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cnflgocr-my.sharepoint.com/personal/ccortes_cnfl_go_cr/Documents/PROVEEDURÍA/PLAN ANUAL DE ADQUISICIONES/"/>
    </mc:Choice>
  </mc:AlternateContent>
  <xr:revisionPtr revIDLastSave="9" documentId="8_{DCA54FE9-7228-4952-8B9E-E6C46B57525D}" xr6:coauthVersionLast="47" xr6:coauthVersionMax="47" xr10:uidLastSave="{387631CB-580F-44F8-A939-7C067405CC98}"/>
  <bookViews>
    <workbookView xWindow="20370" yWindow="-120" windowWidth="29040" windowHeight="15840" firstSheet="3" activeTab="4" xr2:uid="{4E29AD54-C8FF-43BF-B3F7-3957483800EB}"/>
  </bookViews>
  <sheets>
    <sheet name="Resumen" sheetId="11" state="hidden" r:id="rId1"/>
    <sheet name="Adquisiciones Nuevas" sheetId="7" state="hidden" r:id="rId2"/>
    <sheet name="AGRUPADO" sheetId="12" state="hidden" r:id="rId3"/>
    <sheet name="Programa de Adq. 2023" sheetId="24" r:id="rId4"/>
    <sheet name="Agrupamiento Contrataciones" sheetId="33" r:id="rId5"/>
    <sheet name="Adquisiciones en Curso" sheetId="8" state="hidden" r:id="rId6"/>
    <sheet name="Otro Presupuesto" sheetId="10" state="hidden" r:id="rId7"/>
  </sheets>
  <externalReferences>
    <externalReference r:id="rId8"/>
    <externalReference r:id="rId9"/>
  </externalReferences>
  <definedNames>
    <definedName name="_xlnm._FilterDatabase" localSheetId="5" hidden="1">'Adquisiciones en Curso'!$A$7:$H$17</definedName>
    <definedName name="_xlnm._FilterDatabase" localSheetId="1" hidden="1">'Adquisiciones Nuevas'!$A$6:$L$7835</definedName>
    <definedName name="_xlnm._FilterDatabase" localSheetId="2" hidden="1">AGRUPADO!$A$1:$L$127</definedName>
    <definedName name="_xlnm._FilterDatabase" localSheetId="4" hidden="1">'Agrupamiento Contrataciones'!$A$1:$I$7463</definedName>
    <definedName name="_xlnm._FilterDatabase" localSheetId="6" hidden="1">'Otro Presupuesto'!$A$7:$F$17</definedName>
    <definedName name="_xlnm._FilterDatabase" localSheetId="3" hidden="1">'Programa de Adq. 2023'!$A$1:$I$7491</definedName>
    <definedName name="_xlnm._FilterDatabase" localSheetId="0" hidden="1">Resumen!$A$6:$D$9</definedName>
    <definedName name="_xlnm.Print_Area" localSheetId="5">'Adquisiciones en Curso'!$B$2:$F$22</definedName>
    <definedName name="_xlnm.Print_Area" localSheetId="1">'Adquisiciones Nuevas'!$J$2:$K$22</definedName>
    <definedName name="_xlnm.Print_Area" localSheetId="6">'Otro Presupuesto'!$B$2:$E$22</definedName>
    <definedName name="_xlnm.Print_Area" localSheetId="3">'Programa de Adq. 2023'!$H$1:$I$16</definedName>
    <definedName name="_xlnm.Print_Area" localSheetId="0">Resumen!$B$2:$C$14</definedName>
    <definedName name="OGINVERSION" localSheetId="1">[1]!OG_inversión[INVERSION]</definedName>
    <definedName name="OGINVERSION" localSheetId="2">[1]!OG_inversión[INVERSION]</definedName>
    <definedName name="OGINVERSION" localSheetId="4">[1]!OG_inversión[INVERSION]</definedName>
    <definedName name="OGINVERSION" localSheetId="3">[1]!OG_inversión[INVERSION]</definedName>
    <definedName name="OGOPERACION" localSheetId="1">[1]!OG_operación[OPERACIÓN]</definedName>
    <definedName name="OGOPERACION" localSheetId="2">[1]!OG_operación[OPERACIÓN]</definedName>
    <definedName name="OGOPERACION" localSheetId="4">[1]!OG_operación[OPERACIÓN]</definedName>
    <definedName name="OGOPERACION" localSheetId="3">[1]!OG_operación[OPERACIÓN]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496" i="24" l="1"/>
  <c r="F7496" i="24"/>
  <c r="F3202" i="24"/>
  <c r="F7463" i="33"/>
  <c r="H3391" i="7" l="1"/>
  <c r="H3394" i="7"/>
  <c r="F4474" i="24"/>
  <c r="F4466" i="24"/>
  <c r="F4464" i="24"/>
  <c r="F4463" i="24"/>
  <c r="F4462" i="24"/>
  <c r="F4461" i="24"/>
  <c r="F4460" i="24"/>
  <c r="F4459" i="24"/>
  <c r="F4450" i="24"/>
  <c r="F4417" i="24"/>
  <c r="F4416" i="24"/>
  <c r="F4379" i="24"/>
  <c r="F4367" i="24"/>
  <c r="F4365" i="24"/>
  <c r="F4364" i="24"/>
  <c r="F4363" i="24"/>
  <c r="F4362" i="24"/>
  <c r="F4361" i="24"/>
  <c r="F4360" i="24"/>
  <c r="F4352" i="24"/>
  <c r="F4319" i="24"/>
  <c r="F4318" i="24"/>
  <c r="F4292" i="24"/>
  <c r="F4290" i="24"/>
  <c r="F4289" i="24"/>
  <c r="F4288" i="24"/>
  <c r="F4287" i="24"/>
  <c r="F4286" i="24"/>
  <c r="F4285" i="24"/>
  <c r="F4259" i="24"/>
  <c r="F4203" i="24"/>
  <c r="F4201" i="24"/>
  <c r="F4200" i="24"/>
  <c r="F4199" i="24"/>
  <c r="F4198" i="24"/>
  <c r="F4197" i="24"/>
  <c r="F4196" i="24"/>
  <c r="F3746" i="24"/>
  <c r="F3745" i="24"/>
  <c r="F3744" i="24"/>
  <c r="F3486" i="24"/>
  <c r="F3478" i="24"/>
  <c r="F3459" i="24"/>
  <c r="F3421" i="24"/>
  <c r="F3412" i="24"/>
  <c r="F3310" i="24"/>
  <c r="F3302" i="24"/>
  <c r="F3301" i="24"/>
  <c r="F3205" i="24"/>
  <c r="F3204" i="24"/>
  <c r="F3203" i="24"/>
  <c r="F3199" i="24"/>
  <c r="F3198" i="24"/>
  <c r="H3196" i="24"/>
  <c r="F3191" i="24"/>
  <c r="F3190" i="24"/>
  <c r="F3189" i="24"/>
  <c r="F3188" i="24"/>
  <c r="F3159" i="24"/>
  <c r="F3152" i="24"/>
  <c r="F3151" i="24"/>
  <c r="F3150" i="24"/>
  <c r="F3127" i="24"/>
  <c r="F3126" i="24"/>
  <c r="I2914" i="24"/>
  <c r="H2914" i="24"/>
  <c r="F2882" i="24"/>
  <c r="F2852" i="24"/>
  <c r="F2845" i="24"/>
  <c r="F2811" i="24"/>
  <c r="F2810" i="24"/>
  <c r="F2809" i="24"/>
  <c r="F2808" i="24"/>
  <c r="F2807" i="24"/>
  <c r="F2806" i="24"/>
  <c r="F2805" i="24"/>
  <c r="F2804" i="24"/>
  <c r="F2803" i="24"/>
  <c r="F2802" i="24"/>
  <c r="F2801" i="24"/>
  <c r="F2800" i="24"/>
  <c r="F2799" i="24"/>
  <c r="F2798" i="24"/>
  <c r="F2796" i="24"/>
  <c r="F2795" i="24"/>
  <c r="F2794" i="24"/>
  <c r="F2793" i="24"/>
  <c r="F2791" i="24"/>
  <c r="F2726" i="24"/>
  <c r="F2725" i="24"/>
  <c r="F2724" i="24"/>
  <c r="F2723" i="24"/>
  <c r="F2722" i="24"/>
  <c r="F2549" i="24"/>
  <c r="F2548" i="24"/>
  <c r="F2524" i="24"/>
  <c r="F2521" i="24"/>
  <c r="F7489" i="24" s="1"/>
  <c r="F7490" i="24" s="1"/>
  <c r="F1616" i="24"/>
  <c r="F1610" i="24"/>
  <c r="F1609" i="24"/>
  <c r="F1608" i="24"/>
  <c r="F1600" i="24"/>
  <c r="F1588" i="24"/>
  <c r="F1585" i="24"/>
  <c r="F1584" i="24"/>
  <c r="F1583" i="24"/>
  <c r="F1576" i="24"/>
  <c r="F1575" i="24"/>
  <c r="F126" i="24"/>
  <c r="F29" i="24"/>
  <c r="F28" i="24"/>
  <c r="F25" i="24"/>
  <c r="F24" i="24"/>
  <c r="F23" i="24"/>
  <c r="F22" i="24"/>
  <c r="D7222" i="7" l="1"/>
  <c r="D7217" i="7"/>
  <c r="H4799" i="7"/>
  <c r="H4797" i="7"/>
  <c r="H4796" i="7"/>
  <c r="H4795" i="7"/>
  <c r="H4794" i="7"/>
  <c r="H4793" i="7"/>
  <c r="H4792" i="7"/>
  <c r="H4791" i="7"/>
  <c r="H4790" i="7"/>
  <c r="H4789" i="7"/>
  <c r="H4788" i="7"/>
  <c r="H4787" i="7"/>
  <c r="H4786" i="7"/>
  <c r="H4785" i="7"/>
  <c r="H4784" i="7"/>
  <c r="H4775" i="7"/>
  <c r="H4761" i="7"/>
  <c r="H4757" i="7"/>
  <c r="H4756" i="7"/>
  <c r="H4752" i="7"/>
  <c r="H4751" i="7"/>
  <c r="H4750" i="7"/>
  <c r="H4748" i="7"/>
  <c r="H4742" i="7"/>
  <c r="H4741" i="7"/>
  <c r="H4731" i="7"/>
  <c r="H4729" i="7"/>
  <c r="H4697" i="7"/>
  <c r="H4695" i="7"/>
  <c r="H4694" i="7"/>
  <c r="H4693" i="7"/>
  <c r="H4692" i="7"/>
  <c r="H4691" i="7"/>
  <c r="H4690" i="7"/>
  <c r="H4689" i="7"/>
  <c r="H4688" i="7"/>
  <c r="H4687" i="7"/>
  <c r="H4686" i="7"/>
  <c r="H4685" i="7"/>
  <c r="H4684" i="7"/>
  <c r="H4683" i="7"/>
  <c r="H4682" i="7"/>
  <c r="H4681" i="7"/>
  <c r="H4680" i="7"/>
  <c r="H4679" i="7"/>
  <c r="H4678" i="7"/>
  <c r="H4670" i="7"/>
  <c r="H4656" i="7"/>
  <c r="H4652" i="7"/>
  <c r="H4651" i="7"/>
  <c r="H4647" i="7"/>
  <c r="H4646" i="7"/>
  <c r="H4645" i="7"/>
  <c r="H4643" i="7"/>
  <c r="H4637" i="7"/>
  <c r="H4636" i="7"/>
  <c r="H4625" i="7"/>
  <c r="H4622" i="7"/>
  <c r="H4602" i="7"/>
  <c r="H4600" i="7"/>
  <c r="H4599" i="7"/>
  <c r="H4598" i="7"/>
  <c r="H4597" i="7"/>
  <c r="H4596" i="7"/>
  <c r="H4595" i="7"/>
  <c r="H4565" i="7"/>
  <c r="H4509" i="7"/>
  <c r="H4507" i="7"/>
  <c r="H4506" i="7"/>
  <c r="H4505" i="7"/>
  <c r="H4504" i="7"/>
  <c r="H4503" i="7"/>
  <c r="H4502" i="7"/>
  <c r="H4494" i="7"/>
  <c r="H4493" i="7"/>
  <c r="H4490" i="7"/>
  <c r="H4489" i="7"/>
  <c r="H4479" i="7"/>
  <c r="H4093" i="7"/>
  <c r="H3994" i="7"/>
  <c r="H3993" i="7"/>
  <c r="H3992" i="7"/>
  <c r="H3991" i="7"/>
  <c r="H3989" i="7"/>
  <c r="H3988" i="7"/>
  <c r="H3987" i="7"/>
  <c r="H3984" i="7"/>
  <c r="H1196" i="12" l="1"/>
  <c r="H1044" i="12"/>
  <c r="H1033" i="12"/>
  <c r="H972" i="12"/>
  <c r="H544" i="12"/>
  <c r="H490" i="12"/>
  <c r="H480" i="12"/>
  <c r="H426" i="12"/>
  <c r="H422" i="12"/>
  <c r="H277" i="12"/>
  <c r="H276" i="12"/>
  <c r="H275" i="12"/>
  <c r="H274" i="12"/>
  <c r="H261" i="12"/>
  <c r="H239" i="12"/>
  <c r="H256" i="12" s="1"/>
  <c r="H137" i="12"/>
  <c r="H134" i="12"/>
  <c r="H131" i="12"/>
  <c r="H126" i="12"/>
  <c r="H123" i="12"/>
  <c r="H89" i="12"/>
  <c r="H80" i="12"/>
  <c r="H60" i="12"/>
  <c r="H34" i="12"/>
  <c r="H4" i="12"/>
  <c r="H30" i="12"/>
  <c r="H3717" i="7"/>
  <c r="H3709" i="7"/>
  <c r="H3690" i="7"/>
  <c r="D3670" i="7"/>
  <c r="H3648" i="7"/>
  <c r="H3639" i="7"/>
  <c r="H3631" i="7"/>
  <c r="H3625" i="7"/>
  <c r="H3619" i="7"/>
  <c r="H3618" i="7"/>
  <c r="H3617" i="7"/>
  <c r="H3616" i="7"/>
  <c r="H3531" i="7"/>
  <c r="H3523" i="7"/>
  <c r="H3522" i="7"/>
  <c r="D3521" i="7"/>
  <c r="D3520" i="7"/>
  <c r="D3519" i="7"/>
  <c r="H3415" i="7"/>
  <c r="H3414" i="7"/>
  <c r="H3413" i="7"/>
  <c r="H3412" i="7"/>
  <c r="H3409" i="7"/>
  <c r="H3407" i="7"/>
  <c r="J3400" i="7"/>
  <c r="J3405" i="7" s="1"/>
  <c r="J3406" i="7" s="1"/>
  <c r="H3400" i="7"/>
  <c r="H3396" i="7"/>
  <c r="H3393" i="7"/>
  <c r="H3392" i="7"/>
  <c r="H3390" i="7"/>
  <c r="H3389" i="7"/>
  <c r="H3350" i="7" l="1"/>
  <c r="H3341" i="7"/>
  <c r="H3340" i="7"/>
  <c r="H3339" i="7"/>
  <c r="H3316" i="7"/>
  <c r="H3315" i="7"/>
  <c r="L3084" i="7" l="1"/>
  <c r="K3084" i="7"/>
  <c r="J3084" i="7"/>
  <c r="H3049" i="7"/>
  <c r="H3019" i="7"/>
  <c r="H3012" i="7"/>
  <c r="H2978" i="7"/>
  <c r="H2977" i="7"/>
  <c r="H2976" i="7"/>
  <c r="H2975" i="7"/>
  <c r="H2974" i="7"/>
  <c r="H2973" i="7"/>
  <c r="H2972" i="7"/>
  <c r="H2971" i="7"/>
  <c r="H2970" i="7"/>
  <c r="H2969" i="7"/>
  <c r="H2968" i="7"/>
  <c r="H2967" i="7"/>
  <c r="H2966" i="7"/>
  <c r="H2965" i="7"/>
  <c r="H2963" i="7"/>
  <c r="H2962" i="7"/>
  <c r="H2961" i="7"/>
  <c r="H2960" i="7"/>
  <c r="H2958" i="7"/>
  <c r="H2957" i="7"/>
  <c r="H2955" i="7"/>
  <c r="H2890" i="7"/>
  <c r="H2889" i="7"/>
  <c r="H2888" i="7"/>
  <c r="H2887" i="7"/>
  <c r="H2886" i="7"/>
  <c r="H2884" i="7"/>
  <c r="H2828" i="7"/>
  <c r="H2827" i="7"/>
  <c r="H2826" i="7"/>
  <c r="H2825" i="7"/>
  <c r="H2824" i="7"/>
  <c r="H2823" i="7"/>
  <c r="H2821" i="7"/>
  <c r="D2820" i="7"/>
  <c r="H2820" i="7" s="1"/>
  <c r="H2819" i="7"/>
  <c r="D2818" i="7"/>
  <c r="H2818" i="7" s="1"/>
  <c r="D2817" i="7"/>
  <c r="H2816" i="7"/>
  <c r="H2815" i="7"/>
  <c r="H2812" i="7"/>
  <c r="H2811" i="7"/>
  <c r="H2810" i="7"/>
  <c r="H2800" i="7"/>
  <c r="H2799" i="7"/>
  <c r="H2797" i="7"/>
  <c r="H2643" i="7"/>
  <c r="H2642" i="7"/>
  <c r="H2609" i="7" l="1"/>
  <c r="H2606" i="7"/>
  <c r="H2468" i="7"/>
  <c r="H2467" i="7"/>
  <c r="H2466" i="7"/>
  <c r="H2465" i="7"/>
  <c r="H2414" i="7"/>
  <c r="H2413" i="7"/>
  <c r="H2412" i="7"/>
  <c r="H2410" i="7"/>
  <c r="H2409" i="7"/>
  <c r="H2408" i="7"/>
  <c r="H2407" i="7"/>
  <c r="H2406" i="7"/>
  <c r="H2405" i="7"/>
  <c r="H2401" i="7"/>
  <c r="I1676" i="7"/>
  <c r="H1671" i="7"/>
  <c r="I1666" i="7"/>
  <c r="H1663" i="7"/>
  <c r="H1662" i="7"/>
  <c r="H1661" i="7"/>
  <c r="H1653" i="7"/>
  <c r="H1641" i="7"/>
  <c r="H1638" i="7"/>
  <c r="H1637" i="7"/>
  <c r="H1636" i="7"/>
  <c r="H1629" i="7"/>
  <c r="H1628" i="7"/>
  <c r="H157" i="7" l="1"/>
  <c r="H156" i="7"/>
  <c r="H155" i="7"/>
  <c r="H154" i="7"/>
  <c r="H153" i="7"/>
  <c r="H152" i="7"/>
  <c r="H151" i="7"/>
  <c r="H150" i="7"/>
  <c r="H149" i="7"/>
  <c r="H148" i="7"/>
  <c r="H147" i="7"/>
  <c r="H146" i="7"/>
  <c r="H145" i="7"/>
  <c r="H144" i="7"/>
  <c r="H142" i="7"/>
  <c r="D141" i="7"/>
  <c r="H141" i="7" s="1"/>
  <c r="D140" i="7"/>
  <c r="H140" i="7" s="1"/>
  <c r="D139" i="7"/>
  <c r="H139" i="7" s="1"/>
  <c r="D138" i="7"/>
  <c r="H138" i="7" s="1"/>
  <c r="H137" i="7"/>
  <c r="D136" i="7"/>
  <c r="H136" i="7" s="1"/>
  <c r="H135" i="7"/>
  <c r="H133" i="7"/>
  <c r="H120" i="7"/>
  <c r="H36" i="7"/>
  <c r="H35" i="7"/>
  <c r="H34" i="7"/>
  <c r="H31" i="7"/>
  <c r="H30" i="7"/>
  <c r="H29" i="7"/>
  <c r="H28" i="7"/>
  <c r="H22" i="7"/>
  <c r="H21" i="7"/>
  <c r="H20" i="7"/>
  <c r="H13" i="7"/>
  <c r="H8" i="7"/>
  <c r="H7" i="7"/>
  <c r="H7835" i="7" l="1"/>
  <c r="E19" i="10"/>
  <c r="C9" i="11" s="1"/>
  <c r="C7" i="11"/>
  <c r="F19" i="8"/>
  <c r="C8" i="11" s="1"/>
  <c r="C11" i="11" l="1"/>
  <c r="C16" i="11" s="1"/>
  <c r="C17"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tc={2790A7B4-8AF0-4465-90B7-808B23F4DB2C}</author>
    <author>tc={444D3784-E732-40A6-9604-695CC4FF6FD0}</author>
    <author>tc={386E348F-A30D-49EF-B173-EF540A2ED65F}</author>
    <author>tc={3142611A-C2EE-4365-83EF-1CA9EBC93F2E}</author>
    <author>tc={51056985-5F55-44AE-84C5-E6F46A89F951}</author>
    <author>tc={F3BCD308-C8F6-4BA6-8A41-CEC347F91CF8}</author>
    <author>Wilgrave</author>
    <author>tc={86A45AB0-CECF-4AFF-A6F9-5B0B7190AFDC}</author>
    <author>tc={04EC1769-9F64-4D0D-A84C-C00F2E0D278D}</author>
    <author>tc={D65B9C06-E8E9-4493-9152-22484A80140A}</author>
    <author>tc={E1B06C1C-CB24-45A0-8408-BEC18E57A411}</author>
    <author>tc={623CF0C6-5721-46BF-B38E-E170342B3A49}</author>
    <author>tc={20FCAB2A-D1A2-4392-847A-84A3B1600817}</author>
    <author>Alfaro Alfaro Alexander</author>
  </authors>
  <commentList>
    <comment ref="H120" authorId="0" shapeId="0" xr:uid="{2790A7B4-8AF0-4465-90B7-808B23F4DB2C}">
      <text>
        <t>[Comentario encadenado]
Su versión de Excel le permite leer este comentario encadenado; sin embargo, las ediciones que se apliquen se quitarán si el archivo se abre en una versión más reciente de Excel. Más información: https://go.microsoft.com/fwlink/?linkid=870924
Comentario:
    No debería Infocomunicaciones?</t>
      </text>
    </comment>
    <comment ref="H161" authorId="1" shapeId="0" xr:uid="{444D3784-E732-40A6-9604-695CC4FF6FD0}">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el Plan de Adquisiciones 2022 se publicó una contratación de oferentes precalificados!</t>
      </text>
    </comment>
    <comment ref="H584" authorId="2" shapeId="0" xr:uid="{386E348F-A30D-49EF-B173-EF540A2ED65F}">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estas líneas da para un concurso.</t>
      </text>
    </comment>
    <comment ref="H597" authorId="3" shapeId="0" xr:uid="{3142611A-C2EE-4365-83EF-1CA9EBC93F2E}">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el Plan de Adquisiciones 2022 se publicó una contratación de oferentes precalificados!</t>
      </text>
    </comment>
    <comment ref="H708" authorId="4" shapeId="0" xr:uid="{51056985-5F55-44AE-84C5-E6F46A89F951}">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las compras de Uniformes sobrepasa el monto de un concurso.</t>
      </text>
    </comment>
    <comment ref="H1233" authorId="5" shapeId="0" xr:uid="{F3BCD308-C8F6-4BA6-8A41-CEC347F91CF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Estas líneas son repuestos, es decir, no serían 183.326.357, debería ser la suma de esas más la línea 1227. </t>
      </text>
    </comment>
    <comment ref="G1580" authorId="6" shapeId="0" xr:uid="{A84AC20B-2505-48A5-AC3B-CF1AC634A11D}">
      <text>
        <r>
          <rPr>
            <b/>
            <sz val="9"/>
            <color indexed="81"/>
            <rFont val="Tahoma"/>
            <family val="2"/>
          </rPr>
          <t>revisar este codigo.</t>
        </r>
      </text>
    </comment>
    <comment ref="A2305" authorId="7" shapeId="0" xr:uid="{86A45AB0-CECF-4AFF-A6F9-5B0B7190AFDC}">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Excluidos de Contratación Administrativa</t>
      </text>
    </comment>
    <comment ref="A2307" authorId="8" shapeId="0" xr:uid="{04EC1769-9F64-4D0D-A84C-C00F2E0D278D}">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Excluido de contratación administrativa</t>
      </text>
    </comment>
    <comment ref="A2485" authorId="9" shapeId="0" xr:uid="{D65B9C06-E8E9-4493-9152-22484A80140A}">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Excluido de Contratación Administrativa</t>
      </text>
    </comment>
    <comment ref="A2486" authorId="10" shapeId="0" xr:uid="{E1B06C1C-CB24-45A0-8408-BEC18E57A411}">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Excluido de Contratación Administrativa</t>
      </text>
    </comment>
    <comment ref="K2859" authorId="11" shapeId="0" xr:uid="{623CF0C6-5721-46BF-B38E-E170342B3A49}">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la talbla de códigos de haicenda y objetos de gasto enelñ archivo adjunto.</t>
      </text>
    </comment>
    <comment ref="I3739" authorId="12" shapeId="0" xr:uid="{20FCAB2A-D1A2-4392-847A-84A3B1600817}">
      <text>
        <t>[Comentario encadenado]
Su versión de Excel le permite leer este comentario encadenado; sin embargo, las ediciones que se apliquen se quitarán si el archivo se abre en una versión más reciente de Excel. Más información: https://go.microsoft.com/fwlink/?linkid=870924
Comentario:
    Ale esto me parece podría calificar para ser materia excluída de Contratación, y por lo tanto no incluirse en el Plan, no obstante reportelo así, por que no existe código de hacienda ni de SICOP.</t>
      </text>
    </comment>
    <comment ref="G4034" authorId="13" shapeId="0" xr:uid="{08DCC8EB-3E83-48E8-A260-93AF4458AD16}">
      <text>
        <r>
          <rPr>
            <b/>
            <sz val="9"/>
            <color indexed="81"/>
            <rFont val="Tahoma"/>
            <family val="2"/>
          </rPr>
          <t>No se ubica por Nombre Bien/Servicio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tc={16BC6F3B-D376-4EF2-A78A-2BDFABAC67FF}</author>
    <author>tc={1B46523E-4640-4BE6-A9CD-0A3333BCC0AE}</author>
    <author>tc={477CE912-19F6-4784-AC59-AFF9A5DAAC46}</author>
    <author>tc={A84A8D7D-B382-404A-BC35-C31162F162CE}</author>
    <author>tc={5570E43A-A8D4-411C-9838-A1EC78C0D15C}</author>
    <author>tc={883D41DE-B05B-461A-96A7-DA368CBDCA04}</author>
  </authors>
  <commentList>
    <comment ref="A124" authorId="0" shapeId="0" xr:uid="{16BC6F3B-D376-4EF2-A78A-2BDFABAC67FF}">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estas líneas se pueden agrupar.</t>
      </text>
    </comment>
    <comment ref="A125" authorId="1" shapeId="0" xr:uid="{1B46523E-4640-4BE6-A9CD-0A3333BCC0AE}">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estas líneas se pueden agrupar.</t>
      </text>
    </comment>
    <comment ref="A129" authorId="2" shapeId="0" xr:uid="{477CE912-19F6-4784-AC59-AFF9A5DAAC46}">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estas líneas se pueden agrupar.</t>
      </text>
    </comment>
    <comment ref="A133" authorId="3" shapeId="0" xr:uid="{A84A8D7D-B382-404A-BC35-C31162F162CE}">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estas líneas se pueden agrupar.</t>
      </text>
    </comment>
    <comment ref="A136" authorId="4" shapeId="0" xr:uid="{5570E43A-A8D4-411C-9838-A1EC78C0D15C}">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estas líneas se pueden agrupar.</t>
      </text>
    </comment>
    <comment ref="A138" authorId="5" shapeId="0" xr:uid="{883D41DE-B05B-461A-96A7-DA368CBDCA04}">
      <text>
        <t>[Comentario encadenado]
Su versión de Excel le permite leer este comentario encadenado; sin embargo, las ediciones que se apliquen se quitarán si el archivo se abre en una versión más reciente de Excel. Más información: https://go.microsoft.com/fwlink/?linkid=870924
Comentario:
    Se puede agrupar con la línea 129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tc={45629C0D-DC77-42F5-8660-411B319FA7DA}</author>
    <author>tc={7761B020-73F6-4F04-B77C-C9AFFAB8F598}</author>
    <author>tc={BD23A49E-380A-47F4-9156-93BF9C07C63F}</author>
    <author>tc={FDB949E9-CD6D-454D-A904-24FD5882C449}</author>
    <author>tc={D72C803C-1034-4956-981E-5EDD9F830B35}</author>
    <author>tc={A5B998A9-60D1-44C7-B879-A2CFD673512A}</author>
    <author>Wilgrave</author>
    <author>tc={C5E65A88-C67D-4782-B811-4815ED5F9408}</author>
    <author>tc={0A8D6FE1-0549-4218-9B82-F3303F8A8B3E}</author>
  </authors>
  <commentList>
    <comment ref="F575" authorId="0" shapeId="0" xr:uid="{45629C0D-DC77-42F5-8660-411B319FA7DA}">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estas líneas da para un concurso.</t>
      </text>
    </comment>
    <comment ref="A597" authorId="1" shapeId="0" xr:uid="{7761B020-73F6-4F04-B77C-C9AFFAB8F598}">
      <text>
        <t>[Comentario encadenado]
Su versión de Excel le permite leer este comentario encadenado; sin embargo, las ediciones que se apliquen se quitarán si el archivo se abre en una versión más reciente de Excel. Más información: https://go.microsoft.com/fwlink/?linkid=870924
Comentario:
    Mal clasificado…</t>
      </text>
    </comment>
    <comment ref="A616" authorId="2" shapeId="0" xr:uid="{BD23A49E-380A-47F4-9156-93BF9C07C63F}">
      <text>
        <t>[Comentario encadenado]
Su versión de Excel le permite leer este comentario encadenado; sin embargo, las ediciones que se apliquen se quitarán si el archivo se abre en una versión más reciente de Excel. Más información: https://go.microsoft.com/fwlink/?linkid=870924
Comentario:
    Mal clasificado.</t>
      </text>
    </comment>
    <comment ref="F696" authorId="3" shapeId="0" xr:uid="{FDB949E9-CD6D-454D-A904-24FD5882C449}">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las compras de Uniformes sobrepasa el monto de un concurso.</t>
      </text>
    </comment>
    <comment ref="F1221" authorId="4" shapeId="0" xr:uid="{D72C803C-1034-4956-981E-5EDD9F830B3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Estas líneas son repuestos, es decir, no serían 183.326.357, debería ser la suma de esas más la línea 1227. </t>
      </text>
    </comment>
    <comment ref="A1384" authorId="5" shapeId="0" xr:uid="{A5B998A9-60D1-44C7-B879-A2CFD673512A}">
      <text>
        <t>[Comentario encadenado]
Su versión de Excel le permite leer este comentario encadenado; sin embargo, las ediciones que se apliquen se quitarán si el archivo se abre en una versión más reciente de Excel. Más información: https://go.microsoft.com/fwlink/?linkid=870924
Comentario:
    MAL CLASIFICADO.</t>
      </text>
    </comment>
    <comment ref="E1530" authorId="6" shapeId="0" xr:uid="{73A8278B-8F43-4A4B-99D9-EDC3DBC8D4ED}">
      <text>
        <r>
          <rPr>
            <b/>
            <sz val="9"/>
            <color indexed="81"/>
            <rFont val="Tahoma"/>
            <family val="2"/>
          </rPr>
          <t>revisar este codigo.</t>
        </r>
      </text>
    </comment>
    <comment ref="A2230" authorId="7" shapeId="0" xr:uid="{C5E65A88-C67D-4782-B811-4815ED5F9408}">
      <text>
        <t>[Comentario encadenado]
Su versión de Excel le permite leer este comentario encadenado; sin embargo, las ediciones que se apliquen se quitarán si el archivo se abre en una versión más reciente de Excel. Más información: https://go.microsoft.com/fwlink/?linkid=870924
Comentario:
    Excluido de contratación administrativa</t>
      </text>
    </comment>
    <comment ref="I2699" authorId="8" shapeId="0" xr:uid="{0A8D6FE1-0549-4218-9B82-F3303F8A8B3E}">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la talbla de códigos de haicenda y objetos de gasto enelñ archivo adjunto.</t>
      </text>
    </comment>
  </commentList>
</comments>
</file>

<file path=xl/sharedStrings.xml><?xml version="1.0" encoding="utf-8"?>
<sst xmlns="http://schemas.openxmlformats.org/spreadsheetml/2006/main" count="102499" uniqueCount="10562">
  <si>
    <t>COMPAÑÍA NACIONAL DE FUERZA Y LUZ, S.A</t>
  </si>
  <si>
    <t>TIPO DE ADQUISICIÓN</t>
  </si>
  <si>
    <t xml:space="preserve">  TOTAL</t>
  </si>
  <si>
    <t xml:space="preserve">PROGRAMA ANUAL DE ADQUISICIONES  </t>
  </si>
  <si>
    <t>N° OBJETO DE GASTO</t>
  </si>
  <si>
    <t>OBSERVACIONES</t>
  </si>
  <si>
    <t>Presupuesto destinado a contrataciones en curso</t>
  </si>
  <si>
    <t xml:space="preserve">MONTO ESTIMADO EN COLONES           </t>
  </si>
  <si>
    <t xml:space="preserve">MONTO DESTINADO  </t>
  </si>
  <si>
    <t>LÍNEA</t>
  </si>
  <si>
    <t>DESCRIPCIÓN</t>
  </si>
  <si>
    <t>FECHA ESTIMADA FINALIZACIÓN</t>
  </si>
  <si>
    <t xml:space="preserve">MONTO ESTIMADO   </t>
  </si>
  <si>
    <t>Adquisiciones Nuevas</t>
  </si>
  <si>
    <t>Adquisiciones en Curso</t>
  </si>
  <si>
    <t>Otro Presupuesto</t>
  </si>
  <si>
    <t>Presupuesto asignado</t>
  </si>
  <si>
    <t>Presupuesto reportado</t>
  </si>
  <si>
    <t>Diferencia</t>
  </si>
  <si>
    <t>NUMERO DE PROCEDIMIENTO</t>
  </si>
  <si>
    <t>Presupuesto destinado a gastos no reportables en Contratación Publica</t>
  </si>
  <si>
    <t>Línea</t>
  </si>
  <si>
    <t>Ordinario</t>
  </si>
  <si>
    <t>Extraordinario</t>
  </si>
  <si>
    <t>Interno</t>
  </si>
  <si>
    <t>Externo</t>
  </si>
  <si>
    <t>Código de clasificación SICOP</t>
  </si>
  <si>
    <t>Monto estimado compra (CRC)</t>
  </si>
  <si>
    <t>Formato según SICOP</t>
  </si>
  <si>
    <t>Programa o proyecto responsable
(Nombre y código contable)</t>
  </si>
  <si>
    <t xml:space="preserve">Código de Hacienda
</t>
  </si>
  <si>
    <t>Código Dependencia</t>
  </si>
  <si>
    <t>Estimación de publicación en el SICOP del  procedimiento (MM-YYYY)</t>
  </si>
  <si>
    <t>Cantidad</t>
  </si>
  <si>
    <t>34-301</t>
  </si>
  <si>
    <t>2.03.01</t>
  </si>
  <si>
    <t>20-216</t>
  </si>
  <si>
    <t>Café</t>
  </si>
  <si>
    <t>kilos</t>
  </si>
  <si>
    <t>34-300</t>
  </si>
  <si>
    <t>2.02.03 Alimentos y Bebidas</t>
  </si>
  <si>
    <t>12-2023</t>
  </si>
  <si>
    <t>Azúcar</t>
  </si>
  <si>
    <t>Fotoconductor</t>
  </si>
  <si>
    <t>c/u</t>
  </si>
  <si>
    <t>2.04.02 Repuestos y accesorios</t>
  </si>
  <si>
    <t>Tóner</t>
  </si>
  <si>
    <t>2.99.01 Útiles y materiales de oficina y cómputo</t>
  </si>
  <si>
    <t xml:space="preserve"> REQUERIMIENTOS CON CONTENIDO PRESUPUESTARIO EMPRESARIAL </t>
  </si>
  <si>
    <t xml:space="preserve">Teclado </t>
  </si>
  <si>
    <t>Mouse pad</t>
  </si>
  <si>
    <t>Para consumo de los trabajadores de la dependencia.</t>
  </si>
  <si>
    <t>Resmas de papel</t>
  </si>
  <si>
    <t>2.99.03 Productos de papel, cartón e impresos</t>
  </si>
  <si>
    <t>07-2023</t>
  </si>
  <si>
    <t>Calificadora Riesgos *</t>
  </si>
  <si>
    <t>8412170392212125</t>
  </si>
  <si>
    <t>1.04.04 Servicios en ciencias económicas y sociales</t>
  </si>
  <si>
    <t>Pago por revisión de la calificadora de riesgos.  Contratación que se realizará antes del 01 diciembre 2022, está en proceso.</t>
  </si>
  <si>
    <t>Filtros</t>
  </si>
  <si>
    <t xml:space="preserve">Revaluación de Activos </t>
  </si>
  <si>
    <t>La revaluación se realiza para cumplir con la NIC 16.</t>
  </si>
  <si>
    <t>Certificación de Estados Financieros</t>
  </si>
  <si>
    <t>08-2023</t>
  </si>
  <si>
    <t>Certificación de IVA</t>
  </si>
  <si>
    <t>Certificaciones de ingresos</t>
  </si>
  <si>
    <t>Certificaciones de saldos liquidados</t>
  </si>
  <si>
    <t>Consultorías de asesorías contables</t>
  </si>
  <si>
    <t xml:space="preserve">Certificaciones de cuentas por cobrar </t>
  </si>
  <si>
    <t>Revaluación  de Terrenos  propiedades CNFL</t>
  </si>
  <si>
    <t>1.04.03 Servicios de ingeniería</t>
  </si>
  <si>
    <t>Copias de llaves</t>
  </si>
  <si>
    <t>no tiene</t>
  </si>
  <si>
    <t>1.99.99 Otros servicios no especificados</t>
  </si>
  <si>
    <t>El presupuesto se completará a travez de una solicitud de recursos adicionales.</t>
  </si>
  <si>
    <t>Baterías pequeñas</t>
  </si>
  <si>
    <t>2.99.99 Otros útiles, materiales y suministros</t>
  </si>
  <si>
    <t>Licenciamiento de Factura Electrónica</t>
  </si>
  <si>
    <t>meses</t>
  </si>
  <si>
    <t>5.99.03</t>
  </si>
  <si>
    <t>Paquete de 500 G</t>
  </si>
  <si>
    <t>Paquete de 1000 G</t>
  </si>
  <si>
    <t xml:space="preserve">Unidad  </t>
  </si>
  <si>
    <t>Pila alcalina</t>
  </si>
  <si>
    <t>Paquete de 6 unidades</t>
  </si>
  <si>
    <t>Servicio de mantenimiento de sillas</t>
  </si>
  <si>
    <t>N.A.</t>
  </si>
  <si>
    <t>1.08.07 Mantenimiento y repar. eq. y mob. Oficina</t>
  </si>
  <si>
    <t>Teclado</t>
  </si>
  <si>
    <t>Mouse</t>
  </si>
  <si>
    <t>Mouse pad con reposamuñecas</t>
  </si>
  <si>
    <t>Supresor de voltaje</t>
  </si>
  <si>
    <t>Servicios de arbitraje de futsala</t>
  </si>
  <si>
    <t xml:space="preserve">1.07.01 Actividades de capacitación </t>
  </si>
  <si>
    <t>Se requiere la contratación de arbitrajes para realizar la actividad de fútbol sala a realizarse en el Módulo Multiuso del Plantel Virilla, se espera alcance dicho monto, ya que por el histórico en años anteriores el promedio de gasto supera los 700 mil colones. (NOTA:  El código de Hacienda de referencia es el que asigna el SICOP  a dicho gasto).</t>
  </si>
  <si>
    <t>Servicio de dieseño, elaboración y modificación de medallas</t>
  </si>
  <si>
    <t>1.07.02 Actividades protocolarias y sociales</t>
  </si>
  <si>
    <t>Medallas para premiación de actividades deportivas organizadas por el Comité de Deportes.  (NOTA:  El código de Hacienda de referencia es el que asigna el SICOP  a dicho gasto).</t>
  </si>
  <si>
    <t xml:space="preserve"> Café</t>
  </si>
  <si>
    <t>Para uso del personal</t>
  </si>
  <si>
    <t xml:space="preserve">Azúcar </t>
  </si>
  <si>
    <t>Fotoconductor para impresora</t>
  </si>
  <si>
    <t>10-2023</t>
  </si>
  <si>
    <t xml:space="preserve">Para impresora de la UL </t>
  </si>
  <si>
    <t>Mantenimiento y reparación de equipos de electrónicos</t>
  </si>
  <si>
    <t>1.08.99 Mantenimiento y reparación de otros equipos</t>
  </si>
  <si>
    <t>11-2023</t>
  </si>
  <si>
    <t>OTROS REQUERIMIENTOS CON CONTENIDO PRESUPUESTARIO EMPRESARIAL.  Calibración a sonómetro asignado a la DAF.</t>
  </si>
  <si>
    <t xml:space="preserve">Almohadillas para ratón (Mouse pads) </t>
  </si>
  <si>
    <t>Teclados</t>
  </si>
  <si>
    <t>Bolígrafos con tinta color azul (caja de 12 unid.)</t>
  </si>
  <si>
    <t>03-2023</t>
  </si>
  <si>
    <t>Toner de tinta color negro p/impresora Lexmark láser</t>
  </si>
  <si>
    <t>Kit de primeros auxilios</t>
  </si>
  <si>
    <t>34/300</t>
  </si>
  <si>
    <t>2.01.02 Productos farmacéuticos y medicinales</t>
  </si>
  <si>
    <t>02-2023</t>
  </si>
  <si>
    <t>Se requiere un traslado de recursos de 10 mil colones que se tomarían del 344</t>
  </si>
  <si>
    <t>Carpetas (folder) de cartón tamaño carta</t>
  </si>
  <si>
    <t>cajas de 100 unidades</t>
  </si>
  <si>
    <t>06-2023</t>
  </si>
  <si>
    <t>Se autorizó un presupuesto de 100 mil colones, por lo que se estaría planteando un traslado de recursos (50 mil) del OG 299, ya que según información de la UTIC los requerimientos de cable telefónico serán cubiertos por ellos.</t>
  </si>
  <si>
    <t xml:space="preserve">Carpetas (folder) de cartón tamaño oficio </t>
  </si>
  <si>
    <t>caja de 100 unidades</t>
  </si>
  <si>
    <t>Papel adhesivo para rotulación cajas de archivo</t>
  </si>
  <si>
    <t>paquete de 50 unidades</t>
  </si>
  <si>
    <t>Notas de papel autoadhesivo (post it).</t>
  </si>
  <si>
    <t>Block con 390 hojas</t>
  </si>
  <si>
    <t>01-2023</t>
  </si>
  <si>
    <t xml:space="preserve">Papel de construcción </t>
  </si>
  <si>
    <t>paquete 100 hojas</t>
  </si>
  <si>
    <t>Carpetas (folder) de cartón color verde tamaño carta</t>
  </si>
  <si>
    <t>caja de 125 unidades</t>
  </si>
  <si>
    <t>Notas de papel audoadhesivo (post it)</t>
  </si>
  <si>
    <t xml:space="preserve"> paquete de 6 unidades</t>
  </si>
  <si>
    <t>Lámparas de emergencia para Puestos de seguridad</t>
  </si>
  <si>
    <t>2.03.04 Materiales y prod. eléctric., telefónicos y de cómputo</t>
  </si>
  <si>
    <t>Regletas para uso en Puestos de seguridad</t>
  </si>
  <si>
    <t>Lámparas fluorescentes compactas (set de 4 unidades)</t>
  </si>
  <si>
    <t>Regletas Protectores de picos.</t>
  </si>
  <si>
    <t>Candados</t>
  </si>
  <si>
    <t>2.03.01 Materiales y productos metálicos</t>
  </si>
  <si>
    <t xml:space="preserve">Baterías recargables </t>
  </si>
  <si>
    <t>paquete de 2 unidades</t>
  </si>
  <si>
    <t>04-2024</t>
  </si>
  <si>
    <t>Se planteará traslado de recursos al OG 274 (10 mil colones), al OG 279 (20 mil colones) y al OG 374 (280,5 mil colones)</t>
  </si>
  <si>
    <t>Porta carné</t>
  </si>
  <si>
    <t>Tarjetas programables para la impresión carnés</t>
  </si>
  <si>
    <t>Tarjetas sencillas para carné</t>
  </si>
  <si>
    <t>Tarjetas adhesivas para carné</t>
  </si>
  <si>
    <t xml:space="preserve">Baterías alcalinas AA </t>
  </si>
  <si>
    <t>paquete 12 unidades</t>
  </si>
  <si>
    <t>05-2023</t>
  </si>
  <si>
    <t xml:space="preserve">Baterías alcalinas AAA </t>
  </si>
  <si>
    <t>(paquete 4 unidades)</t>
  </si>
  <si>
    <t>Baterías alcalinas D</t>
  </si>
  <si>
    <t xml:space="preserve"> (paquete 2 unidades)</t>
  </si>
  <si>
    <t>Baterías alcalinas C</t>
  </si>
  <si>
    <t>Espejo cóncavo</t>
  </si>
  <si>
    <t>Bolsas 250 gramos</t>
  </si>
  <si>
    <t>Se requiere recursos extra para cubrir todo el año; por lo tanto, se planteará un traslado de 280,5 mil colones del OG 344 y la diferencia de 398 mil colones se solicitarán recursos extraordinarios vía modificación presupuestaria.</t>
  </si>
  <si>
    <t>Bolsas de 2 kilos</t>
  </si>
  <si>
    <t>Sistemas de detección de incendios</t>
  </si>
  <si>
    <t>20-39</t>
  </si>
  <si>
    <t>46191505-92273523</t>
  </si>
  <si>
    <t>5.01.99 Maquinaria y equipo diverso</t>
  </si>
  <si>
    <t>Arcos detector de metales</t>
  </si>
  <si>
    <t>41111903-92109720</t>
  </si>
  <si>
    <t>Limpiador de contactos (para limpieza de computadoras y armas de fuego)</t>
  </si>
  <si>
    <t>2.01.99 Otros productos químicos y conexos</t>
  </si>
  <si>
    <t>Prensa para folder (fasteners) (cajas)</t>
  </si>
  <si>
    <t>Clips para papel (cajas 500 unid.)</t>
  </si>
  <si>
    <t>Rollo plástico adhesivo</t>
  </si>
  <si>
    <t>Carpetas (folder) plásticas portadocumentos con clip</t>
  </si>
  <si>
    <t>Marcadores (pilot) para pizarra acrílica (paquete 4 unidades)</t>
  </si>
  <si>
    <t>Marcadores (pilot) permanente</t>
  </si>
  <si>
    <t>Marcadores (pilot) fosforescentes punta gruesa (paquete 2 unidades)</t>
  </si>
  <si>
    <t>Borrador de pizarra acrílica</t>
  </si>
  <si>
    <t>Tabla con clip, de madera, tamaño oficio</t>
  </si>
  <si>
    <t>Post it banderitas</t>
  </si>
  <si>
    <t>Rollo cinta adhesiva transparente</t>
  </si>
  <si>
    <t>Caja de clips jumbo (caja 12 unidades)</t>
  </si>
  <si>
    <t>Caja de grapas tamaño estandar</t>
  </si>
  <si>
    <t>Identificador de colores para llaves</t>
  </si>
  <si>
    <t>Perforadora mediana de dos huecos</t>
  </si>
  <si>
    <t>Engrapadora metálica</t>
  </si>
  <si>
    <t>Cuchilla cutter grande</t>
  </si>
  <si>
    <t>Frasco de tinta para sellos</t>
  </si>
  <si>
    <t>Pines (chinches) de colores surtidos (caja 50 unidades)</t>
  </si>
  <si>
    <t>caja 50 unidades</t>
  </si>
  <si>
    <t>Rollo de cinta masking tape</t>
  </si>
  <si>
    <t>Diademas para computadora, para uso del personal</t>
  </si>
  <si>
    <t>Auriculares telefónicos (manos libres)</t>
  </si>
  <si>
    <t>Cartuchos de tinta (Kit de impresión carné)</t>
  </si>
  <si>
    <t xml:space="preserve">Cartuchos de tinta color  p/impresora HP </t>
  </si>
  <si>
    <t>Cartuchos de tinta color  p/impresora Xerox</t>
  </si>
  <si>
    <t>Cartuchos de tinta color  p/impresora Ricoh</t>
  </si>
  <si>
    <t>Terminales telefónicas renovación</t>
  </si>
  <si>
    <t>Corresponde a la renovación de las terminales telefónicas para el año 2023, en la gama baja son 35 terminales.</t>
  </si>
  <si>
    <t>Corresponde a la renovación de las terminales telefónicas para el año 2023, en la gama media son 3 terminales</t>
  </si>
  <si>
    <t>Terminales telefónicas nuevas</t>
  </si>
  <si>
    <t>Corresponde a promedio del crecimiento vegetativo del último año.</t>
  </si>
  <si>
    <t>92011413-00000033</t>
  </si>
  <si>
    <t>Corresponde a un promedio histórico para el 2023. Este producto es en kilo es para uso del personal del Área Servicios Generales y procesos el PABI, el PADE y PGASG.</t>
  </si>
  <si>
    <t>Paquetes de 500gr.</t>
  </si>
  <si>
    <t>92120583-00000009</t>
  </si>
  <si>
    <t>Corresponde a un promedio histórico para el 2023. Este producto es en 500 gramos para uso del personal del Área Servicios Generales y procesos el PABI, el PADE y PGASG.</t>
  </si>
  <si>
    <t>Transporte de Trabajadores P.H. Brasil</t>
  </si>
  <si>
    <t>92075644-00000001</t>
  </si>
  <si>
    <t>1.05.01 Transporte dentro del país</t>
  </si>
  <si>
    <t>De no lograr concretar el servicio de transporte en modalidad taxi, se realizaría concurso modalidad bus.</t>
  </si>
  <si>
    <t>A fin de atender reparaciones de los equipos electrónicos en las sodas comedor del plantel Virilla y Anonos</t>
  </si>
  <si>
    <t>Mantenimiento y reparación de equipos de gas</t>
  </si>
  <si>
    <t>A fin de atender reparaciones de los equipos de gas en las sodas comedor del plantel Virilla y Anonos</t>
  </si>
  <si>
    <t>Mantenimiento y reparación de equipos de refrigeración</t>
  </si>
  <si>
    <t>A fin de atender reparaciones de los equipos de refrigeración en las sodas comedor del plantel Virilla y Anonos</t>
  </si>
  <si>
    <t>Reparación y mantenimiento de muebles de oficina</t>
  </si>
  <si>
    <t>A fin de atender reparaciones en auditorios Virilla y Rohrmoser</t>
  </si>
  <si>
    <t>Mantenimiento aparatos artefactos comerciales o domésticos</t>
  </si>
  <si>
    <t>A fin de atender reparaciones de los artefactos eléctricos en las sodas comedor del plantel Virilla y Anonos</t>
  </si>
  <si>
    <t>Control y detección de la contaminación de aguas superficiales</t>
  </si>
  <si>
    <t>Como parte de los requisitos para la obtención del Permiso Sanitario de Funcionamiento en las sodas comedor</t>
  </si>
  <si>
    <t>Certificación de sistemas de gas</t>
  </si>
  <si>
    <t>92332034-00000001</t>
  </si>
  <si>
    <t>92148520-00000004</t>
  </si>
  <si>
    <t>Corresponde a un promedio histórico para el 2023. Este producto es para uso del personal del Área Servicios Generales y procesos el PABI, el PADE y PGASG.</t>
  </si>
  <si>
    <t>90032444-00000001</t>
  </si>
  <si>
    <t>Corresponde a un promedio histórico para el 2023. Este producto es para uso del personal del Área Servicios Generales y procesos el PGASG.</t>
  </si>
  <si>
    <t>Amplificador del Auditorio Plantel Virilla</t>
  </si>
  <si>
    <t>Se requiere sustituir el amplificador del sistema de audio del auditorio en el Plantel Virilla, ya que el actual se encuentra dañado.</t>
  </si>
  <si>
    <t>Teclado y Mouse inalámbrico</t>
  </si>
  <si>
    <t>92037862-00000001</t>
  </si>
  <si>
    <t>Se requiere comprar para los funcionarios del ASG, PABI PGASG, PADE y PMI. Esto para poder cumplir con las instrucciones de la gestora de Salud Ocupacional.</t>
  </si>
  <si>
    <t>Teclado convecional cable USB</t>
  </si>
  <si>
    <t>92003765-00000001</t>
  </si>
  <si>
    <t>Mouse convencional cable USB</t>
  </si>
  <si>
    <t>90003780-00000001</t>
  </si>
  <si>
    <t>MousePad Gel descansa muñecas</t>
  </si>
  <si>
    <t>92003841-00000007</t>
  </si>
  <si>
    <t>Diademas</t>
  </si>
  <si>
    <t>Base enfriadora para Laptop, con soporte y Puertos US</t>
  </si>
  <si>
    <t>92023018-00000003</t>
  </si>
  <si>
    <t>Fuente de poder interrumpible, UPS</t>
  </si>
  <si>
    <t>92001664-00000001</t>
  </si>
  <si>
    <t xml:space="preserve">Se requiere comprar para los funcionarios del PMI. </t>
  </si>
  <si>
    <t>Fotocondutores</t>
  </si>
  <si>
    <t xml:space="preserve">Repuesto de la impresora </t>
  </si>
  <si>
    <t>Lapicero o bolígrafo</t>
  </si>
  <si>
    <t>90030967-00000001</t>
  </si>
  <si>
    <t>Para uso del personal del ASG, PADE, PABI, PGASG</t>
  </si>
  <si>
    <t>Lápices</t>
  </si>
  <si>
    <t>90029700-00000007</t>
  </si>
  <si>
    <t>Borradores</t>
  </si>
  <si>
    <t>90027492-00000001</t>
  </si>
  <si>
    <t>Tabla portapapel</t>
  </si>
  <si>
    <t>92253167-00000001</t>
  </si>
  <si>
    <t>Carpeta tipo folder</t>
  </si>
  <si>
    <t>90030193-00000009</t>
  </si>
  <si>
    <t>Grapadoras</t>
  </si>
  <si>
    <t>90027426-00000008</t>
  </si>
  <si>
    <t>Grapas</t>
  </si>
  <si>
    <t>90009842-00000002</t>
  </si>
  <si>
    <t>Quita grapas</t>
  </si>
  <si>
    <t>90030995-00000159</t>
  </si>
  <si>
    <t>Tijeras</t>
  </si>
  <si>
    <t>90011384-00000001</t>
  </si>
  <si>
    <t>Minas para lápiz de minas (portaminas)</t>
  </si>
  <si>
    <t>92027719-00000002</t>
  </si>
  <si>
    <t>Notas de papel autoadhesivo</t>
  </si>
  <si>
    <t>92014575-00000001</t>
  </si>
  <si>
    <t>Lápiz portaminas</t>
  </si>
  <si>
    <t>92121092-00000002</t>
  </si>
  <si>
    <t>Resaltador, subrayador o marcatextos</t>
  </si>
  <si>
    <t>92030305-00000001</t>
  </si>
  <si>
    <t>Marcador de pizarra</t>
  </si>
  <si>
    <t>92115684-00000016</t>
  </si>
  <si>
    <t>Para uso en el Auditorio Plantel Virilla.</t>
  </si>
  <si>
    <t>Alquiler de Back hoe x hora</t>
  </si>
  <si>
    <t>hora</t>
  </si>
  <si>
    <t>1.01.02</t>
  </si>
  <si>
    <t>Maquinaria a alquilar en cualquier momento</t>
  </si>
  <si>
    <t>Alquiler de compactador x días</t>
  </si>
  <si>
    <t>días</t>
  </si>
  <si>
    <t>1.01.99</t>
  </si>
  <si>
    <t>Equipo a alquilar en cualquier momento</t>
  </si>
  <si>
    <t>Dibujo de planos</t>
  </si>
  <si>
    <t>1.04.03</t>
  </si>
  <si>
    <t>Se realizaran en el momento que se necesiten</t>
  </si>
  <si>
    <t xml:space="preserve"> Cambio de cubierta e instalación de líneas de vida certificada, cambio de piso en mezanine, mejores en iluminación zona 1 y zona 2 (Edificio P), Plantel Anonos.</t>
  </si>
  <si>
    <t>72101507-90004450</t>
  </si>
  <si>
    <t>1.08.01</t>
  </si>
  <si>
    <t>Trabajo de mantenimiento</t>
  </si>
  <si>
    <t>Servicio de mantenimiento de edificios</t>
  </si>
  <si>
    <t>Atención de emergencias o averias en edificios de CNFL</t>
  </si>
  <si>
    <t>Pruebas para materiales metálicos</t>
  </si>
  <si>
    <t>1.99.99</t>
  </si>
  <si>
    <t xml:space="preserve"> Servicio de limpieza de tanques de agua potable</t>
  </si>
  <si>
    <t xml:space="preserve">1.99.99 </t>
  </si>
  <si>
    <t>Servicio de limpieza de tanques sépticos</t>
  </si>
  <si>
    <t>Por ser tareas correctivas se puede dar en culaquier momento</t>
  </si>
  <si>
    <t>Grasa grafitada</t>
  </si>
  <si>
    <t>2.01.01</t>
  </si>
  <si>
    <t>Materiales dependerán de su uso para atender mantenimientos correctivos</t>
  </si>
  <si>
    <t>Grasa liquida</t>
  </si>
  <si>
    <t>Base minio rojo cuarto</t>
  </si>
  <si>
    <t>cuarto</t>
  </si>
  <si>
    <t>2.01.99</t>
  </si>
  <si>
    <t xml:space="preserve">Base minio rojo galón </t>
  </si>
  <si>
    <t>galones</t>
  </si>
  <si>
    <t xml:space="preserve">Diluyente aguarras galón </t>
  </si>
  <si>
    <t>Diluyente aguarras litro</t>
  </si>
  <si>
    <t>litros</t>
  </si>
  <si>
    <t xml:space="preserve">Diluyente especial galón </t>
  </si>
  <si>
    <t>galón</t>
  </si>
  <si>
    <t>Diluyente especial litro</t>
  </si>
  <si>
    <t>Esmalte fast dry cuarto</t>
  </si>
  <si>
    <t>cuartos</t>
  </si>
  <si>
    <t>Esmalte fast dry galón</t>
  </si>
  <si>
    <t>gaslones</t>
  </si>
  <si>
    <t xml:space="preserve">Esmalte industrial cuarto </t>
  </si>
  <si>
    <t xml:space="preserve">Esmalte industrial galón </t>
  </si>
  <si>
    <t>Pintura anticorrosiva poliuretano cuarto</t>
  </si>
  <si>
    <t>Pintura anticorrosiva poliuretano galón</t>
  </si>
  <si>
    <t>Pintura para cielo raso mate cuarto</t>
  </si>
  <si>
    <t xml:space="preserve">Pintura para cielo raso mate cubeta </t>
  </si>
  <si>
    <t>cubeta</t>
  </si>
  <si>
    <t xml:space="preserve">Pintura para cielo raso mate galón </t>
  </si>
  <si>
    <t xml:space="preserve">Pintura para demarcación  galón </t>
  </si>
  <si>
    <t xml:space="preserve">Removedor de pintura galón </t>
  </si>
  <si>
    <t>Removedor de pintura litro</t>
  </si>
  <si>
    <t xml:space="preserve">Sellador tipo aparejo base alquídica cuarto </t>
  </si>
  <si>
    <t xml:space="preserve">Sellador tipo aparejo base alquídica cubeta </t>
  </si>
  <si>
    <t>Sellador tipo aparejo base alquídica galón</t>
  </si>
  <si>
    <t>Thinner litro</t>
  </si>
  <si>
    <t>litro</t>
  </si>
  <si>
    <t xml:space="preserve">Desengrasante 1 litro </t>
  </si>
  <si>
    <t xml:space="preserve">Desengrasante 4 litros </t>
  </si>
  <si>
    <t xml:space="preserve">Duretan </t>
  </si>
  <si>
    <t>Liquido desinfectante</t>
  </si>
  <si>
    <t>Materiales dependerán de su uso para atender mantenimientos correctivos y preventivos</t>
  </si>
  <si>
    <t>pegamento pvc frío / caliente 1/16 galón</t>
  </si>
  <si>
    <t>Pegamento pvc,mediano</t>
  </si>
  <si>
    <t xml:space="preserve">Pintura antideslizante base agua galón </t>
  </si>
  <si>
    <t>Pintura antihongos base agua  galón</t>
  </si>
  <si>
    <t xml:space="preserve">Pintura de agua anticorrosiva cubeta </t>
  </si>
  <si>
    <t>Pintura de agua anticorrosiva galón</t>
  </si>
  <si>
    <t xml:space="preserve">Pintura elastomerica cubeta  </t>
  </si>
  <si>
    <t xml:space="preserve">Pintura elastomerica galón </t>
  </si>
  <si>
    <t>Pintura impearmeabilizante azul</t>
  </si>
  <si>
    <t>Pintura impearmeabilizante blanca</t>
  </si>
  <si>
    <t xml:space="preserve">Pintura latex cubeta </t>
  </si>
  <si>
    <t>Quimico limpiador de condensadores</t>
  </si>
  <si>
    <t>Quimico limpiador de serpentines bactereologíco</t>
  </si>
  <si>
    <t>Refrigerante R-22</t>
  </si>
  <si>
    <t>Refrigerante R-410</t>
  </si>
  <si>
    <t xml:space="preserve">Sellador base agua cubeta </t>
  </si>
  <si>
    <t>Sellador base agua galón</t>
  </si>
  <si>
    <t>Sellador para concreto galón</t>
  </si>
  <si>
    <t xml:space="preserve">Sellador tipo aparajo base agua cubeta </t>
  </si>
  <si>
    <t xml:space="preserve">Sellador, barniz y tinte galón 3 en 1 </t>
  </si>
  <si>
    <t>Sellador base agua cuarto</t>
  </si>
  <si>
    <t xml:space="preserve">Solución fungicida galón </t>
  </si>
  <si>
    <t>Cable 10 cobre forrado rojo mts</t>
  </si>
  <si>
    <t>metros</t>
  </si>
  <si>
    <t>2.03.04</t>
  </si>
  <si>
    <t>Cable 12 cobre forrado azul mts</t>
  </si>
  <si>
    <t>Cable 12 cobre forrado blanco mts</t>
  </si>
  <si>
    <t>Cable 12 cobre forrado verde mts</t>
  </si>
  <si>
    <t>CABLE 4 BLANCO mts</t>
  </si>
  <si>
    <t>Cable 8 verde mts</t>
  </si>
  <si>
    <t>Cable armado 12 mts</t>
  </si>
  <si>
    <t>CABLE MC ARMADO CU THHN 3x12 AWG 600V C/PVC CONDUMEX</t>
  </si>
  <si>
    <t>Cable tsj 3x12 mts</t>
  </si>
  <si>
    <t>Apagadores dobles</t>
  </si>
  <si>
    <t>Apagadores sencillos</t>
  </si>
  <si>
    <t>Apagadores triples</t>
  </si>
  <si>
    <t>Apagadores triway</t>
  </si>
  <si>
    <t>Bombillos led 13 what</t>
  </si>
  <si>
    <t>Boyas electricas de 15 mts</t>
  </si>
  <si>
    <t>Breaker de 1x20 ch</t>
  </si>
  <si>
    <t>Breaker de 1x40 ch</t>
  </si>
  <si>
    <t>Breaker de 2x20 ch</t>
  </si>
  <si>
    <t>Breaker de 2x30 ch</t>
  </si>
  <si>
    <t>Breaker de 2x40 ch</t>
  </si>
  <si>
    <t>Breaker de 2x50 ch</t>
  </si>
  <si>
    <t>2,03,04</t>
  </si>
  <si>
    <t>Breaker de 2x70 ch</t>
  </si>
  <si>
    <t>Breaker twin de 1x20ch</t>
  </si>
  <si>
    <t>Centro de carga PRL 1  de 42 espacios con breaker principal</t>
  </si>
  <si>
    <t>Caja de breaker 24 espacios ch empotrar</t>
  </si>
  <si>
    <t>Caja de breaker 24 espacios ch parche</t>
  </si>
  <si>
    <t>Caja de breaker 32 espacios ch empotrar</t>
  </si>
  <si>
    <t>Caja de breaker 32 espacios ch parche</t>
  </si>
  <si>
    <t>Caja de breaker de 12 espacios de parche</t>
  </si>
  <si>
    <t>Conectores  para tsj 1/2</t>
  </si>
  <si>
    <t>Desconectadoras para a/c</t>
  </si>
  <si>
    <t>Interruptores de presion de agua de 100psi</t>
  </si>
  <si>
    <t>Lampara led redonda 18 what,luz blanca</t>
  </si>
  <si>
    <t>Pantalla led  6000 k,2x2</t>
  </si>
  <si>
    <t>Pantalla led 4100 k,2x2</t>
  </si>
  <si>
    <t>Placas para tomacorrientes de 20 amp</t>
  </si>
  <si>
    <t>Plafones</t>
  </si>
  <si>
    <t>Supresor de picos de 208v, monofasico</t>
  </si>
  <si>
    <t>Supresor de picos de 240v, monofasico</t>
  </si>
  <si>
    <t>Tomacorrientes 20 amp de placa</t>
  </si>
  <si>
    <t>Alambre negro  x kilo</t>
  </si>
  <si>
    <t>Angular cielo suspendido 3,05m</t>
  </si>
  <si>
    <t>Base de medidor con breaker 2x100</t>
  </si>
  <si>
    <t>Broca Paleta para madera 1/2</t>
  </si>
  <si>
    <t>Broca Paleta para madera 3/4"</t>
  </si>
  <si>
    <t>Broca Paleta para madera 3/8"</t>
  </si>
  <si>
    <t>Broca para concreto 1/2" x 6"</t>
  </si>
  <si>
    <t>Broca para concreto 1/4" x 4"</t>
  </si>
  <si>
    <t xml:space="preserve">Broca para concreto 3/8" x 6" </t>
  </si>
  <si>
    <t>Broca para metal 1/8"</t>
  </si>
  <si>
    <t>Broca para metal 3/8"</t>
  </si>
  <si>
    <t>Broca para metal de cobalto 1/2"</t>
  </si>
  <si>
    <t>Broca sierra bi-metal 2"</t>
  </si>
  <si>
    <t>Broca sierra bi-metal 2-1/2"</t>
  </si>
  <si>
    <t>Brocas para metal 1/4</t>
  </si>
  <si>
    <t>Cajas cuadradas</t>
  </si>
  <si>
    <t>Cajas hierro colado</t>
  </si>
  <si>
    <t>Cajas octogonales con salida 1/2 y 3/4</t>
  </si>
  <si>
    <t>Cajas rectangulares,salida 1/2,3/4</t>
  </si>
  <si>
    <t>Canal para cielo gypsum U-Channel (perfil rigidizador) (38 mm x 4.88 metros x 0.70 mm) calibre 20</t>
  </si>
  <si>
    <t>Cinta de fibra de vidrio adhesiva para gypsum 2" x 250' (50 mm x 76 metros)</t>
  </si>
  <si>
    <t>Cinta de papel para gypsum 2" x 250' (50 mm x 76 metros)</t>
  </si>
  <si>
    <t>Clavos acero 2"</t>
  </si>
  <si>
    <t>Clavos corriente 2" x kilo</t>
  </si>
  <si>
    <t>Clavos corriente 3" x kilo</t>
  </si>
  <si>
    <t>Conduleta 1 1/4</t>
  </si>
  <si>
    <t>Conector 1 1/4 emt</t>
  </si>
  <si>
    <t>Conectores emt 1/2</t>
  </si>
  <si>
    <t>Conectores emt 3/4</t>
  </si>
  <si>
    <t>Cumbrera esmaltada calibre #26 (45cm, 30cm, 22cm x1,83m)</t>
  </si>
  <si>
    <t>Cumbrera galvanizada calibre #26 (45cm, 30cm, 22cm x 1,83m)</t>
  </si>
  <si>
    <t>Embolo baño para empotrar</t>
  </si>
  <si>
    <t>Extension para rodillo de aluminio 2 metros</t>
  </si>
  <si>
    <t>Furring channel para gypsum (omega) (31.5 x 61 mm x 3.66 metros x 0.40 mm) calibre 25 (verde)</t>
  </si>
  <si>
    <t>Furring channel para gypsum (omega) (31.5 x 61 mm x 3.66 metros x 0.70 mm) calibre 20 (azul)</t>
  </si>
  <si>
    <t>Gazas de 1 1/4 doble ojo</t>
  </si>
  <si>
    <t>Gazas emt 1/2</t>
  </si>
  <si>
    <t>Gazas emt 3/4</t>
  </si>
  <si>
    <t>Lámina antideslizante 1/4" metal 1,22x2,44</t>
  </si>
  <si>
    <t>Láminas de zinc ondulada esmaltada calibre #26 1,05x3,66</t>
  </si>
  <si>
    <t>Láminas de zinc ondulada galvanizada calibre #26</t>
  </si>
  <si>
    <t>Láminas de zinc rectangular esmaltada calibre #26 1,07x3,6628,500</t>
  </si>
  <si>
    <t>Lija de agua para metal 9" x 11" grano 80 </t>
  </si>
  <si>
    <t>Llave chorro jardín 1/2"</t>
  </si>
  <si>
    <t>llave paso Bronce (1/2")</t>
  </si>
  <si>
    <t>llave paso metal (3/4")</t>
  </si>
  <si>
    <t>llave paso metal con rueda (1/2")</t>
  </si>
  <si>
    <t>Poste para gypsum (stud) 2-1/2" (63 x 32 mm x 3.05 metros x 0.40 mm) - calibre verde</t>
  </si>
  <si>
    <t>Poste para gypsum (stud) 3" (76 x 32 mm x 3.05 metros x 0.40 mm) - calibre verde</t>
  </si>
  <si>
    <t>Poste para gypsum (stud) 3" (76 x 32 mm x 3.05 metros x 0.70 mm) - calibre azul</t>
  </si>
  <si>
    <t>Poste para gypsum (stud) 4" (101 x 32 mm x 3.05 metros x 0.70 mm) - calibre azul</t>
  </si>
  <si>
    <t>Tapas para cajas octogonales</t>
  </si>
  <si>
    <t xml:space="preserve">Tee principal 3,66m </t>
  </si>
  <si>
    <t>Tee secundaria 1,22m</t>
  </si>
  <si>
    <t>Tee secundaria 61cm</t>
  </si>
  <si>
    <t xml:space="preserve">Tornillo 1" punta broca </t>
  </si>
  <si>
    <t>Tornillo 1-1/4" punta broca</t>
  </si>
  <si>
    <t xml:space="preserve">Tornillo 1-1/4" punta fina </t>
  </si>
  <si>
    <t>Tornillo anclaje Brida</t>
  </si>
  <si>
    <t>Tornillo frijolillo punta broca 1/2"</t>
  </si>
  <si>
    <t>Tornillo frijolillo punta fina 1/2"</t>
  </si>
  <si>
    <t>Tornillo gypsum rock punta broca 1 1/4"</t>
  </si>
  <si>
    <t>Tornillo metal para spander 10</t>
  </si>
  <si>
    <t>Tornillo metal para spander 7</t>
  </si>
  <si>
    <t>Tornillo metal para spander 8</t>
  </si>
  <si>
    <t>Tornillo para pecho punta broca (1 pulgadas )</t>
  </si>
  <si>
    <t>Tornillo para pecho punta broca (2 pulgadas )</t>
  </si>
  <si>
    <t>Tornillo para pecho punta fina (2 pulgadas )</t>
  </si>
  <si>
    <t>Tornillo para tanque 1/4" x 2-1/4"</t>
  </si>
  <si>
    <t>Tornillo techo punta broca 2 1/2"</t>
  </si>
  <si>
    <t>Track para gypsum 2-1/2" (65 x 25 mm x 3.05 metros x 0.70 mm) calibre 20</t>
  </si>
  <si>
    <t>Track para gypsum 3" (78 x 25 mm x 3.05 metros x 0.70 mm) calibre 20</t>
  </si>
  <si>
    <t>Track para gypsum 4" (103 x 25 mm x 3.05 metros x 0.40 mm)</t>
  </si>
  <si>
    <t>Track para gypsum 4" (103 x 25 mm x 3.05 metros x 0.70 mm) calibre 20</t>
  </si>
  <si>
    <t>Tuberia emt 1/2</t>
  </si>
  <si>
    <t>Tuberia emt 3/4</t>
  </si>
  <si>
    <t xml:space="preserve">Tubería rectangular estructural de 1 " x  1" en 1,80 mm </t>
  </si>
  <si>
    <t xml:space="preserve">Tubería rectangular estructural de 1 " x 2" en 1,80 mm </t>
  </si>
  <si>
    <t xml:space="preserve">Tubería rectangular estructural de 2 " x 2" en 1,80 mm </t>
  </si>
  <si>
    <t xml:space="preserve">Tubería rectangular estructural de 2 " x 4" en 1,80 mm </t>
  </si>
  <si>
    <t xml:space="preserve">Tubería rectangular estructural de 3 " x 3" en 1,80 mm </t>
  </si>
  <si>
    <t xml:space="preserve">Tubería rectangular estructural de 4 " x 4" en 1,80 mm </t>
  </si>
  <si>
    <t xml:space="preserve">Tubería rectangular estructural de 4" x " 6 en 1,80 mm </t>
  </si>
  <si>
    <t xml:space="preserve">Tubería rectangular estructural de 6 " x  6" en 2,38  mm </t>
  </si>
  <si>
    <t>Tubo 1 1/4 emt</t>
  </si>
  <si>
    <t>Uniones emt 1/2</t>
  </si>
  <si>
    <t>Uniones emt 3/4</t>
  </si>
  <si>
    <t>varilla deformada grado 60 #3</t>
  </si>
  <si>
    <t>varilla deformada grado 60 #4</t>
  </si>
  <si>
    <t xml:space="preserve">Batiente 1/2 x 1" x 83 cm </t>
  </si>
  <si>
    <t>2.03.03</t>
  </si>
  <si>
    <t xml:space="preserve">Marcos  para puerta de 1/2 x 3" x 2.13 m </t>
  </si>
  <si>
    <t>Plywood 1/2" para formaleta</t>
  </si>
  <si>
    <t xml:space="preserve">Puerta 6 paneles colonial 90 x 210 cm </t>
  </si>
  <si>
    <t xml:space="preserve">Puerta 6 paneles colonial 95 x 210 cm </t>
  </si>
  <si>
    <t>Puerta pino 6 paneles 95 x 210 cm</t>
  </si>
  <si>
    <t>regla alfajilla 2x4 semiduro sin cepillo x varas</t>
  </si>
  <si>
    <t>reglas 1x3 semidura cepillada regla 3,20m</t>
  </si>
  <si>
    <t>reglas 1x3 semidura sin cepillar x varas</t>
  </si>
  <si>
    <t>Adaptador para sifón hembra PVC 1-1/2" x 1-1/4"</t>
  </si>
  <si>
    <t>2.03.99</t>
  </si>
  <si>
    <t>Vidrio x m2</t>
  </si>
  <si>
    <t>Adaptador para sifón macho PVC 1-1/2" x 1-1/4"</t>
  </si>
  <si>
    <t>Adaptador para sifón PVC 1-1/2" x 1-1/2"</t>
  </si>
  <si>
    <t xml:space="preserve">Adaptador universal para sifón PVC </t>
  </si>
  <si>
    <t>Anclaje mecanico HKB 3/4 x 4-3/4"</t>
  </si>
  <si>
    <t>Anclaje mecanico HKB 3/4" x 4-3/4"</t>
  </si>
  <si>
    <t>Bisagra 3 1/2 x 3 1/2" cromo, par</t>
  </si>
  <si>
    <t xml:space="preserve">Bisagra 3" x 3" cromo, par </t>
  </si>
  <si>
    <t xml:space="preserve">Bisagra 4" x 4" cromo, par </t>
  </si>
  <si>
    <t>Bisagra Par 26 mm Invisible Semi Curva Buldoor/Eisen</t>
  </si>
  <si>
    <t>Boquilla PVC 3"</t>
  </si>
  <si>
    <t>Boquilla PVC 4"</t>
  </si>
  <si>
    <t>Boya ,1/2 pulgada</t>
  </si>
  <si>
    <t>Boya ,3/4 pulgada</t>
  </si>
  <si>
    <t xml:space="preserve">Brazo hidraúlico </t>
  </si>
  <si>
    <t xml:space="preserve">Brazo hidraúlico para mueble aereo </t>
  </si>
  <si>
    <t>Brida 3" 115mm corta</t>
  </si>
  <si>
    <t>Brida 4" 115mm corta</t>
  </si>
  <si>
    <t>Canoa PVC en 3m</t>
  </si>
  <si>
    <t>Canoa PVC en 6m alto caudal</t>
  </si>
  <si>
    <t>Chek linea 1 1/2 pulgada</t>
  </si>
  <si>
    <t>Chek linea 1 1/4 pulgada</t>
  </si>
  <si>
    <t>Chek linea 1 pulgada</t>
  </si>
  <si>
    <t>Chek pascon de 1 1/2</t>
  </si>
  <si>
    <t>Chek pascon de 1 1/4</t>
  </si>
  <si>
    <t>Cielo suspendido  61x1,22 x caja</t>
  </si>
  <si>
    <t>Cielo suspendido 61x61  x caja</t>
  </si>
  <si>
    <t>Cielo suspendido 61x61 biselado x caja</t>
  </si>
  <si>
    <t>Codo PVC potable con inserto metálico 3/4" 90 grados</t>
  </si>
  <si>
    <t>Codo PVC potable con rosca 1" 90 grados</t>
  </si>
  <si>
    <t>Codo PVC potable con rosca 1/2" 90 grados</t>
  </si>
  <si>
    <t>Codo PVC potable con rosca 1-1/2" 90 grados</t>
  </si>
  <si>
    <t>Codo PVC potable con rosca 1-1/4" 90 grados</t>
  </si>
  <si>
    <t>Codo PVC potable con rosca 3/4" 90 grados</t>
  </si>
  <si>
    <t>Codo PVC potable liso 1" 45 grados</t>
  </si>
  <si>
    <t>Codo PVC potable liso 1" 90 grados</t>
  </si>
  <si>
    <t>Codo PVC potable liso 1/2" 45 grados</t>
  </si>
  <si>
    <t>Codo PVC potable liso 1/2" 90 grados</t>
  </si>
  <si>
    <t>Codo PVC potable liso 1-1/2" 45 grados</t>
  </si>
  <si>
    <t>Codo PVC potable liso 1-1/2" 90 grados</t>
  </si>
  <si>
    <t>Codo PVC potable liso 1-1/4" 45 grados</t>
  </si>
  <si>
    <t>Codo PVC potable liso 1-1/4" 90 grados</t>
  </si>
  <si>
    <t>Codo PVC potable liso 3/4" 45 grados</t>
  </si>
  <si>
    <t>Codo PVC potable liso 3/4" 90 grados</t>
  </si>
  <si>
    <t>Codo PVC sanitario SDR40 pared gruesa 2" 45 grados</t>
  </si>
  <si>
    <t>Codo PVC sanitario SDR40 pared gruesa 2" 90 grados</t>
  </si>
  <si>
    <t>Codo PVC sanitario SDR40 pared gruesa 3" 45 grados</t>
  </si>
  <si>
    <t>Codo PVC sanitario SDR40 pared gruesa 3" 90 grados</t>
  </si>
  <si>
    <t>Codo PVC sanitario SDR40 pared gruesa 4" 45 grados</t>
  </si>
  <si>
    <t>Codo PVC sanitario SDR40 pared gruesa 4" 90 grados</t>
  </si>
  <si>
    <t xml:space="preserve">desague fregadero 4-1/2" acero </t>
  </si>
  <si>
    <t xml:space="preserve">desague fregadero 4-1/2" plástico </t>
  </si>
  <si>
    <t>desague lavatorio 1-1/4"x6" metálico</t>
  </si>
  <si>
    <t>desague lavatorio 1-1/4"x6" plástico</t>
  </si>
  <si>
    <t>desague lavatorio 1-1/4"x7" acero con rejilla</t>
  </si>
  <si>
    <t>Disco corte 9"</t>
  </si>
  <si>
    <t>Disco corte diamante 9"</t>
  </si>
  <si>
    <t>Disco corte tronsadora 14"</t>
  </si>
  <si>
    <t>fibrolit 20mm 1,22 x 2,44</t>
  </si>
  <si>
    <t>fibrolit 25mm 1,22 x 2,44</t>
  </si>
  <si>
    <t>fibrolit 5mm 61 x 1,22</t>
  </si>
  <si>
    <t>Inodoro 3,8 L (dos piezas)</t>
  </si>
  <si>
    <t xml:space="preserve">Inodoro asiento </t>
  </si>
  <si>
    <t xml:space="preserve">Inodoro doble descarga 4.1 / 6 L </t>
  </si>
  <si>
    <t>Juego accesorio doble descarga</t>
  </si>
  <si>
    <t>Juego reparación tanque con boya</t>
  </si>
  <si>
    <t>Lámina Densglass 1,22 x 2,44</t>
  </si>
  <si>
    <t xml:space="preserve">Lámina Gypsum 1,22 x 2,45 exterior </t>
  </si>
  <si>
    <t>Lámina Gypsum interior antihongos 1,22 x 2,44</t>
  </si>
  <si>
    <t>Lámina policarbonato bronce 1,05x3,93</t>
  </si>
  <si>
    <t xml:space="preserve">Lámina policarbonato ondulado bronce 0,81x1,83 </t>
  </si>
  <si>
    <t>Lámina policarbonato rectangular bronce 1,04x3,66</t>
  </si>
  <si>
    <t xml:space="preserve">Lavatorio </t>
  </si>
  <si>
    <t>Llave control (1/2" a 1/2")</t>
  </si>
  <si>
    <t>Llave control (1/2" a 3/8")</t>
  </si>
  <si>
    <t>Llave control (1/2"x1/2"x1/2")</t>
  </si>
  <si>
    <t>Llave control (1/2"x3/8"x3/8")</t>
  </si>
  <si>
    <t>Llave de paso 1 1/ 2pulgada</t>
  </si>
  <si>
    <t>Llave de paso 1 1/4 pulgada</t>
  </si>
  <si>
    <t>Llave de paso 1 pulgada</t>
  </si>
  <si>
    <t>llave de paso PVC (1")</t>
  </si>
  <si>
    <t>llave de paso PVC (1/2")</t>
  </si>
  <si>
    <t>llave de paso PVC (3/4")</t>
  </si>
  <si>
    <t xml:space="preserve">Llave para fregadero cuello alto cromada </t>
  </si>
  <si>
    <t xml:space="preserve">Llave para lavamanos monomando palanca </t>
  </si>
  <si>
    <t xml:space="preserve">Llave para lavamanos tipo push </t>
  </si>
  <si>
    <t xml:space="preserve">Llave para mengitorio </t>
  </si>
  <si>
    <t xml:space="preserve">Llavín con llave cromo de manija </t>
  </si>
  <si>
    <t xml:space="preserve">Llavín de pin derecho </t>
  </si>
  <si>
    <t>Llavín doble paso derecho</t>
  </si>
  <si>
    <t xml:space="preserve">Llavín doble paso izquierdo </t>
  </si>
  <si>
    <t xml:space="preserve"> </t>
  </si>
  <si>
    <t xml:space="preserve">Llavín electrico derecho </t>
  </si>
  <si>
    <t xml:space="preserve">Llavín electrico izquierdo </t>
  </si>
  <si>
    <t xml:space="preserve">Llavín eléctrico para puerta de vidrio </t>
  </si>
  <si>
    <t xml:space="preserve">Llavín para puerta de vidrio </t>
  </si>
  <si>
    <t>Machos de 3/4 pvc</t>
  </si>
  <si>
    <t>Machos pvc, de 1 1/2 pulgada</t>
  </si>
  <si>
    <t>Machos pvc, de 1 1/4 pulgada</t>
  </si>
  <si>
    <t>Machos pvc, de 1 pulgada</t>
  </si>
  <si>
    <t>Machosde 1/2 pvc</t>
  </si>
  <si>
    <t>Manguera abasto 1/2" x 1/2" fregadero 55cm</t>
  </si>
  <si>
    <t>Manguera abasto 1/2" x 1/2" lavatorio</t>
  </si>
  <si>
    <t>Manguera abasto 1/2" x 7/8" sanitario 50cm</t>
  </si>
  <si>
    <t>Manguera abasto 3/8" x 1/4" monomando 40cm</t>
  </si>
  <si>
    <t>Manguera abasto acero 1/2" comp x 7/8" sanitario 50cm</t>
  </si>
  <si>
    <t>Manguera abasto acero 1/2" x 7/8" lavatorio</t>
  </si>
  <si>
    <t>Manguera abasto acero 3/8" comp x 7/8" sanitario 40cm</t>
  </si>
  <si>
    <t>Manguera abasto acero 3/8" x 1/2" lavatorio</t>
  </si>
  <si>
    <t>Manguera abasto acero y vinil 1/2" x 1/2" fregadero 55cm</t>
  </si>
  <si>
    <t>Manguera abasto acero y vinil 3/8" x 1/2" fregadero 55cm</t>
  </si>
  <si>
    <t>Masking tape verde 1" x 55 metros</t>
  </si>
  <si>
    <t>Pila de plastico gris (tanque derecho, batea izquierda) 1 metro</t>
  </si>
  <si>
    <t xml:space="preserve">Precinta Plyrock 10mm 40cm x 2,44cm </t>
  </si>
  <si>
    <t xml:space="preserve">Reducciones potable con rosca de 1-1/2" a 3/8" </t>
  </si>
  <si>
    <t xml:space="preserve">Reducciones potable con rosca de 3/4" a 1/2" </t>
  </si>
  <si>
    <t xml:space="preserve">Reducciones potable de 1" a 1/2" </t>
  </si>
  <si>
    <t xml:space="preserve">Reducciones potable de 1-1/2" a 1" </t>
  </si>
  <si>
    <t xml:space="preserve">Reducciones potable de 1-1/2" a 1/4" </t>
  </si>
  <si>
    <t xml:space="preserve">Reducciones potable de 1-1/2" a 3/4" </t>
  </si>
  <si>
    <t xml:space="preserve">Reducciones potable de 1-1/4" a 1" </t>
  </si>
  <si>
    <t xml:space="preserve">Reducciones potable de 1-1/4" a 1/2" </t>
  </si>
  <si>
    <t xml:space="preserve">Reducciones potable de 1-1/4" a 3/4" </t>
  </si>
  <si>
    <t xml:space="preserve">Reducciones potable de 2" a 1/2" </t>
  </si>
  <si>
    <t xml:space="preserve">Reducciones potable de 3/4" a 1/2" </t>
  </si>
  <si>
    <t>Sifón Flaxible 1-1/2"</t>
  </si>
  <si>
    <t>Sifón Flaxible 80cm</t>
  </si>
  <si>
    <t>Sifon lavatorio/fregadero flexible 1-1/4" y 1-1/2"</t>
  </si>
  <si>
    <t>Sifon lavatorio/fregadero flexible doble 1-1/4" y 1-1/2"</t>
  </si>
  <si>
    <t>Soporte oculto PVC alto caudal</t>
  </si>
  <si>
    <t>T potable lisa PVC 1"</t>
  </si>
  <si>
    <t>T potable lisa PVC 1/2"</t>
  </si>
  <si>
    <t>T potable rosca PVC 1/2"</t>
  </si>
  <si>
    <t>T sanitaria pared gruesa PVC 3"</t>
  </si>
  <si>
    <t>T sanitaria pared gruesa PVC 4"</t>
  </si>
  <si>
    <t xml:space="preserve">Tope para puerta sencillo cromado </t>
  </si>
  <si>
    <t xml:space="preserve">Tope para puerta tipo  cromado </t>
  </si>
  <si>
    <t xml:space="preserve">Tope para puerta tipo pie cromado </t>
  </si>
  <si>
    <t>Tuberia de 1/2 pvc</t>
  </si>
  <si>
    <t>Tuberia de 3/4 pvc</t>
  </si>
  <si>
    <t>Tubo Bajantes PVC 2"x4" SDR41 en 3m</t>
  </si>
  <si>
    <t>Tubo Bajantes PVC 3" SDR41 en 3m</t>
  </si>
  <si>
    <t>Tubo Bajantes PVC 4" SDR41 en 6m</t>
  </si>
  <si>
    <t xml:space="preserve">Tubo PVC de 1/2" pared gruesa </t>
  </si>
  <si>
    <t xml:space="preserve">Tubo PVC de 3" sanitario </t>
  </si>
  <si>
    <t xml:space="preserve">Tubo PVC de 4" sanitario </t>
  </si>
  <si>
    <t xml:space="preserve">Union de tope de 1 1/2pulgada </t>
  </si>
  <si>
    <t xml:space="preserve">Union de tope de 1 1/4pulgada </t>
  </si>
  <si>
    <t xml:space="preserve">Union de tope de 1 pulgada </t>
  </si>
  <si>
    <t>Unión PVC lisa 1/2"</t>
  </si>
  <si>
    <t>Unión PVC lisa 3/4"</t>
  </si>
  <si>
    <t>Unión sanitari PVC lisa 3"</t>
  </si>
  <si>
    <t>Unión sanitari PVC lisa 4"</t>
  </si>
  <si>
    <t>Unión tope 1/2"</t>
  </si>
  <si>
    <t>Unión tope 3/4"</t>
  </si>
  <si>
    <t>Uniones de 1/2 pvc</t>
  </si>
  <si>
    <t>Uniones de 3/4 pvc</t>
  </si>
  <si>
    <t>Uniones pvc, 1 1/2 pulgada</t>
  </si>
  <si>
    <t>Uniones pvc, 1 1/4 pulgada</t>
  </si>
  <si>
    <t>Uniones pvc, 1 pulgada</t>
  </si>
  <si>
    <t>Ye sanitaria PVC SDR40 pared gruesa 3"</t>
  </si>
  <si>
    <t>Ye sanitaria PVC SDR40 pared gruesa 4"</t>
  </si>
  <si>
    <t xml:space="preserve"> Fotoconductor</t>
  </si>
  <si>
    <t>2.04.02</t>
  </si>
  <si>
    <t>AISLAMIENTO DE HULE PARA TUBERIA TIPO CAÑUELA 1/2 x 1/2</t>
  </si>
  <si>
    <t>AISLAMIENTO DE HULE PARA TUBERIA TIPO CAÑUELA 3/8 x 1/2</t>
  </si>
  <si>
    <t>AISLAMIENTO DE HULE PARA TUBERIA TIPO CAÑUELA 5/8 x 1/2</t>
  </si>
  <si>
    <t>Bomba de agua 1 1/2hp</t>
  </si>
  <si>
    <t>Bomba de agua 2hp</t>
  </si>
  <si>
    <t>BOMBA DE CONDENSADO CON DEPOSITO PARA EQUIPO DE AIRE ACONDICIONADO</t>
  </si>
  <si>
    <t>Contactor 2 polos 24 V</t>
  </si>
  <si>
    <t>Contactor 2 polos 240 V</t>
  </si>
  <si>
    <t>Contactor 3 polos, 20 amp 24 V</t>
  </si>
  <si>
    <t>Contactor 3 polos, 50 amp 120 V</t>
  </si>
  <si>
    <t>Motor condensador 1/15 hp</t>
  </si>
  <si>
    <t>Motor condensador 1/3 hp</t>
  </si>
  <si>
    <t>Soldadura de plata 15% Harris</t>
  </si>
  <si>
    <t>Tanque hidroneumatico 100 galones</t>
  </si>
  <si>
    <t>Tanque hidroneumatico 80 galones</t>
  </si>
  <si>
    <t>Tarjeta para split universal</t>
  </si>
  <si>
    <t>Tuberia de cobre flexible 1/2"</t>
  </si>
  <si>
    <t>Tuberia de cobre flexible 3/16"</t>
  </si>
  <si>
    <t>tuberia de cobre flexible 3/8"</t>
  </si>
  <si>
    <t>Tuberia de cobre flexible 5/16"</t>
  </si>
  <si>
    <t>Tuberia de cobre flexible 5/8"</t>
  </si>
  <si>
    <t>Tuebia de cobre flexible 1/4"</t>
  </si>
  <si>
    <t>Brochas 1 1/2 "</t>
  </si>
  <si>
    <t>2.99.99</t>
  </si>
  <si>
    <t>Brochas 1"</t>
  </si>
  <si>
    <t>Brochas 2 1/2 "</t>
  </si>
  <si>
    <t>Brochas 2"</t>
  </si>
  <si>
    <t>Brochas 3"</t>
  </si>
  <si>
    <t>Brochas 4"</t>
  </si>
  <si>
    <t>cinta antideslizante 2" x 5m</t>
  </si>
  <si>
    <t>Dispensador jabón</t>
  </si>
  <si>
    <t>Dispensador papel sanitario</t>
  </si>
  <si>
    <t xml:space="preserve">Felpa de 1/2" </t>
  </si>
  <si>
    <t xml:space="preserve">Felpa de 3/4" </t>
  </si>
  <si>
    <t xml:space="preserve">Felpa de 3/8" </t>
  </si>
  <si>
    <t xml:space="preserve">Felpa para pintura de techo </t>
  </si>
  <si>
    <t>Manguera trasparente 1/4"</t>
  </si>
  <si>
    <t>Manguera trasparente 3/8"</t>
  </si>
  <si>
    <t xml:space="preserve">Marco para felpa 3" </t>
  </si>
  <si>
    <t xml:space="preserve">Marco para felpa 9" </t>
  </si>
  <si>
    <t>Masilla preparada para gypsum cubeta 28 kg</t>
  </si>
  <si>
    <t>Masilla preparada para gypsum secado en 45 minutos saco 8.1 kg Easy Sand USG</t>
  </si>
  <si>
    <t xml:space="preserve">Masking tape azul 1" x 55 metros </t>
  </si>
  <si>
    <t xml:space="preserve">Masking tape azul 2" x 55 metros </t>
  </si>
  <si>
    <t>Masking tape blanco 1-1/2" x 22 metros</t>
  </si>
  <si>
    <t xml:space="preserve">Masking tape verde 1-1/2" x 55 metros </t>
  </si>
  <si>
    <t xml:space="preserve">Masking tape verde 2" x 55 metros </t>
  </si>
  <si>
    <t>teflon</t>
  </si>
  <si>
    <t xml:space="preserve"> Café 1Kilo</t>
  </si>
  <si>
    <t>paquetes de 1 kilo</t>
  </si>
  <si>
    <t>2.02.03</t>
  </si>
  <si>
    <t>Azúcar 2 kilos</t>
  </si>
  <si>
    <t>Paquetes de 2 kilos</t>
  </si>
  <si>
    <t>Sistema climatización Embalse Daniel Gutierrez</t>
  </si>
  <si>
    <t>5.01.99</t>
  </si>
  <si>
    <t>Proyectos de inversión</t>
  </si>
  <si>
    <t>Sistema climatización Gerencia</t>
  </si>
  <si>
    <t>Sistema climatización Los Lagos</t>
  </si>
  <si>
    <t>Sistema climatización PH Belén</t>
  </si>
  <si>
    <t>Sistema climatización PH Daniel Gutierrez</t>
  </si>
  <si>
    <t>Sistema climatización PH Electriona</t>
  </si>
  <si>
    <t>Sistema climatización PH Río Segundo</t>
  </si>
  <si>
    <t>Sistema climatización Seguridad y Vigilancia</t>
  </si>
  <si>
    <t>Sistema climatización Sub estación Electriona</t>
  </si>
  <si>
    <t>Sistema climatización Sucursal San Lorenzo</t>
  </si>
  <si>
    <t>Sistema climatización Tanque Electriona</t>
  </si>
  <si>
    <t>Sistema climatización Toma agua Daniel Gutierrez</t>
  </si>
  <si>
    <t>Sistema de aire acondicionado Área Eficiencia Energetica.</t>
  </si>
  <si>
    <t>Sistema de aire acondicionado Área Seguridad, Plantel Central.</t>
  </si>
  <si>
    <t>Sistema de aire acondicionado Plantel Virilla Edificio I</t>
  </si>
  <si>
    <t>Sistema de aire acondicionado Sucursal Escazu.</t>
  </si>
  <si>
    <t>Sistema de aire acondiciondo PH Brasil</t>
  </si>
  <si>
    <t>Sistema de aire acondionado Plantel Calle 21</t>
  </si>
  <si>
    <t>UPS Coronado</t>
  </si>
  <si>
    <t>UPS Embalse Daniel Gutierrez</t>
  </si>
  <si>
    <t>UPS Gerencia</t>
  </si>
  <si>
    <t>UPS Los Lagos</t>
  </si>
  <si>
    <t>UPS PH Daniel Gutierrez</t>
  </si>
  <si>
    <t>UPS PH Electriona</t>
  </si>
  <si>
    <t>UPS Seguridad y Vigilancia</t>
  </si>
  <si>
    <t>UPS Sub estación Electriona</t>
  </si>
  <si>
    <t>UPS Tanque Electriona</t>
  </si>
  <si>
    <t>UPS Toma agua Daniel Gutierrez</t>
  </si>
  <si>
    <t>Servicio de mantenimiento de edificio</t>
  </si>
  <si>
    <t>300-34</t>
  </si>
  <si>
    <t>72101507-90004458</t>
  </si>
  <si>
    <t>Corresponde a la obra N°1 del Plan de obras Atención a auditorias Sucursales</t>
  </si>
  <si>
    <t>18-20</t>
  </si>
  <si>
    <t>Corresponde al Plan de obras de inversion. Obra N°1 Primera Etapa del Edificio B “Capilla” Plantel Virilla (primer piso). Obra N°2 Edificio D “Plantel Virilla: Ampliación. N°3 Sucursal Guadalupe: Parqueos y bodegas y N°4 Plantel Anonos: Atención de mejoras</t>
  </si>
  <si>
    <t>Mobiliario general (Estaciones de trabajo)</t>
  </si>
  <si>
    <t xml:space="preserve">56111503-92002668 </t>
  </si>
  <si>
    <t>5.01.04</t>
  </si>
  <si>
    <t>Corresponde al mobiliario de oficina del plan de obras de inversion del PADE.</t>
  </si>
  <si>
    <t>Equipos de aire acondicionado</t>
  </si>
  <si>
    <t>Corresponde al equipo de aire acondicionado del plan de obras de inversion del PADE.</t>
  </si>
  <si>
    <t>Servicio profesional para dibujo de planos</t>
  </si>
  <si>
    <t>81101502-92024444</t>
  </si>
  <si>
    <t>Se realiza en el momento que se requiere</t>
  </si>
  <si>
    <t>Servicios profesionales en Ingenieria (electromecánica y civil)</t>
  </si>
  <si>
    <t>81101701 y 81101505</t>
  </si>
  <si>
    <t>Papel para plotter</t>
  </si>
  <si>
    <t>300-35</t>
  </si>
  <si>
    <t>14111545-92045561</t>
  </si>
  <si>
    <t>2.99.03</t>
  </si>
  <si>
    <t>Corresponde a la compra de papel de rollo para plotter y papel doble carta</t>
  </si>
  <si>
    <t>Rollos de papel</t>
  </si>
  <si>
    <t>300-36</t>
  </si>
  <si>
    <t>Resmas doble carta</t>
  </si>
  <si>
    <t>300-37</t>
  </si>
  <si>
    <t>Servicio de impresión de planos</t>
  </si>
  <si>
    <t>Corresponde a la impresión de planos de las obras constructivas que se ejecutan en el PADE</t>
  </si>
  <si>
    <t>Pila Alcalina AA</t>
  </si>
  <si>
    <t>Corresponde a la compra de suministro de oficina (baterias de equipo de computo y equipos de medición)</t>
  </si>
  <si>
    <t>Pila Alcalina cuadrada</t>
  </si>
  <si>
    <t>Baterias AAA</t>
  </si>
  <si>
    <t>Tinta para plotter</t>
  </si>
  <si>
    <t xml:space="preserve">Corresponde a la compra de tinta para plotter </t>
  </si>
  <si>
    <t>Mantenimiento de plotter</t>
  </si>
  <si>
    <t>Corresponde al kit de mantenimiento del plotter</t>
  </si>
  <si>
    <t>Bolígrafos tinta azul</t>
  </si>
  <si>
    <t xml:space="preserve">92148520-00000004
</t>
  </si>
  <si>
    <t>Corresponde a utiles de oficina de arquitectura como: marcadores, cinta, escalimetros, entre otros</t>
  </si>
  <si>
    <t>Bolígrafos tinta negro</t>
  </si>
  <si>
    <t>Bolígrafos tinta rojo</t>
  </si>
  <si>
    <t>Bolígrafo 805 CORDON NG B/5</t>
  </si>
  <si>
    <t>Tijeras plástico</t>
  </si>
  <si>
    <t>Marcatexto</t>
  </si>
  <si>
    <t>Portaminas</t>
  </si>
  <si>
    <t>Notas adhesivas post its 3X3</t>
  </si>
  <si>
    <t>Masking tape  HYSTIK 18x40</t>
  </si>
  <si>
    <t xml:space="preserve">Marcadores de pizarrón </t>
  </si>
  <si>
    <t>Tablas plásticas</t>
  </si>
  <si>
    <t xml:space="preserve">Mantenimiento de instalaciones y otras obras </t>
  </si>
  <si>
    <t>1.08.03</t>
  </si>
  <si>
    <t>Construcción de los linderos de la antigua subestación Dulce Nombre en San Rafael de La Unión</t>
  </si>
  <si>
    <t xml:space="preserve"> Baterías AA</t>
  </si>
  <si>
    <t>Paquetes de 6</t>
  </si>
  <si>
    <t>Necesarias para los GPS, teclados y otros accesorios</t>
  </si>
  <si>
    <t xml:space="preserve">Pinturas en aerosol </t>
  </si>
  <si>
    <t>Pinturas en aerosol especial para marcar referencias en  trabajos de topografía y avalúos</t>
  </si>
  <si>
    <t xml:space="preserve"> Tachuelones de acero especiales</t>
  </si>
  <si>
    <t>Referencias para trabajos de topografía, catastro, geodesia y avalúos</t>
  </si>
  <si>
    <t xml:space="preserve">Cajas de 100 Tornillos galvanizados </t>
  </si>
  <si>
    <t>Colocación de rótulos en las propiedades de la CNFL</t>
  </si>
  <si>
    <t xml:space="preserve"> Libretas de campo</t>
  </si>
  <si>
    <t>Especiales para registros de topografía, catastro, geodesia y avalúos</t>
  </si>
  <si>
    <t>Renovación de licencia</t>
  </si>
  <si>
    <t>Renovación anual de la licencia del escáner 3d</t>
  </si>
  <si>
    <t>Mantenimiento y relación de otros equipos</t>
  </si>
  <si>
    <t>Reparación, limpieza, ajuste y calibración de una estación total y un nivel electrónico</t>
  </si>
  <si>
    <t xml:space="preserve">Copia de llaves </t>
  </si>
  <si>
    <t>Emplasticado de documentos</t>
  </si>
  <si>
    <t>Servicio cerrajería</t>
  </si>
  <si>
    <t>Cinta de empaque</t>
  </si>
  <si>
    <t>Amarras plásticas</t>
  </si>
  <si>
    <t>Cuchillas para cutters</t>
  </si>
  <si>
    <t>Cintas para enmascarar ( masking tape)</t>
  </si>
  <si>
    <t>Servicio de análisis de pruebas de laboratorio</t>
  </si>
  <si>
    <t xml:space="preserve">Incluye el análisis que se le hace a alguna prenda de uniforme para verificar su condición </t>
  </si>
  <si>
    <t>Kilos</t>
  </si>
  <si>
    <t>Mantenimiento y reparación de rebobinadoras de cable</t>
  </si>
  <si>
    <t>Mantenimiento y reparación de balanzas ( Calibración)</t>
  </si>
  <si>
    <t>Mantenimiento y reparación de Termóhigrometro ( Calibración )</t>
  </si>
  <si>
    <t>Mantenimiento y reparación del Sistema de Alarma contra incendio</t>
  </si>
  <si>
    <t>Sistema contra incendios, el mantenimiento se encuentra como parte de lo indicado en la matriz de Riesgos por lo que debemos atenderla de manera oportuna.</t>
  </si>
  <si>
    <t>Mantenimiento y reparación de Carretillas Hidráulicas</t>
  </si>
  <si>
    <t xml:space="preserve">Uso labores diarias del Proceso de Bodegas para traslado de materiales y equipos son 12 Carretillas </t>
  </si>
  <si>
    <t>Cajas de Bolígrafos ( negro y azul )</t>
  </si>
  <si>
    <t>Cajas de Clips</t>
  </si>
  <si>
    <t>Engrapadoras de escritorio</t>
  </si>
  <si>
    <t>Cajas de Grapas</t>
  </si>
  <si>
    <t>Cintas adhesivas transparente ( Scotch)</t>
  </si>
  <si>
    <t>Sellos de Hule</t>
  </si>
  <si>
    <t>Tijeras uso oficina</t>
  </si>
  <si>
    <t>Caja de Folders tamaño carta</t>
  </si>
  <si>
    <t>Cajas de Prensas para folder ( fasteners)</t>
  </si>
  <si>
    <t>Marcadores permanentes varios colores</t>
  </si>
  <si>
    <t>Perforadoras</t>
  </si>
  <si>
    <t xml:space="preserve">Marcadores para pizarra </t>
  </si>
  <si>
    <t>Tinta para sellos</t>
  </si>
  <si>
    <t>Cutters</t>
  </si>
  <si>
    <t xml:space="preserve">Mouse </t>
  </si>
  <si>
    <t xml:space="preserve">Pad para mouse </t>
  </si>
  <si>
    <t xml:space="preserve">Toners para impresoras </t>
  </si>
  <si>
    <t>Corresponden a las 7 impresoras ubicadas en los  Procesos del Almacén</t>
  </si>
  <si>
    <t>Aceite Hidráulico para turbinas (R&amp;O) ISO HL-VG 100</t>
  </si>
  <si>
    <t>15121527-92130324</t>
  </si>
  <si>
    <t>2.01.01 COMBUSTIBLES Y LUBRICANTES</t>
  </si>
  <si>
    <t>09-2023</t>
  </si>
  <si>
    <t>Aceite hidráulico para turbinas (R&amp;O) ISO HL-VG 46</t>
  </si>
  <si>
    <t>15121504-92306382</t>
  </si>
  <si>
    <t>Aceite hidráulico para turbinas (R&amp;O) ISO HL-VG 68</t>
  </si>
  <si>
    <t>15121504-92315914</t>
  </si>
  <si>
    <t>Se está tramitando una compra con presupuesto 2023, mediante el Siaco 858-2022.</t>
  </si>
  <si>
    <t>Aceite Inhibidor Dieléctrico Para Transformador</t>
  </si>
  <si>
    <t>15121505-92028609</t>
  </si>
  <si>
    <t>Aceite Penetrante</t>
  </si>
  <si>
    <t>15121802-92023613</t>
  </si>
  <si>
    <t>Pintura para Transformador secado rápido en envase 3.785 Litros</t>
  </si>
  <si>
    <t>31211501-92018642</t>
  </si>
  <si>
    <t>2.01.04 TINTAS PINTURAS Y DILUYENTES</t>
  </si>
  <si>
    <t>Solvente De Seguridad Para Uso Industrial En Spray</t>
  </si>
  <si>
    <t>44102999-92043700</t>
  </si>
  <si>
    <t>2.01.99 OTROS PRODUCTOS QUIMICOS</t>
  </si>
  <si>
    <t>Compuesto Polimérico Contra Abrasión No.1</t>
  </si>
  <si>
    <t>12162002-92017314</t>
  </si>
  <si>
    <t>Compuesto Polimèrico Contra Abrasión No.2</t>
  </si>
  <si>
    <t>12162002-92017268</t>
  </si>
  <si>
    <t>Compuesto Polimèrico Contra Abrasión No.3</t>
  </si>
  <si>
    <t>12162002-92017316</t>
  </si>
  <si>
    <t xml:space="preserve">Gas Argón industrial </t>
  </si>
  <si>
    <t>12142004-92072081</t>
  </si>
  <si>
    <t>Cilindro De Gas Acetileno De 7 Kilos</t>
  </si>
  <si>
    <t>15111506-92044800</t>
  </si>
  <si>
    <t>Cilindros De Gas Oxigeno De 220 Pies Cubicos.</t>
  </si>
  <si>
    <t>12141904-92011469</t>
  </si>
  <si>
    <t>Compuesto inhibidor de óxido para uniones eléctricas</t>
  </si>
  <si>
    <t>12164303-92209015</t>
  </si>
  <si>
    <t>Equipo de preparación para limpieza de cable subterráneo</t>
  </si>
  <si>
    <t>47132101-92022849</t>
  </si>
  <si>
    <t>Espuma de poliuretano 750 ML</t>
  </si>
  <si>
    <t>30141503-92082870</t>
  </si>
  <si>
    <t>Faja 100% de cuero</t>
  </si>
  <si>
    <t>53102501-92094303</t>
  </si>
  <si>
    <t>2.99.04 TEXTILES Y VESTUARIO</t>
  </si>
  <si>
    <t>Calzado de seguridad dieléctrico para funcionarios con lesiones</t>
  </si>
  <si>
    <t>46181605-92248452</t>
  </si>
  <si>
    <t>Zapato de Seguridad Femenino Marca Van Vien</t>
  </si>
  <si>
    <t>46181605-92196717</t>
  </si>
  <si>
    <t xml:space="preserve">Bota de Hule </t>
  </si>
  <si>
    <t>Capa impermeable</t>
  </si>
  <si>
    <t>Capa Para Liniero De Dos Piezas</t>
  </si>
  <si>
    <t>Guantes Para Soldador Weldas 10-2172 De Cuero</t>
  </si>
  <si>
    <t>46181540-92190178</t>
  </si>
  <si>
    <t>Paraguas</t>
  </si>
  <si>
    <t>53102505-92049726</t>
  </si>
  <si>
    <t>Zapato De Amarrar Para Oficinista</t>
  </si>
  <si>
    <t>53111601-92081335</t>
  </si>
  <si>
    <t>Zapato de Seguridad de Cuero</t>
  </si>
  <si>
    <t>Chaleco Seguridad Reflectivo con Bandas Fosforecentes Unitalla.</t>
  </si>
  <si>
    <t>46181507-92046558</t>
  </si>
  <si>
    <t>2.04.01 HERRAMIENTAS E INSTRUMENTOS</t>
  </si>
  <si>
    <t>Bolso Impermeable Con Logotipo</t>
  </si>
  <si>
    <t>53121602-92018926</t>
  </si>
  <si>
    <t>Blusa atención al publico</t>
  </si>
  <si>
    <t>53101604-92232738</t>
  </si>
  <si>
    <t>Camisa resistente al arco eléctrico, categoría II.</t>
  </si>
  <si>
    <t>Camisas Manga larga Técnica de Campo Sucursal</t>
  </si>
  <si>
    <t>Camisa Tipo Polo</t>
  </si>
  <si>
    <t>Se está tramitando una compra con presupuesto 2023, mediante el Siaco 862-2022.</t>
  </si>
  <si>
    <t>Falda atención al publico</t>
  </si>
  <si>
    <t>53102002-92232868</t>
  </si>
  <si>
    <t>Gorra Con Logo Cnfl</t>
  </si>
  <si>
    <t>53102516-92044281</t>
  </si>
  <si>
    <t>Gorro Tipo Chavo</t>
  </si>
  <si>
    <t>53102516-92136676</t>
  </si>
  <si>
    <t>Pantalón  resistente al arco eléctrico categoría II.</t>
  </si>
  <si>
    <t>Pantalón Personal Técnico no Electricista Hombre</t>
  </si>
  <si>
    <t>Pantalón Tipo Cargo o Fatiga</t>
  </si>
  <si>
    <t>Pantalon de hombre atención al publico</t>
  </si>
  <si>
    <t>53101502-92232749</t>
  </si>
  <si>
    <t>Pantalón de mujer atención al publico</t>
  </si>
  <si>
    <t>53101504-92232149</t>
  </si>
  <si>
    <t>Sweter Color Negro Talla L</t>
  </si>
  <si>
    <t>Jacket Femenina para Atención al Público</t>
  </si>
  <si>
    <t>Jacket Masculina para Atención al Público</t>
  </si>
  <si>
    <t>53101802-92232113</t>
  </si>
  <si>
    <t xml:space="preserve">Uniforme de Protección Femenino Completo Resistente Al Arco Eléctrico y Fuego Repentino </t>
  </si>
  <si>
    <t>46181508-92344197</t>
  </si>
  <si>
    <t>Bolso Para Liniero</t>
  </si>
  <si>
    <t>53121602-92015905</t>
  </si>
  <si>
    <t>Toalla de Papel para usar en dispensador</t>
  </si>
  <si>
    <t>14111703-92281482</t>
  </si>
  <si>
    <t>2.99.03 PRODUCTOS DE PAPEL CARTON E IMPRESOS</t>
  </si>
  <si>
    <t>Papel Higienico En Rollo Pequeño</t>
  </si>
  <si>
    <t>14111704-92281509</t>
  </si>
  <si>
    <t>Papel Higienico Para Usar En Dispensadores</t>
  </si>
  <si>
    <t>14111704-92231293</t>
  </si>
  <si>
    <t>Servilleta Pequeña</t>
  </si>
  <si>
    <t>14111705-92018554</t>
  </si>
  <si>
    <t>Rollos Papel Para Impresion Termica De 7.86 X 6.99 Cms Espesor 3/8</t>
  </si>
  <si>
    <t>14111818-92024634</t>
  </si>
  <si>
    <t>Papel Bond 20 Lbs Blanco, Tamaño 22" X 34" (Pulgadas).</t>
  </si>
  <si>
    <t>14111507-92014653</t>
  </si>
  <si>
    <t>Cable de acero galvanizado de 9.53 mm</t>
  </si>
  <si>
    <t>31151505-92029184</t>
  </si>
  <si>
    <t>2.03.04 MATERIALES Y PRODUCTOS ELECTRICOS TELEFONICOS Y DE COMPUTO</t>
  </si>
  <si>
    <t>Conductor de aluminio desnudo AAC 85 mm2 (3/0 AWG)</t>
  </si>
  <si>
    <t>26121644-92356663</t>
  </si>
  <si>
    <t>Conductor de aluminio desnudo AAC 33.62 mm2 (2 AWG)</t>
  </si>
  <si>
    <t>26121644-92356678</t>
  </si>
  <si>
    <t>Conductor de aluminio desnudo AAC 135 mm2 (266 MCM)</t>
  </si>
  <si>
    <t>26121644-92356676</t>
  </si>
  <si>
    <t>Conductor de aluminio desnudo AAC 241.7 mm2 (477 MCM)</t>
  </si>
  <si>
    <t>26121644-92356681</t>
  </si>
  <si>
    <t>Cable de cobre desnudo 53.5 mm2 (1/0 AWG)</t>
  </si>
  <si>
    <t>26121645-92338321</t>
  </si>
  <si>
    <t>Cable de cobre desnudo 67.4 mm2 (2/0 AWG)</t>
  </si>
  <si>
    <t>26121634-92028184</t>
  </si>
  <si>
    <t>Cable de cobre desnudo 21.1 mm2 (4 AWG)</t>
  </si>
  <si>
    <t>26121645-92328781</t>
  </si>
  <si>
    <t>Cordón portátil eléctrico tipo ST 3x10 AWG (5.26 mm2)</t>
  </si>
  <si>
    <t>26121613-92251307</t>
  </si>
  <si>
    <t>Cordón portátil eléctrico tipo ST 4 x10 AWG (5.26 mm2)</t>
  </si>
  <si>
    <t>26121613-92251333</t>
  </si>
  <si>
    <t>Cable De Control 7 Conductores  Por 4.0 Mm2</t>
  </si>
  <si>
    <t>26121604-92102501</t>
  </si>
  <si>
    <t>Cordón portátil eléctrico tipo ST 4 x 12 AWG (3.31 mm 2)</t>
  </si>
  <si>
    <t>26121613-92251334</t>
  </si>
  <si>
    <t>Cable de aluminio cuádruplex 33,62 mm2 (2 AWG)</t>
  </si>
  <si>
    <t>26121613-92357171</t>
  </si>
  <si>
    <t>Cable de potencia monopolar de cobre de 177 mm2 (350 MCM) con aislamiento al 133 % para 35 kV</t>
  </si>
  <si>
    <t>26121634-92124291</t>
  </si>
  <si>
    <t>Conductor de cobre con aislamiento XLPE 67,43 mm2 (2/0 AWG)</t>
  </si>
  <si>
    <t>26121613-92344610</t>
  </si>
  <si>
    <t>Conductor de cobre con aislamiento XLPE 152mm2 (300 MCM)</t>
  </si>
  <si>
    <t>26121613-92360954</t>
  </si>
  <si>
    <t>Cable De Cobre Triplexado De 3 X 35 Mm2 Pvc Para 1 Kv</t>
  </si>
  <si>
    <t>26121634-92017946</t>
  </si>
  <si>
    <t>Cable De Cobre Triplexado De 3 X 50 Mm2 Pvc Para 1 Kv</t>
  </si>
  <si>
    <t>26121613-92330261</t>
  </si>
  <si>
    <t>Se está tramitando una compra con presupuesto 2023, mediante el Siaco 801-2022.</t>
  </si>
  <si>
    <t>Conductor de cobre forrado 33.63 mm2 (2 AWG)</t>
  </si>
  <si>
    <t>26121613-92267071</t>
  </si>
  <si>
    <t>Conductor de cobre forrado 21.15 mm2 (4 AWG)</t>
  </si>
  <si>
    <t>26121613-92347466</t>
  </si>
  <si>
    <t>Conductor de cobre forrado 13.30 mm2 (6 AWG)</t>
  </si>
  <si>
    <t>26121634-92167075</t>
  </si>
  <si>
    <t>Conductor de cobre forrado 8.37 mm2 (8 AWG)</t>
  </si>
  <si>
    <t>26121634-92188111</t>
  </si>
  <si>
    <t>Conductor de cobre forrado 5.26 mm2 (10 AWG)</t>
  </si>
  <si>
    <t>26121634-92023970</t>
  </si>
  <si>
    <t>Conductor de cobre forrado 3.31 mm2 (12 AWG)</t>
  </si>
  <si>
    <t>26121634-92025158</t>
  </si>
  <si>
    <t>Conductor de cobre con aislamiento 2,08 mm2 (14 AWG)</t>
  </si>
  <si>
    <t>26121613-92350336</t>
  </si>
  <si>
    <t>Se está tramitando una compra con presupuesto 2023, mediante el Siaco 857-2022.</t>
  </si>
  <si>
    <t xml:space="preserve"> Conductor de cobre con aislamiento TFFN 1,31 mm2 (16 AWG)</t>
  </si>
  <si>
    <t>26121634-92272579</t>
  </si>
  <si>
    <t>Conductor de cobre forrado 53.51 mm2 (1/0 AWG)</t>
  </si>
  <si>
    <t>26121634-92013882</t>
  </si>
  <si>
    <t>Conductor de cobre forrado 67.44 mm2 (2/0 AWG)</t>
  </si>
  <si>
    <t>26121634-92166694</t>
  </si>
  <si>
    <t>Conductor de cobre con aislamiento 85,03 mm2 (3/0 AWG)</t>
  </si>
  <si>
    <t>26121613-92341352</t>
  </si>
  <si>
    <t>Conductor de cobre forrado 2.08 mm2 (14 AWG) color verde</t>
  </si>
  <si>
    <t>Conductor de cobre con aislamiento 253 mm2 (500 MCM)</t>
  </si>
  <si>
    <t>26121613-92341345</t>
  </si>
  <si>
    <t>Cable de aluminio tríplex 33,62 mm2 (2 AWG)</t>
  </si>
  <si>
    <t>26121613-92357195</t>
  </si>
  <si>
    <t>Cable de aluminio tríplex 21,1 mm2 (4 AWG)</t>
  </si>
  <si>
    <t>26121613-92357212</t>
  </si>
  <si>
    <t>Cable de aluminio tríplex 13,3 mm2 (6 AWG)</t>
  </si>
  <si>
    <t>26121613-92357211</t>
  </si>
  <si>
    <t>Cable de aluminio tríplex 85,0 mm2 (3/0 AWG)</t>
  </si>
  <si>
    <t>26121613-92357204</t>
  </si>
  <si>
    <t>Cordón paralelo eléctrico tipo SPT 2x14 AWG (2.08 mm2)</t>
  </si>
  <si>
    <t>26121634-92028231</t>
  </si>
  <si>
    <t>Cordón portátil eléctrico tipo ST 2x14 AWG (2.08 mm2)</t>
  </si>
  <si>
    <t>26121613-92251313</t>
  </si>
  <si>
    <t>Cobertor plástico para conector tipo H de #3-1/0 a #6-#2 AWG</t>
  </si>
  <si>
    <t>39121721-92171230</t>
  </si>
  <si>
    <t>Cobertor plástico para conector tipo H de 1/0-2/0 a #6-#2 AWG</t>
  </si>
  <si>
    <t>39121721-92171232</t>
  </si>
  <si>
    <t>Unidad De Resistencia Para Puesta A Tierra (Disipador)</t>
  </si>
  <si>
    <t>41113612-92158767</t>
  </si>
  <si>
    <t>Descargador de sobretensión para 13.8 kV</t>
  </si>
  <si>
    <t>39121610-92327574</t>
  </si>
  <si>
    <t>Descargador de sobretensión para 34.5 kV</t>
  </si>
  <si>
    <t>39121610-92327558</t>
  </si>
  <si>
    <t>Aislador de porcelana tipo carrete 53-1 (J-100)</t>
  </si>
  <si>
    <t>39121721-92024094</t>
  </si>
  <si>
    <t>Aislador de porcelana tipo carrete 53-2 (J-101)</t>
  </si>
  <si>
    <t>39121721-92231291</t>
  </si>
  <si>
    <t>Aislador sintético de suspensión para 35 kV</t>
  </si>
  <si>
    <t>39121721-92184439</t>
  </si>
  <si>
    <t>Aislador de porcelana tipo poste (57-3S)</t>
  </si>
  <si>
    <t>39121721-92265561</t>
  </si>
  <si>
    <t>Soporte para cables de media tensión subterráneos</t>
  </si>
  <si>
    <t>39131702-92040159</t>
  </si>
  <si>
    <t>Conector perno partido para cable 8.37 mm2 (8 AWG) a 33.62 mm2 (2 AWG)</t>
  </si>
  <si>
    <t>39121409-92018674</t>
  </si>
  <si>
    <t>Conector perno partido para cable 42.41 mm2 (1 AWG) a 67.43 mm2 (2/0 AWG)</t>
  </si>
  <si>
    <t>39121409-92073826</t>
  </si>
  <si>
    <t>Conector perno partido para cable 42.41 mm2 (1 AWG) a 127 mm2 (250 MCM)</t>
  </si>
  <si>
    <t>39121409-92025742</t>
  </si>
  <si>
    <t>Conector perno partido para cable 33.62 mm2 (2 AWG) a 53.49 mm2 (1/0 AWG).</t>
  </si>
  <si>
    <t>39121409-92289856</t>
  </si>
  <si>
    <t>Se está tramitando una compra con presupuesto 2023, mediante el Siaco 797-2022.</t>
  </si>
  <si>
    <t>Conector de compresión tipo C para conductores de aluminio y cobre 2-4 AWG con 14 AWG</t>
  </si>
  <si>
    <t>39121448-92016815</t>
  </si>
  <si>
    <t xml:space="preserve">Conector de compresión tipo C para conductores de aluminio y cobre 3/0 AWG con 14 AWG. </t>
  </si>
  <si>
    <t>39121448-92014443</t>
  </si>
  <si>
    <t>Conector de compresión tipo H para conductores de aluminio y cobre de calibres 6 AWG a 1 AWG</t>
  </si>
  <si>
    <t>39121448-92021598</t>
  </si>
  <si>
    <t>Conector de compresión tipo H para conductores 1 a 2/0 AWG con 6 a 2 AWG</t>
  </si>
  <si>
    <t>39121448-92017313</t>
  </si>
  <si>
    <t>Conector de compresión tipo H para conductores de 2/0 a 3/0 AWG con 2 a 6 AWG</t>
  </si>
  <si>
    <t>39121448-92023353</t>
  </si>
  <si>
    <t>Conector de compresión tipo H para conductores de 3/0 AWG con 3/0 AWG</t>
  </si>
  <si>
    <t>39121448-92023258</t>
  </si>
  <si>
    <t>Conector de compresión aislado para conductores 6 AWG - Azul</t>
  </si>
  <si>
    <t>39121448-92016210</t>
  </si>
  <si>
    <t>Conector de compresión aislado para conductores 2 AWG - Rojo</t>
  </si>
  <si>
    <t>39121448-92024544</t>
  </si>
  <si>
    <t>Conector de compresión aislado para conductores 4 AWG - Naranja</t>
  </si>
  <si>
    <t>39121448-92019875</t>
  </si>
  <si>
    <t>Conector de lengüeta para cable 500 MCM</t>
  </si>
  <si>
    <t>39121409-92347367</t>
  </si>
  <si>
    <t>Conector terminal de cobre de dos agujeros para conductores de cobre 400 MCM – 500 MCM</t>
  </si>
  <si>
    <t>39121438-92231561</t>
  </si>
  <si>
    <t>Cortacircuito convencional para 34.5 kV</t>
  </si>
  <si>
    <t>39121638-92017175</t>
  </si>
  <si>
    <t>Cortacircuito rompecarga para 34.5 kV</t>
  </si>
  <si>
    <t>39121638-92023925</t>
  </si>
  <si>
    <t>Cuchilla seccionadora de línea monofásica 600 A. 34.5 kV</t>
  </si>
  <si>
    <t>39122202-92019754</t>
  </si>
  <si>
    <t>Aro de seguridad para base para medidor 200 Ampere.</t>
  </si>
  <si>
    <t>39121102-92024679</t>
  </si>
  <si>
    <t>Aro de metal para base para medidor.</t>
  </si>
  <si>
    <t xml:space="preserve">Base para medidor 100 Ampere 4 terminales- redonda.                                   </t>
  </si>
  <si>
    <t>39121102-92133046</t>
  </si>
  <si>
    <t xml:space="preserve">Block de prueba de 10 polos.                                                      </t>
  </si>
  <si>
    <t>39121410-92024601</t>
  </si>
  <si>
    <t>Bloques terminales ensamblados para base para medidor.</t>
  </si>
  <si>
    <t>39121410-92024597</t>
  </si>
  <si>
    <t>Dispositivo Para Desconector De Medidor</t>
  </si>
  <si>
    <t>39121903-92106954</t>
  </si>
  <si>
    <t>Marchamos De Policarbonato Color Rojo</t>
  </si>
  <si>
    <t>39121903-92167775</t>
  </si>
  <si>
    <t>Marchamo Plastico Amarillo Seguridad T. Candado Med. Energia Electrica</t>
  </si>
  <si>
    <t>39121903-92087523</t>
  </si>
  <si>
    <t>Marchamo Plastico Rojo Seguridad T. Candado Med. Energia Electrica</t>
  </si>
  <si>
    <t>39121903-92042119</t>
  </si>
  <si>
    <t>Marchamo Plastico Verde Seguridad T. Candado Med. Energia Electrica</t>
  </si>
  <si>
    <t>39121903-92111198</t>
  </si>
  <si>
    <t>Se está tramitando una compra con presupuesto 2023, mediante el Siaco 798-2022.</t>
  </si>
  <si>
    <t>Marchamo Plastico Gris Seguridad T. Candado Med. Energia Electrica</t>
  </si>
  <si>
    <t>39121903-92087524</t>
  </si>
  <si>
    <t>Marchamo Plastico Morado Seguridad T. Candado Med. Energia Electrica</t>
  </si>
  <si>
    <t>39121903-92167788</t>
  </si>
  <si>
    <t>Marchamo Plastico Rojo Seguridad T. Candado Med. Registro Demanda</t>
  </si>
  <si>
    <t>39121903-92168121</t>
  </si>
  <si>
    <t>Marchamo Plastico Verde Seguridad T. Candado Med. Registro Demanda</t>
  </si>
  <si>
    <t>39121903-92167850</t>
  </si>
  <si>
    <t>Marchamo Plastico Beige Seguridad T. Candado Med. Registro Demanda</t>
  </si>
  <si>
    <t>39121903-92167849</t>
  </si>
  <si>
    <t>Marchamo Plastico Gris Seguridad T. Candado Med. Registro Demanda</t>
  </si>
  <si>
    <t>39121903-92167848</t>
  </si>
  <si>
    <t>Marchamo Plastico Blanco Seguridad T. Candado Med. Registro Demanda</t>
  </si>
  <si>
    <t>39121903-92167851</t>
  </si>
  <si>
    <t>Marchamo Plastico Azul Oscuro Seguridad T. Candado Med. Registro Demanda</t>
  </si>
  <si>
    <t>39121903-92167852</t>
  </si>
  <si>
    <t xml:space="preserve">Marchamo Plastico Purpura Seguridad T. Candado Med. Registro Demanda </t>
  </si>
  <si>
    <t>39121903-92167853</t>
  </si>
  <si>
    <t>Marchamo Plastico Marron Seguridad T. Candado Med. Registro Demanda</t>
  </si>
  <si>
    <t>39121903-92167854</t>
  </si>
  <si>
    <t>Marchamo Plastico Amarillo Seguridad T. Candado Med. Registro Demanda</t>
  </si>
  <si>
    <t>39121903-92167855</t>
  </si>
  <si>
    <t>Marchamo Plastico Naranja Seguridad T. Candado Med. Registro Demanda</t>
  </si>
  <si>
    <t>39121903-92167859</t>
  </si>
  <si>
    <t>Marchamo Plastico Celeste Seguridad T. Candado Med. Registro Demanda</t>
  </si>
  <si>
    <t>39121903-92167860</t>
  </si>
  <si>
    <t>Marchamo Plastico Negro Seguridad T. Candado Med. Registro Demanda</t>
  </si>
  <si>
    <t>39121903-92167861</t>
  </si>
  <si>
    <t>Tapas transparentes para base para medidor.</t>
  </si>
  <si>
    <t>39121304-92024595</t>
  </si>
  <si>
    <t>Controles Fotoelectricos Para Alumbrado Publico (Fotocelda)</t>
  </si>
  <si>
    <t>39121524-92024448</t>
  </si>
  <si>
    <t>Bombillo (Sodio Blanco) 150w. 100v. Mogul E-40 Tubular Con Tubo Descarga Ceramico</t>
  </si>
  <si>
    <t>39101617-92135506</t>
  </si>
  <si>
    <t>Se está tramitando una compra con presupuesto 2023, mediante el Siaco 773-2022.</t>
  </si>
  <si>
    <t>Bombillo de sodio de 250 Watts de alta presión para luminaria.</t>
  </si>
  <si>
    <t>39101617-92139347</t>
  </si>
  <si>
    <t xml:space="preserve">Bloque de concreto para ancla </t>
  </si>
  <si>
    <t>30131502-92026425</t>
  </si>
  <si>
    <t>2.03.02 MATERIALES Y PRODUCTOS MINERALES Y ASFALTICOS</t>
  </si>
  <si>
    <t>Concreto premezclado en sacos</t>
  </si>
  <si>
    <t>sacos</t>
  </si>
  <si>
    <t>30111601-92245996</t>
  </si>
  <si>
    <t>Piedra Bruta</t>
  </si>
  <si>
    <t>metros cubícos</t>
  </si>
  <si>
    <t>11111611-92339674</t>
  </si>
  <si>
    <t>Se está tramitando una compra con presupuesto 2023, mediante el Siaco 776-2022.</t>
  </si>
  <si>
    <t>Estructura De Hierro En Forma De U De 6.36 X 50.80 X 101.60 Mm X 6 Mts  ( 1/4" X 2" X 4" X 6 Mts)</t>
  </si>
  <si>
    <t>30101703-90006193</t>
  </si>
  <si>
    <t>2.03.01 MATERIALES Y PRODUCTOS METALICOS</t>
  </si>
  <si>
    <t>Lamina De Hierro Negro De 3.18 Mm X 1.22 X 2.44 Mts</t>
  </si>
  <si>
    <t>30102003-90003134</t>
  </si>
  <si>
    <t>Se está tramitando una compra con presupuesto 2023, mediante el Siaco 809-2022.</t>
  </si>
  <si>
    <t>Lamina De Hierro Negro De 4.76 Mm ( 3/16" )  X 1.22 X 2.44 Mts</t>
  </si>
  <si>
    <t>30102003-92049651</t>
  </si>
  <si>
    <t>Lamina De Hierro Negro De 6.35 Mm ( 1/4" )  X 1.22 X 2.44 Mts</t>
  </si>
  <si>
    <t>30102003-90003136</t>
  </si>
  <si>
    <t>Lamina De Hierro Negro De 9.53 Mm ( 3/8" )  X 1220 X 2440 Mm A36</t>
  </si>
  <si>
    <t>30102003-90003138</t>
  </si>
  <si>
    <t>Lamina De Hierro Negro De 12.70 Mm ( 1/2" )  X 1220 X 2440 Mm A36</t>
  </si>
  <si>
    <t>30102003-92089277</t>
  </si>
  <si>
    <t>Cinta de acero inoxidable</t>
  </si>
  <si>
    <t>39121705-92193228</t>
  </si>
  <si>
    <t>Hebilla para cinta de acero inoxidable</t>
  </si>
  <si>
    <t>31162406-92043200</t>
  </si>
  <si>
    <t>Perno de acero de 15,87 x 63,5 mm (5/8 x 2-1/2 pulgadas) cabeza cuadrada.</t>
  </si>
  <si>
    <t>31161628-92315186</t>
  </si>
  <si>
    <t>Perno acero galv. 15.88 x 38.10 mm (5/8" X 1 1/2"), cabeza cuadrada, todo rosca, 1 tuerca cuadr</t>
  </si>
  <si>
    <t>31161603-92290767</t>
  </si>
  <si>
    <t>Perno de acero de 15,87 x 63,5 mm (5/8 x 2-1/2 pulgadas) cabeza cuadrada</t>
  </si>
  <si>
    <t>31161603-92290766</t>
  </si>
  <si>
    <t>Perno de acero 15,87 x 254 mm (5/8 x 10 pulgadas) cabeza cuadrada.</t>
  </si>
  <si>
    <t>31161628-92139955</t>
  </si>
  <si>
    <t>Perno acero galvanizado (15,88 x 63,5) mm, (5/8 x 2,5) pulgadas, cabeza redonda</t>
  </si>
  <si>
    <t>31161603-92289671</t>
  </si>
  <si>
    <t>Perno de acero galvanizado de (15,88 x 101,6) mm, (5/8 x 4) pulgadas, cabeza redonda</t>
  </si>
  <si>
    <t>31161603-92289668</t>
  </si>
  <si>
    <t>Perno de ojo de 15,87 x 304,8 mm (5/8 x 12 pulgadas)</t>
  </si>
  <si>
    <t>Perno de ojo de 15,87 x 355,6 mm (5/8 x 14 pulgadas)</t>
  </si>
  <si>
    <t>31161610-92184456</t>
  </si>
  <si>
    <t>Perno de armado doble de 15,87 x 304,8 mm (5/8 x 12 pulgadas)</t>
  </si>
  <si>
    <t>31161618-92019085</t>
  </si>
  <si>
    <t>Perno de armado doble de 15,87 x 355,6 mm (5/8 x 14 pulgadas)</t>
  </si>
  <si>
    <t>31161618-92184592</t>
  </si>
  <si>
    <t>Perno de armado doble de 15,87mm x 406,40 mm (5/8 x 16) pulgadas</t>
  </si>
  <si>
    <t>31161632-92300940</t>
  </si>
  <si>
    <t>Tornillo N°10 todo rosca autoroscante de 25.40 mm de largo tipo mitofix acabado tropicalizado.</t>
  </si>
  <si>
    <t>31161507-92310141</t>
  </si>
  <si>
    <t>Perno bronce todo rosca de 12.70 x 38.10 mm (1/2" x 1 1/2”) cabeza hexagonal 1 tuerca  hex.</t>
  </si>
  <si>
    <t>31161620-92024796</t>
  </si>
  <si>
    <t>Perno bronce todo rosca de 12.70 x 50.80 mm (1/2" x 2”) cabeza hexagonal 1 tuerca  hex.</t>
  </si>
  <si>
    <t>31161620-92016698</t>
  </si>
  <si>
    <t xml:space="preserve">Arandela de acero galvanizado para fondo de ancla </t>
  </si>
  <si>
    <t>31161803-92070272</t>
  </si>
  <si>
    <t>Arandela de bronce plana de 12,70 mm (1/2 pulgada)</t>
  </si>
  <si>
    <t>31161807-92328444</t>
  </si>
  <si>
    <t>Arandela de acero galvanizado de 12,70 mm (1/2 pulgada)</t>
  </si>
  <si>
    <t>31161807-92300804</t>
  </si>
  <si>
    <t>Arandela de acero galvanizado de 15,88 mm (5/8 de pulgada)</t>
  </si>
  <si>
    <t>31161807-92300746</t>
  </si>
  <si>
    <t>Tuerca de ojo de acero galvanizado de 15,88 mm (5/8 de pulgada)</t>
  </si>
  <si>
    <t>31161711-92177614</t>
  </si>
  <si>
    <t>Tuerca tipo guardacabo de 15,88 mm (5/8 de pulgada)</t>
  </si>
  <si>
    <t>31161711-92177597</t>
  </si>
  <si>
    <t>Tubo hierro Galvanizado de 31.80 Mm (1 1/4")  X 6 Mts. 1.80 Mm  de Espesor con rosca</t>
  </si>
  <si>
    <t>40171501-92116911</t>
  </si>
  <si>
    <t>Inserto Para Remocion De Metales Dnmg 432 Tf Ic 907</t>
  </si>
  <si>
    <t>23242107-92024902</t>
  </si>
  <si>
    <t>Inserto Para Remocion De Metales Dnmg 442 Tf Ic 907</t>
  </si>
  <si>
    <t>23242107-92024901</t>
  </si>
  <si>
    <t>Alambre de aluminio con aislamiento calibre 5.26 mm2 (10 AWG)</t>
  </si>
  <si>
    <t>31152305-92023598</t>
  </si>
  <si>
    <t>Alambre de aluminio desnudo 21,1 mm2 (4 AWG)</t>
  </si>
  <si>
    <t>26121522-92357133</t>
  </si>
  <si>
    <t>Alambre de aluminio desnudo 13,3 mm2 (6 AWG)</t>
  </si>
  <si>
    <t>26121522-92357149</t>
  </si>
  <si>
    <t>Alambre de cobre desnudo 21.1 mm2 (4 AWG)</t>
  </si>
  <si>
    <t>26121517-92021383</t>
  </si>
  <si>
    <t>Alambre de cobre desnudo 13.30 mm2 (6 AWG)</t>
  </si>
  <si>
    <t>26121517-92032355</t>
  </si>
  <si>
    <t>Abrazadera de acero galvanizado para 80 mm</t>
  </si>
  <si>
    <t>39121705-92328546</t>
  </si>
  <si>
    <t>Abrazadera de Acero Galvanizado para 110 mm</t>
  </si>
  <si>
    <t>39121705-92024571</t>
  </si>
  <si>
    <t>Abrazadera de Acero Galvanizado para 140 mm</t>
  </si>
  <si>
    <t>39121705-92328938</t>
  </si>
  <si>
    <t>Abrazadera de Acero Galvanizado para 155 mm</t>
  </si>
  <si>
    <t>39121705-92038407</t>
  </si>
  <si>
    <t>Abrazadera de Acero Galvanizado para 170 mm</t>
  </si>
  <si>
    <t>39121705-92024594</t>
  </si>
  <si>
    <t>Abrazadera de Acero Galvanizado para 185 mm</t>
  </si>
  <si>
    <t>39121705-92038408</t>
  </si>
  <si>
    <t>Abrazadera de Acero Galvanizado para 200 mm</t>
  </si>
  <si>
    <t>39121705-92024596</t>
  </si>
  <si>
    <t>Abrazadera de Acero Galvanizado para 230 mm</t>
  </si>
  <si>
    <t>39121705-92024598</t>
  </si>
  <si>
    <t>Abrazadera de Acero Galvanizado para 260 mm</t>
  </si>
  <si>
    <t>39121705-92024599</t>
  </si>
  <si>
    <t>Abrazadera de Acero Galvanizado para 290 mm</t>
  </si>
  <si>
    <t>39121705-92024600</t>
  </si>
  <si>
    <t>Arriostre de acero galvanizado de 711 mm</t>
  </si>
  <si>
    <t>39122109-92021631</t>
  </si>
  <si>
    <t xml:space="preserve">Arriostre de acero galvanizado de 1500 mm </t>
  </si>
  <si>
    <t>39122109-92019172</t>
  </si>
  <si>
    <t xml:space="preserve">Pletina para cuchilla </t>
  </si>
  <si>
    <t>30102203-92132421</t>
  </si>
  <si>
    <t>Pletina para aislador tipo poste</t>
  </si>
  <si>
    <t>39122109-92107842</t>
  </si>
  <si>
    <t>Pletina para cortacircuito y descargador</t>
  </si>
  <si>
    <t>30102203-92186882</t>
  </si>
  <si>
    <t xml:space="preserve">Crucero de acero galvanizado de 2 m </t>
  </si>
  <si>
    <t>39122109-92022249</t>
  </si>
  <si>
    <t xml:space="preserve">Crucero de acero galvanizado de 2.44 m </t>
  </si>
  <si>
    <t>39122109-92186380</t>
  </si>
  <si>
    <t>Se está tramitando una compra con presupuesto 2023, mediante el Siaco 748-2022.</t>
  </si>
  <si>
    <t>Escuadra de acero galvanizado</t>
  </si>
  <si>
    <t>31162502-92189932</t>
  </si>
  <si>
    <t>Estribo de acero galvanizado para aislador</t>
  </si>
  <si>
    <t>39121701-92244525</t>
  </si>
  <si>
    <t>Se está tramitando una compra con presupuesto 2023, mediante el Siaco 806-2022.</t>
  </si>
  <si>
    <t>Gaza de hierro fundido para remate (guardacabo)</t>
  </si>
  <si>
    <t>39121705-92322591</t>
  </si>
  <si>
    <t xml:space="preserve">Ménsula de acero galvanizado para aislador tipo poste </t>
  </si>
  <si>
    <t>39121701-92109157</t>
  </si>
  <si>
    <t>Soporte de acero galvanizado para aislador tipo poste</t>
  </si>
  <si>
    <t>39121721-92018702</t>
  </si>
  <si>
    <t>Soporte acero galvanizado corto para montaje de transformador</t>
  </si>
  <si>
    <t>39121720-92140538</t>
  </si>
  <si>
    <t>Varilla para ancla de 19 mm x 2134 mm de tres canales</t>
  </si>
  <si>
    <t>30102403-92024416</t>
  </si>
  <si>
    <t>Tubo metálico galvanizado EMT para conexión de puesta a tierra</t>
  </si>
  <si>
    <t>39131719-92330461</t>
  </si>
  <si>
    <t>Tubo Metalico Galvanizado Emt De 31.80 Mm  (1 1/4" ) X 3 Mts</t>
  </si>
  <si>
    <t>39131719-92058377</t>
  </si>
  <si>
    <t>Brazo metálico estándar de 0.70 metro de largo para instalación luminarias de alumbrado público</t>
  </si>
  <si>
    <t>39111813-92167967</t>
  </si>
  <si>
    <t>Soporte transversal para crucero de 2,4 m</t>
  </si>
  <si>
    <t>39122109-92323548</t>
  </si>
  <si>
    <t>Se está tramitando una compra con presupuesto 2023, mediante el Siaco748-2022.</t>
  </si>
  <si>
    <t>Tarimas de maderas</t>
  </si>
  <si>
    <t>24112701-92041303</t>
  </si>
  <si>
    <t>2.03.03 MADERA Y SUS DERIVADOS</t>
  </si>
  <si>
    <t>Tablero De Madera Para Instalar Medidores</t>
  </si>
  <si>
    <t>30103605-92016867</t>
  </si>
  <si>
    <t xml:space="preserve">Fondo de poste </t>
  </si>
  <si>
    <t>30103619-92019132</t>
  </si>
  <si>
    <t>2.03.99 OTROS MATERIALES Y PRODUCTOS DE USO EN LA CONSTRUCCION</t>
  </si>
  <si>
    <t>Piedra Montada Oxido A2 1x 1 1/4" Espiga 1/4"</t>
  </si>
  <si>
    <t>27111908-92039593</t>
  </si>
  <si>
    <t>Piedra Montada Oxido  A5  Espiga 1/4"</t>
  </si>
  <si>
    <t>27111908-92039596</t>
  </si>
  <si>
    <t>Disco De Lijado Plano De 114.3 X 22.23 Mm  Grano 120</t>
  </si>
  <si>
    <t>23131506-92018641</t>
  </si>
  <si>
    <t>Disco De Lijado Plano De 114.3 X 22.23 Mm Grano 80</t>
  </si>
  <si>
    <t>23131506-92019634</t>
  </si>
  <si>
    <t>Disco Para Esmerilar Acero Inoxidable De 114.30 X 6.35 X 22.22 Mm (4 1/2 X 1/4 X 7/8" )</t>
  </si>
  <si>
    <t>31191506-92139504</t>
  </si>
  <si>
    <t>Disco p/ cortar acero inoxidable 180 x 1.6 x 22.23 mm (7" x 0.045" x 7/8")</t>
  </si>
  <si>
    <t>27112838-92217487</t>
  </si>
  <si>
    <t>Disco para cortar metales de 180 x 2.4 x 22.23 mm (7" x 3/32" x 7/8")</t>
  </si>
  <si>
    <t>27112838-92217488</t>
  </si>
  <si>
    <t>Disco para cortar acero inoxidable 114.30 x 1.6 x 22.23 mm (4 1/2" x 0.045" x 7/8")</t>
  </si>
  <si>
    <t>27112838-92217591</t>
  </si>
  <si>
    <t>Disco para cortar metales de 115 x 2.4 x 22.23 mm (4 1/2" x 3/32" x 7/8")</t>
  </si>
  <si>
    <t>27112838-92217596</t>
  </si>
  <si>
    <t>Disco Para Esmerilar Metales De 114.30 X 6.35 X 22.22 Mm (4 1/2 X 1/4 X 7/8")</t>
  </si>
  <si>
    <t>23131503-90006127</t>
  </si>
  <si>
    <t>Disco Para Esmerilar Metales De 177.80 X 6.35 X 22.22 Mm (7 X 1/4 X 7/8" )</t>
  </si>
  <si>
    <t>31191506-92179580</t>
  </si>
  <si>
    <t>Tapón Macho de rosca PVC de 31.75 mm (1 1/4")</t>
  </si>
  <si>
    <t>40173508-92347161</t>
  </si>
  <si>
    <t>Soldadura Para Acero Inoxidable De 2.37 Mm (3/32") Nº. 312</t>
  </si>
  <si>
    <t>kilo</t>
  </si>
  <si>
    <t>23271813-92066324</t>
  </si>
  <si>
    <t>Soldadura Para Acero Inoxidable De 3.95 Mm (5/32") Nº. 312</t>
  </si>
  <si>
    <t>23271810-92019222</t>
  </si>
  <si>
    <t>Soldadura para Acero Inoxidable de 3.18 Mm (1/8") Nº. 410</t>
  </si>
  <si>
    <t>23271813-92018525</t>
  </si>
  <si>
    <t>Soldadura Para Hierro Dulce 6013 De 2.37 Mm (3/32")</t>
  </si>
  <si>
    <t>23271810-92302714</t>
  </si>
  <si>
    <t>Soldadura para hierro dulce 6013 de 3.95 Mm  (5/32")</t>
  </si>
  <si>
    <t>23271813-92166650</t>
  </si>
  <si>
    <t>Soldadura Para Arco Tipo  7018 De 3.95 Mm  (5/32")</t>
  </si>
  <si>
    <t>23271813-92132569</t>
  </si>
  <si>
    <t>Soldadura Para Hierro Fundido Maquinable 55% Niquel De 3.95 Mm</t>
  </si>
  <si>
    <t>Metal Babbit En Lingote Grado 3</t>
  </si>
  <si>
    <t>30103405-92168020</t>
  </si>
  <si>
    <t>Se está tramitando una compra con presupuesto 2023, mediante el Siaco 832-2022.</t>
  </si>
  <si>
    <t>Mascara para Soldar Electrónica</t>
  </si>
  <si>
    <t>46181703-92296961</t>
  </si>
  <si>
    <t>Alicate Universal De 216 Mm ( 8 1/2")</t>
  </si>
  <si>
    <t>27112106-92308769</t>
  </si>
  <si>
    <t>Aislado de corte lateral y alta palanca de 229 mm (9 pulgadas)</t>
  </si>
  <si>
    <t>Alicate aislado multifuncional para instalaciones eléctricas</t>
  </si>
  <si>
    <t>27112106-92293667</t>
  </si>
  <si>
    <t>Alicate de corte diagonal 156 mm (6-1/8”)</t>
  </si>
  <si>
    <t>27112114-92359413</t>
  </si>
  <si>
    <t>Caja Metalica Para Herramientas</t>
  </si>
  <si>
    <t>24112401-92015639</t>
  </si>
  <si>
    <t>Cuchilla Pela Cables Aislada de 1000 v para Liniero</t>
  </si>
  <si>
    <t>27111504-92333934</t>
  </si>
  <si>
    <t>Desarmador plano con barra redonda y punta plana de 8.0 mm con protección 1000V.</t>
  </si>
  <si>
    <t>27111736-92312797</t>
  </si>
  <si>
    <t>Desarmador de punta Phillips #2 de 4” con barra redonda - con protección 1000v</t>
  </si>
  <si>
    <t>27111736-92072288</t>
  </si>
  <si>
    <t>Llave Francesa De 203.20 Mm  ( 8" )</t>
  </si>
  <si>
    <t>27111707-92018852</t>
  </si>
  <si>
    <t>Llave ajustable / francesa de 250 mm (10 pulgadas) aislada 1 000 v con doble mango a vinil</t>
  </si>
  <si>
    <t>27111707-92312762</t>
  </si>
  <si>
    <t>Llave Francesa De 304.80 Mm  ( 12" )</t>
  </si>
  <si>
    <t>27111707-92018778</t>
  </si>
  <si>
    <t>Se está tramitando una compra con presupuesto 2023, mediante el Siaco 780-2022.</t>
  </si>
  <si>
    <t>Llave Francesa De 381.00 Mm  ( 15" )</t>
  </si>
  <si>
    <t>27111707-92036285</t>
  </si>
  <si>
    <t>Pala Pica</t>
  </si>
  <si>
    <t>27112004-92024689</t>
  </si>
  <si>
    <t>Pala Saca</t>
  </si>
  <si>
    <t>27112004-92018932</t>
  </si>
  <si>
    <t>Pasteca De Aluminio</t>
  </si>
  <si>
    <t>31171804-92017732</t>
  </si>
  <si>
    <t>Cortadora Tensora P/Cinta De Acero Inoxidable De 12.7mm Y 19.05 Mm</t>
  </si>
  <si>
    <t>23153025-92002504</t>
  </si>
  <si>
    <t>Cizalla para corte de cable de acero de 610 a 622 mm capacidad de corte hasta 48 HRC</t>
  </si>
  <si>
    <t>27111535-92312786</t>
  </si>
  <si>
    <t>Tijera Para Cortar Cable De 914 Mm</t>
  </si>
  <si>
    <t>27111535-92046479</t>
  </si>
  <si>
    <t>Tiralinea # 1613-40 Para Cable/ Alambre Sin Forro Calibres # 8 A 2/0 Awg</t>
  </si>
  <si>
    <t>39121722-92020544</t>
  </si>
  <si>
    <t>Tiralinea 1656-40 Para Cables Calibres 266.8 Awg A 477 Awg</t>
  </si>
  <si>
    <t>39121722-92017545</t>
  </si>
  <si>
    <t>Tiralinea # 1656-30 Para Cable 1/0 Awg A 4/0 Awg</t>
  </si>
  <si>
    <t>39121722-92013718</t>
  </si>
  <si>
    <t>Llave de seguridad para aros medidores tipo ansi 200 amps</t>
  </si>
  <si>
    <t>39121903-92013710</t>
  </si>
  <si>
    <t>Se está tramitando una compra con presupuesto 2023, mediante el Siaco 765-2022.</t>
  </si>
  <si>
    <t>Cartucheras De Cuero Porta Herramientas (Cuero De Vaca)</t>
  </si>
  <si>
    <t>24111507-92020471</t>
  </si>
  <si>
    <t>Adaptador</t>
  </si>
  <si>
    <t>Alfombra aislante</t>
  </si>
  <si>
    <t>Alicate</t>
  </si>
  <si>
    <t>Arnés de seguridad</t>
  </si>
  <si>
    <t>Azadon</t>
  </si>
  <si>
    <t>Bolso para herramientas</t>
  </si>
  <si>
    <t>Brazo Mecánico</t>
  </si>
  <si>
    <t>Caja Herramientas</t>
  </si>
  <si>
    <t>Cajones para motocicleta</t>
  </si>
  <si>
    <t>Calibrador</t>
  </si>
  <si>
    <t>Carretillo</t>
  </si>
  <si>
    <t>Casco ala ancha</t>
  </si>
  <si>
    <t>Casco Motociclista</t>
  </si>
  <si>
    <t>Cautín</t>
  </si>
  <si>
    <t>Chispa para cortar vidrio</t>
  </si>
  <si>
    <t>Cincel</t>
  </si>
  <si>
    <t>Cinta métrica</t>
  </si>
  <si>
    <t>Cocina gas campig</t>
  </si>
  <si>
    <t>Cortadora</t>
  </si>
  <si>
    <t>Cortadora tipo rach</t>
  </si>
  <si>
    <t>Cubo</t>
  </si>
  <si>
    <t>Cuchilla</t>
  </si>
  <si>
    <t>Cuerda de seguridad</t>
  </si>
  <si>
    <t>Dados maq. Compresión</t>
  </si>
  <si>
    <t>Delantal</t>
  </si>
  <si>
    <t>Desatornillador</t>
  </si>
  <si>
    <t>Dinamómetro</t>
  </si>
  <si>
    <t>Dobladora de tubo</t>
  </si>
  <si>
    <t>Escalera</t>
  </si>
  <si>
    <t xml:space="preserve">	30191501</t>
  </si>
  <si>
    <t>Eslingas</t>
  </si>
  <si>
    <t>Esmeril</t>
  </si>
  <si>
    <t>Espátula</t>
  </si>
  <si>
    <t>Estrobo</t>
  </si>
  <si>
    <t>Extensión</t>
  </si>
  <si>
    <t>Extractor</t>
  </si>
  <si>
    <t>Faja filtros</t>
  </si>
  <si>
    <t>Freno de seguridad</t>
  </si>
  <si>
    <t>Juego de alicates</t>
  </si>
  <si>
    <t>Herramienta para ajustar frenos</t>
  </si>
  <si>
    <t>Herramienta para fusibles</t>
  </si>
  <si>
    <t>Inversor</t>
  </si>
  <si>
    <t>Juego de cubos</t>
  </si>
  <si>
    <t>Juego de botadores</t>
  </si>
  <si>
    <t>Juego de Cinceles</t>
  </si>
  <si>
    <t>Juego destornilladores</t>
  </si>
  <si>
    <t>Juego llaves allen</t>
  </si>
  <si>
    <t>Juego llaves corofijas</t>
  </si>
  <si>
    <t>Juego llaves pipa</t>
  </si>
  <si>
    <t>Juego llaves torch</t>
  </si>
  <si>
    <t>Juegos troqueles</t>
  </si>
  <si>
    <t>Juego separardor / extractor cojinete</t>
  </si>
  <si>
    <t>Lámpara batería recargable</t>
  </si>
  <si>
    <t>Lámpara para casco</t>
  </si>
  <si>
    <t>Llave 5 en 1</t>
  </si>
  <si>
    <t>Limas</t>
  </si>
  <si>
    <t>Línea de Vida</t>
  </si>
  <si>
    <t>Llaneta</t>
  </si>
  <si>
    <t>Llave ajustable</t>
  </si>
  <si>
    <t>Llave convinada</t>
  </si>
  <si>
    <t>Llave cañería</t>
  </si>
  <si>
    <t>Llave seguridad Medidores</t>
  </si>
  <si>
    <t>Llave francesa</t>
  </si>
  <si>
    <t>Llave T para transformadores</t>
  </si>
  <si>
    <t>Llave tipo ratch</t>
  </si>
  <si>
    <t>Machete</t>
  </si>
  <si>
    <t>Maletín</t>
  </si>
  <si>
    <t>Mango articulado</t>
  </si>
  <si>
    <t>Mango impacto</t>
  </si>
  <si>
    <t>Manguera</t>
  </si>
  <si>
    <t>Manómetro</t>
  </si>
  <si>
    <t>Marco cegueta</t>
  </si>
  <si>
    <t>Martillo</t>
  </si>
  <si>
    <t>Mazo</t>
  </si>
  <si>
    <t>Pala</t>
  </si>
  <si>
    <t>Prensa para tubería</t>
  </si>
  <si>
    <t>Pastecas</t>
  </si>
  <si>
    <t>Pértiga</t>
  </si>
  <si>
    <t>Pistola impacto</t>
  </si>
  <si>
    <t xml:space="preserve">	27112716</t>
  </si>
  <si>
    <t>Pistola p/Pintar</t>
  </si>
  <si>
    <t>Pistola p/turetán</t>
  </si>
  <si>
    <t>Pistola para manguera</t>
  </si>
  <si>
    <t>Prensa Banco</t>
  </si>
  <si>
    <t>Probador o Detector de tensión</t>
  </si>
  <si>
    <t>Pull Lif</t>
  </si>
  <si>
    <t>Puntas para rotomartillos</t>
  </si>
  <si>
    <t>Rabo de zorro</t>
  </si>
  <si>
    <t>Rastrillos</t>
  </si>
  <si>
    <t>Rachet</t>
  </si>
  <si>
    <t>Deductor de impacto</t>
  </si>
  <si>
    <t>Rodilleras para motociclista</t>
  </si>
  <si>
    <t>46181505-92334840</t>
  </si>
  <si>
    <t>Serrucho</t>
  </si>
  <si>
    <t>Sierra para cortar ramas</t>
  </si>
  <si>
    <t>Sonda</t>
  </si>
  <si>
    <t>Sonda P/destaqueo</t>
  </si>
  <si>
    <t>Sopladora</t>
  </si>
  <si>
    <t>Tijera para cortar cable</t>
  </si>
  <si>
    <t>Tijera podadora</t>
  </si>
  <si>
    <t>Tiralínea</t>
  </si>
  <si>
    <t>Escoba De Nylon Tipo Jumbo</t>
  </si>
  <si>
    <t>47131604-92019613</t>
  </si>
  <si>
    <t>2.99.05 UTILES Y MATERIALES DE LIMPIEZA</t>
  </si>
  <si>
    <t>Estropajo</t>
  </si>
  <si>
    <t>47131602-92234829</t>
  </si>
  <si>
    <t>Mecha Para Limpiar Pisos</t>
  </si>
  <si>
    <t>47131618-92021633</t>
  </si>
  <si>
    <t>Gancho Para Pisos</t>
  </si>
  <si>
    <t>47131609-92052496</t>
  </si>
  <si>
    <t>Detergente En Polvo Bolsa 1 Kilo</t>
  </si>
  <si>
    <t>47131811-92024686</t>
  </si>
  <si>
    <t>Jabon Antibacterial De Tocador</t>
  </si>
  <si>
    <t>53131608-92018439</t>
  </si>
  <si>
    <t>Jabon Liquido Antibacterial Para Manos Envase 3.78 Lts</t>
  </si>
  <si>
    <t>53131608-92019184</t>
  </si>
  <si>
    <t>Desinfectante (Limpiador) En Envase De 3.78 Lts</t>
  </si>
  <si>
    <t>47131803-92028190</t>
  </si>
  <si>
    <t>Jabon Quita Grasa (Para Mecanicos)</t>
  </si>
  <si>
    <t>53131627-92258196</t>
  </si>
  <si>
    <t>Jabon Liquido Antibacterial P/ Manos Uso Dispensador</t>
  </si>
  <si>
    <t>53131608-92026216</t>
  </si>
  <si>
    <t>Cepillo De Alambre De Acero Inoxidable Para Limpiar Metales</t>
  </si>
  <si>
    <t>27111907-92023329</t>
  </si>
  <si>
    <t>Bolsa Plastica P/ Basura Gruesas En Paquetes De 1/2 Kilo</t>
  </si>
  <si>
    <t>47121701-92018491</t>
  </si>
  <si>
    <t>Bolsa Plástica para Jardín en paquetes de 5 Kilos</t>
  </si>
  <si>
    <t>47121701-92023646</t>
  </si>
  <si>
    <t>Trompo de lengüetas lijadoras grano 80 de 1 x 1 pulgadas</t>
  </si>
  <si>
    <t>23131506-92002122</t>
  </si>
  <si>
    <t>2.99.99 OTROS UTILES MATERIALES Y SUMINISTROS</t>
  </si>
  <si>
    <t>Trompo de lengüetas lijadoras grano 80 de 1 x 2 pulgadas</t>
  </si>
  <si>
    <t>23131506-92002123</t>
  </si>
  <si>
    <t>Trompo De Lija Grano # 80 Espiga De 1/4"(1" X3")</t>
  </si>
  <si>
    <t>23131506-92035850</t>
  </si>
  <si>
    <t>Trompo de lengüetas lijadoras grano 120 de 1 x 1 pulgadas</t>
  </si>
  <si>
    <t>23131506-92002126</t>
  </si>
  <si>
    <t>Trompo De Lija Grano # 120 Espiga 1/4" (1"X2")</t>
  </si>
  <si>
    <t>23131506-92035853</t>
  </si>
  <si>
    <t>Trompo De Lija Grano # 120 Espiga 1/4" (1"X3")</t>
  </si>
  <si>
    <t>23131506-92035855</t>
  </si>
  <si>
    <t>CINTA P/EMPAQUE 3M TRANSPARENT 2 Pulg x 100 Yardas</t>
  </si>
  <si>
    <t>31201517-92122994</t>
  </si>
  <si>
    <t xml:space="preserve">MASKING TAPE SCOTCH 3400 18MM 3/4 x 25 Mts </t>
  </si>
  <si>
    <t>31201503-92123058</t>
  </si>
  <si>
    <t>PLASTICO PARA PALETIZAR 18pul x 1200 PIES 0709-902</t>
  </si>
  <si>
    <t>24141501-92123288</t>
  </si>
  <si>
    <t>Protector de barrera para la fauna</t>
  </si>
  <si>
    <t>39121719-92025211</t>
  </si>
  <si>
    <t>Bandera Roja Con Leyenda "Peligro. Guarde Su Distancia"</t>
  </si>
  <si>
    <t>55121715-92017960</t>
  </si>
  <si>
    <t>Cinta  Plastica Naranja "Peligro Alto Voltaje"</t>
  </si>
  <si>
    <t>46161507-92281212</t>
  </si>
  <si>
    <t>Mascarilla Desechable - Respirador N95</t>
  </si>
  <si>
    <t>46182001-92276036</t>
  </si>
  <si>
    <t>Cono de seguridad color naranja fosforescente de 46cms de alto</t>
  </si>
  <si>
    <t>46161508-92158500</t>
  </si>
  <si>
    <t xml:space="preserve">Cono de seguridad color naranja fosforescente de 72 cm de Alto </t>
  </si>
  <si>
    <t>46161508-92158498</t>
  </si>
  <si>
    <t>Mecate Para Liniero</t>
  </si>
  <si>
    <t>31151503-92312854</t>
  </si>
  <si>
    <t>CUERDA DE NYLON (MECATE) DE 9,53 mm (3/8 Pulg) DE DOBLE TRENZADO O TRENZADO DIAMANTE</t>
  </si>
  <si>
    <t>31152102-92341469</t>
  </si>
  <si>
    <t>CUERDA DE NYLON (MECATE) DE 12,70 mm (1/2 Pulg) DE DOBLE TRENZADO O TRENZADO DIAMANTE</t>
  </si>
  <si>
    <t>31152102-92341470</t>
  </si>
  <si>
    <t>CUERDA DE NYLON (MECATE) 100 DE 19,05mm (3/4 Pulg) DE DOBLE TRENZADO O TRENZADO DIAMANTE</t>
  </si>
  <si>
    <t>31152102-92341468</t>
  </si>
  <si>
    <t>Amarra Plastica De 203.20 Mm ( 8" )</t>
  </si>
  <si>
    <t>31162418-90013417</t>
  </si>
  <si>
    <t>Cinta aislante de vinilo amarilla de 19.1 mm</t>
  </si>
  <si>
    <t>31201525-92182131</t>
  </si>
  <si>
    <t>Cinta aislante de vinilo negra de 19.1 mm</t>
  </si>
  <si>
    <t>31201525-92182142</t>
  </si>
  <si>
    <t xml:space="preserve">Cinta aislante de vinilo azul de 19.1 mm </t>
  </si>
  <si>
    <t>31201525-92182114</t>
  </si>
  <si>
    <t xml:space="preserve">Cinta aislante de vinilo blanca de 19.1 mm </t>
  </si>
  <si>
    <t>31201525-92182111</t>
  </si>
  <si>
    <t>Cinta aislante de hule negra de 19.10 mm</t>
  </si>
  <si>
    <t>31201502-92162981</t>
  </si>
  <si>
    <t xml:space="preserve">Cinta aislante de vinilo roja de 19.1 mm </t>
  </si>
  <si>
    <t>31201525-92182181</t>
  </si>
  <si>
    <t xml:space="preserve">Cinta aislante de vinilo verde de 19.1 mm </t>
  </si>
  <si>
    <t>31201525-92182170</t>
  </si>
  <si>
    <t>Cinta aislante de vinilo violeta de 19,1 mm</t>
  </si>
  <si>
    <t>31201502-92231828</t>
  </si>
  <si>
    <t>Manteados</t>
  </si>
  <si>
    <t>24141506-92280445</t>
  </si>
  <si>
    <t>Anteojo De Seguridad Para Tornero</t>
  </si>
  <si>
    <t>46181802-92017880</t>
  </si>
  <si>
    <t>Dispositivo anti-escalentamiento tipo paleta de aluminio</t>
  </si>
  <si>
    <t>39121719-92257222</t>
  </si>
  <si>
    <t>Lentes Policarbonato Color Negro Protectores Contra Rayos UV Trat. Antirrayadura y Antiempañante</t>
  </si>
  <si>
    <t>46181811-92163064</t>
  </si>
  <si>
    <t>Mosquetón de aluminio con auto seguro tipo D</t>
  </si>
  <si>
    <t>46182313-92157819</t>
  </si>
  <si>
    <t>CINTURÓN DE POSICIONAMIENTO DE SEGURIDAD. TALLA S.</t>
  </si>
  <si>
    <t>46182306-92335387</t>
  </si>
  <si>
    <t>CINTURÓN DE POSICIONAMIENTO DE SEGURIDAD. TALLA M.</t>
  </si>
  <si>
    <t>46182306-92335428</t>
  </si>
  <si>
    <t>CINTURÓN DE POSICIONAMIENTO DE SEGURIDAD. TALLA L.</t>
  </si>
  <si>
    <t>46182306-92335427</t>
  </si>
  <si>
    <t>CINTURÓN DE POSICIONAMIENTO DE SEGURIDAD. TALLA XL.</t>
  </si>
  <si>
    <t>46182306-92335422</t>
  </si>
  <si>
    <t>Línea de Vida Retráctil</t>
  </si>
  <si>
    <t>46161714-92191128</t>
  </si>
  <si>
    <t>Conector de anclaje</t>
  </si>
  <si>
    <t>46182306-92191334</t>
  </si>
  <si>
    <t>Estrobo de seguridad N° 2</t>
  </si>
  <si>
    <t>46182314-92191363</t>
  </si>
  <si>
    <t xml:space="preserve">Maletín para Arnés de Seguridad </t>
  </si>
  <si>
    <t>53121702-92018766</t>
  </si>
  <si>
    <t>Guante de Algodón</t>
  </si>
  <si>
    <t>46181504-92088325</t>
  </si>
  <si>
    <t>Guante De Cuero Protector Clase 0. (1.000 Voltios) Talla 9.5</t>
  </si>
  <si>
    <t>46181504-92014203</t>
  </si>
  <si>
    <t>Guante De Cuero Protector Clase 0. (1.000 Voltios) Talla 10.5</t>
  </si>
  <si>
    <t>46181504-92168137</t>
  </si>
  <si>
    <t>Guante De Cuero Protector Clase 4. (36.000 Voltios.) Talla 9.5</t>
  </si>
  <si>
    <t>46181504-92052552</t>
  </si>
  <si>
    <t>Guante De Cuero Protector Clase 4. (40.000 Voltios) Talla 11 A 11.5</t>
  </si>
  <si>
    <t>Guante de cuero protector Clase 4 -Tipo II -36.000 Voltios- Talla 10 - LIGHTBURY</t>
  </si>
  <si>
    <t>Guantes de hule dieléctrico clase 00 ( 500voltios)  talla 09</t>
  </si>
  <si>
    <t>46181504-92093105</t>
  </si>
  <si>
    <t>Guantes de Hule Dieléctrico Clase 00 (500 V) Talla 9 1/2</t>
  </si>
  <si>
    <t>46181537-92336629</t>
  </si>
  <si>
    <t>Se está tramitando una compra con presupuesto 2023, mediante el Siaco 863-2022.</t>
  </si>
  <si>
    <t>Guantes de hule dieléctrico clase 00 (500 voltios)  Talla10</t>
  </si>
  <si>
    <t>46181537-92326198</t>
  </si>
  <si>
    <t>Guantes de Hule Dieléctrico Clase 00 (500 V) Talla 10 1/2</t>
  </si>
  <si>
    <t>46181537-92326199</t>
  </si>
  <si>
    <t>Guantes de Hule Dieléctrico Clase 00 (500 V) Talla 11</t>
  </si>
  <si>
    <t>46181538-92346336</t>
  </si>
  <si>
    <t>Guante De Hule Dielectrico Clase 4 (36.000 Voltios) Talla  9.5 longitud 18 pulgadas</t>
  </si>
  <si>
    <t>46181504-92037523</t>
  </si>
  <si>
    <t>Guante De Hule Dielectrico Clase 4 (36.000 Voltios ) Talla 10 longitud 18 pulgadas</t>
  </si>
  <si>
    <t>46181504-92022336</t>
  </si>
  <si>
    <t>Guante De Hule Dielectrico Clase 4 (36.000 Voltios) Talla 9 longitud 18 pulgadas</t>
  </si>
  <si>
    <t>46181537-92349852</t>
  </si>
  <si>
    <t>Guantes Dieléctricos Clase 4 Talla 10 36000 V 18 Pulg</t>
  </si>
  <si>
    <t>46181537-92361077</t>
  </si>
  <si>
    <t>Balaclava Para Arco Eléctrico</t>
  </si>
  <si>
    <t>46181710-92208550</t>
  </si>
  <si>
    <t>Lentes de seguridad para linieros transparentes</t>
  </si>
  <si>
    <t>46181811-92300810</t>
  </si>
  <si>
    <t>Se está tramitando una compra con presupuesto 2023, mediante el Siaco 749-2022.</t>
  </si>
  <si>
    <t>Casco Seguridad Tipo Ala Ancha</t>
  </si>
  <si>
    <t>46181704-92224456</t>
  </si>
  <si>
    <t>Barbiquejo para Casco de Seguridad tipo ala ancha</t>
  </si>
  <si>
    <t>46181706-92226065</t>
  </si>
  <si>
    <t>Suspensión para Cascos de Seguridad tipo ala ancha</t>
  </si>
  <si>
    <t>46181706-92230891</t>
  </si>
  <si>
    <t>Banda recoge sudor para casco de seguridad</t>
  </si>
  <si>
    <t>46181706-92131256</t>
  </si>
  <si>
    <t>Guante de protección anti corte nivel 5 trabajo ordinario talla 8</t>
  </si>
  <si>
    <t>46181536-92187505</t>
  </si>
  <si>
    <t>Se está tramitando una compra con presupuesto 2023, mediante el Siaco 795-2022.</t>
  </si>
  <si>
    <t>Guante de protección anti corte nivel 5  trabajos ordinario talla 9</t>
  </si>
  <si>
    <t>46181536-92187504</t>
  </si>
  <si>
    <t>Guante de protección anti corte Nivel 5 trabajo ordinario talla 10</t>
  </si>
  <si>
    <t>46181536-92187506</t>
  </si>
  <si>
    <t>Guante de cuero cabrito para trabajo ordinario Talla M. (No. 8)</t>
  </si>
  <si>
    <t>46181504-92299776</t>
  </si>
  <si>
    <t>Guante de cuero cabrito para trabajo ordinario Talla L. (No. 9)</t>
  </si>
  <si>
    <t>46181504-92299745</t>
  </si>
  <si>
    <t>Guante de cuero cabrito para trabajo ordinario Talla XL. (No. 10)</t>
  </si>
  <si>
    <t>46181504-92299769</t>
  </si>
  <si>
    <t>Guante De Latex Para Trabajos Miscelaneos.</t>
  </si>
  <si>
    <t>46181504-92018540</t>
  </si>
  <si>
    <t>Guante de Kevlar con látex de caucho natural p/ trabajos especiales Talla-M.</t>
  </si>
  <si>
    <t>46181536-92194195</t>
  </si>
  <si>
    <t>Guante de Kevlar con látex de caucho natural p/ trabajos especiales Talla-L.</t>
  </si>
  <si>
    <t>46181536-92194196</t>
  </si>
  <si>
    <t>Bloqueador solar FPS 50</t>
  </si>
  <si>
    <t>53131609-92087638</t>
  </si>
  <si>
    <t>Bloqueador antialergico</t>
  </si>
  <si>
    <t>Mangas aislantes de Caucho</t>
  </si>
  <si>
    <t>46181516-92200595</t>
  </si>
  <si>
    <t>Manta aislada tipo cerrada con ojales.</t>
  </si>
  <si>
    <t>46181506-92200596</t>
  </si>
  <si>
    <t>Alcohol en gel</t>
  </si>
  <si>
    <t>51473016-92273061</t>
  </si>
  <si>
    <t>2.01.02 PRODUCTOS FARMACEUTICOS MEDICINALES</t>
  </si>
  <si>
    <t xml:space="preserve">Analizadores de calidad Trifásico para transformador tipo poste. </t>
  </si>
  <si>
    <t>20/39</t>
  </si>
  <si>
    <t>Analizadores de calidad para servicio monofásico bifilar</t>
  </si>
  <si>
    <t>Pinza ampérimetrica con sonda Iflex</t>
  </si>
  <si>
    <t>Cortadoras de Cable Tipo Trinquete</t>
  </si>
  <si>
    <t>27111511-92017854</t>
  </si>
  <si>
    <t>Escaleras de extensión de fibra vidrio tipo tijera de 6"</t>
  </si>
  <si>
    <t>30191501-90003363</t>
  </si>
  <si>
    <t>Escaleras de extensión de fibra vidrio de 24"</t>
  </si>
  <si>
    <t>30191501-92346795</t>
  </si>
  <si>
    <t>Escaleras de extensión  de fibra de vidrio de 28"</t>
  </si>
  <si>
    <t>30191501-90003345</t>
  </si>
  <si>
    <t>Escaleras de extensión  de fibra de vidrio de 32"</t>
  </si>
  <si>
    <t>30191501-90003347</t>
  </si>
  <si>
    <t>Escalera de extensión de Fibra Vidrio de 40"</t>
  </si>
  <si>
    <t>30191501-92014114</t>
  </si>
  <si>
    <t>Escalera de fibra de vidrio sencilla de 12 pies</t>
  </si>
  <si>
    <t>30191501-92021701</t>
  </si>
  <si>
    <t>Escalera de fibra de vidrio tipo recta no conductora de 1,83 m (6ft)</t>
  </si>
  <si>
    <t>30191501-92303529</t>
  </si>
  <si>
    <t>Maquina Pull Lift de 3/4 toneladas</t>
  </si>
  <si>
    <t>24101604-92053621</t>
  </si>
  <si>
    <t xml:space="preserve">Maquina Pull Lift De 1-1/2 Tonelada </t>
  </si>
  <si>
    <t>24101604-92300537</t>
  </si>
  <si>
    <t>Detector de tensión por contacto</t>
  </si>
  <si>
    <t>41113669-92201466</t>
  </si>
  <si>
    <t>Sistema puesta a tierra para baja tensión con capacidad de apertura para conductor de 3mm a 8mm.</t>
  </si>
  <si>
    <t>39121613-92254467</t>
  </si>
  <si>
    <t>Sistema de puesta a tierra media tensión</t>
  </si>
  <si>
    <t>39121613-92201369</t>
  </si>
  <si>
    <t>Pertiga Telescopica De 8 Cuerpos.</t>
  </si>
  <si>
    <t>27112813-92033468</t>
  </si>
  <si>
    <t xml:space="preserve">Brazos mecánicos de 31,80 MMx 6 pulgadas </t>
  </si>
  <si>
    <t>27112813-92026958</t>
  </si>
  <si>
    <t>Brazo Mecanico De 31.80 Mm X 3048 Mm (1. 1/4" X 10')</t>
  </si>
  <si>
    <t>27112813-92316526</t>
  </si>
  <si>
    <t>Maquinas Compresión a baterias de 6 Toneladas</t>
  </si>
  <si>
    <t>27121810-92290823</t>
  </si>
  <si>
    <t>Sillas ergonomicas</t>
  </si>
  <si>
    <t>56112102-92348238</t>
  </si>
  <si>
    <t>Calcomanía en Vinil Reflectivo 3M. Número  - 1 - de 3.5 X 7 Cm. Impresa Color Rojo 882 3M</t>
  </si>
  <si>
    <t>55121607-92066043</t>
  </si>
  <si>
    <t>1.03.03 Impresión, encuadernación y otros</t>
  </si>
  <si>
    <t xml:space="preserve">REQUERIMIENTOS CON CONTENIDO PRESUPUESTARIO EMPRESARIAL </t>
  </si>
  <si>
    <t>Calcomanía en Vinil Reflectivo 3M. Número - 2 - de 3.5 X 7 Cm. Impresa Color Rojo 882 3M</t>
  </si>
  <si>
    <t>55121607-92066044</t>
  </si>
  <si>
    <t>Calcomanía en Vinil Reflectivo 3M. Número - 3 - de 3.5 X 7 Cm. Impresa Color Rojo 882 3M</t>
  </si>
  <si>
    <t>55121607-92066047</t>
  </si>
  <si>
    <t>Calcomanía en Vinil Reflectivo 3M. Número - 4 - de 3.5 X 7 Cm. Impresa Color Rojo 882 3M</t>
  </si>
  <si>
    <t>55121607-92066048</t>
  </si>
  <si>
    <t>Calcomanía en Vinil Reflectivo 3M. Número - 5 - de 3.5 X 7 Cm. Impresa Color Rojo 882 3M</t>
  </si>
  <si>
    <t>55121607-92066049</t>
  </si>
  <si>
    <t>Calcomanía en Vinil Reflectivo 3M. Número - 6 - de 3.5 X 7 Cm. Impresa Color Rojo 882 3M</t>
  </si>
  <si>
    <t>55121607-92066050</t>
  </si>
  <si>
    <t>Calcomanía en Vinil Reflectivo 3M. Número - 7 - de 3.5 X 7 Cm. Impresa Color Rojo 882 3M</t>
  </si>
  <si>
    <t>55121607-92066051</t>
  </si>
  <si>
    <t>Calcomanía en Vinil Reflectivo 3M. Número - 8 - de 3.5 X 7 Cm. Impresa Color Rojo 882 3M</t>
  </si>
  <si>
    <t>55121607-92066052</t>
  </si>
  <si>
    <t>Calcomanía en Vinil Reflectivo 3M. Número - 0 - de 3.5 x 7 Cm. Impresa Color Rojo 882 3M</t>
  </si>
  <si>
    <t>55121607-92066042</t>
  </si>
  <si>
    <t>Calcomanía en Vinil Reflectivo 3M. Letra - TP - de 7 X 7 Cm. Impresa Color Rojo 882 3M</t>
  </si>
  <si>
    <t>55121607-92137708</t>
  </si>
  <si>
    <t>Servicio de alquiler de equipo hidráulico</t>
  </si>
  <si>
    <t>72154503-92030786</t>
  </si>
  <si>
    <t xml:space="preserve">Alquiler de equipos hidráulicos para dotar el servicio a las dependencias de la Dirección de Distribución. </t>
  </si>
  <si>
    <t>Servicio de recauche y reparación de llantas</t>
  </si>
  <si>
    <t xml:space="preserve">Para el servicio de reencauche de llantas para carga liviano, camiones y equipos especiales, además, para el servicio de reparación de llantas. </t>
  </si>
  <si>
    <t>Aceite De Transmisión Bloqueado Hipoid</t>
  </si>
  <si>
    <t xml:space="preserve">Compra de aceite de transmisión para diferenciales bloqueados. </t>
  </si>
  <si>
    <t>Aceite Diferencial 80W 90</t>
  </si>
  <si>
    <t>15121508-92315899</t>
  </si>
  <si>
    <t xml:space="preserve">Compra de aceite para transmisiones convencionales. </t>
  </si>
  <si>
    <t>Aceite Hidráulico Dieléctrico Iso 32</t>
  </si>
  <si>
    <t>15121504-92023099</t>
  </si>
  <si>
    <t xml:space="preserve">Compra de aceites hidráulicos para los equipos hidráulicos y especiales. </t>
  </si>
  <si>
    <t>Aceite Hidráulico Dieléctrico Iso 68</t>
  </si>
  <si>
    <t>15121504-92023104</t>
  </si>
  <si>
    <t>Aceite para D/H MERCON 3 de 946 ml</t>
  </si>
  <si>
    <t xml:space="preserve">Lubricantes para el mantenimiento d ela flota vehicular. </t>
  </si>
  <si>
    <t>Aceite Para Dirección Hidráulica de  946 ml</t>
  </si>
  <si>
    <t>Aceite Penetrante Transporte y Taller.</t>
  </si>
  <si>
    <t>Grasa Blanca En Spray</t>
  </si>
  <si>
    <t xml:space="preserve">Grasa en Cartucho Multipropósito </t>
  </si>
  <si>
    <t>Grasa para roles de uso pesado</t>
  </si>
  <si>
    <t>Grasa roja en spray para E/H.</t>
  </si>
  <si>
    <t>Lubricante Compuesto Antisezer 454g</t>
  </si>
  <si>
    <t>Reforzador Para Aceite  De Caja Y Diferencial</t>
  </si>
  <si>
    <t>Pintura En Espray Color Negro</t>
  </si>
  <si>
    <t xml:space="preserve">Compra de pintura en spray para dar mantenimiento a partes criticas de los sistemas de frenos, suspensión  carrocería. </t>
  </si>
  <si>
    <t>Pintura Spray Color Negro Alta Temperatura</t>
  </si>
  <si>
    <t>Pintura Spray Color Premier</t>
  </si>
  <si>
    <t>Aditivo para Diesel Max 44</t>
  </si>
  <si>
    <t xml:space="preserve">Compra de aditivo para sistemas de combustible diésel. </t>
  </si>
  <si>
    <t>Aditivo Para Radiador</t>
  </si>
  <si>
    <t>Compra de aditivo para radiadores para motores diésel y gasolina.</t>
  </si>
  <si>
    <t>Champú Desengrasante Para Uso Vehicular</t>
  </si>
  <si>
    <t>Compra de champú desengrasante para lavado de vehículos.</t>
  </si>
  <si>
    <t>Formula Five Clean Glaze Compound</t>
  </si>
  <si>
    <t xml:space="preserve">Compra de crema pulidora para mantenimiento de los equipos hidráulicos. </t>
  </si>
  <si>
    <t>Limpiador De Contactos Eléctricos</t>
  </si>
  <si>
    <t xml:space="preserve">Compra de limpiador de contactos eléctricos para atención en sistemas eléctricos y electrónicos. </t>
  </si>
  <si>
    <t xml:space="preserve">Limpiador desengrasante dieléctrico en spray </t>
  </si>
  <si>
    <t xml:space="preserve">Compra de limpiador desengrasante dieléctrico para atención en sistemas eléctricos y electrónicos. </t>
  </si>
  <si>
    <t>Liquido Para Frenos</t>
  </si>
  <si>
    <t xml:space="preserve">Compra de líquido para sistemas de frenos y embragues. </t>
  </si>
  <si>
    <t>Poxipol De 70 Milímetros</t>
  </si>
  <si>
    <t xml:space="preserve">Compra de poxipol para utilizar en los mantenimientos de la flota. </t>
  </si>
  <si>
    <t xml:space="preserve">Protector para Bornes de Baterías </t>
  </si>
  <si>
    <t xml:space="preserve">Compra de protectores para bornes y gasas de baterías. </t>
  </si>
  <si>
    <t>Silenciador De Frenos De Discos 118g</t>
  </si>
  <si>
    <t xml:space="preserve">Compra de silicón para protección de partes en los sistemas de frenos.  </t>
  </si>
  <si>
    <t>Silicona Gris Rtv</t>
  </si>
  <si>
    <t xml:space="preserve">Compra de silicón para utilizar en los mantenimientos de la flota. </t>
  </si>
  <si>
    <t xml:space="preserve">Spray Lubricante Para Cadena y Cables </t>
  </si>
  <si>
    <t xml:space="preserve">Compra lubricante para utilizar en los mantenimientos de la flota. </t>
  </si>
  <si>
    <t xml:space="preserve">Café </t>
  </si>
  <si>
    <t xml:space="preserve">2.02.03 </t>
  </si>
  <si>
    <t xml:space="preserve">Esta compra es para cubrir un semestre. </t>
  </si>
  <si>
    <t>Brocas varios tamaños para metal</t>
  </si>
  <si>
    <t xml:space="preserve">2.03.01 </t>
  </si>
  <si>
    <t>Para compras de brocas de diferentes medidas.</t>
  </si>
  <si>
    <t>Cable Automotriz Numero 16 Negro</t>
  </si>
  <si>
    <t>Cable eléctrico automotriz para los sistemas eléctricos y electrónicos.</t>
  </si>
  <si>
    <t>Cable Para Instalación Automotriz # 16 Color Rojo</t>
  </si>
  <si>
    <t>TSJ-2x16</t>
  </si>
  <si>
    <t>Cable Automotriz Numero 10 Negro</t>
  </si>
  <si>
    <t>Cable Automotriz Numero 4 Negro</t>
  </si>
  <si>
    <t>Cable Automotriz Numero 4 Rojo</t>
  </si>
  <si>
    <t>Alfombra Lateral Trasera</t>
  </si>
  <si>
    <t xml:space="preserve">Alfombras de hule para interiores de vehículos. </t>
  </si>
  <si>
    <t>Alfombras Lateral Delantera</t>
  </si>
  <si>
    <t>Bombillo  Muela 12 Voltios # 158</t>
  </si>
  <si>
    <t>04-2023</t>
  </si>
  <si>
    <t xml:space="preserve">Compra de bombillos para mantenimiento de la flota vehicular. </t>
  </si>
  <si>
    <t>Bombillo 12 V. Cabeza Grande Mini  No. 1057</t>
  </si>
  <si>
    <t>Bombillo 24 V. No. 1141  Un Contacto Grande</t>
  </si>
  <si>
    <t>Bombillo Alógeno 12 V. -0-100 Watt Tres Patas</t>
  </si>
  <si>
    <t>Bombillo Alógeno Para Neblinero 12 V.</t>
  </si>
  <si>
    <t>Bombillo De 12 V. Mini No 53</t>
  </si>
  <si>
    <t>Bombillo De 12 V. No. 1034 Dos Contactos Grande</t>
  </si>
  <si>
    <t>Bombillo De 12 V. No. 1067 Un Contacto Pequeño</t>
  </si>
  <si>
    <t>Bombillo De 12 V. Un Contacto No. 1141</t>
  </si>
  <si>
    <t>Bombillo De 24 V Dos Contactos Grande  # 1034</t>
  </si>
  <si>
    <t>Bombillo De 24 V Para Dash Vidrio Pequeño</t>
  </si>
  <si>
    <t>Bombillo De 24 V Un Contacto Mediano # 1067</t>
  </si>
  <si>
    <t>Bombillo De 24 V. Mini No. 1053</t>
  </si>
  <si>
    <t>Bombillo halógeno 24v tres patas</t>
  </si>
  <si>
    <t>Bombillo Muela 12 V. Mini Vidrio Pequeño</t>
  </si>
  <si>
    <t>Bombillo Muela 24 V. Vidrio Grande</t>
  </si>
  <si>
    <t>Escobillas Curvas de 22"</t>
  </si>
  <si>
    <t xml:space="preserve">Compra de escobillas limpiaparabrisas para mantenimiento de la flota vehicular. </t>
  </si>
  <si>
    <t>Escobillas De 14"</t>
  </si>
  <si>
    <t xml:space="preserve">Escobillas de 17"                                                                    </t>
  </si>
  <si>
    <t>Escobillas de 18”</t>
  </si>
  <si>
    <t>Escobillas de 22"</t>
  </si>
  <si>
    <t>Farol De Parche Color Rojo</t>
  </si>
  <si>
    <t xml:space="preserve">Compra de faroles para demarcar carrocerías para mantenimiento de la flota vehicular. </t>
  </si>
  <si>
    <t>Farol rectangular externo de cajón color Amarillo led 24 voltios</t>
  </si>
  <si>
    <t>Farol rectangular externo de cajón color rojo led 12 voltios</t>
  </si>
  <si>
    <t xml:space="preserve">Filtro  Aceite para camión Hino 300 </t>
  </si>
  <si>
    <t>40161504-92197595</t>
  </si>
  <si>
    <t xml:space="preserve">Compra de filtros para mantenimiento preventivo de la flota vehicular. </t>
  </si>
  <si>
    <t>Filtro Aceite ISUZU D-MAX</t>
  </si>
  <si>
    <t>Filtro Aceite Motor Mitsubishi L-200</t>
  </si>
  <si>
    <t>40161504-92133625</t>
  </si>
  <si>
    <t xml:space="preserve">Filtro Aceite Toyota  Land Cruiser </t>
  </si>
  <si>
    <t>40161504-92197653</t>
  </si>
  <si>
    <t>Filtro Aceite Toyota Daihatsu (Terios– Rush)</t>
  </si>
  <si>
    <t xml:space="preserve">Filtro Aceite Toyota Hi-Lux </t>
  </si>
  <si>
    <t>40161504-92025816</t>
  </si>
  <si>
    <t>Filtro Aire camión Hino 300.</t>
  </si>
  <si>
    <t>40161505-92243410</t>
  </si>
  <si>
    <t>Filtro Aire ISUZU D-MAX</t>
  </si>
  <si>
    <t>Filtro Aire Motor Mitsubishi L-200.</t>
  </si>
  <si>
    <t>40161505-92243406</t>
  </si>
  <si>
    <t>Filtro Aire Toyota Daihatsu (Terios–Rush)</t>
  </si>
  <si>
    <t>Filtro Aire Toyota Hi-Lux NL 166</t>
  </si>
  <si>
    <t>40161505-92151770</t>
  </si>
  <si>
    <t>Filtro De Aceite De Motor Toyota Prius</t>
  </si>
  <si>
    <t>Filtro De Aire De Motor Toyota Prius</t>
  </si>
  <si>
    <t>Filtro Diesel Motor Mitsubishi L-200.</t>
  </si>
  <si>
    <t>40161513-92077511</t>
  </si>
  <si>
    <t xml:space="preserve">Filtro Diésel primario  camión Hino 300 </t>
  </si>
  <si>
    <t>40161513-92199495</t>
  </si>
  <si>
    <t>Filtro Diesel Secundario (Hino 300 Cabina Sencilla)</t>
  </si>
  <si>
    <t xml:space="preserve">Filtro Diésel secundario camión Hino 300 </t>
  </si>
  <si>
    <t>40161513-92243411</t>
  </si>
  <si>
    <t>Filtro Diesel Toyota Hi-Lux NL 166</t>
  </si>
  <si>
    <t>40161513-92256890</t>
  </si>
  <si>
    <t>Filtro Diesel Toyota Land Cruiser</t>
  </si>
  <si>
    <t>40161513-92243570</t>
  </si>
  <si>
    <t>Filtro Elemento Diesel Toyota Hi-Lux (Moderno - 2018)</t>
  </si>
  <si>
    <t>Filtro para Aire Toyota Hi-Lux 2015-2018</t>
  </si>
  <si>
    <t>40161505-92234775</t>
  </si>
  <si>
    <t>Filtro para Aire Toyota Land Cruiser 2006-2011</t>
  </si>
  <si>
    <t>40161505-92243362</t>
  </si>
  <si>
    <t>Gaza para baterías de cobre negativo</t>
  </si>
  <si>
    <t xml:space="preserve">Compra de gazas para los bornes de batería. </t>
  </si>
  <si>
    <t>Gaza para baterías de cobre positivo</t>
  </si>
  <si>
    <t>Gaza para baterías tipo marino negativo</t>
  </si>
  <si>
    <t>Gaza para baterías tipo marino positivo</t>
  </si>
  <si>
    <t>Soporte de transfer delantero para Mitsubishi L200.</t>
  </si>
  <si>
    <t>Repuestos para vehículos.</t>
  </si>
  <si>
    <t>Repuestos vehículos empresariales</t>
  </si>
  <si>
    <t>Compra de repuestos según demanda para vehículos empresariales</t>
  </si>
  <si>
    <t>Fotoconductor para impresoras</t>
  </si>
  <si>
    <t xml:space="preserve">Repuestos para las impresoras del Área Transportes y su Procesos. </t>
  </si>
  <si>
    <t>Baterías AA</t>
  </si>
  <si>
    <t>Paquete de 48 unidades</t>
  </si>
  <si>
    <t xml:space="preserve">Comprar de baterías para consumo de equipos de oficina y taller. </t>
  </si>
  <si>
    <t>Baterías AAA</t>
  </si>
  <si>
    <t>Guantes de látex (100 unidades)</t>
  </si>
  <si>
    <t>Paquetes de 100 unidades</t>
  </si>
  <si>
    <t>Guante de látex para uso de los técnicos mecánicos.</t>
  </si>
  <si>
    <t xml:space="preserve">Tapetes absorbentes para piso y estañones </t>
  </si>
  <si>
    <t>Compra de absorbentes para contención derrames.</t>
  </si>
  <si>
    <t>Gaza Plástica De Trinquete De 10"</t>
  </si>
  <si>
    <t xml:space="preserve">Compra de gazas plásticas para sujeción de partes y sistemas eléctricos. </t>
  </si>
  <si>
    <t>Gaza Plástica De Trinquete De 20"</t>
  </si>
  <si>
    <t>Gaza Plástica De Trinquete De 5"</t>
  </si>
  <si>
    <t>Portafusiles Tipo Universal Para Fusible Plástico De Muela</t>
  </si>
  <si>
    <t xml:space="preserve">Compra de portafusiles para el mantenimiento de sistemas eléctricos. </t>
  </si>
  <si>
    <t>Lija Para Agua # 400</t>
  </si>
  <si>
    <t xml:space="preserve">Compra de lija para ser utilizado en el mantenimiento de la flota. </t>
  </si>
  <si>
    <t>Lija Para Madera # 120</t>
  </si>
  <si>
    <t>Lija Para Madera # 36</t>
  </si>
  <si>
    <t xml:space="preserve">Lija Para Madera # 80                                                                          </t>
  </si>
  <si>
    <t>Teflón En Cinta</t>
  </si>
  <si>
    <t>Utilizado en los mantenimientos de sistemas hidráulicos.</t>
  </si>
  <si>
    <t>Guantes para mecánico de impacto</t>
  </si>
  <si>
    <t xml:space="preserve">Compra de guantes de impacto para protección de los técnicos mecánicos. </t>
  </si>
  <si>
    <t>Logos para demarcar la flotilla vehicular</t>
  </si>
  <si>
    <t>1.03.03</t>
  </si>
  <si>
    <t>Logos para demarcar la flota vehicular.</t>
  </si>
  <si>
    <t>Borrador con limpiador de pizarra </t>
  </si>
  <si>
    <t>2.99.01</t>
  </si>
  <si>
    <t>Gomas en barra</t>
  </si>
  <si>
    <t>Gomas medianas liquidas 120 mm</t>
  </si>
  <si>
    <t>Marcadores de color amarillo</t>
  </si>
  <si>
    <t>Marcadores de color verde</t>
  </si>
  <si>
    <t>Marcadores de color naranja</t>
  </si>
  <si>
    <t>Correctores</t>
  </si>
  <si>
    <t>Caja de prensas de mariposa medianas 24 unidades</t>
  </si>
  <si>
    <t>Cinta para la Dymo Letra Tag de 12mmX4m</t>
  </si>
  <si>
    <t>Cajas de lapiceros negros 12 unidades</t>
  </si>
  <si>
    <t>Cajas de lapiceros azules 12 unidades</t>
  </si>
  <si>
    <t>Caja de lapiceros rojos 12 unidades</t>
  </si>
  <si>
    <t>Cajas de lápiz 12 unidades</t>
  </si>
  <si>
    <t>Caja de 10 unidades de tajadores</t>
  </si>
  <si>
    <t>Caja de 10 unidades de borradores</t>
  </si>
  <si>
    <t>Cinta Scott</t>
  </si>
  <si>
    <t>Cajas de grapas</t>
  </si>
  <si>
    <t>Tijeras medianas</t>
  </si>
  <si>
    <t>Paquetes de 10 unidades de Pos-It medianos 3x3</t>
  </si>
  <si>
    <t>Pilot Permanente Color Negro</t>
  </si>
  <si>
    <t>Pilot Permanente Color Azul</t>
  </si>
  <si>
    <t>Pilot Permanente Color Rojo</t>
  </si>
  <si>
    <t>Pilot Permanente Color Verde</t>
  </si>
  <si>
    <t>Pilot para pizarra Color Negro</t>
  </si>
  <si>
    <t>Pilot para pizarra Color Azul</t>
  </si>
  <si>
    <t>Pilot para pizarra Color Rojo</t>
  </si>
  <si>
    <t>Pilot para pizarra Color Verde</t>
  </si>
  <si>
    <t>Reglas</t>
  </si>
  <si>
    <t>Folders tamaño carta 100 unidades</t>
  </si>
  <si>
    <t>Folders de colores tamaño carta 100 unidades</t>
  </si>
  <si>
    <t>Engrapadora</t>
  </si>
  <si>
    <t>Rollo de papel plástico adhesivo 4 metros</t>
  </si>
  <si>
    <t>Tablas de apoyo tamaño carta</t>
  </si>
  <si>
    <t xml:space="preserve">Prensas para folders 80mm 50 unidades </t>
  </si>
  <si>
    <t>Acrílicos para pared</t>
  </si>
  <si>
    <t>Papel bond en lámina para rotafolio</t>
  </si>
  <si>
    <t>Caja Clips medianos 33 mm</t>
  </si>
  <si>
    <t>Caja Clips grandes 50 mm</t>
  </si>
  <si>
    <t>Caja chinchetas de color (push pins) 100 unidades</t>
  </si>
  <si>
    <t>Etiqueta de color rectangulares 100 unidades</t>
  </si>
  <si>
    <t>Calculadora</t>
  </si>
  <si>
    <t>Base para computadora Portátil</t>
  </si>
  <si>
    <t>Diademas (audífonos) USB</t>
  </si>
  <si>
    <t>Tóner para impresora</t>
  </si>
  <si>
    <t>Unidad de medida</t>
  </si>
  <si>
    <t>4001</t>
  </si>
  <si>
    <t>alimentos y bebiidas</t>
  </si>
  <si>
    <t xml:space="preserve">viáticos </t>
  </si>
  <si>
    <t>Servicios contratados de operación</t>
  </si>
  <si>
    <t>Lavado de vehículos</t>
  </si>
  <si>
    <t>Servicios varios: claves de la caja fuerte</t>
  </si>
  <si>
    <t>Copias de llaves y servicios de cerrajería</t>
  </si>
  <si>
    <t>Pago de parqueos en carros de la CNFL y placas autorizadas, peajes</t>
  </si>
  <si>
    <t>Revisión técnica vehícular</t>
  </si>
  <si>
    <t>Reparación de llantas</t>
  </si>
  <si>
    <t>Productos farmacéuticos: suministros para botiquines de emergencia</t>
  </si>
  <si>
    <t>Productos farmacéuticos: bloqueadores solares</t>
  </si>
  <si>
    <t>Productos farmacéuticos: alcohol en gel y alcohol 90°</t>
  </si>
  <si>
    <t xml:space="preserve">Toallas de papel interfoliado </t>
  </si>
  <si>
    <t>Regletas</t>
  </si>
  <si>
    <t>Tornillería en general de diferentes diámetros y tamaños para aplicaciones especiales, así como arandelas</t>
  </si>
  <si>
    <t xml:space="preserve">Brocas y puntas para taladro </t>
  </si>
  <si>
    <t>Candados de todo tipo tipo oreja y anticisaya.</t>
  </si>
  <si>
    <t>Baterías AA y AAA (recargables)</t>
  </si>
  <si>
    <t>Baterías especiales en configuraciones especiales para equipo diverso (radio de comunicación)</t>
  </si>
  <si>
    <t xml:space="preserve">Baterías AA y AAA </t>
  </si>
  <si>
    <t>Baterías cuadradas de 9V</t>
  </si>
  <si>
    <t>Cartucho de etiquetas para maquina rotuladoras (DYMO y Brady)</t>
  </si>
  <si>
    <t>Bolsas plasticas (para monedas)</t>
  </si>
  <si>
    <t>Rodilleras</t>
  </si>
  <si>
    <t>Coderas</t>
  </si>
  <si>
    <t>Guantes para motorizados</t>
  </si>
  <si>
    <t>Descanza pies</t>
  </si>
  <si>
    <t>Sobres de bebida hidratante</t>
  </si>
  <si>
    <t xml:space="preserve">Gas licuado de petroleo </t>
  </si>
  <si>
    <t xml:space="preserve">Pintura en aceite </t>
  </si>
  <si>
    <t>Disolventes</t>
  </si>
  <si>
    <t>Otras pinturas (spray)</t>
  </si>
  <si>
    <t>Pegamento, goma loca</t>
  </si>
  <si>
    <t>Espuma poliuretano</t>
  </si>
  <si>
    <t>Desengrasante</t>
  </si>
  <si>
    <t xml:space="preserve">Silicón </t>
  </si>
  <si>
    <t>Rotulaciones de edificio (ejemplo salida de emergencia)</t>
  </si>
  <si>
    <t>Conductor AA8000 calibres N°2 y 4</t>
  </si>
  <si>
    <t>Conectores electricos</t>
  </si>
  <si>
    <t>Borners</t>
  </si>
  <si>
    <t>Panel electrico para medidores</t>
  </si>
  <si>
    <t>Interruptores termomagnéticos de capacidades diversas para paneles de medidor y servicios especiales.</t>
  </si>
  <si>
    <t>Remates para cable 1/0, 41 y Remates para cable N°4 AWG.</t>
  </si>
  <si>
    <t>Bases para medidor con interruptor incorporado para servicios especiales u otras aplicaciones.</t>
  </si>
  <si>
    <t>Cemento</t>
  </si>
  <si>
    <t>Soldadura</t>
  </si>
  <si>
    <t>Gaza metálica</t>
  </si>
  <si>
    <t xml:space="preserve">Grapas de sujeción </t>
  </si>
  <si>
    <t>Niple HG</t>
  </si>
  <si>
    <t xml:space="preserve">	Tubería EMT en 1 ¼”, 11/2”,  2” para montaje de paneles, servicios especiales y atención de averías.</t>
  </si>
  <si>
    <t>Conduletas en 1 ¼”, 11/2” y 2” para montaje de paneles, servicios especiales y atención de averías.</t>
  </si>
  <si>
    <t xml:space="preserve">Gabinetes metálicos </t>
  </si>
  <si>
    <t xml:space="preserve">Conectores  </t>
  </si>
  <si>
    <t xml:space="preserve">Tubería biex para intemperie en 1 ¼”, 11/2” y 2” para montaje de paneles, servicios especiales y atención de averías </t>
  </si>
  <si>
    <t>Perling</t>
  </si>
  <si>
    <t>Tubo redondo</t>
  </si>
  <si>
    <t xml:space="preserve">Láminas metálicas lisa </t>
  </si>
  <si>
    <t>Jordomex</t>
  </si>
  <si>
    <t>Láminas de zinc</t>
  </si>
  <si>
    <t>Resistencia para máquina de sellado de plástico</t>
  </si>
  <si>
    <t xml:space="preserve">Brochas, felpas </t>
  </si>
  <si>
    <t>Rodillo</t>
  </si>
  <si>
    <t xml:space="preserve">felpas </t>
  </si>
  <si>
    <t>Duretan</t>
  </si>
  <si>
    <t xml:space="preserve">Tubería PVC </t>
  </si>
  <si>
    <t>Discos para esmerilar, disco corte metal, disco acero  y mil hojas, para trabajos especiales, esto es material de ferretería</t>
  </si>
  <si>
    <t>Cinta tapagoteras, para atender daños en techos de clientes.</t>
  </si>
  <si>
    <t>Teflón para sellado de tuberías.</t>
  </si>
  <si>
    <t>Gazas plásticas tipo amarra</t>
  </si>
  <si>
    <t>Base con adhesivo para amarras para armado de mediciones indirectas</t>
  </si>
  <si>
    <t>Cartucho de etiquetas para maquina rotuladoras (DYMO)</t>
  </si>
  <si>
    <t>Auricular para teléfono</t>
  </si>
  <si>
    <t>Basureros industriales</t>
  </si>
  <si>
    <t>Binoculares</t>
  </si>
  <si>
    <t>Caja metalica de seguridad</t>
  </si>
  <si>
    <t>Rollos de papel para plotter</t>
  </si>
  <si>
    <t>Pizarras</t>
  </si>
  <si>
    <t>Porta afiches acrilicos</t>
  </si>
  <si>
    <t>descanza pies</t>
  </si>
  <si>
    <t>Mantenimiento de los equipos Mac de diseno gráfico</t>
  </si>
  <si>
    <t>Pago de plugging Gtranslate del Sitio Web</t>
  </si>
  <si>
    <t xml:space="preserve"> Compra de cafe y azucar </t>
  </si>
  <si>
    <t>Viaticos dentro del país</t>
  </si>
  <si>
    <t>Servicios Profesionales</t>
  </si>
  <si>
    <t>Pago de licencia</t>
  </si>
  <si>
    <t>VIATICOS POR VISITAS DE CAMPO DEL PERSONAL DE SALUD OCUPACION A CUADRILLAS DE PERSONAL TECNICO.</t>
  </si>
  <si>
    <t>ATENDIENDO LAVADO Y ENCERADO DE VEHICULOS ASINADOS A LA  D.C., CANTIDAD APROXIMADA 4</t>
  </si>
  <si>
    <t>REEMBOLSO POR PAGO DE PARQUEOS A FUNCIONARIOS QUE UTILIZAN VEHICULSO Y SON CHOFERES AUTORIZADOS POR EL TALLER AUTOMOTRIZ, SEGÚN PROCEDIMIENTO ADMINISTRATIVO.</t>
  </si>
  <si>
    <t>ARTICULOS OCACIONALES QUE SE REQUJIEREN COMO COPIA DE LLAVES , CANDADOS Y OTROS.</t>
  </si>
  <si>
    <t>REPUESTOS VARIOS QUE SE REQUIEREN PARA LA ATENCION DE LOS CENTROS DE RECARGA YA INSTALADOS.</t>
  </si>
  <si>
    <t>COMPRAS QUE REALIZA EL PERSONAL DE SALUD OCUPACION PARA ATENDER SITUACIONES EMERGENTES.</t>
  </si>
  <si>
    <t>CAFÉ Y GALLETAS PARA LA ATENCION DE REUNIONES QUE GENERA EL PERSONAL DE LA D.C.</t>
  </si>
  <si>
    <t xml:space="preserve">AZUCAR </t>
  </si>
  <si>
    <t xml:space="preserve">Renovación de firmas digitales </t>
  </si>
  <si>
    <t>Consumibles (fotoconductor, kit de mantenimiento, tambor)</t>
  </si>
  <si>
    <t>Lingas</t>
  </si>
  <si>
    <t>Alquiler de terreno</t>
  </si>
  <si>
    <t>Alquiler de oficinas</t>
  </si>
  <si>
    <t xml:space="preserve">Materiales de madera </t>
  </si>
  <si>
    <t xml:space="preserve">Sillas que no se activen </t>
  </si>
  <si>
    <t xml:space="preserve">Dispensadores plásticos para jabón y alcohol </t>
  </si>
  <si>
    <t>Lectura de medidores
Control de calidad</t>
  </si>
  <si>
    <t>Pago de viáticos</t>
  </si>
  <si>
    <t>Parqueo clientes</t>
  </si>
  <si>
    <t>Edificio Área Técnica y Área Comercial</t>
  </si>
  <si>
    <t>Renovación de firma digital</t>
  </si>
  <si>
    <t xml:space="preserve">Quick Pass (peaje)
Cerrajería 
Parqueo
</t>
  </si>
  <si>
    <t xml:space="preserve">Insumos para botíquines </t>
  </si>
  <si>
    <t>Clavos
Tornillos
Arandelas
Tubo condoleta
Gazas
Cruceros
Pernos
Brocas
Cable acero galvanizado
Rollos de soldadura
Candados
Llaves de tubo</t>
  </si>
  <si>
    <t>Baterias pequeñas
Cargadores de baterías
Cinta etiquetadora
Sillas para comedor
mesas comedor</t>
  </si>
  <si>
    <t>Bloqueado solar
Tapones para oídos
Chaleco reflectivo
Rodilleras
Coderas
Descansa pies
Mosquetones para arnés</t>
  </si>
  <si>
    <t xml:space="preserve">Café
Azúcar
</t>
  </si>
  <si>
    <t>compra de café y azucar personal Proceso Administración SIPROCOM</t>
  </si>
  <si>
    <t>Para envio de premios a los participantes favorecidos en los tallleres de Eficiencia Energetica, parte de las Ventas de Servicios.</t>
  </si>
  <si>
    <t>Contratacion de servicios de dibujante y diseno de planos para la atencion a clientes.</t>
  </si>
  <si>
    <t xml:space="preserve">Viáticos varios de Asesores de Atención Clientes Estrategicos y Guardia Técnica </t>
  </si>
  <si>
    <t>Mantenimiento Vehículos 432, 424, 381 y 809</t>
  </si>
  <si>
    <t xml:space="preserve"> Pago por concepto de peaje, parqueos (Vehículos 432, 424, 381 y 809), copia de llaves y otros gastos menores para uso a nivel operativo del Área</t>
  </si>
  <si>
    <t xml:space="preserve"> Compra de pintura para metal, para ser usado en reparaciones de proyectos con clientes.</t>
  </si>
  <si>
    <t xml:space="preserve"> Compra de goma loca y silicon para ser usado por el area  en reparaciones de proyectos con clientes.</t>
  </si>
  <si>
    <t>Café, Azúcar, otros   (para atención de reuniones con clientes)</t>
  </si>
  <si>
    <t xml:space="preserve"> Compra de tuercas, tornillos tubo condoleta, para la realizacion de trabajos menores relacionados con mediciones de cargas electricas.</t>
  </si>
  <si>
    <t xml:space="preserve"> Compra de pywoor y tablas, para la realizacion de trabajos tecnicos menores relacionados con proyectos atencion a clientes.</t>
  </si>
  <si>
    <t xml:space="preserve"> Para la realizacion de trabajos tecnicos menores relacionados con proyectos atencion a clientes, materiales como: felpas, vidrio, rodillos, tubos conduit, laminas gypsum .</t>
  </si>
  <si>
    <t>Compra de regletas con supresor de picos, bombillos led, temporizadores y bombillos musicales.</t>
  </si>
  <si>
    <t xml:space="preserve"> Para la realizacion de trabajos tecnicos menores relacionados con proyectos atencion a clientes.</t>
  </si>
  <si>
    <t xml:space="preserve"> Para la reposicion de accesorios para analizadores de energia, camaras termograficas, amperimetros, entre otros.</t>
  </si>
  <si>
    <t xml:space="preserve"> Para la adquisicion de normativas sobre diseños electricos, calidad de energia y otros temas.</t>
  </si>
  <si>
    <t xml:space="preserve"> Compra de botiquines y articulos de seguridad.</t>
  </si>
  <si>
    <t>Renovación de Licencias Acceso a Construmapa y Solaris</t>
  </si>
  <si>
    <t>Adquisicion de baterias para equipos nuevos asignados por TI, los cuales tienen mouse y teclado inalambrico, extintores para vehiculos, entre otr</t>
  </si>
  <si>
    <t xml:space="preserve">Estudio CIER </t>
  </si>
  <si>
    <t>10 servicios de transporte de personas, para cuando se debe atender un taller y no se cuenta con vehiculo de la CNFL o bien, cuando se atienda un taller en Comunidades y se sale tarde.</t>
  </si>
  <si>
    <t>30 trámites de viáticos dentro del país, por la atencion de Talleres de Capacitación en Centros Educativos, Comunidades o Actividades encomendadas por la Gerencia General o la Dirección Comercial.</t>
  </si>
  <si>
    <t>2 limpiezas anuales de 3 personajes CNFL.  Previsto para lavar los personajes Lamparita, don Medidor o Beto Casquito (los dos primeros son los que mas se usan)</t>
  </si>
  <si>
    <t>18 pagos de parqueos</t>
  </si>
  <si>
    <t>2 cajas de gasas estériles en pliegos</t>
  </si>
  <si>
    <t xml:space="preserve"> Se utiliza en materiales como silicon que se utilizan en actividades con los estudiantes en los Talleres de capacitacion</t>
  </si>
  <si>
    <t>15 rollos de toallas mayordomo para uso en Talleres con Estudiantes</t>
  </si>
  <si>
    <t>25 metros cable THHN # 8 color rojo para uso en Talleres de Eficiencia Energética</t>
  </si>
  <si>
    <t>40 lámparas LED para uso en Talleres de Eficiencia Energética</t>
  </si>
  <si>
    <t xml:space="preserve"> Los materiales que se utilizan generalmente son: soportes metalicos para puertas, bisagras, picaporte, agarraderas. Material para elaborar maquetas de instalaciones y circuitos electricos que se trabajan con los estudiantes de secundaria </t>
  </si>
  <si>
    <t>6 piezas de madera</t>
  </si>
  <si>
    <t>6 cajas grandes y 6 cajas pequeñas de bolsas Ziploc</t>
  </si>
  <si>
    <t>500 bolsas de compras tipo supermercado</t>
  </si>
  <si>
    <t>2 botellas con aroma para usarse en las candelas</t>
  </si>
  <si>
    <t xml:space="preserve">4 rollos de papel aluminio </t>
  </si>
  <si>
    <t>10 rollos de tape eléctrico</t>
  </si>
  <si>
    <t>Refrigerios para personas participantes de talleres del CEPCE</t>
  </si>
  <si>
    <t xml:space="preserve"> Para comprar bolsas de papel que se usan para hacer titeres o para empacar material que se entrega a los ninos en sus talleres de capacitacion.</t>
  </si>
  <si>
    <t>Plataforma Omnicanal 2023</t>
  </si>
  <si>
    <t>Rastreador de líneas Baja tensión</t>
  </si>
  <si>
    <t>Carretilla apiladora eléctrica</t>
  </si>
  <si>
    <t>Compresor de 7,5 HP es multi-voltaje trifásico</t>
  </si>
  <si>
    <t xml:space="preserve">Contador de Billetes </t>
  </si>
  <si>
    <t>Contador de monedas</t>
  </si>
  <si>
    <t>Lámpara de alogeno para vehículo</t>
  </si>
  <si>
    <t>Lámpara LED (con batería y cargador)</t>
  </si>
  <si>
    <t>Microondas Industrial</t>
  </si>
  <si>
    <t>Inversores a 12 V</t>
  </si>
  <si>
    <t>Pistola de aire caliente</t>
  </si>
  <si>
    <t>Refrigeradora</t>
  </si>
  <si>
    <t>Rotomartillo de impacto para perforación en concreto</t>
  </si>
  <si>
    <t>rotuladoras dymo</t>
  </si>
  <si>
    <t>taladros inalámbricos con batería y cargador</t>
  </si>
  <si>
    <t>Transmisor de radio.</t>
  </si>
  <si>
    <t>binoculares 10 x 24</t>
  </si>
  <si>
    <t>Trituradora de papel</t>
  </si>
  <si>
    <t>Centro de Recarga Rapida</t>
  </si>
  <si>
    <t>Carretilla para Cargas</t>
  </si>
  <si>
    <t>Sumadora</t>
  </si>
  <si>
    <t>Cámara termográfica</t>
  </si>
  <si>
    <t>amperímetro de microcorrientes</t>
  </si>
  <si>
    <t>Equipo de medición de calidad de energía</t>
  </si>
  <si>
    <t>Termohigrómetro</t>
  </si>
  <si>
    <t xml:space="preserve">Voltiamperímetros de gancho categoría 4 </t>
  </si>
  <si>
    <t>Verificador en SITIO</t>
  </si>
  <si>
    <t>Butacas Espera Servicio al Cliente</t>
  </si>
  <si>
    <t>Butacas y sillas de espera para los clientes</t>
  </si>
  <si>
    <t>Sillas Cubiculos Clientes</t>
  </si>
  <si>
    <t>Silla de espera</t>
  </si>
  <si>
    <t>Sillas desplegables para reuniones</t>
  </si>
  <si>
    <t>Sillas para el Comedor</t>
  </si>
  <si>
    <t>Mueble para estanteria</t>
  </si>
  <si>
    <t>SERVICIOS DE CONTRATACION</t>
  </si>
  <si>
    <t>34-371</t>
  </si>
  <si>
    <t xml:space="preserve">1.04.06 </t>
  </si>
  <si>
    <t>50201706 cafe
50161510 azucar
52151698 filtros cafetera</t>
  </si>
  <si>
    <t>2.02.03 ALIMENTOS Y BEBIDAS</t>
  </si>
  <si>
    <t>1.05.02 VIATICOS DENTRO DEL PAIS</t>
  </si>
  <si>
    <t xml:space="preserve">34 - 340 </t>
  </si>
  <si>
    <t>1.04.06</t>
  </si>
  <si>
    <t>pendiente</t>
  </si>
  <si>
    <t>2.01.02</t>
  </si>
  <si>
    <t>2.03.02</t>
  </si>
  <si>
    <t>34-340</t>
  </si>
  <si>
    <t>811123 *</t>
  </si>
  <si>
    <t xml:space="preserve">1.08.08 </t>
  </si>
  <si>
    <t xml:space="preserve">34-340 </t>
  </si>
  <si>
    <t xml:space="preserve">2.99.01 </t>
  </si>
  <si>
    <t>1.05.02 Viáticos dentro del país</t>
  </si>
  <si>
    <t>PENDIENTE</t>
  </si>
  <si>
    <t xml:space="preserve">1.08.08 Manto. y repar. eq. cómp. y sist. de información </t>
  </si>
  <si>
    <t>116</t>
  </si>
  <si>
    <t>1.99.99 OTROS SERVICIOS NO ESPECIFICADOS</t>
  </si>
  <si>
    <t>248</t>
  </si>
  <si>
    <t>250</t>
  </si>
  <si>
    <t>PENDIENTE.</t>
  </si>
  <si>
    <t>314</t>
  </si>
  <si>
    <t>2.04.02 REPUESTOS Y ACCESORIOS</t>
  </si>
  <si>
    <t>344</t>
  </si>
  <si>
    <t>364</t>
  </si>
  <si>
    <t>374</t>
  </si>
  <si>
    <t>NO VIENE EN LISTADO</t>
  </si>
  <si>
    <t>44101706 - 44103125</t>
  </si>
  <si>
    <t>34 - 340</t>
  </si>
  <si>
    <t>1.01.01</t>
  </si>
  <si>
    <t>1.01.01 Alquiler de edificios, locales y terrenos</t>
  </si>
  <si>
    <t xml:space="preserve">
95141711
72101505
78180303
</t>
  </si>
  <si>
    <t>42141504
42311545
514719
4229
50131705
42131713
42132205</t>
  </si>
  <si>
    <t xml:space="preserve">
311620
311618
311615
46171501
27111708
311616
27112845
39122104
23271818
30181701
</t>
  </si>
  <si>
    <t xml:space="preserve">
26111702
26111704
44101807
 56101599
44102412
56101542</t>
  </si>
  <si>
    <t>46181605
46181537
53102706
46182306
46181802
46181704
53131609
53131648
46181516
46181549</t>
  </si>
  <si>
    <t>50201706
50161510</t>
  </si>
  <si>
    <t>502017 / 501615</t>
  </si>
  <si>
    <t>1.02.03</t>
  </si>
  <si>
    <t>Octubre 2023</t>
  </si>
  <si>
    <t xml:space="preserve">1.05.02 </t>
  </si>
  <si>
    <t>Mar, May, Jun, Ago, Set-23</t>
  </si>
  <si>
    <t>Ene, Mar, Jun, Set, Dic-23</t>
  </si>
  <si>
    <t>2.03.03 Madera y sus derivados</t>
  </si>
  <si>
    <t>2.03.99 Otros mat. y productos de uso en la construcción y mantenimiento</t>
  </si>
  <si>
    <t xml:space="preserve">2.99.07 </t>
  </si>
  <si>
    <t xml:space="preserve">1.04.04 </t>
  </si>
  <si>
    <t>may-set 23</t>
  </si>
  <si>
    <t>1.05.01</t>
  </si>
  <si>
    <t>1.05.02</t>
  </si>
  <si>
    <t xml:space="preserve">2.01.02 </t>
  </si>
  <si>
    <t>No se asigna código de SICOP porque no se ubica.</t>
  </si>
  <si>
    <t xml:space="preserve">2.99.99 </t>
  </si>
  <si>
    <t xml:space="preserve">2.99.03 </t>
  </si>
  <si>
    <t>No Existe Codigo</t>
  </si>
  <si>
    <t>5.01.04 Equipo y mobiliario de oficina</t>
  </si>
  <si>
    <t>20-210</t>
  </si>
  <si>
    <t>NO SE ENCONTRO</t>
  </si>
  <si>
    <t>Servicios de contratacion para la atencion de la linea 1026 averias, se proyecta unicamente el primer semestre del ano tomando en consideracion que el contrato vence el 15 de junio y los restantes meses  del ano sera solicitado.</t>
  </si>
  <si>
    <t xml:space="preserve">se necesita realizar compra proyectada en los meses de marzo julio y setiembre </t>
  </si>
  <si>
    <t>para utilizar en periodo de enero a diciembre 2023</t>
  </si>
  <si>
    <t xml:space="preserve">Correos de CR, AMI, Montajes Electricos (cortas y reconexiones). El monto indicado corresponde propiamente al contrato con el ICE por el servicio administrado referente al Proyecto AMI. Las demás contrataciones son administradas por otras dependencias, unicamente se citan de manera informativa. </t>
  </si>
  <si>
    <t>La flotilla vehicular se conforma por 12 vehículos y 7 motocicletas. La acción de lavado ocasional atiende parte de las medidas sanitarias por COVID-19.</t>
  </si>
  <si>
    <t xml:space="preserve">Para el cambio de la clave de la caja fuerte. </t>
  </si>
  <si>
    <t xml:space="preserve">Cuando sea necesario y según la necesidad que se de durante el año 2023. </t>
  </si>
  <si>
    <t xml:space="preserve">Para asistir a reuniones fuera de la Sucursal donde se debe incurrir en el gasto de parqueo y peaje. </t>
  </si>
  <si>
    <t>Pago de RITEVE de los 12 vehículos y 7 motocicletas</t>
  </si>
  <si>
    <t xml:space="preserve">Se deberá gestionar modificación presupuestaria para asignar el contenido según la necesidad que se de en el 2023. </t>
  </si>
  <si>
    <t xml:space="preserve">Reposición del inventario de los botiquines de emergencias tanto de los vehículos como los que se ubican en el edificio. </t>
  </si>
  <si>
    <t>Cuando corresponda y según recomendación médica</t>
  </si>
  <si>
    <t>Compra de alcohol (diversas presentaciones) estás compras atienden parte de las medidas sanitarias por COVID-19.</t>
  </si>
  <si>
    <t>Compra de toallas de papel para el secado de manos, estás compras atienden parte de las medidas sanitarias por COVID-19.</t>
  </si>
  <si>
    <t xml:space="preserve">Se asigna contenido para la adquisición de regletas en caso de que sea necesario sustituir la existente. Se deberá gestionar modificación presupuestaria para asignar el contenido según la necesidad que se de en el 2023 si llega a ser necesario. </t>
  </si>
  <si>
    <t xml:space="preserve">Durante el 2022, Sucursal Escazú no requirió de este tipo de material. Se deberá gestionar modificación presupuestaria para asignar el contenido, en caso de ser necesario, y según la necesidad que se de durante el 2023 ya que el material es de uso para labores técnicas y no es suministrado por el Almacén. </t>
  </si>
  <si>
    <t xml:space="preserve">Durante el 2022, Sucursal Escazú no requirió de este tipo de material. Se deberá gestionar modificación presupuestaria para asignar el contenido según la necesidad que se de en el 2023 ya que el material no es suministrado por el Almacén. </t>
  </si>
  <si>
    <t>Compra de baterías recargables para uso en los equipos y herramientas inalámbricas del personal técnico de campo</t>
  </si>
  <si>
    <t>Compra de baterías especiales para uso en los equipos y herramientas inalámbricas del personal técnico de campo</t>
  </si>
  <si>
    <t>Compra de baterías para uso en los equipos y herramientas inalámbricas del personal técnico de campo</t>
  </si>
  <si>
    <t>Contempla la compra de cintas para etiquetadoras DYMO para el plaqueo de los servicios instalados</t>
  </si>
  <si>
    <t xml:space="preserve">Las bolsas son utilizadas por el supervisor de cajas para separar las monedas que se compran al banco para el manejo del fondo de cajeros, así como para alistar los depositos previamente a que el camión remesero llegue con la tula. </t>
  </si>
  <si>
    <t>Dotación de artículos que garanticen la seguridad del personal técnico motorizado de la Sucursal.</t>
  </si>
  <si>
    <t xml:space="preserve">Corresponde a la compra de café para consumo de los funcionarios de la sucursal. </t>
  </si>
  <si>
    <t xml:space="preserve">Corresponde a la compra de azúcar para consumo de los funcionarios de la sucursal. </t>
  </si>
  <si>
    <t xml:space="preserve">Corresponde a la compra de sobres de bebida hidratante para el personal técnico de campo de la sucursal durante la jornada laboral y mientras se ejecutan las labores de campo. </t>
  </si>
  <si>
    <t>(El Administador de este contrato es el Sr. Andres Chaves Zamora, de la Sucursal Desamparados). Correos de CR, AMI, Montajes Electricos (cortas y reconexiones). Presupuestro asingado a la Sucursal Desamparados ya que son los administradores del contrato.No se asigna codigo de SICOP porque no se ubican.</t>
  </si>
  <si>
    <t>Para subterraneo. No se asigna codigo de SICOP porque no se ubican.</t>
  </si>
  <si>
    <t>Material de uso para labores técnicas que no es suministrado por el Almacén, pegamento para trabajos especiales</t>
  </si>
  <si>
    <t>No hay contenido asignado ya que se realiza modificación presupuestaria vertical- horizontal para dar contenido. No se asigna codigo de SICOP porque no se ubican.</t>
  </si>
  <si>
    <t>para proyectos de gestión social.</t>
  </si>
  <si>
    <t>No se asigna codigo de SICOP porque no se ubican.</t>
  </si>
  <si>
    <t>necesario para instalar acometidas y secundarios en cable 1/0.</t>
  </si>
  <si>
    <t>Material de uso para labores técnicas que no es suministrado por el Almacén</t>
  </si>
  <si>
    <t>Sujetadores para mandíbula de base para refuerzo de bases fatigadas mecánicamente y de mala calidad.</t>
  </si>
  <si>
    <t>Material de uso para labores técnicas que no es suministrado por el Almacén, tubos de diferentes diámetros para ensamble de encierros para medidores.</t>
  </si>
  <si>
    <t>para proyectos de gestión social. Módulos de medidor (Torres de medidores) de 2 a 6 medidores para proyectos de gestión social. Si se requiere más contenido se realizaría una modificación presupuestaria vertical-horizontal para asignar contendio para la compra.</t>
  </si>
  <si>
    <t xml:space="preserve">para montaje de paneles, servicios especiales y atención de averías </t>
  </si>
  <si>
    <t>Material de uso para labores técnicas que no es suministrado por el Almacén, tubos de diferentes diámetros para construcción</t>
  </si>
  <si>
    <t>Material de uso para labores técnicas que no es suministrado por el Almacén, para la conexión en regletas de medidores. No se asigna codigo de SICOP porque no se ubican.</t>
  </si>
  <si>
    <t>MANTO Y REPAR EQUIPO COMPUTO Y SIST INF. 
*código SICOP ubicado más similar</t>
  </si>
  <si>
    <t>ADQ Y RENOV. LICENCIAS PARA SOFTWARE</t>
  </si>
  <si>
    <t>ALIMENTOS Y BEBIDAS
Se contemplan 10kg de café y 5kg de azucar por año.</t>
  </si>
  <si>
    <t>SE UTILIZA PARA CUBRIR LOS GASTOS QUE SE GENERAN CON LA SALIDA DE LOS COMPANEROS ENCARGADOS  DE REDES SOCIALES CON EL OBJETIVO DE CUMPLIR CON LOS INDICADORES.</t>
  </si>
  <si>
    <t>SE REQUIERE PARA EL PAGO DE SERVICIOS PROFESIONALES Y TECNICOS PARA LA IMPLEMENTACION Y MANTENIMIENTO DE LA SOLUCION OMNICAL EL MONTO MENSUAL A PAGAR ES DE $1250. ES IMPORTANTE MENSIONAR QUE CADA ANO LA PROYECCION SUBE DEBIDO AL TIPO DE CAM</t>
  </si>
  <si>
    <t>SE REQUIERE EL DINERO PARA REALIZAR EL PAGO DEL SERVICIO DE WhatsApp Business API, EL CUAL SE CANCELA $1448 MENSUALES. LA VARIACION ANUAL SE DEBE AL TIPO DE CAMBIO DEL DOLAR.</t>
  </si>
  <si>
    <t xml:space="preserve"> VIATICOS QUE SE GENERAN POR LAS VISITAS DE CAMPO DEL PERSONAL DE SALUD OCUPACIONAL</t>
  </si>
  <si>
    <t xml:space="preserve"> POR LAVADO Y ENCERADO DEL VEHICUO N.-565 Y 564  DE LA DIRECCION COMERCIALIZACION</t>
  </si>
  <si>
    <t xml:space="preserve"> PAGO DE PARQUEOSY PEAJES AL PERSONAL DE LA DIRECCION COMERCIALIZACION POR PARTICIPAR EN DIFERENTES REUNIONES EN SECTORES FUERA DE LA DIRECCION. </t>
  </si>
  <si>
    <t xml:space="preserve"> COMPRA DE CANDADOS O COPIAS DE LLAVES QUE SE REQUIERE EN EL PROCESO DE OPERACION 2018.  </t>
  </si>
  <si>
    <t xml:space="preserve"> Aquisicion de partes y accesorios para el mantenimiento y reparaciones de los 8 cargadores rapidos (activos: 86216, 86217, 86218, 86219, 81407, 81408, 81410 y 75473) que pueden sufrir danos o desperfectos por el uso continuo o vandalismo y </t>
  </si>
  <si>
    <t xml:space="preserve"> Partida que cubrira compras que se requieren para uso del personal de Salud Ocupacional, baterias, diademas para Telefono, ademas de materiales que surjan en sus funciones de Supervision del trabajo de campo del personal Tecnico de las dife</t>
  </si>
  <si>
    <t xml:space="preserve"> POR COMPRA DE CAFE Y FILTROS ADEMAS DE OTROS ARTICULOS PARA LAS REUNIONES QUE REALIZA EL PERSONAL DE LA DIRECCION COMERCIALIZACION.</t>
  </si>
  <si>
    <t>Toma en consideración la renovación  de las firmas digitales de los funcionarios que cuentan con esta opción, se debe considerar también en caso de que algún funcionario con firma sea trasladado a la sucursal. Y en caso de ser así se deberá gestionar modificación presupuestaria para asignar el contenido según la necesidad que se de en el 2023.</t>
  </si>
  <si>
    <t>Se considera en este OG el lavado de los vehículos de la Sucursal</t>
  </si>
  <si>
    <t>Se considera en este OG gastos varios como cambio de la clave de la caja fuerte, el pago de parqueos, copias de llaves</t>
  </si>
  <si>
    <t>Se utiliza este monto como referencia por una compra realizada durante el 2022. En caso de ser así se deberá gestionar modificación presupuestaria para asignar el contenido según la necesidad que se de en el 2023.</t>
  </si>
  <si>
    <t>Durante el 2022, Sucursal Guadalupe no requirió de este tipo de servicio, sin embargo en periodos anteriores y por circunstancias especiales si lo ha utilizado. No es posible considerar un monto estimado dado que no hay una necesidad programada. En caso de ser así se deberá gestionar modificación presupuestaria para asignar el contenido según la necesidad que se de en el 2023.</t>
  </si>
  <si>
    <t>Alquiler de parqueo para clientes de CNFL de la sucursal. Incluye aumento anual (contractual) e IVA.</t>
  </si>
  <si>
    <t xml:space="preserve">Alquiler de local ubicado en el Centro Comercial Plaza Estación donde se atienden los clientes en la Agencia de Tres Ríos. Contrato en dólares </t>
  </si>
  <si>
    <t xml:space="preserve">Lavado y encerado de la flotilla vehicular (motos, vehículos y grúa) de la Sucursal Se debe solicitar según demanda. </t>
  </si>
  <si>
    <t xml:space="preserve">Para gastos requeridos en los que se requiere suplir de copias de llaves,servicio de cerrajería, cambios de clave de seguridad, revisón técnica vehicular y pago de parqueos. Se debe solicitar según demanda. </t>
  </si>
  <si>
    <t xml:space="preserve">Compra de productos farmacéuticos para el mantenimiento de los botiquines de los edificios y flotilla vehicular, de alcohol en gel para el uso del personal y los clientes de la sucursal como medida preventiva por la pandemia de COVID19 Se debe solicitar según demanada. </t>
  </si>
  <si>
    <t>Compra de pinturas de todo tipo, disoventes, diluyentes, thinner, utilizados principalmente en proyectos sociales. Se debe solictar según demanda.</t>
  </si>
  <si>
    <t>Para compra de toallas de papel interfoliado para el secado de manos del personal y los clientes de la sucursal. Se debe solicitar según demanda.</t>
  </si>
  <si>
    <t xml:space="preserve">Compra de cualquier tipo de cable eléctrico, telefónico y de fibra óptica  para Proyectos de Gestión Social y otros Se debe solicitar según demanda. </t>
  </si>
  <si>
    <t>Gastos por la compra de materiales eléctricos tales como: conectores, electrodos, aisladores, bombillos, cortocircuitos,  remates, extensiones, regletas, protector de picos, balastros, switch de transmisión de datos, cable de puesta a tierra, varilla puesta a tierra, barrilitos para empalmes y similares. Materiales requeridos en Proyectos de Gestión Social. Se debe solicitar según demanda.</t>
  </si>
  <si>
    <t xml:space="preserve">Material de uso para labores técnicas y/o proyectos de Gestión Social que no es suministrado por el Almacén como sujetadores para mandíbula de base para refuerzo de bases fatigadas mecánicamente y de mala calidad; tubos de diferentes diámetros para ensamble de encierros para medidores o para construcción; módulos de medidor (Torres de medidores) de 2 a 6 medidores; para montaje de paneles, servicios especiales y atención de averías. Se debe solicitar por demanda.  </t>
  </si>
  <si>
    <t>Compra de materiales y artículos de madera Se debe solicitar según demanda</t>
  </si>
  <si>
    <t>Para adquisición de materiales de este objeto de gasto requeridos para labores técnicas de campo Se debe solicitar según demanda.</t>
  </si>
  <si>
    <t xml:space="preserve">Algunos de los artículos que se contemplan en esta partida requieren de visto bueno de TI para realizar la compra.En el caso de las baterías y cargadores se requieren para diferentes herramientas y maquinaria que utiliza baterías AA y AAA. Se requiere solicitar según demanda </t>
  </si>
  <si>
    <t>Material de uso para labores técnicas que no es suministrado por el Almacén, para la conexión en regletas de medidores así como cinta etiquetadora para rotuladoras (Dymo) Se debe solicitar según demanda.</t>
  </si>
  <si>
    <t xml:space="preserve">Material requerido para el personal de la Unidad Sucursal Desamparados según recomendaciones de Salud Ocupacional para el cuidado y bienestar del mismo Se debe solicitar según demanda. </t>
  </si>
  <si>
    <t xml:space="preserve">Para uso del personal de la Unidad Sucursal Desamparados (Áreas Administrativa - Técnica - Comercial y Agencia Tres Ríos) Se debe solicitar según demanda. </t>
  </si>
  <si>
    <t xml:space="preserve">Para la renovación de  firmas digitales de funcionarios, que están por vencer en el transcurso del año 2023. Se debe solicitar según demanda. </t>
  </si>
  <si>
    <t xml:space="preserve">        </t>
  </si>
  <si>
    <t>La compra de café y azúcar de los funcionarios que no están en teletrabajo</t>
  </si>
  <si>
    <t>SERVICIO DE CORREO</t>
  </si>
  <si>
    <t>SERVICIOS DE INGENIERIA Y ARQUITECTURA</t>
  </si>
  <si>
    <t>VIATICOS DENTRO DEL PAIS</t>
  </si>
  <si>
    <t>LAVADO Y ENCERADO DE VEHICULOS</t>
  </si>
  <si>
    <t>SERVICIOS VARIOS / pago por concepto de peaje, parqueos, copia de llaves y otros gastos menores para uso a nivel operativo del Área</t>
  </si>
  <si>
    <t>PINTURAS EN ACEITE, DISOLVENTES Y ACIDOS</t>
  </si>
  <si>
    <t>PRODUCTOS QUIMICOS</t>
  </si>
  <si>
    <t>ALIMENTOS Y BEBIDAS</t>
  </si>
  <si>
    <t>MATERIALES Y PRODUCTOS METALICOS</t>
  </si>
  <si>
    <t>MADERA Y SUS DERIVADOS</t>
  </si>
  <si>
    <t>OTROS MATER. Y PROD. DE USO EN CONSTRUC.</t>
  </si>
  <si>
    <t>MATERIAL ELECTRICO</t>
  </si>
  <si>
    <t>CABLE ELECTRICO Y TELEFONICO</t>
  </si>
  <si>
    <t>OTROS REPUESTOS</t>
  </si>
  <si>
    <t>IMPRESOS Y OTROS</t>
  </si>
  <si>
    <t>ARTICULOS, IMPLEMENTOS SALUD OCUPACIONAL</t>
  </si>
  <si>
    <t>OTROS UTILES, MATERIALES Y SUMINISTROS</t>
  </si>
  <si>
    <t xml:space="preserve">Participación en el Estudio de la CIER, el cual nos permite posicionarnos a nivel internacional </t>
  </si>
  <si>
    <t xml:space="preserve">TRANSPORTE DE PERSONAS </t>
  </si>
  <si>
    <t>LAVADO Y LIMPIEZA DE OBJETOS Y ACTIVOS</t>
  </si>
  <si>
    <t>SERVICIOS VARIOS</t>
  </si>
  <si>
    <t>PRODUCTOS FARMACEUTICOS Y MEDICINALES</t>
  </si>
  <si>
    <t>OTROS PRODUCTOS QUIMICOS</t>
  </si>
  <si>
    <t xml:space="preserve">PRODUCTOS DE PAPEL Y CARTON E IMPRESOS </t>
  </si>
  <si>
    <t xml:space="preserve">OTROS UTILES, MATERIALES Y SUMINISTROS </t>
  </si>
  <si>
    <t>PRODUCTOS DE PAPEL Y CARTON E IMPRESOS</t>
  </si>
  <si>
    <t>Licenciamiento Solucion Omnicanal: La solucion omnicanal va a significar para nuestros clientes una nueva experiencia para realizar sus consultas y tramites, sin tener que desplazarse a un centro de atencion presencial. La idea es incorporaicenciamiento Solucion Omnicanal: La solucion omnicanal va a significar para nuestros clientes una nueva experiencia para realizar sus consultas y tramites, sin tener que desplazarse a un centro de atencion presencial. La idea es incorpora</t>
  </si>
  <si>
    <t>Para uso del personal de las diferentes Dependencias de la Direccion Comercializacion (Áreas Administrativa, Técnica y Comercial.</t>
  </si>
  <si>
    <t>Baterías para equipos periféricos</t>
  </si>
  <si>
    <t>Operación - 34- 320</t>
  </si>
  <si>
    <t>2.99.99 Otros útiles, materiales y suministros Otros útiles, materiales y suministros</t>
  </si>
  <si>
    <t>1.99.99 Otros servicios no especificados Otros servicios no especificados</t>
  </si>
  <si>
    <t>304</t>
  </si>
  <si>
    <t>50201706-90038862</t>
  </si>
  <si>
    <t>2.02.03 Alimentos y bebidas  Alimentos y bebidas</t>
  </si>
  <si>
    <t>50161509-92026850</t>
  </si>
  <si>
    <t xml:space="preserve">Cargador de baterías para equipos periféricos </t>
  </si>
  <si>
    <t>Gasas, paquetes 10 sobres.</t>
  </si>
  <si>
    <t>Alcohol (galón)</t>
  </si>
  <si>
    <t>Mascarilla desechable para RCP</t>
  </si>
  <si>
    <t>Servicio de mantenimiento y actualización de la información sobre vinculación usuario Red modelada en la base de datos del Area Administracion Sistemas de Informacion Geoespacial y Activos de Red</t>
  </si>
  <si>
    <t>1.04.06 Servicios generales</t>
  </si>
  <si>
    <t>Baterías de respaldo para las tablets (POWER BANK 13.000 MAH 3 PUERTOS USB )</t>
  </si>
  <si>
    <t>2.04.02 Repuestos y accesorios Repuestos y accesorios Repuestos y accesorios</t>
  </si>
  <si>
    <t>Cerrajería, copia de llaves</t>
  </si>
  <si>
    <t>Café, bolsas 500  gramos</t>
  </si>
  <si>
    <t>Azúcar, bolsas 2 kg</t>
  </si>
  <si>
    <t xml:space="preserve">Mantenimiento de licenciamiento del GIS </t>
  </si>
  <si>
    <r>
      <t xml:space="preserve"> </t>
    </r>
    <r>
      <rPr>
        <b/>
        <sz val="10"/>
        <color theme="1"/>
        <rFont val="Arial"/>
        <family val="2"/>
      </rPr>
      <t>Excepcion</t>
    </r>
    <r>
      <rPr>
        <sz val="10"/>
        <color theme="1"/>
        <rFont val="Arial"/>
        <family val="2"/>
      </rPr>
      <t xml:space="preserve"> Se considera  que su programacion varia por no tener fechas definidas .  Se solicita para actividades del Proceso como talleres, capacitaciones y reuniones del Proceso Calidad y Desarrollo de Aplicaciones.</t>
    </r>
  </si>
  <si>
    <t>Gasa para apositos (rollos)</t>
  </si>
  <si>
    <t xml:space="preserve">42311511
</t>
  </si>
  <si>
    <t>274</t>
  </si>
  <si>
    <t xml:space="preserve"> Recursos para la compra de kit de botiquin del  vehiculo#469 asginado al Proceso Calidad y Desarrollo de Aplicaciones. </t>
  </si>
  <si>
    <t>Alcohol (litro)</t>
  </si>
  <si>
    <t xml:space="preserve">12352104
</t>
  </si>
  <si>
    <t>Mascarilla desechable con filtro</t>
  </si>
  <si>
    <t xml:space="preserve">Cerrajeria, copia de llaves </t>
  </si>
  <si>
    <r>
      <rPr>
        <b/>
        <sz val="10"/>
        <color theme="1"/>
        <rFont val="Arial"/>
        <family val="2"/>
      </rPr>
      <t xml:space="preserve"> Excepcion </t>
    </r>
    <r>
      <rPr>
        <sz val="10"/>
        <color theme="1"/>
        <rFont val="Arial"/>
        <family val="2"/>
      </rPr>
      <t xml:space="preserve">Se considera  que su programacion varia por no tener fechas definidas y estos recursos son utilizados para copia de llaves  del Proceso Calidad </t>
    </r>
  </si>
  <si>
    <t>Bateria recargable</t>
  </si>
  <si>
    <t xml:space="preserve">26111701
</t>
  </si>
  <si>
    <t>2.04.02 Repuestos y accesorios Repuestos y accesorios</t>
  </si>
  <si>
    <t xml:space="preserve"> Estos recursos son utilizados para dotar de baterias de respaldo las tablets que son usadas en las labores de inspeccion para la verificacion de la informacion en el campo</t>
  </si>
  <si>
    <t xml:space="preserve">Cable para dispositivos moviles </t>
  </si>
  <si>
    <t>2.99.01 Útiles y materiales de oficina y cómputo Útiles y materiales de oficina y cómputo Útiles y materiales de oficina y cómputo</t>
  </si>
  <si>
    <t>Se requiere un cambio en el  Objeto Gasto el cual se tramitara el proximo año para incorporarlo en el OG 351</t>
  </si>
  <si>
    <t>Diadema para computadora</t>
  </si>
  <si>
    <t>2.99.01 Útiles y materiales de oficina y cómputo Útiles y materiales de oficina y cómputo</t>
  </si>
  <si>
    <t>Soporte para computadora portatil</t>
  </si>
  <si>
    <t xml:space="preserve">43211613
</t>
  </si>
  <si>
    <t>Servicios  desarrollo sistemas informatico</t>
  </si>
  <si>
    <t>1.04.05 Servicios de desarrollo de sistemas informáticos</t>
  </si>
  <si>
    <t xml:space="preserve"> Estos recursos son utilizados para adquisicion a un software asociado a las actividades de calidad</t>
  </si>
  <si>
    <t>Brocas Escalonada</t>
  </si>
  <si>
    <t>2.03.01 Materiales y productos metálicos Materiales y productos metálicos Materiales y productos metálicos</t>
  </si>
  <si>
    <t>Compra de gazas, brocas, tubería 1 1/4 y tornillos varios para trabajos de instalación de colectores y atención de las subestaciones.</t>
  </si>
  <si>
    <t>Tornillos 5mm acero inoxidable</t>
  </si>
  <si>
    <t>Fondo falso para gabinetes</t>
  </si>
  <si>
    <t>Material para mantenimiento de sistemas de medición para subestaciones</t>
  </si>
  <si>
    <t>Cable</t>
  </si>
  <si>
    <t>2.03.04 Materiales y prod. eléctric., telefónicos y de cómputo Materiales y prod. eléctric., telefónicos y de cómputo</t>
  </si>
  <si>
    <t xml:space="preserve">Instalación de los servicios de medición, principalmente trifásicos que se demanden anualmente en las Subestaciones y Plantas Hidroeléctricas de CNFL para el control de la facturación de compra de energía al ICE. </t>
  </si>
  <si>
    <t xml:space="preserve">Servicio de lavado de vehículo </t>
  </si>
  <si>
    <t xml:space="preserve">Lavado de los vehículos  525 y 718. Dicha actividad se realizará mensualmente. </t>
  </si>
  <si>
    <t>Enchufes</t>
  </si>
  <si>
    <t xml:space="preserve">Enchufes, conectores, tomacorrientes, protector de picos, conectores de silla para cable 1/0, varistores. Este material se utiliza para instalación de colectores. </t>
  </si>
  <si>
    <t>Conectores</t>
  </si>
  <si>
    <t>Conectores de silla para cable 1/2</t>
  </si>
  <si>
    <t>Protector de picos</t>
  </si>
  <si>
    <t>Varistores S14K130</t>
  </si>
  <si>
    <t>Pintura en Spray</t>
  </si>
  <si>
    <t>2.01.99 Otros productos químicos y conexos Otros productos químicos y conexos</t>
  </si>
  <si>
    <t>Cintas DYMO</t>
  </si>
  <si>
    <t>Compra de CINTAS DYMO para cableado en subestaciones para cumplir con el lineamiento de rotulación en subestaciones según normativa del CENCE del ICE . Compra de insumos de oficina.</t>
  </si>
  <si>
    <t>Cinta adhesiva doble cara</t>
  </si>
  <si>
    <t>44121615-92124182</t>
  </si>
  <si>
    <t>Post- it</t>
  </si>
  <si>
    <t>14111530-92035645</t>
  </si>
  <si>
    <t xml:space="preserve">Lapiceros Azules </t>
  </si>
  <si>
    <t xml:space="preserve">Lapiceros Rojos </t>
  </si>
  <si>
    <t xml:space="preserve">Lapiceros Negros </t>
  </si>
  <si>
    <t>Lapicero 4 en 1</t>
  </si>
  <si>
    <t>Compras realizadas con tarjeta institucional para el personal de la  oficina administrativa de la DDE  ubicados en el Plantel Anonos.</t>
  </si>
  <si>
    <t>Notas Adsehivas</t>
  </si>
  <si>
    <t>Grapas (caja)</t>
  </si>
  <si>
    <t>Tape Corte Facil</t>
  </si>
  <si>
    <t xml:space="preserve">	31201503-92017976
</t>
  </si>
  <si>
    <t>Tijera</t>
  </si>
  <si>
    <t>44121618-92140146</t>
  </si>
  <si>
    <t>Marcador color amarillo</t>
  </si>
  <si>
    <t>44121716-92124982</t>
  </si>
  <si>
    <t>Marcador color celeste</t>
  </si>
  <si>
    <t>44121716-92343868</t>
  </si>
  <si>
    <t>Marcador color rosado</t>
  </si>
  <si>
    <t>44121716-92332966</t>
  </si>
  <si>
    <t>Pilot para pizarra blanca negro</t>
  </si>
  <si>
    <t>Pilot para pizarro blanca azul</t>
  </si>
  <si>
    <t>Pilot para pizarra blanca color rojo</t>
  </si>
  <si>
    <t>Pilot permantente color negro</t>
  </si>
  <si>
    <t>44121708-90009704</t>
  </si>
  <si>
    <t>Pilot permanente azul</t>
  </si>
  <si>
    <t>44121708-90009707</t>
  </si>
  <si>
    <t>Sacagrapas KW modelo-508</t>
  </si>
  <si>
    <t>Caja de Lapices</t>
  </si>
  <si>
    <t>Borrador de Pizarra</t>
  </si>
  <si>
    <t xml:space="preserve">Cinta </t>
  </si>
  <si>
    <t>Minas 0.5</t>
  </si>
  <si>
    <t>Minas 0.7</t>
  </si>
  <si>
    <t>Folders (caja)</t>
  </si>
  <si>
    <t>44122011-90029460</t>
  </si>
  <si>
    <t>Ampos tamaño carta</t>
  </si>
  <si>
    <t>Corrector Liquido</t>
  </si>
  <si>
    <t>44121802-92030147</t>
  </si>
  <si>
    <t>Libro de actas de 100 hojas</t>
  </si>
  <si>
    <t>14111531-92018049</t>
  </si>
  <si>
    <t>Azucar</t>
  </si>
  <si>
    <t>Copia de llaves</t>
  </si>
  <si>
    <t>72101505-90006318</t>
  </si>
  <si>
    <t>Filtros para coffe maker</t>
  </si>
  <si>
    <t>52151698-92216349</t>
  </si>
  <si>
    <t>2.99.07 Útiles y materiales de cocina y comedor Útiles y materiales de cocina y comedor Útiles y materiales de cocina y comedor</t>
  </si>
  <si>
    <t>Maskin</t>
  </si>
  <si>
    <t xml:space="preserve">Jabón lavaplatos </t>
  </si>
  <si>
    <t>47131810-90041897</t>
  </si>
  <si>
    <t>2.99.05 Útiles y materiales de limpieza</t>
  </si>
  <si>
    <t xml:space="preserve">Clips Warrior metálico No1 33mm caja 100 unidades 333 </t>
  </si>
  <si>
    <t>44122104-92264172</t>
  </si>
  <si>
    <t>Tónner para impresora</t>
  </si>
  <si>
    <t>44103105-92018857</t>
  </si>
  <si>
    <t>Reposapiés ergonómico</t>
  </si>
  <si>
    <t>46182205-92353280</t>
  </si>
  <si>
    <t>Para uso de Karen Flores Gutiérrez tiene recomendación de SSO</t>
  </si>
  <si>
    <t>Maniquí para Rescate</t>
  </si>
  <si>
    <t>Equipo para capacitación en Primeros Auxilios (gazas tipo rollo, apositos, espadrapo)</t>
  </si>
  <si>
    <t>Equipo para rescate en trabajo en Altura</t>
  </si>
  <si>
    <t>Operación - 34- 330</t>
  </si>
  <si>
    <t>Café (500g)</t>
  </si>
  <si>
    <t>Azúcar paquete 1 kg</t>
  </si>
  <si>
    <t>Postes de 9m</t>
  </si>
  <si>
    <t>Inversión - 20 -181</t>
  </si>
  <si>
    <t>39122103-92171685</t>
  </si>
  <si>
    <t xml:space="preserve">Material requerido para la construcción de estudios de ingeniería por ampliación del sistema de alumbrado público </t>
  </si>
  <si>
    <t>Luminarias LED con una potencia no mayor a 120 Watts (90-120W)</t>
  </si>
  <si>
    <t>39111603-92336045</t>
  </si>
  <si>
    <t>Luminarias LED con una potencia no mayor a 200 Watts (121 a 180W)</t>
  </si>
  <si>
    <t>39111603-92336044</t>
  </si>
  <si>
    <t>Controles fotoeléctricos para alumbrado público (fotocelda)</t>
  </si>
  <si>
    <t>Brazo metálico estándar de 0,70m</t>
  </si>
  <si>
    <t>Brazo metálico estándar de 1,5m</t>
  </si>
  <si>
    <t>39111813-92017782</t>
  </si>
  <si>
    <t>Brazo metálico estándar de 2 m</t>
  </si>
  <si>
    <t>39111813-92102011</t>
  </si>
  <si>
    <t>Cable triplex #6</t>
  </si>
  <si>
    <t>Cable triplex #4</t>
  </si>
  <si>
    <t>Cable de cobre con forro de 2.08 mm2 (# 14 AWG) monoconductor color verde</t>
  </si>
  <si>
    <t>Cable de cobre con forro de 2.08 mm2 (# 14 AWG) monoconductor.</t>
  </si>
  <si>
    <t>Fondo para poste</t>
  </si>
  <si>
    <t>2.03.02 Materiales y productos minerales y asfálticosMateriales y productos minerales y asfálticosMateriales y productos minerales y asfálticos</t>
  </si>
  <si>
    <t>Saco de Concremix 25 Kg</t>
  </si>
  <si>
    <t>2.03.02 Materiales y productos minerales y asfálticosMateriales y productos minerales y asfálticos</t>
  </si>
  <si>
    <t>Abrazadera de acero galvanizado para 80mm</t>
  </si>
  <si>
    <t>Abrazadera de acero galvanizado para 110mm</t>
  </si>
  <si>
    <t>Abrazadera de Acero Galvanizado para 140 mm (6 a 6 3/4")</t>
  </si>
  <si>
    <t>Abrazadera de acero galvanizado para 170mm</t>
  </si>
  <si>
    <t>Abrazadera de acero galvanizado para 185mm</t>
  </si>
  <si>
    <t>Abrazadera de acero galvanizado para 200mm</t>
  </si>
  <si>
    <t>39121701-92344208</t>
  </si>
  <si>
    <t>Perno acero galvanizado 15,88 x 101,60 mm (5/8" x 4"), cabeza redonda, 1 tuerca cuadrada</t>
  </si>
  <si>
    <t>Perno acero galvan de (15,88 x 63,5mm), (5/8 x 2 1/2)</t>
  </si>
  <si>
    <t>Varilla de puesta a tierra</t>
  </si>
  <si>
    <t>39121613-92184600</t>
  </si>
  <si>
    <t>Alambre cobre # 4 (puesta a tierra)</t>
  </si>
  <si>
    <t>Conector En Bronce Siliconado P/ Conectar Cable Con Varilla Puesta A Tierra</t>
  </si>
  <si>
    <t>39121409-92328548</t>
  </si>
  <si>
    <t>Cinta Bandit</t>
  </si>
  <si>
    <t>Hebilla para cinta Bandit</t>
  </si>
  <si>
    <t>31162406-9204320</t>
  </si>
  <si>
    <t>Conector compresión tipo C para conductores aluminio # 2-4 AWG con # 14 AWG</t>
  </si>
  <si>
    <t>Conector compresión tipo H para conductores aluminio y cobre # 6 AWG a # 1 AWG</t>
  </si>
  <si>
    <t>Conector compresión tipo C para conductores aluminio # 3/0AWG con # 14 AWG</t>
  </si>
  <si>
    <t>Conector de compresión tipo H para conductor 1 a 2/0 AWG con 6 a 2 AWG</t>
  </si>
  <si>
    <t>Conector de compresión tipo H para conductor de 2/0 a 3/0 con 2 a 4</t>
  </si>
  <si>
    <t>Aislador de porcelana J 100</t>
  </si>
  <si>
    <t>Aislador de porcelana J 101</t>
  </si>
  <si>
    <t>Remate preformado para cable #4 Al</t>
  </si>
  <si>
    <t>Remate preformado para cable #6 Al</t>
  </si>
  <si>
    <t>Poste ornamental de 3,5m a 4m</t>
  </si>
  <si>
    <t>39111609-92160865</t>
  </si>
  <si>
    <t xml:space="preserve">Material requerido para la construcción de estudios de ingeniería por ampliación del sistema de alumbrado público en el Parque de Coronado </t>
  </si>
  <si>
    <t>Luminaria ornamental menor de 100w LED</t>
  </si>
  <si>
    <t>39111612-92188223</t>
  </si>
  <si>
    <t>Cable de cobre N° 8</t>
  </si>
  <si>
    <t>Luminarias LED menor a 120W</t>
  </si>
  <si>
    <t>Inversión - 20 -182</t>
  </si>
  <si>
    <t xml:space="preserve">Material requerido para la construcción de estudios de ingeniería por renovación del sistema de alumbrado público </t>
  </si>
  <si>
    <t>Luminarias LED menor a 200W</t>
  </si>
  <si>
    <t>Fotocelda</t>
  </si>
  <si>
    <t>Brazos de 0,70m</t>
  </si>
  <si>
    <t>Brazos de 1,5m</t>
  </si>
  <si>
    <t>Brazos de 2m</t>
  </si>
  <si>
    <t>Cable de cobre # 14 (Rojo, Negro o Azúl)</t>
  </si>
  <si>
    <t>Cable de cobre # 14 (Verde)</t>
  </si>
  <si>
    <t>Abrazaderas Galvanizadas de 80mm (3 a 3 1/2)</t>
  </si>
  <si>
    <t>Abrazadera de Acero Galvanizado para 170 mm (6 3/4 a 7")</t>
  </si>
  <si>
    <t>Abrazadera de Acero Galvanizado para 185 mm  (7 " a 7 1/2")</t>
  </si>
  <si>
    <t xml:space="preserve">Abrazadera de Acero Galvanizado para 200 mm (7 1/2 a 8 1/4") </t>
  </si>
  <si>
    <t>Perno de 5/8" X 4"</t>
  </si>
  <si>
    <t>Conector de compresion tipo C p/ conduct 3/0 con #14</t>
  </si>
  <si>
    <t>Conector de compresión Tipo C p/ conduct #2- #4 con #14</t>
  </si>
  <si>
    <t>Postes ornamental de 9m</t>
  </si>
  <si>
    <t>39111609-92160866</t>
  </si>
  <si>
    <t xml:space="preserve">Material requerido para la construcción de estudios de ingeniería por renovación del sistema de alumbrado público en el Parque Plaza Cleto Gonzalez Víquez </t>
  </si>
  <si>
    <t>Cable de cobre N° 14</t>
  </si>
  <si>
    <t>Luminaria tipo horizontal cerrada LED</t>
  </si>
  <si>
    <t>Control de iluminación en Gabinete para 3 circuitos para Parques</t>
  </si>
  <si>
    <t>45111808-92268408</t>
  </si>
  <si>
    <t xml:space="preserve">Servicio de mano de obra para la instalación de placas de identificación de postes
</t>
  </si>
  <si>
    <t>76111503 / 92021366</t>
  </si>
  <si>
    <t>Identificación física de postes de alumbrado y distribución mediante etiqueta de numeración e inventario físico en los Cantones de Moravia y Tibás, que según la distribución de recursos para el 2023, se podrán instalar 6530 placas aprox en esos cantones. Esta tarea se realiza de acuerdo con el compromiso con la ARESEP para realizar el inventario e identificar el sistema de alumbrado mediante la numeración de postes. Herramienta para  facilitar a los clientes y a las cuadrillas  la identificación de los postes en el terreno donde se deben atender averías de alumbrado público, que contribuye con los tiempos de desplazamiento y ejecución. Contribuye a la calidad de la información del SIGEL.</t>
  </si>
  <si>
    <t>Caja con 12 Prensas lotería Ofimak 2 pulgadas 51mm</t>
  </si>
  <si>
    <t xml:space="preserve">Compra con tarjeta institucional,  Suminitros utilizados para la operación de las oficinas y taller del Área Diseño y Construcción de Alumbrado  Recursos no presupuestados por la dependencia </t>
  </si>
  <si>
    <t>Cinta Adhesiva Milan 19 X 33 80202 (8)</t>
  </si>
  <si>
    <t>55121611-92199953</t>
  </si>
  <si>
    <t xml:space="preserve">Compra con tarjeta institucional,   Suminitros utilizados para la operación de las oficinas y taller del Área Diseño y Construcción de Alumbrado  Recursos no presupuestados por la dependencia </t>
  </si>
  <si>
    <t>Cinta Adhesiva Kenington 18 X 33</t>
  </si>
  <si>
    <t xml:space="preserve">Portamina </t>
  </si>
  <si>
    <t>44121902-92037262</t>
  </si>
  <si>
    <t>Clips barrilito mariposa #2 50 unidades CLP2M</t>
  </si>
  <si>
    <t>44122104-90001059</t>
  </si>
  <si>
    <t>Cajas folders manila AMPO tamaño oficio 100 unidades</t>
  </si>
  <si>
    <t>Lápiz de grafito Ticonderoga negro caja 12 unidades</t>
  </si>
  <si>
    <t>44121705-90031554</t>
  </si>
  <si>
    <t>Marcador pizarra Kores verde bala 20835 XW1 Unidad</t>
  </si>
  <si>
    <t>Marcador Artline permanente bala 70 verde</t>
  </si>
  <si>
    <t>Marcador Artline pizarra bala 500 negro</t>
  </si>
  <si>
    <t>Marcador Artline fluo 600 naranja</t>
  </si>
  <si>
    <t>Marcador Artline fluo 660 rosado</t>
  </si>
  <si>
    <t>Marcador permanente Kores rojo bala</t>
  </si>
  <si>
    <t>Marcador pizarra Kores rojo Bala 1 unidad</t>
  </si>
  <si>
    <t>Cuaderno uni d notas 80 hojas 8.5p X 6.5p</t>
  </si>
  <si>
    <t>14111531-90003158</t>
  </si>
  <si>
    <t>Paquete con 3 esponjas Contr 2M</t>
  </si>
  <si>
    <t>47131602-92038906</t>
  </si>
  <si>
    <t>Lavaplatos Axión crema Limón</t>
  </si>
  <si>
    <t>Rollo Bond (36) 91 X 52 yds. 75GM</t>
  </si>
  <si>
    <t>14111545-92301454</t>
  </si>
  <si>
    <t xml:space="preserve">Compra con tarjeta institucional,  No se presupuesta locompra el Almacén  Por lo específico de la herramienta se logra ubicar las categorías, más no el código de indentificación del producto , Herramienta para la operación, mantenimiento, reparación, ensamble y desensamble de luminarias de diversos tipos, potencias y tecnologías Recursos no presupuestados por la dependencia </t>
  </si>
  <si>
    <t>Anticorrosivo base (minio)</t>
  </si>
  <si>
    <t>15121802-90040891</t>
  </si>
  <si>
    <t xml:space="preserve">Compra con tarjeta institucional,   Para llenado de formularios oficiales, firma de documentos de almacén, recepción de notas Recursos no presupuestados por la dependencia </t>
  </si>
  <si>
    <t xml:space="preserve">Anticorrosivo pintura </t>
  </si>
  <si>
    <t xml:space="preserve">15121802- 90030055
</t>
  </si>
  <si>
    <t>Espíritu mineral (disolvente)</t>
  </si>
  <si>
    <t xml:space="preserve">31211803-90015178
</t>
  </si>
  <si>
    <t xml:space="preserve">Compra con tarjeta institucional,   Resaltar observaciones, inconsistencias en documentos y marcaje de materiales, cajas o similares Recursos no presupuestados por la dependencia </t>
  </si>
  <si>
    <t>Silicón en frío para reparación de proyectores (aluminio y vidrio)</t>
  </si>
  <si>
    <t>31201632-92016249</t>
  </si>
  <si>
    <t xml:space="preserve">Compra con tarjeta institucional,   Marcaje de materiales, cajas o similares Recursos no presupuestados por la dependencia </t>
  </si>
  <si>
    <t>Terminales de ojo para conexiones eléctricas 12-10 AWG 12-1/4 AMARILLO</t>
  </si>
  <si>
    <t>39121432-92027684</t>
  </si>
  <si>
    <t>Lagartos de conexión para bancos de trabajo</t>
  </si>
  <si>
    <t>Conector de resorte tipo t/y</t>
  </si>
  <si>
    <t xml:space="preserve">Compra con tarjeta institucional,   Para uso de las pizarras acrílicas con las que cuenta el taller para realizar anotaciones sobre temas importantes, charlas, cuentas contables, diagramas, entre otros Recursos no presupuestados por la dependencia </t>
  </si>
  <si>
    <t xml:space="preserve">Broca 1/8 </t>
  </si>
  <si>
    <t xml:space="preserve">27111538-92271660
</t>
  </si>
  <si>
    <t>Broca  1/4</t>
  </si>
  <si>
    <t>27111538-92224996</t>
  </si>
  <si>
    <t>Broca  5/16</t>
  </si>
  <si>
    <t xml:space="preserve">27111538-92315868
</t>
  </si>
  <si>
    <t xml:space="preserve">Compra con tarjeta institucional,   Corrección de documentos en caso de error Recursos no presupuestados por la dependencia </t>
  </si>
  <si>
    <t>Broca 5/32</t>
  </si>
  <si>
    <t>27111538-92271665</t>
  </si>
  <si>
    <t xml:space="preserve">Compra con tarjeta institucional,   Para impresión de notas a proveedores, órdenes de trabajo, vales y devoluciones de materiales. Fotocopia de notas y recibidos Recursos no presupuestados por la dependencia </t>
  </si>
  <si>
    <t>Broca  3/16</t>
  </si>
  <si>
    <t xml:space="preserve">27111538-92146991
</t>
  </si>
  <si>
    <t xml:space="preserve">Compra con tarjeta institucional,   Toner para el plotter del ADCA, Utilizado para la impresión de planos de los estudios de ingeniería  Recursos no presupuestados por la dependencia </t>
  </si>
  <si>
    <t>Candado para exteriores</t>
  </si>
  <si>
    <t xml:space="preserve">46171501-92049221
</t>
  </si>
  <si>
    <t>Puntas para mototool</t>
  </si>
  <si>
    <t>Disco P/ esmerilar 4 1/2"</t>
  </si>
  <si>
    <t>31191506-90019038</t>
  </si>
  <si>
    <t>2.03.99 Otros mat. y productos de uso en la construcción y mantenimiento Otros mat. y productos de uso en la construcción y mantenimiento</t>
  </si>
  <si>
    <t>Brocha estándar  1"</t>
  </si>
  <si>
    <t>31211904-92201876</t>
  </si>
  <si>
    <t xml:space="preserve">Compra con tarjeta institucional,   Toner de la impresora multifuncional del ADCA  utilizada para tramites administrativos e impresión de estudios de ingeniería   Recursos no presupuestados por la dependencia </t>
  </si>
  <si>
    <t>Disco P/Corte  4 ½”</t>
  </si>
  <si>
    <t>27112838-90006117</t>
  </si>
  <si>
    <t>Compra con tarjeta institucional,   Para ejecutar labores de metal mecánica en el Taller Alumbrado Público, labores ligadas a solicitudes de trabajo por parte de las dependencias de la Unidad Alumbrado Público</t>
  </si>
  <si>
    <t>Disco P/Corte  14"</t>
  </si>
  <si>
    <t>27112838-92324669</t>
  </si>
  <si>
    <t xml:space="preserve">Rollo plástico para paletizar </t>
  </si>
  <si>
    <t>24141501-92023804</t>
  </si>
  <si>
    <t xml:space="preserve">Compra con tarjeta institucional,   Para aseguramiento de tarimas con materiales y bodegaje </t>
  </si>
  <si>
    <t>Masking Tape 1"</t>
  </si>
  <si>
    <t xml:space="preserve">Compra con tarjeta institucional,   Para demarcación de productos y efectuar labores de restauración y pintura de luminarias tipo ornamental o proyectos especiales de iluminación </t>
  </si>
  <si>
    <t>Baterías AA para teclados y mouse</t>
  </si>
  <si>
    <t xml:space="preserve">26111702-90031811
</t>
  </si>
  <si>
    <t>Compra con tarjeta institucional,   Para teclados y mouse inalámbricos con los que cuenta el personal técnico y administrativo del Taller Alumbrado Público</t>
  </si>
  <si>
    <t xml:space="preserve">Baterías 9V para equipos de medición </t>
  </si>
  <si>
    <t xml:space="preserve">26111702-92014485
</t>
  </si>
  <si>
    <t>Compra con tarjeta institucional,   Sustitución de baterías que se utilizan en los multiamperímetros de gancho y de banco con que cuentan los técnicos del taller</t>
  </si>
  <si>
    <t>Baterías AAA para teclados y mouse</t>
  </si>
  <si>
    <t xml:space="preserve">26111702-90031809
</t>
  </si>
  <si>
    <t>Fotoconductor para impresora multifuncional</t>
  </si>
  <si>
    <t>44101706-92032610</t>
  </si>
  <si>
    <t xml:space="preserve">Compra con tarjeta institucional,   Por lo específico de la herramienta se logra ubicar las categorías, más no el código de indentificación del producto , Herramienta para la operación, mantenimiento, reparación, ensamble y desensamble de luminarias de diversos tipos, potencias y tecnologías Recursos no presupuestados por la dependencia </t>
  </si>
  <si>
    <t>50201706-90038860</t>
  </si>
  <si>
    <t>Compra con tarjeta institucional,  Compra con tarjeta institucional,  Para consumo diario del personal del taller alumbrado público tanto técnico como administravo</t>
  </si>
  <si>
    <t>50161509-92153830</t>
  </si>
  <si>
    <t>Compra con tarjeta institucional,   Para consumo diario del personal del taller alumbrado público tanto técnico como administravo</t>
  </si>
  <si>
    <t>52151698-92216360</t>
  </si>
  <si>
    <t>2.99.07 Útiles y materiales de cocina y comedor Útiles y materiales de cocina y comedor</t>
  </si>
  <si>
    <t>Coffee maker</t>
  </si>
  <si>
    <t xml:space="preserve">52141526-92082650
</t>
  </si>
  <si>
    <t>Lapicero tinta negra</t>
  </si>
  <si>
    <t>44121701-90030967</t>
  </si>
  <si>
    <t>Compra con tarjeta institucional,   Para llenado de formularios oficiales, firma de documentos de almacén, recepción de notas</t>
  </si>
  <si>
    <t>Lapicero tinta azul</t>
  </si>
  <si>
    <t xml:space="preserve">44121701-90030974
</t>
  </si>
  <si>
    <t>Lapicero tinta roja</t>
  </si>
  <si>
    <t>44121701-92291322</t>
  </si>
  <si>
    <t>Compra con tarjeta institucional,   Resaltar observaciones, inconsistencias en documentos y marcaje de materiales, cajas o similares</t>
  </si>
  <si>
    <t>Marcador permanente tinta azul</t>
  </si>
  <si>
    <t xml:space="preserve">44121708-90009707
</t>
  </si>
  <si>
    <t>Compra con tarjeta institucional,   Marcaje de materiales, cajas o similares</t>
  </si>
  <si>
    <t>Marcador permanente tinta negro</t>
  </si>
  <si>
    <t xml:space="preserve">Marcador permanente rojo </t>
  </si>
  <si>
    <t xml:space="preserve">44121708-90009701
</t>
  </si>
  <si>
    <t>Marcador para pizarra acrílica azul</t>
  </si>
  <si>
    <t xml:space="preserve">44121708-90002555
</t>
  </si>
  <si>
    <t>Compra con tarjeta institucional,   Para uso de las pizarras acrílicas con las que cuenta el taller para realizar anotaciones sobre temas importantes, charlas, cuentas contables, diagramas, entre otros</t>
  </si>
  <si>
    <t>Marcador para pizarra acrílica negra</t>
  </si>
  <si>
    <t xml:space="preserve">44121708-90002557
</t>
  </si>
  <si>
    <t>Marcador para pizarra acrílica roja</t>
  </si>
  <si>
    <t xml:space="preserve">44121708-90002558
</t>
  </si>
  <si>
    <t xml:space="preserve">Corrector líquido </t>
  </si>
  <si>
    <t xml:space="preserve">44121802-90015620
</t>
  </si>
  <si>
    <t>Compra con tarjeta institucional,   Corrección de documentos en caso de error</t>
  </si>
  <si>
    <t>Tóner para impresora multifuncional</t>
  </si>
  <si>
    <t>44103103-90032435</t>
  </si>
  <si>
    <t>Compra con tarjeta institucional,   Para impresión de notas a proveedores, órdenes de trabajo, vales y devoluciones de materiales. Fotocopia de notas y recibidos</t>
  </si>
  <si>
    <t>Print Cartridge Black MPCW2200 (para el plotter)</t>
  </si>
  <si>
    <t xml:space="preserve">Compra con tarjeta institucional,   Toner para el plotter del ADCA, Utilizado para la impresión de planos de los estudios de ingeniería </t>
  </si>
  <si>
    <t>Print Cartridge Cyan MPCW2200 (para el plotter)</t>
  </si>
  <si>
    <t>Print Crtrdge Magenta MPCW2200</t>
  </si>
  <si>
    <t>Print Crtrdge Yellow MPCW2200</t>
  </si>
  <si>
    <t>Black High Capacity Toner Cartridge; WorkCentre 3</t>
  </si>
  <si>
    <t xml:space="preserve">Compra con tarjeta institucional,   Toner de la impresora multifuncional del ADCA  utilizada para tramites administrativos e impresión de estudios de ingeniería  </t>
  </si>
  <si>
    <t xml:space="preserve">Maquina para Soldar </t>
  </si>
  <si>
    <t>Inversión - 20 -39</t>
  </si>
  <si>
    <t>5.01.01 Maquinaria y equipo para la producción</t>
  </si>
  <si>
    <t>Sustitución de máquina para soldar activo 36674 para corriente directa y alterna (inversor), materiales a soldar hierro dulce, hierro negro y aluminio. Tipo de soldadura TIG, MIG y arco. utilizada para labores de metal mecánica, solicitudes de trabajo F-10 de otras dependencias.</t>
  </si>
  <si>
    <t xml:space="preserve">Esmeriladora angular </t>
  </si>
  <si>
    <t>Sustitución esmeriladora angular (Act. #47599), para labores de metal mecánica del Taller Alumbrado Público. Trabajos de restauración de postería, luminarias ornamentales, ejecución de solicitudes de trabajo de otras dependencias.</t>
  </si>
  <si>
    <t xml:space="preserve">Esmeril de pedestal </t>
  </si>
  <si>
    <t>Sustitución de esmeril de pedestal activo 32965 utilizado en labores de metal mecánica del Taller Alumbrado Público, efectuar solicitudes de F-10  de otras dependencias.</t>
  </si>
  <si>
    <t>Cizalla</t>
  </si>
  <si>
    <t>Sustitución de cizalla activo 28747, utilizada para labores de metal mecánica del Taller Alumbrado Público</t>
  </si>
  <si>
    <t>Fotoconductor M9060136, para impresora RICOH, Activo 82134 modelo MOAO-17810</t>
  </si>
  <si>
    <t>2.04.02 Repuestos y accesorios REPUESTOS Y ACCESORIOS</t>
  </si>
  <si>
    <t>Brazos ATP Curvos A-316 L Para Poste Atp Cod. 82-01-0316</t>
  </si>
  <si>
    <t>2.03.01 Materiales y productos metálicos Materiales y productos metálicos</t>
  </si>
  <si>
    <t xml:space="preserve">Brocas de Titanio </t>
  </si>
  <si>
    <t xml:space="preserve">2.03.01 Materiales y productos metálicos Materiales y productos metálicos </t>
  </si>
  <si>
    <t xml:space="preserve">Brocas de Cobalto </t>
  </si>
  <si>
    <t>Candado laton solido gancho largo acero endurecido 30mm blister</t>
  </si>
  <si>
    <t>46171501-92049221</t>
  </si>
  <si>
    <t xml:space="preserve">Tornillo Hexagonal </t>
  </si>
  <si>
    <t xml:space="preserve">Arandela Plana 5/16 </t>
  </si>
  <si>
    <t>Arandela Presión 5/17</t>
  </si>
  <si>
    <t>Tornillio Hezagonal inoxidable 1/4X11/2</t>
  </si>
  <si>
    <t xml:space="preserve">Convertidor de oxido galon </t>
  </si>
  <si>
    <t>2.01.99 Otros productos químicos y conexos Otros productos químicos</t>
  </si>
  <si>
    <t>Silicon (Duretan)</t>
  </si>
  <si>
    <t>Gasolina (litros)</t>
  </si>
  <si>
    <t>15101506-92290029</t>
  </si>
  <si>
    <t>2.01.01 Combustibles y lubricantes Combustibles y lubricantes</t>
  </si>
  <si>
    <t>Diesel (litros)</t>
  </si>
  <si>
    <t>15101505-92041649</t>
  </si>
  <si>
    <t>Pintura en aceite Corrostop Minio (galon)</t>
  </si>
  <si>
    <t>2.01.04 Tintas pinturas y diluyentes</t>
  </si>
  <si>
    <t>Solvente (galon)</t>
  </si>
  <si>
    <t>Corrostyl negro (galon)</t>
  </si>
  <si>
    <t>Copias de Llaves por deterioro (unitario)</t>
  </si>
  <si>
    <t>72101505-90006310</t>
  </si>
  <si>
    <t>Compra de 80 Rele inteligente ZELIO 100-240Vac 6xDI 4xRO,</t>
  </si>
  <si>
    <t xml:space="preserve"> 32151705 - 92157752</t>
  </si>
  <si>
    <t>2.03.04 Materiales y prod. eléctric., telefónicos y de cómputo Materiales y productos eléctricos, telefónicos y de cómputo</t>
  </si>
  <si>
    <t>Compra de café (kg)</t>
  </si>
  <si>
    <t>Compra de Azucar (kg)</t>
  </si>
  <si>
    <t>Compra de bulbos 150W</t>
  </si>
  <si>
    <t>Compra de bulbos 250W</t>
  </si>
  <si>
    <t>Aceite para la  motosierras (Galones)</t>
  </si>
  <si>
    <t>Mezcla para la  motosierras (Galones)</t>
  </si>
  <si>
    <t>Amarras Plasticas</t>
  </si>
  <si>
    <t xml:space="preserve">2.99.99 Otros útiles, materiales y suministros </t>
  </si>
  <si>
    <t xml:space="preserve">Adquisicion de toldos </t>
  </si>
  <si>
    <t>30241704-00000001</t>
  </si>
  <si>
    <t>Baterias Alcalinas AA</t>
  </si>
  <si>
    <t>26111702-90031811</t>
  </si>
  <si>
    <t>Baterias Alcalinas AAA</t>
  </si>
  <si>
    <t>26111702-90031809</t>
  </si>
  <si>
    <t>Plastico Paletizar</t>
  </si>
  <si>
    <t>Compra de disco de corte 4 1/2</t>
  </si>
  <si>
    <t xml:space="preserve">2.03.99 Otros mat. y productos de uso en la construcción y mantenimiento </t>
  </si>
  <si>
    <t>Spray Fluorescente</t>
  </si>
  <si>
    <t>Compra de Felpas</t>
  </si>
  <si>
    <t>31211917-90012690</t>
  </si>
  <si>
    <t xml:space="preserve">Compra de Brochas </t>
  </si>
  <si>
    <t>92190316-00000011</t>
  </si>
  <si>
    <t xml:space="preserve">Lija agua grano 80 </t>
  </si>
  <si>
    <t>90003201-00000019</t>
  </si>
  <si>
    <t>Lija agua grano 100</t>
  </si>
  <si>
    <t>90003201-00000002</t>
  </si>
  <si>
    <t>Luminarias Alumbrado Público en diferentes potencias según equipos aprobados para el uso en carreteras</t>
  </si>
  <si>
    <t>Inversión - 20 -192</t>
  </si>
  <si>
    <t xml:space="preserve">Luminarias ornamentales LED Salem </t>
  </si>
  <si>
    <t>Adquisición de alambre galvanizado (kilos)</t>
  </si>
  <si>
    <t>Operación - 34 - 400</t>
  </si>
  <si>
    <t xml:space="preserve">Servicio de Reparacion figuras navideñas </t>
  </si>
  <si>
    <t>72151511-92070139</t>
  </si>
  <si>
    <t>Elementos decorativos (figuras)</t>
  </si>
  <si>
    <t>39111910-92142653</t>
  </si>
  <si>
    <t>Baterias de reloj 2034</t>
  </si>
  <si>
    <t>92002087-00000001</t>
  </si>
  <si>
    <t xml:space="preserve">Felpas de 2" </t>
  </si>
  <si>
    <t>Brochas de 2</t>
  </si>
  <si>
    <t xml:space="preserve">Compra de disco de corte </t>
  </si>
  <si>
    <t xml:space="preserve">Sevicio de Alquiler de figuras navideñas </t>
  </si>
  <si>
    <t>72151511-92133352</t>
  </si>
  <si>
    <t xml:space="preserve">Descansa Pies </t>
  </si>
  <si>
    <t>92029401-00000001</t>
  </si>
  <si>
    <t>Tarjeta</t>
  </si>
  <si>
    <t>Cerrajería</t>
  </si>
  <si>
    <t>78181597-92044763</t>
  </si>
  <si>
    <t>Pilas AA</t>
  </si>
  <si>
    <t>Pilas AAA</t>
  </si>
  <si>
    <t>26111702-92222503</t>
  </si>
  <si>
    <t>Sombreros</t>
  </si>
  <si>
    <t>Rápida</t>
  </si>
  <si>
    <t>Chalecos</t>
  </si>
  <si>
    <t>53103199-92002320</t>
  </si>
  <si>
    <t>Mousepads</t>
  </si>
  <si>
    <t>Parlantes</t>
  </si>
  <si>
    <t>Lavaplatos</t>
  </si>
  <si>
    <t>Esponjas lavaplatos</t>
  </si>
  <si>
    <t>47131603-90007557</t>
  </si>
  <si>
    <t>Filtros café</t>
  </si>
  <si>
    <t>Compra de tóner</t>
  </si>
  <si>
    <t>Reconectadores</t>
  </si>
  <si>
    <t>Inversión - 20 - 161</t>
  </si>
  <si>
    <t>39122234-92032900</t>
  </si>
  <si>
    <t>Procedimientos Ordinarios</t>
  </si>
  <si>
    <t>Mater. y produc minerales y asfalticos</t>
  </si>
  <si>
    <t>Materiales y productos metalicos</t>
  </si>
  <si>
    <t>Madera y sus derivados</t>
  </si>
  <si>
    <t>2.03.03 Madera y sus derivados Madera y sus derivados Madera y sus derivados</t>
  </si>
  <si>
    <t>Otros mater. y prod. de uso en construc.</t>
  </si>
  <si>
    <t>Transformadores</t>
  </si>
  <si>
    <t>No aparece en lista</t>
  </si>
  <si>
    <t>Seccionadores</t>
  </si>
  <si>
    <t>Inversión - 20 - 129</t>
  </si>
  <si>
    <t>32151801-92055882</t>
  </si>
  <si>
    <t>2.03.03 Madera y sus derivados Madera y sus derivados</t>
  </si>
  <si>
    <t>Notas Adhesivas</t>
  </si>
  <si>
    <t>Sacagrapas</t>
  </si>
  <si>
    <t>Cinta transparente</t>
  </si>
  <si>
    <t>Clips</t>
  </si>
  <si>
    <t>Rreparacion llantas</t>
  </si>
  <si>
    <t>Compra de puntas de prueba de multimetros</t>
  </si>
  <si>
    <t>Conectores varios</t>
  </si>
  <si>
    <t>Llavines de seguridad</t>
  </si>
  <si>
    <t>Placas de aluminio</t>
  </si>
  <si>
    <t>Amarras</t>
  </si>
  <si>
    <t>Baterias especiales</t>
  </si>
  <si>
    <t>Adhesivos</t>
  </si>
  <si>
    <t>Bloqueador especial por recomendación medica</t>
  </si>
  <si>
    <t>Reparaciones y mantenimiento</t>
  </si>
  <si>
    <t>81141504-92008515</t>
  </si>
  <si>
    <t>1.08.99 Mantenimiento y reparación de otros equipos Mantenimiento y reparación de otros equipos Mantenimiento y reparación de otros equipos</t>
  </si>
  <si>
    <t xml:space="preserve">Rápida. </t>
  </si>
  <si>
    <t>Calcomanías reflectivas</t>
  </si>
  <si>
    <t>Rápida. OG de reserva</t>
  </si>
  <si>
    <t>Pinzas amperimétrica con sonda Iflex</t>
  </si>
  <si>
    <t>Inversión - 20 - 39</t>
  </si>
  <si>
    <t>5.01.99 Maquinaria y equipo diverso Maquinaria y equipo diverso Maquinaria y equipo diverso</t>
  </si>
  <si>
    <t xml:space="preserve">Sierras de extensión </t>
  </si>
  <si>
    <t>5.01.99 Maquinaria y equipo diverso Maquinaria y equipo diverso</t>
  </si>
  <si>
    <t>Reparacion llantas</t>
  </si>
  <si>
    <t>Pegamentos</t>
  </si>
  <si>
    <t>Sellador</t>
  </si>
  <si>
    <t>Insecticida</t>
  </si>
  <si>
    <t>Cable de red</t>
  </si>
  <si>
    <t>Cable flexible multiconductor</t>
  </si>
  <si>
    <t xml:space="preserve">Tarjeta y Rápida. </t>
  </si>
  <si>
    <t>Tomas y encufes</t>
  </si>
  <si>
    <t xml:space="preserve">Tarjeta y rápida. </t>
  </si>
  <si>
    <t>Empalmes</t>
  </si>
  <si>
    <t>Adaptadores</t>
  </si>
  <si>
    <t>Inversores</t>
  </si>
  <si>
    <t>Transistores</t>
  </si>
  <si>
    <t>Luz piloto</t>
  </si>
  <si>
    <t>Integrados</t>
  </si>
  <si>
    <t>Potenciómetros</t>
  </si>
  <si>
    <t>Rectificadores</t>
  </si>
  <si>
    <t>Puntas</t>
  </si>
  <si>
    <t>Relés</t>
  </si>
  <si>
    <t>PLC</t>
  </si>
  <si>
    <t>Rapida</t>
  </si>
  <si>
    <t>Leds</t>
  </si>
  <si>
    <t>Pines</t>
  </si>
  <si>
    <t>Contactos auxiliares</t>
  </si>
  <si>
    <t>Termostatos</t>
  </si>
  <si>
    <t>Breakers</t>
  </si>
  <si>
    <t>Finales de carrera</t>
  </si>
  <si>
    <t>Selectores</t>
  </si>
  <si>
    <t>Termocupla</t>
  </si>
  <si>
    <t>Temporizadores</t>
  </si>
  <si>
    <t>Caja de paso</t>
  </si>
  <si>
    <t>Termocontraible</t>
  </si>
  <si>
    <t>Portabaterias</t>
  </si>
  <si>
    <t xml:space="preserve">Pulsadores </t>
  </si>
  <si>
    <t>Aisladores</t>
  </si>
  <si>
    <t>Bornes</t>
  </si>
  <si>
    <t>Terminales</t>
  </si>
  <si>
    <t>Puentes</t>
  </si>
  <si>
    <t>Atenuadores</t>
  </si>
  <si>
    <t>Convertidor de medios</t>
  </si>
  <si>
    <t>Cargadores</t>
  </si>
  <si>
    <t>Tubos</t>
  </si>
  <si>
    <t>Brocas</t>
  </si>
  <si>
    <t>Angulares</t>
  </si>
  <si>
    <t>Remaches</t>
  </si>
  <si>
    <t>Gabinetes</t>
  </si>
  <si>
    <t>Arandelas</t>
  </si>
  <si>
    <t>Tuercas</t>
  </si>
  <si>
    <t>Tornillos</t>
  </si>
  <si>
    <t>Láminas y placas</t>
  </si>
  <si>
    <t>Pletinas</t>
  </si>
  <si>
    <t>Hojas segueta</t>
  </si>
  <si>
    <t>Muñoneras</t>
  </si>
  <si>
    <t>2.03.01 Materiales y productos metálicos Materiales y productos metálicos Materiales y productos metálicos Materiales y productos metálicos</t>
  </si>
  <si>
    <t>Rieles</t>
  </si>
  <si>
    <t>Cinta tapagoteras</t>
  </si>
  <si>
    <t>31201510-92088304</t>
  </si>
  <si>
    <t>2.03.99 Otros mat. y productos de uso en la construcción y mantenimiento Otros mat. y productos de uso en la construcción y mantenimiento Otros mat. y productos de uso en la construcción y mantenimiento</t>
  </si>
  <si>
    <t>Brochas</t>
  </si>
  <si>
    <t>Tubos PVC</t>
  </si>
  <si>
    <t>Disco corte metal</t>
  </si>
  <si>
    <t>Repuestos para equipos de la red</t>
  </si>
  <si>
    <t>Rápida.</t>
  </si>
  <si>
    <t>Baterías de repuesto para equipos de la red</t>
  </si>
  <si>
    <t>Licencia ELCAD</t>
  </si>
  <si>
    <t>43231512-90008784</t>
  </si>
  <si>
    <t>Pilas recargables</t>
  </si>
  <si>
    <t>Cintas para etiquetadora</t>
  </si>
  <si>
    <t>Hules</t>
  </si>
  <si>
    <t>Estuches</t>
  </si>
  <si>
    <t>Cargador</t>
  </si>
  <si>
    <t>Aisladores acrilicos</t>
  </si>
  <si>
    <t>Empaques</t>
  </si>
  <si>
    <t>Radios especiales con orejetas antiruido</t>
  </si>
  <si>
    <t>1.08.99 Mantenimiento y reparación de otros equipos Mantenimiento y reparación de otros equipos</t>
  </si>
  <si>
    <t>Rotormartillo</t>
  </si>
  <si>
    <t>Amperímetro</t>
  </si>
  <si>
    <t>Probador de cables utp</t>
  </si>
  <si>
    <t>Destornillador eléctrico</t>
  </si>
  <si>
    <t>Taladro baterías</t>
  </si>
  <si>
    <t>Relés de protección</t>
  </si>
  <si>
    <t>Inversión - 20 - 162</t>
  </si>
  <si>
    <t>39122330-92086052</t>
  </si>
  <si>
    <t>Servicio de cerrajería</t>
  </si>
  <si>
    <t>Compra realizada con tarjeta institucional</t>
  </si>
  <si>
    <t>Gasolina (pichingas)</t>
  </si>
  <si>
    <t>92043611
-00000002</t>
  </si>
  <si>
    <t>2.01.01 Combustibles y lubricantes</t>
  </si>
  <si>
    <t>Aceite lubricante (unidades de 250ml)</t>
  </si>
  <si>
    <t>Pintura en aerosol (latas)</t>
  </si>
  <si>
    <t>31211507-90030921</t>
  </si>
  <si>
    <t>Cemento para pvc</t>
  </si>
  <si>
    <t>Rollos de papel para uso del plotter</t>
  </si>
  <si>
    <t>Tornillos (unidades)</t>
  </si>
  <si>
    <t>Llaves de chorro</t>
  </si>
  <si>
    <t>30181701-92121419</t>
  </si>
  <si>
    <t>Discos de corte para metal</t>
  </si>
  <si>
    <t>Discos de corte para concreto</t>
  </si>
  <si>
    <t>Tubos (cubos, uniones) pvc</t>
  </si>
  <si>
    <t>Pichingas para agua</t>
  </si>
  <si>
    <t>24112601-92026757</t>
  </si>
  <si>
    <t>Pichingas para combustible</t>
  </si>
  <si>
    <t xml:space="preserve">Hielera </t>
  </si>
  <si>
    <t>Bloqueadores solares (unidad)</t>
  </si>
  <si>
    <t>Café (bolsas)</t>
  </si>
  <si>
    <t>92120583
-00000009</t>
  </si>
  <si>
    <t xml:space="preserve">2.02.03 Alimentos y bebidas  </t>
  </si>
  <si>
    <t>50161509-92011413</t>
  </si>
  <si>
    <t>Mantenimiento máquina de comprensión</t>
  </si>
  <si>
    <t>Mantenimiento generadores</t>
  </si>
  <si>
    <t>Toner</t>
  </si>
  <si>
    <t>44103103-92299078</t>
  </si>
  <si>
    <t>Tambor</t>
  </si>
  <si>
    <t xml:space="preserve">2.04.02 Repuestos y accesorios </t>
  </si>
  <si>
    <t>Lapicero azul</t>
  </si>
  <si>
    <t>44121701-90030976</t>
  </si>
  <si>
    <t xml:space="preserve">2.99.01 Útiles y materiales de oficina y cómputo </t>
  </si>
  <si>
    <t>Lapicero negro</t>
  </si>
  <si>
    <t>44121701-92068329</t>
  </si>
  <si>
    <t>Lapicero rojo</t>
  </si>
  <si>
    <t>44121701-92069108</t>
  </si>
  <si>
    <t>44122107-92195253</t>
  </si>
  <si>
    <t xml:space="preserve">	44122026-92169642</t>
  </si>
  <si>
    <t>Minas</t>
  </si>
  <si>
    <t>44121902-92226540</t>
  </si>
  <si>
    <t>Borrador</t>
  </si>
  <si>
    <t>44121804-92194210</t>
  </si>
  <si>
    <t>Resaltador amarillo</t>
  </si>
  <si>
    <t>Resaltador rosado</t>
  </si>
  <si>
    <t>44121716-92330622</t>
  </si>
  <si>
    <t>Lápiz de minas</t>
  </si>
  <si>
    <t xml:space="preserve">	44121705-92141271</t>
  </si>
  <si>
    <t>Post it</t>
  </si>
  <si>
    <t>44111501-92281465</t>
  </si>
  <si>
    <t>Grapadora</t>
  </si>
  <si>
    <t xml:space="preserve">	44121615-92341297</t>
  </si>
  <si>
    <t>Marcador permanente negro</t>
  </si>
  <si>
    <t>90009704-00000240</t>
  </si>
  <si>
    <t>Marcador permanente azul</t>
  </si>
  <si>
    <t>90009707-00000002</t>
  </si>
  <si>
    <t>Marcador pizarra azul</t>
  </si>
  <si>
    <t>90002555-00000005</t>
  </si>
  <si>
    <t>Marcador pizarra rojo</t>
  </si>
  <si>
    <t>90002558-00000003</t>
  </si>
  <si>
    <t>Marcador pizarra negro</t>
  </si>
  <si>
    <t>90002557-00000194</t>
  </si>
  <si>
    <t>Cinta transparente oficina</t>
  </si>
  <si>
    <t>92046199-00000030</t>
  </si>
  <si>
    <t>Plantas eléctricas</t>
  </si>
  <si>
    <t>26111699-92018985</t>
  </si>
  <si>
    <t>Hornos de microondas</t>
  </si>
  <si>
    <t>52141502-92058014</t>
  </si>
  <si>
    <t>Sistemas de proteccion a tierra</t>
  </si>
  <si>
    <t>39121613-90038198</t>
  </si>
  <si>
    <t>Enfasador inalámbrico</t>
  </si>
  <si>
    <t>41113602-	92198452</t>
  </si>
  <si>
    <t>Amperimetros media tensión</t>
  </si>
  <si>
    <t>27131501-92198422</t>
  </si>
  <si>
    <t>Bastón aislado</t>
  </si>
  <si>
    <t>39121721-92233450</t>
  </si>
  <si>
    <t xml:space="preserve">Servicio de poda </t>
  </si>
  <si>
    <t>70111503-92055900</t>
  </si>
  <si>
    <t>Gasolina</t>
  </si>
  <si>
    <t>15101501-92290020</t>
  </si>
  <si>
    <t>Estañon de aceite para lubricar cadenas</t>
  </si>
  <si>
    <t>Cadenas de corte HT-100</t>
  </si>
  <si>
    <t>Espadas</t>
  </si>
  <si>
    <t>Basureros</t>
  </si>
  <si>
    <t>Arnes de seguridad</t>
  </si>
  <si>
    <t>Tirantes para arnes</t>
  </si>
  <si>
    <t>Salvarama</t>
  </si>
  <si>
    <t>Mosqueton</t>
  </si>
  <si>
    <t>Tope de patin</t>
  </si>
  <si>
    <t>Bloqueador de pie</t>
  </si>
  <si>
    <t>Zigzag</t>
  </si>
  <si>
    <t>Casco</t>
  </si>
  <si>
    <t>90018558-00000010</t>
  </si>
  <si>
    <t>Mosqueton portaherramientas</t>
  </si>
  <si>
    <t>Cuerda 12.5 mm de 60 m</t>
  </si>
  <si>
    <t>Estrobo de posicionamiento</t>
  </si>
  <si>
    <t>Pedal con anilla</t>
  </si>
  <si>
    <t>50201706-92176385</t>
  </si>
  <si>
    <t>Reparación de Motosierras y podadoras</t>
  </si>
  <si>
    <t>Calibracion de odometros</t>
  </si>
  <si>
    <t>Chinches</t>
  </si>
  <si>
    <t>44122106-90030065</t>
  </si>
  <si>
    <t>Corrector</t>
  </si>
  <si>
    <t>Marcador anaranjado</t>
  </si>
  <si>
    <t xml:space="preserve">	44121716-92343868</t>
  </si>
  <si>
    <t>Lapiz escribir</t>
  </si>
  <si>
    <t>92315382-00000001</t>
  </si>
  <si>
    <t>Marcador permanente rojo</t>
  </si>
  <si>
    <t>90009701-00000122</t>
  </si>
  <si>
    <t>Goma barra</t>
  </si>
  <si>
    <t>92043572-00000027</t>
  </si>
  <si>
    <t>Goma blanca</t>
  </si>
  <si>
    <t>92050279-00000003</t>
  </si>
  <si>
    <t>Tajador</t>
  </si>
  <si>
    <t>90000908-00000002</t>
  </si>
  <si>
    <t xml:space="preserve">sujetador plastico para folders </t>
  </si>
  <si>
    <t>92069051-00000173</t>
  </si>
  <si>
    <t>Tablas porta papeles</t>
  </si>
  <si>
    <t>Podadoras</t>
  </si>
  <si>
    <t>27112007-92138925</t>
  </si>
  <si>
    <t>Motosierras de mano con cilindraje 45,4 cm3</t>
  </si>
  <si>
    <t>27112746-92008635</t>
  </si>
  <si>
    <t>Odometro</t>
  </si>
  <si>
    <t>Motosierras cilindraje de 30 cm3</t>
  </si>
  <si>
    <t>Resistografo R650-SC</t>
  </si>
  <si>
    <t>Servicio de cerrajería (copias llaves)</t>
  </si>
  <si>
    <t>Grasa sintética  en aerosol (caja 10 unidades)</t>
  </si>
  <si>
    <t>92121115
-00000003</t>
  </si>
  <si>
    <t>Gas propano (unidad)</t>
  </si>
  <si>
    <t xml:space="preserve">	15111501-92044077</t>
  </si>
  <si>
    <t>Aceite lubricante (galón)</t>
  </si>
  <si>
    <t>Grasa blanca (unidad)</t>
  </si>
  <si>
    <t>15121902-90028220</t>
  </si>
  <si>
    <t>Varsol (galón)</t>
  </si>
  <si>
    <t>92079513
-00000003</t>
  </si>
  <si>
    <t>Pintura (galón)</t>
  </si>
  <si>
    <t>Thinner (galón)</t>
  </si>
  <si>
    <t>92193549
-00000006</t>
  </si>
  <si>
    <t>Compuesto polímero (litros)</t>
  </si>
  <si>
    <t>39121337-92296030</t>
  </si>
  <si>
    <t>Alcohol Isopropílico (galón)</t>
  </si>
  <si>
    <t>92067602
-00000018</t>
  </si>
  <si>
    <t>Evigras (litros)</t>
  </si>
  <si>
    <t>92162796
-00000018</t>
  </si>
  <si>
    <t>Hexano (galón)</t>
  </si>
  <si>
    <t>92204380
-00000004</t>
  </si>
  <si>
    <t>Reactivos quimícos  (productos HYDRANAL)</t>
  </si>
  <si>
    <r>
      <t> </t>
    </r>
    <r>
      <rPr>
        <sz val="10"/>
        <color rgb="FF000000"/>
        <rFont val="Arial"/>
        <family val="2"/>
      </rPr>
      <t>41116004</t>
    </r>
  </si>
  <si>
    <t>Sílica de gel</t>
  </si>
  <si>
    <t>Inhibidor oxido (galón)</t>
  </si>
  <si>
    <t>Convertidor (Corrostop óxido galón)</t>
  </si>
  <si>
    <t>Poliuretan (galón)</t>
  </si>
  <si>
    <t>Desengrasante (galón)</t>
  </si>
  <si>
    <t>Pegamento de contacto (unidad)</t>
  </si>
  <si>
    <t>Bicarbontato de sodio (kilos)</t>
  </si>
  <si>
    <t>51171504-92221566</t>
  </si>
  <si>
    <t>Trabador de roscas alta resistencia</t>
  </si>
  <si>
    <t>Sellador anaerobico</t>
  </si>
  <si>
    <t>Super wonder (unidad)</t>
  </si>
  <si>
    <t>Silicon</t>
  </si>
  <si>
    <t>12352310-92008845</t>
  </si>
  <si>
    <t>Sellador (duretan)</t>
  </si>
  <si>
    <t>Agua de alta pureza (litros)</t>
  </si>
  <si>
    <t>Cordon eléctrico (metros)</t>
  </si>
  <si>
    <t>Cable flexible (1x16mm²750V (6AWG) 70ºC 76A negro y rojo)Unidad</t>
  </si>
  <si>
    <t xml:space="preserve">Bobina </t>
  </si>
  <si>
    <t>Breaker presión (unidad)</t>
  </si>
  <si>
    <t>Terminal ojo preaislada (varios tamaños) unidades</t>
  </si>
  <si>
    <t>39121405-92006761</t>
  </si>
  <si>
    <t>Cobre (5 y 16 6AWG Y 4 AWG)</t>
  </si>
  <si>
    <t>Fusible industrial (unidad)</t>
  </si>
  <si>
    <t>Extensiones eléctricas (unidad)</t>
  </si>
  <si>
    <t>Termoencogibles (varios tamaños)</t>
  </si>
  <si>
    <t>Fusibles de porcelana (unidad)</t>
  </si>
  <si>
    <t>Gabinete plástico (unidad)</t>
  </si>
  <si>
    <t>Canaletas (unidad)</t>
  </si>
  <si>
    <t xml:space="preserve">Terminales </t>
  </si>
  <si>
    <t>Energizador</t>
  </si>
  <si>
    <t>Lamparas led (unidad) diversos tipos</t>
  </si>
  <si>
    <t>Resistencia tubular (unidad)</t>
  </si>
  <si>
    <t>Kit brida union</t>
  </si>
  <si>
    <t>Resistencias tubulares tipo aleatadas (unidad)</t>
  </si>
  <si>
    <t>Empalme monopolar (unidad)</t>
  </si>
  <si>
    <t>Contactor (unidad)</t>
  </si>
  <si>
    <t>Conector union</t>
  </si>
  <si>
    <t>Conector tipo tunel</t>
  </si>
  <si>
    <t>Enchufe</t>
  </si>
  <si>
    <t>Porta fusibles  (unidad)</t>
  </si>
  <si>
    <t>Derivación Montada Celda</t>
  </si>
  <si>
    <t>Compra realizada por SIACO rápido</t>
  </si>
  <si>
    <t>Brocas ( unidades diferentes tamaños)</t>
  </si>
  <si>
    <t>Angular (unidad)</t>
  </si>
  <si>
    <t>Platinas (unidad)</t>
  </si>
  <si>
    <t>Tornillos tipo ojo cerrado</t>
  </si>
  <si>
    <t>31161522-92020170</t>
  </si>
  <si>
    <t>Tuercas (hexagonales-ciegas -seguridad) unidad</t>
  </si>
  <si>
    <t>Arandelas (diferentes tamaños y estilos:plana y presión unidad)</t>
  </si>
  <si>
    <t>Anclajes de cuñas (3/4" x 7") unidades</t>
  </si>
  <si>
    <t>Tonillo hexagonal</t>
  </si>
  <si>
    <t>Tornillo de carrocería</t>
  </si>
  <si>
    <t>Cepillos de acero</t>
  </si>
  <si>
    <t>27111907-90009533</t>
  </si>
  <si>
    <t>Discos de corte (unidades diferentes tamaños)</t>
  </si>
  <si>
    <t>Brochas (diferentes tamaños)</t>
  </si>
  <si>
    <t>Lijas (diferentes tamaños y tipos) unidades</t>
  </si>
  <si>
    <t>Empaques (empaque caucho 3/4" X 3/8" 3 huecos unidades)</t>
  </si>
  <si>
    <t>Empaques (metros)</t>
  </si>
  <si>
    <t>38 kV Bushing boot , 300, service kit only (1 bushing)</t>
  </si>
  <si>
    <t>Kit Palm Conector14 mm holes (tipo paleta 2 huecos)</t>
  </si>
  <si>
    <t>Cinta de impresión para etiquetadora portátil Brady BMP 71 (unidad)</t>
  </si>
  <si>
    <t>44102412-92017126</t>
  </si>
  <si>
    <t>Guantes de nitrilo (cajas)</t>
  </si>
  <si>
    <t>92305674
-00000014</t>
  </si>
  <si>
    <t>Baterías (sets de AA)</t>
  </si>
  <si>
    <t>26111702-92337607</t>
  </si>
  <si>
    <t>Baterías (sets de AAA)</t>
  </si>
  <si>
    <t>Rollo adsorbente de uso pesado (unidad)</t>
  </si>
  <si>
    <t>Amarras plásticas (diferentes tamaños) paquetes</t>
  </si>
  <si>
    <t>Rollo maskin tape industrial (unidad)</t>
  </si>
  <si>
    <t>31201503-92014769</t>
  </si>
  <si>
    <t>Rollo maskin tape (varios tamaños unidades)</t>
  </si>
  <si>
    <t>Plástico para paletizar  (rollo)</t>
  </si>
  <si>
    <t>Café (bolsa)</t>
  </si>
  <si>
    <t>Azúcar (bolsa)</t>
  </si>
  <si>
    <t>Toner impresora (unidad) marca Richo</t>
  </si>
  <si>
    <t>Cartuchos  de tinta para etiquetadora etiquetadora portátil Brady BMP 71 (unidad)</t>
  </si>
  <si>
    <t>Lapicero azul (caja presentación 12 unidades)</t>
  </si>
  <si>
    <t>Lapicero negro (caja presentación 12 unidades)</t>
  </si>
  <si>
    <t>Clips (caja 100 unidades)</t>
  </si>
  <si>
    <t>Marcador permanente negro (caja)</t>
  </si>
  <si>
    <t>Marcador permanente azul (caja)</t>
  </si>
  <si>
    <t>Quita grapas (unidad)</t>
  </si>
  <si>
    <t>Marcador permanente rojo (caja)</t>
  </si>
  <si>
    <t>Goma barra (l+apiz adhesivo unidad)</t>
  </si>
  <si>
    <t>Goma blanca líquida (unidad)</t>
  </si>
  <si>
    <t>Marcador pizarra acrílica  (caja)</t>
  </si>
  <si>
    <t>Marcador pizarra acrílica rojo (caja)</t>
  </si>
  <si>
    <t>Marcador pizarra acrílico negro (caja)</t>
  </si>
  <si>
    <t>Sujetador plástico para folders (cajas)</t>
  </si>
  <si>
    <t>Borrador (unidad)</t>
  </si>
  <si>
    <t>Corrector (unidad)</t>
  </si>
  <si>
    <t>Marcador anaranjado (caja presentación 12 unidades)</t>
  </si>
  <si>
    <t>Resaltador amarillo (caja presentación 12 unidades)</t>
  </si>
  <si>
    <t>Grapadora (unidad)</t>
  </si>
  <si>
    <t>Tabla postapapeles</t>
  </si>
  <si>
    <t>Mantenimiento y reparación del Equipo Analizador de Calidad de Gas SF6</t>
  </si>
  <si>
    <t xml:space="preserve">Mantenimiento y reparación del Equipo Medidor Relación Resistencia Interna Devanados </t>
  </si>
  <si>
    <t>Mantenimiento y reparación del Equipo Microhmetro</t>
  </si>
  <si>
    <t>Diadema</t>
  </si>
  <si>
    <t>92005790-00000007</t>
  </si>
  <si>
    <t>Sistema de pruebas trifásico (Trestano 600 incluye: paquete universal, PTM software avanzado,CP CR600 Reactor de compensación 25 H)</t>
  </si>
  <si>
    <t xml:space="preserve">Copia de Llave </t>
  </si>
  <si>
    <t>35 copias</t>
  </si>
  <si>
    <t>Gasolina para motobombas y generadores portátiles</t>
  </si>
  <si>
    <t>275 litros</t>
  </si>
  <si>
    <t>Grasa siliconada lubricante para la confección de terminales conectores en cables de potencia</t>
  </si>
  <si>
    <t>11 tubos</t>
  </si>
  <si>
    <t xml:space="preserve">Cilindro de gas propano para quemadores </t>
  </si>
  <si>
    <t>6 cilindros</t>
  </si>
  <si>
    <t>Pintura en aérosol para demarcación</t>
  </si>
  <si>
    <t>Pintura anticorrosiva</t>
  </si>
  <si>
    <t>1 galón</t>
  </si>
  <si>
    <t>Insecticida SPINOSAD para el control de vectores en cámaras subterráneas de la red de San José, capaces de propargar las enfermedades del Dengue, Zika y Chikungunya. Presentación en tabletas.</t>
  </si>
  <si>
    <t>Epóxico estructural puro para aplicación en base de tableros de distribución de baja tensión. Caja 600 ml.</t>
  </si>
  <si>
    <t>12 cajas</t>
  </si>
  <si>
    <t>Rollo de papel para uso del plotter</t>
  </si>
  <si>
    <t>2 rollos</t>
  </si>
  <si>
    <t>Saco de asfalto frío para reposición de carpeta de rodamiento sobre canalización eléctrica subterránea</t>
  </si>
  <si>
    <t>2.03.02 Materiales y productos minerales y asfálticos</t>
  </si>
  <si>
    <t>Saco de arena industrial para reposición de capas del subsuelo por reparación de canalización eléctrica subterránea</t>
  </si>
  <si>
    <t>Tapa de caja de registro metálicas, de 60 cm de diámetro con flanger</t>
  </si>
  <si>
    <t>Tapa de caja de registro metálicas, de 80 cm de diámetro con flanger</t>
  </si>
  <si>
    <t>Tapa de caja de registro metálicas de 80 cm de diámetro sin flanger</t>
  </si>
  <si>
    <t>Tornillos de carrocería  todo rosca en 5/16" x 2" con tuerca</t>
  </si>
  <si>
    <t>Arandela plana para Tornillos de carrocería en 5/16 x 2"</t>
  </si>
  <si>
    <t>Arandela de presión para Tornillos de carrocería en 5/16 x 2"</t>
  </si>
  <si>
    <t>Tornillo de seguridad Allen sin cabeza de Acero 5/8" x 3/4"</t>
  </si>
  <si>
    <t>Tuerca Hexagonal de 5/8" Rosca Ordonaria</t>
  </si>
  <si>
    <t>Barra roscada de 3/8" x 6"</t>
  </si>
  <si>
    <t>Perno de anclaje inoxidable de 1/2" x 7" sin camisa</t>
  </si>
  <si>
    <t>Tuerca hexagonal galvanizada de 1/2"</t>
  </si>
  <si>
    <t>Arendela plana galvanizada de 1/2"</t>
  </si>
  <si>
    <t xml:space="preserve">Arandela plana galvanizada </t>
  </si>
  <si>
    <t>Lámina A36 punta de diamante de 6.35 mm x 1,22 m x 2,44 m</t>
  </si>
  <si>
    <t>Lámina metálica expandida ACS #1 de 3 mm x 1,22 m x 2,44 m</t>
  </si>
  <si>
    <t>Tabla de madera sin cepillo de 25 x 250 mm para la confección de tapas de cajas de registro.</t>
  </si>
  <si>
    <t>Regla de madera 25 x 75 x 3,34 mm para la confección de tapas de cajas de registro.</t>
  </si>
  <si>
    <t>Curva radio largo de 90° de PVC SDR41 de 100 mm de diámetro</t>
  </si>
  <si>
    <t>Curva radio largo de 90° de PVC SDR41 de 150 mm de diámetro</t>
  </si>
  <si>
    <t>Unión PVC SCH40 de 150 mm de diámetro</t>
  </si>
  <si>
    <t>Módulos de control electrónicos de interruptores trifásicos tipo sumergibles de la marca G&amp;W; basado en tecnología de microprocesador, con capacidad de monitorear la magnitud de la corriente en cada fase y enviar señales de apertura o disparo al interruptor según los ajustes de protección programados</t>
  </si>
  <si>
    <t xml:space="preserve">Cables de repuesto IE10250 para máquina de soldar tipo inversor </t>
  </si>
  <si>
    <t>Manguera plana reforzada de PVC para descarga a 70 psi de 2"</t>
  </si>
  <si>
    <t>34 metros</t>
  </si>
  <si>
    <t>Manguera plana reforzada de PVC para descarga a 70 psi de 3"</t>
  </si>
  <si>
    <t>15 metros</t>
  </si>
  <si>
    <t>Manguera spiraflex de PVC para succión y descarga de 3"</t>
  </si>
  <si>
    <t>30 metros</t>
  </si>
  <si>
    <t>Regulador de presión de 400 psi de entrada y 160 psi de salida</t>
  </si>
  <si>
    <t>Fotoconductor SP4500 para impresora marca RICOH</t>
  </si>
  <si>
    <t>Baterias (sets de AA)</t>
  </si>
  <si>
    <t>Baterias (sets de AAA)</t>
  </si>
  <si>
    <t>Batería cuadrada 9 V</t>
  </si>
  <si>
    <t xml:space="preserve">Cinta de vinil amarillo de 2" de ancho x 15 metros de longitud para impresora portátil Brady BMP71 </t>
  </si>
  <si>
    <t>Trajes protectores desechables para personal técnico talla XL, usados en la limpieza de cámaras subterráneas</t>
  </si>
  <si>
    <t>Trajes protectores desechables para personal técnico talla L, usados en la limpieza de cámaras subterráneas</t>
  </si>
  <si>
    <t>Bloqueador Umbrella resistente al agua con factor de protección solar 50, medicados para los funcionarios Gerardo Valverde Muñoz y Luis Diego Abarca Salas.</t>
  </si>
  <si>
    <t>25 kilos</t>
  </si>
  <si>
    <t>60 kilos</t>
  </si>
  <si>
    <t>Mantenimiento correctivo generadores eléctricos portátiles</t>
  </si>
  <si>
    <t>Mantenimiento preventivo generadores eléctricos portátiles</t>
  </si>
  <si>
    <t>Mantenimiento correctivo motobombas</t>
  </si>
  <si>
    <t>Mantenimiento preventivo motobombas</t>
  </si>
  <si>
    <t>Mantenimiento correctivo bomba extracción de agua sumergible</t>
  </si>
  <si>
    <t>Mantenimiento preventivo bomba extracción de agua sumergible</t>
  </si>
  <si>
    <t>Clips 50mm</t>
  </si>
  <si>
    <t>Resaltador anaranjado</t>
  </si>
  <si>
    <t>Resaltador verde</t>
  </si>
  <si>
    <t xml:space="preserve">Resaltador turquesa </t>
  </si>
  <si>
    <t>Resaltador violeta</t>
  </si>
  <si>
    <t>Regla</t>
  </si>
  <si>
    <t>lapiz escribir</t>
  </si>
  <si>
    <t>Marcador pizarra verde</t>
  </si>
  <si>
    <t xml:space="preserve">Cartucho de tinta negro brillante para impresora Brady BMP71 </t>
  </si>
  <si>
    <t>Toner impresora</t>
  </si>
  <si>
    <t>Tintas para plotter Negro</t>
  </si>
  <si>
    <t>Tintas para plotter Magenta</t>
  </si>
  <si>
    <t>Tintas para plotter Cian</t>
  </si>
  <si>
    <t>Tintas para plotter Amarillo</t>
  </si>
  <si>
    <t>Jabón lavaplatos</t>
  </si>
  <si>
    <t xml:space="preserve">2.99.05 </t>
  </si>
  <si>
    <t>Esponja para platos</t>
  </si>
  <si>
    <t xml:space="preserve">Soldador inverter </t>
  </si>
  <si>
    <t>Bomba para extracción de agua motor gasolina</t>
  </si>
  <si>
    <t>Bomba para extracción de agua motor eléctrico</t>
  </si>
  <si>
    <t>Generador eléctrico portátil de batería</t>
  </si>
  <si>
    <t>Rotomartillo con hincador de varilla de puesta a tierra</t>
  </si>
  <si>
    <t>27112705-90009267</t>
  </si>
  <si>
    <t>Gasolina (lts)</t>
  </si>
  <si>
    <t>Aceite para motosierras (lts)</t>
  </si>
  <si>
    <t xml:space="preserve">2.01.01 Combustibles y lubricantes </t>
  </si>
  <si>
    <t>Lubricantes (lts)</t>
  </si>
  <si>
    <t>Candados medianos</t>
  </si>
  <si>
    <t>Candados grandes</t>
  </si>
  <si>
    <t>Calibración equipo medición (multimétros)</t>
  </si>
  <si>
    <t>81141504-92045211</t>
  </si>
  <si>
    <t>Mantenimiento y reparación de equipos</t>
  </si>
  <si>
    <t>Maletin tipo salveque para botiquin</t>
  </si>
  <si>
    <t xml:space="preserve">2.04.01 </t>
  </si>
  <si>
    <t>Fotoconductor para impresora Xerox 3325</t>
  </si>
  <si>
    <t>Fotoconductor para impresora Ricoh Modelo SP 4510 S</t>
  </si>
  <si>
    <t>Tijeras punta roma</t>
  </si>
  <si>
    <t>Caja de Grapas</t>
  </si>
  <si>
    <t>Caja de Clips</t>
  </si>
  <si>
    <t>Caja de Chinches</t>
  </si>
  <si>
    <t xml:space="preserve">Saca grapas </t>
  </si>
  <si>
    <t>44122026-92169642</t>
  </si>
  <si>
    <t>Minas 0,7 mm</t>
  </si>
  <si>
    <t>Lápiz de minas 0,7 mm</t>
  </si>
  <si>
    <t>44121705-92141271</t>
  </si>
  <si>
    <t>44121615-92341297</t>
  </si>
  <si>
    <t>41111604-90015090</t>
  </si>
  <si>
    <t>Aire comprimido</t>
  </si>
  <si>
    <t>44102904-92015410</t>
  </si>
  <si>
    <t>Cinta mágica 3/4 18x25 mts 3M</t>
  </si>
  <si>
    <t>Cinta de empaque café X 180 mts</t>
  </si>
  <si>
    <t>Cinta de empaque transparente X 180 mts</t>
  </si>
  <si>
    <t xml:space="preserve">Corrector liquido agua brocha </t>
  </si>
  <si>
    <t>Marcador celeste</t>
  </si>
  <si>
    <t>Marcador Permanente negro punta redondo</t>
  </si>
  <si>
    <t>Marcador Permanente rojo punta redondo</t>
  </si>
  <si>
    <t>Marcador Permanente azul punta redondo</t>
  </si>
  <si>
    <t>Marcador Permanente verde punta redondo</t>
  </si>
  <si>
    <t>Marcador para Pizarra negro punta redondo</t>
  </si>
  <si>
    <t>Marcador para Pizarra rojo punta redondo</t>
  </si>
  <si>
    <t>Marcador para Pizarra azul punta redondo</t>
  </si>
  <si>
    <t>Marcador para Pizarra verde punta redondo</t>
  </si>
  <si>
    <t>Cuenta fácil cera 42 grs(Dedos Felices) o Humedecedor de dedos</t>
  </si>
  <si>
    <t>Perforadora de 2 huecos (16 hj) tamaño mediano</t>
  </si>
  <si>
    <t>Libro 100 folios acta</t>
  </si>
  <si>
    <t xml:space="preserve">Folders o Carpetas </t>
  </si>
  <si>
    <t>Fasteners 8mm</t>
  </si>
  <si>
    <t>Ampo Tamaño Carta</t>
  </si>
  <si>
    <t>Tablas para inventario tamaño carta</t>
  </si>
  <si>
    <t>43211706-92180489</t>
  </si>
  <si>
    <t xml:space="preserve">Tóner para impresora </t>
  </si>
  <si>
    <t>44103103-90021169</t>
  </si>
  <si>
    <t>43211708-90003780</t>
  </si>
  <si>
    <t>Mouse Pad Gel descansa muñecas</t>
  </si>
  <si>
    <t>43211802-92003841</t>
  </si>
  <si>
    <t>Cable convertidor HDMI a VGA</t>
  </si>
  <si>
    <t>Diadema para teletrabajo USB</t>
  </si>
  <si>
    <t>52161514-92008634</t>
  </si>
  <si>
    <t xml:space="preserve">HUB USB multipuerto </t>
  </si>
  <si>
    <t>43211609-92225412</t>
  </si>
  <si>
    <t>Baterías AA-Par</t>
  </si>
  <si>
    <t>Baterías AAA-Par</t>
  </si>
  <si>
    <t>Extintor para vehículo 2,5 Lbs</t>
  </si>
  <si>
    <t>Mascarillas RCP</t>
  </si>
  <si>
    <t>Rollo de papel para ploter pequeño</t>
  </si>
  <si>
    <t>El monto asignado es de acuerdo a lo aprobado por la administración; no obstante, según estadística de año anteriores, el monto es insuficiente. Se podría considerar un monto anual aproximado de ¢30.000,00.</t>
  </si>
  <si>
    <t>Rollo de papel para ploter grande</t>
  </si>
  <si>
    <t>14111545-92297029</t>
  </si>
  <si>
    <t>El monto asignado es de acuerdo a lo aprobado por la administración; no obstante, según estadística de año anteriores, el monto es insuficiente. Se podría considerar un monto anual aproximado de ¢70.000,00.</t>
  </si>
  <si>
    <t xml:space="preserve">2.02.03 Alimentos y bebidas </t>
  </si>
  <si>
    <t>El monto asignado es de acuerdo a lo aprobado por la administración; no obstante, según estadística de año anteriores, el monto es insuficiente.</t>
  </si>
  <si>
    <t>Licencia Adobe Acrobat Pro XI o superior</t>
  </si>
  <si>
    <t>Operación - 34- 321</t>
  </si>
  <si>
    <t>43231512-92048365</t>
  </si>
  <si>
    <t>Se requiere la opción de edición de archivos PDF en la elaboración de los planos de los estudios de ingeniería, para poder agregar información como tablas, notas, figuras de detalle, escalar, entre otros; además para facilitar el control de calidad del producto final, así como en la concatenación de información suministrada por los clientes.</t>
  </si>
  <si>
    <t>Vernier (pie de rey)</t>
  </si>
  <si>
    <t>81141504-92275890</t>
  </si>
  <si>
    <t>El Área de Presupuesto es la encargada de  asignar los recursos durante el año para la calibración de los equipos del APSD; por lo tanto, no se incluye en el POI.</t>
  </si>
  <si>
    <t>Medidor de espesor</t>
  </si>
  <si>
    <t>Filtros para café</t>
  </si>
  <si>
    <t>2.99.07 Útiles y materiales de cocina y comedor</t>
  </si>
  <si>
    <t>El Área de Presupuesto es la encargada de  asignar los recursos durante el año, según la necesidad; por lo tanto, no se incluye en el POI.</t>
  </si>
  <si>
    <t>Bolígrafo de punta de bola (negro)</t>
  </si>
  <si>
    <t>44121704-92068331</t>
  </si>
  <si>
    <t>El Área de Presupuesto es la encargada de  asignar los recursos durante el año, según la necesidad; por lo tanto, no se incluye en el POI. En la Unidad y las áreas se podrían requerir lapiceros, pilots para pizarra, marcadores, cinta adhesiva, entre otros.</t>
  </si>
  <si>
    <t>Lápices de escritura</t>
  </si>
  <si>
    <t xml:space="preserve">
44121706-90029700</t>
  </si>
  <si>
    <t>44121716-92030305</t>
  </si>
  <si>
    <t>Rollo adhesivo</t>
  </si>
  <si>
    <t>44121634-92178707</t>
  </si>
  <si>
    <t>Kit periférico de computación (teclado-mouse)</t>
  </si>
  <si>
    <t>43211724-92267565</t>
  </si>
  <si>
    <t>El Área de Presupuesto es la encargada de  asignar los recursos durante el año, según la necesidad; por lo tanto, no se incluye en el POI. En la Unidad y las áreas se podrían requerir cambios por deterioro de teclados, mouses, mousepad, audífonos, entre otros.</t>
  </si>
  <si>
    <t>Cromatografia de gases de muestras de aceite de transformador para detectar la precencia y cantidad de PCB's en el aceite</t>
  </si>
  <si>
    <t>77121505</t>
  </si>
  <si>
    <t>1.99.99 Otros servicios no especificados Otros servicios no especificados Otros servicios no especificados</t>
  </si>
  <si>
    <t>Se realizaba por SIACO rapido /pendientes 11</t>
  </si>
  <si>
    <t xml:space="preserve">Servicio de Cerrajería </t>
  </si>
  <si>
    <t>Pago por tarjeta institucional</t>
  </si>
  <si>
    <t>Gasolina para generadores</t>
  </si>
  <si>
    <t>2.01.01 Combustibles y lubricantes Combustibles y lubricantes Combustibles y lubricantes</t>
  </si>
  <si>
    <t xml:space="preserve">Tarjeta/Litros utilizados en transcurso del año para los generadosres electricos </t>
  </si>
  <si>
    <t>Diesel para equipos torre Luz</t>
  </si>
  <si>
    <t>Tarjeta/Litros utilizados para la hidrolavadora en transcuerso del año</t>
  </si>
  <si>
    <t>Cilindro de gas butano 220gr 1/2gas</t>
  </si>
  <si>
    <t xml:space="preserve">Pintura Spray bote </t>
  </si>
  <si>
    <t>Pintura en aceite de secado rapido(Fast Dry) color gris de transformador envasado en galón</t>
  </si>
  <si>
    <t xml:space="preserve">Tarjeta/para pintar transformadores/galones </t>
  </si>
  <si>
    <t>Pintura en aceite de secado rapido(Fast Dry) color verde pedestal de transformador envasado en galón</t>
  </si>
  <si>
    <t>Pintura fluorescente en spray</t>
  </si>
  <si>
    <t>31211507-92144892</t>
  </si>
  <si>
    <t>Tarjeta institucional.  Compra de  recipientes pintura fluorescente en spray, color verde 300 ml</t>
  </si>
  <si>
    <t xml:space="preserve">Thinner tipo premiun en galón </t>
  </si>
  <si>
    <t>Canfín para uso de hidro lavadora/ Galón</t>
  </si>
  <si>
    <t>Kit de pruebas para deteccion de PCB en el aceite marca DEXIL CLOR-N-OIL 50ppm</t>
  </si>
  <si>
    <t>41113313-92020561</t>
  </si>
  <si>
    <t>2.01.99 Otros productos químicos y conexos Otros productos químicos y conexos Otros productos químicos y conexos</t>
  </si>
  <si>
    <t>SIACO Rapido/ se compran 300 pero precio aumento/para la deteccion de contaminantes en el aceite de transformadores</t>
  </si>
  <si>
    <t>No mas clavos</t>
  </si>
  <si>
    <t>Microcat  SMPL limpiador de derrames de Hidrocarburos en galon</t>
  </si>
  <si>
    <t>47131821-92171192</t>
  </si>
  <si>
    <t>Tarjeta/para el control de derrames de Hidrocarburos</t>
  </si>
  <si>
    <t>Marcador de pintura para el marcaje e identificación de transformadores color rojo</t>
  </si>
  <si>
    <t xml:space="preserve">Cemento de contacto 1/8 </t>
  </si>
  <si>
    <t xml:space="preserve">Super Bonder (goma loca) 5g </t>
  </si>
  <si>
    <t xml:space="preserve">Sellador de roscas </t>
  </si>
  <si>
    <t>Papel para plóter</t>
  </si>
  <si>
    <t>Rollos de etiquetas de 1000 de 13X25mm</t>
  </si>
  <si>
    <t>2.99.03 Productos de papel, cartón e impresos Productos de papel, cartón e impresos Productos de papel, cartón e impresos</t>
  </si>
  <si>
    <t>Paquete Papel carbon tamaño carta PELIKAN 1010 cajas de 100hojas</t>
  </si>
  <si>
    <t>14121810-90005439</t>
  </si>
  <si>
    <t>2.99.03 Productos de papel, cartón e impresos Productos de papel, cartón e impresos</t>
  </si>
  <si>
    <t>Paquete de papel adhesivo tamaño carta</t>
  </si>
  <si>
    <t>14111537-92095934</t>
  </si>
  <si>
    <t>Impresión bitácora</t>
  </si>
  <si>
    <t>Tarjeta institucional.  Servicio impresión de bitácora de vuelo para dron.</t>
  </si>
  <si>
    <t>Regleta con botón y protector negro 6 ac 300 j cable de 1,8</t>
  </si>
  <si>
    <t>Terminal 5/16'' cable 12-10AWG anillo paquetes de 10</t>
  </si>
  <si>
    <t>2.03.04 Materiales y prod. eléctric., telefónicos y de cómputo Materiales y prod. eléctric., telefónicos y de cómputo Materiales y prod. eléctric., telefónicos y de cómputo</t>
  </si>
  <si>
    <t>Terminal 1/4'' cable 12-10AWG anillo paquetes de 10</t>
  </si>
  <si>
    <t>Terminal 3/8'' cable 12-10AWG anillo paquetes de 10</t>
  </si>
  <si>
    <t>Fusible tipo americano 20A 250VCA (32x6mm) cubierta de vidrio en paquetes de 5</t>
  </si>
  <si>
    <t>Toma Corriente 220 V Sobreponer 50A 3P-4W</t>
  </si>
  <si>
    <t>Enchufe de vinil 15 a 125 v</t>
  </si>
  <si>
    <t>Fusible tipo americano 5A  250VCA (20x6mm) cubierta de vidrio en paquetes de 5</t>
  </si>
  <si>
    <t>Enchufe  50a 125-250v 3 polos - 3w</t>
  </si>
  <si>
    <t>Broca sierra para metal  11/16</t>
  </si>
  <si>
    <t>Broca sierra para metal  5/8</t>
  </si>
  <si>
    <t>Clavos  de 2 1/2 "</t>
  </si>
  <si>
    <t>Tonillos  de H.N. de 2 1/2 " grado 5</t>
  </si>
  <si>
    <t>Juego de +30 brocas de metal para taladro del laboratorio</t>
  </si>
  <si>
    <t>Tonillos punta broca para techo de 2 1/2 "</t>
  </si>
  <si>
    <t>Tonillos para techo de 2 1/2 "</t>
  </si>
  <si>
    <t>Juego de 5 brocas de cemento para taladro del laboratorio</t>
  </si>
  <si>
    <t>Disco de corte metal 4 - 1/2 x 3/32 x 7 8 "</t>
  </si>
  <si>
    <t>Disco diamantado segmentado 7pulgadas</t>
  </si>
  <si>
    <t>Tubo emt 1-1/4" ul 1,60 mm</t>
  </si>
  <si>
    <t>Disco de corte metal 7 x 5/64 x 7/8 "</t>
  </si>
  <si>
    <t>Tubo pvc sch40 de 3/4"</t>
  </si>
  <si>
    <t>Disco zirconio laminado 1000 hojas 7 x 7/8 pulgadas grano 80</t>
  </si>
  <si>
    <t>Disco diamantado 4-1/2" segmentado</t>
  </si>
  <si>
    <t>Pegamento para tuberia PVC</t>
  </si>
  <si>
    <t>Disco zirconio laminado 1000 hojas 4 1/2 x 7/8 pulgadas grano 80</t>
  </si>
  <si>
    <t>Unión de transición pvc 3/4"</t>
  </si>
  <si>
    <t>Unión de transición pvc 1/2"</t>
  </si>
  <si>
    <t>Toma Corriente Extensión 110V 15A </t>
  </si>
  <si>
    <t>Llave Paso Pvc Bola Lisa Mip 1/2"</t>
  </si>
  <si>
    <t>Toma doble tr 15a 125v</t>
  </si>
  <si>
    <t xml:space="preserve">Hoja de segueta bimetal 12'' </t>
  </si>
  <si>
    <t>Codo de 90° pvc sch40 de 1/2"</t>
  </si>
  <si>
    <t>Brochas de 4''</t>
  </si>
  <si>
    <t>Unión pvc sch40 de 1/2"</t>
  </si>
  <si>
    <t xml:space="preserve">Pliego de lijas 220 tipo A agua y seco </t>
  </si>
  <si>
    <t xml:space="preserve">Pliego de lijas 100 tipo A agua y seco </t>
  </si>
  <si>
    <t>Brochas de 2''</t>
  </si>
  <si>
    <t>Brochas de 1''</t>
  </si>
  <si>
    <t xml:space="preserve">Batería </t>
  </si>
  <si>
    <t>26111711-92269353</t>
  </si>
  <si>
    <t>Tarjeta institucional.  Batería de polímeros de Iones de Litio de 15,2 V, recargable tipo PH4-5870 mAh, para dron Activo 81120</t>
  </si>
  <si>
    <t>Fotoconductor para impresora XEROX workcentre 3345</t>
  </si>
  <si>
    <t>Recolector de tinta</t>
  </si>
  <si>
    <t>44103109-92313952</t>
  </si>
  <si>
    <t>Tarjeta institucional.  Compra recolector de tinta para plotter marca Ricoh, número de parte D0A42031 (418094), para uso en activo 83186.</t>
  </si>
  <si>
    <t>44103120-92284592</t>
  </si>
  <si>
    <t>Tarjeta institucional.  Compra recolector de tinta para impresora marca Ricoh, número de parte 40606, para uso en plotter Activo 71634.</t>
  </si>
  <si>
    <t>Baterías Alcalinas de 9 Voltios</t>
  </si>
  <si>
    <t>Baterías Alcalinas AA</t>
  </si>
  <si>
    <t>Baterías Alcalinas AAA</t>
  </si>
  <si>
    <t>Baterías Alcalinas C</t>
  </si>
  <si>
    <t xml:space="preserve">Cuerda  para Jaladora de cable </t>
  </si>
  <si>
    <t>Strodos de 1.6 toneladas 2 Metros</t>
  </si>
  <si>
    <t>Strodos de 3 toneladas 2 Metros</t>
  </si>
  <si>
    <t>Lingas para  camión sujeción de postes</t>
  </si>
  <si>
    <t xml:space="preserve">Mangueras  flexible para agua potable </t>
  </si>
  <si>
    <t>Empaque circular de hule vulcanizado codigo ES6 medidas en milimetros Diametro exterior 45, diametro interior 34, espesor 4.5</t>
  </si>
  <si>
    <t>Empaque circular de hule vulcanizado codigo EP4 medidas en milimetros Diametro exterior 87, diametro interior 68, espesor 5.5</t>
  </si>
  <si>
    <t>Empaque circular de hule vulcanizado codigo EP3 medidas en milimetros Diametro exterior 75, diametro interior 57, espesor 5</t>
  </si>
  <si>
    <t>Empaque circular de hule vulcanizado codigo EP6 medidas en milimetros Diametro exterior 39, diametro interior 15, espesor 3</t>
  </si>
  <si>
    <t>Empaque circular de hule vulcanizado codigo ES4 medidas en milimetros Diametro exterior 28.5, diametro interior 9, espesor 4</t>
  </si>
  <si>
    <t>Lingas tipo rach 25 mm</t>
  </si>
  <si>
    <t>Marchamo seguridad</t>
  </si>
  <si>
    <t>24141504-92087976</t>
  </si>
  <si>
    <t>Siaco rápido.  Marchamo de seguridad, color azul, medida de cola 420 mm, cierre metálico.</t>
  </si>
  <si>
    <t>24141504-92147098</t>
  </si>
  <si>
    <t>Siaco rápido.  Marchamo de seguridad, color blanco, medida de cola 420 mm, cierre metálico.</t>
  </si>
  <si>
    <t>Absorbente natural de hidrocarburos presentacion sacos</t>
  </si>
  <si>
    <t xml:space="preserve">Tarjeta </t>
  </si>
  <si>
    <t xml:space="preserve">Filtros de mascara para pintar </t>
  </si>
  <si>
    <t>Empaque circular de hule vulcanizado codigo EP7 medidas en milimetros Diametro exterior 35, diametro interior 13, espesor 4</t>
  </si>
  <si>
    <t>Empaque circular de hule vulcanizado codigo ES3 medidas en milimetros Diametro exterior 54, diametro interior 37.5, espesor 5.5</t>
  </si>
  <si>
    <t>Empaque circular de hule vulcanizado codigo ES14 medidas en milimetros Diametro exterior 20, diametro interior 11, espesor 3</t>
  </si>
  <si>
    <t>Basurero industrial de 50galones para residuos contaminados</t>
  </si>
  <si>
    <t>Lingas de sujeción 25 mm</t>
  </si>
  <si>
    <t>Tapete absorbente para estañon caja de 25 unidades</t>
  </si>
  <si>
    <t xml:space="preserve">Tapete Absorbente cuadrado para alto transito hidrofobico paquete de 100 unidades </t>
  </si>
  <si>
    <t>Manguera de 30m de cubierta doble</t>
  </si>
  <si>
    <t>Empaque circular de hule vulcanizado codigo ETA58 medidas en milimetros Diametro exterior 25, diametro interior 17, espesor 3.5</t>
  </si>
  <si>
    <t>Set propelas para dron</t>
  </si>
  <si>
    <t>25132199-92335414</t>
  </si>
  <si>
    <t>Tarjeta institucional.  Set de Propelas para dron DJI Phantom 4 Pro V2.0, hélices para dron marca DJI número de parte  #8743, Activo 81120</t>
  </si>
  <si>
    <t>Cepillo copa 4 pulgadas alambre torcido</t>
  </si>
  <si>
    <t xml:space="preserve">Cepillo de esmeril de banco </t>
  </si>
  <si>
    <t>Siaco rápido.  Marchamo de seguridad plástico, color naranja para arnés</t>
  </si>
  <si>
    <t>Filtro de agua para hidro labadora</t>
  </si>
  <si>
    <t>Guantes de Nitrilo Talla L en cajas de 100unidades</t>
  </si>
  <si>
    <t xml:space="preserve">Filtro de agua potable </t>
  </si>
  <si>
    <t>Bomba de riego 3L</t>
  </si>
  <si>
    <t>Baterias alcalinas AA paquete de 4</t>
  </si>
  <si>
    <t>Bateria alcalinas tipo C paquete de 2</t>
  </si>
  <si>
    <t>Baterias alcalinas AAA paquete de 4</t>
  </si>
  <si>
    <t>Baterías alcalinas, tipo AA, larga duración, 1,5 V</t>
  </si>
  <si>
    <t>Tarjeta institucional.  Baterías alcalinas, tipo AA, larga duración, 1,5 V. Paquete 40 unidades.</t>
  </si>
  <si>
    <t>Dispensador de jabon liquido para la unidad 682</t>
  </si>
  <si>
    <t>Baterias alcalinas cuadrada 9V unidad</t>
  </si>
  <si>
    <t>Baterías alcalinas, tipo AAA, LR03, 1,5 V,</t>
  </si>
  <si>
    <t>Tarjeta institucional.  Baterías alcalinas, tipo AAA, LR03, 1,5 V, para uso en dispositivos móviles</t>
  </si>
  <si>
    <t>Baterias alcalinas, tipo C LR14, 1,5 V</t>
  </si>
  <si>
    <t>Tarjeta institucional.  Baterias alcalinas, tipo C LR14, 1,5 V, presentación 14 unidades.</t>
  </si>
  <si>
    <t xml:space="preserve">Baterías alcalinas, tamaño cuadrada, 9 V. </t>
  </si>
  <si>
    <t>26111702-92229945</t>
  </si>
  <si>
    <t xml:space="preserve">Tarjeta institucional.  Baterías alcalinas, tamaño cuadrada, 9 V. </t>
  </si>
  <si>
    <t>Remache 1/8x5/8 paquete de 10unidades</t>
  </si>
  <si>
    <t>Bateria tipo CR2032 3V unidad</t>
  </si>
  <si>
    <t xml:space="preserve">Colador metalico </t>
  </si>
  <si>
    <t>Tarjeta/ Para colar la pintura cuando se realiza el pintado de transformadores con el fin de no atascar las pistolas de pintura</t>
  </si>
  <si>
    <t>Correas de amarre plasticas 8'' (200x3.6mm) paquete de 100unidades</t>
  </si>
  <si>
    <t xml:space="preserve">Bloqueador  solar </t>
  </si>
  <si>
    <t>Par de guantes para resistencia a producto quimico, pintura y aceite</t>
  </si>
  <si>
    <t xml:space="preserve">2.02.03 Alimentos y bebidas  Alimentos y bebidas </t>
  </si>
  <si>
    <t xml:space="preserve">Tarjeta institucional.  Café puro tueste oscuro, presentación 1 Kg. </t>
  </si>
  <si>
    <t xml:space="preserve">2.02.03 Alimentos y bebidas  Alimentos y bebidas  Alimentos y bebidas </t>
  </si>
  <si>
    <t xml:space="preserve">Tarjeta institucional.  Compra de seis kilos de azúcar granulada blanca, paquete 2 Kg.  </t>
  </si>
  <si>
    <t>Servicio cerrajería (copia de llaves de oficina)</t>
  </si>
  <si>
    <t>72101505-92162003</t>
  </si>
  <si>
    <t>Pagos realizados mediante tarjeta institucional. Requerimiento ocasional durante el año.</t>
  </si>
  <si>
    <t>Café 500 gr</t>
  </si>
  <si>
    <t xml:space="preserve">Pagos realizados mediante tarjeta institucional. Requerimiento durante todo el año. </t>
  </si>
  <si>
    <t>Azúcar 2 k</t>
  </si>
  <si>
    <t>78181597-92211538</t>
  </si>
  <si>
    <t xml:space="preserve">1.99.99 Otros servicios no especificados </t>
  </si>
  <si>
    <t>Transformador tipo poste convencional 19.9 kv - 120/240 v de 100 kva</t>
  </si>
  <si>
    <t>Inversión - 20- 219</t>
  </si>
  <si>
    <t>39121001-92113463</t>
  </si>
  <si>
    <t>Transformador trifásico tipo pedestal de 750 kva 208/120 v para 34,5 kv</t>
  </si>
  <si>
    <t>39121032-92335030</t>
  </si>
  <si>
    <t>Transformador monofásico tipo pedestal de 250 kva 240/120 v para 34,5 kv</t>
  </si>
  <si>
    <t>39121032-92335031</t>
  </si>
  <si>
    <t>Espuma de poliuretano 750 ml</t>
  </si>
  <si>
    <t xml:space="preserve">Poste de concreto de 13 m </t>
  </si>
  <si>
    <t>39111609-92360160</t>
  </si>
  <si>
    <t>Poste de concreto de 15 m</t>
  </si>
  <si>
    <t>39111609-92360182</t>
  </si>
  <si>
    <t>Compuesto inhibidor de oxido para redes eléctricas</t>
  </si>
  <si>
    <t>Servicio de medición de suelos</t>
  </si>
  <si>
    <t>81141501-92336253</t>
  </si>
  <si>
    <t>Luminarias led con una potencia no mayor a 120 watt</t>
  </si>
  <si>
    <t>SE INCLUYE EN PLAN ADQUISICIONES 2023, EN CASO DE QUE NO SE PUEDA GESTIONAR LA AMPLIACIÓN UNILATERAL DEL 2022</t>
  </si>
  <si>
    <t>Luminarias led con una potencia no mayor a 200 watts</t>
  </si>
  <si>
    <t>Transformadores de medición de corriente</t>
  </si>
  <si>
    <t>COMPRA PLANIFICADA TAMBIÉN POR LASIMEE. TRANSFORMADORES DE MEDICIÓN PARA LOS MACROMEDIDORES DEL PROYECTO RIDE SAN JOSÉ ESTE</t>
  </si>
  <si>
    <t>Bases para macromedidores del proyecto ride</t>
  </si>
  <si>
    <t>COMPRA PLANIFICADA TAMBIÉN POR LASIMEE. BASES DE MEDICIÓN PARA LOS MACROMEDIDORES DEL PROYECTO RIDE  SAN JOSÉ ESTE</t>
  </si>
  <si>
    <t>SE INCLUYE EN PLAN ADQUISICIONES 2023, EN CASO DE QUE NO SE PUEDA COMPRAR CON TARJETA INSTITUCIONAL. COMPRA GASOLINA PARA GENERADORES PORTÁTILES DE USO OCASIONAL, DEPENDE DEL REQUERIMIENTO EN EL PROYECTO.</t>
  </si>
  <si>
    <t>28 Kilos</t>
  </si>
  <si>
    <t>set-2023</t>
  </si>
  <si>
    <t>Para la atencion de reuniones y sesiones de trabajo de la Dirección y dependencias cuando asi se requiere</t>
  </si>
  <si>
    <t>10 kilos</t>
  </si>
  <si>
    <t>Servicio Recauche y Reparacion de Llantas</t>
  </si>
  <si>
    <t xml:space="preserve">Reparación de llantas del vehiculo de la Dirección </t>
  </si>
  <si>
    <t>Materiales de cómputo</t>
  </si>
  <si>
    <t xml:space="preserve">Kit períferico de computación (teclado, mouse) para uso de la DEE </t>
  </si>
  <si>
    <t>Dispositivos USB de 16 GB</t>
  </si>
  <si>
    <t>43201824-92003760</t>
  </si>
  <si>
    <t>Para entrega de estudios tarifarios ante la ARESEP</t>
  </si>
  <si>
    <t>Membresía CECACIER</t>
  </si>
  <si>
    <t>94101504-xxxxxxxx</t>
  </si>
  <si>
    <t>Se trasladará a la DEE ó a la DAF, referencia nota 2011-378-2022</t>
  </si>
  <si>
    <t>Encuesta CECACIER</t>
  </si>
  <si>
    <t>81131504-92002571</t>
  </si>
  <si>
    <t>Viáticos dentro del país</t>
  </si>
  <si>
    <t>22 viáticos</t>
  </si>
  <si>
    <t xml:space="preserve">Uso de las Auditorias Internas al Sistemas de Gestión Integrado. Según el siguiente detalle 5- Desayunos /10 Almuerzos / 5 Cenas / 2 Alojamientos </t>
  </si>
  <si>
    <t>Servicios varios</t>
  </si>
  <si>
    <t>Presupuesto que se requiere para el pago de parqueos por la asistencia a reuniones para atender labores propias de la USG y PE y A.A En
temas del SGI, Planificación Empresarial, Gestión
de Riesgos y Responsabilidad Empresar</t>
  </si>
  <si>
    <t>Impresos y otros</t>
  </si>
  <si>
    <t>Dentro del contexto de la normalización técnica,la Unidad Sistemas de Gestión y PlanificaciónEmpresarial durante muchos años ha apoyado y
colaborado con las diferentes áreas de la empres en el aprovisionamiento de las diferentes normas tecnicas</t>
  </si>
  <si>
    <t>Alimentos y bebidas***</t>
  </si>
  <si>
    <t>Presupuesto para la realización de actividad de Redición de Cuentas y la actualización del Plan Estratégico coordinada con la Gerencia General. A raíz del mes de la Calidad en octubre la Gerencia General solicita a la USG y PE la organización de actividades dirigida a las jefaturas</t>
  </si>
  <si>
    <t>Viáticos de alimentación</t>
  </si>
  <si>
    <t>6 viáticos de desayunos - 12 viáticos de almuerzos requeridos en atención de actividades de auditoría o supervisión requeridos por las Áreas.</t>
  </si>
  <si>
    <t>Servicio transporte público (taxis)</t>
  </si>
  <si>
    <t>3 servicios</t>
  </si>
  <si>
    <t>78111804-92156140</t>
  </si>
  <si>
    <t>110</t>
  </si>
  <si>
    <t xml:space="preserve">Para traslado-transporte de personal de la Unidad, para atención de actividades y reuniones, para soporte traslado de materiales y suministros en apoyo a las Áreas. </t>
  </si>
  <si>
    <t>Café (bolsas 500 g)</t>
  </si>
  <si>
    <t>10 bolsas</t>
  </si>
  <si>
    <t xml:space="preserve"> Para atencion de servicios, reuniones y trabajos.</t>
  </si>
  <si>
    <t>Azúcar (paquete 100 sobres 5g)</t>
  </si>
  <si>
    <t xml:space="preserve">5 paquetes </t>
  </si>
  <si>
    <t>50161509-90013456</t>
  </si>
  <si>
    <t>Baterias recargables AA (unidades)</t>
  </si>
  <si>
    <t>5 paquetes</t>
  </si>
  <si>
    <t>26111701-92008361</t>
  </si>
  <si>
    <t>Requeridos para soporte de actividades de la US para uso en equipos electrónicos.</t>
  </si>
  <si>
    <t>Baterias recargables AAA (unidades)</t>
  </si>
  <si>
    <t>26111701-92014484</t>
  </si>
  <si>
    <t xml:space="preserve">Cargador de baterias </t>
  </si>
  <si>
    <t>2 unidades</t>
  </si>
  <si>
    <t>26111704-90029421</t>
  </si>
  <si>
    <t>Requeridos para soporte de actividades de la US para recarga de baterias de equipos electrónicos.</t>
  </si>
  <si>
    <t>Disposición de madera</t>
  </si>
  <si>
    <t>60000kg</t>
  </si>
  <si>
    <t>76121501-92076947</t>
  </si>
  <si>
    <t>Disposición final de madera en condición de residuos, se hacen 8 retros al año</t>
  </si>
  <si>
    <t>Disposición de kitcolorimetricos</t>
  </si>
  <si>
    <t>80kg</t>
  </si>
  <si>
    <t>76121501-92187365</t>
  </si>
  <si>
    <t>kit Colorimetricos</t>
  </si>
  <si>
    <t>Disposición de ácido sulfurico</t>
  </si>
  <si>
    <t>100kg</t>
  </si>
  <si>
    <t>76121904-92176672</t>
  </si>
  <si>
    <t>Ácidos sulfuricos</t>
  </si>
  <si>
    <t>Disposició de filtros de aceite</t>
  </si>
  <si>
    <t>1000kg</t>
  </si>
  <si>
    <t>Filtros de Aceite</t>
  </si>
  <si>
    <t>Mantenimieno y reparación de equipos</t>
  </si>
  <si>
    <t>1 servicio</t>
  </si>
  <si>
    <t>81101706-92045165</t>
  </si>
  <si>
    <t>Calibración de 5 balanzas utilizadas en el CTM</t>
  </si>
  <si>
    <t>72154022-92028615</t>
  </si>
  <si>
    <t>Reparación y mantenimiento de carretillas hidráulicas</t>
  </si>
  <si>
    <t>Materiales y herramientas</t>
  </si>
  <si>
    <t>4 unidades</t>
  </si>
  <si>
    <t>31191506-90019134</t>
  </si>
  <si>
    <t>Compra de discos para la tronzadora en el CTM y para corta de metales en la finca</t>
  </si>
  <si>
    <t>Bolsas Plásticas</t>
  </si>
  <si>
    <t>90kg</t>
  </si>
  <si>
    <t>24111503-92168990</t>
  </si>
  <si>
    <t>Compra de bolsas plásticas transparentes para separación de residuos GRANDE</t>
  </si>
  <si>
    <t>150kg</t>
  </si>
  <si>
    <t>24111503-92122842</t>
  </si>
  <si>
    <t>Compra de bolsas plásticas transparentes para separación de residuos MEDIANA</t>
  </si>
  <si>
    <t>24111503-92250752</t>
  </si>
  <si>
    <t>Compra de bolsas plásticas transparentes para separación de residuos PEQUEÑA</t>
  </si>
  <si>
    <t>Sacas</t>
  </si>
  <si>
    <t>50 unidades</t>
  </si>
  <si>
    <t>24111505-92169827</t>
  </si>
  <si>
    <t>Compra de sacas para la separación de residuos valorizables y disposición final de residuos sólidos contaminados.</t>
  </si>
  <si>
    <t>Plásticos para embalaje</t>
  </si>
  <si>
    <t>10 unidades</t>
  </si>
  <si>
    <t>24141502-92167803</t>
  </si>
  <si>
    <t>Compra de plástico para embalaje de residuos peligrosos</t>
  </si>
  <si>
    <t>16 kg</t>
  </si>
  <si>
    <t>Compra azúcar para trabajadores del CTM, Recursos Naturales e Indices y Programas.</t>
  </si>
  <si>
    <t>20kg</t>
  </si>
  <si>
    <t>Compra de café para trabajadores del CTM, Recursos Naturales e Indices y Programas.</t>
  </si>
  <si>
    <t>Disposición de residuos sólidos contaminados</t>
  </si>
  <si>
    <t>23000kg</t>
  </si>
  <si>
    <t>76122304-92213027</t>
  </si>
  <si>
    <t>Disposición final de residuos sólidos contaminados</t>
  </si>
  <si>
    <t>Disposición de tierras contaminadas</t>
  </si>
  <si>
    <t>700kg</t>
  </si>
  <si>
    <t xml:space="preserve"> 76122304-92213020</t>
  </si>
  <si>
    <t>Disposición final de tierras contaminadas</t>
  </si>
  <si>
    <t>Disposición de aguas contaminadas</t>
  </si>
  <si>
    <t>2000kg</t>
  </si>
  <si>
    <t>76121904-92297041</t>
  </si>
  <si>
    <t>Disposición final de aguas contaminadas</t>
  </si>
  <si>
    <t>Disposición de pinturas y solventes</t>
  </si>
  <si>
    <t>400kg</t>
  </si>
  <si>
    <t>76121501-92297052</t>
  </si>
  <si>
    <t>Disposición final de pinturas y solventes</t>
  </si>
  <si>
    <t>Disposición electrodométicos pequeños</t>
  </si>
  <si>
    <t>500kg</t>
  </si>
  <si>
    <t xml:space="preserve"> 76121501-92178539</t>
  </si>
  <si>
    <t>Disposición final electrodométicos pequeños</t>
  </si>
  <si>
    <t>Disposición electrodométicos línea blanca</t>
  </si>
  <si>
    <t>1100kg</t>
  </si>
  <si>
    <t>76121501-92178539</t>
  </si>
  <si>
    <t>Disposición final electrodométicos línea blanca</t>
  </si>
  <si>
    <t>Disposición electrodomesticos no valorizables</t>
  </si>
  <si>
    <t>3100kg</t>
  </si>
  <si>
    <t>Disposición final electrodomesticos no valorizables</t>
  </si>
  <si>
    <t>Disposición equipo de computo</t>
  </si>
  <si>
    <t>76122305-92308349</t>
  </si>
  <si>
    <t>Disposición final equipo de computo</t>
  </si>
  <si>
    <t>Disposición Tubos fluorescentes, LFC y bombillos incandescentes</t>
  </si>
  <si>
    <t>3000kg</t>
  </si>
  <si>
    <t>76121702-92308322</t>
  </si>
  <si>
    <t xml:space="preserve">Disposición final Tubos fluorescentes, LFC y bombillos incandescentes </t>
  </si>
  <si>
    <t>Disposición Pilas secas Zinc-Carbón</t>
  </si>
  <si>
    <t>300kg</t>
  </si>
  <si>
    <t>76121702-92308321</t>
  </si>
  <si>
    <t>Disposición final Pilas secas Zinc-Carbón</t>
  </si>
  <si>
    <t xml:space="preserve">	90101501</t>
  </si>
  <si>
    <t>1.05 Gastos de viaje y de transporte</t>
  </si>
  <si>
    <r>
      <t xml:space="preserve">Pago de viáticos de  desayunos, almuerzo, cena o alojamiento para el personal.  El objeto de gasto cuenta con contenido presupuestario, pero </t>
    </r>
    <r>
      <rPr>
        <b/>
        <sz val="10"/>
        <color theme="1"/>
        <rFont val="Arial"/>
        <family val="2"/>
      </rPr>
      <t>requiere de incremento</t>
    </r>
    <r>
      <rPr>
        <sz val="10"/>
        <color theme="1"/>
        <rFont val="Arial"/>
        <family val="2"/>
      </rPr>
      <t xml:space="preserve"> para atender todas las activades del área.</t>
    </r>
  </si>
  <si>
    <t>Compra de equipo de proteccón</t>
  </si>
  <si>
    <t>3unidades</t>
  </si>
  <si>
    <t>46181902-92026959</t>
  </si>
  <si>
    <t>2.04.01 Herramientas e instrumentos</t>
  </si>
  <si>
    <t>Orejeras de protección de sonido</t>
  </si>
  <si>
    <t>46181501-92007915</t>
  </si>
  <si>
    <t>Delantales de cuero</t>
  </si>
  <si>
    <t>Firma Digital</t>
  </si>
  <si>
    <t>1 unidad</t>
  </si>
  <si>
    <t xml:space="preserve">81112099-92220429  </t>
  </si>
  <si>
    <t xml:space="preserve">1.03.07 Servicios de tecnologías de información </t>
  </si>
  <si>
    <r>
      <t xml:space="preserve">Pago de renovación de firmas digitale de las personas trabajadoras. El objeto de gasto cuenta con contenido presupuestario, pero se </t>
    </r>
    <r>
      <rPr>
        <b/>
        <sz val="10"/>
        <color theme="1"/>
        <rFont val="Arial"/>
        <family val="2"/>
      </rPr>
      <t xml:space="preserve">requiere de incremento en 200 000 colones  </t>
    </r>
    <r>
      <rPr>
        <sz val="10"/>
        <color theme="1"/>
        <rFont val="Arial"/>
        <family val="2"/>
      </rPr>
      <t>para poder atender el total de renovaciones.</t>
    </r>
  </si>
  <si>
    <t xml:space="preserve">Regletas supresoras de picos </t>
  </si>
  <si>
    <t>39121031 - 92016412</t>
  </si>
  <si>
    <r>
      <t xml:space="preserve">Insumo utilizado para premios en las campañas de sensibilización del Programa de Eficiencia Energética. No se cuenta con este presupuesto pero se requiere al trasladar el Programa al Área con la reorganización. </t>
    </r>
    <r>
      <rPr>
        <b/>
        <sz val="10"/>
        <color theme="1"/>
        <rFont val="Arial"/>
        <family val="2"/>
      </rPr>
      <t>No se cuenta con contenido en este objeto de gasto.</t>
    </r>
  </si>
  <si>
    <t>Lámparas led de 10 Watts, tipo de bulbo E27, vida útil mínimo de 25.000 horas, UL, flujo luminoso de al menos 800 Lm, factor de potencia 0.5, voltaje 120V</t>
  </si>
  <si>
    <t>Insumo utilizado como premios en las campañas de sensibilización del Programa de Eficiencia Energética. No se cuenta con este presupuesto pero se requiere al trasladar el Programa al Área. No se cuenta con contenido en este objeto de gasto, pero se requiere para el logro de las campañas de sensibilización.</t>
  </si>
  <si>
    <t>Stickers adhesivos</t>
  </si>
  <si>
    <t>82121508 - 92206448</t>
  </si>
  <si>
    <r>
      <t xml:space="preserve">Sticker de concientización de los programas de eficiencia energética, separación de residuos, puntos verdes, conservación de ecosistemas, uso racional del agua y uso racional del papel. </t>
    </r>
    <r>
      <rPr>
        <b/>
        <sz val="10"/>
        <color theme="1"/>
        <rFont val="Arial"/>
        <family val="2"/>
      </rPr>
      <t>Se requiere mover contenido</t>
    </r>
    <r>
      <rPr>
        <sz val="10"/>
        <color theme="1"/>
        <rFont val="Arial"/>
        <family val="2"/>
      </rPr>
      <t xml:space="preserve"> presupuestario en este objeto de gasto para el logro de metas e indicadores empresariales.</t>
    </r>
  </si>
  <si>
    <t xml:space="preserve">Absorbente Natural </t>
  </si>
  <si>
    <t>20 bolsas</t>
  </si>
  <si>
    <r>
      <t xml:space="preserve">Compra de insumos para atender los derrames de hidrocarburos y de las capacitaciones que se imparten en este tema con el personal de la empresa. Estos insumos responden a las actividades del Programa Gestión de Sustancias Químicas y Productos peligrosos. </t>
    </r>
    <r>
      <rPr>
        <b/>
        <sz val="10"/>
        <color theme="1"/>
        <rFont val="Arial"/>
        <family val="2"/>
      </rPr>
      <t>Se requiere contenido presupuestario.</t>
    </r>
  </si>
  <si>
    <t xml:space="preserve">Microcat </t>
  </si>
  <si>
    <t>2 Cubetas</t>
  </si>
  <si>
    <r>
      <t xml:space="preserve">Compra de insumos para atender los derrames de hidrocarburos y de las capacitaciones que se imparten en este tema con el personal de la empresa. Estos insumos responden a las actividades del Programa Gestión de Sustancias Químicas y Productos peligrosos. </t>
    </r>
    <r>
      <rPr>
        <b/>
        <sz val="10"/>
        <color theme="1"/>
        <rFont val="Arial"/>
        <family val="2"/>
      </rPr>
      <t>Se requiere presupuesto.</t>
    </r>
  </si>
  <si>
    <t xml:space="preserve">Tapetes Universales </t>
  </si>
  <si>
    <t>1 Bolsa 100 tapetes</t>
  </si>
  <si>
    <t>Compra de insumos para atender los derrames de hidrocarburos y de las capacitaciones que se imparten en este tema con el personal de la empresa. Estos insumos responden a las actividades del Programa Gestión de Sustancias Químicas y Productos peligrosos.</t>
  </si>
  <si>
    <t>Tapetes No Agua</t>
  </si>
  <si>
    <t>Guantes de nitrilo grueso</t>
  </si>
  <si>
    <t>5 cajas</t>
  </si>
  <si>
    <t>46181541 - 92055037</t>
  </si>
  <si>
    <t xml:space="preserve"> Bomba de espalda de fumigación</t>
  </si>
  <si>
    <t>No se ubicó</t>
  </si>
  <si>
    <t>2.04.01</t>
  </si>
  <si>
    <r>
      <t xml:space="preserve">Bomba para utilizarse en las actividades del Programa Gestión de Sustancias Químicas y Productos peligrosos atendiendo la necesidad de mejora en el uso de agroquímicos y varios. </t>
    </r>
    <r>
      <rPr>
        <b/>
        <sz val="10"/>
        <color theme="1"/>
        <rFont val="Arial"/>
        <family val="2"/>
      </rPr>
      <t>No se cuenta con contenido</t>
    </r>
    <r>
      <rPr>
        <sz val="10"/>
        <color theme="1"/>
        <rFont val="Arial"/>
        <family val="2"/>
      </rPr>
      <t xml:space="preserve"> presupuestario en este objeto de gasto pero se hace necesario para el logro de metas empresariales y la prevención de la contaminación.</t>
    </r>
  </si>
  <si>
    <t xml:space="preserve">Análisis de vertido de agua de sistemas de tratamiento </t>
  </si>
  <si>
    <t>2 muestras</t>
  </si>
  <si>
    <r>
      <t xml:space="preserve">Análisis necesario para conocer la situación del recurso y de esta manera poder intervenir en las mejoras de la gestión del recurso.  Esta actividad responde al seguimiento de la política del agua y  al seguimiento que se ejecuta en centros prioritarios como plantas de generación, sucursales y planteles. </t>
    </r>
    <r>
      <rPr>
        <b/>
        <sz val="10"/>
        <color theme="1"/>
        <rFont val="Arial"/>
        <family val="2"/>
      </rPr>
      <t>No se cuenta con contenido presupuestario.</t>
    </r>
  </si>
  <si>
    <t>Análisis de suelos como de embalse</t>
  </si>
  <si>
    <t>1 muestra</t>
  </si>
  <si>
    <t xml:space="preserve">Análisis de agua potable </t>
  </si>
  <si>
    <t>18 muestras</t>
  </si>
  <si>
    <t>70171501 - 92099200</t>
  </si>
  <si>
    <r>
      <t xml:space="preserve">Análisis necesario para conocer la situación del recurso y de esta manera poder intervenir en las mejoras de la gestión del recurso.  Esta actividad responde al seguimiento de la política del agua y  al seguimiento que se ejecuta en centros prioritarios como plantas de generación, sucursales y planteles. </t>
    </r>
    <r>
      <rPr>
        <b/>
        <sz val="10"/>
        <color theme="1"/>
        <rFont val="Arial"/>
        <family val="2"/>
      </rPr>
      <t>No cuenta con contenido presupuestario requerido.</t>
    </r>
  </si>
  <si>
    <t>Reconocimientos para Direcciones con acciones de mitigación y adaptación destacables</t>
  </si>
  <si>
    <t>49101702 - 92336622</t>
  </si>
  <si>
    <t>Compra de trofeos o reconocimientos para galardonar a los centros de trabajo de la empresa que ejecuten iniciativas de mitigación y adaptación al CC.</t>
  </si>
  <si>
    <t>Compra de materiales para dinámicas a realizar en talleres de riesgo climático (folders, cartulinas, marcadores)</t>
  </si>
  <si>
    <t>44122011-90029460 (Folder)
41102925-9203281000000009(marcadores)</t>
  </si>
  <si>
    <t>Compra de materiales variados para la ejecución de talleres, como medida de sensibilización ante riesgos y situaciones climatológicas para aprender mecanismos de resiliencia.  Esta actividad responde a las actividades del Programa de Acción Climática.</t>
  </si>
  <si>
    <t>Servicios profesionales para estudios a presentar a SETENA</t>
  </si>
  <si>
    <t>81109903 - 92254277</t>
  </si>
  <si>
    <t>1.04.04</t>
  </si>
  <si>
    <r>
      <t>Contratación de profesionales tales como arqueólogos y demás, para la tramitología ambiental de proyectos, obras o actividades de la empresa, atendiendo la legislación nacional sobre el tema. Este seguimiento ambiental responde al Programa de Compras y Seguimiento ambiental del PGAE.</t>
    </r>
    <r>
      <rPr>
        <b/>
        <sz val="10"/>
        <color theme="1"/>
        <rFont val="Arial"/>
        <family val="2"/>
      </rPr>
      <t xml:space="preserve"> No se cuenta con estos recursos disponibles.</t>
    </r>
  </si>
  <si>
    <t>Publicación de edictos</t>
  </si>
  <si>
    <t>82101504 - 92039083</t>
  </si>
  <si>
    <r>
      <t xml:space="preserve">Publicación de resoluciones  de tramitología ambiental de proyectos, obras o actividades de la empresa, atendiendo la legislación nacional sobre el tema. Este seguimiento ambiental responde al Programa de Compras y Seguimiento ambiental del PGAE. </t>
    </r>
    <r>
      <rPr>
        <b/>
        <sz val="10"/>
        <color theme="1"/>
        <rFont val="Arial"/>
        <family val="2"/>
      </rPr>
      <t>No se cuenta con contenido</t>
    </r>
    <r>
      <rPr>
        <sz val="10"/>
        <color theme="1"/>
        <rFont val="Arial"/>
        <family val="2"/>
      </rPr>
      <t xml:space="preserve"> presupuestario en este objeto de gasto pero se hace necesario para el cumplimiento legal de estos aspectos.</t>
    </r>
  </si>
  <si>
    <t>Compra de recipientes para gestión de residuos</t>
  </si>
  <si>
    <t>47121702 - 92293230</t>
  </si>
  <si>
    <r>
      <t xml:space="preserve">Compra de "Basureros o recipientes" para la colocación de puntos verdes y generar en la empresa la clasificación de los residuos desde la fuente, cumpliendo la legislación nacional en este tema y como actividad del Programa de Gestión de Residuos. </t>
    </r>
    <r>
      <rPr>
        <b/>
        <sz val="10"/>
        <color theme="1"/>
        <rFont val="Arial"/>
        <family val="2"/>
      </rPr>
      <t>Se requiere contenido presupuestario.</t>
    </r>
  </si>
  <si>
    <t>Impresiones especializadas (plóter, mapas)</t>
  </si>
  <si>
    <t>82121503 - 92012420</t>
  </si>
  <si>
    <t>Contratación de servicio de impresión de mapas y otros recursos, que se requieren tanto para la tramitología ambiental, como las evidencias de las parcelas dentro de las remociones de la empresa. No se cuenta con contenido presupuestario en este objeto de gasto pero se hace necesario para el cumplimiento de estos aspectos.</t>
  </si>
  <si>
    <t>Cámaras de fototrampeo con sensor de movimiento</t>
  </si>
  <si>
    <t>41102612 - 92165236</t>
  </si>
  <si>
    <r>
      <t>Adquisición de cámaras de fototrampeo para el seguimiento del indicador de biodiversidad del Programa de gestión para la conservación de ecosistemas y para atender las necesidades de algunos emplazamientos que conviven con fauna silvestre y doméstica.  E</t>
    </r>
    <r>
      <rPr>
        <b/>
        <sz val="10"/>
        <color theme="1"/>
        <rFont val="Arial"/>
        <family val="2"/>
      </rPr>
      <t>sto entraría en presupuesto de inversión con el cual no se cuenta.</t>
    </r>
  </si>
  <si>
    <t>Cargador automático para baterías de gel 6 voltios</t>
  </si>
  <si>
    <t>26111704 - 90029421</t>
  </si>
  <si>
    <t>Compra de cargador para la baterías usadas en los monitoreos biológicos que se ejecutan como parte de las actividades de Programa de gestión para la conservación de ecosistemas.</t>
  </si>
  <si>
    <t>Estudios limnológicos</t>
  </si>
  <si>
    <r>
      <t xml:space="preserve">Contratación de estudios para conocer la situación del Lago Cote y la operación de la planta hidroeléctrica.  </t>
    </r>
    <r>
      <rPr>
        <b/>
        <sz val="10"/>
        <color theme="1"/>
        <rFont val="Arial"/>
        <family val="2"/>
      </rPr>
      <t>No se cuenta con este monto en el presupuesto, se requiere presupuesto extraordinario</t>
    </r>
    <r>
      <rPr>
        <sz val="10"/>
        <color theme="1"/>
        <rFont val="Arial"/>
        <family val="2"/>
      </rPr>
      <t xml:space="preserve"> 2023, y son estudios que hace varios años no se hacen y según criterio técnico deberían hacerse cada dos años por las condiciones del Lago Cote.</t>
    </r>
  </si>
  <si>
    <t>Red de pesca (Chinchorro)</t>
  </si>
  <si>
    <t>21111504- 92167412</t>
  </si>
  <si>
    <r>
      <t xml:space="preserve">Compra de red para los monitoreos biológicos con fauna acuática, que se ejecutan como parte de las actividades de Programa de gestión para la conservación de ecosistemas. </t>
    </r>
    <r>
      <rPr>
        <b/>
        <sz val="10"/>
        <color theme="1"/>
        <rFont val="Arial"/>
        <family val="2"/>
      </rPr>
      <t>Se requiere contenido presupuestario.</t>
    </r>
  </si>
  <si>
    <t xml:space="preserve"> Red de niebla</t>
  </si>
  <si>
    <r>
      <t xml:space="preserve">Compra de red para los monitoreos biológicos con fauna voladora, que se ejecutan como parte de las actividades de Programa de gestión para la conservación de ecosistemas. </t>
    </r>
    <r>
      <rPr>
        <b/>
        <sz val="10"/>
        <color theme="1"/>
        <rFont val="Arial"/>
        <family val="2"/>
      </rPr>
      <t>Se requiere contenido presupuestario.</t>
    </r>
  </si>
  <si>
    <t xml:space="preserve"> Dispositivos de barrera (picos de paloma)</t>
  </si>
  <si>
    <r>
      <t xml:space="preserve">Compra de dispositivos para la prevención del percheo de aves en zonas de riesgo eléctrico y otros, seguimiento que se ejecuta como parte de las actividades de Programa de gestión para la conservación de ecosistemas. </t>
    </r>
    <r>
      <rPr>
        <b/>
        <sz val="10"/>
        <color theme="1"/>
        <rFont val="Arial"/>
        <family val="2"/>
      </rPr>
      <t>Se requiere contenido presupuestario.</t>
    </r>
  </si>
  <si>
    <t>Baterías selladas de gel 12 volt</t>
  </si>
  <si>
    <t>Compra de baterías necesarias para equipos o instrumentos que se requieren para los monitoreos biológicos que se ejecutan como parte de las actividades de Programa de gestión para la conservación de ecosistemas.  El objeto de gasto cuenta con contenido presupuestario, pero requiere de incremento para atender esta actividad.</t>
  </si>
  <si>
    <t>Baterías selladas de gel 6 volt</t>
  </si>
  <si>
    <t>Compra de baterías necesarias para equipos o instrumentos que se requieren para los monitoreos biológicos que se ejecutan como parte de las actividades de Programa de gestión para la conservación de ecosistemas.   El objeto de gasto cuenta con contenido presupuestario, pero requiere de incremento para atender esta actividad.</t>
  </si>
  <si>
    <t xml:space="preserve"> Baterías alcalinas AA</t>
  </si>
  <si>
    <t>Compra de baterías necesarias para equipos o instrumentos que se requieren para los monitoreos biológicos que se ejecutan como parte de las actividades de Programa de gestión para la conservación de ecosistemas.</t>
  </si>
  <si>
    <t>Galón Alcohol de 90º</t>
  </si>
  <si>
    <t>12352104 -92068044</t>
  </si>
  <si>
    <r>
      <t>Compra de alcohol para mantenimiento de las especies capturadas en los   monitoreos de fauna acuática, que se ejecutan como parte de las actividades de Programa de gestión para la conservación de ecosistemas.</t>
    </r>
    <r>
      <rPr>
        <b/>
        <sz val="10"/>
        <color theme="1"/>
        <rFont val="Arial"/>
        <family val="2"/>
      </rPr>
      <t xml:space="preserve"> No se cuenta con contenido</t>
    </r>
    <r>
      <rPr>
        <sz val="10"/>
        <color theme="1"/>
        <rFont val="Arial"/>
        <family val="2"/>
      </rPr>
      <t xml:space="preserve"> presupuestario en este objeto de gasto pero se requiere para la realización de los monitoreos acuáticos y garantizar las muestras.</t>
    </r>
  </si>
  <si>
    <t>Limpiador de contactos</t>
  </si>
  <si>
    <r>
      <t xml:space="preserve">Compra de sustancia limpiadora de contactos necesarias para equipos o instrumentos que se requieren para los monitoreos biológicos que se ejecutan como parte de las actividades de Programa de gestión para la conservación de ecosistemas. </t>
    </r>
    <r>
      <rPr>
        <b/>
        <sz val="10"/>
        <color theme="1"/>
        <rFont val="Arial"/>
        <family val="2"/>
      </rPr>
      <t>Se requiere presupuesto.</t>
    </r>
  </si>
  <si>
    <t xml:space="preserve">Rollos de 100 m de mecate para pasos de fauna </t>
  </si>
  <si>
    <t>31152102 - 92195268</t>
  </si>
  <si>
    <t>Compra de mecate para el establecimiento de pasos de fauna en sitios de alta necesidad para la prevención del atropello u otros riesgos, iniciativa que se ejecuta como parte de las actividades de Programa de gestión para la conservación de ecosistemas.</t>
  </si>
  <si>
    <t>Compuestos químicos para calibrar el medidor de Oxígeno</t>
  </si>
  <si>
    <t>Compra de compuestos químicos necesaria para calibrar el medidor de oxígeno, instrumento que se requiere para los monitoreos biológicos que se ejecutan como parte de las actividades de Programa de gestión para la conservación de ecosistemas.</t>
  </si>
  <si>
    <t xml:space="preserve"> Medidor de turbidez portátil</t>
  </si>
  <si>
    <r>
      <t xml:space="preserve">Compra de medidor de turbidez, instrumento que se requiere para los monitoreos biológicos  en ríos, lagos y otros cuerpos de agua, que se ejecutan como parte de las actividades de Programa de gestión para la conservación de ecosistemas.  Esto entraría en </t>
    </r>
    <r>
      <rPr>
        <b/>
        <sz val="10"/>
        <color theme="1"/>
        <rFont val="Arial"/>
        <family val="2"/>
      </rPr>
      <t>presupuesto de inversión con el cual no se cuenta.</t>
    </r>
  </si>
  <si>
    <t xml:space="preserve"> Pintura de alto tránsito y mantenimiento de estructuras</t>
  </si>
  <si>
    <t>31211501 - 90002759</t>
  </si>
  <si>
    <t>Compra de pintura para la señalización de figuras en zona de tránsito de especies en planteles, plantas donde se convive con especies de fauna silvestre, utilizado para la disminución de la velocidad de vehículos, como parte de las actividades de Programa de gestión para la conservación de ecosistemas. Y para mantenimiento de estructuras.</t>
  </si>
  <si>
    <t xml:space="preserve"> Brochas </t>
  </si>
  <si>
    <t>27113003 - 92190316</t>
  </si>
  <si>
    <t>Compra de brochas para pintar la señalización de figuras en zona de tránsito de especies en planteles, plantas donde se convive con especies de fauna silvestre, utilizado para la disminución de la velocidad de vehículos, como parte de las actividades de Programa de gestión para la conservación de ecosistemas. Y para mantenimiento de estructuras en la finca y elaboración de hoteles para polinizadores.</t>
  </si>
  <si>
    <t>Diluyente</t>
  </si>
  <si>
    <t>31211801 - 92063691</t>
  </si>
  <si>
    <r>
      <t xml:space="preserve">Compra de diluyente para pintar la señalización de figuras en zona de tránsito de especies en plantas donde se convive con especies de fauna silvestre de las actividades de Programa de gestión para la conservación de ecosistemas. Y mantenimiento de estructuras en los invernaderos de la finca. </t>
    </r>
    <r>
      <rPr>
        <b/>
        <sz val="10"/>
        <color theme="1"/>
        <rFont val="Arial"/>
        <family val="2"/>
      </rPr>
      <t>Se requiere presupuesto.</t>
    </r>
  </si>
  <si>
    <t>Madera para Casitas para polinizadores</t>
  </si>
  <si>
    <t>30103605 - 90015736</t>
  </si>
  <si>
    <t xml:space="preserve">2.03.03 </t>
  </si>
  <si>
    <r>
      <t xml:space="preserve">Compra de madera para la elaboración de hoteles ecológicos, como una iniciativa de favorecer los espacios en planteles de la CNFL, para atracción de polinizadores, como parte de las actividades de Programa de gestión para la conservación de ecosistemas. El objeto de gasto cuenta con contenido presupuestario, pero </t>
    </r>
    <r>
      <rPr>
        <b/>
        <sz val="10"/>
        <color theme="1"/>
        <rFont val="Arial"/>
        <family val="2"/>
      </rPr>
      <t>se requiere de incremento</t>
    </r>
    <r>
      <rPr>
        <sz val="10"/>
        <color theme="1"/>
        <rFont val="Arial"/>
        <family val="2"/>
      </rPr>
      <t xml:space="preserve"> para atender esta actividad. Se requiere para el mantenimiento de estructuras de madera en la finca.</t>
    </r>
  </si>
  <si>
    <t xml:space="preserve"> kit de Bandas para pH</t>
  </si>
  <si>
    <t>41115807/41115603</t>
  </si>
  <si>
    <t>Compra de kit para medir el pH en ríos, lagos y demás cuerpos de agua, como seguimiento a los indicadores y estudios biológicos que se llevan como parte de las actividades de Programa de gestión para la conservación de ecosistemas.</t>
  </si>
  <si>
    <t>Coladores plásticos</t>
  </si>
  <si>
    <t>48101812 - 92011976</t>
  </si>
  <si>
    <t>Compra de coladores para la realización de los monitoreos acuáticos que se llevan como parte de las actividades de Programa de gestión para la conservación de ecosistemas.</t>
  </si>
  <si>
    <t>Frascos plásticos</t>
  </si>
  <si>
    <t>41121804 - 92005979</t>
  </si>
  <si>
    <t>Compra de frascos plásticos para almacenar especies que se capturan en los monitoreos acuáticos que se llevan como parte de las actividades de Programa de gestión para la conservación de ecosistemas.</t>
  </si>
  <si>
    <t>Atarrayas</t>
  </si>
  <si>
    <t>21111504 - 92221140</t>
  </si>
  <si>
    <t>Adquisición de atarrayas para el seguimiento del indicador de biodiversidad del Programa de gestión para la conservación de ecosistemas y para atender monitoreos de fauna acuática.</t>
  </si>
  <si>
    <t>Dispositivos de doble descarga</t>
  </si>
  <si>
    <t>Compra de dispositivos de ahorro de agua, para colocarse en sitos estratégicos, que permitan disminuir el consumo o el desperdicio del recurso, como actividad del Programa de uso racional del agua.</t>
  </si>
  <si>
    <t>Aireadores de tubo</t>
  </si>
  <si>
    <t>Aireadores de ducha</t>
  </si>
  <si>
    <t>Plantas productos agroforestales</t>
  </si>
  <si>
    <t>190 unidades</t>
  </si>
  <si>
    <t>70111501 - 92165164</t>
  </si>
  <si>
    <t xml:space="preserve">2.02.02 </t>
  </si>
  <si>
    <t>Compra de plantas ornamentales, acuáticas y aromáticas para utilizarse en cursos, premios de las campañas que se ejecutan como medida de sensibilización en los Programas uso racional del agua y papel.  Además para atender necesidades de la empresa para jardines ecológicos</t>
  </si>
  <si>
    <t>Macetas</t>
  </si>
  <si>
    <t xml:space="preserve">21102302 - 92223548                                           </t>
  </si>
  <si>
    <t>Compra de macetas o recipientes plantas ornamentales, acuáticas y aromáticas para utilizarse en cursos, premios de las campañas que se ejecutan como medida de sensibilización en los Programas uso racional del agua y papel.  Además para atender necesidades de la empresa.</t>
  </si>
  <si>
    <t>Abonos</t>
  </si>
  <si>
    <t xml:space="preserve">	10171605 - 2028959</t>
  </si>
  <si>
    <t>Compra de abonos para plantas ornamentales, acuáticas y aromáticas para utilizarse en cursos, p Además para atender necesidades de la empresa.</t>
  </si>
  <si>
    <t>Traslados de personas (taxis)</t>
  </si>
  <si>
    <t xml:space="preserve">	78111804 - 92156140</t>
  </si>
  <si>
    <t>Pago de taxis para el personal, según desplazamiento y horarios en los que se ejecutan las actividades.</t>
  </si>
  <si>
    <t>Tonner  y cartuchos para impresoras</t>
  </si>
  <si>
    <t>1 juego completo</t>
  </si>
  <si>
    <t>44103103 - 92092524</t>
  </si>
  <si>
    <r>
      <t xml:space="preserve">Compra de tonner y cartuchos de tinta para las impresoras del Área, donde se imprimen documentos informes a partes interesadas, trámites internos y otros. El objeto de gasto </t>
    </r>
    <r>
      <rPr>
        <b/>
        <sz val="10"/>
        <color theme="1"/>
        <rFont val="Arial"/>
        <family val="2"/>
      </rPr>
      <t>no cuenta con contenido presupuestario</t>
    </r>
    <r>
      <rPr>
        <sz val="10"/>
        <color theme="1"/>
        <rFont val="Arial"/>
        <family val="2"/>
      </rPr>
      <t>, pero se requiere  para atender las labores administrativas y con las partes interesadas.</t>
    </r>
  </si>
  <si>
    <t>Implementos computadoras (servicios tecnología de información)</t>
  </si>
  <si>
    <t>43191609 - 92087734</t>
  </si>
  <si>
    <r>
      <t xml:space="preserve">Compra de implementos como diademas, mouse, teclados para sustituir los que se dañen por el uso de las labores de oficina. El objeto de gasto no cuenta con contenido presupuestario, pero requiere para atender cambios por deterioro o por situaciones de salud laboral. </t>
    </r>
    <r>
      <rPr>
        <b/>
        <sz val="10"/>
        <color theme="1"/>
        <rFont val="Arial"/>
        <family val="2"/>
      </rPr>
      <t>No se cuenta con contenido presupuestario.</t>
    </r>
  </si>
  <si>
    <t>Gastos legales timbres, certificaciones</t>
  </si>
  <si>
    <r>
      <t xml:space="preserve">Compra o pago de timbres o certificaciones para la tramitología ambiental de proyectos, obras o actividades de la empresa, atendiendo la legislación nacional sobre el tema. Este seguimiento ambiental responde al Programa de Compras y Seguimiento ambiental del PGAE. </t>
    </r>
    <r>
      <rPr>
        <b/>
        <sz val="10"/>
        <color theme="1"/>
        <rFont val="Arial"/>
        <family val="2"/>
      </rPr>
      <t>No se cuenta con contenido presupuestario</t>
    </r>
    <r>
      <rPr>
        <sz val="10"/>
        <color theme="1"/>
        <rFont val="Arial"/>
        <family val="2"/>
      </rPr>
      <t xml:space="preserve"> en este objeto de gasto pero se hace necesario para el cumplimiento legal de estos aspectos.</t>
    </r>
  </si>
  <si>
    <t>76111801 - 92004416</t>
  </si>
  <si>
    <t>Pago del servicio de lavado de la flotilla vehicular cuando amerita, según las labores a realizar.</t>
  </si>
  <si>
    <t>Artículos de SSL</t>
  </si>
  <si>
    <t>46181704 - 90018558</t>
  </si>
  <si>
    <r>
      <t>Adquisición de cascos, chalecos, zapatos de seguridad para la persona trabajadora del Proceso, que no hay disponibles en el Almacén y que se requiere como equipo de protección personal.</t>
    </r>
    <r>
      <rPr>
        <b/>
        <sz val="10"/>
        <color theme="1"/>
        <rFont val="Arial"/>
        <family val="2"/>
      </rPr>
      <t xml:space="preserve"> El objeto de gasto cuenta con contenido presupuestario, pero requiere de incremento para atender este tipo de necesidad.</t>
    </r>
  </si>
  <si>
    <t>Pago de evaluaciones ambientales</t>
  </si>
  <si>
    <r>
      <t xml:space="preserve">Pago de derechos para la tramitología ambiental de proyectos, obras o actividades de la empresa, atendiendo la legislación nacional sobre el tema. Este seguimiento ambiental responde al Programa de Compras y Seguimiento ambiental del PGAE. </t>
    </r>
    <r>
      <rPr>
        <b/>
        <sz val="10"/>
        <color theme="1"/>
        <rFont val="Arial"/>
        <family val="2"/>
      </rPr>
      <t>No se cuenta con contenido presupuestario</t>
    </r>
    <r>
      <rPr>
        <sz val="10"/>
        <color theme="1"/>
        <rFont val="Arial"/>
        <family val="2"/>
      </rPr>
      <t xml:space="preserve"> en este objeto de gasto pero se hace necesario para el cumplimiento legal de estos aspectos.</t>
    </r>
  </si>
  <si>
    <t xml:space="preserve">Pago de refrendo para la renovación de fichas de productos y residuos químicos </t>
  </si>
  <si>
    <r>
      <t xml:space="preserve">Pago de referendos para la tramitología de dichas de residuos, transportes y otros de la empresa, atendiendo la legislación nacional sobre el tema. Este seguimiento ambiental responde al Programa de gestión de sustancias quimias y de gestión de residuos del  PGAE. </t>
    </r>
    <r>
      <rPr>
        <b/>
        <sz val="10"/>
        <color theme="1"/>
        <rFont val="Arial"/>
        <family val="2"/>
      </rPr>
      <t xml:space="preserve"> No se cuenta con contenido presupuestario</t>
    </r>
    <r>
      <rPr>
        <sz val="10"/>
        <color theme="1"/>
        <rFont val="Arial"/>
        <family val="2"/>
      </rPr>
      <t xml:space="preserve"> en este objeto de gasto pero se hace necesario para el cumplimiento legal de estos aspectos.</t>
    </r>
  </si>
  <si>
    <t>Útiles y materiales de oficina</t>
  </si>
  <si>
    <t>44122011-90029460 (Folder)
44121701-90030974
-00000008(lapiceros)
41102925-9203281000000009(marcadores)
44121706-90029700(lápices)
14111530-92014575(notas adhesivos)
44122003-92023569 (tablas para sujetar)</t>
  </si>
  <si>
    <r>
      <t xml:space="preserve">Compra de papelería, folders, lapiceros, lápices, sobres, carpetas, marcadores, y otros insumos necesarios para el día a día del trabajo en oficina. El objeto de gasto </t>
    </r>
    <r>
      <rPr>
        <b/>
        <sz val="10"/>
        <color theme="1"/>
        <rFont val="Arial"/>
        <family val="2"/>
      </rPr>
      <t>no cuenta con contenido</t>
    </r>
    <r>
      <rPr>
        <sz val="10"/>
        <color theme="1"/>
        <rFont val="Arial"/>
        <family val="2"/>
      </rPr>
      <t xml:space="preserve"> presupuestario, pero requiere de incremento para atender estas actividades administrativas.</t>
    </r>
  </si>
  <si>
    <t>Piedrilla de jardines</t>
  </si>
  <si>
    <t>1 saco</t>
  </si>
  <si>
    <t>Compra de piedrilla usada para el embellecimiento de áreas verdes, cursos ambientales y otros que se desarrollan desde el proceso.</t>
  </si>
  <si>
    <t>Metálicos tornillos, alambre y varios</t>
  </si>
  <si>
    <t>1 kg</t>
  </si>
  <si>
    <t>31161501 - 92033505    tornillos</t>
  </si>
  <si>
    <t>Compra de tornillos para mejoras en sistemas de clasificación elaboración de jardines ecológicos y otras iniciativas del proceso.</t>
  </si>
  <si>
    <t>Textiles</t>
  </si>
  <si>
    <t>53102516 - 90017056   gorras</t>
  </si>
  <si>
    <t>2.99.04</t>
  </si>
  <si>
    <t>Adquisición de gorras u otros textiles para la premiación de campañas de sensibilización ambiental.  El objeto de gasto no cuenta con contenido presupuestario, pero se requiere de disponibilidad para atender actividades propias del proceso.</t>
  </si>
  <si>
    <t xml:space="preserve">Servicio de transporte de materiales </t>
  </si>
  <si>
    <t>78101801 /92027317</t>
  </si>
  <si>
    <t xml:space="preserve"> Se requiere recursos para el transporte de materiales  para las actividades planificadas.</t>
  </si>
  <si>
    <t>72151802 / 92234719</t>
  </si>
  <si>
    <t>1.08.99</t>
  </si>
  <si>
    <t xml:space="preserve"> Reparacion de equipos y activos diversos para mantenimiento de zonas verdes como motoguadañas, zopladoras, entre otros.</t>
  </si>
  <si>
    <t>Análisis en pruebas de laborartorio</t>
  </si>
  <si>
    <t>70171501/92007899</t>
  </si>
  <si>
    <r>
      <t xml:space="preserve">Requerido para pruebas de agua, para determinar la presencia de contaminantes ambientales o sustancias riesgosas para la salud humana, para la contratacion de los servicios de analisis de laboratorio para los puntos de muestreo en la cuenca. </t>
    </r>
    <r>
      <rPr>
        <b/>
        <sz val="10"/>
        <color theme="1"/>
        <rFont val="Arial"/>
        <family val="2"/>
      </rPr>
      <t>No se cuenta con contenido presupuestario requerido.</t>
    </r>
  </si>
  <si>
    <t>72101505/90006318</t>
  </si>
  <si>
    <t>Para los servicio de copia de llaves</t>
  </si>
  <si>
    <t>Servicios de disposición de desechos ordinarios plantas y planteles</t>
  </si>
  <si>
    <t>663 toneladas</t>
  </si>
  <si>
    <t>76121501-92010860</t>
  </si>
  <si>
    <r>
      <t xml:space="preserve">De acuerdo con la legislacion vigente y la normativa interna de la CNFL, se requieren recursos para gestionar la recolección y el tratamiento de los residuos ordinarios  y la administración de contratos para el manejo de los residuos por arrastre de rios en los centros de trabajo de la CNFL. </t>
    </r>
    <r>
      <rPr>
        <b/>
        <sz val="10"/>
        <color theme="1"/>
        <rFont val="Arial"/>
        <family val="2"/>
      </rPr>
      <t>Se requieren aproximadamente ¢8,000,000 más</t>
    </r>
  </si>
  <si>
    <t>Aceite 40</t>
  </si>
  <si>
    <t xml:space="preserve">10 unidades </t>
  </si>
  <si>
    <t>15121501/90027910</t>
  </si>
  <si>
    <t>Se requiere la compra de lubricantes para el mantenimiento de equipos y motores como moto guaranas, motosierras y sierras de extension, motores que se utiliza en trabajos en las fincas con prácticas ambientales sostenibles, mantenimiento de áreas verdes y poda de ramas y corta de árboles</t>
  </si>
  <si>
    <t xml:space="preserve">Aceite 2 tiempos </t>
  </si>
  <si>
    <t>40 unidades</t>
  </si>
  <si>
    <t>15121501 / 92148432</t>
  </si>
  <si>
    <t>Grasa</t>
  </si>
  <si>
    <t>15121902 / 92160747</t>
  </si>
  <si>
    <t>Se requiere la compra de grasas para el mantenimiento de equipos y motores como moto guaranas, motosierras y sierras de extension, motores que se utiliza en trabajos en las fincas con practicas ambientales sostenibles, mantenimiento de áreas verdes y poda de ramas y corta de árboles</t>
  </si>
  <si>
    <t>Alcohol puro (90 ó 95 grados</t>
  </si>
  <si>
    <t>12 litros</t>
  </si>
  <si>
    <t>12352104/92068044</t>
  </si>
  <si>
    <t>Alcohol para colocar las muestras de los muestreos biológicos de los ríos. En este objeto de gasto no tenemos presupuesto</t>
  </si>
  <si>
    <t>Otros productos químicos (pintura en spray)</t>
  </si>
  <si>
    <t>72 unidades</t>
  </si>
  <si>
    <t xml:space="preserve">31211507 / 92003742 </t>
  </si>
  <si>
    <t>2.01.09</t>
  </si>
  <si>
    <t>Se requiere la compra de pintura con base en agua para pintar las estructuras de los invernadeos y darle em mantenimiento requerido para estas estructuras, además de pintura en spray para realizar los marcajes en el campo de las areas a reforestar y el marcaje de los arboles en inventarios forestales del programa C-Neutralidad,</t>
  </si>
  <si>
    <t>Otros productos químicos (pintura con base agua)</t>
  </si>
  <si>
    <t>5 unidades</t>
  </si>
  <si>
    <t>31211502 / 92148214</t>
  </si>
  <si>
    <r>
      <t>Se requiere la compra de pintura con base en agua para pintar las estructuras de los invernadeos y darle em mantenimiento requerido para estas estructuras, además de pintura en spray para realizar los marcajes en el campo de las areas a reforestar y el marcaje de los arboles en inventarios forestales del programa C-Neutralidad. S</t>
    </r>
    <r>
      <rPr>
        <b/>
        <sz val="10"/>
        <color theme="1"/>
        <rFont val="Arial"/>
        <family val="2"/>
      </rPr>
      <t>e requiere presupuesto.</t>
    </r>
  </si>
  <si>
    <t xml:space="preserve">Leononitas para confección de abonos organicos </t>
  </si>
  <si>
    <t>5 kg</t>
  </si>
  <si>
    <t>10171601 / 92028954</t>
  </si>
  <si>
    <t xml:space="preserve">Compra de leononitas para confección de abonos organicos </t>
  </si>
  <si>
    <t>Microoganismos eficientes para la prevención y el manejo de plagas en el vivero</t>
  </si>
  <si>
    <t>200 kg</t>
  </si>
  <si>
    <t>10191509 / 92310626</t>
  </si>
  <si>
    <t>Compra Microoganismos efectecientes  para la prevención y el manejo de plagas en el vivero</t>
  </si>
  <si>
    <t xml:space="preserve">Abonos químicos 10 30 10 .12 24 12 para el desarrollo plantas y arboles </t>
  </si>
  <si>
    <t>6 sacos</t>
  </si>
  <si>
    <t>10171605 / 92150692</t>
  </si>
  <si>
    <t>Compra Abonos químicos 10 30 10  y 12 24 12 para la produccón de árboles y plantas en el vivero</t>
  </si>
  <si>
    <t>10kg de Hidrokeeper (retenedores de agua) para el  plantado de árboles  en Fincas PAS</t>
  </si>
  <si>
    <t>10 kg</t>
  </si>
  <si>
    <t>47131910 / 92295717</t>
  </si>
  <si>
    <t>Compra de 10kg de Hidrokeeper como retenedor de agua  el de plantado de árboles  en Fincas PAS, Jornada reforestación - Programa Acción Climática.</t>
  </si>
  <si>
    <t xml:space="preserve">1000 goteros de 8 litros para  aprovisionar agua a árboles y plantas </t>
  </si>
  <si>
    <t>1000 unidades</t>
  </si>
  <si>
    <t xml:space="preserve">Goteros para sistema de riego, para la producción de plantas y árboles para la venta </t>
  </si>
  <si>
    <t>Ormitox</t>
  </si>
  <si>
    <t xml:space="preserve">20 paquetes </t>
  </si>
  <si>
    <t xml:space="preserve">10191515 / 92211075 </t>
  </si>
  <si>
    <t xml:space="preserve">Jardines ecológicos y de interior, mantenimiento de zonas verdes </t>
  </si>
  <si>
    <t xml:space="preserve">Pintura acrílica </t>
  </si>
  <si>
    <t>6 cuartos</t>
  </si>
  <si>
    <t>31211502 / 92004786</t>
  </si>
  <si>
    <t xml:space="preserve">Jardines ecológicos y de interior </t>
  </si>
  <si>
    <t>Pintura de agua</t>
  </si>
  <si>
    <t xml:space="preserve">1 cuarto </t>
  </si>
  <si>
    <t>Abonos orgánicos</t>
  </si>
  <si>
    <t>2 litros</t>
  </si>
  <si>
    <t>10171504 / 92167481</t>
  </si>
  <si>
    <t>Fertilización de plantas en vivero</t>
  </si>
  <si>
    <t>Sales potásicas</t>
  </si>
  <si>
    <t>10171605 / 92290457</t>
  </si>
  <si>
    <t>Insecticidas y fungicidas orgánicos</t>
  </si>
  <si>
    <t>Desinfección y tratamiento de plantas</t>
  </si>
  <si>
    <t>Material eléctrico</t>
  </si>
  <si>
    <t xml:space="preserve"> La compra de este tipo de material para reparaciones eléctricas en los invernaderos y viveros, conexion de equipos en el auditorio ambiental, mantenimiento de temporizadores de sistemas de riego y para uso general en trabajos de mantenimiento</t>
  </si>
  <si>
    <t>25 sacos</t>
  </si>
  <si>
    <t xml:space="preserve"> Cemento para la reparación de camas y pisos  en el vivero de Dulce Nombre </t>
  </si>
  <si>
    <t>Piedra quinta una vagoneta 6m</t>
  </si>
  <si>
    <t>6 metros</t>
  </si>
  <si>
    <t xml:space="preserve"> Piedra para la reparación de camas y pisos  en el vivero de Dulce Nombre </t>
  </si>
  <si>
    <t>Arena una vagoneta  6 m</t>
  </si>
  <si>
    <t xml:space="preserve"> Arena para la reparación de camas y pisos  en el vivero de Dulce Nombre </t>
  </si>
  <si>
    <t>Resortes  para perfiles  de 2m</t>
  </si>
  <si>
    <t>350 unidades</t>
  </si>
  <si>
    <t>Resortes para reparación de invernadero en el vivero de Dulce nombre</t>
  </si>
  <si>
    <t>Periflies  para invernadero de zinc de 3 m</t>
  </si>
  <si>
    <t>70 unidades</t>
  </si>
  <si>
    <t>Perfiles para reparación de invernadero en el vivero de Dulce nombre</t>
  </si>
  <si>
    <t>Madera de varias dimensiones</t>
  </si>
  <si>
    <t>30103605/90015736</t>
  </si>
  <si>
    <t>Para mantenimiento de estructuras de madera en la finca</t>
  </si>
  <si>
    <t>Tubo de pvc 1/2"</t>
  </si>
  <si>
    <t>Para reparaciones en la finca</t>
  </si>
  <si>
    <t>Tubo de pvc1"</t>
  </si>
  <si>
    <t>Llave de chorro plástica</t>
  </si>
  <si>
    <t>Lija para madera</t>
  </si>
  <si>
    <t>Otros repuestos</t>
  </si>
  <si>
    <t xml:space="preserve">2 unidades </t>
  </si>
  <si>
    <t xml:space="preserve"> Los repuestos se necesitan especialmente para reparaciones de moto guaranas, moto sierras, podadoras de extension, bombas de espalda y router utilizado constantemente en el proceso de confección de rotulos para identificar fincas.</t>
  </si>
  <si>
    <t xml:space="preserve">Limas </t>
  </si>
  <si>
    <r>
      <t xml:space="preserve">Para afilar herramientas , </t>
    </r>
    <r>
      <rPr>
        <b/>
        <sz val="10"/>
        <color theme="1"/>
        <rFont val="Arial"/>
        <family val="2"/>
      </rPr>
      <t>se requiere presupuesto.</t>
    </r>
    <r>
      <rPr>
        <sz val="10"/>
        <color theme="1"/>
        <rFont val="Arial"/>
        <family val="2"/>
      </rPr>
      <t xml:space="preserve"> </t>
    </r>
    <r>
      <rPr>
        <b/>
        <sz val="10"/>
        <color theme="1"/>
        <rFont val="Arial"/>
        <family val="2"/>
      </rPr>
      <t>Solicitar adquisición al Almcén.</t>
    </r>
  </si>
  <si>
    <t>Cintas diamétricas</t>
  </si>
  <si>
    <r>
      <t xml:space="preserve">Programa Acción Climática, </t>
    </r>
    <r>
      <rPr>
        <b/>
        <sz val="10"/>
        <color theme="1"/>
        <rFont val="Arial"/>
        <family val="2"/>
      </rPr>
      <t>se requiere presupuesto.</t>
    </r>
    <r>
      <rPr>
        <sz val="10"/>
        <color theme="1"/>
        <rFont val="Arial"/>
        <family val="2"/>
      </rPr>
      <t xml:space="preserve"> </t>
    </r>
    <r>
      <rPr>
        <b/>
        <sz val="10"/>
        <color theme="1"/>
        <rFont val="Arial"/>
        <family val="2"/>
      </rPr>
      <t>Solicitar adquisición al Almcén.</t>
    </r>
  </si>
  <si>
    <t>Tijeras poda de jardín grande</t>
  </si>
  <si>
    <r>
      <t xml:space="preserve">Corte de material vegetal, se requiere presupuesto. </t>
    </r>
    <r>
      <rPr>
        <b/>
        <sz val="10"/>
        <color theme="1"/>
        <rFont val="Arial"/>
        <family val="2"/>
      </rPr>
      <t>Solicitar adquisición al Almcén.</t>
    </r>
  </si>
  <si>
    <t>Tijeras poda de jardín pequeña(punta recta)</t>
  </si>
  <si>
    <t>3 unidades</t>
  </si>
  <si>
    <t>21112039/92055162</t>
  </si>
  <si>
    <t xml:space="preserve">Escobones , escobas </t>
  </si>
  <si>
    <t>2.99.05</t>
  </si>
  <si>
    <t>Útiles, materiales especiales, cocina y comedor</t>
  </si>
  <si>
    <t>2.99.07</t>
  </si>
  <si>
    <r>
      <t xml:space="preserve"> Adquisicion filtros,  vasos, cafeteras, vajillas, coffemaker, limpiones, utensilios desechables, percolador y similares. </t>
    </r>
    <r>
      <rPr>
        <b/>
        <sz val="10"/>
        <color theme="1"/>
        <rFont val="Arial"/>
        <family val="2"/>
      </rPr>
      <t>No se cuenta con contenido presupuestario.</t>
    </r>
  </si>
  <si>
    <t xml:space="preserve">Rastrillo </t>
  </si>
  <si>
    <t xml:space="preserve">6 unidades </t>
  </si>
  <si>
    <t xml:space="preserve">Mantenimiento de zonas verdes </t>
  </si>
  <si>
    <t xml:space="preserve">Placas metálicas de aluminio </t>
  </si>
  <si>
    <t>500 unidades</t>
  </si>
  <si>
    <t>Caja se comercializa con 500 unidades-Programa Acción Climática</t>
  </si>
  <si>
    <t xml:space="preserve">Cinta topográfica </t>
  </si>
  <si>
    <t>Programa Acción Climática</t>
  </si>
  <si>
    <t>Cuerda para motoguadaña</t>
  </si>
  <si>
    <t>5 rollos</t>
  </si>
  <si>
    <t>Delantales</t>
  </si>
  <si>
    <t xml:space="preserve">20 unidades </t>
  </si>
  <si>
    <t xml:space="preserve">Pantalla Careta </t>
  </si>
  <si>
    <t>Kit de jardinería</t>
  </si>
  <si>
    <t>10 kit</t>
  </si>
  <si>
    <t>Mantenimiento de invernaderos</t>
  </si>
  <si>
    <t>Mangeras de  para el sistema de Riego1/2 y microtubo de 6 m</t>
  </si>
  <si>
    <t>1400 m</t>
  </si>
  <si>
    <t xml:space="preserve">Mangueras de poliducto para sistema de riego, para la producción de plantas y arboles para la venta </t>
  </si>
  <si>
    <t>Plástico de invernadero 8 x4x100</t>
  </si>
  <si>
    <t>1 rollos</t>
  </si>
  <si>
    <t xml:space="preserve">Compra de Plástico para la reparación del invernadero del vivero de Dulce Nombre </t>
  </si>
  <si>
    <t>Sáran de 8m x 4x100 para repara invennadero</t>
  </si>
  <si>
    <t xml:space="preserve"> Compra de Sáran para la reparación del invernadero del vivero de Dulce Nombre </t>
  </si>
  <si>
    <t>Grandcover para cuertura de suelo</t>
  </si>
  <si>
    <t xml:space="preserve"> Compra de Grandcover para la cubrir suelo del invernadero del vivero de Dulce Nombre </t>
  </si>
  <si>
    <t>Estañones plásticos con tapa</t>
  </si>
  <si>
    <t xml:space="preserve">Estañoes para la preparación de microorganismos efecientes  para el mantenimiento de plantas  y arboles </t>
  </si>
  <si>
    <t>Rótulos Qr</t>
  </si>
  <si>
    <t>150 unidades</t>
  </si>
  <si>
    <t xml:space="preserve">Rótulos Qr para señalar las especies en el vivero de Dulce Nombre </t>
  </si>
  <si>
    <t>Paletas plásticas</t>
  </si>
  <si>
    <t>2,99,99</t>
  </si>
  <si>
    <t xml:space="preserve">Paletas para señalar las especies en el vivero de Dulce Nombre </t>
  </si>
  <si>
    <t xml:space="preserve">Traje de seguridad </t>
  </si>
  <si>
    <t>Juego de pinceles</t>
  </si>
  <si>
    <t xml:space="preserve">1 juego de 4 unidades </t>
  </si>
  <si>
    <t>Repuestos mascaras 3M</t>
  </si>
  <si>
    <t>Fumigaciones de productos químicos y orgánicos</t>
  </si>
  <si>
    <t>Para la clasificación de desechos en la finca</t>
  </si>
  <si>
    <t>MUSGO BLANCO S</t>
  </si>
  <si>
    <t>1 paca</t>
  </si>
  <si>
    <t>Sustrato para siembra de plantas</t>
  </si>
  <si>
    <t>MASCARILLA 3M GASES QUIMICOS Y ORGANICOS</t>
  </si>
  <si>
    <t>Protección personal contra gases químicos y orgánicos</t>
  </si>
  <si>
    <t>PAR DE CARTUCHOS PARA MASCARA GASES</t>
  </si>
  <si>
    <t xml:space="preserve">Repelente contra insectos </t>
  </si>
  <si>
    <t>24 unidades</t>
  </si>
  <si>
    <t xml:space="preserve">Repelentes para el uso de los trabajadores para evitar las picaduras zancudos. </t>
  </si>
  <si>
    <t>Guantes latex talla M</t>
  </si>
  <si>
    <t>10 pares</t>
  </si>
  <si>
    <t>Trabajos con sustratos y plantas</t>
  </si>
  <si>
    <t>Semillas para producción de árboles y plantas</t>
  </si>
  <si>
    <t xml:space="preserve">Para producción de árboles en fincas </t>
  </si>
  <si>
    <t>Carbón en trozos</t>
  </si>
  <si>
    <t>4 sacos</t>
  </si>
  <si>
    <t>15101605/92160075</t>
  </si>
  <si>
    <t>2.02.02</t>
  </si>
  <si>
    <t xml:space="preserve">Buseta para prácticas en campo para capacitación externa de arbolado urbano(módulos 1-2-3) </t>
  </si>
  <si>
    <t>34-400</t>
  </si>
  <si>
    <t>En este rubro se tienen actualmente  sólo 100 mil colones, por lo que se hace necesaria la solicitud del contenido necesario para cubrir las capacitaciones 2023, no se tiene presupuesto asignado a este objeto de gasto</t>
  </si>
  <si>
    <t xml:space="preserve">Transporte de plantas y árboles (Contratación). </t>
  </si>
  <si>
    <t>1.03.04</t>
  </si>
  <si>
    <r>
      <t>Traslado de árboles, insumos y materiales en un camión de mayores dimensiones para hacer más efectivo el traslado</t>
    </r>
    <r>
      <rPr>
        <b/>
        <sz val="10"/>
        <color theme="1"/>
        <rFont val="Arial"/>
        <family val="2"/>
      </rPr>
      <t xml:space="preserve"> no se tiene presupuesto asignado a este objeto de gasto</t>
    </r>
  </si>
  <si>
    <t>Viáticos para personal de campo y técnico (Nº viáticos)</t>
  </si>
  <si>
    <t>Para desarrollar proyectos de venta de servicos en zonas donde aplica el pago de viáticos. Debido a la venta de servicios se requiere de mayor presupuesto- Monto previsto en 750.000</t>
  </si>
  <si>
    <t>Clavos de 1 pulgadas (Kg)</t>
  </si>
  <si>
    <r>
      <t xml:space="preserve">Para colocar bandas de amarrre en árboles a tutores en proyectos de arborización. </t>
    </r>
    <r>
      <rPr>
        <b/>
        <sz val="10"/>
        <color theme="1"/>
        <rFont val="Arial"/>
        <family val="2"/>
      </rPr>
      <t>No se tiene presupuesto asignado a este objeto de gasto</t>
    </r>
  </si>
  <si>
    <t>Alcohol etílico (litro)</t>
  </si>
  <si>
    <r>
      <t xml:space="preserve">Para desinfeción de herraminentas de poda y otras equipos. </t>
    </r>
    <r>
      <rPr>
        <b/>
        <sz val="10"/>
        <color theme="1"/>
        <rFont val="Arial"/>
        <family val="2"/>
      </rPr>
      <t xml:space="preserve">no se tiene presupuesto asignado a este objeto de gasto </t>
    </r>
  </si>
  <si>
    <t>Pintura naranja fosforescente (Tarro srpay)</t>
  </si>
  <si>
    <t>2.01.04</t>
  </si>
  <si>
    <t>Para el marcaje de sitios de plantación de árboles en campo en proyectosde arborizacaión y jardinería.  No se tiene presupuesto asignado a este objeto de gasto</t>
  </si>
  <si>
    <t>Abono 10-30-10</t>
  </si>
  <si>
    <t xml:space="preserve">2 sacos </t>
  </si>
  <si>
    <t>Para ventas</t>
  </si>
  <si>
    <t xml:space="preserve">Pintura acrilica de varios colores </t>
  </si>
  <si>
    <t>Pintura par llenas las letras de los rótulos, y prepararlos de la mejor manera</t>
  </si>
  <si>
    <t>Abono granulado (Saco 45 Kg)</t>
  </si>
  <si>
    <t>Para fertilziación de arboles y plantas establecidas, como prácticas de manejo contratadas en el 2023.</t>
  </si>
  <si>
    <t>Hidrokeeper (Bolsa 1 kg)</t>
  </si>
  <si>
    <t xml:space="preserve">Gel hidratante para colocar en la raíz de los árboles y propiciar mayorresistencia a condiciones sequía. </t>
  </si>
  <si>
    <t>Otros fertilizantes foliares (abonos  orgánicos)</t>
  </si>
  <si>
    <t>Para aplicar a árboles y planttas y mantenrlos en condiciones apropiadas</t>
  </si>
  <si>
    <t>Hongos benéficos Trichoderma (Kg)</t>
  </si>
  <si>
    <t>Hongos benéficos Trichoderma para mejoramiento de suelo y control de plagas</t>
  </si>
  <si>
    <t>Papel para Empaque</t>
  </si>
  <si>
    <t>14121901/92016321</t>
  </si>
  <si>
    <t>Empaque de productos al menudeo</t>
  </si>
  <si>
    <t>Tablas  plástica1/2x8x90cm,Tablas plástica 5/8x4x1,Tablas plástica3/4x4x1,5, postes de 2x2x2,5</t>
  </si>
  <si>
    <t>30103699/92170346</t>
  </si>
  <si>
    <r>
      <t xml:space="preserve">Tablas para elaborar rótulos de venta de servicios, </t>
    </r>
    <r>
      <rPr>
        <b/>
        <sz val="10"/>
        <color theme="1"/>
        <rFont val="Arial"/>
        <family val="2"/>
      </rPr>
      <t>no se tiene presupuesto asignado a este objeto de gasto</t>
    </r>
  </si>
  <si>
    <t xml:space="preserve">Cemento concremix (Saco 15 kg) </t>
  </si>
  <si>
    <t>30111601/90014641</t>
  </si>
  <si>
    <r>
      <t xml:space="preserve">Para establecer senderos y sistema de riesgo por goteo en árboles urbanos, </t>
    </r>
    <r>
      <rPr>
        <b/>
        <sz val="10"/>
        <color theme="1"/>
        <rFont val="Arial"/>
        <family val="2"/>
      </rPr>
      <t>no se tiene presupuesto asignado a este objeto de gasto</t>
    </r>
  </si>
  <si>
    <t>Piedra decorativa de diferentes colores (Saco de 25 Kg)</t>
  </si>
  <si>
    <t>11111611/92315597</t>
  </si>
  <si>
    <r>
      <t xml:space="preserve">Para decoración de jardinería de proyectos contratados, </t>
    </r>
    <r>
      <rPr>
        <b/>
        <sz val="10"/>
        <color theme="1"/>
        <rFont val="Arial"/>
        <family val="2"/>
      </rPr>
      <t>no se tiene presupuesto asignado a este objeto de gasto</t>
    </r>
  </si>
  <si>
    <t xml:space="preserve">Piedra quinta (m3) </t>
  </si>
  <si>
    <t>11111611/92327881</t>
  </si>
  <si>
    <r>
      <t xml:space="preserve">Para mejoramiento de senderos en proyectosde jardinería contratados, </t>
    </r>
    <r>
      <rPr>
        <b/>
        <sz val="10"/>
        <color theme="1"/>
        <rFont val="Arial"/>
        <family val="2"/>
      </rPr>
      <t>no se tiene presupuesto asignado a este objeto de gasto</t>
    </r>
  </si>
  <si>
    <t>Puntas para tornillos Phillips</t>
  </si>
  <si>
    <t>27112814/92009621</t>
  </si>
  <si>
    <r>
      <t xml:space="preserve">Puntas de Philis para  la construcción de Rótulos para la venta, </t>
    </r>
    <r>
      <rPr>
        <b/>
        <sz val="10"/>
        <color theme="1"/>
        <rFont val="Arial"/>
        <family val="2"/>
      </rPr>
      <t>no se tiene presupuesto asignado a este objeto de gasto</t>
    </r>
  </si>
  <si>
    <t xml:space="preserve"> Tonillos de carroceria  de 1/2y 3/4</t>
  </si>
  <si>
    <t>31161501/92308532</t>
  </si>
  <si>
    <r>
      <t xml:space="preserve"> Tornillos de carroceria para sostener los rótulos,una vez preprados, </t>
    </r>
    <r>
      <rPr>
        <b/>
        <sz val="10"/>
        <color theme="1"/>
        <rFont val="Arial"/>
        <family val="2"/>
      </rPr>
      <t>no se tiene presupuesto asignado a este objeto de gasto</t>
    </r>
  </si>
  <si>
    <t>Clavos de 2 pulgadas (Kg)</t>
  </si>
  <si>
    <t>31162002/92006963</t>
  </si>
  <si>
    <r>
      <t xml:space="preserve">Para construcción de tutores y vallas de protección de arboles urbanos, </t>
    </r>
    <r>
      <rPr>
        <b/>
        <sz val="10"/>
        <color theme="1"/>
        <rFont val="Arial"/>
        <family val="2"/>
      </rPr>
      <t>no se tiene presupuesto asignado a este objeto de gasto</t>
    </r>
  </si>
  <si>
    <t>Placas de aluminio (Cajas de 100 unidades)</t>
  </si>
  <si>
    <r>
      <t xml:space="preserve">Para el marcaje de arboles en campo en proceso de censado y evaluación del riesgo, </t>
    </r>
    <r>
      <rPr>
        <b/>
        <sz val="10"/>
        <color theme="1"/>
        <rFont val="Arial"/>
        <family val="2"/>
      </rPr>
      <t>no se tiene presupuesto asignado a este objeto de gasto</t>
    </r>
  </si>
  <si>
    <t>Madera para tutores (Varas)</t>
  </si>
  <si>
    <t xml:space="preserve">Para elaborar tutores para sostén de arboles urbanos recién plantados. </t>
  </si>
  <si>
    <t>Mangera corrugada de 2 pulgadadas para sistema de riego (metros)</t>
  </si>
  <si>
    <t>39131601/92006467</t>
  </si>
  <si>
    <r>
      <t xml:space="preserve">Para colocar sistema de riesgo por goteo en árboles urbanos, </t>
    </r>
    <r>
      <rPr>
        <b/>
        <sz val="10"/>
        <color theme="1"/>
        <rFont val="Arial"/>
        <family val="2"/>
      </rPr>
      <t>no se tiene presupuesto asignado a este objeto de gasto</t>
    </r>
  </si>
  <si>
    <t>Tapones sistema de riego (unidades)</t>
  </si>
  <si>
    <t>Membrana de prolietileno (metros lineales)</t>
  </si>
  <si>
    <r>
      <t xml:space="preserve">Para contruir el sistema de control de raíces al plantar arboles urbanos., </t>
    </r>
    <r>
      <rPr>
        <b/>
        <sz val="10"/>
        <color theme="1"/>
        <rFont val="Arial"/>
        <family val="2"/>
      </rPr>
      <t>no se tiene presupuesto asignado a este objeto de gasto</t>
    </r>
  </si>
  <si>
    <t>Pegamento PVC (Envase 200 ml)</t>
  </si>
  <si>
    <r>
      <t xml:space="preserve">Para construcción e instalación del sistema de riesgo por goteo en proyectos de a´rboels rubanos., </t>
    </r>
    <r>
      <rPr>
        <b/>
        <sz val="10"/>
        <color theme="1"/>
        <rFont val="Arial"/>
        <family val="2"/>
      </rPr>
      <t>no se tiene presupuesto asignado a este objeto de gasto</t>
    </r>
  </si>
  <si>
    <t xml:space="preserve">Cinta diamétricas </t>
  </si>
  <si>
    <r>
      <t>Ventas varias,</t>
    </r>
    <r>
      <rPr>
        <b/>
        <sz val="10"/>
        <color theme="1"/>
        <rFont val="Arial"/>
        <family val="2"/>
      </rPr>
      <t xml:space="preserve"> CORRESPONDE AL ALMACÉN PERO NO SE INCLUIYE CÓDIGO DE DEPENDENCIA 3202, no hay PRESUPUESTO ASIGNADO </t>
    </r>
  </si>
  <si>
    <t>Podadoras de mano (unidad)</t>
  </si>
  <si>
    <r>
      <t xml:space="preserve">Para curso de podas de arboles urbanos, así como para usarse en mantenimiento de proyectos de arborización y jardinería, </t>
    </r>
    <r>
      <rPr>
        <b/>
        <sz val="10"/>
        <color theme="1"/>
        <rFont val="Arial"/>
        <family val="2"/>
      </rPr>
      <t xml:space="preserve">CORRESPONDE AL ALMACÉN PERO NO SE INCLUIYE CÓDIGO DE DEPENDENCIA 3202, no hay PRESUPUESTO ASIGNADO </t>
    </r>
  </si>
  <si>
    <t>Serrucho de poda profesional (unidad)</t>
  </si>
  <si>
    <t xml:space="preserve">Para curso de podas de arboles urbanos, así como para usarse en matnenimiento de proyectos de arborización y jardinería, CORRESPONDE AL ALMACÉN PERO NO SE INCLUIYE CÓDIGO DE DEPENDENCIA 3202, no hay PRESUPUESTO ASIGNADO </t>
  </si>
  <si>
    <t>Podadora de extensión (unidad)</t>
  </si>
  <si>
    <r>
      <t xml:space="preserve">Para curso de podas de arboles urbanos, así como para usarse en matnenimiento de proyectos de arborización y jardinería, </t>
    </r>
    <r>
      <rPr>
        <b/>
        <sz val="10"/>
        <color theme="1"/>
        <rFont val="Arial"/>
        <family val="2"/>
      </rPr>
      <t xml:space="preserve">CORRESPONDE AL ALMACÉN PERO NO SE INCLUIYE CÓDIGO DE DEPENDENCIA 3202, no hay PRESUPUESTO ASIGNADO </t>
    </r>
  </si>
  <si>
    <t>Selladora de calor para trabajo pesado (Unidad)</t>
  </si>
  <si>
    <r>
      <t xml:space="preserve">Para elaborar las uniones de las geomembranas que se colocan en árboles, para control de raíces, </t>
    </r>
    <r>
      <rPr>
        <b/>
        <sz val="10"/>
        <color theme="1"/>
        <rFont val="Arial"/>
        <family val="2"/>
      </rPr>
      <t>CORRESPONDE AL ALMACÉN PERO NO SE INCLUIYE CÓDIGO DE DEPENDENCIA 3202, no hay PRESUPUESTO ASIGNADO</t>
    </r>
    <r>
      <rPr>
        <sz val="10"/>
        <color theme="1"/>
        <rFont val="Arial"/>
        <family val="2"/>
      </rPr>
      <t xml:space="preserve"> </t>
    </r>
  </si>
  <si>
    <t>Cuerda de chapea (Rollo)</t>
  </si>
  <si>
    <r>
      <t>Para brindar mantenimiento a zonas verdes como parte de venta de servicios,</t>
    </r>
    <r>
      <rPr>
        <b/>
        <sz val="10"/>
        <color theme="1"/>
        <rFont val="Arial"/>
        <family val="2"/>
      </rPr>
      <t xml:space="preserve"> no se tiene presupuesto asignado a este objeto de gasto</t>
    </r>
  </si>
  <si>
    <t>Discos cortadora de concreto (unidad)</t>
  </si>
  <si>
    <r>
      <t xml:space="preserve">Repuestos para la cortadorade concreto a usarse abriendo hoyos en aceras para instalacción de árboles y jardinería, </t>
    </r>
    <r>
      <rPr>
        <b/>
        <sz val="10"/>
        <color theme="1"/>
        <rFont val="Arial"/>
        <family val="2"/>
      </rPr>
      <t>no se tiene presupuesto asignado a este objeto de gasto</t>
    </r>
  </si>
  <si>
    <t xml:space="preserve">Libretas y Textiles para capacitación externa de arbolado urbano (módulos 1-2-3) </t>
  </si>
  <si>
    <r>
      <t xml:space="preserve">Para el desarrollo de los cursos, </t>
    </r>
    <r>
      <rPr>
        <b/>
        <sz val="10"/>
        <color theme="1"/>
        <rFont val="Arial"/>
        <family val="2"/>
      </rPr>
      <t>no se tiene presupuesto asignado a este objeto de gasto</t>
    </r>
  </si>
  <si>
    <t xml:space="preserve">100 m3  de Granza de Arroz para confección de sustratos </t>
  </si>
  <si>
    <t xml:space="preserve">2 viajes </t>
  </si>
  <si>
    <t>11141701-92300630</t>
  </si>
  <si>
    <t>Compra 100 m3  de Granza de Arroz para confección de sustratos  para la produccón de arboles y plantas en el vivero</t>
  </si>
  <si>
    <t xml:space="preserve">Semolina para  la confección de abonos organicos los sustratos , </t>
  </si>
  <si>
    <t>Compra de semolina para  la confección de abonos organicos los sustratos , para la producción de árboles en el vivero</t>
  </si>
  <si>
    <t xml:space="preserve">Fruta para confección de abonos organicos </t>
  </si>
  <si>
    <t xml:space="preserve">Compra de fruta para confección de abonos organicos </t>
  </si>
  <si>
    <t>Cubiertas para lima</t>
  </si>
  <si>
    <t>Cubiertas para cubrir y hacer mas seguro el uso de lima</t>
  </si>
  <si>
    <t xml:space="preserve">Fibra de coco fino </t>
  </si>
  <si>
    <t>6 SACOS. PARA VENTA DE CURSOS</t>
  </si>
  <si>
    <t>Sacos de carbón</t>
  </si>
  <si>
    <t>Bandejas plásticas</t>
  </si>
  <si>
    <t>PARA VENTAS DE CURSOS</t>
  </si>
  <si>
    <t>Lijas de 120,80,60 y 40</t>
  </si>
  <si>
    <t>31191501/92330253</t>
  </si>
  <si>
    <t xml:space="preserve"> Lija para la preparación de rótulos para el proceso de venta de servicios </t>
  </si>
  <si>
    <t xml:space="preserve">Sacos </t>
  </si>
  <si>
    <t>24121502/</t>
  </si>
  <si>
    <t>Para el llenado de tierra abona y abono organico</t>
  </si>
  <si>
    <t>Macetas 7,10,15,18,20,25,29 y 50 para la producción  de árboles Urbanos , plantas ornamentales, Catus y suculenta</t>
  </si>
  <si>
    <t xml:space="preserve">Compra de macetas 7,10,15,18,20,25,29 y 50 para la producción  de árboles Urbanos , plantas ornamentales, plantas medicinales, Catus y suculentas para la venta  </t>
  </si>
  <si>
    <t>Bolsas de 1 kilo y 2 kilos</t>
  </si>
  <si>
    <t>24111503/90030798</t>
  </si>
  <si>
    <t xml:space="preserve"> Bolsas para la venta de abonso organicos al menudeo</t>
  </si>
  <si>
    <t>Elementos se seguridad para trepa de árboles, arnés, cuerda y accesorios (Equipo completo)</t>
  </si>
  <si>
    <r>
      <t>Se requieren 3 equipos de trepa para arboricultura con un precio de 2,100,000,00 colones, para realizar servicios de poda de arboles en altura, así como evaluación del riesgo de árboles,</t>
    </r>
    <r>
      <rPr>
        <b/>
        <sz val="10"/>
        <color theme="1"/>
        <rFont val="Arial"/>
        <family val="2"/>
      </rPr>
      <t xml:space="preserve"> no se tiene presupuesto asignado a este objeto de gasto</t>
    </r>
  </si>
  <si>
    <t>Elementos de seguridad para tala dirigida de árboles denominado equipo de rigging (Equipo completo)</t>
  </si>
  <si>
    <r>
      <t xml:space="preserve">Se requiere 1 equipos de trepa para arboricultura con un precio de 1,000,000,00 colones, para realizar servicios de poda  y tala de árboles en altura, </t>
    </r>
    <r>
      <rPr>
        <b/>
        <sz val="10"/>
        <color theme="1"/>
        <rFont val="Arial"/>
        <family val="2"/>
      </rPr>
      <t>no se tiene presupuesto asignado a este objeto de gasto.</t>
    </r>
  </si>
  <si>
    <t xml:space="preserve"> Semilla Y plantas para la producción de plantas y árboles </t>
  </si>
  <si>
    <t>2Kg</t>
  </si>
  <si>
    <t xml:space="preserve">Compra de semilla para la producción de plantas y árboles </t>
  </si>
  <si>
    <t>Melaza para la producción de abonos organicos (estañon)</t>
  </si>
  <si>
    <t>2 estañones</t>
  </si>
  <si>
    <t xml:space="preserve">Compra de dos estañones de melaza para la producción de abonos organicos </t>
  </si>
  <si>
    <t xml:space="preserve">(Turba) sustrato perlita para la producción de Catus y Suculentas </t>
  </si>
  <si>
    <t xml:space="preserve">Compra de (Turba) sustrato perrlita para la producción de Catus y Suculentas </t>
  </si>
  <si>
    <t xml:space="preserve">Fibra de coco fino para la producción de Sustratos , </t>
  </si>
  <si>
    <t>18 sacos</t>
  </si>
  <si>
    <t>Compra fibra de coco fino para la producción de Sustratos</t>
  </si>
  <si>
    <t xml:space="preserve">Carbon fino para la producción de Sustratos , </t>
  </si>
  <si>
    <t xml:space="preserve">Compra carbon fino para la producción de Sustratos , </t>
  </si>
  <si>
    <t xml:space="preserve">Plantas  madre para la producción de ornamentales suculentas </t>
  </si>
  <si>
    <t xml:space="preserve">Compra de plantas  madre para la producción de ornamentales suculentas </t>
  </si>
  <si>
    <t xml:space="preserve">1000 agujas para  aprovicionar agua arboles y plantas </t>
  </si>
  <si>
    <t xml:space="preserve">Agujas  para sistema de riego, para la producción de plantas y arboles para la venta </t>
  </si>
  <si>
    <t>Tde media para poloducto</t>
  </si>
  <si>
    <t xml:space="preserve"> Tde 1/2  de polioducto para el sistema de riego, para la producción de plantas y arboles para la venta </t>
  </si>
  <si>
    <t>Uniones para poliducto</t>
  </si>
  <si>
    <t xml:space="preserve">Uniones de polioducto de 1/2 para sistema de riego, para la producción de plantas y arboles para la venta </t>
  </si>
  <si>
    <t>25 laves de paso para polioducto</t>
  </si>
  <si>
    <t xml:space="preserve"> Llaves de paso de poliducto y pastico para el sistema de riego, para la producción de plantas y arboles para la venta </t>
  </si>
  <si>
    <t>Bolsas de 7x7</t>
  </si>
  <si>
    <t xml:space="preserve">Bolsas de 7x7 para la producción de árboles plantas  en el vivero de Dulce Nombre </t>
  </si>
  <si>
    <t>Bolsas de 20x19</t>
  </si>
  <si>
    <t xml:space="preserve">Bolsas de 20x19para la producción de árboles  vivero de Dulce Nombre </t>
  </si>
  <si>
    <t xml:space="preserve">Plantas ornamentales </t>
  </si>
  <si>
    <t xml:space="preserve">Ventas Varias </t>
  </si>
  <si>
    <t xml:space="preserve">Zacate </t>
  </si>
  <si>
    <t>500m²</t>
  </si>
  <si>
    <t>Plántulas almácigos</t>
  </si>
  <si>
    <t>Para venta de cursos</t>
  </si>
  <si>
    <t>Semillas paquetes</t>
  </si>
  <si>
    <t>Plantas ornamentales Pequeñas (Unidad)</t>
  </si>
  <si>
    <t>Para suplir demandas específicas de clientes, por plantas que no son producidas por el el vivero de CNFL y que se requieren para ejecutar un servicio vendido.</t>
  </si>
  <si>
    <t>Árboles medianos no producidos en vivero (Unidad)</t>
  </si>
  <si>
    <t>Paara suplir demandas específicas de clientes, por árboles que no son producidos por el el vivero de CNFL y que se requieren para ejecutar un servicio vendido.</t>
  </si>
  <si>
    <t>Acelga</t>
  </si>
  <si>
    <t>Para la producción hidropónica y orgánica</t>
  </si>
  <si>
    <t>Albahaca</t>
  </si>
  <si>
    <t>Apio</t>
  </si>
  <si>
    <t>c. coyote</t>
  </si>
  <si>
    <t>Cebolla</t>
  </si>
  <si>
    <t>Cebollino</t>
  </si>
  <si>
    <t>Ch. jalapeño</t>
  </si>
  <si>
    <t>Ch. panameño</t>
  </si>
  <si>
    <t>Culantro</t>
  </si>
  <si>
    <t>Kale</t>
  </si>
  <si>
    <t>Lavada</t>
  </si>
  <si>
    <t>Lechuga</t>
  </si>
  <si>
    <t>Mostaza ch</t>
  </si>
  <si>
    <t>Pack choi</t>
  </si>
  <si>
    <t>Perejil</t>
  </si>
  <si>
    <t>Remolacha</t>
  </si>
  <si>
    <t>Repollo</t>
  </si>
  <si>
    <t>Romero</t>
  </si>
  <si>
    <t>tomillo</t>
  </si>
  <si>
    <t>carbón</t>
  </si>
  <si>
    <t>fibra de carbón</t>
  </si>
  <si>
    <t xml:space="preserve">Contratación de Servicios de alimentación para capacitación externa de arbolado urbano (módulos 1-2-3). Desayuno, merienda, almuerzo y café /3 días/20 personas  </t>
  </si>
  <si>
    <t>90101603-90032493</t>
  </si>
  <si>
    <r>
      <t>Según la tabla de presupuesto sólo existen estimados en este momento 755.000 colones en este rubro, por lo cual se debe hacer una solicitud expersa de este contenido para el desarrollo de los cursos programados en el 2023,</t>
    </r>
    <r>
      <rPr>
        <b/>
        <sz val="10"/>
        <color theme="1"/>
        <rFont val="Arial"/>
        <family val="2"/>
      </rPr>
      <t xml:space="preserve"> no se tiene presupuesto asignado a este objeto de gasto</t>
    </r>
  </si>
  <si>
    <t>Contratación servicios de alimentación cursos de hidroponía y orquídeas</t>
  </si>
  <si>
    <t>No se tiene presupuesto asignado a este objeto de gasto</t>
  </si>
  <si>
    <t xml:space="preserve">Alimentos para actividades de promoción de venta de servicios (Eventos) </t>
  </si>
  <si>
    <r>
      <t xml:space="preserve">Para uso en actividades de promoción de venta de servicios., </t>
    </r>
    <r>
      <rPr>
        <b/>
        <sz val="10"/>
        <color theme="1"/>
        <rFont val="Arial"/>
        <family val="2"/>
      </rPr>
      <t>no se tiene presupuesto asignado a este objeto de gasto</t>
    </r>
  </si>
  <si>
    <t xml:space="preserve">Podadoras para capacitación externa de arbolado urbano(módulos 1-2-3) </t>
  </si>
  <si>
    <t>5.01.099</t>
  </si>
  <si>
    <t xml:space="preserve">Para el desarrollo de los cursos, CORRESPONDE AL ALMACÉN PERO NO SE INCLUIYE CÓDIGO DE DEPENDENCIA 3202, no hay PRESUPUESTO ASIGNADO </t>
  </si>
  <si>
    <t>Calibración y Manto de Luxómetro</t>
  </si>
  <si>
    <t>81141504-92086612</t>
  </si>
  <si>
    <t xml:space="preserve">Equipos requeridos para realizar mediciones de agentes físicos requeridos en el programa de higiene ocupacional para la prevención de enfermedades ocupacionales. </t>
  </si>
  <si>
    <t>Calibración y Manto Sonómetro</t>
  </si>
  <si>
    <t>81141504-92028312</t>
  </si>
  <si>
    <t>Calibración y manto de Calibrador</t>
  </si>
  <si>
    <t>Calibración y Manto de Audiodosimetro</t>
  </si>
  <si>
    <t>26141702-92196624</t>
  </si>
  <si>
    <t>Calibración y Manto TGBH</t>
  </si>
  <si>
    <t>81141504-92024193</t>
  </si>
  <si>
    <t>Botiquín tipo salveque</t>
  </si>
  <si>
    <t>42192420-92203427</t>
  </si>
  <si>
    <t>Se requieren botiquines para guardas debidamente los suministros para la atención de emergencias y sustituir los que con el paso del tiempo se ha deteriorado.</t>
  </si>
  <si>
    <t>Guantes quirúrgicos talla 7,5 (pares)</t>
  </si>
  <si>
    <t>431322205-90028349</t>
  </si>
  <si>
    <t xml:space="preserve"> Se requieren guantes para la tensión de pacientes, estos serán de uso para os miembros de las brigadas que mantienen contacto directo con el paciente.</t>
  </si>
  <si>
    <t>Guantes quirúrgicos talla 8 (pares)</t>
  </si>
  <si>
    <t>Rollo Gaza estéril 4"</t>
  </si>
  <si>
    <t>42311511-92020413</t>
  </si>
  <si>
    <t>Se requiere gaza en rollo estéril en empaque individual para el vendaje de heridas en pacientes y en el desarrollo de simulacros y practicas guiadas con los miembros de brigadas y personal técnico en formación.</t>
  </si>
  <si>
    <t>Apósito gaza estéril individual 4"x4"( caja 100)</t>
  </si>
  <si>
    <t>42311511-90015715</t>
  </si>
  <si>
    <t>Se requieren apósitos estériles para controlar sangrados, realizar desinfecciones y cubrir heridas en pacientes durante el desarrollo de emergencias, simulacros y formación de personal técnico de campo.</t>
  </si>
  <si>
    <t>Frasco Burn gel</t>
  </si>
  <si>
    <t>Se requiere burgel para el tratamiento de quemaduras de primero y segundo grado.</t>
  </si>
  <si>
    <t>Sujetadores para cabeza completo</t>
  </si>
  <si>
    <t>42241507-92007516</t>
  </si>
  <si>
    <t>Se requieren sujetadores de cabeza para realizar una debida ferulización y soporte de cabeza en pacientes con lesiones traumáticas</t>
  </si>
  <si>
    <t>Equipo de ventilación manual</t>
  </si>
  <si>
    <t>42272301-92007149</t>
  </si>
  <si>
    <t>Se requiere equipo de ventilación manual para asistencia a pacientes que se encuentren en paro cardio respiratorio</t>
  </si>
  <si>
    <t xml:space="preserve">Linterna de mano </t>
  </si>
  <si>
    <t>39111610-92006008</t>
  </si>
  <si>
    <t>Se requiere linterna de mano en caso que se deba realizar un rescate en una estructura colapsada</t>
  </si>
  <si>
    <t>Rollo espadrapo transpore 2" (caja 12)</t>
  </si>
  <si>
    <t>42311708-90016104</t>
  </si>
  <si>
    <t>Se requiere espadrapo para sostener  y fijar el vendaje en pacientes con heridas</t>
  </si>
  <si>
    <t>Pañuelo triangular de tela</t>
  </si>
  <si>
    <t>53102512-92194814</t>
  </si>
  <si>
    <t>Se requieren pañuelos triangulares para la tensión de primeros auxilios básicos y  ferulizaciones</t>
  </si>
  <si>
    <t>Tijera punta roma</t>
  </si>
  <si>
    <t>42172299-92305554</t>
  </si>
  <si>
    <t>Se requieren tijeras punta roma para la tensión de primeros auxilios básicos</t>
  </si>
  <si>
    <t>Sabana tamaño individual</t>
  </si>
  <si>
    <t>52121509-92006500</t>
  </si>
  <si>
    <t>Se requiere sabana individual para cubrir al paciente en caso de  ser necesario</t>
  </si>
  <si>
    <t>Esfigmomanómetro + estetoscopio</t>
  </si>
  <si>
    <t>42181903-92004202</t>
  </si>
  <si>
    <t>Se requiere esfigmomanómetro para la toma de presión</t>
  </si>
  <si>
    <t>Foco pupilar</t>
  </si>
  <si>
    <t>42182604-92083095</t>
  </si>
  <si>
    <t>Se requiere foco pupilar para la tensión de primeros auxilios básicos durante las revisiones primaria y secundaria para mantener un diagnostico preliminar</t>
  </si>
  <si>
    <t xml:space="preserve">Oxímetro </t>
  </si>
  <si>
    <t>42181801-90014917</t>
  </si>
  <si>
    <t>Se requiere foco oxímetro para la tensión de primeros auxilios básicos y control de signos</t>
  </si>
  <si>
    <t>Cobertor para férula F 1</t>
  </si>
  <si>
    <t>42171922-92261045</t>
  </si>
  <si>
    <t>Se requieren cobertores de férula F 1, para proteger la férula y los equipos que están a la intemperie y garantizar que el equipo se mantiene en un mismo punto de atención.</t>
  </si>
  <si>
    <t xml:space="preserve">Libreta de apuntes </t>
  </si>
  <si>
    <t>14111514-92040582</t>
  </si>
  <si>
    <t>Se requieren libretas de apuntes para el registro de la atención de un paciente</t>
  </si>
  <si>
    <t>Caja de lápiz 12 u</t>
  </si>
  <si>
    <t>44121706-90029700</t>
  </si>
  <si>
    <t>Se requieren lápiz para el registro de la atención de un paciente</t>
  </si>
  <si>
    <t>Folder normal x 25</t>
  </si>
  <si>
    <t>Se requieren folders para la protección de documentos.</t>
  </si>
  <si>
    <t>Calcomanía "Hale para abrir"</t>
  </si>
  <si>
    <t>55121607-92061259</t>
  </si>
  <si>
    <t>Se requiere señalización para puertas de vidrio</t>
  </si>
  <si>
    <t>Calcomanía "Empuje para abrir"</t>
  </si>
  <si>
    <t>Cartel o señal de seguridad del lugar de trabajo</t>
  </si>
  <si>
    <t>55121736-92161358</t>
  </si>
  <si>
    <t>Señalización destinada para la delimitación de las rutas de evacuación, punto de encuentro, equipos para la atención de emergencias, alarmas contra incendios que son utilizados para informar al personal y visitantes de diferentes requerimientos para el manejo de emergencias y condiciones de seguridad del lugar de trabajo</t>
  </si>
  <si>
    <t>Extintor ABC</t>
  </si>
  <si>
    <t>46191601-90004184</t>
  </si>
  <si>
    <r>
      <t xml:space="preserve">Se requiere adquirir extintores de polvo químico para el combate de principios de incendios.  </t>
    </r>
    <r>
      <rPr>
        <b/>
        <sz val="10"/>
        <rFont val="Arial"/>
        <family val="2"/>
      </rPr>
      <t>No se cuenta con contenido presupuestario</t>
    </r>
  </si>
  <si>
    <t>DEA</t>
  </si>
  <si>
    <t>42172101-90013283</t>
  </si>
  <si>
    <r>
      <t>Se requiere adquirir desfibriladores automáticos externos para la atención de pacientes en paro cardio respiratorio.</t>
    </r>
    <r>
      <rPr>
        <b/>
        <sz val="10"/>
        <rFont val="Arial"/>
        <family val="2"/>
      </rPr>
      <t xml:space="preserve"> No se cuenta con contenido presupuestario</t>
    </r>
  </si>
  <si>
    <t>Certificación AHA</t>
  </si>
  <si>
    <t>86101699-92031286</t>
  </si>
  <si>
    <t>1.07.01</t>
  </si>
  <si>
    <r>
      <t xml:space="preserve">Se requiere recertificación como persona competente en la atención de paros respiratorios, cardiorrespiratorios y pacientes en OVACE para los miembros de las brigadas de emergencias, médicos, enfermeras y prevencionistas. </t>
    </r>
    <r>
      <rPr>
        <b/>
        <sz val="10"/>
        <rFont val="Arial"/>
        <family val="2"/>
      </rPr>
      <t>No se cuenta con contenido presupuestario-debe ser coordinado con el Proceso de Capacitación.</t>
    </r>
  </si>
  <si>
    <t>Lentes de seguridad transparentes</t>
  </si>
  <si>
    <t>46181802-92006953</t>
  </si>
  <si>
    <t>Se requieren lente se seguridad para la protección de los brigadistas al momento de prestar primeros auxilios básicos.</t>
  </si>
  <si>
    <t>Servicio de fotocopiado e impresión de manuales y formularios de registro</t>
  </si>
  <si>
    <t>82121507-90005160</t>
  </si>
  <si>
    <t>Se requiere la impresión de documentos necesarios para formaciones y manuales en PAB.</t>
  </si>
  <si>
    <t>Equipo de maquillaje y prótesis para la simulación de heridas y quemaduras</t>
  </si>
  <si>
    <t>53131629-92202034</t>
  </si>
  <si>
    <t>Se requiere equipo de maquillaje para par realización de simulacros y entrenamientos de la brigada</t>
  </si>
  <si>
    <t>Base pedestal para  extintores</t>
  </si>
  <si>
    <t>46191618-92149574</t>
  </si>
  <si>
    <t>Se requieren bases para la correcta colocación de extintores en los sitios donde no se puedan colocar en ganchos de pared.</t>
  </si>
  <si>
    <t>31201505-92035267</t>
  </si>
  <si>
    <t>Se requiere cinta doble pega para la colocación de rotulación de seguridad e información en los diferentes emplazamientos de la compañía</t>
  </si>
  <si>
    <t>Electrodos adhesivos de 5*5</t>
  </si>
  <si>
    <t>50 paquetes (cada paquete con 4 electrodos)</t>
  </si>
  <si>
    <t>42141802-92217961</t>
  </si>
  <si>
    <t>Se requiere los electrodos para  brindar las sesiones de terapia física y la aplicación de corrientes eléctricas</t>
  </si>
  <si>
    <t>Electrodos adhesivos de 5*10</t>
  </si>
  <si>
    <t>20 paquetes (cada paquete con 4 electrodos)</t>
  </si>
  <si>
    <t>Electrodos adhesivos 2*5</t>
  </si>
  <si>
    <t>10 paquetes (cada paquete con 4 electrodos)</t>
  </si>
  <si>
    <t xml:space="preserve">Alcohol GEL </t>
  </si>
  <si>
    <t xml:space="preserve">20 Galones </t>
  </si>
  <si>
    <t>42201708-90015640</t>
  </si>
  <si>
    <t>Gel que se utiliza como medio deslizante para el equipo de radiofrecuencia y ultrasonido terapéutico.</t>
  </si>
  <si>
    <t>Vendaje Neuromuscular (Kinesiotape)</t>
  </si>
  <si>
    <t>50 cajas (cada caja 1 unidad)</t>
  </si>
  <si>
    <t>49201609-92041505</t>
  </si>
  <si>
    <t>Vendaje que se utiliza como parte de la rehabilitación de los pacientes, vendajes para soporte en articulaciones, para drenaje, para alivio de dolor, entre otras.</t>
  </si>
  <si>
    <t xml:space="preserve">Agujas para  punción seca 0,30*30 </t>
  </si>
  <si>
    <t>2 cajas</t>
  </si>
  <si>
    <t>42144201-92337368</t>
  </si>
  <si>
    <t xml:space="preserve">Agujas que se utilizan para la aplicación de la ténica de Punción seca como tratamiento de las diferentes lesiones musculares. </t>
  </si>
  <si>
    <t>Agujas para  punción seca 0,32*40</t>
  </si>
  <si>
    <t>1 caja</t>
  </si>
  <si>
    <t>Agujas para  punción seca 0,30*50</t>
  </si>
  <si>
    <t>Banda continua de resistencia color roja</t>
  </si>
  <si>
    <t>49201609-92164790</t>
  </si>
  <si>
    <t xml:space="preserve">Banda elástica que se utiliza para realizar ejercicios propios de la rehabilitación de una lesión musculoesquelética. </t>
  </si>
  <si>
    <t>Banda continua  de Resistencia color azul</t>
  </si>
  <si>
    <t>Banda continua de resitencia color verde</t>
  </si>
  <si>
    <t>banda de resistencia theraband dorada</t>
  </si>
  <si>
    <t>49201609-92178650</t>
  </si>
  <si>
    <t>banda de resistencia theraband gris</t>
  </si>
  <si>
    <t>banda de ressitencia theraband negra</t>
  </si>
  <si>
    <t>Aceite para masaje</t>
  </si>
  <si>
    <t>53131607-92027390</t>
  </si>
  <si>
    <t xml:space="preserve">Aceite que sirve como deslizante para realizar la técnica de masoterapia en aquellas lesiones que asi lo requieran, se podra variar entres los diferentes tipos de aromas disponibles </t>
  </si>
  <si>
    <t xml:space="preserve">Entrenador para dedos DigiFlex rojo </t>
  </si>
  <si>
    <t>42251618-92060397</t>
  </si>
  <si>
    <t>Entrenador especial para dedos, se utiliza como reabilitación cuando hay una lesión de algún dedo de la mano</t>
  </si>
  <si>
    <t xml:space="preserve">Entrenador para dedos DigiFlex dorado </t>
  </si>
  <si>
    <t>Entrenador para dedos DigiFlex negro</t>
  </si>
  <si>
    <t xml:space="preserve">Bola Ejercitadora de mano rojo </t>
  </si>
  <si>
    <t>42251610-92059851</t>
  </si>
  <si>
    <t xml:space="preserve">Bola ejercitadora de mano que se utiliza en la rehabilitación de aquellas lesiones de mano. </t>
  </si>
  <si>
    <t>Bola Ejercitadora de mano azul</t>
  </si>
  <si>
    <t>Bola Ejercitadora de mano amarillo</t>
  </si>
  <si>
    <t>Mantenimiento  y Reparación de equipos: chattanooga</t>
  </si>
  <si>
    <t>85161501-92006158</t>
  </si>
  <si>
    <t>Mantenimiento y reparación de equipo de fisioterapia chattanooga, que es un equipo de corrientes electricas utilizado para el tratamiento de lesiones musculoesqueléticas</t>
  </si>
  <si>
    <t>Mantenimiento  y Reparación de equipos: radiofrecuencia</t>
  </si>
  <si>
    <t>Mantenimiento  y Reparación de equipos: magnetoterapia</t>
  </si>
  <si>
    <t>Repuesto canal 1 y 2 de chattanooga</t>
  </si>
  <si>
    <t>42141821-92339761</t>
  </si>
  <si>
    <t>Respuesto para el equipo de electroterapia chattanooga.</t>
  </si>
  <si>
    <t xml:space="preserve">Cabezal para ultrasonido </t>
  </si>
  <si>
    <t>42141820-92266785</t>
  </si>
  <si>
    <t>Repuesto para el cabezal del ultrasonido para su óptimo funcionamiento.</t>
  </si>
  <si>
    <t>Bulbo  para radiofrecuencia</t>
  </si>
  <si>
    <t>Repuesto para el cabezal del radiofrecuencia para su óptimo funcionamiento.</t>
  </si>
  <si>
    <t>Tens INTENSITY 10</t>
  </si>
  <si>
    <t>42141805-92353262</t>
  </si>
  <si>
    <t>Se utiliza como parte de la rehabilitación de los pacientes, aplicación de diferentes corrientes electricas, para drenaje, para alivio de dolor, entre otras.</t>
  </si>
  <si>
    <t xml:space="preserve">Compresa electrica </t>
  </si>
  <si>
    <t>42142108-92341907</t>
  </si>
  <si>
    <t>Se utiliza como parte de la rehabilitación de los pacientes, aplicación de diferentes temperaturas, para relajación en patologias musculoesqueleticas. Alivio del dolor, entre otras.</t>
  </si>
  <si>
    <t>Adaptador para equipo portatil</t>
  </si>
  <si>
    <t xml:space="preserve">Bifurcadores </t>
  </si>
  <si>
    <t>Se utiliza para complemento de los cables del tens en la rehabilitación de los pacientes, aplicación de diferentes corrientes electricas, para drenaje, para alivio de dolor, entre otras.</t>
  </si>
  <si>
    <t>UPS</t>
  </si>
  <si>
    <t>39121011-90010262</t>
  </si>
  <si>
    <t>Se utiliza para dar soporte de fallos de corriente y picos de voltaje a los equipos de electroterapia, usados para la rehabilitación de los pacientes.</t>
  </si>
  <si>
    <t xml:space="preserve">Mantenimiento y reparación de cubierta de las camillas </t>
  </si>
  <si>
    <t>25191718-92224723</t>
  </si>
  <si>
    <t>Mantenimiento y reparación de cubierta cuerina de las camillas usadas para la atención de pacientes en los procesos de rehabilitación.</t>
  </si>
  <si>
    <t>Cajas de lapiceros azules</t>
  </si>
  <si>
    <t>44121701-90030974
-00000008</t>
  </si>
  <si>
    <t xml:space="preserve">
2.99.01</t>
  </si>
  <si>
    <t xml:space="preserve">Insumos de oficina, se requieren para poder realizar diferentes funciones administrativas para la atención de pacientes de los Centros Médicos. La cantidad es equivalente para los tres Centros Médicos y Terapía Fisica. </t>
  </si>
  <si>
    <t>Cajas de lapiceros negros</t>
  </si>
  <si>
    <t>44121701-90030967
-00000017</t>
  </si>
  <si>
    <t>Cajas de lapiceros rojos</t>
  </si>
  <si>
    <t>44121701-92030113
-00000019</t>
  </si>
  <si>
    <t>Subrayadores/unidades</t>
  </si>
  <si>
    <t>44121716-92030305
-00000017</t>
  </si>
  <si>
    <t xml:space="preserve">Notas adhesivas </t>
  </si>
  <si>
    <t>14111530-92014575</t>
  </si>
  <si>
    <t>Caja de marcadores permanente negro/unidades</t>
  </si>
  <si>
    <t>41102925-9203281000000009</t>
  </si>
  <si>
    <t xml:space="preserve">Caja de marcadores de pizarra colores </t>
  </si>
  <si>
    <t>60121501-92030305</t>
  </si>
  <si>
    <t>Caja de Lápiz</t>
  </si>
  <si>
    <t>44121615-90028198
-00000006</t>
  </si>
  <si>
    <t>Goma</t>
  </si>
  <si>
    <t>31201610-92043572
-00000005</t>
  </si>
  <si>
    <t>Quita  grapas</t>
  </si>
  <si>
    <t>Cinta adhesiva (scotch) caja</t>
  </si>
  <si>
    <t>31201503-92046198
-00000003</t>
  </si>
  <si>
    <t xml:space="preserve">Grapas </t>
  </si>
  <si>
    <t>44122107-90028211
-00000053</t>
  </si>
  <si>
    <t xml:space="preserve">Borrador de lápiz </t>
  </si>
  <si>
    <t>44121804-60121535</t>
  </si>
  <si>
    <t xml:space="preserve">Caja de clips de plástico </t>
  </si>
  <si>
    <t>44122104-92055862
-00000028</t>
  </si>
  <si>
    <t>Caja de Folders carta</t>
  </si>
  <si>
    <t>44122011-92013459
-00000014</t>
  </si>
  <si>
    <t xml:space="preserve">Caja de Folders oficio </t>
  </si>
  <si>
    <t>44122011-92035562
-00000003</t>
  </si>
  <si>
    <t>Corrector liquido CMV</t>
  </si>
  <si>
    <t>44121802-90015620
-00000029</t>
  </si>
  <si>
    <t xml:space="preserve">Tinta de sellos </t>
  </si>
  <si>
    <t>12171703-9003227200000004</t>
  </si>
  <si>
    <t>Tablas para sujetar</t>
  </si>
  <si>
    <t>44122003-92023569</t>
  </si>
  <si>
    <t xml:space="preserve">Dispensador de cinta </t>
  </si>
  <si>
    <t>44121605-92069021</t>
  </si>
  <si>
    <t xml:space="preserve">Tijeras </t>
  </si>
  <si>
    <t>44121618-90011384</t>
  </si>
  <si>
    <t>Baterías triple A recargables</t>
  </si>
  <si>
    <t>26111701-9201448400000007</t>
  </si>
  <si>
    <t xml:space="preserve">
2.04.02</t>
  </si>
  <si>
    <t xml:space="preserve">Otros repuestos, se requieren para realizar el cambio de baterías de diferentes equipos que requieren baterías. La cantidad es equivalente para los tres Centros Médicos y Terapía Fisica. </t>
  </si>
  <si>
    <t>Baterías doble A recargables</t>
  </si>
  <si>
    <t>26111701-92008361
00000014</t>
  </si>
  <si>
    <t>Guantes XS caja</t>
  </si>
  <si>
    <t>42132203-92353532</t>
  </si>
  <si>
    <t>Productos farmacéuticos y medicinales, se utilizan para la atención de los pacientes de medicina asistencial y medicina laboral.  La cantidad es equivalente para los tres Centros Médicos.</t>
  </si>
  <si>
    <t>Guantes S caja</t>
  </si>
  <si>
    <t>42132203-92305674</t>
  </si>
  <si>
    <t>Guantes M caja</t>
  </si>
  <si>
    <t>42132203-92305679</t>
  </si>
  <si>
    <t>Guantes L</t>
  </si>
  <si>
    <t>42132203-90039443</t>
  </si>
  <si>
    <t>Guantes 6.5 u</t>
  </si>
  <si>
    <t>42132205-92157550</t>
  </si>
  <si>
    <t>Guantes 7 u</t>
  </si>
  <si>
    <t>42132205-92180054</t>
  </si>
  <si>
    <t>Papel camilla (caja 12 rollos)</t>
  </si>
  <si>
    <t>14121605-9223521700000007</t>
  </si>
  <si>
    <t>Papel EKG (caja 10 rollos)</t>
  </si>
  <si>
    <t>14111818-92232673</t>
  </si>
  <si>
    <t>Kit de laceraciones</t>
  </si>
  <si>
    <t>42312202-92353296</t>
  </si>
  <si>
    <t>Parche de ojo cajas</t>
  </si>
  <si>
    <t>46181809-92325062</t>
  </si>
  <si>
    <t>Suero Fisiológico 1000</t>
  </si>
  <si>
    <t>51191602-923097461</t>
  </si>
  <si>
    <t>Suero Fisiológico 500</t>
  </si>
  <si>
    <t>51191602-9208325800000012</t>
  </si>
  <si>
    <t>Suero Fisiológico 250</t>
  </si>
  <si>
    <t>51191602-9208325700000013</t>
  </si>
  <si>
    <t>Suero Fisiológico 100</t>
  </si>
  <si>
    <t>51191602-9218041800000006</t>
  </si>
  <si>
    <t>Suero Mixto 500</t>
  </si>
  <si>
    <t>51191602-9234967600000002</t>
  </si>
  <si>
    <t>Suero Glucosado 500</t>
  </si>
  <si>
    <t>51382901-92180417</t>
  </si>
  <si>
    <t>Mascarillas quirúrgicas caja</t>
  </si>
  <si>
    <t>42131713-92262656000000001</t>
  </si>
  <si>
    <t>Gasa Estéril caja</t>
  </si>
  <si>
    <t>42311512-92020533</t>
  </si>
  <si>
    <t>Gasa No Estéril paquete</t>
  </si>
  <si>
    <t>Espéculos óticos paquete</t>
  </si>
  <si>
    <t>42182015-92255917</t>
  </si>
  <si>
    <t>Aplicadores paquete</t>
  </si>
  <si>
    <t>42141502-92069149</t>
  </si>
  <si>
    <t>Venda Cobán 2</t>
  </si>
  <si>
    <t>42311506-9215525600000007</t>
  </si>
  <si>
    <t>Agua Destilada galón</t>
  </si>
  <si>
    <t>42312313-92140090</t>
  </si>
  <si>
    <t>Batas Desechables unidades</t>
  </si>
  <si>
    <t>42131702-92022450</t>
  </si>
  <si>
    <t>Conexión para suero</t>
  </si>
  <si>
    <t>42221609-9225241200000007</t>
  </si>
  <si>
    <t>Gasa Vaselinada</t>
  </si>
  <si>
    <t>42312404-9223873600000004</t>
  </si>
  <si>
    <t>Torniquete</t>
  </si>
  <si>
    <t>41104104-22221753</t>
  </si>
  <si>
    <t>Catéter 22</t>
  </si>
  <si>
    <t>42221504-99167548</t>
  </si>
  <si>
    <t>Catéter 24</t>
  </si>
  <si>
    <t>42221504-9214594700000003</t>
  </si>
  <si>
    <t>Bajalenguas</t>
  </si>
  <si>
    <t>42181501-9202780400000055</t>
  </si>
  <si>
    <t>Hilos 3-0</t>
  </si>
  <si>
    <t>42312201-9223585900000018</t>
  </si>
  <si>
    <t>Hilos 4-0</t>
  </si>
  <si>
    <t>42312201-9215212200000006</t>
  </si>
  <si>
    <t>Mascarillas nebulizar</t>
  </si>
  <si>
    <t>42271806-9218364600000001</t>
  </si>
  <si>
    <t>Tiras reactivas para determinar colesterol en sangre (frasco con 15 und)</t>
  </si>
  <si>
    <t>41113035-92048770</t>
  </si>
  <si>
    <t>Cintas para Glucómetro (frascos 50 und)</t>
  </si>
  <si>
    <t>41113035-92000881</t>
  </si>
  <si>
    <t>Lancetas caja 100 pz</t>
  </si>
  <si>
    <t>41104102-9204301800000062</t>
  </si>
  <si>
    <t>Jeringas 5 cc caja 100 u</t>
  </si>
  <si>
    <t>42142609-900338830000025</t>
  </si>
  <si>
    <t>Jeringas 3 cc caja 100 u</t>
  </si>
  <si>
    <t>42142609-9202154300000002</t>
  </si>
  <si>
    <t>Jeringas 1 cc caja 100 u</t>
  </si>
  <si>
    <t>42142609-9900761600000003</t>
  </si>
  <si>
    <t>Lidocaína unidad</t>
  </si>
  <si>
    <t>5127613-9205070300000003</t>
  </si>
  <si>
    <t>Clorhexidina galón</t>
  </si>
  <si>
    <t>51472802-92198814</t>
  </si>
  <si>
    <t>Atrovent, bromuro de ipratropio, solución, 250mcg/ml,solución para nebulizar, frasco 20 ml.</t>
  </si>
  <si>
    <t>51162299-92300092</t>
  </si>
  <si>
    <t>Kit quitapuntos</t>
  </si>
  <si>
    <t>42312311-92204270</t>
  </si>
  <si>
    <t>Yodo frasco</t>
  </si>
  <si>
    <t>51472901-92198508</t>
  </si>
  <si>
    <t>Transpore rollo 7 cm</t>
  </si>
  <si>
    <t>42311708-9001610400000003</t>
  </si>
  <si>
    <t>Agujas 25x1 1/2, caja</t>
  </si>
  <si>
    <t>42142523-9208824600000018</t>
  </si>
  <si>
    <t>Esterilix frasco</t>
  </si>
  <si>
    <t>42281603-9213941100000006</t>
  </si>
  <si>
    <t>Curitas redondas caja</t>
  </si>
  <si>
    <t>42311505-92056870</t>
  </si>
  <si>
    <t>Curitas largas caja</t>
  </si>
  <si>
    <t>42311505-9001491500000003</t>
  </si>
  <si>
    <t>Ketanserina</t>
  </si>
  <si>
    <t>51433601-9209233300000002</t>
  </si>
  <si>
    <t>Algodón torundas</t>
  </si>
  <si>
    <t xml:space="preserve">Algodón rollo </t>
  </si>
  <si>
    <t>42141501-9202248600000002</t>
  </si>
  <si>
    <t>Jeringa de irrigación 20 ml lavado de oído</t>
  </si>
  <si>
    <t>42142608-9202155000000004</t>
  </si>
  <si>
    <t>Micropore rollo 10 cm</t>
  </si>
  <si>
    <t>42311708-9001611800000038</t>
  </si>
  <si>
    <t>Gel conductor electrocardiograma</t>
  </si>
  <si>
    <t>42201708-92162257</t>
  </si>
  <si>
    <t>Agujas 18</t>
  </si>
  <si>
    <t>42142523-9209246700000017</t>
  </si>
  <si>
    <t>Pinza mosquito</t>
  </si>
  <si>
    <t>42292903-92203336</t>
  </si>
  <si>
    <t>Parche hidrocoloide delgado 10x10</t>
  </si>
  <si>
    <t>42311599-9002343500000009</t>
  </si>
  <si>
    <t>Parche hidrocoloide grueso 10x10</t>
  </si>
  <si>
    <t xml:space="preserve">Pruebas dopping </t>
  </si>
  <si>
    <t>85121810-92088329</t>
  </si>
  <si>
    <t>Se realizan pruebas de dopping a personal seleccionado ya sea preingreso, concurso abreviado o por sospecha de consumo de sustancias.  La cantidad es equivalente para los tres Centros Médicos</t>
  </si>
  <si>
    <t xml:space="preserve">Varios </t>
  </si>
  <si>
    <t xml:space="preserve">Se requiere para fotocopiar los follestos que utilizan los preingresos de la CNFL. </t>
  </si>
  <si>
    <t>cambio por año de centro médico el de Cinc 200 mil y el de V y A 10000</t>
  </si>
  <si>
    <t xml:space="preserve">Servicios de Nutrición </t>
  </si>
  <si>
    <t>85151601-9228178400000001</t>
  </si>
  <si>
    <t xml:space="preserve">Se realiza atención ntricional al personal seleccionado de seguimiento de Programas de Vigilancia Médica de la Salud. </t>
  </si>
  <si>
    <t>Creatininas Programa Vigilancia de la Salud</t>
  </si>
  <si>
    <t>85101502-9003269500000006</t>
  </si>
  <si>
    <t xml:space="preserve">Se realiza creatininas al personal seleccionado de seguimiento de Programas de Vigilancia Médica de la Salud. </t>
  </si>
  <si>
    <t xml:space="preserve">Recolección y manejo de residuos bioinfecciosos, </t>
  </si>
  <si>
    <t>76121501-92001806</t>
  </si>
  <si>
    <t xml:space="preserve">Recolección de desechos con un promedio de una vez cada dos meses por Centro Médico por un monto aproximado de ₡ 25 000 en cada compra. </t>
  </si>
  <si>
    <t xml:space="preserve">Calibración de espirometro </t>
  </si>
  <si>
    <t>81141504-9220779000000005</t>
  </si>
  <si>
    <t xml:space="preserve">Correspondería al pago de la calibración del espirometro utilizado para Programas de Vigilancia. </t>
  </si>
  <si>
    <t>Calibración audiometros</t>
  </si>
  <si>
    <t>Correspondería al pago de la calibración anual de los audiometros de CMA y CMC. (Clinicas Audición)</t>
  </si>
  <si>
    <t xml:space="preserve">Calibración de balanzas </t>
  </si>
  <si>
    <t>Calibración de balanzas y esfigmomanometro de los Centros Médicos y Terapia Física</t>
  </si>
  <si>
    <t>Calibración de esfigmomanometros</t>
  </si>
  <si>
    <t>Placas rayos x del Programa Vigilancia de la Salud</t>
  </si>
  <si>
    <t xml:space="preserve">85121808-9000834100000087 </t>
  </si>
  <si>
    <t xml:space="preserve">Se realizan placas de rayos x al personal seleccionado de los Programas de Vigilancia Médica de la Salud. </t>
  </si>
  <si>
    <t>Gasa no estéril en rollo</t>
  </si>
  <si>
    <t>Viáticos de hospedaje</t>
  </si>
  <si>
    <t>Varios</t>
  </si>
  <si>
    <t>Comprende gastos tales como: alimentación, hospedaje, pasajes y transporte de personas.</t>
  </si>
  <si>
    <t>78111804  92156140</t>
  </si>
  <si>
    <t>Máquina de rasurar</t>
  </si>
  <si>
    <t>53131643-92135563</t>
  </si>
  <si>
    <t xml:space="preserve">Equipo necesario para elaboración de electrocardiogramas a la población de Programas de Vigilancia de la Salud y crónica. </t>
  </si>
  <si>
    <t xml:space="preserve">Jabón liquido </t>
  </si>
  <si>
    <t>2 galones</t>
  </si>
  <si>
    <t>34-302</t>
  </si>
  <si>
    <t>53131608-90003017</t>
  </si>
  <si>
    <t xml:space="preserve">Jabón requerido para la limpieza de elementos de cocina </t>
  </si>
  <si>
    <t>Esponjas para lavar platos</t>
  </si>
  <si>
    <t xml:space="preserve">Espongas para lavar utensilios de alimentos </t>
  </si>
  <si>
    <t>Pruebas psicológicas:
-MMPI2</t>
  </si>
  <si>
    <t>1 paquete de hojas de respuesta.</t>
  </si>
  <si>
    <t>14111533-92096570</t>
  </si>
  <si>
    <t>Se requiere para la evaluación de idoneidad mental para portar armas a los compañeros de Seguridad. (Programa Evaluación Idoneidad Mental para Portación de Armas 2023).</t>
  </si>
  <si>
    <t xml:space="preserve">Pruebas psicológicas:
-ANILLAS test completo.
</t>
  </si>
  <si>
    <t>1 paquete de protocolos de aplicación.</t>
  </si>
  <si>
    <t>46191601-92309331</t>
  </si>
  <si>
    <t xml:space="preserve">Pruebas psicológicas:
-ANILLAS hojas anotación.
</t>
  </si>
  <si>
    <t>Pruebas psicológicas:
-CRIA.</t>
  </si>
  <si>
    <t>Pruebas psicológicas:
-NEOPI-R test completo</t>
  </si>
  <si>
    <t>Pruebas psicológicas:
-BANFE protocolos.</t>
  </si>
  <si>
    <t>Pruebas psicológicas:
-BANFE daño frontal.</t>
  </si>
  <si>
    <t xml:space="preserve">Aromaterapia:
Gel antibacterial mini
</t>
  </si>
  <si>
    <t xml:space="preserve">9
</t>
  </si>
  <si>
    <t>Se requiere para las actividades de promoción del plan de acción de prevención de consumo de sustancias psicoactivas de la CNFL bajo en convenio firmado por IAFA-CNFL además para ser utilizado con pacientes de terapia individual en estados importantes de ansiedad, depresión e ideación suicida.</t>
  </si>
  <si>
    <t>Aromaterapia:
Spray antibacterial</t>
  </si>
  <si>
    <t xml:space="preserve">6
</t>
  </si>
  <si>
    <t>Aromaterapia:
Gel antibacterial mediano</t>
  </si>
  <si>
    <t xml:space="preserve">Aromaterapia:
pastillas efervecente
</t>
  </si>
  <si>
    <t>Aromaterapia:
Thieves antibacterial</t>
  </si>
  <si>
    <t>Aromaterapia:
Mini crema</t>
  </si>
  <si>
    <t>Aromaterapia:
Loción mini</t>
  </si>
  <si>
    <t>Aromaterapia:
Crema mini manos</t>
  </si>
  <si>
    <t>Aromaterapia:
Mist mini</t>
  </si>
  <si>
    <t>Aromaterapia:
Roll-on aceite</t>
  </si>
  <si>
    <t>Certificado de idoneidad mental en SEDIM</t>
  </si>
  <si>
    <t>Prueba psicológica:
EAE. Escalas de Apreciación del Estrés</t>
  </si>
  <si>
    <t>Se requiere para la evaluación del personal según referencias de valoraciones integrales en SST, valoraciones psicológicas ocupacionales y para las valoraciones según el Procedimiento reubicación y reinserción laboral por salud.</t>
  </si>
  <si>
    <t>Vasoterapias tarjetas proyectivas de asociación libre de psicoanálisis</t>
  </si>
  <si>
    <t xml:space="preserve">6 paquetes </t>
  </si>
  <si>
    <t>Apr-23</t>
  </si>
  <si>
    <t>Se requiere para las evaluación psicológicas tanto clínicas como laborales y valoraciones SST.</t>
  </si>
  <si>
    <t>Fotocopias</t>
  </si>
  <si>
    <t>2.000</t>
  </si>
  <si>
    <t>82121701-90003873</t>
  </si>
  <si>
    <t xml:space="preserve">Fotocopiar herramientas según valoraciones del Programa Vigilancia de la salud en población identificada así como para valoraciones del Procedimiento de reubicaciones y reinserción laboral.  </t>
  </si>
  <si>
    <t xml:space="preserve">Pruebas psicológicas:
EGEP-5. </t>
  </si>
  <si>
    <t xml:space="preserve"> ₡219,300.00 </t>
  </si>
  <si>
    <t>Se requiere para la evaluación del personal que trabaja en alturas (Programa Vigilancia de la Salud) o valoraciones por Procedimiento reubicación y reinserción laboral por salud.</t>
  </si>
  <si>
    <t>Lapiceros color azul</t>
  </si>
  <si>
    <t>Enero a Diciembre 2023</t>
  </si>
  <si>
    <t>Serán utilizados en los talleres y capacitaciones del Programa de Controles Operacionales para el Peligro Psicosocial que se realizaran a la población laboral de la CNFL.</t>
  </si>
  <si>
    <t>Papel periódico blanco</t>
  </si>
  <si>
    <t>14121901-92258525</t>
  </si>
  <si>
    <t>Será utilizado en los talleres y capacitaciones del Programa de Controles Operacionales para el Peligro Psicosocial que se realizaran a la población laboral de la CNFL.</t>
  </si>
  <si>
    <t>Goma en barra</t>
  </si>
  <si>
    <t>31201610-92043572</t>
  </si>
  <si>
    <t>Cintas masking tape</t>
  </si>
  <si>
    <t>31201503-92017976</t>
  </si>
  <si>
    <t>Blocks papel construcción de colores</t>
  </si>
  <si>
    <t>141116-92072378</t>
  </si>
  <si>
    <t>Marcador color rojo</t>
  </si>
  <si>
    <t>44121708-90009701</t>
  </si>
  <si>
    <t>Marcador color azul</t>
  </si>
  <si>
    <t xml:space="preserve">Fotocopias </t>
  </si>
  <si>
    <t>Fotocopiar cuestionario para tamizaje de acrofobia que se utilizara en evaluacion de la población laboral que realiza trabajos en alturas según los controles operacionales del Programa de peligro psicosocial.</t>
  </si>
  <si>
    <t>Asesoria para Semana de Salud ocupacional (Seguridad Eléctrica)</t>
  </si>
  <si>
    <t>80101598-92067996</t>
  </si>
  <si>
    <t>1.07.02</t>
  </si>
  <si>
    <t>La actividad se realiza según lo establecido en el decreto  N° 39357 del Ministerio de Trabajo y Seguridad Social de Costa Rica, considerando, que el 28 de abril de cada año la Organización Internacional del Trabajo (OIT) celebra el Día Mundial de la Seguridad y la Salud en el Trabajo</t>
  </si>
  <si>
    <t>Licenciamiento de expediente médico digital (SAC)</t>
  </si>
  <si>
    <t>81112501-92319022</t>
  </si>
  <si>
    <t>1.01.03</t>
  </si>
  <si>
    <t>Servicio de licenciamiento del expediente médico digital para tres centros médicos, tres centros de psicología y dos centros de terapia física de CNFL</t>
  </si>
  <si>
    <t>Licenciamiento de plataforma de evaluación ergonomica ("Ergoniza/Ergonautas - Pro 12  )</t>
  </si>
  <si>
    <t>Servicio de licenciamiento para el uso de Ergonautas, para ser utilizado por 8 profesionales en Seguridad y Salud del trabajo.</t>
  </si>
  <si>
    <t>Servicios de salud y atención clínica en centros médicos de la CNFL.</t>
  </si>
  <si>
    <t>85101706-92113480</t>
  </si>
  <si>
    <t>1.04.01</t>
  </si>
  <si>
    <r>
      <t>Contratación de empresa que brinde servicios de salud, atención clínica mediante la contratación de una organización especializada en atención de medicina de empresa, según las
disposiciones establecidas por la CCSS y lo que corresponde a CNFL.</t>
    </r>
    <r>
      <rPr>
        <b/>
        <sz val="10"/>
        <rFont val="Arial"/>
        <family val="2"/>
      </rPr>
      <t xml:space="preserve">  No tiene asignado contenido presupuestario en 2023</t>
    </r>
  </si>
  <si>
    <t>Viático desayuno</t>
  </si>
  <si>
    <t>Enero, Febrero y Marzo 2023</t>
  </si>
  <si>
    <t xml:space="preserve">Serán utilizacos para el desplazamiento a las Plantas Hidroelectricas ubicadas en zonas alejadas del centro de trabajo para aplicación de controles operacionales según programa de peligro psicosocial (talleres y visitas técnicas de campo). </t>
  </si>
  <si>
    <t>Viático almuerzo</t>
  </si>
  <si>
    <t xml:space="preserve">Serán utilizados para el desplazamiento a las Plantas Hidroelectricas ubicadas en zonas alejadas del centro de trabajo para aplicación de controles operacionales según programa de peligro psicosocial (talleres y visitas técnicas de campo). </t>
  </si>
  <si>
    <t>Viático cena</t>
  </si>
  <si>
    <t>Cabezote para extintor CO2</t>
  </si>
  <si>
    <t>Se requiere para el mantenimiento de extintores por contratacion indeterminada se indica el costo unitario.</t>
  </si>
  <si>
    <t>Codo difusor para extintor de dióxido de carbono</t>
  </si>
  <si>
    <t>46191601-92309326</t>
  </si>
  <si>
    <t>Corneta para manguera de extintor de dióxido de carbono</t>
  </si>
  <si>
    <t>46191601-92309330</t>
  </si>
  <si>
    <t xml:space="preserve">Manguera CO2 10 Lbs </t>
  </si>
  <si>
    <t>40142007-92358925</t>
  </si>
  <si>
    <t xml:space="preserve">Manguera CO2 50 Lbs </t>
  </si>
  <si>
    <t>46191601-92309333</t>
  </si>
  <si>
    <t xml:space="preserve">Mantenimiento para Extintor de CO2 de 10LBS </t>
  </si>
  <si>
    <t>72101516-92049563</t>
  </si>
  <si>
    <t xml:space="preserve">Mantenimiento para Extintor de CO2 de 15LBS </t>
  </si>
  <si>
    <t xml:space="preserve">Mantenimiento para Extintor de CO2 de 20LBS </t>
  </si>
  <si>
    <t xml:space="preserve">Mantenimiento para Extintor de CO2 de 50LBS </t>
  </si>
  <si>
    <t xml:space="preserve">Mantenimiento para Extintor de CO2 de 5LBS </t>
  </si>
  <si>
    <t>Pruebas Hidrostáticas para Extintor de CO2 de 10LBS</t>
  </si>
  <si>
    <t>72101516-92049561</t>
  </si>
  <si>
    <t>Pruebas Hidrostáticas para Extintor de CO2 de 15 LBS</t>
  </si>
  <si>
    <t>Pruebas Hidrostáticas para Extintor de CO2 de 20 LBS</t>
  </si>
  <si>
    <t>Pruebas Hidrostáticas para Extintor de CO2 de 5 LBS</t>
  </si>
  <si>
    <t>Pruebas Hidrostáticas para Extintor de CO2 de 50LBS</t>
  </si>
  <si>
    <t>Recarga Extintor de CO2 de 15LBS</t>
  </si>
  <si>
    <t>72101516-92049564</t>
  </si>
  <si>
    <t xml:space="preserve">Recarga de Extintor de CO2 de 20LBS </t>
  </si>
  <si>
    <t xml:space="preserve">Recarga de Extintor de CO2 de 50LBS </t>
  </si>
  <si>
    <t xml:space="preserve">Recarga de Extintor de CO2 de 5LBS </t>
  </si>
  <si>
    <t>Recarga Extintor de CO2 de 10LBS</t>
  </si>
  <si>
    <t>Válvula (aguja) para extintor de dióxido de carbono</t>
  </si>
  <si>
    <t>40141602-92050954</t>
  </si>
  <si>
    <t>Cincha para extintor de CO2 de 10 lb</t>
  </si>
  <si>
    <t>31151901-92360432</t>
  </si>
  <si>
    <t>Sello de seguridad de 3000 psi p/extintor de dióxido de carbono</t>
  </si>
  <si>
    <t>24141504-92309357</t>
  </si>
  <si>
    <t>Pintura Extintor de CO2 de 5LBS</t>
  </si>
  <si>
    <t>73181104-92333976</t>
  </si>
  <si>
    <t>Pintura Extintor de CO2 de 10LBS</t>
  </si>
  <si>
    <t>Pintura Extintor de CO2 de 15 LBS</t>
  </si>
  <si>
    <t>Pintura Extintor de CO2 de 20LBS</t>
  </si>
  <si>
    <t>Pintura Extintor de CO2 de 50LBS</t>
  </si>
  <si>
    <t>Cabezote para extintor PQ de 2,5LBS</t>
  </si>
  <si>
    <t>46191601-92309334</t>
  </si>
  <si>
    <t>Cabezote para extintor PQ de 10LBS</t>
  </si>
  <si>
    <t>46191601-92309350</t>
  </si>
  <si>
    <t>Cabezote para extintor PQ de 5LBS</t>
  </si>
  <si>
    <t>46191601-92309348</t>
  </si>
  <si>
    <t xml:space="preserve">Mantenimiento para Extintor de PQS de 10LBS </t>
  </si>
  <si>
    <t xml:space="preserve">Mantenimiento para Extintor de PQS de 2.5LBS </t>
  </si>
  <si>
    <t xml:space="preserve">Mantenimiento para Extintor de PQS de 20LBS </t>
  </si>
  <si>
    <t>Mantenimiento para Extintor de PQS de 5LBS</t>
  </si>
  <si>
    <t xml:space="preserve">Prueba Hidrostática para Extintor de PQS de 10LBS </t>
  </si>
  <si>
    <t>Prueba Hidrostática para Extintor de PQS de 20LBS</t>
  </si>
  <si>
    <t xml:space="preserve">Prueba Hidrostática para Extintor de PQS de 2.5LBS </t>
  </si>
  <si>
    <t xml:space="preserve">Prueba Hidrostática para Extintor de PQS de 5LBS </t>
  </si>
  <si>
    <t>Válvula (aguja) para extintor de polvo químico</t>
  </si>
  <si>
    <t>40141602-92050955</t>
  </si>
  <si>
    <t>Cinta para extintor de PQs de 10 lb</t>
  </si>
  <si>
    <t>Recarga Extintor de PQS de 2.5LBS</t>
  </si>
  <si>
    <t>Recarga Extintor de PQS de 5LBS</t>
  </si>
  <si>
    <t>Recarga Extintor de PQS de 10 LBS</t>
  </si>
  <si>
    <t>Recarga Extintor de PQS de 20LBS</t>
  </si>
  <si>
    <t>Pintura Extintor de PQS de 2,5 LBS</t>
  </si>
  <si>
    <t>Pintura Extintor de PQS de 5 LBS</t>
  </si>
  <si>
    <t>Pintura Extintor de PQS de 10 LBS</t>
  </si>
  <si>
    <t>Pintura Extintor de PQS de 20 LBS</t>
  </si>
  <si>
    <t xml:space="preserve">Examen Externo a Extintor de Halotron de 11LBS </t>
  </si>
  <si>
    <t xml:space="preserve">Examen Externo a Extintor de Halotron de 2.5LBS </t>
  </si>
  <si>
    <t xml:space="preserve">Examen Externo a Extintor de Halotron de 5LBS </t>
  </si>
  <si>
    <t xml:space="preserve">Prueba Hidrostática para Extintor de Halotron  de 2,5LBS </t>
  </si>
  <si>
    <t xml:space="preserve">Prueba Hidrostática para Extintor de Halotron de 5,5LBS </t>
  </si>
  <si>
    <t xml:space="preserve">Prueba Hidrostática para Extintor de Halotron de 11LBS </t>
  </si>
  <si>
    <t>Cabezote para extintor Halotron 5,5 lb</t>
  </si>
  <si>
    <t>46191601-92359929</t>
  </si>
  <si>
    <t>Cabezote para extintor Halotron 11 lb</t>
  </si>
  <si>
    <t>46191601-92359928</t>
  </si>
  <si>
    <t>Mantenimiento para Extintor de Espuma AFFF de 2.5GLS</t>
  </si>
  <si>
    <t xml:space="preserve">Pruebas Hidrostáticas para Extintor de Espuma AFFF de 2.5GLS </t>
  </si>
  <si>
    <t>81101703-92211463</t>
  </si>
  <si>
    <t>Cabezote para extintor AFFF</t>
  </si>
  <si>
    <t>.4619160192309290</t>
  </si>
  <si>
    <t>Recarga Extintor de AFFF  2.5LBS</t>
  </si>
  <si>
    <t>Cinta para extintor de AFFF 2,5 gl</t>
  </si>
  <si>
    <t>31151901-92360137</t>
  </si>
  <si>
    <t>Manguera para extintor de AFFF</t>
  </si>
  <si>
    <t>40142007-92359942</t>
  </si>
  <si>
    <t>Difusor para extintor de AFFF</t>
  </si>
  <si>
    <t>46191601-92360324</t>
  </si>
  <si>
    <t xml:space="preserve">Prueba Hidrostática para Extintor Clase K de 2.5GLS </t>
  </si>
  <si>
    <t>81101703 -92211463</t>
  </si>
  <si>
    <t xml:space="preserve">Mantenimiento para Extintor Clase K de 2.5GLS </t>
  </si>
  <si>
    <t>Cabezote para clase K</t>
  </si>
  <si>
    <t>46191601-92359926</t>
  </si>
  <si>
    <t>Manguera para extintor clase K</t>
  </si>
  <si>
    <t>40142007-92359944</t>
  </si>
  <si>
    <t xml:space="preserve">Mantenimiento para Extintor de H2O de 2.5GLS </t>
  </si>
  <si>
    <t>40142007-92359947</t>
  </si>
  <si>
    <t>Manguera para extintor de H2O de 2.5GLS</t>
  </si>
  <si>
    <t xml:space="preserve">Manómetro de 100 PSI </t>
  </si>
  <si>
    <t>23151820-92309338</t>
  </si>
  <si>
    <t xml:space="preserve">Manómetro de 125 PSI </t>
  </si>
  <si>
    <t xml:space="preserve">Manómetro de 195 PSI </t>
  </si>
  <si>
    <t xml:space="preserve">Tubo sifón </t>
  </si>
  <si>
    <t>46191601-92309345</t>
  </si>
  <si>
    <t>Rotulo estándar A</t>
  </si>
  <si>
    <t>55121718-92360095</t>
  </si>
  <si>
    <t>Rotulo estándar AB</t>
  </si>
  <si>
    <t>55121718-92360094</t>
  </si>
  <si>
    <t>Rotulo estándar BC</t>
  </si>
  <si>
    <t>Rotulo estándar ABC</t>
  </si>
  <si>
    <t>55121718-92360093</t>
  </si>
  <si>
    <t>Rotulo estándar K</t>
  </si>
  <si>
    <t>55121718-92360092</t>
  </si>
  <si>
    <t>Se requiere para el mantenimiento de extintores por contratacion indeterminada se indica el costo unitario. 
La contratación de mantenimiento, recarga y repuestos de extintores se estima un aproximado de ₡10.000 000, dado que la misma corresponde a una contratación.</t>
  </si>
  <si>
    <t xml:space="preserve">1.08.99 </t>
  </si>
  <si>
    <t xml:space="preserve">2.04.02 </t>
  </si>
  <si>
    <t>44121708-90002555</t>
  </si>
  <si>
    <t>44121613-90030995</t>
  </si>
  <si>
    <t>TRANSPORTE DE PERSONAS</t>
  </si>
  <si>
    <t>78180303-92008783</t>
  </si>
  <si>
    <t xml:space="preserve">2.01.01 </t>
  </si>
  <si>
    <t xml:space="preserve">2.01.99 </t>
  </si>
  <si>
    <t xml:space="preserve">2.03.04 </t>
  </si>
  <si>
    <t xml:space="preserve">
set-2023</t>
  </si>
  <si>
    <t xml:space="preserve">
jun-2023</t>
  </si>
  <si>
    <t>Materiales de oficina y cómputo</t>
  </si>
  <si>
    <t>2.99.99 Útiles Materiales y Suministros Diversos</t>
  </si>
  <si>
    <t>Cierre de empalme de 48 hilos tanto aéreo como sumergible</t>
  </si>
  <si>
    <t>34/302</t>
  </si>
  <si>
    <t>Cierre de empalme tipo NAP de 16 hilos aéreo SC/APC</t>
  </si>
  <si>
    <t>20-178</t>
  </si>
  <si>
    <t>Cierre de empalme de 24 hilos tanto aéreo como sumergible</t>
  </si>
  <si>
    <t>Distribuidor optico dos unidades de rack para 48 fibra ópticas pre-pigteleado</t>
  </si>
  <si>
    <t>Distribuidor optico una unidad de rack para 24 fibra ópticas pre-pigteleado</t>
  </si>
  <si>
    <t>Distribuidor MOTUA de parche FTTH 4 Hilos SC/APC Pre-pigteleado</t>
  </si>
  <si>
    <t>Convertidor de medios 1Gb monomodo 20KM SC/UPC</t>
  </si>
  <si>
    <t>Convertidor de medios 1Gb monomodo 20KM WDM 1550 SC/UPC</t>
  </si>
  <si>
    <t>Convertidor de medios 1Gb monomodo 20KM WDM 1310 SC/UPC</t>
  </si>
  <si>
    <t>Patch Cord Intemperie 10 metros SC/APC - LC/UPC</t>
  </si>
  <si>
    <t>Gabinete metálico para interior 800x800 42RU</t>
  </si>
  <si>
    <t>Gabinete para exterior aluminio 24 RU</t>
  </si>
  <si>
    <t>Gabinete metálico para interior 800x600 24RU</t>
  </si>
  <si>
    <t>Cable fibra óptica armada de 48 hilos monomodo</t>
  </si>
  <si>
    <t>Cable de fibra óptica ADSS 48 hilos monomodo</t>
  </si>
  <si>
    <t>Cable de fibra óptica ADSS 24 hilos monomodo</t>
  </si>
  <si>
    <t xml:space="preserve">Remate para fibra óptica ADSS </t>
  </si>
  <si>
    <t>Patch Cord monomodo 3 metros SC/APC - LC/UPC duplex</t>
  </si>
  <si>
    <t>Patch Cord monomodo 3 metros SC/APC - SC/UPC duplex</t>
  </si>
  <si>
    <t>Patch Cord monomodo 3 metros SC/APC - SC/APC duplex</t>
  </si>
  <si>
    <t>Patch Cord monomodo 3 metros SC/APC - FC/UPC duplex</t>
  </si>
  <si>
    <t>Patch Cord monomodo 3 metros FC/UPC - FC/UPC duplex</t>
  </si>
  <si>
    <t>Patch Cord monomodo 3 metros LC/UPC - LC/UPC duplex</t>
  </si>
  <si>
    <t>Amarras plasticas diferentes tamaños</t>
  </si>
  <si>
    <t>Liquido limpieza fibra óptica</t>
  </si>
  <si>
    <t>Toallas limpieza fibra óptica</t>
  </si>
  <si>
    <t>Cinta para etiquetado de cables</t>
  </si>
  <si>
    <t>Kit de herramientas para Fibra Optica</t>
  </si>
  <si>
    <t>Servicios de mantenimiento equipo de comunicaciones</t>
  </si>
  <si>
    <t>1.08.06</t>
  </si>
  <si>
    <t>Diademas para teléfono IP</t>
  </si>
  <si>
    <t xml:space="preserve"> 34-302</t>
  </si>
  <si>
    <t>Fuente de poder Ethernet PoE</t>
  </si>
  <si>
    <t>Antenas de transmisión de datos inalámbricas MICROTIK</t>
  </si>
  <si>
    <t>switch de transmisión de datos</t>
  </si>
  <si>
    <t>Cable UTP categoría 6/sin gel/ doble forro</t>
  </si>
  <si>
    <t>3050 m</t>
  </si>
  <si>
    <t>Conector RJ45</t>
  </si>
  <si>
    <t xml:space="preserve">Convertidor eléctrico (MOXA) </t>
  </si>
  <si>
    <t>Antenas Yagui direccionales FAN</t>
  </si>
  <si>
    <t>Antenas de transmisión de datos inalámbricas CAMBIUN</t>
  </si>
  <si>
    <t>Actualización TrBONET</t>
  </si>
  <si>
    <t xml:space="preserve">1.08.05 </t>
  </si>
  <si>
    <t>Actualización TrBOWhatch</t>
  </si>
  <si>
    <t>Mantenimiento plataforma de Radio</t>
  </si>
  <si>
    <t>Carrucha de cable Heliax Andrew</t>
  </si>
  <si>
    <t>610 m</t>
  </si>
  <si>
    <t>Abanicos para repetidores</t>
  </si>
  <si>
    <t>Baterías para radio portátil ION-LITIO</t>
  </si>
  <si>
    <t>Conector PL259 macho</t>
  </si>
  <si>
    <t>Conector UG para cable Heliax</t>
  </si>
  <si>
    <t>Antena VHF para radio base</t>
  </si>
  <si>
    <t>Antena para radio movil VHF</t>
  </si>
  <si>
    <t>Micrófono profesinal para radio movil</t>
  </si>
  <si>
    <t>Antena helicoidal para radio portátil</t>
  </si>
  <si>
    <t>Cargador individual para radio portátil</t>
  </si>
  <si>
    <t>Micófono parlante para radio portátil</t>
  </si>
  <si>
    <t>Manos libres para radio portátil</t>
  </si>
  <si>
    <t>Batería para radio Motorola XTS 1500</t>
  </si>
  <si>
    <t>Antena halicoidal para radio Motorola XTS 1500</t>
  </si>
  <si>
    <t>Micrófono para radio base Motorola XTL 1500</t>
  </si>
  <si>
    <t>Antena db224 VHF</t>
  </si>
  <si>
    <t>Duplexor VHF 4 cavidades</t>
  </si>
  <si>
    <t>Soporte para antena db 224</t>
  </si>
  <si>
    <t>Fuente de poder 50 amp para repetidor</t>
  </si>
  <si>
    <t>Renovación de garantías y soporte técnico para equipos de comunicación de la red FAN marca Cisco propiedad de CNFL</t>
  </si>
  <si>
    <t xml:space="preserve">Caja interperie para alimentación eléctrica. 
(Ref. (FAMATEL 39123 IP65 280x210x130mm) </t>
  </si>
  <si>
    <t>Pasamuros, prensaestopa o manguito de 1/2"
(Ref. LTF13 de TOPAZ)</t>
  </si>
  <si>
    <t>Interruptor 1 polo, 6 Amperios para montaje en riel DIN.
(Ref. 5SY4116-7CC de Siemens)</t>
  </si>
  <si>
    <t>Riel DIN perforado</t>
  </si>
  <si>
    <t>Borneras para riel DIN
(Ref. 304150 AVK 10 de Klemsan)</t>
  </si>
  <si>
    <t>Topes final para riel DIN. 
(Ref. 495059 KD 4 de Klemsan)</t>
  </si>
  <si>
    <t>Tornillos "frijolillos" punta broca 1/2"</t>
  </si>
  <si>
    <t>Terminal eléctica de ojo 3/16"</t>
  </si>
  <si>
    <t>TORNILLO ESTUFA CILIN 3/16 X 3/4 E-1
(Ref. Universal de tornillos)</t>
  </si>
  <si>
    <t>TUERCA HEX G2 RO ZIN 3/16 E-1
(Ref. Universal de tornillos)</t>
  </si>
  <si>
    <t>TUERCA HEX G2 RO ZIN 1/4 E-1
(Ref. Universal de tornillos)</t>
  </si>
  <si>
    <t>ARANDELA PLANA 3/16" - #10 E-1</t>
  </si>
  <si>
    <t>ARANDELA PRESION GALV 3/16" E-1</t>
  </si>
  <si>
    <t>Cable THHN verde 8 AWG para aterrizaje de equipo</t>
  </si>
  <si>
    <t>Cable THHN verde 12 AWG para aterrizaje de descargador</t>
  </si>
  <si>
    <t>Conector de barril #4</t>
  </si>
  <si>
    <t>Cinta band-it de 1/2" para sujeción del CGR</t>
  </si>
  <si>
    <t>Hebilla de acero para cinta band-it de 1/2"</t>
  </si>
  <si>
    <t>Amarra plástica 18" para sujeción de cables</t>
  </si>
  <si>
    <t>Batímetro medición</t>
  </si>
  <si>
    <t xml:space="preserve"> 20-197</t>
  </si>
  <si>
    <t xml:space="preserve">5.01.99 </t>
  </si>
  <si>
    <t>Radio móvil con pantalla</t>
  </si>
  <si>
    <t>20-197</t>
  </si>
  <si>
    <t xml:space="preserve">5.01.03 </t>
  </si>
  <si>
    <t>Radio portátil c/t más accesorios, ant 3db</t>
  </si>
  <si>
    <t>Radio base con pantalla más accesorios</t>
  </si>
  <si>
    <t>Switches de 48 puertos con PoE</t>
  </si>
  <si>
    <t>20-198</t>
  </si>
  <si>
    <t>Switches de 48 puertos sin PoE</t>
  </si>
  <si>
    <t>Switches de 8 puertos con PoE</t>
  </si>
  <si>
    <t>5.01.03</t>
  </si>
  <si>
    <t>Mano de obra FAN</t>
  </si>
  <si>
    <t>20-199</t>
  </si>
  <si>
    <t>Renovación de soporte Red Hat</t>
  </si>
  <si>
    <t>1.08.08</t>
  </si>
  <si>
    <t>Renovación de Licencias para routers CSR1000v</t>
  </si>
  <si>
    <t>Renovación de Soporte SolarWinds</t>
  </si>
  <si>
    <t>Renovación de Kiwi Syslog</t>
  </si>
  <si>
    <t>Transporte de personas</t>
  </si>
  <si>
    <t>Servicio de reparación de llantas</t>
  </si>
  <si>
    <t>Lavado de carros</t>
  </si>
  <si>
    <t>Pago de peajes</t>
  </si>
  <si>
    <t>1.99.98</t>
  </si>
  <si>
    <t>Pago de parqueos</t>
  </si>
  <si>
    <t>Otros útiles, materiales y suministros (cuadernos, lapiceros, tablas, etc).</t>
  </si>
  <si>
    <t>Renovación de certificado de firma digital</t>
  </si>
  <si>
    <t>1.03.07</t>
  </si>
  <si>
    <t>Adquisición de kit de firma digital</t>
  </si>
  <si>
    <t xml:space="preserve"> Adquisición de Módulo para Facturación Prepago de Energía: Por directriz del ente regulador, la CNFL debe proveer a sus clientes la opción de venta de energía en modalidad de prepago, para lo cual se requiere adquirir la implementacion de dicho módulo.</t>
  </si>
  <si>
    <t>81111508-92322980</t>
  </si>
  <si>
    <t>481</t>
  </si>
  <si>
    <t>Se estudían nuevas opciones del mercado para determinar la mejor opción.</t>
  </si>
  <si>
    <t xml:space="preserve"> Contrato de operación, soporte y mantenimiento de Módulo para Facturación Prepago de Energía. Esta es una partida recurrente para garantizar la OPERACION segura, continua y actualizada. </t>
  </si>
  <si>
    <t>20220402348-00</t>
  </si>
  <si>
    <t>184</t>
  </si>
  <si>
    <t>Dependerá de sí se compra el módulo y los términos del contrato, el cual debería contar con el primer año de operación y soporte.</t>
  </si>
  <si>
    <t>Adquisicion de Modulo de Encuesta para el SIIG: La CNFL no cuenta con una herramienta para realizar los estudios de encuestas. Se requiere para realizar los estudios, recolectar información del mercado y nuestros clientes que nos permita tomar decisiones basados en los resultados obtenidos, decisiones como campañas de mercadeo, campañas de comunicación, análisis de la competencia, entre otros.</t>
  </si>
  <si>
    <t>*</t>
  </si>
  <si>
    <t>* se enviará cuando lo generen en SICOP.</t>
  </si>
  <si>
    <t>Contrato de soporte, mantenimiento y actualizacion del sistema Power Monitoring Expert (PME), para gestionar la OPERACION y validacion del balance de facturacion del ICE con respecto a los medidores  de energia inyectada al sistema de distribución.</t>
  </si>
  <si>
    <t>El contrato actual (procedimiento 2022PP-000104-0000200001) está elaborado para tener una duración de 1 año y el mismo se concluye el 30 de mayo de 2023. Además de CFS existen otros proveedores que prestan el servicio de soporte al PME y es por esta razón que la contratación no se puede realizar por excepción, esto implica que se deba seguir todo el procedimiento de estudio de mercado, publicación del cartel en SICOP, concurso y adjudicación.</t>
  </si>
  <si>
    <t>Contratación del desarrollo de un paquete de necesidades (mantenimientos e iniciativas) de los sistemas administrativos de la Dirección Administracion y Finanzas. Esta partida obedece a una instruccion de la Gerencia para atender las necesidades urgentes.</t>
  </si>
  <si>
    <t>Adquisición del servicio de operación en la nube de AZURE del Data Warehouse empresarial.</t>
  </si>
  <si>
    <t>81111508-92338621</t>
  </si>
  <si>
    <t>170</t>
  </si>
  <si>
    <t>Esta contratación sirve para darle continuidad al servicio de uso de Synapse Analytics en la nube de Azure, que incluye Data Warehouse y uso de analítica de datos básica y avanzada.</t>
  </si>
  <si>
    <t>Adquisición de firma digital</t>
  </si>
  <si>
    <t> 2.99.01</t>
  </si>
  <si>
    <t>No se formuló presupuestariamente</t>
  </si>
  <si>
    <t>Diadema para computadoras</t>
  </si>
  <si>
    <t>Transporte de un plantel a otro con reembolso de caja chica por reuniones con usuarios.</t>
  </si>
  <si>
    <t>Pago de parqueos y peajes a funcionarios autorizados.</t>
  </si>
  <si>
    <t>Pago de viaticos en caso de trabajos fuera del horario laboral o fuera del centro de trabajo.</t>
  </si>
  <si>
    <t>Otros materiales como baterias y / o pilas, cargadores de baterias para soporte de las actividades de la dependencia.</t>
  </si>
  <si>
    <t xml:space="preserve">	26111711</t>
  </si>
  <si>
    <t>Adquisicion de cafe y azucar.</t>
  </si>
  <si>
    <t>Servicio por demanda  soporte y mantenimiento preventivo y correctivo para la plataforma Oracle.</t>
  </si>
  <si>
    <t>Precio estimado basado en un estudio de mercado de inicios del 2022,    encargado PDSI: Nelson Castro</t>
  </si>
  <si>
    <t>Limpieza de los vehiculos del Proceso Dotacion y Soporte a Usuario</t>
  </si>
  <si>
    <t>Se tienen dos vehiculos,  se realizan una limpieza por trimestre para cada vehiculo</t>
  </si>
  <si>
    <t xml:space="preserve">Servicio de soporte y mantenimiento  de la plataforma de camaras de seguridad </t>
  </si>
  <si>
    <t>192</t>
  </si>
  <si>
    <t>A los componentes que no están incluidos en el contrato del 2022</t>
  </si>
  <si>
    <t>Servicio de soporte y mantenimiento  de la plataforma controles de acceso físico.</t>
  </si>
  <si>
    <t>Los componentes que no están incluidos en el contrato del 2022,  se requiere presupuesto de operación</t>
  </si>
  <si>
    <t>Servicio de Soporte basico para las 36 licencias de vSphere Enterprise Plus y un vCenter standard</t>
  </si>
  <si>
    <t xml:space="preserve">Basado en contratación del 2022 </t>
  </si>
  <si>
    <t>Servicio de soporte y mantenimiento preventivo y correctivo a los equipos de apoyo  UPS, Aires Acondicionados y  equipo de transferencia eléctrica del centro de datos de Plantel Calle21</t>
  </si>
  <si>
    <t>Roberto debe coordinar el traslado a los señores del PMI,  debe coordinar con Vinicio Viquez para soporte de los aires de Infocomunicación</t>
  </si>
  <si>
    <t>Servicio de mantenimiento y soporte  tipo Gold Support para las Licencias CitectSCADA 7.20 Site ID 44904</t>
  </si>
  <si>
    <t xml:space="preserve"> Andres Alvarado.  Operación del Sistema de Monitoreo y Control de Protecciones</t>
  </si>
  <si>
    <t>Servicio de soporte básico para 36 licencias tipo estándar software VMWare vRealize Suite.</t>
  </si>
  <si>
    <t xml:space="preserve">Unificar las compras de los diferentes contratos,  validar el contenido para las licencias de los servidores del ADMS,   definir las fechas </t>
  </si>
  <si>
    <t xml:space="preserve">Servicio de soporte y mantenimiento preventivo y correctivo para 8 servidores Hpe hiperconvergentes y licencias  de la plataforma de multisitio </t>
  </si>
  <si>
    <t xml:space="preserve">Coordinar para  trasladar la contratación a Vinicio Viquez del soporte de las licencias de NSX,    </t>
  </si>
  <si>
    <t xml:space="preserve">Viaticos para 3 giras programadas a los diferentes planteles para el mantenimiento y reparacion de equipos de computo y perifericos y camaras de video </t>
  </si>
  <si>
    <t>Son Viaticos para 2 personas a las plantas</t>
  </si>
  <si>
    <t xml:space="preserve">Servicio por demanda de Soporte y mantenimiento equipo de computo </t>
  </si>
  <si>
    <t>Se adquieren en una sola contratación</t>
  </si>
  <si>
    <t>Servicio por demanda de Soporte y mantenimiento perifericos</t>
  </si>
  <si>
    <t>Adquisición de repuestos por demanda para equipos de computo de usuario final y perifericos</t>
  </si>
  <si>
    <t>Compra de diademas por demanda</t>
  </si>
  <si>
    <t>Se requiere usuarios del Área y Procesos,  cantidad 5</t>
  </si>
  <si>
    <t>Certificados Digitales administrador por el Proceso de Gestion de Servicios  para permitir de manera segura y valida en el entorno global autenticaciones legitimas y encriptadas de las diferentes aplicaciones que usan los sitios web de la empresa para incrementar la seguridad</t>
  </si>
  <si>
    <t>353</t>
  </si>
  <si>
    <t>Servicio soporte y mantenimiento de tabletas robustas de la Dirección Comercial (incluye repuestos)</t>
  </si>
  <si>
    <t>Servicio de Soporte y Mantenimiento servidores y licencias para actualizacion de plataforma del multisitio para Oracle</t>
  </si>
  <si>
    <t>Para el correcto funcionamiento de los 4 servidores Hiperconvergentes v2 que contendrá la infraestructura Oracle (servidores de bases de datos y servidores de aplicaciones). Se requiere para los servidores presupuestados (PDSi)
(seis)  para el correcto funcionamiento de los 4 servidores Hiperconvergentes v2 que contendrá la infraestructura Oracle (servidores de bases de datos y servidores de aplicaciones), para atender crecimiento en la cantidad de información generada por los sistemas de información actuales y los nuevos desarrollos .  (se requiere para los servidores presupuestados)
 (seis)  para el correcto funcionamiento de los 4 servidores Hiperconvergentes v2 que contendrá la infraestructura Oracle (servidores de bases de datos y servidores de aplicaciones), para atender crecimiento en la cantidad de información generada por los sistemas de información actuales y los nuevos desarrollos .  (se requiere para los servidores presupuestados)
 (seis)  para el correcto funcionamiento de los 4 servidores Hiperconvergentes v2 que contendrá la infraestructura Oracle (servidores de bases de datos y servidores de aplicaciones), para atender crecimiento en la cantidad de información generada por los sistemas de información actuales y los nuevos desarrollos .  (se requiere para los servidores presupuestados)
para la administración virtual de los servidores hiperconvergentes Nimble (para infraestructura Oracle) con la finalidad de crear, administrar, configurar el ambiente virtualizado de servidores donde residen los sistemas medulares de la CNFL. (PDSI)Actualización de la plataforma Oracle,  considerar contrtos por suscripción no tipo OEM,  (2 BD en cada sitio y 1 de WebLogic)</t>
  </si>
  <si>
    <t xml:space="preserve">Licencias VMWARE ESX </t>
  </si>
  <si>
    <t xml:space="preserve">5.99.03 </t>
  </si>
  <si>
    <t xml:space="preserve"> Licencias VMWARE NSX-T</t>
  </si>
  <si>
    <t>Licencias VMware vRealize Suite estándar</t>
  </si>
  <si>
    <t xml:space="preserve">Adquisición Licencia Vmware vCenter  </t>
  </si>
  <si>
    <t xml:space="preserve">Adquisición de servidores hiperconvergentes </t>
  </si>
  <si>
    <t>20-196</t>
  </si>
  <si>
    <t xml:space="preserve">5.01.05 </t>
  </si>
  <si>
    <t>2830</t>
  </si>
  <si>
    <t>Licencia software Mailchimp por 12 meses</t>
  </si>
  <si>
    <t>Pago con tarjeta internacional. Monto cálculado a 721 con esta herramienta se brinda trazabilidad a correos electrónicos, tanto internos como externos, así como tener métricas y etiquetas para las diferentes cuentas, con el fin de tener datos para la toma de decisiones en cuanto a los contenidos generados desde la UCE. Precio anual: $623.88, pagaderos mensualmente, en doce tractos de $51.99</t>
  </si>
  <si>
    <t>Licencia software  de Siteground por 12 meses</t>
  </si>
  <si>
    <t>Pago con tarjeta internacional. Monto cálculado a 721, con este hosting se generan soluciones al tema de la IP Pública para Electronoticias y Conexión, para que sea visible fuera de los dominios de la CNFL, además de brindarnos mayor independencia en la gestión y administración de los contenidos noticiosos e informativos que desde esta unidad se generan. Pago único anual de $299.88.</t>
  </si>
  <si>
    <t>Licencia de software Elementor por 12 meses</t>
  </si>
  <si>
    <t>Pago con tarjeta internacional. Constructor de sitios web que facilita el diseño de plantillas, con widgets avanzados para diversas funcionalidades. Comunicación empresarial Pago único anual de $99.00. diciembre</t>
  </si>
  <si>
    <t xml:space="preserve">Certificado Apple </t>
  </si>
  <si>
    <t>Pago con tarjeta internacional. La aplicación app CNFL es un servicio de auto-gestión para los clientes que les permite obtener información desde sus dispositivos móviles. Sistemas de Información comercial</t>
  </si>
  <si>
    <t>Licencia de software Freepik  Premium</t>
  </si>
  <si>
    <t>Pago con tarjeta internacional. Permite que los usuarios realicen diseños dentro de la empresa y que cuenten con recursos gráficos para poder realizarlos, que cuenten con el derecho de imagen. Comunicación Empresarial  (abril)</t>
  </si>
  <si>
    <t>Pago con tarjeta internacional. Permite que los usuarios realicen diseños dentro de la empresa y que cuenten con recursos gráficos para poder realizarlos, que cuenten con el derecho de imagen.  Area Atención virtual (julio)</t>
  </si>
  <si>
    <t xml:space="preserve">Licencias Forecastpro </t>
  </si>
  <si>
    <t>Se debe corroborar con Priscila Zamora, Nuevo requerimiento para la Unidad de Tarifas y Normativa Regulatoria</t>
  </si>
  <si>
    <t>Adquisición de discos en el equipo de almacenamiento de los videos de las camaras de videoProtección</t>
  </si>
  <si>
    <t>Una sola contratación, discos en el equipo de almacenamiento de los videos de las camaras de videoProtección.
 Camaras para dotar de nuevas necesidades y  reemplazar equipo obsoleto de camaras de video vigilancia tanto para las Plantas de generacion como el resto de la Empresa,   con el fin de incrementar la seguridad SEcuros para  mantener un monitoreo constante en puntos estratégicos en los diferentes centros de trabajo de la CNFL que vienen a complementar la función que realizan los Oficiales de Seguridad, debido a que se puede disponer en forma directa y en tiempo real, la visualización de eventos que se podrían suscitar y poner en riesgo no solamente las instalaciones, los activos de la empresa o incluso el personal o visitantes que se encuentren dentro de ellas (se debe adquirir en conjunto con las cámaras de video)</t>
  </si>
  <si>
    <t>Adquisicion de camaras de videoProtección</t>
  </si>
  <si>
    <t xml:space="preserve">Licencias para Cámaras Plataforma Securos </t>
  </si>
  <si>
    <t xml:space="preserve"> Licencias Auto Cad Civil 3D  para el Proceso Administracion de Bienes Inmuebles </t>
  </si>
  <si>
    <t>Compradas en el 222 Siaco 711.  Se compraron 3</t>
  </si>
  <si>
    <t xml:space="preserve">Licencias Auto Cad  Proceso Administracion de Bienes Inmuebles </t>
  </si>
  <si>
    <t>Verificar si se adquiieron en el  2022, Siaco 711.  Se compraron 11</t>
  </si>
  <si>
    <t xml:space="preserve"> licencias   REVIT Area Servicios Generales/Proceso Arquitectura y Desarrollo de Edificaciones </t>
  </si>
  <si>
    <t xml:space="preserve">Licencias del software MET/CAL para realizar calibraciones con el equipo Fluke 6105 A. </t>
  </si>
  <si>
    <t>Area LASIMEE para realizar de forma automatizada las calibraciones que se efectuan a los analizadores de calidad de la energia. Adriana Porras</t>
  </si>
  <si>
    <t>Licencias Adobe</t>
  </si>
  <si>
    <t>Compra de nueva</t>
  </si>
  <si>
    <t>Licencias de Escritorios virtuales como servicio</t>
  </si>
  <si>
    <t xml:space="preserve"> por condiciones excepcionales, suscripciones anuales (auditoria, usuarios equipos MAC propios, personas aceptan trabajar su computadora personal, usuarios TI, en caso de robo de equipos, dotación temporal en caso de reparación del equipo, máquinas de ambiente prueba</t>
  </si>
  <si>
    <t xml:space="preserve">Licencia de Software Telerik Devvcraft </t>
  </si>
  <si>
    <t>Pago por tarjeta, para la creacion rapida de aplicaciones y generacion de informes estadisticos para la Direccion de Distribucion lo que permite optimizar tiempos de respuesta a clientes.</t>
  </si>
  <si>
    <t xml:space="preserve">Licenciamiento CyberArk  </t>
  </si>
  <si>
    <t>para administración de cuentas privilegiadas y control de acceso de terceros</t>
  </si>
  <si>
    <t xml:space="preserve">Licencias TOAD (Tool for Oracle Application Development) </t>
  </si>
  <si>
    <t>Para administracion de Base de Datos Oracle. Brindar servicio de mantenimiento a las bases de datos y correccion de incidentes con el fin de dar mantener los servicios de TI de con</t>
  </si>
  <si>
    <t>Licencias de Firewall NSX</t>
  </si>
  <si>
    <t>5,99,03</t>
  </si>
  <si>
    <t>Coordinar con el Proceso Servicos de Administración de la Red de Infocomunicaciones con Vinicio Viquez</t>
  </si>
  <si>
    <t xml:space="preserve">Licencias de Network Log Inside. </t>
  </si>
  <si>
    <t>Licencias Plataforma Moodle especializada para E-Learning</t>
  </si>
  <si>
    <t>, donde reside el Campus Virtual de Aprendizaje de CNFL, que permite crear cursos, contenidos de aprendizaje y formación para toda la comunidad de funcionarios, en un ambiente virtual, moderno y de fácil acceso y uso.  Requerimiento de Recursos Humanos</t>
  </si>
  <si>
    <t>Licencia NetFlow</t>
  </si>
  <si>
    <t>en el sistema Orion para analizar el tráfico de datos, lo que permite obtener visibilidad sobre el flujo y el volumen de datos, así como para supervisar de dónde viene, a dónde va y cuánto flujo se genera en cualquier momento. La información registrada se utiliza para monitorear el uso, detectar/resolver anomalías y realizar otras diversas tareas de gestión de la red de Infocomunicaciones. Así mismo esta herramienta contribuye de manera complementaria con los esfuerzos de seguridad cibernética actualmente presentes en la plataforma de red de Infocomunicaciones</t>
  </si>
  <si>
    <t xml:space="preserve">
Licencias para software control de inventarios de activos de red.</t>
  </si>
  <si>
    <t xml:space="preserve">
se requieren licencias para adquirir un sistema de control de inventario de activos para los equipos de la red de Infocomunicaciones. Este sistema es necesario para sustituir el manejo manual de la información Excel) que se util y obtener funcionalidades para el control y monitoreo del estado de los equipos de red. </t>
  </si>
  <si>
    <t xml:space="preserve">Licencias Microsoft 365 Licencias de uso (software) de productos Microsoft, </t>
  </si>
  <si>
    <t xml:space="preserve">Servicio de soporte de Licencia Easy Power para Generación </t>
  </si>
  <si>
    <t>Soporte a Licencias de software Sap2020</t>
  </si>
  <si>
    <t>Renovaciones de firmas digitales</t>
  </si>
  <si>
    <t>Renovaciones de firmas digitales de los funcionarios del Área por Vencimiento</t>
  </si>
  <si>
    <t>Adquisión de Firma Digital</t>
  </si>
  <si>
    <t>Adquisición de firmas digitales por daño o ingreso de personal</t>
  </si>
  <si>
    <t xml:space="preserve">Inyectores POE </t>
  </si>
  <si>
    <t>Inyectores para camaras de video vigilancia</t>
  </si>
  <si>
    <t>Protector de descargas POE para exteriores</t>
  </si>
  <si>
    <t>Protectores para cámaras de video vigilancia</t>
  </si>
  <si>
    <t>Servicio de hora asesor de acompañamiento para la formulación de la Estrategía de Transformación Digital y su plan de implementación en la Compañía Nacional de Fuerza y Luz S.A</t>
  </si>
  <si>
    <t>1200 Horas</t>
  </si>
  <si>
    <t xml:space="preserve">80101504	</t>
  </si>
  <si>
    <t>1.04.99</t>
  </si>
  <si>
    <t>Basado en Oferta presentada por Empresa Babel, se obtuvo una sola  oferta debido a la premura de establecer un plan  para la adquisicón y propuesta estimada de presupuesto.</t>
  </si>
  <si>
    <t>Renovaciones de Firmas digitales</t>
  </si>
  <si>
    <t>Estimado para posible ingresos a la Unidad</t>
  </si>
  <si>
    <t>Adquisición Firmas digitales</t>
  </si>
  <si>
    <t>Contratar servicios para la configuración de la herramienta en la nube para gestión de un repositorio de Arquitectura Empresarial</t>
  </si>
  <si>
    <t>1 Servicio</t>
  </si>
  <si>
    <t>34-222</t>
  </si>
  <si>
    <t>Derecho de uso herramienta para gestión repositorio de Arquitectura Empresarial.</t>
  </si>
  <si>
    <t>1 Derecho de Uso</t>
  </si>
  <si>
    <t>Derecho de uso de una herramienta en la nube</t>
  </si>
  <si>
    <t xml:space="preserve">Se requiere realizar una auditoria externa para revisar y determinar oportunidades de mejora en el Gobierno de Arquitectura Empresarial. </t>
  </si>
  <si>
    <t>Contratar servicios para la realizar un estudio de vulnerabilidades y pruebas de penetración en en distintos equipos críticos de la infraestructura de tecnología de la empresa, con la finalidad de detectar vulnerabilidades y gestionar la seguridad de la informacion empresarial.</t>
  </si>
  <si>
    <t xml:space="preserve">Servicio de monitoreo de la infraestructura de tecnología y sistemas de información empresariales
 de la CNFL mediante un Centro de Operaciones de Seguridad (SOC), con la finalidad de fortalecer la seguridad de la informacion. </t>
  </si>
  <si>
    <t>1.04.05</t>
  </si>
  <si>
    <t>Servicio de hora asesor para el acompañamiento en el desarrollo de casos de uso mediante metodologías agiles y del modelo de arquitectura empresarial.</t>
  </si>
  <si>
    <t>1000 horas</t>
  </si>
  <si>
    <t>Servcio según demanda</t>
  </si>
  <si>
    <t>Servicio para realizar un diagnóstico que permita determinar el nivel de madurez de la empresa en materia de gobierno de datos.</t>
  </si>
  <si>
    <t>34-223</t>
  </si>
  <si>
    <t>Adquisición de dos firmas digitales.</t>
  </si>
  <si>
    <t>2 firmas
digitales</t>
  </si>
  <si>
    <t>Soporte técnico para herramientas de software libre utilizadas para las gestiónes de servicios de tecnologías (eventos, incidentes, peticiones, cambios)</t>
  </si>
  <si>
    <t>81112299</t>
  </si>
  <si>
    <t>Servicio que incluye actualización de versiones y aplicación de parches de seguridad a la plataforma donde se ejecutan las gestiones de incidentes, eventos, cambios, peticiones de los servicios de tecnología.</t>
  </si>
  <si>
    <t>Diseño e implementación de la gestión de riesgos en el sistema de sofware libre instalado para servicios críticos, como complemento a las funciones ya existentes de gestion de tiquetes para eventos, incidentes y solicitudes, gestión de cambios y configuración. Inclusión de dos eventos más y más servicios en la gestión de cambios y configuración.</t>
  </si>
  <si>
    <t>81112202</t>
  </si>
  <si>
    <t>Fortalecimiento de los servicios de tecnologías, con el fin de mejorar la continuidad, disponibilidad y satisfacción de necesiades de los clientes internos y externos.</t>
  </si>
  <si>
    <t>Soporte y derecho a actualización de versiones de las herramientas de auditoría y reportes para el Active Directory.</t>
  </si>
  <si>
    <t>81112206</t>
  </si>
  <si>
    <t>La herramienta apoya las labores de administración y seguridad del Active Directory, así como brindan también funciones de auditoría.</t>
  </si>
  <si>
    <t>Pago de contrato continuo con el Banco Nacional para la custodia de los Medios Magnéticos</t>
  </si>
  <si>
    <t>84121806</t>
  </si>
  <si>
    <t>El contrato autoriza al BNCR a realizar mensualmente el débito correspondiente de la cuenta de la CNFL</t>
  </si>
  <si>
    <t>Por seguridad, la CNFL requiere este contrato para almacenar los respaldos mensuales en un lugar alterno, según el procedimiento de resguardo y recuperación.</t>
  </si>
  <si>
    <t>Renovación de firmas digitales</t>
  </si>
  <si>
    <t>Renovación para una trabajadoraa cuyas funciones requieren que tenga firma digital vigente.  La referencia del monto es el costo indicado por el BCCR en su página.</t>
  </si>
  <si>
    <t>Emisión de firmas digitales</t>
  </si>
  <si>
    <t>81112099</t>
  </si>
  <si>
    <t xml:space="preserve">Emisión de dos tarjetas más en caso requerido para la implementación de  las nuevas funciones asignadas al Área. </t>
  </si>
  <si>
    <t>43191609</t>
  </si>
  <si>
    <t>Para los funcionarios que se encuentran en Teletrabajo, estos dispositivos indispensables para atender sus funciones remotamente.</t>
  </si>
  <si>
    <t>Teclado y mouse USB</t>
  </si>
  <si>
    <t>43211724</t>
  </si>
  <si>
    <t>Para los funcionarios que se encuentran en Teletrabajo, estos dispositivos son de apoyo a la salud del teletrabajador.</t>
  </si>
  <si>
    <t xml:space="preserve">84121601-92363605 </t>
  </si>
  <si>
    <t>Se refiere a los viáticos regulares para los funcionarios de la Gerencia General, además para cubrir gastos de hospedaje, alimentación y otros gastos menores por giras a los proyectos de la CNFL.</t>
  </si>
  <si>
    <t>Transporte para el exterior</t>
  </si>
  <si>
    <t>15 viajes</t>
  </si>
  <si>
    <t>1.05.03</t>
  </si>
  <si>
    <t>Para cubrir costos de tiquetes aéreos de funcionarios que estarán representando a la empresa a nivel internacional en las diferentes actividades de capacitación, representaciones, seminarios, cursos, visitas técnicas, pasantías, etc.</t>
  </si>
  <si>
    <t>Viáticos en el exterior</t>
  </si>
  <si>
    <t>1.05.04</t>
  </si>
  <si>
    <t xml:space="preserve">Para cubrir los montos de viáticos e imprevistos que le permitan a los funcionarios su estadía en el exterior e las diferentes actividades de capacitación, representaciones, seminarios, cursos, visitas técnicas, pasantías, etc. </t>
  </si>
  <si>
    <t>Gastos de representación institucional</t>
  </si>
  <si>
    <t>n/a</t>
  </si>
  <si>
    <t xml:space="preserve">84121601-92363529 </t>
  </si>
  <si>
    <t>1.07.03</t>
  </si>
  <si>
    <t>Gastos propios para la atención de temas estratégicos relacionados con las actividades propias de la Gerencia General, la cual incluye reuniones, convenios y visitas.</t>
  </si>
  <si>
    <t>Lavado y encerado de vehículos</t>
  </si>
  <si>
    <t>76111801-90033747</t>
  </si>
  <si>
    <t>Para el lavado de los 4 vehículos asignados a la Gerencia General.</t>
  </si>
  <si>
    <t>Servicios varios (peajes)</t>
  </si>
  <si>
    <t>84121601-92187626</t>
  </si>
  <si>
    <t>Para cubrir gastos menores de la Gerencia, tales como: parqueos, copia de llaves, reparación de llantas, peajes, quick pass para 4 vehículos asignados a la Gerencia, etc.</t>
  </si>
  <si>
    <t>Servicios varios (parqueos)</t>
  </si>
  <si>
    <t xml:space="preserve">84121601-92363528 </t>
  </si>
  <si>
    <t>Servicios varios (cerrajería)</t>
  </si>
  <si>
    <t>84121601-92363529</t>
  </si>
  <si>
    <t>Otros útiles, materiales y suministros calculadoras</t>
  </si>
  <si>
    <t>Compra de implementos necesarios para la atención de reuniones que se celebran en la Gerencia.</t>
  </si>
  <si>
    <t>Otros útiles, materiales y suministros baterías</t>
  </si>
  <si>
    <t>8 paquetes</t>
  </si>
  <si>
    <t>Otros útiles, materiales y suministros cargadores de baterías</t>
  </si>
  <si>
    <t>Otros útiles, materiales y suministros Papel aluminio</t>
  </si>
  <si>
    <t>4 paquetes de 2 unidades</t>
  </si>
  <si>
    <t xml:space="preserve">Otros útiles, materiales y suministros manos libres </t>
  </si>
  <si>
    <t>Alimentos y bebidas (Refrescos)</t>
  </si>
  <si>
    <t xml:space="preserve">90101603-92154970 </t>
  </si>
  <si>
    <t>Para la atención de las diversas reuniones programadas de la Gerencia General, las cuales incluyen la atención de temas estratégicos a nivel interno y externo.
* Debido a la naturaleza de las actividades que se realizan en la Gerencia General se realiza un promedio del monto de cada rubro.</t>
  </si>
  <si>
    <t>Alimentos y bebidas (repostería)</t>
  </si>
  <si>
    <t>Alimentos y bebidas (frutas)</t>
  </si>
  <si>
    <t>Alimentos y bebidas (desayunos)</t>
  </si>
  <si>
    <t>Alimentos y bebidas (sándwich)</t>
  </si>
  <si>
    <t>Alimentos y bebidas (azúcar)</t>
  </si>
  <si>
    <t>Alimentos y bebidas (café)</t>
  </si>
  <si>
    <t>Alimentos y bebidas (galletas)</t>
  </si>
  <si>
    <t>90101603-90003870</t>
  </si>
  <si>
    <t>Alimentos y bebidas (almuerzos)</t>
  </si>
  <si>
    <t>Otros gastos para recepción (Arreglos florales)</t>
  </si>
  <si>
    <t>70111603-92119276</t>
  </si>
  <si>
    <t>Para cubrir gastos propios de la función de la
Gerencia General tales como: platones grabados, arreglos florales, patrocinios a actividades de colegios profesionales y similares, etc.</t>
  </si>
  <si>
    <t>Otros gastos para recepción (Platones)</t>
  </si>
  <si>
    <t>82121505-92138476</t>
  </si>
  <si>
    <t xml:space="preserve">Prórroga Contrato de CANARA </t>
  </si>
  <si>
    <t>N/A</t>
  </si>
  <si>
    <t>92019879</t>
  </si>
  <si>
    <t xml:space="preserve">1.03.01 Información </t>
  </si>
  <si>
    <t>Es necesario efectuar una segunda prórroga al contrato 2020PP-000061-00002000 que se tiene con CANARA para el año 2023 por SERVICIO DE PAUTA RADIAL INFORMATIVA PAUTA RADIAL INFORMATIVA.
La contratación es por excepción y responde a la necesidad permanece vigente; pues la ley 7593, artículo 25 y articulo 9 de la SUCOM ordena que: “Aviso de Suspensión del servicio. Cuando la empresa distribuidora requiere realizar suspensiones programadas para trabajos de mantenimiento deberá avisar a los abonados y usuarios, conforme a lo estipulado en la norma técnica AR-NT-SUCAL”.  Esta obligatoriedad es permanente para las empresas distribuidoras de energía eléctrica, como lo es CNFL.  
Esta primera prórroga del contrato vence el 09 de marzo 2023.
Se considera el 4,5% de inflación sobre el monto del contrato actual.</t>
  </si>
  <si>
    <t xml:space="preserve">Prórroga Controles Video Técnicos </t>
  </si>
  <si>
    <t>92038418</t>
  </si>
  <si>
    <t>Es necesario efectuar una segunda prórroga al contrato 2021PP-000395-0000200001 que se tiene con la empresa Controles Video técnicos por SERVICIOS DE MONITOREO Y ANÁLISIS DE  CONTENIDO DE MEDIOS DE COMUNICACIÓN Y REDES  SOCIALES PARA LA COMPAÑÍA NACIONLA DE FUERZA Y LUZ.
El periodo de esta prórroga comprende noviembre y diembre 2023, así como enero a octubre 2024,
Esta primera prórroga del contrato vence el 09 de noviembre 2023.
Se considera el 4,5% de inflación sobre el monto del contrato actual.</t>
  </si>
  <si>
    <t>Banderas</t>
  </si>
  <si>
    <t xml:space="preserve"> 92130423
CONFECCIÓN DE BANDERA INSTITUCIONAL </t>
  </si>
  <si>
    <t>2.99.04 Textiles y vestuarios</t>
  </si>
  <si>
    <t>Set-23</t>
  </si>
  <si>
    <t>Se requiere efectuar la compra Bandera de Costa Rica (tipo oficial) para uso externo en autopista y carreteras para instalar en la autopista General Cañas, honrando el compromiso del rescate de valores Patrios. Por otra parte, esta compra incluye Bandera Institucional CNFL (tipo corporativa) para uso externo, Bandera Institucional CNFL (tipo corporativa) para uso interno y Bandera de Costa Rica (tipo oficial) para uso externo, que se instalaran en los edificios de la Compañía, las mismas son renovadas periódicamente por el desgaste de la contaminación atmosférica.
Se considera el 4,5% de inflación sobre el monto del contrato del mes de julio 2022.</t>
  </si>
  <si>
    <t xml:space="preserve">92130617
CONFECCIÓN DE BANDERA DE COSTA RICA </t>
  </si>
  <si>
    <t>92130617
CONFECCIÓN DE BANDERA DE COSTA RICA  (Asta)</t>
  </si>
  <si>
    <t>Manteles</t>
  </si>
  <si>
    <t>92052443</t>
  </si>
  <si>
    <t>Compra de manteles para eventos de la CNFL.</t>
  </si>
  <si>
    <t>SINART</t>
  </si>
  <si>
    <t>Pago por obligaciones Ley 8346</t>
  </si>
  <si>
    <t>La CNFL debe de destinar el pago del 10% del presupuesto de comunicación de la UCE para el SINART según la Ley Orgánica Del Sistema Nacional De Radio Y Televisión Cultural (Sinart), N° 8346, por parte de las instituciones del estado de “…por lo menos el diez por ciento (10%) de los dineros que destinen a publicidad e información en radio, televisión u otros medios de comunicación.”. En nuestro caso particular el presupuesto -desde 2015- solo responde al objeto de gasto 89 Información.</t>
  </si>
  <si>
    <t>Campaña de pauta informativa
 en medios</t>
  </si>
  <si>
    <t>Cantidad sujeta a análisis técnico.</t>
  </si>
  <si>
    <t>TV:92020643</t>
  </si>
  <si>
    <t>Contratación por excepción.
Esta contratación responde no sólo a la necesidad de la Compañía Nacional de Fuerza y Luz  de mantener enterados a clientes, usuarios y otras partes interesadas, sobre posibles afectaciones positivas o negativas en el servicio que reciben, sino también, para cumplir con la normativa jurídica nacional, entre la que destacan las Normas SUCAL –artículo 60- y SUCOM –artículo 9- y que, por la naturaleza de nuestra institución, exigen la divulgación de este tipo de información como parte del proceso de transparencia en la gestión empresarial.
Para atender la necesidad descrita resulta se debe de realizar una campaña de divulgación de información de interés público a través de una selección de diversos medios de comunicación social, determinados gracias a la definición de variables específicas y funcionales para satisfacer las necesidades de comunicación empresarial.
A través de estos medios se emitirá información de interés público, con el fin de generar un sentimiento positivo y de certeza sobre el esfuerzo que realiza la empresa de cara a la prestación del servicio eléctrico. La divulgación de nuestra gestión permitirá fortalecer la reputación empresarial a partir de informar acciones desarrolladas por la CNFL para beneficio de sus clientes y usuarios.
La cantidad de medios así como la distribución del recurso según la naturaleza del medio depende del análisis técnico.</t>
  </si>
  <si>
    <t>REVISTAS: 92026562</t>
  </si>
  <si>
    <t>Radio: 92019879</t>
  </si>
  <si>
    <t>Pauta informativa en Redes Sociales</t>
  </si>
  <si>
    <t>92026557</t>
  </si>
  <si>
    <t xml:space="preserve">Inversión en las redes sociales para la difusión de información de interés para los clientes de la CNFL a través de plataformas de mayor consumo, con el fin de generar un sentimiento positivo y de certeza sobre el esfuerzo que realiza la empresa de cara al servicio al cliente que brinda. 
Contempla diverso contenido temático de interés para las partes interesadas de la CNFL, el cual está incluido en una estrategia flexible planteada desde la Unidad Comunicación Empresarial y que valorará variables específicas en relación con el comportamiento y naturaleza de cada plataforma.
para el caso del pago de la pauta en Facebook solo existe ese proveedor (Instagram pertenece a Facebook).
Esta contratación sería por una excepción </t>
  </si>
  <si>
    <t>Servicios de locución Comercial</t>
  </si>
  <si>
    <t>Contratación de locución para los spots de la campaña de pauta informativa de la CNFL</t>
  </si>
  <si>
    <t>Equipo Audio-Visual
Monitor con baterías para la cámara</t>
  </si>
  <si>
    <t>92233730</t>
  </si>
  <si>
    <t xml:space="preserve">Compra de equipo audiovisual </t>
  </si>
  <si>
    <t xml:space="preserve">Equipo Audio-Visual
Micrófono inalámbrico para la cámara </t>
  </si>
  <si>
    <t>92003280</t>
  </si>
  <si>
    <t>Equipo Audio-Visual
Un adaptador para varios micrófonos (para la cámara)</t>
  </si>
  <si>
    <t>?</t>
  </si>
  <si>
    <t xml:space="preserve">Equipo Audio-Visual
Cables para los sistemas de audio </t>
  </si>
  <si>
    <t>92319328</t>
  </si>
  <si>
    <t>Vallas y Lonas</t>
  </si>
  <si>
    <t>92213157</t>
  </si>
  <si>
    <t>Sustitución de Vallas en infraestructura propia de la CNFL (se encuentran desteñidas y se están deteriorando), esta acción de trabajo puede estar ligada a una situación de reputación e imagen, ya que las vallas en la actualidad están desteñidas y se están deteriorando.</t>
  </si>
  <si>
    <t>Alquiler de toldos y sillas</t>
  </si>
  <si>
    <t>92054860</t>
  </si>
  <si>
    <t>1.01.99 Otros alquileres</t>
  </si>
  <si>
    <t>Alquiler de toldos y sillas para los centros de carga rápida</t>
  </si>
  <si>
    <t>Refrigerio para atender el taller de voceros y el taller Comunicación de Impacto.</t>
  </si>
  <si>
    <t>90101603</t>
  </si>
  <si>
    <t xml:space="preserve">Servicio de alimentación para talleres </t>
  </si>
  <si>
    <t>Viáticos</t>
  </si>
  <si>
    <t>Regulado por la ley 3462
Reglamento de viáticos CGR</t>
  </si>
  <si>
    <t>Para las salidas  a emplazamientos con el objetivo de realización de productos informativos para comunicación .</t>
  </si>
  <si>
    <t>Consultoría anual Comunicación 360</t>
  </si>
  <si>
    <t>92086060</t>
  </si>
  <si>
    <t>Contratación de consultaría en comunicación, el objetivo es facilitar procesos de formación y empoderamiento en comunicación bajo una visión de creación conjunta, tanto para el personal de la Unidad Comunicación Empresarial como para líderes empresariales</t>
  </si>
  <si>
    <t xml:space="preserve">Acto cultural Día de Gestión de Proyectos </t>
  </si>
  <si>
    <t>93141707</t>
  </si>
  <si>
    <t>Se requiere contratar de un acto cultural para el día de Gestión de Proyectos.</t>
  </si>
  <si>
    <t xml:space="preserve">10 reconocimientos Proyectos CNFL </t>
  </si>
  <si>
    <t>92314737</t>
  </si>
  <si>
    <t>Se requiere comprar 10 reconocimientos  para los directores de proyectos</t>
  </si>
  <si>
    <t xml:space="preserve">Suscripción Republicación </t>
  </si>
  <si>
    <t>92012214</t>
  </si>
  <si>
    <t>Esta contratación solo la efectúa la Unidad Comunicación Empresarial en la CNFL. Es el pago anual de la suscripción a los periódicos La República, Diario Extra, Grupo Nación y Seminario Universidad.</t>
  </si>
  <si>
    <t>Suscripción Diario Extra</t>
  </si>
  <si>
    <t>82101504</t>
  </si>
  <si>
    <t>Suscripción Grupo Nación</t>
  </si>
  <si>
    <t>92005290</t>
  </si>
  <si>
    <t>Suscripción Semanario</t>
  </si>
  <si>
    <t>92044854</t>
  </si>
  <si>
    <t>Publicación Edictos</t>
  </si>
  <si>
    <t>92190046</t>
  </si>
  <si>
    <t>Se requiere efectuar la publicación de edictos para la convocatoria a la Asamblea de accionistas.</t>
  </si>
  <si>
    <t>Cartulina Bristol Blanca Tamaño 30.5 X 25.5 Pulgadas</t>
  </si>
  <si>
    <t>Corresponde al stock de papeles de la bodega 01 que se requieren para la  atención de las necesidades de las dependencias.</t>
  </si>
  <si>
    <t>Papel Bond 16 Lbs Blanco Tamaño 22" X 34" Pulgadas En Resmas De 500 Pliegos</t>
  </si>
  <si>
    <t>Papel Bond 20 Lbs. Blanco Tamaño 25" X 38"</t>
  </si>
  <si>
    <t>Papel Químico Original  Blanco 56 Grs. Tamaño  22" X 34" Pulgadas</t>
  </si>
  <si>
    <t>Papel Químico Celeste Final  56 Grs. Final 22" X 34" Pulgadas</t>
  </si>
  <si>
    <t>Papel Químico Intermedio Amarillo Tamaño 22"X34"</t>
  </si>
  <si>
    <t>Tinta Rojo Cálido 1 kilo</t>
  </si>
  <si>
    <t>Químicos e insumos requeridos para el proceso de producción y funcionamiento adecuado de los equipos litográficos</t>
  </si>
  <si>
    <t>Tinta negra pantone marca kingswood globy – iso proceso.</t>
  </si>
  <si>
    <t>Tinta amarilla pantone marca kingswood globy – iso proceso.</t>
  </si>
  <si>
    <t>Tinta cyan pantone marca kingswood globy  -iso proceso.</t>
  </si>
  <si>
    <t>Tinta magenta pantone marca kingswood  iso - proceso</t>
  </si>
  <si>
    <t>CARTÓN GRIS # 60 TAMAÑO 72 cm" X 101 cm.</t>
  </si>
  <si>
    <t>ROLLOS DE LIMPIEZA DE MANTILLAS LITOGRAFICAS</t>
  </si>
  <si>
    <t>2.99 Útiles, Materiales y Suministros Diversos</t>
  </si>
  <si>
    <t>Corresponde a todos los materiales e insumos requeridos para los procesos de impresión y acabado final.</t>
  </si>
  <si>
    <t>SOLUCIÓN DE FUENTE SAPHIRA 554 AR PRU ( 25 K)</t>
  </si>
  <si>
    <t>GRASA SIN ACERO INOXIDABLE PARA MANGUERAS DE SPEED MASTER 52</t>
  </si>
  <si>
    <t>BLANKET CONTIDIONER SAPHIRA ( ANTIGUO QUICK CHANGE) DE 10 LITROS</t>
  </si>
  <si>
    <t>POLVO ANTIREPINTE GRANO NO.20 TIPO K-420</t>
  </si>
  <si>
    <t>REFRESCANTE PARA TINTA ANTISKIN ( SHAPIRA)</t>
  </si>
  <si>
    <t>SYSTEMS CLEANAR SAPHIRA ( 10 LITROS)</t>
  </si>
  <si>
    <t>FILTROS  PARA SPEED MASTER</t>
  </si>
  <si>
    <t>ESPONJAS LITOGRAFICAS</t>
  </si>
  <si>
    <t>COMPRA DE EASY SLIDE P/GUILLOTINA</t>
  </si>
  <si>
    <t xml:space="preserve">POLVO ANTIREPINTE BLUE SPRAY CP FINE SHAPRIA ( 2.5 KILOS) </t>
  </si>
  <si>
    <t>CALCIUM DEGLAZER SAPHIRA (1 LITRO)</t>
  </si>
  <si>
    <t>ANTI SKIN SAHIRA (AEROSOL 400 MIL)</t>
  </si>
  <si>
    <t>Wash</t>
  </si>
  <si>
    <t>Corresponde a los químicos que utilizan el equipo de impresión Offset</t>
  </si>
  <si>
    <t>Botellas plásticas p químicos</t>
  </si>
  <si>
    <t>Limpiador de manos</t>
  </si>
  <si>
    <t>Goma arábica</t>
  </si>
  <si>
    <t>Tack reductor</t>
  </si>
  <si>
    <t>Aditivo secativo</t>
  </si>
  <si>
    <t xml:space="preserve">Limpiador de Planchas </t>
  </si>
  <si>
    <t>ALCOHOL ISOPROPILICO (se realizan 3 compras al año de  55 galones (equivalente a galones)</t>
  </si>
  <si>
    <t xml:space="preserve">THINNER </t>
  </si>
  <si>
    <t>CERA LIQUIDA SUPER HSARD SHELL (MULTIPROPOSITO)</t>
  </si>
  <si>
    <t>GRASA EN BARRA (CASTROL)</t>
  </si>
  <si>
    <t xml:space="preserve">GRASA DE LITIO EN AEROSOL </t>
  </si>
  <si>
    <t>LUBRICANTE 3 EN 1</t>
  </si>
  <si>
    <t xml:space="preserve">NAIS </t>
  </si>
  <si>
    <t>WD-40</t>
  </si>
  <si>
    <t>ACEITE PARA EL COMPRESOR GALON</t>
  </si>
  <si>
    <t>Responde a los repuestos que requieren los equipos industriales de artes gráficas (dobladora, impresora Offset, cosedora, dobladora) según su rendimiento y averías que se presenten durante al año</t>
  </si>
  <si>
    <t>FILTRO PARA SPEED MASTER (CARTUCHO FILTRANTE)</t>
  </si>
  <si>
    <t xml:space="preserve">FILTROS  PARA COMPRESOR </t>
  </si>
  <si>
    <t>LIJA # 80</t>
  </si>
  <si>
    <t>LIJA # 600</t>
  </si>
  <si>
    <t>LIJA # 1500</t>
  </si>
  <si>
    <t xml:space="preserve">SUPER BONDER 495 </t>
  </si>
  <si>
    <t>GRASA  SINTETICA PARA INDUSTRIAL ALIMENTARIA GSA 600 GALON</t>
  </si>
  <si>
    <t>GRASA LITHIO (prolab)</t>
  </si>
  <si>
    <t>GUANTES HW -NITRILO</t>
  </si>
  <si>
    <t>GOMA SPRAY SUPER 77 SCOTT</t>
  </si>
  <si>
    <t>LISTÓN PLÁSTICO (GUILLOTINA D 80 PLUS)</t>
  </si>
  <si>
    <t xml:space="preserve">CINTAS TRANSPARENTE DE 2 X 100 YARDAS”  3M </t>
  </si>
  <si>
    <t>CINTAS DE 1" MASKIN TAPE</t>
  </si>
  <si>
    <t>CINTA P/EMPAQUE TRANSPARENTE 2P X 100 YARDAS</t>
  </si>
  <si>
    <t>SUSCRIPCIÓN DE PERIODICOS Y REVISTAS</t>
  </si>
  <si>
    <t>Corresponde a suscripción a revista ASOINGRAF</t>
  </si>
  <si>
    <t>MATERIALES DE OFICINA (LAPICEROS CAJAS)</t>
  </si>
  <si>
    <t>MTS DE CINTA PEGA DOBLE CONTACTO</t>
  </si>
  <si>
    <t>BROCHA DE 2”</t>
  </si>
  <si>
    <t>TIJERAS</t>
  </si>
  <si>
    <t>PLASTICO ADHESIVO ( ROLLO)</t>
  </si>
  <si>
    <t>PAQUETES DE LIGAS GDE</t>
  </si>
  <si>
    <t>TAKI DESHUMEDECEDOR DE DEDOS</t>
  </si>
  <si>
    <t>CUTER</t>
  </si>
  <si>
    <t>PINCELES</t>
  </si>
  <si>
    <t>DISPENSADOR TESA DE CINTA SCOTH (INDUSTRIAL)</t>
  </si>
  <si>
    <t>BATERIAS DOBLE AAA ( PAQUETE DE 24 BATERIAS)</t>
  </si>
  <si>
    <t>BATERIAS DOBLE AA ( PAQUETE DE 24 BATERIAS)</t>
  </si>
  <si>
    <t>PLASTICO PARA PALENTIZAR DE 6 PULGADAS</t>
  </si>
  <si>
    <t>PLASTICO PARA PALENTIZAR DE  8 PULGADAS</t>
  </si>
  <si>
    <t>COLA BLANCA  PARA ENCUADERNAR (GALON)</t>
  </si>
  <si>
    <t>COLA ROJA PARA ENCUADERNAR (GALON)</t>
  </si>
  <si>
    <t>Mantenimiento y reparación de otros equipos</t>
  </si>
  <si>
    <t>Mantenimiento anual preventivo de equipos: Impresión Offset, Guillotina, UPS, Dobladora Duplo incluye adquisición de partes o repuestos</t>
  </si>
  <si>
    <t>Servicios gráficos para subprocesos</t>
  </si>
  <si>
    <t>47101797-44103508-44103508-82121506-92122252-82121507-82129999-82121510-82101501-82121506</t>
  </si>
  <si>
    <t>Los servicios gráfios depende de las necesidades o requerimientos de las dependencia. Incluye subcontratar servicios para finalizar la confección de un producto como: Rótulos, vallas, planchas, lonas, sticker, rotulación acrílica, viniles adhesivos, empastes finos, troqueles, afilado de cuchillas</t>
  </si>
  <si>
    <t>93151611-no especifica</t>
  </si>
  <si>
    <t xml:space="preserve">VIÁTICOS PARA TRABAJADORES DESTACADOS EN LA ESTRATEGIA SOCIAL DE LA UNIDAD. QUIENES FORMAN PARTE DEL EQUIPO DESARROLLADOR DE LOS PROYECTOS DE MEDICIÓN AGRUPADA Y BLINDAJE DE RED (203). ASIMISMO, PARA LABORES PROPIAS DE GESTIÓN SOCIAL, SUPERVISIÓN Y ATENCIÓN DE CONEXIONES DIRECTAS, META DE HORAS DE CAPACITACIÓN EN ILÍCITOS ENERGÍA.  </t>
  </si>
  <si>
    <t>76111801-920004416</t>
  </si>
  <si>
    <t>PARA MANTENIMIENTO ANUAL DE LOS VEHÍCULOS Nos.: 465 y 374.</t>
  </si>
  <si>
    <t>Alimentos y bebidas</t>
  </si>
  <si>
    <t>café DE LA UNIDAD Y SUS DOS ÁREAS, PARA LA ATENCIÓN DE REUNIONES INTERNAS Y EXTERNAS.</t>
  </si>
  <si>
    <t>azúcar DE LA UNIDAD Y SUS DOS ÁREAS, PARA LA ATENCIÓN DE REUNIONES INTERNAS Y EXTERNAS.</t>
  </si>
  <si>
    <t xml:space="preserve"> Otros útiles, materiales y suministros</t>
  </si>
  <si>
    <t>Lapiceros</t>
  </si>
  <si>
    <t>44122107-90007594</t>
  </si>
  <si>
    <t>post it</t>
  </si>
  <si>
    <t>clips</t>
  </si>
  <si>
    <t>folder</t>
  </si>
  <si>
    <t>31201512-90030240</t>
  </si>
  <si>
    <t>cintas adhesiva</t>
  </si>
  <si>
    <t>resaltadores</t>
  </si>
  <si>
    <t>41102925-92032810</t>
  </si>
  <si>
    <t>marcadores permanentes</t>
  </si>
  <si>
    <t>marcadores pizarra</t>
  </si>
  <si>
    <t>uñan saca grapas</t>
  </si>
  <si>
    <t>tijeras</t>
  </si>
  <si>
    <t>44122118-90002585</t>
  </si>
  <si>
    <t>prensas folder</t>
  </si>
  <si>
    <t>44122010-92002056</t>
  </si>
  <si>
    <t>hojas separadoras para ampos</t>
  </si>
  <si>
    <t>ADQUISICIÓN DE BATERÍAS PEQUEÑAS, PARA MOUSE INALÁMBRICOS Y DOS RADIOS DE COMUNICACIÓN QUE SE UTILIZAN  EN LA UNIDAD (EMPLEADOS Nos.: 19326 y 33774).</t>
  </si>
  <si>
    <t>No existe</t>
  </si>
  <si>
    <t>peajes</t>
  </si>
  <si>
    <t>parqueos</t>
  </si>
  <si>
    <t>76111801-92004416</t>
  </si>
  <si>
    <t xml:space="preserve"> Se considera este monto para el lavado de los vehiculos (231 y 374).</t>
  </si>
  <si>
    <t>91111603-92048444</t>
  </si>
  <si>
    <t xml:space="preserve"> Cobertura de pago por viaticos, producto de las actividades asociadas a segmentacion, Intervenciones Tecnico Social, instalacion de macromedidores,  propuesta de mejoras de infrestructura en el sistema de distribucion.</t>
  </si>
  <si>
    <t>COMISIONES Y GASTOS POR SERVICIOS FINAN.</t>
  </si>
  <si>
    <t xml:space="preserve">1.03.06 </t>
  </si>
  <si>
    <t>169</t>
  </si>
  <si>
    <t xml:space="preserve"> El pago que se debe realizar por concepto de  comisiones, a los bancos y otras agencias externas que actuan como recaudadoras de ingresos (cobro de recibos). </t>
  </si>
  <si>
    <t xml:space="preserve"> Este monto se destinara para peajes, que se requieran por trabajos en el área servida. </t>
  </si>
  <si>
    <t>78181703-92265240</t>
  </si>
  <si>
    <t xml:space="preserve"> Este monto se destinara para parqueos o estacionamientos, que se requieran por trabajos en el área servida. </t>
  </si>
  <si>
    <t xml:space="preserve"> Este monto se destinara para copias de llaves, que se requieran por trabajos en el área servida. </t>
  </si>
  <si>
    <t xml:space="preserve"> Se destina para comprar cintas dimo para rotulacion de los macromedidores que se van a instalar en campo.</t>
  </si>
  <si>
    <t xml:space="preserve"> Se destina para comprar baterias para equipo a instalar. Baterías 10 cajas de 8 c/u en trabajos de campo</t>
  </si>
  <si>
    <t>Se destina para compra de lingas para el transporte de los macromedidores del Almacen o del Laboratorio de medidores</t>
  </si>
  <si>
    <t>44111905 acrilica / 44111907 corcho</t>
  </si>
  <si>
    <t>Se destina para compra de kit de pizarras acrilica y corcho para el uso en la oficina Área Control y Reducción de Pérdidas</t>
  </si>
  <si>
    <t>Se destina para compra de Amarras plásticas (paquete de 100)  para el uso en la oficina Área Control y Reducción de Pérdidas para uso en trabajo de campo</t>
  </si>
  <si>
    <t>Bases</t>
  </si>
  <si>
    <t>20/202</t>
  </si>
  <si>
    <t>39121102-92208610</t>
  </si>
  <si>
    <t>Consiste en la instalación de 640 bases para equipos de medición (279 trifásicas y 361 monofásicas) para la instalación de macromedidores en los transformadores de distribución y en las redes secundarias de distribución de electricidad, de manera permanente, para medir la energía eléctrica que pasa por los conductores del tendido secundario, a fin de realizar diagnósticos indicados. (En conjunto con el macromedidor).</t>
  </si>
  <si>
    <t>Servicios Contratados Inversión, Mano de obra inversión</t>
  </si>
  <si>
    <t>72151502-92105953</t>
  </si>
  <si>
    <t>Contratacion de mano de obra para la instalacion de equipos de medicion. 599 equipos de medicion en los transformadores de distribucion y en las redes secundarias de distribucion de electricidad. Las proyecciones en los costos de mano de obra se calculan con el costo por recurso propio.</t>
  </si>
  <si>
    <t xml:space="preserve">BLOQUE DE CONCRETO PARA ANCLA </t>
  </si>
  <si>
    <t>20-203</t>
  </si>
  <si>
    <t>Materiales requeridos según programa de ejecución 2023</t>
  </si>
  <si>
    <t xml:space="preserve">FONDO DE POSTE </t>
  </si>
  <si>
    <t>CONCRETO PREMEZCLADO EN SACOS</t>
  </si>
  <si>
    <t>PIEDRA BRUTA</t>
  </si>
  <si>
    <t>PERNO MAQUINA HIERRO GALV. DE 12.70 X 127.00 MM ( 1/2" X 5" )</t>
  </si>
  <si>
    <t>PERNO DE ACERO GALVANIZADO DE (15,88 X 101,6) MM, (5/8 X 4) PULGADAS, CABEZA REDONDA</t>
  </si>
  <si>
    <t xml:space="preserve">ARANDELA DE ACERO GALVANIZADO PARA FONDO DE ANCLA </t>
  </si>
  <si>
    <t>ARANDELA DE ACERO GALVANIZADO DE 12,70 MM (1/2 PULGADA)</t>
  </si>
  <si>
    <t>ARANDELA DE ACERO GALVANIZADO DE 15,88 MM (5/8 DE PULGADA)</t>
  </si>
  <si>
    <t>TUERCA CUADRADA DE HIERRO GALV. DE 15.88 MM</t>
  </si>
  <si>
    <t>31161740-92307214</t>
  </si>
  <si>
    <t>TUERCA DE OJO DE ACERO GALVANIZADO DE 15,88 MM (5/8 DE PULGADA)</t>
  </si>
  <si>
    <t>ALAMBRE DE ALUMINIO DESNUDO CALIBRE 13.3 MM2 (6 AWG)</t>
  </si>
  <si>
    <t>ALAMBRE DE COBRE DESNUDO 21.1 MM2 (4 AWG)</t>
  </si>
  <si>
    <t>CABLE DE ACERO GALVANIZADO DE 9.53 MM</t>
  </si>
  <si>
    <t>CONDUCTOR DE ALUMINIO DESNUDO AAC 85 MM2 (3/0 AWG)</t>
  </si>
  <si>
    <t>CABLE ANTI HURTO DE ALUMINIO XLPE CON NEUTRO CONCÉNTRICO 21,1 MM2 (4 AWG)</t>
  </si>
  <si>
    <t>26121644-92165167</t>
  </si>
  <si>
    <t>CABLE ANTI HURTO DE ALUMINIO XLPE CON NEUTRO CONCÉNTRICO 13.3 MM2 (6 AWG)</t>
  </si>
  <si>
    <t>26121644-92165163</t>
  </si>
  <si>
    <t>CABLE ANTI HURTO DE ALUMINIO XLPE CON NEUTRO CONCÉNTRICO 67.4 MM2 (2/0 AWG)</t>
  </si>
  <si>
    <t>26121613-92145600</t>
  </si>
  <si>
    <t>CONDUCTOR DE COBRE FORRADO 2.08 MM2 (14 AWG)</t>
  </si>
  <si>
    <t>CONDUCTOR DE COBRE CON AISLAMIENTO 85,03 MM2 (3/0 AWG)</t>
  </si>
  <si>
    <t>CONDUCTOR DE COBRE FORRADO 2.08 MM2 (14 AWG) COLOR VERDE</t>
  </si>
  <si>
    <t>TRANSFORMADOR TIPO POSTE CONVENCIONAL 19.9 KV - 120/240 V DE 25 KVA</t>
  </si>
  <si>
    <t>39121001-92222715</t>
  </si>
  <si>
    <t>TRANSFORMADOR TIPO POSTE CONVENCIONAL 19.9 KV - 120/240 V DE 50 KVA</t>
  </si>
  <si>
    <t>39121001-92024529</t>
  </si>
  <si>
    <t>DESCARGADOR DE SOBRETENSIÓN PARA 34.5 KV</t>
  </si>
  <si>
    <t>AISLADOR DE PORCELANA TIPO CARRETE 53-1 (J-100)</t>
  </si>
  <si>
    <t>AISLADOR DE PORCELANA TIPO CARRETE 53-2 (J-101)</t>
  </si>
  <si>
    <t>AISLADOR SINTÉTICO DE SUSPENSIÓN PARA 35 KV</t>
  </si>
  <si>
    <t>AISLADOR DE PORCELANA TIPO POSTE (57-3S)</t>
  </si>
  <si>
    <t>CONECTOR DE COMPRESIÓN TIPO C PARA CONDUCTORES DE ALUMINIO Y COBRE 2-4 AWG CON 14 AWG</t>
  </si>
  <si>
    <t xml:space="preserve">CONECTOR DE COMPRESIÓN TIPO C PARA CONDUCTORES DE ALUMINIO Y COBRE 3/0 AWG CON 14 AWG. </t>
  </si>
  <si>
    <t>ESTRIBO ATORNILLABLE PARA CALIBRES 3/0 AWG A 477 MCM</t>
  </si>
  <si>
    <t>39121701-92339665</t>
  </si>
  <si>
    <t>GRAPA DE OPERAR EN LÍNEA ENERGIZADA</t>
  </si>
  <si>
    <t>39121705-92021554</t>
  </si>
  <si>
    <t>ABRAZADERA DE ACERO GALVANIZADO PARA 80 MM</t>
  </si>
  <si>
    <t>ABRAZADERA DE ACERO GALVANIZADO PARA 110 MM</t>
  </si>
  <si>
    <t>ABRAZADERA DE ACERO GALVANIZADO PARA 140 MM</t>
  </si>
  <si>
    <t>ABRAZADERA DE ACERO GALVANIZADO PARA 155 MM</t>
  </si>
  <si>
    <t>ABRAZADERA DE ACERO GALVANIZADO PARA 170 MM</t>
  </si>
  <si>
    <t>ABRAZADERA DE ACERO GALVANIZADO PARA 185 MM</t>
  </si>
  <si>
    <t>ABRAZADERA DE ACERO GALVANIZADO PARA 200 MM</t>
  </si>
  <si>
    <t>ABRAZADERA DE ACERO GALVANIZADO PARA 230 MM</t>
  </si>
  <si>
    <t>ABRAZADERA DE ACERO GALVANIZADO PARA 260 MM</t>
  </si>
  <si>
    <t>ABRAZADERA DE ACERO GALVANIZADO PARA 290 MM</t>
  </si>
  <si>
    <t>PLETINA PARA CORTACIRCUITO Y DESCARGADOR</t>
  </si>
  <si>
    <t>EMPATE DE COMPRESIÓN PARA CABLE DE ALUMINIO CALIBRE 2 AWG  AAC</t>
  </si>
  <si>
    <t>39121449-92342652</t>
  </si>
  <si>
    <t>KIT PARA BLINDAJE DE REDES ELÉCTRICAS</t>
  </si>
  <si>
    <t>39131698-92103347</t>
  </si>
  <si>
    <t>ESCUADRA DE ACERO GALVANIZADO</t>
  </si>
  <si>
    <t>ESTRIBO ATORNILLABLE PARA CALIBRES 6 AWG A 2/0 AWG</t>
  </si>
  <si>
    <t>ESTRIBO DE COMPRESION YCB-27R PARA CONDUCTOR 3/0 AWG</t>
  </si>
  <si>
    <t>39121701-92167534</t>
  </si>
  <si>
    <t>ESTRIBO DE ACERO GALVANIZADO PARA AISLADOR</t>
  </si>
  <si>
    <t>GAZA DE HIERRO FUNDIDO PARA REMATE (GUARDACABO)</t>
  </si>
  <si>
    <t xml:space="preserve">MÉNSULA DE ACERO GALVANIZADO PARA AISLADOR TIPO POSTE </t>
  </si>
  <si>
    <t>REMATE PARA CONDUCTOR 170,5 MM2 (336,4 MCM) AAC</t>
  </si>
  <si>
    <t>26121630-92113506</t>
  </si>
  <si>
    <t>REMATE PARA CONDUCTOR 33.62 MM2 (2 AWG) AAC</t>
  </si>
  <si>
    <t>39121725-92166632</t>
  </si>
  <si>
    <t>REMATE PARA CONDUCTOR 85.02 MM2 (3/0 AWG) AAC</t>
  </si>
  <si>
    <t>39121725-92166638</t>
  </si>
  <si>
    <t xml:space="preserve">REMATE PREFORMADO RECTO PARA CABLE DE ACERO DE 9.53 MM. </t>
  </si>
  <si>
    <t>39121725-92256696</t>
  </si>
  <si>
    <t>REMATE PREFORMADO DE 9.53 MM CURVO # 2107 ACERO GALV.</t>
  </si>
  <si>
    <t>39121725-92256697</t>
  </si>
  <si>
    <t>SOPORTE ACERO GALVANIZADO LARGO PARA MONTAJE DE TRANSFORMADOR</t>
  </si>
  <si>
    <t>39121720-92023211</t>
  </si>
  <si>
    <t>PINZAS DE AMARRE DE ACOMETIDAS PARA BAJA TENSIÓN</t>
  </si>
  <si>
    <t>39121721-92205892</t>
  </si>
  <si>
    <t>VARILLA PARA PUESTA A TIERRA.</t>
  </si>
  <si>
    <t>GUARDALÍNEAS PREFORMADOS PARA CONDUCTOR AAC 33.62 MM2 (2 AWG)</t>
  </si>
  <si>
    <t>30102406-92025479</t>
  </si>
  <si>
    <t xml:space="preserve">GUARDALÍNEAS PREFORMADOS PARA CONDUCTOR AAC 85 MM2 (3/0 AWG) </t>
  </si>
  <si>
    <t>39121099-92087038</t>
  </si>
  <si>
    <t>VARILLA PARA ANCLA DE 19 MM X 2134 MM DE TRES CANALES</t>
  </si>
  <si>
    <t>TUBO METALICO GALV.  EMT DE 12.70 MM ( 1/2" )  X 3 MTS</t>
  </si>
  <si>
    <t>BRAZO METÁLICO ESTÁNDAR DE 1.50 METROS DE LARGO PARA INSTALACIÓN DE LUMINARIAS DE ALUMBRADO PÚBLICO</t>
  </si>
  <si>
    <t>CONTROLES FOTOELECTRICOS PARA ALUMBRADO PUBLICO (FOTOCELDA)</t>
  </si>
  <si>
    <t>LUMINARIA COMPLETA LED POTENCIA DE 100 W</t>
  </si>
  <si>
    <t>CORTACIRCUITO CONVENCIONAL PARA 34.5 KV</t>
  </si>
  <si>
    <t>BRAZO DE ACERO GALVANIZADO DE 1750 MM PARA ANCLAJE</t>
  </si>
  <si>
    <t>39122109-92018663</t>
  </si>
  <si>
    <t xml:space="preserve">BRAZO DE ACERO GALVANIZADO DE 1350 MM  PARA ANCLAJE </t>
  </si>
  <si>
    <t>39122109-92018698</t>
  </si>
  <si>
    <t>POSTE DE ACERO DE 9 M PARA ZONAS ESPECÍFICAS</t>
  </si>
  <si>
    <t>39122103-92281333</t>
  </si>
  <si>
    <t>POSTE DE ACERO DE 11 M PARA ZONAS ESPECÍFICAS</t>
  </si>
  <si>
    <t>39122103-92281383</t>
  </si>
  <si>
    <t>POSTE DE CONCRETO DE 13 M</t>
  </si>
  <si>
    <t>39111609-92027455</t>
  </si>
  <si>
    <t>Gabinete de Acero Inoxidable (Clúster) para 12 medidores modulares</t>
  </si>
  <si>
    <t>39121303-92314741</t>
  </si>
  <si>
    <t>Equipo de medición requeridos según programa de ejecución 2023</t>
  </si>
  <si>
    <t>Gabinete de Acero Inoxidable (Clúster) para 18 medidores modulares</t>
  </si>
  <si>
    <t>39121303-92314739</t>
  </si>
  <si>
    <t>Unidad de Visualización de Consumo de Energía forma IEC (CIU)</t>
  </si>
  <si>
    <t>41111907-92315014</t>
  </si>
  <si>
    <t>Colector de datos  para sistema de medición agrupada tipo cluster</t>
  </si>
  <si>
    <t>43211715-92314760</t>
  </si>
  <si>
    <t>Medidor de Energía Eléctrica Clase 1 IEC - (Baja Tensión)</t>
  </si>
  <si>
    <t>41113643-92315010</t>
  </si>
  <si>
    <t>Servicios Contratados - inversión</t>
  </si>
  <si>
    <t>Presupuesto requerido para la contratación de mano de obra para ejecución de estudios de ingeniería</t>
  </si>
  <si>
    <t>GABINETE DE DISTRIBUCIÓN PARA REDES EN BAJA TENSIÓN.</t>
  </si>
  <si>
    <t>39121303-92353113</t>
  </si>
  <si>
    <t>Materiales requeridos según programa de ejecución 2023, se requiere realizar traslado de presupuesto del OG 364 al 304 debido que el material fue reclaclasificado posterior a la formulación y asignación del presupuesto 2023.</t>
  </si>
  <si>
    <t>93151611-92363788</t>
  </si>
  <si>
    <t xml:space="preserve">Pago de viáticos por desplazamiento en inspecciones y proyectos ejecutados por el Área Recuperación de Energía </t>
  </si>
  <si>
    <t>Lavado y encerado de vehículos y cuadrillas del Área Recuperación de Energía, cantidad de cuadrilla 5, 1 grúa, un vehículo tipo pick up y 5 motocicletas</t>
  </si>
  <si>
    <t>Peajes</t>
  </si>
  <si>
    <t>no existe</t>
  </si>
  <si>
    <t>Pago de peajes por traslados de cuadrillas al realizar inspecciones</t>
  </si>
  <si>
    <t>pago de parqueos por inspeciones en zonas de centros comerciales y grua 731 en zonas de San José por reuniones de personal</t>
  </si>
  <si>
    <t>Copias de llaves para vehículos de cuadrilla, candados de cajones, o candados nuevos.</t>
  </si>
  <si>
    <t>Recarga telefónica</t>
  </si>
  <si>
    <t>Recargas para teléfono del proceso de Negociación de Energía no Facturada</t>
  </si>
  <si>
    <t>Tornillos para techo punta broca  de 1"</t>
  </si>
  <si>
    <t>31161507-92020589</t>
  </si>
  <si>
    <t>Compra de tornillos de una pulgada requeridos en trabajos realizados por los técnicos en inspeciones de servicios eléctricos</t>
  </si>
  <si>
    <t>Tornillos para techo punta broca  de 2"</t>
  </si>
  <si>
    <t>31161507-92007680</t>
  </si>
  <si>
    <t>Compra de tornillos de dos pulgadas requeridos en trabajos realizados por los técnicos en inspeciones de servicios eléctricos</t>
  </si>
  <si>
    <t>Disco para esmeríl de metal  4.1/2x1,6mm</t>
  </si>
  <si>
    <t>Compra de discos metálicos para cortes con esmeríl en trabajos realizados por los ténicos en inspecciones de servicios eléctricos.</t>
  </si>
  <si>
    <t>Disco de desbaste 4.1/2x1,6mm</t>
  </si>
  <si>
    <t>31191506-90019014</t>
  </si>
  <si>
    <t xml:space="preserve">Brocas para metal 5/16 </t>
  </si>
  <si>
    <t>27111538-92103006</t>
  </si>
  <si>
    <t>Compra de brocas para trabajos realizados por los técnicos en inspecciones de servicios eléctricos.</t>
  </si>
  <si>
    <t>Brocas para metal 3/8</t>
  </si>
  <si>
    <t>27111538-92061525</t>
  </si>
  <si>
    <t>Brocas para concreto 5/16 8.0mm</t>
  </si>
  <si>
    <t>27112843-92066128</t>
  </si>
  <si>
    <t>Brocas para concreto 3/8 9.05mm</t>
  </si>
  <si>
    <t>27112843-92066129</t>
  </si>
  <si>
    <t>Arandela plana inoxidable 5/16</t>
  </si>
  <si>
    <t>31161807-92026903</t>
  </si>
  <si>
    <t>Compra de arandelas plana inoxidable para trabajos realizados por los técnicos en inspecciones de servicios eléctricos.</t>
  </si>
  <si>
    <t>Arandela de presión 5/16</t>
  </si>
  <si>
    <t>31161837-92026925</t>
  </si>
  <si>
    <t>Compra de arandelas de presión para trabajos realizados por los técnicos en inspecciones de servicios eléctricos.</t>
  </si>
  <si>
    <t xml:space="preserve">Tornillo </t>
  </si>
  <si>
    <t>Compra de tornillos para trabajos realizados por los técnicos en inspecciones de servicios eléctricos.</t>
  </si>
  <si>
    <t>Juego de puntas de taladro</t>
  </si>
  <si>
    <t>27112836-92169916</t>
  </si>
  <si>
    <t>Compra de puntas de taladro para trabajos realizados por los técnicos en inspecciones de servicios eléctricos.</t>
  </si>
  <si>
    <t xml:space="preserve">Candado de seguridad 70mm </t>
  </si>
  <si>
    <t>46171501-90029308</t>
  </si>
  <si>
    <t>Compra de candados para reemplazo por deterioro cajones de cuadrillas</t>
  </si>
  <si>
    <t>Bases clase 200</t>
  </si>
  <si>
    <t>39121102-92080120</t>
  </si>
  <si>
    <t>Compra de bases clase 200 para atención de averías o traslados de medidor al realizar inspecciones de servicios eléctricos</t>
  </si>
  <si>
    <t>Terminal entallar #2/0 diametro ojo 12.70mm (1/2)</t>
  </si>
  <si>
    <t>39121405-92006508</t>
  </si>
  <si>
    <t>Compra de terminales para instalación de Gavinetes de medición agrupada</t>
  </si>
  <si>
    <t>Baterías 18V 5.0Ah para equipo portátil</t>
  </si>
  <si>
    <t>26111701-92204282</t>
  </si>
  <si>
    <t>Compra de Baterías para equipo inalámbrico</t>
  </si>
  <si>
    <t>Photoconductor</t>
  </si>
  <si>
    <t>44101706-9232603</t>
  </si>
  <si>
    <t>Compra de repuestos impresoras Área Recuperación de Energía</t>
  </si>
  <si>
    <t>Sonda flexible con cámara</t>
  </si>
  <si>
    <t>45121616-</t>
  </si>
  <si>
    <t>Compra de Sonda para reemplazo por deterioro a equipo de inspecciones</t>
  </si>
  <si>
    <t>Baterias Recargables</t>
  </si>
  <si>
    <t>Compra de Baterias recargables para maquinas DYMO teclados y mouse.</t>
  </si>
  <si>
    <t>44102412-92117189</t>
  </si>
  <si>
    <t>Respuestos máquina etiquetadora DYMO para trabajos diarios de técnicos de campos</t>
  </si>
  <si>
    <t>calculadora</t>
  </si>
  <si>
    <t>44101809-92334990</t>
  </si>
  <si>
    <t>Compra de Calculadora para Proceso de Negociación en actividades diarias</t>
  </si>
  <si>
    <t>caja de herramientas vacías pequeñas</t>
  </si>
  <si>
    <t>31261501-92084985</t>
  </si>
  <si>
    <t>31162418-92088899</t>
  </si>
  <si>
    <t>Compras de Amarras plásticas para labores diarias realizadas por técnicos en inspecciones de servicios.</t>
  </si>
  <si>
    <t>Marcadores de Pizarra</t>
  </si>
  <si>
    <t>compra de Marcadores de pizarra para uso en reuniones del ARE</t>
  </si>
  <si>
    <t xml:space="preserve">Marcador Permanente </t>
  </si>
  <si>
    <t xml:space="preserve">Compra de marcadores permanentes par uso diario técnicos de campo y oficina </t>
  </si>
  <si>
    <t xml:space="preserve">Marcador texto </t>
  </si>
  <si>
    <t>Tablas para sujetar tamaño carta</t>
  </si>
  <si>
    <t xml:space="preserve">Compra de tablas de madera uso diario técnico de campo para llenar documentación </t>
  </si>
  <si>
    <t xml:space="preserve">Bolígrafo azul Mediano </t>
  </si>
  <si>
    <t xml:space="preserve">Compra de lapiceros para uso diario técnicos de campo y oficina </t>
  </si>
  <si>
    <t xml:space="preserve">Bolígrafo negro Mediano </t>
  </si>
  <si>
    <t xml:space="preserve">Bolígrafo rojo Mediano </t>
  </si>
  <si>
    <t>Atornilladores inalámbricos</t>
  </si>
  <si>
    <t>27112703-92338635</t>
  </si>
  <si>
    <t>Compra de atornilladores inalámbricos para uso diario de labores en la parte técnica de campo</t>
  </si>
  <si>
    <t>Radio detector de conductores (subterráneo)</t>
  </si>
  <si>
    <t>41115509-92349292</t>
  </si>
  <si>
    <t>Compra de equipo para labores diarias en inspecciones del ARE para detectar anomalias en sistemas de medición</t>
  </si>
  <si>
    <t>Pinza amperimétrica para medición de miliampere</t>
  </si>
  <si>
    <t>41113601-92009125</t>
  </si>
  <si>
    <t xml:space="preserve">Compra de equipo para realizar inspecciones del ARE para detectar anomalías en sistema de medición </t>
  </si>
  <si>
    <t>Pelacable ajustable para conductor blindado</t>
  </si>
  <si>
    <t>Compra de Herramientas para pelar cable blindado en labores diarias  en proyectos de medición agrupada</t>
  </si>
  <si>
    <t>Accesorio de comunicación del sistema de medición agrupada</t>
  </si>
  <si>
    <t>Accesorio para la lectura en sitio de los sistemas de medición agrupada</t>
  </si>
  <si>
    <t>Se debe realizar el pago de viáticos a los compañeros que se trasladan a Coopelesca a brindar el servicio de calibración de mesa. Se brinda el servicio 1 vez al año , por parte de dos funcionarios de LASIMEE, durante 4 días.</t>
  </si>
  <si>
    <t>Servicio de evaluación y mantenimiento y de la acreditación del Laboratorio, bajo la norma  ISO/IEC17025:2017.</t>
  </si>
  <si>
    <t>80101703</t>
  </si>
  <si>
    <t>Debido a que LASIMEE se encuentra acreditado con la norma 17025:2017 se debe realizar el pago del mantenimiento anual, evaluación anual, análisis de plan de acción y el pago por la revisión de la implementación de las acciones.</t>
  </si>
  <si>
    <t>Servicio por calibración del patrón Fluke 6105 en variables eléctricas y armónicos, Radian RD-33-224 y RD-22 en energía eléctrica</t>
  </si>
  <si>
    <t>Servicio por calibración de patrones de energía eléctrica y variables eléctricas.</t>
  </si>
  <si>
    <t>Servicio por calibración de termohigrometros en temperatura y humedad,  divisores de frecuencia, bobinas de corriente FLUKE  5500A,  multimetros ( Fluke 45, Fluke 325 y Fluke 28II), osciloscopio, generador de señales, fuente trifásica,  probador de transformadores PTT2,1 y las Pinzas de 100 y 1000 A</t>
  </si>
  <si>
    <t>Calibración de equipos que forman parte de la cadena de trazabilidad.</t>
  </si>
  <si>
    <t>Mantenimiento del compresor de aire</t>
  </si>
  <si>
    <t>set-23</t>
  </si>
  <si>
    <t>Servicio por mantenimiento del compresor de aire utilizado para la limpieza y la mesa de calibración.</t>
  </si>
  <si>
    <t>Servicios varios (Pago de peaje)</t>
  </si>
  <si>
    <t xml:space="preserve">	84121601</t>
  </si>
  <si>
    <t>1.99.99 </t>
  </si>
  <si>
    <t> Este monto se destinara para peajes, que se requieran por trabajos en el área servida. </t>
  </si>
  <si>
    <t>Servicios varios (Pago de parqueo)</t>
  </si>
  <si>
    <t xml:space="preserve">Este monto se destinara para parqueos o estacionamientos, que se requieran por trabajos en el área servida. </t>
  </si>
  <si>
    <t>Servicios varios (Copia de llaves)</t>
  </si>
  <si>
    <t xml:space="preserve">Este monto se destinara para copias de llaves, que se requieran por trabajos en el área servida. </t>
  </si>
  <si>
    <t>Productos químicos para la limpieza de medidores (Remover aeroso y Remover Paint Striper Galon)</t>
  </si>
  <si>
    <t>Productos quimicos utilizados para limpieza de medidores.</t>
  </si>
  <si>
    <t>Productos químicos para la limpieza de medidores (Espuma aerosol y Contact Cleaner)</t>
  </si>
  <si>
    <t>Productos químicos para la limpieza de medidores (Alcohol Litro)</t>
  </si>
  <si>
    <t>Productos para la limpieza de medidores (Brochas)</t>
  </si>
  <si>
    <t>Materiales requeridos para la limpieza de medidores en el Laboratorio.</t>
  </si>
  <si>
    <t>Productos para la limpieza de medidores (Escobetas de mano)</t>
  </si>
  <si>
    <t>Productos para la limpieza de medidores (Cepillos dentales)</t>
  </si>
  <si>
    <t>Baterías AA o AAA para teclados, mouse, otros equipos.</t>
  </si>
  <si>
    <t>Baterias utilizadas para los teclados o mouse inalambricos.</t>
  </si>
  <si>
    <t>Producto utilizado para la limpieza de medidores (Navajas)</t>
  </si>
  <si>
    <t xml:space="preserve">Cinta adhesiva para demarcar las zonas de seguridad </t>
  </si>
  <si>
    <t>Cinta adhesiva de seguridad para demarcar las zonas de almacenamiento de medidores en el Laboratorio.</t>
  </si>
  <si>
    <t>Producto utilizado para la limpieza de medidores (Esponjas)</t>
  </si>
  <si>
    <t>Producto utilizado para la limpieza de medidores (Jabón Lavamanos) 1 galón</t>
  </si>
  <si>
    <t>Implemento de salud ocupacional (Delantal de cuero y delantal de vinil)</t>
  </si>
  <si>
    <t>Implementos utilizados por el personal de LASIMEE para la limpieza de medidores</t>
  </si>
  <si>
    <t>Implemento de salud ocupacional (Guantes de nitrilo)</t>
  </si>
  <si>
    <t>Implemento de salud ocupacional (Mascara contra polvo y quimicos y repuestos)</t>
  </si>
  <si>
    <t>Implemento de salud ocupacional (Orejeras)</t>
  </si>
  <si>
    <t>Implemento de salud ocupacional (Careta para soldar y respuestos)</t>
  </si>
  <si>
    <t>Repuestos para el compresor de aire</t>
  </si>
  <si>
    <t>dec-23</t>
  </si>
  <si>
    <t>Adquisicion de respuestos para el compresor de aire de LASIMEE. El compresor es utilizado para la limpieza de medidores.</t>
  </si>
  <si>
    <t>Baterías para los medidores de energía eléctrica</t>
  </si>
  <si>
    <t>Los medidores de energía eléctrica de clientes grandes, industriales y comerciales, cuentan con
una batería para mantener la hora cuando está sin energía, estas tienen un período de vida de más de
5 años, por lo que debemos de cambiarlas.</t>
  </si>
  <si>
    <t>Adquisición de cinta para rotular los medidores de energía eléctrica (cinta para etiquetadora)</t>
  </si>
  <si>
    <t>Cinta rotuladora para identificar los medidores calibrados.</t>
  </si>
  <si>
    <t>Adquisición de cable eléctrico y telefónico</t>
  </si>
  <si>
    <t>Compra de cable eléctrico para reparación de daños en las mesas de calibración.</t>
  </si>
  <si>
    <t>Adquisición de componentes electrónicos ( resistencias, capacitores)</t>
  </si>
  <si>
    <t>Compra de componentes electrónicos para la reparación de daños en la mesa de calibración.</t>
  </si>
  <si>
    <t>Equipos de medición ( Compra de medidores con registro de calidad de la energía para subestaciones y plantas)</t>
  </si>
  <si>
    <t>20-38</t>
  </si>
  <si>
    <t>Compra de medidores para subestaciones y plantas de generación, para el registro de calidad de la energía.</t>
  </si>
  <si>
    <t>Transformadores de medición de Corriente</t>
  </si>
  <si>
    <t>Compra de transformadores de medición para los servicios instalados en las sucursales</t>
  </si>
  <si>
    <t>Cable anti hurto de aluminio XLPE con neutro concéntrico 33.62 mm2 (2 AWG)</t>
  </si>
  <si>
    <t>26121644-92165158</t>
  </si>
  <si>
    <t>Cable de acometida triplex para la instalación y conexión de sistemas de medición</t>
  </si>
  <si>
    <t>Cable anti hurto de aluminio XLPE con neutro concéntrico 13.3 mm2 (6 AWG)</t>
  </si>
  <si>
    <t>Cable De Aluminio Cuadruplex C/F # 2</t>
  </si>
  <si>
    <t>26121613-92362417</t>
  </si>
  <si>
    <t>Cable de aluminio tríplex calibre 33.62 mm2 (2 AWG)</t>
  </si>
  <si>
    <t>Cable de aluminio tríplex calibre 21.1 mm2 (4 AWG)</t>
  </si>
  <si>
    <t>Cable de aluminio tríplex calibre 13.3 mm2 (6 AWG)</t>
  </si>
  <si>
    <t>Adquisicion de materiales como abrazaderas y pernos asociados a la instalacion de sistemas de medición</t>
  </si>
  <si>
    <t>Clavos De Acero De 50.80 Mm  ( 2" )</t>
  </si>
  <si>
    <t>31162004-90018876</t>
  </si>
  <si>
    <t>Arandela De Bronce Plana De 12.70 Mm  ( 1/2" )</t>
  </si>
  <si>
    <t>Alambre de aluminio desnudo calibre 13.3 mm2 (6 AWG)</t>
  </si>
  <si>
    <t>Gaza Plastica Con Clavo De Acero De 14 Mm</t>
  </si>
  <si>
    <t>39121705-92167515</t>
  </si>
  <si>
    <t xml:space="preserve">Abrazadera de Acero Galvanizado para 190 mm  </t>
  </si>
  <si>
    <t>39121705-92167517</t>
  </si>
  <si>
    <t>Adquisición de tableros de madera requeridos en la instlaacion de sistemas de medicion</t>
  </si>
  <si>
    <t>Adquisición de cinta aislante para la conexión de los sistemas de medición y sus acometidas.</t>
  </si>
  <si>
    <t>Materiales como conectores y cobertores requeridos para la instalación de sistemas de medición</t>
  </si>
  <si>
    <t>Conector bimetálico tipo zapata para cable 53.51 mm2 (1/0 AWG)</t>
  </si>
  <si>
    <t>39121405-92031861</t>
  </si>
  <si>
    <t>Remate para conductor 33.62 mm2 (2 AWG) AAC</t>
  </si>
  <si>
    <t>Remate para conductor 85.02 mm2 (3/0 AWG) AAC</t>
  </si>
  <si>
    <t>Distanciador plástico para líneas de baja tensión</t>
  </si>
  <si>
    <t>39121702-92027222</t>
  </si>
  <si>
    <t>COMPRA DE CAFÉ</t>
  </si>
  <si>
    <t>COMPRA DE AZÚCAR</t>
  </si>
  <si>
    <t>PAGO VIÁTICOS VISITA A CLIENTE, INSTALACION DE EQUIPOS</t>
  </si>
  <si>
    <t>PAGO PEAJES VISITA A CLIENTE</t>
  </si>
  <si>
    <t>Parqueo</t>
  </si>
  <si>
    <t xml:space="preserve">PAGO PARQUEO, REUNIONES </t>
  </si>
  <si>
    <t>PAGO COPIA DE LLAVES DE OFICINAS Y MODULOS</t>
  </si>
  <si>
    <t>Lavado vehículo</t>
  </si>
  <si>
    <t>Dietas</t>
  </si>
  <si>
    <t xml:space="preserve">30 sesiones </t>
  </si>
  <si>
    <t>Pago de Dietas del Consejo de Administración, el total de Directores es de 5, se cancela un monto  por sesión asistida, se progamaron 24 sesiones al año y se adicionaron 6 sesiones extraordinarias.</t>
  </si>
  <si>
    <t xml:space="preserve">Transporte de personas </t>
  </si>
  <si>
    <t xml:space="preserve">20 servicios de transporte </t>
  </si>
  <si>
    <t>Servicios de transporte y taxi que se deba contratar para funcionarios que laboran para la dependencia y dan apoyo en las sesiones del Consejo de Administración, Comité de Vigilancia, Asamblea de Accionistas y Comisión de Adquisiciones, entrega de documentos urgentes a distintas instituciones, contratación de transporte para giras del Consejo de Administración y Comité de Vigilancia.</t>
  </si>
  <si>
    <t>Contemplando el compromiso adquirido  por parte de ésta dependencia, el pago de viático cuando  corresponda de choferes y  colaboradores de la Gerencia General y Secretaria del Consejo de Administración cuando realicen labores relacionadas con el Consejo de Adm. Asamblea de Accionistas , Comité de Vigilancia y Comisión de Adquisiciones.</t>
  </si>
  <si>
    <t xml:space="preserve">Servicios Ciencias Económicas y Sociales </t>
  </si>
  <si>
    <t xml:space="preserve">14 sesiones </t>
  </si>
  <si>
    <t xml:space="preserve">Pago de reconocimiento por asistencia a las sesiones del  Comité de Vigilancia,  nombrados  por  la  Asamblea de Accionistas en sesión No. 135 celebrada el 24 de setiembre de 2020 oficio No. 2020-207-2020 y Asamblea de Accionistas No. 133 celebrada el 01 de junio de 2020 oficio No. 2020-0114-2020,  se cancela un monto  por sesión asistida, se programarón 12 sesiones al año y se adicionaron 2 sesiones extraordinarias. </t>
  </si>
  <si>
    <t>Servicios varios parqueo</t>
  </si>
  <si>
    <t>Servicios varios menores que se requieran pagar como el parqueo , servicios de cerrajería, publicaciones en La Gaceta entre otros.</t>
  </si>
  <si>
    <t>Servicios varios cerrajeria</t>
  </si>
  <si>
    <t>Servicios varios publicaciones gaceta</t>
  </si>
  <si>
    <t>Productos de papel, carton e impresos
sobres de manila sin membrete</t>
  </si>
  <si>
    <t>3 paquetes</t>
  </si>
  <si>
    <t>Compras de artículos de papel como sobres carta, sobres de manila sin membrete, resmas de papel,cartulinas utilizados en las labores diarias de la dependencia y en la logística de las sesiones del Consejo de Administración, Asamblea de Accionistas, Comisión de Adquisiciones y Comitié de Vigilancia.</t>
  </si>
  <si>
    <t>Productos de papel, carton e impresos
sobres carta</t>
  </si>
  <si>
    <t>2 paquetes</t>
  </si>
  <si>
    <t>Productos de papel, carton e impresos
resmas de papel</t>
  </si>
  <si>
    <t xml:space="preserve">5 resmas </t>
  </si>
  <si>
    <t>Productos de papel, carton e impresos
servilletas de rollo</t>
  </si>
  <si>
    <t>Productos de papel, carton e impresos
cartulinas</t>
  </si>
  <si>
    <t>Otros útiles, materiales y suministros placas de escritorio</t>
  </si>
  <si>
    <t>6 placas</t>
  </si>
  <si>
    <t>Pagos por confecciones de placas de escritorio para los señores Directores del Consejo de Administración, calculadoras de bolsillo, baterías y cargadores, manos libres entre otros</t>
  </si>
  <si>
    <t>Otros útiles, materiales y suministros cargadores de baterias</t>
  </si>
  <si>
    <t>1 paquetes de 2 unidades</t>
  </si>
  <si>
    <t>Alimentos y bebidas 
Café</t>
  </si>
  <si>
    <t xml:space="preserve">14 paquetes </t>
  </si>
  <si>
    <t xml:space="preserve">Compras de alimentación, recepción y servicio de Restaurante para reuniones del Consejo de Administración, Asamblea de Accionistas, Comité de Vigilancia, Comisión de Adquisiciones, Comisión Negociadora de la Convencion Colectiva  y otras reuniones de la Secretaría del Consejo de Administración,  Además, de la compra de agua embotellada y las compras mensuales de café, azúcar </t>
  </si>
  <si>
    <t>Alimentos y bebidas 
Frutas</t>
  </si>
  <si>
    <t>30 cajitas</t>
  </si>
  <si>
    <t>Alimentos y bebidas 
Azúcar y sustituto</t>
  </si>
  <si>
    <t xml:space="preserve">
2 cajas sustituto
4 paquetes de sobres azúcar
</t>
  </si>
  <si>
    <t>Alimentos y bebidas 
Leche evaporada</t>
  </si>
  <si>
    <t>40 latas</t>
  </si>
  <si>
    <t>Alimentos y bebidas 
Té</t>
  </si>
  <si>
    <t>10 cajas de té</t>
  </si>
  <si>
    <t>Alimentos y bebidas 
Reposteria</t>
  </si>
  <si>
    <t>45 reuniones</t>
  </si>
  <si>
    <t>Alimentos y bebidas 
Catering Service</t>
  </si>
  <si>
    <t>44 reuniones</t>
  </si>
  <si>
    <t>Alimentos y bebidas 
Agua embotellada</t>
  </si>
  <si>
    <t xml:space="preserve">150 botellas </t>
  </si>
  <si>
    <t xml:space="preserve">Alimentos y bebidas 
Refrescos </t>
  </si>
  <si>
    <t>44103103		90002496</t>
  </si>
  <si>
    <t>Se aumenta el contenido de este objeto de gasto tomando en cuenta que en promedio por año se consumen de 3 fotoconductores por año.</t>
  </si>
  <si>
    <t>Curso Redes Eléctricas Energizadas</t>
  </si>
  <si>
    <t>34-370</t>
  </si>
  <si>
    <t xml:space="preserve">86101602-92332598 </t>
  </si>
  <si>
    <t>Este curso es de primordial importancia para la actualización de los técnicos de la CNFL que laboran con líneas energizadas; además de que ya que se cuenta con más de cinco años que los trabajadores no reciben este tipo de capacitación tan importante en pro de los intereses de la empresa y concientización en la seguridad de los trabajadores.</t>
  </si>
  <si>
    <t xml:space="preserve">Funciones esenciales ADMS </t>
  </si>
  <si>
    <t>86101601-92186272</t>
  </si>
  <si>
    <t>El código SICOP, se indicó aproximado, dado que, por recomendación Geannina Montero Villalobos, debemos solicitarlos.</t>
  </si>
  <si>
    <t>Implentación ciberseguridad para empresa eléctrica</t>
  </si>
  <si>
    <t>86132201-92190731</t>
  </si>
  <si>
    <t xml:space="preserve">Marketing Digital SEO, SEM, Analítica Usabilidad Webb, Social Media, Big Data, CRM, Pauta Digital, E-mail marketing  </t>
  </si>
  <si>
    <t>86101717-92135371</t>
  </si>
  <si>
    <t>Diseño de Experiencias de Neuromarketing en puntos de ventas</t>
  </si>
  <si>
    <t>86191717-92243171</t>
  </si>
  <si>
    <t>Metodologías Ágiles</t>
  </si>
  <si>
    <t>86101807-93327311</t>
  </si>
  <si>
    <t>Esta capacitación será impartida para la población de líderes (dirección, unidades, áreas y  procesos).</t>
  </si>
  <si>
    <t xml:space="preserve">Actividades de capacitación </t>
  </si>
  <si>
    <t>Se debe a las capacitaciones abiertas que son impulsadas, por diferentes proveedores (Universidades, Seminarios, Congresos, Foros) misma que por su naturaleza se desconocen hoy en día para incluirlas como programadas ya que surgen por una connotación de oferta y demanda al público general.</t>
  </si>
  <si>
    <t>Compra de Oasis seco (Espuma diseñada para flor artificial o preservada, aportando firmeza a tus diseños y uan gran facilidad de trabajo. No absorbe agua y su color es similar al de la espuma floral tradicional. Se puede usar con todo tipo de pegamentos. Dimensiones Ladrillo de 8" (20.32 cm) x 4" (10,16 cm) x 3" (7.62) pulgadas)</t>
  </si>
  <si>
    <t>10 c/u</t>
  </si>
  <si>
    <t xml:space="preserve">1.07.02 </t>
  </si>
  <si>
    <t>El compañero Luis Diego Álvarez Muñoz me explica que lo que en este momento podemos indicar es el código de clasificación, en el momento que se vaya a generar la  necesidad se solicita al SICOP la generación del código de identificación del producto, según la especificación que se requiere, lo anterior por falta de tiempo, ya que no daría chance de llenar y entregar el cuadro en la fecha indicada ya que los códigos SICOP demoran en ser aprobados de 5 a 7 días.</t>
  </si>
  <si>
    <t xml:space="preserve">Compra de Papel color azul (hojas de papel seda de color azul de 20 x 26 pulgadas para decoración de pañuelos de regalo de arte, papel de alta calidad y el color no se destiñe.) </t>
  </si>
  <si>
    <t>24 c/u</t>
  </si>
  <si>
    <t>Compra de Papel color naranja hojas de papel seda de color naranja de 20 x 26 pulgadas para decoración de pañuelos de regalo de arte, papel de alta calidad y el color no se destiñe.</t>
  </si>
  <si>
    <t>Compra de pinchos madera, material bambú, punta fina (brochetas de bambú kebab,  que se utlizan para parrilla, aperitivo o frutas de  6 pulgadas)</t>
  </si>
  <si>
    <t>1 paquete</t>
  </si>
  <si>
    <t>Compra de Pinchos portatarjetas pequeños (Pieza de poliestireno transparente de 9” (22.86 cm) de largo, Cuenta con un ancla en la base que lo asegura en la espuma floral húmeda y seca. En la parte alta tiene dos dientes que sostienen sin problema las tarjetas.)</t>
  </si>
  <si>
    <t>Compra de Cinta decorativa curling color azul brillante</t>
  </si>
  <si>
    <t>1 rollo</t>
  </si>
  <si>
    <t>Compra de Cinta decorativa curling color naranja</t>
  </si>
  <si>
    <t>Compra de Amarra del 10" para estante</t>
  </si>
  <si>
    <t>2 paquetes de 100 unidades</t>
  </si>
  <si>
    <t>Compra de Cinta doble adhesivo 12 x 6,3</t>
  </si>
  <si>
    <t>8 c/u</t>
  </si>
  <si>
    <t>Compra de Cinta Adhesiva Scotch Grande 18mm X 45 Metros</t>
  </si>
  <si>
    <t>Compra de Nugat de turron</t>
  </si>
  <si>
    <t>Compra de Nugat de vainilla</t>
  </si>
  <si>
    <t>Compra de Nugat de fresa</t>
  </si>
  <si>
    <t>Compra de Pogo bola</t>
  </si>
  <si>
    <t>6 paquetes</t>
  </si>
  <si>
    <t>Compra de Caramelo conejo blanco</t>
  </si>
  <si>
    <t>Compra de Corazones de leche Gallito</t>
  </si>
  <si>
    <t>24 paquetes</t>
  </si>
  <si>
    <t>Compra de Tapita Gallito</t>
  </si>
  <si>
    <t>12 paquetes</t>
  </si>
  <si>
    <t>Compra de Choys mini arroz</t>
  </si>
  <si>
    <t>Compra de mini tutos</t>
  </si>
  <si>
    <t>10 paquetes</t>
  </si>
  <si>
    <t>Compra de Choys mini mani</t>
  </si>
  <si>
    <t>Compra de Milan Gallito</t>
  </si>
  <si>
    <t>Compra de Guayabita Gallito</t>
  </si>
  <si>
    <t>Compra de Fresa Gallito</t>
  </si>
  <si>
    <t>Compra de Corazones con almendra Gallito</t>
  </si>
  <si>
    <t>Compra de Frutinis limón Gallito</t>
  </si>
  <si>
    <t>Compra de Frutinis uva Gallito</t>
  </si>
  <si>
    <t>Compra de Frutinis rojos Gallito</t>
  </si>
  <si>
    <t>Compra de Morenitos Gallito</t>
  </si>
  <si>
    <t>Compra de Tortugas chocolate</t>
  </si>
  <si>
    <t>Compra de Bianchi chocolate</t>
  </si>
  <si>
    <t>Compra de Big Ben Clásico</t>
  </si>
  <si>
    <t>11 paquetes</t>
  </si>
  <si>
    <t>Compra de Mix súper 2,270 GRS</t>
  </si>
  <si>
    <t>Compra de Melcocha súper coco</t>
  </si>
  <si>
    <t>7 paquetes</t>
  </si>
  <si>
    <t>Alquiler de Bidones con agua</t>
  </si>
  <si>
    <t>20 c/u</t>
  </si>
  <si>
    <t>Para Semana del Trabajador</t>
  </si>
  <si>
    <t>Compra de Agua embotellada 600 ml</t>
  </si>
  <si>
    <t>30 c/u</t>
  </si>
  <si>
    <t>Alquiler de dispensador electrico</t>
  </si>
  <si>
    <t>4 c/u</t>
  </si>
  <si>
    <t>Compra de Vaso Cónico para agua</t>
  </si>
  <si>
    <t>6 cajas c/u</t>
  </si>
  <si>
    <t>Compra de Candelas blancas para Santa Misa</t>
  </si>
  <si>
    <t>2 c/u</t>
  </si>
  <si>
    <t>Compra de bolsas material kraft</t>
  </si>
  <si>
    <t>440 c/u</t>
  </si>
  <si>
    <t>Servicio musical para Santa Misa</t>
  </si>
  <si>
    <t>1 c/u</t>
  </si>
  <si>
    <t>80111623-92085509</t>
  </si>
  <si>
    <t>Servicio de alimentación día lunes 500 personas desayuno y merienda</t>
  </si>
  <si>
    <t>500 c/u</t>
  </si>
  <si>
    <t>90101603-90003871</t>
  </si>
  <si>
    <t>Servicio de alimentación día martes 250 personas desayuno y merienda</t>
  </si>
  <si>
    <t>250 c/u</t>
  </si>
  <si>
    <t>Servicio de alimentación día miércoles 250 personas desayuno y merienda</t>
  </si>
  <si>
    <t>Servicio de alimentación día jueves 250 personas desayuno y merienda</t>
  </si>
  <si>
    <t>Servicio de alimentación día viernes 250 personas desayuno y merienda</t>
  </si>
  <si>
    <t>Servicio floral: Jardinera primaveral de 10 metros de largo por 15 centímetros de ancho</t>
  </si>
  <si>
    <t>Servicio floral: Arreglos primaveral para mesa Santa Misa</t>
  </si>
  <si>
    <t>Servicio floral: Arreglos primaveral altos con una medida de  90 cm de ancho x 1.50 cm de alto</t>
  </si>
  <si>
    <t>Transporte e instalación de flores</t>
  </si>
  <si>
    <t>78101801-92027317</t>
  </si>
  <si>
    <t>Compra de Reconocimiento Medalla con diseño 3D en una cara y 2D en la parte de atrás en color bronce, tamaño de 45 mm de diámetro. Empacada en caja de pino de 75 x 75mm para monedas de 45mm, la cual se colocará empotrada en el interior de pana color negro, para la Semana del Trabajador y Trabajadora 5 años</t>
  </si>
  <si>
    <t>66 c/u</t>
  </si>
  <si>
    <t>Compra de Reconocimiento Medalla con diseño 3D en una cara y 2D en la parte de atrás en color bronce, tamaño de 45 mm de diámetro. Empacada en caja de pino de 75 x 75mm para monedas de 45mm, la cual se colocará empotrada en el interior de pana color negro, para la Semana del Trabajador y Trabajadora 10 años</t>
  </si>
  <si>
    <t>67 c/u</t>
  </si>
  <si>
    <t>Compra de Reconocimiento Medalla con diseño 3D en una cara y 2D en la parte de atrás en color bronce, tamaño de 45 mm de diámetro. Empacada en caja de pino de 75 x 75mm para monedas de 45mm, la cual se colocará empotrada en el interior de pana color negro, para la Semana del Trabajador y Trabajadora 15 años</t>
  </si>
  <si>
    <t>128 c/u</t>
  </si>
  <si>
    <t>Compra de Reconocimientos medallas (5,5 cm color plata). Empacada en caja de pino de 85 x 85mm para monedas de 55mm la cual se colocará empotrada en el interior de pana color negro, para la Semana del Trabajador y Trabajadora 20 años</t>
  </si>
  <si>
    <t>17 c/u</t>
  </si>
  <si>
    <t>Compra de Reconocimiento Medalla con diseño 3D en una cara y 2D en la parte de atrás en color plateado, tamaño de 55 mm de diámetro. Empacada en caja de pino de 85 x 85mm para monedas de 55mm la cual se colocará empotrada en el interior de pana color negro, para la Semana del Trabajador y Trabajadora 25 años</t>
  </si>
  <si>
    <t>Compra de Reconocimiento Medalla con diseño 3D en una cara y 2D en la parte de atrás en color plateado, tamaño de 55 mm de diámetro. Empacada en caja de pino de 85 x 85mm para monedas de 55mm la cual se colocará empotrada en el interior de pana color negro, para la Semana del Trabajador y Trabajadora 30 años</t>
  </si>
  <si>
    <t>55 c/u</t>
  </si>
  <si>
    <t>Compra de Reconocimiento Medalla con diseño 3D en una cara y 2D en la parte de atrás en color dorado, tamaño de 65 mm de diámetro. Empacada en caja de pino de 95 x 95mm para monedas de 65mm la cual se colocará empotrada en el interior de pana color negro, para la Semana del Trabajador y Trabajadora 35 años</t>
  </si>
  <si>
    <t>Compra de Reconocimiento Medalla con diseño 3D en una cara y 2D en la parte de atrás en color dorado, tamaño de 65 mm de diámetro.  Empacada en caja de pino de 95 x 95mm para monedas de 65mm la cual se colocará empotrada en el interior de pana color negro, para la Semana del Trabajador y Trabajadora 40 años</t>
  </si>
  <si>
    <t>7 c/u</t>
  </si>
  <si>
    <t>Alquiler de sonido (Amplificación de sonido para 300 pax, Parlantes distribuidos, 4 bajos, 2 monitores de piso, Lector para música ambiental, 1 micrófono para pódium cuello de ganso con pedestal, 2 Micrófonos inalámbricos de mano, 2 micrófonos de pedestal, Mixer de 24 canales, Multicable, cajas directas a la salida de audio, Coordinación con la Unidad de Comunicación Empresarial de la CNFL para el audio de transmisión virtual, Técnico durante la actividad.) para la Semana del Trabajador y Trabajadora</t>
  </si>
  <si>
    <t>Alquiler de vídeo (Pantalla de led de 3 x 2 con su respectiva estructura 1,90 mts, para montaje, procesadores, computadora, 1 pantalla de 42” como monitor de piso para mesa principal. Técnico durante la actividad.) para la Semana del Trabajador y Trabajadora</t>
  </si>
  <si>
    <t>Alquiler de telas (Afore en tela (naranja, blanco y azul) de 30 metros de ancho de pared x 5 de alto detrás de la tarima y en medio de la estructura tuss de fondo, Además 10 metros de ancho de pares x 5 de alto para la gradería, con elaboración de dibujos con tela en la estructura.) para la Semana del Trabajador y Trabajadora</t>
  </si>
  <si>
    <t>Alquiler de estructura truss (Estructura truss de 12 metros de frente por 6 de fondo en 4 de alto para colocar alrededor de la tarima. Estructura truss de 7.20 metros de frente por 4 metros de alto para colocar telas detrás de la tarima.) para la Semana del Trabajador y Trabajadora</t>
  </si>
  <si>
    <t>Alquiler de tarima (de 12 metros de frente por 6.10 de fondo, con una altura de 40 cm de alto, con rampa en ambos lados con una medida de 2.44 metros de ancho por 6 metros de largo, pasamanos firmes, limpios donde sostenerse, con alfombra y faldón negro, en la salida de la rampa la aplicación de la ley 7600 en caso de subir silla de ruedas.) para la Semana del Trabajador y Trabajadora</t>
  </si>
  <si>
    <t>Alquiler de sillones individuales, color blanco para colocar en la tarima principal para la Semana del Trabajador y Trabajadora</t>
  </si>
  <si>
    <t>6 c/u</t>
  </si>
  <si>
    <t>Alquiler de mesas de centro pequeñas, color blanco para colocar en la tarima para la Semana del Trabajador y Trabajadora</t>
  </si>
  <si>
    <t>Alquiler de sillas (de tubo robusto, versión tipo americana, plegables) para la Semana del Trabajador y Trabajadora</t>
  </si>
  <si>
    <t>384 c/u</t>
  </si>
  <si>
    <t>Alquiler de mesas (mesas rectangulares para 8 personas) para la Semana del Trabajador y Trabajadora</t>
  </si>
  <si>
    <t>56 c/u</t>
  </si>
  <si>
    <t>Alquiler de  mantelería (manteles blancos para mesa rectangular de 8 personas) para la Semana del Trabajador y Trabajadora</t>
  </si>
  <si>
    <t xml:space="preserve">100 c/u
</t>
  </si>
  <si>
    <t>Alquiler de  mantelería (cubremanteles color naranja)  para mesa rectangular de 8 personas) para la Semana del Trabajador y Trabajadora</t>
  </si>
  <si>
    <t>50 c/u</t>
  </si>
  <si>
    <t>Alquiler de  mantelería (cubremanteles color  azul 50) para mesa rectangular de 8 personas para la Semana del Trabajador y Trabajadora</t>
  </si>
  <si>
    <t>Alquiler de faldones (faldones con pliegues) para la Semana del Trabajador y Trabajadora</t>
  </si>
  <si>
    <t>Transporte, instalación y desintalación para: mesas, sillas, mantelería, estructura truss, telas, tarima, video, sonido.</t>
  </si>
  <si>
    <t>Servicio musical Santa Misa, con sonido para el Padre también</t>
  </si>
  <si>
    <t>Alquiler de Mesas plegables</t>
  </si>
  <si>
    <t>41 c/u</t>
  </si>
  <si>
    <t>Alquiler de Mantel blanco para mesa rectangular de 8 personas</t>
  </si>
  <si>
    <t>Alquiler de Cubremantel color naranja para mesa rectangular de 8 personas</t>
  </si>
  <si>
    <t>21 c/u</t>
  </si>
  <si>
    <t>Alquiler de Cubremantel color azul para mesa rectangular de 8 personas</t>
  </si>
  <si>
    <t>Alquiler de Sillas plegables</t>
  </si>
  <si>
    <t>320 c/u</t>
  </si>
  <si>
    <t>Transporte e instalación sillas, mesas, mantelería</t>
  </si>
  <si>
    <t>Transporte e instalación sillas, mesas y mantelería</t>
  </si>
  <si>
    <t>VIATICOS DENTRO DEL PAIS- ALIMENTACIÓN</t>
  </si>
  <si>
    <t xml:space="preserve">Para el desplazamiento del personal para realizar labores como: Capacitaciones de Genero </t>
  </si>
  <si>
    <t>Productos de papel, cartón e impresos, para la actividad de reconocimientos por desempeños sobresalientes</t>
  </si>
  <si>
    <t>14122101-92030264</t>
  </si>
  <si>
    <t>Son gastos por la compra de productos como: sobres de carta y manila, resmas de papel bond con o sin membrete, papel carbón, papel de construcción, servilletas, tarjetas de diversos usos, papel higiénico, papel para uso de fax (papel térmico), cartulinas para empastes, papel para confección de recibos eléctricos, bolsas de papel, archivadores de cartón, papel a prueba de agua, impresión en vinil, toallas interfoliadas, toalla papel rollo, entre otros.</t>
  </si>
  <si>
    <t>Para la compra de foto conductor</t>
  </si>
  <si>
    <t>Pos-it para anotaciones o recordatorios</t>
  </si>
  <si>
    <t>Para subrayar documentos que son de importancia analizar o según se requiera</t>
  </si>
  <si>
    <t>Juegos (set) de  lápices</t>
  </si>
  <si>
    <t>44121702-92114539</t>
  </si>
  <si>
    <t>Para labores administrativas en oficina</t>
  </si>
  <si>
    <t xml:space="preserve">Juegos (set) de bolígrafos </t>
  </si>
  <si>
    <t>Servicio de alimentación para 400 personas desayuno, merienda</t>
  </si>
  <si>
    <t xml:space="preserve">400 c/u </t>
  </si>
  <si>
    <t>Servicio de alimentación para 400 personas desayuno, merienda para misa</t>
  </si>
  <si>
    <t>Reconocimientos por desempeños sobresalientes</t>
  </si>
  <si>
    <t xml:space="preserve">44121701-92172113
</t>
  </si>
  <si>
    <t>Se requiere brindar un reconocimientos por desempeño sobresaliente a la población evaluada del periodo 2022.</t>
  </si>
  <si>
    <t>Alimentación para actividad de Taller de metas del periodo 2024</t>
  </si>
  <si>
    <t>90101604 -92031347</t>
  </si>
  <si>
    <t>Se requiere brindar alimentación a los participantes de los talleres de validación de metas del 2024.</t>
  </si>
  <si>
    <t>Alimentación para actividad de Reconocimientos por desempeños sobresalientes</t>
  </si>
  <si>
    <t>Se requiere brindar alimentación en la actividad de reconocimientos por desempeño sobresaliente del periodo 2022.</t>
  </si>
  <si>
    <t>Para el desplazamiento del personal para realizar labores como: Estudios de puesto, cargas de trabajo, concursos, levantamiento de perfiles de puestos,entre otros.</t>
  </si>
  <si>
    <t>Para la compra de foto conductores</t>
  </si>
  <si>
    <t>ALIMENTOS Y BEBIDAS café</t>
  </si>
  <si>
    <t xml:space="preserve">Compra de café y azúcar para el personal que se encuentra en las oficinas </t>
  </si>
  <si>
    <t>ALIMENTOS Y BEBIDAS azucar</t>
  </si>
  <si>
    <t>BECAS A FUNCIONARIOS</t>
  </si>
  <si>
    <t>Pago para practicantes tanto de colegios como universidades</t>
  </si>
  <si>
    <t>Otros útiles, materiales y suministros, Cuadernos</t>
  </si>
  <si>
    <t>Cuadernos que se requieren por los estudios de puesto</t>
  </si>
  <si>
    <t>Otros útiles, materiales y suministros,Notas de papel autoadhesivo</t>
  </si>
  <si>
    <t>Otros útiles, materiales y suministros,Resaltador, subrayador o marcatextos</t>
  </si>
  <si>
    <t>Otros útiles, materiales y suministros,Juegos (set) de  lápices</t>
  </si>
  <si>
    <t xml:space="preserve">Otros útiles, materiales y suministros,Juegos (set) de bolígrafos </t>
  </si>
  <si>
    <t>Servicios de contratacion para la atencion de la linea 1026 averias, se proyecta unicamente el primer semestre del año tomando en consideracion que el contrato vence el 15 de junio y los restantes meses del año sera solicitado.</t>
  </si>
  <si>
    <t xml:space="preserve">Estañones para la preparación de microorganismos eficientes  para el mantenimiento de plantas  y arboles </t>
  </si>
  <si>
    <t xml:space="preserve">Gel hidratante para colocar en la raíz de los árboles y propiciar mayor resistencia a condiciones sequía. </t>
  </si>
  <si>
    <t xml:space="preserve"> 34- 330</t>
  </si>
  <si>
    <t xml:space="preserve">5.01.04 </t>
  </si>
  <si>
    <t xml:space="preserve"> 34- 320</t>
  </si>
  <si>
    <t>34- 320</t>
  </si>
  <si>
    <t>34 - 400</t>
  </si>
  <si>
    <t xml:space="preserve">Escobas para la limieza de los espacios en el vivero de Dulce nombre, no hay presupuesto asignado </t>
  </si>
  <si>
    <t>34- 330</t>
  </si>
  <si>
    <t xml:space="preserve"> Excepcion Se considera  que su programacion varia por no tener fechas definidas .  Se solicita para actividades del Proceso como talleres, capacitaciones y reuniones del Proceso Calidad y Desarrollo de Aplicaciones.</t>
  </si>
  <si>
    <t>Compra con tarjeta institucional 
Consumo de café para los funcionarios de la Unidad Alumbrado Público, así como invitados a reuniones.</t>
  </si>
  <si>
    <t>Compra con tarjeta institucional 
Consumo de azúcar para los funcionarios de la Unidad Alumbrado Público, así como invitados a reuniones.</t>
  </si>
  <si>
    <t xml:space="preserve">Compra con tarjeta institucional 
41Kg de café </t>
  </si>
  <si>
    <t>Compra con tarjeta institucional 
20 Kg de azucar</t>
  </si>
  <si>
    <r>
      <t xml:space="preserve"> 34-302</t>
    </r>
    <r>
      <rPr>
        <sz val="11"/>
        <color theme="1"/>
        <rFont val="Calibri"/>
        <family val="2"/>
        <scheme val="minor"/>
      </rPr>
      <t/>
    </r>
  </si>
  <si>
    <t xml:space="preserve">1.04.05 </t>
  </si>
  <si>
    <t>I20 - 161</t>
  </si>
  <si>
    <t xml:space="preserve"> 20 - 129</t>
  </si>
  <si>
    <t xml:space="preserve">2.03.02 </t>
  </si>
  <si>
    <t>20 - 161</t>
  </si>
  <si>
    <t>20 - 129</t>
  </si>
  <si>
    <r>
      <rPr>
        <b/>
        <sz val="10"/>
        <rFont val="Arial"/>
        <family val="2"/>
      </rPr>
      <t xml:space="preserve">Compra con tarjeta institucional </t>
    </r>
    <r>
      <rPr>
        <sz val="10"/>
        <rFont val="Arial"/>
        <family val="2"/>
      </rPr>
      <t xml:space="preserve">
- Mezcla de motor </t>
    </r>
  </si>
  <si>
    <r>
      <rPr>
        <b/>
        <sz val="10"/>
        <rFont val="Arial"/>
        <family val="2"/>
      </rPr>
      <t xml:space="preserve">Compra con tarjeta institucional </t>
    </r>
    <r>
      <rPr>
        <sz val="10"/>
        <rFont val="Arial"/>
        <family val="2"/>
      </rPr>
      <t xml:space="preserve">
Solvente AGUARRAS ODORLESS  510-00456-900</t>
    </r>
  </si>
  <si>
    <r>
      <rPr>
        <b/>
        <sz val="10"/>
        <rFont val="Arial"/>
        <family val="2"/>
      </rPr>
      <t xml:space="preserve">Compra con tarjeta institucional </t>
    </r>
    <r>
      <rPr>
        <sz val="10"/>
        <rFont val="Arial"/>
        <family val="2"/>
      </rPr>
      <t xml:space="preserve">
- Aceite de cadena </t>
    </r>
  </si>
  <si>
    <r>
      <t xml:space="preserve"> 34-</t>
    </r>
    <r>
      <rPr>
        <sz val="10"/>
        <rFont val="Arial"/>
        <family val="2"/>
      </rPr>
      <t>302</t>
    </r>
    <r>
      <rPr>
        <sz val="11"/>
        <color theme="1"/>
        <rFont val="Calibri"/>
        <family val="2"/>
        <scheme val="minor"/>
      </rPr>
      <t/>
    </r>
  </si>
  <si>
    <r>
      <t>PAPEL KRAFT</t>
    </r>
    <r>
      <rPr>
        <sz val="10"/>
        <rFont val="Arial"/>
        <family val="2"/>
      </rPr>
      <t xml:space="preserve"> (ROLLOS)</t>
    </r>
  </si>
  <si>
    <t>20 - 39</t>
  </si>
  <si>
    <t>20 -39</t>
  </si>
  <si>
    <t>MANTO.REPAR EQUIPO Y MOBILIARIO OFICINA</t>
  </si>
  <si>
    <t>300 GESTION OPERATIVA ADMINISTRACION
(34 OPERACIÓN)</t>
  </si>
  <si>
    <t>1.08.07 Mantenimiento y reparación de equipo y mobiliario de oficina</t>
  </si>
  <si>
    <t>enero 2023 (*)</t>
  </si>
  <si>
    <t>OTROS REPUESTOS
(ADQUISICIÓN DE FOTOCONDUCTOR DE IMPRESORA ASIGNADA A LA AUDITORÍA INTERNA Y  BATERÍAS PARA MOUSE)</t>
  </si>
  <si>
    <t>UTILES Y MATERIALES DE OFICINA</t>
  </si>
  <si>
    <t>MATERIALES DE COMPUTO</t>
  </si>
  <si>
    <t>TONER PARA IMPRESORA Y FAX</t>
  </si>
  <si>
    <t>OTROS UTILES , MATERIALES Y SUMINISTROS</t>
  </si>
  <si>
    <t>Compra anual</t>
  </si>
  <si>
    <t>Equipos requeridos para realizar mediciones de agentes físicos requeridos en el programa de higiene ocupacional para la prevención de enfermedades ocupacionales.</t>
  </si>
  <si>
    <t> Lápiz de Grafito: Un tipo especial de bolígrafo que es capaz de escribir y marcar diferentes materiales o superficies como vidrio, superficies húmedas, madera, o otros.</t>
  </si>
  <si>
    <t>Artículos de oficina que se consumen a lo largo del año en la D.G.E.</t>
  </si>
  <si>
    <t>Un bolígrafo (boli),​ esferográfica,​ birome,​ lapicero,​ lapicerito,​ lapicera,​ lápiz tinta, pluma atómica​ o esfero,​ es un instrumento de escritura consistente en una punta de carga, que contiene una esfera, generalmente de acero o wolframio, que en contacto con el papel, va dosificando la tinta a medida que se la hace rodar, del mismo modo que un desodorante de bola. El bolígrafo puede ser de punto fino, mediano o diamante. AZUL.</t>
  </si>
  <si>
    <t>Un bolígrafo (boli),​ esferográfica,​ birome,​ lapicero,​ lapicerito,​ lapicera,​ lápiz tinta, pluma atómica​ o esfero,​ es un instrumento de escritura consistente en una punta de carga, que contiene una esfera, generalmente de acero o wolframio, que en contacto con el papel, va dosificando la tinta a medida que se la hace rodar, del mismo modo que un desodorante de bola. El bolígrafo puede ser de punto fino, mediano o diamante.ROJO.</t>
  </si>
  <si>
    <t>Un bolígrafo (boli),​ esferográfica,​ birome,​ lapicero,​ lapicerito,​ lapicera,​ lápiz tinta, pluma atómica​ o esfero,​ es un instrumento de escritura consistente en una punta de carga, que contiene una esfera, generalmente de acero o wolframio, que en contacto con el papel, va dosificando la tinta a medida que se la hace rodar, del mismo modo que un desodorante de bola. El bolígrafo puede ser de punto fino, mediano o diamante. NEGRO.</t>
  </si>
  <si>
    <t>Los marcadores son un tipo de bolígrafos porosos que pueden escribir en superficies como vidrio, plástico, madera, metal y piedra. Las marcas hechas por dichos bolígrafos pueden ser o no permanentes, La tinta es generalmente resistente al roce y al agua, y puede durar muchos años. Sin embargo, dependiendo de la superficie y el marcador utilizado, las marcas a menudo se pueden eliminar con un lavado vigoroso o con productos químicos como la acetona.</t>
  </si>
  <si>
    <t>Bloques de papel o cuadernos</t>
  </si>
  <si>
    <t>Libros o cuadernos de registro</t>
  </si>
  <si>
    <t>Utensilio que se utiliza para guardar o transportar papeles que consiste en una lámina de cartón o plástico que se doblada por la mitad, en la cual se coloca el archivo a guardar.</t>
  </si>
  <si>
    <t>Repuestos para lápices de minas o portaminas</t>
  </si>
  <si>
    <t>Tapones Moldeables</t>
  </si>
  <si>
    <t>46181901-92300997</t>
  </si>
  <si>
    <t xml:space="preserve">Protección auditiva a la medida para el personal que se expone de manera frecuente a ruido laboral </t>
  </si>
  <si>
    <t>Tapones desechables (100u)</t>
  </si>
  <si>
    <t>46181901-92312431</t>
  </si>
  <si>
    <t>Equipo de protección auditico desechable para personal visitante ocasional del sitio de trabajo</t>
  </si>
  <si>
    <t>Guantes de Nitrilo</t>
  </si>
  <si>
    <t>46181504-92003014</t>
  </si>
  <si>
    <t>Necesario para la manipulación de aguas contaminadas o sustancias químicas</t>
  </si>
  <si>
    <t>Guantes Soldador</t>
  </si>
  <si>
    <t>48181540-90015448</t>
  </si>
  <si>
    <t>Protección de manos y antebrazos a las chispas y calor provocados por la soldadura</t>
  </si>
  <si>
    <t>Polainas</t>
  </si>
  <si>
    <t>46181520-92209845</t>
  </si>
  <si>
    <t xml:space="preserve">Utilizada para protección contra proyecciones en las tareas de control de vegetación y protección contra mordeduras de serpientes </t>
  </si>
  <si>
    <t>Candados (Bloqueo y Etiquetado)</t>
  </si>
  <si>
    <t>39121903-92012627</t>
  </si>
  <si>
    <t xml:space="preserve">Necesario para la ejecución del procedimiento de bloqueo y etiquetado para prevención de incidentes </t>
  </si>
  <si>
    <t>Filtros Respiradores</t>
  </si>
  <si>
    <t>46182005-92326357</t>
  </si>
  <si>
    <t>Repuestos para respiradores de 1/2 cara, utilizados para la protección contra agentes ambientales que afectan al sistema respiratorio</t>
  </si>
  <si>
    <t>Trajes de Neopreno</t>
  </si>
  <si>
    <t>42131707-92267985</t>
  </si>
  <si>
    <t>Traje necesario para la medición de caudales en río, considerando las condiciones en las que se ejecutan las tareas</t>
  </si>
  <si>
    <t>Casco Tipo Gorra</t>
  </si>
  <si>
    <t>46181704-92227550</t>
  </si>
  <si>
    <t>Medida de control necesaria para la protección de la cabeza en presencia de peligros de golpes y caídas de objetos.</t>
  </si>
  <si>
    <t>Trajes Desechables</t>
  </si>
  <si>
    <t>46181509-92060487</t>
  </si>
  <si>
    <t>Protección de cuerpo completo para labores en condiciones ambientales adversas por agentes ambientales químicos o biológicos</t>
  </si>
  <si>
    <t>Traje Herbicidas</t>
  </si>
  <si>
    <t>Traje para aplicación herbicidas (requisito legal y de protección)</t>
  </si>
  <si>
    <t>46181506-92139438</t>
  </si>
  <si>
    <t>Respiradores</t>
  </si>
  <si>
    <t>Equipos de protección personal utilizada para reducir la exposición a gentes ambientales que afectan el sistema respiratorio</t>
  </si>
  <si>
    <t>Pantallas (Protección Mecánicas)</t>
  </si>
  <si>
    <t xml:space="preserve">Repuestas de caretas para protección de proyecciones </t>
  </si>
  <si>
    <t>Protección de las rodillas para trabajo ejecutados arrodillado</t>
  </si>
  <si>
    <t>Dealntal PVC</t>
  </si>
  <si>
    <t>Utilizado para protección en caso de mantenimientos con posibilidades de salpicadura de sustancias químicas</t>
  </si>
  <si>
    <t>Guantes Antivibración</t>
  </si>
  <si>
    <t>Protección a la exposición de vibraciones ocasionados por equipos especializados</t>
  </si>
  <si>
    <t>Botiquines Edificio</t>
  </si>
  <si>
    <t>42172001-90013815</t>
  </si>
  <si>
    <t>Requisito para la atención  de emergencias en los centros de trabajo</t>
  </si>
  <si>
    <t>Botiquines Vehículos</t>
  </si>
  <si>
    <t>42172001-92174888</t>
  </si>
  <si>
    <t xml:space="preserve">Requisito legal para la atención  de emergencias </t>
  </si>
  <si>
    <t>Jacket de Soldador</t>
  </si>
  <si>
    <t>46181548-92104399</t>
  </si>
  <si>
    <t>Protección del torso y brazos de las proyecciones de chispas y calor generadas en la actividad de soldadura</t>
  </si>
  <si>
    <t>46181548-92104400</t>
  </si>
  <si>
    <t>46181548-92104401</t>
  </si>
  <si>
    <t>46181548-92104402</t>
  </si>
  <si>
    <t>46181548-92104403</t>
  </si>
  <si>
    <t>Calibración y Manto Sonómetro234-30181141504-92028312₡1 083 600,001.08.99jun-23192Equipos requeridos para realizar mediciones de agentes físicos requeridos en el programa de higiene ocupacional para la prevención de enfermedades ocupacionales. </t>
  </si>
  <si>
    <t>41115502-92180790</t>
  </si>
  <si>
    <t>Café 500Grs 1820</t>
  </si>
  <si>
    <t>Artículos de Alimentos y Bebidas que se consumen a lo largo del año en la D.G.E.</t>
  </si>
  <si>
    <t>Azucar paquete de 100 unidades de 5G.</t>
  </si>
  <si>
    <t>El colador es un utensilio que emplea el concepto de criba o filtro con el objeto de escurrir.</t>
  </si>
  <si>
    <t>Guantes de PVC</t>
  </si>
  <si>
    <t xml:space="preserve">Protección de las manos para manipulación de sustancias químicas </t>
  </si>
  <si>
    <t>34-310</t>
  </si>
  <si>
    <t>Se contabiliza la compra de azúcar y café para los colaboradores del ACDG.</t>
  </si>
  <si>
    <t>Lavado del vehiculo #631</t>
  </si>
  <si>
    <t>Se contabiliza el lavado del vehiculo Navara #631, placa 107-469, del ACDG.</t>
  </si>
  <si>
    <t xml:space="preserve">Botiquín para el vehiculo #631 </t>
  </si>
  <si>
    <t>Se requiere la compra de un botiquín de emergencias para el vehiculo Navara #631, del ACDG. Es importante considerar que las plantas tienen proyectado realizar una compra de botiquínes.</t>
  </si>
  <si>
    <t xml:space="preserve">Cables HDMI </t>
  </si>
  <si>
    <t>Se contabiliza la compra de cuatro cables HDMI de 3.6 m, para la conección de pantallas y equipos informáticos propios del ACDG.</t>
  </si>
  <si>
    <t xml:space="preserve">Teclados </t>
  </si>
  <si>
    <t>Se contabiliza la compra de 4 teclados para la sustitución por deterioro de los existentes en el ACDG.</t>
  </si>
  <si>
    <t>Se contabiliza la compra de 4 mouse para la sustitución por deterioro de los existentes en el ACDG.</t>
  </si>
  <si>
    <t xml:space="preserve">Estantes metálicos </t>
  </si>
  <si>
    <t>Se contabiliza la compra de dos estantes metálicos para la bodega de limpieza del ACDG.</t>
  </si>
  <si>
    <t>Se contabiliza la compra de lavaplatos para la cocina del ACDG.</t>
  </si>
  <si>
    <t>Esponjas</t>
  </si>
  <si>
    <t>Se contabiliza la compra de esponjas para la cocina del ACDG.</t>
  </si>
  <si>
    <t xml:space="preserve">Lampara luz ultravioleta </t>
  </si>
  <si>
    <t>Se contabiliza la compra de una luz ultravioleta para el sistema de purificación del ACDG.</t>
  </si>
  <si>
    <t xml:space="preserve">Cartucho Plegado Hydronix para sedimentos de poliester </t>
  </si>
  <si>
    <t>Se contabiliza la compra dos juegos de filtros, tres filtros distintos por cada juego, para el sistema de purificación del ACDG.</t>
  </si>
  <si>
    <t>Cartucho Hydronix Construido en Polipropileno Soplado</t>
  </si>
  <si>
    <t xml:space="preserve">Cartucho de Carbón Activado  </t>
  </si>
  <si>
    <t xml:space="preserve">Vasos </t>
  </si>
  <si>
    <t>Se contabiliza la compra de diferentes artículos de cocina para el ACDG.</t>
  </si>
  <si>
    <t>Vajillas</t>
  </si>
  <si>
    <t>Tenedores</t>
  </si>
  <si>
    <t xml:space="preserve">Cucharas </t>
  </si>
  <si>
    <t>Cuchillos</t>
  </si>
  <si>
    <t>Tetera</t>
  </si>
  <si>
    <t>Lapiceros azul (caja 12 und)</t>
  </si>
  <si>
    <t>Se contabiliza la compra de artículos varios de oficina, para el desarrollo de las funciones del ACDG.</t>
  </si>
  <si>
    <t>Lapiceros negro (caja 12 und)</t>
  </si>
  <si>
    <t xml:space="preserve">Cinta adhesivo papel </t>
  </si>
  <si>
    <t>Cinta correctora</t>
  </si>
  <si>
    <t>Borrador Stabilo 4X3</t>
  </si>
  <si>
    <t>Grapa acero 26/6</t>
  </si>
  <si>
    <t>Marcador pizarra Stabilo redondo azul</t>
  </si>
  <si>
    <t>Marcador pizarra Stabilo redondo rojo</t>
  </si>
  <si>
    <t xml:space="preserve">Marcador acrílico negro </t>
  </si>
  <si>
    <t xml:space="preserve">Resaltador Boss Stabilo Amarillo Pastel </t>
  </si>
  <si>
    <t xml:space="preserve">Resaltador Faber Castell Celeste Pastel  </t>
  </si>
  <si>
    <t>Cinta empaque adhesivo</t>
  </si>
  <si>
    <t>Clip memoris - Precious Colores (100 und)</t>
  </si>
  <si>
    <t>Lápiz negro HB2 (caja 12 und)</t>
  </si>
  <si>
    <t>Goma Barra Resistol 40g</t>
  </si>
  <si>
    <t xml:space="preserve">Folder funda protectora 10 hojas </t>
  </si>
  <si>
    <t>SERVICIO DE TRANSPORTE DE PERSONAS VÍA TERRESTRE</t>
  </si>
  <si>
    <t>78111899-92075644</t>
  </si>
  <si>
    <t xml:space="preserve">1.05.01 </t>
  </si>
  <si>
    <t>Anual</t>
  </si>
  <si>
    <t>En los casos que cualquiera de los centros de generación y la misma Unidad Operación, requiera trasladar personal de un lugar a otro y la disponibilidad de vehículo para el transporte sea limita</t>
  </si>
  <si>
    <t>Servicio de transporte de mercancías livianas</t>
  </si>
  <si>
    <t>78101899-92347206</t>
  </si>
  <si>
    <t xml:space="preserve">1.03.04 </t>
  </si>
  <si>
    <t xml:space="preserve">Para colaborar en la gestión de los centros de generación, que por la adquisición de materiales para el mantenimiento menor tanto en caminos, estructuras y otros se debe contratar el servicio </t>
  </si>
  <si>
    <t>Para la buena operación de los centros de generación, la UOPG requiere del uso de viáticos de manera frecuente en el transcurso de todo el año; esto por cuanto a las visitas que se deben realizar para el apoyo en las gestiones operativas, así como de los mantenimientos en las unidades generadoras de tipo mayor y correctivo; además de las eventualidades que puedan surgir en el resto de las instalaciones y territorio de los centros de generación, también el soporte al SGI.</t>
  </si>
  <si>
    <t>43211799-90032765</t>
  </si>
  <si>
    <t>No está en el listado</t>
  </si>
  <si>
    <t>SERVICIOS DE DISEÑO DEL SISTEMA CONTRA INCENDIOS PARA PLANTAS HIDROELÉCTRICAS: A. PLANTA ELECTRIONA B. PLANTA RIO SEGUNDO</t>
  </si>
  <si>
    <t>72153206-92213599</t>
  </si>
  <si>
    <t>Licitación Reducida 05/05/2023</t>
  </si>
  <si>
    <t>Diseñar el sistema de protección contra incendios con planos visados por el CFIA para la Planta Electriona de la CNFL, ubicada entre la provincia de Heredia, Cantón Belén, Distrito San Antonio y la Planta Río Segundo, la provincia de Alajuela, Cantón Alajuela, Distrito Río Segundo.</t>
  </si>
  <si>
    <t>SERVICIO DE MANTENIMIENTO PREVENTIVO Y CORRECTIVO DE MOTOR Y GENERADOR ELÉCTRICO</t>
  </si>
  <si>
    <t>72154302-92187598</t>
  </si>
  <si>
    <t xml:space="preserve"> Necesario para la contratación externa por reparación de los equipos menores como: Refrigeradoras, Microondas, Aire acondicionado, impresoras, entre otros.</t>
  </si>
  <si>
    <t>SERVICIOS DE PRUEBAS DE ANÁLISIS QUÍMICO Y BACTERIOLÓGICO DE AGUAS CRUDAS Y RESIDUALES</t>
  </si>
  <si>
    <t>70171501-92181448</t>
  </si>
  <si>
    <t>Primer semestre y Segundo semestre</t>
  </si>
  <si>
    <t>Se requiere realizar anualmente las pruebas de potabilidad del agua para consumo humano en los centros de generación ya que en algunas de ellas el suministro de agua no es brindado por el AyA.</t>
  </si>
  <si>
    <t>SERVICIO DE LIMPIEZA DE VEHICULO LAVADO Y ENCERADO DE CARROCERIA, Y LIMPIEZA INTERIOR DE VEHICULOS</t>
  </si>
  <si>
    <t>76111801-90003883</t>
  </si>
  <si>
    <t>Mantenimiento general de los vehículos de la Unidad (lavado, encerado, limpieza del interior, lavado de motor, chasis etc.)</t>
  </si>
  <si>
    <t>SERVICIO DE REVISIÓN TÉCNICA AUTOMOTRIZ (RTV)</t>
  </si>
  <si>
    <t>78181505-92081106</t>
  </si>
  <si>
    <t>Para el cumplimiento de la normativa de tránsito vehicular</t>
  </si>
  <si>
    <t>SERVICIOS DE CERRAJERIA</t>
  </si>
  <si>
    <t>Duplicado de llaves de oficinas por deterioro.</t>
  </si>
  <si>
    <t>SERVICIO DE REPARACIÓN DE LLANTAS</t>
  </si>
  <si>
    <t>Para el pago por reparación de pinchaduras las llantas de los vehículos asignados a la Unidad Operación.</t>
  </si>
  <si>
    <t>ALCOHOL EN GEL</t>
  </si>
  <si>
    <t>51471901-92184893</t>
  </si>
  <si>
    <t>Para uso en los dispensadores y prevención de enfermedades.</t>
  </si>
  <si>
    <t xml:space="preserve"> SUMINISTRO DE REPUESTOS PARA EQUIPO ELÉCTRICO</t>
  </si>
  <si>
    <t xml:space="preserve">	73152108-92154502</t>
  </si>
  <si>
    <t xml:space="preserve">Como soporte para adquisición de repuestos menores para refrigeradoras, microondas, aire acondicionado, impresoras, entre otros.) </t>
  </si>
  <si>
    <t>CINTA ADHESIVA (MASKING TAPE) MEDIDA 6.35 cm (2.5 Pulg</t>
  </si>
  <si>
    <t>31201503-92017987</t>
  </si>
  <si>
    <t>Para uso del personal administrativo</t>
  </si>
  <si>
    <t>BOLIGRAFO NEGRO PERSONALIZADO DESECHABLE, TAPA CON CLIP, CUERPO TRANSPARENTE, PUNTA DE METAL SIN ROSCA, TINTA A BASE DE AGUA, TRAZO PERMANENTE, CON LOGO INSTITUCIONAL, PRESENTACIÓN 12 UNIDADES</t>
  </si>
  <si>
    <t>BOLÍGRAFO AZUL DESECHABLE, TAPA CON CLIP, CUERPO TRANSPARENTE, PUNTA DE METAL SIN ROSCA, TINTA A BASE AGUA, TRAZO PERMANENTE, PRESENTACIÓN: 12 UNIDADES</t>
  </si>
  <si>
    <t>MARCADOR PARA PIZARRA ACRILICA, COLOR NEGRO, ANCHO DEL TRAZO 3,6 mm (+- 0,5 mm), INTA PIGMENTADA A BASE DE ALCOHOL</t>
  </si>
  <si>
    <t>44121708-90002557</t>
  </si>
  <si>
    <t>MARCADOR PARA PIZARRA ACRÍLICA COLOR ROJO, PUNTA REDONDEADA, ANCHO DEL TRAZO 3,6 mm (± 0,5 mm), TINTA PIGMENTADA A BASE DE ALCOHOL</t>
  </si>
  <si>
    <t>44121708-90002558</t>
  </si>
  <si>
    <t>MARCADOR PARA PIZARRA ACRILICA, PUNTA REDONDA, COLOR AZUL, TRAZO DE 3,6 mm (± 0,5 mm</t>
  </si>
  <si>
    <t>MARCADOR FOSFORECENTE COLOR VERDE, CON CUERPO RECTANGULAR O REDONDO, PUNTA BISELADA, NO MANCHA AL TRAZAR Y EL TRAZO DEBE SER UNIFORME, MATERIAL RECICLADO</t>
  </si>
  <si>
    <t>44121708-92128378</t>
  </si>
  <si>
    <t>MARCADOR FOSFORECENTE COLOR NARANJA, CON CUERPO RECTANGULAR O REDONDO, PUNTA BISELADA, NO MANCHA AL TRAZAR Y EL TRAZO DEBE SER UNIFORME</t>
  </si>
  <si>
    <t>44121708-92061944</t>
  </si>
  <si>
    <t>MARCADOR PERMANENTE DE PUNTA REDONDA, COLOR NEGRO, RESISTENTE, DE ALTA CALIDAD Y RENDIMIENTO, PARA MARCAR Y ESCRIBIR EN CUALQUIER SUPERFICIE, TINTA PERMANENTE, A BASE DE ALCOHOL, QUE SEQUE AL INSTANTE</t>
  </si>
  <si>
    <t>MARCADOR PERMANENTE DE PUNTA REDONDA, COLOR AZUL, RESISTENTE, DE ALTA CALIDAD Y RENDIMIENTO, PARA MARCAR Y ESCRIBIR EN CUALQUIER SUPERFICIE, TINTA PERMANENTE, A BASE DE ALCOHOL, QUE SEQUE AL INSTANTE</t>
  </si>
  <si>
    <t>CINTA ADHESIVA TRANSPARENTE DE 19 mm DE ANCHO X 33 m DE LARGO Marca 3M SCOTCH Modelo 19mmx25mts MAGICA ref.810</t>
  </si>
  <si>
    <t>31201512-92044807</t>
  </si>
  <si>
    <t>BORRADOR PARA PIZARRA ACRILICA (U), CON LA BASE DE MADERA O PLASTICA</t>
  </si>
  <si>
    <t>44111912-90000980</t>
  </si>
  <si>
    <t>CORRECTOR LIQUIDO TIPO LAPIZ</t>
  </si>
  <si>
    <t>44121802-90015620</t>
  </si>
  <si>
    <t>PORTAMINAS CILINDRICO 0,5 mm, CON EMPUÑADURA ERGONOMICA DE CAUCHO, PULSADOR METÁLICO, CAJA DE 10 UNIDADES</t>
  </si>
  <si>
    <t>44121705-90031588</t>
  </si>
  <si>
    <t>MINAS PARA PORTAMINAS, CON GROSOR DE 0,5 mm, GRADUACIÓN HB, PRESENTACIÓN EN CAJAS CON 12 MINAS</t>
  </si>
  <si>
    <t>44121902-92040578</t>
  </si>
  <si>
    <t>LAPIZ NEGRO DE GRAFITO CON BORRADOR, CAJA DE 12 UNIDADES</t>
  </si>
  <si>
    <t>LIBRO DE ACTAS 300 FOLIOS</t>
  </si>
  <si>
    <t>14111531-92044385</t>
  </si>
  <si>
    <t>LAMINAS PLASTICAS PARA EMPLASTICAR DOCUMENTOS, TRANSPARENTE, TAMAÑO CARTA</t>
  </si>
  <si>
    <t xml:space="preserve">	44102001-92028452</t>
  </si>
  <si>
    <t>Para emplastificar documentos del SGI</t>
  </si>
  <si>
    <t>CARPETAS DE MANILA (FOLDER), TAMAÑO CARTA, DE COLOR AMARILLO, ANCHO DE 225 mm, LARGO DE 300 mm, PRESENTACIÓN EN CAJA DE 100 UNIDADE</t>
  </si>
  <si>
    <t xml:space="preserve">	44122011-92013459</t>
  </si>
  <si>
    <t>SACAPUNTAS (TAJADOR) DE METAL DE UN ORIFICIO PARA USAR EN LAPIZ TAMAÑO ESTANDAR</t>
  </si>
  <si>
    <t>44121619-90000908</t>
  </si>
  <si>
    <t>SACAGRAPAS METALICO CON SUJETADOR DE PLASTICO</t>
  </si>
  <si>
    <t>TIJERA CORRIENTE DE METAL, 170 mm (± 20 mm) DE LARGO, CON MANGO ERGONÓMICO DE PLÁSTICO RESISTENTE O HULE, CUCHILLAS DE FILO CORTADO, DE FILO DURADERO, Y RESISTENTE A LA CORROSIÓN, PARA EL USO DEL ZURDO O DIESTRO</t>
  </si>
  <si>
    <t>MOUSE ÓPTICO, CONECTIVIDAD USB, DIMENSIONES 7 cm DE ANCHO X 3 cm DE ALTO X 10 cm DE LARGO, 2 BOTONES Y SCROLL</t>
  </si>
  <si>
    <t>43211708-92226338</t>
  </si>
  <si>
    <t>Para uso en equipos de computo</t>
  </si>
  <si>
    <t>TECLADO ESTANDAR  EN ESPAÑOL, CON CONECTOR USB TECLADO USB</t>
  </si>
  <si>
    <t>43211706-92003765</t>
  </si>
  <si>
    <t>AUDIFONOS DE DIADEMA CON MICROFONO PARA COMPUTADORA, SENSIBILIDAD -38 dB, DIADEMA ERGONÓMICAY ALMOHADILLAS ACOLCHADAS, COLOR NEGRO, RESPUESTA DE FRECUENCIA 20HZ - 20 kHZ, DIAMETRO DEL DRIVER 40 mm, CONTROL DE VOLUMEN, DIADEMA AUTOAJUSTABLE, DIMENSIONES 18,5 cm X 24 cm X 9 cm, PESO 333 g</t>
  </si>
  <si>
    <t>52161554-92291423</t>
  </si>
  <si>
    <t>Para uso en equipos de computo en atención de reuniones virtuales y actividades de capacitación entre otros.</t>
  </si>
  <si>
    <t>ALMOHADILLA PARA RATON (MOUSEPAD) CON GEL DE 23 cm DE LARGO X 17,5 cm DE ANCHO X 2,5 cm DE ALTO (EN EL GEL</t>
  </si>
  <si>
    <t>CAMARA WEB, INTERFAZ USB 2 RESOLUCION DE VIDEO 2 MEGAPIXELES, COMPATIBLE CON WINDOWS XP,7,8</t>
  </si>
  <si>
    <t>45121520-92036800</t>
  </si>
  <si>
    <t>TONER PARA IMPRESORA XEROX WORK CENTRE, COLOR NEGRO, NÚMERO DE PARTE 106R02310 Marca XEROX Modelo WorkCentre 3325</t>
  </si>
  <si>
    <t xml:space="preserve">	44103103-92079699</t>
  </si>
  <si>
    <t>Para uso en impresoras.laser.</t>
  </si>
  <si>
    <t>TONER NEGRO PARA COPIADORA XEROX, EXTRA ALTA CAPACIDAD, NUMERO DE PARTE 106R03623 Marca PREMIUM Modelo 3345</t>
  </si>
  <si>
    <t xml:space="preserve">	44103103-92227887</t>
  </si>
  <si>
    <t>DETERGENTE (JABON) EN CREMA PARA LAVAR VAJILLA , ENVASE 500 G, COLOR VERDE</t>
  </si>
  <si>
    <t>47131810-90029737</t>
  </si>
  <si>
    <t xml:space="preserve">Para el aseo y limpieza </t>
  </si>
  <si>
    <t>ESPONJA LAVAPLATOS DOBLE FUNCIÓN ESPUMA FIBRA</t>
  </si>
  <si>
    <t>TOALLA TIPO PAÑO ABSORBENTE DE MICROFIBRA DE 40 cm DE ANCHO X 40 cm LARGO PAQUETE DE 6 UNIDADES</t>
  </si>
  <si>
    <t>47131502-92032628</t>
  </si>
  <si>
    <t>VAJILLA, 36 PIEZAS, COLOR BLANCO, ELABORADA EN PORCELANA, SIN DECORAR</t>
  </si>
  <si>
    <t>52152016-92134039</t>
  </si>
  <si>
    <t>Para uso en el comedor o bien en reuniones y capacitaciones</t>
  </si>
  <si>
    <t>TOALLITAS DESINFECTANTES. SIN CLORO, PAQUETE CON 6 ENVASES</t>
  </si>
  <si>
    <t xml:space="preserve">	47131502- 92114834</t>
  </si>
  <si>
    <t>Para uso en la limpieza de artículos de oficina</t>
  </si>
  <si>
    <t>BATERIA ALCALINA AA DE 1.5V</t>
  </si>
  <si>
    <t xml:space="preserve">Para uso en controles de aires acondicionados, </t>
  </si>
  <si>
    <t>BATERIA AAA ALCALINA, DE 1,5 V, PAQUETE DE 2 UNIDADES DE NI-MH</t>
  </si>
  <si>
    <t>Para uso en equipo de computo comno: en mouse y teclados inalámbricos.</t>
  </si>
  <si>
    <t>kits de primeros auxilios de los servicios médicos de urgencia (botiquín</t>
  </si>
  <si>
    <t>42172001-92006808</t>
  </si>
  <si>
    <t xml:space="preserve">Para uso en los vehículos en cumplimiento a las Normas </t>
  </si>
  <si>
    <t>CAFÉ MOLIDO, BOLSA DE 500 g</t>
  </si>
  <si>
    <t>Para uso del personal administrativo y para atención de visitas, reuniones y charlas referentes al SGI</t>
  </si>
  <si>
    <t>AZUCAR SOBRE DE 5 G PAQUETE DE 100 SOBRES DE 5 GRS AZUCAR DOÑA MARIA</t>
  </si>
  <si>
    <t>Pago de Viáticos dentro del país para personal de la planta, operación, miscelaneos, pago de peajes.</t>
  </si>
  <si>
    <t xml:space="preserve"> Mantenimiento y reparación de motoguadañas</t>
  </si>
  <si>
    <t>72154302-92038983</t>
  </si>
  <si>
    <t>Mantenimiento y reparación de otros equipos Activos No.</t>
  </si>
  <si>
    <t xml:space="preserve"> Mantenimiento y reparación hidrolavadoras</t>
  </si>
  <si>
    <t xml:space="preserve"> Mantenimiento y reparación de refrijeradora</t>
  </si>
  <si>
    <t>Servicios varios copia de llaves</t>
  </si>
  <si>
    <t>46171505-92038251</t>
  </si>
  <si>
    <t xml:space="preserve">Servicios por Copia de llaves Portónes, puertas PHBI </t>
  </si>
  <si>
    <t xml:space="preserve">	SERVICIO DE LIMPIEZA DE TANQUE SEPTICO, CAMION CISTERNA,CAPACIDAD MINIMA 18000 L</t>
  </si>
  <si>
    <t>72154055-92040977</t>
  </si>
  <si>
    <t>Por limpieza de tanque séptico casa de máquinas PHBI</t>
  </si>
  <si>
    <t>Por Servicio de Reparación de Llantas</t>
  </si>
  <si>
    <t>Por Servicio de Reparación de Llantas vh: 599,803, 490</t>
  </si>
  <si>
    <t xml:space="preserve">	GASOLINA REGULAR LIBRE DE PLOMO DENSIDAD 760 g/L , 34,78 MEGAJULIOS POR LITRO PARA MOTORES DE COMBUSTION INTERNA Marca GASOLINA REGULAR Modelo PLUS 91</t>
  </si>
  <si>
    <t>15101506-92043611</t>
  </si>
  <si>
    <t>P/ uso en equipos menores, motoguadañas, motosierras, generadores, soldadora, cuadraciclo,entre otros</t>
  </si>
  <si>
    <t>DIESEL</t>
  </si>
  <si>
    <t>P/uso en plantas de emergencias (generadores)ubicados en casa máquinas, Embalse Regulación y Toma Balsa</t>
  </si>
  <si>
    <t>ACEITE 4T SINTETICO OM SAE 10W-30 600ML</t>
  </si>
  <si>
    <t>15121501-90028607</t>
  </si>
  <si>
    <t>Aceite lubricante para bomba de extracción Rovatti, Activo No. 86071</t>
  </si>
  <si>
    <t>PENETRANTE WD-40 11 ONZ</t>
  </si>
  <si>
    <t>15121520-92008356</t>
  </si>
  <si>
    <t>Aceite Lubricante Para motoguadañas de uso misceláneo</t>
  </si>
  <si>
    <t xml:space="preserve">	PEGAMENTO PVC, ENVASE (TARRO) 0,25 L</t>
  </si>
  <si>
    <t xml:space="preserve">	31201623-	92038056</t>
  </si>
  <si>
    <t xml:space="preserve"> Producto P/ reparación de tuberías agua Casa Máquinas PHBI, Puesto Vigilancia, </t>
  </si>
  <si>
    <t>HERBICIDA GLICINA GLYPHOSATE (GLIFOCOL 35.6 SL), PRESENTACION ENVASE 3,785 L, PARA CONTROL DE MALEZAS DE HOJA ANCHA Y GRAMINEAS Marca UNIVERSAL HOPE INTERNATIONAL Modelo BRONCO 35.6 SL</t>
  </si>
  <si>
    <t>10171701-92100666</t>
  </si>
  <si>
    <t xml:space="preserve">Para eliminación  de malezas en caminos, Postes-línea, anclas, y zonas verdes  hacia embalse, Toma Balsa y casamáquinas. </t>
  </si>
  <si>
    <t xml:space="preserve">HERBICIDA DE CONTACTO DIFENIL ETER OXIFLUORFEN INGREDIENTE ACTIVO AL 24% P/V SIN EFECTO SISTEMICO ETIQUETA VERDE PRESENTACION EN 1 L Marca Dow Agroscience Modelo Tordon 30.4SL litro	</t>
  </si>
  <si>
    <t>10171701-92010533</t>
  </si>
  <si>
    <t>HERBICIDA 2,4-D+ PICLORAN, TIPO POSTEMERGENTE, GRUPO QUÍMICO FENOXI + PIRIDINA, 30,4 % INGREDIENTE ACTIVO, CONCENTRADO SOLUBLE (SL), ENVASES DE 1 L Marca UNIVERSAL HOPE Modelo HERBOLEX 30.4 SL</t>
  </si>
  <si>
    <t>10171701-92204137</t>
  </si>
  <si>
    <t>METSULFURON METIL, PRESENTACIÓN 0,01 kg (10 g) Marca Agrocosta Modelo Gallo 10 wp</t>
  </si>
  <si>
    <t>10171701-92041582</t>
  </si>
  <si>
    <t>METSULFURON METIL, PRESENTACIÓN 0,1 kg (100 g) Marca ESPADA 60 WP Modelo ESPADA 60 WP 100GRS</t>
  </si>
  <si>
    <t>10171701-92041581</t>
  </si>
  <si>
    <t>PEGAMENTO DE CONTACTO, DE PVC, PRESENTACION 120 mL</t>
  </si>
  <si>
    <t>31201623-92210623</t>
  </si>
  <si>
    <t>BOMBILLO TIPO LED, POTENCIA DE 9 W, VOLTAJE DE 120 VAC, ROSCA E27, LUMENES DE 850 lm, EFICIENCIA LUMINICA DE 80 lm/W Marca BEST VALUE Modelo E33418</t>
  </si>
  <si>
    <t>39101699-92153076</t>
  </si>
  <si>
    <t>P/ instalación de luminarias en Toma Balsa: Galería, Bifurcadores desarenadores, compuerta entrada y compuerta Radial</t>
  </si>
  <si>
    <t xml:space="preserve">	TOMAS DE CORRIENTE (ENCHUFE) HULE HEMBRA Y MACHO DE 15 A 125 V TRES PINES P/EXTENSION Marca AGUILA Modelo 222 Y 1709</t>
  </si>
  <si>
    <t>39121402-90011519</t>
  </si>
  <si>
    <t>AGUILA TOMADOBLE POLARIZADO 270</t>
  </si>
  <si>
    <t>39121402-92141509</t>
  </si>
  <si>
    <t>AGUILA PLACA P/TOMA DOBLE 2132</t>
  </si>
  <si>
    <t>39121439-90032373</t>
  </si>
  <si>
    <t>TUBO FLUORESCENTE T8 DE 17 VATIOS, 120 V, 6500 K, 1350 LUMENES, 60,96 cm LARGO (24 Pulg) Marca SLYVANIA Modelo P1592-3</t>
  </si>
  <si>
    <t>39101605-92016612</t>
  </si>
  <si>
    <t>TUBO FLUORESCENTE DE 17 W # F017 T8 LUZ DIA Marca PHILIPS Modelo F17 T8</t>
  </si>
  <si>
    <t>39101605-92156671</t>
  </si>
  <si>
    <t>P/ instalación de luminarias en Toma Balsa: Galería, Bifurcadores desarenadores, Casa máquinas PHBI</t>
  </si>
  <si>
    <t xml:space="preserve">	REGLETA DE CONEXION DE PODER DE 120 AC DE 12 TOMAS O ESPACIOS # BCMRPSH20</t>
  </si>
  <si>
    <t>39121031-92016412</t>
  </si>
  <si>
    <t>Regleta para conectar computador, radios comunicación e impresora oficina administrativa</t>
  </si>
  <si>
    <t xml:space="preserve">Cinta aislante fusión media tensión 50,8mm ancho x 11mt. 15/35 Kv color gris Tyco. </t>
  </si>
  <si>
    <t>31201502-92103277</t>
  </si>
  <si>
    <t>P/ uso en reparación de línea media tensión 34,5kv PHBI en atención de averías.</t>
  </si>
  <si>
    <t xml:space="preserve">	LUMINARIA COMPLETA LED, CERRADA TIPO COBRA, POTENCIA DE 200 W, EFICIENCIA LUMINICA DE 80 lm/W,</t>
  </si>
  <si>
    <t>39111603-92112329</t>
  </si>
  <si>
    <t>luminarias para uso en Toma Balsa, Embalse Regulación y Casa Máquinas PHBI</t>
  </si>
  <si>
    <t>LAMPARA DE LUZ ULTRAVIOLETA, TIPO S330RL, POTENCIA DE 16 W, TAMAÑO DE 330 mm DE LARGO, PARA SISTEMA DE PURIFICACION DE AGUA</t>
  </si>
  <si>
    <t>39101616-92172055</t>
  </si>
  <si>
    <t>Reemplazo por deterioro en el sistema de potabilización del agua a ubicarse en la casa de máquinas</t>
  </si>
  <si>
    <t>TAPE ELECTRICO 33 / 3M CORRIENTE</t>
  </si>
  <si>
    <t>31201502-90002482</t>
  </si>
  <si>
    <t>Cinta aislante para cable eléctrico</t>
  </si>
  <si>
    <t xml:space="preserve">	FILTRO DE CARBÓN ACTIVADO, DIMENSIONES 248 mm x 73 mm (9-3/4 x 2-7/8 Pulg), POROSIDAD: 10 MICRÓMETROS, MATERIAL: CARBÓN ACTIVADO, PRESENTACIÓN CILINDRO COLOR BLANCO, EFICIENCIA DE REMOCIÓN DEL 85 %. FUNCIÓN ELIMINACIÓN DE SEDIMENTOS FINOS Y CLORO</t>
  </si>
  <si>
    <t>40161502-92190928</t>
  </si>
  <si>
    <t>Filtros P/sistema de potabilización del agua a ubicarse en la casa de máquinas</t>
  </si>
  <si>
    <t xml:space="preserve"> broca 5/32</t>
  </si>
  <si>
    <t>Trabajos Misceláneos en peling</t>
  </si>
  <si>
    <t>tornillo P/techo 1/4x1</t>
  </si>
  <si>
    <t>31161504-90009680</t>
  </si>
  <si>
    <t>Tubo metálicos para estructura techo bodega miscelánea</t>
  </si>
  <si>
    <t>LUXOMETRO (LLAVE DE BOTON) TIPO PUSH DE ACERO INOXIDABLE, CIERRE AUTOMATICO DE UNA ENTRADA COLOR PLATA PARA ORINAL</t>
  </si>
  <si>
    <t>40141640-92036778</t>
  </si>
  <si>
    <t>P/ sanitario casa máquinas</t>
  </si>
  <si>
    <t>ALAMBRE GALVANIZADO CALIBRE 16 DE GROSOR</t>
  </si>
  <si>
    <t>26121540-90040950</t>
  </si>
  <si>
    <t xml:space="preserve"> Alambre  para la reparación del cerramiento Los Lagos.</t>
  </si>
  <si>
    <t>MALLA DE HIERRO GALVANIZADO, TIPO CICLÓN, MEDIDAS: 2 m DE ALTO,  3,15 mm DE ESPESOR, DIÁMETRO DE 50,8 mm X 50,8 mm</t>
  </si>
  <si>
    <t>30152001-92210441</t>
  </si>
  <si>
    <t>P/ la reparación del cerramiento perimetral Los Lagos PHCG</t>
  </si>
  <si>
    <t>cabezal de alumino P/guadaña</t>
  </si>
  <si>
    <t>27112037-92072599</t>
  </si>
  <si>
    <t>P/ uso en chápeas de zonas verdes con motoguadañas en PHBI</t>
  </si>
  <si>
    <t xml:space="preserve"> candado Yale</t>
  </si>
  <si>
    <t>46171501-92199305</t>
  </si>
  <si>
    <t>P/ portones de Toma Balsa, Embalse, Casa Máquinas</t>
  </si>
  <si>
    <t>broca 3/8x4x6</t>
  </si>
  <si>
    <t>27111538-92037342</t>
  </si>
  <si>
    <t>Material/productos de uso en reparaciones en bodegas, casamáquinas PHBI</t>
  </si>
  <si>
    <t>broca 3/16</t>
  </si>
  <si>
    <t>27111538-92233014</t>
  </si>
  <si>
    <t>TUERCA 5/8 RO G5</t>
  </si>
  <si>
    <t>31161727-92009087</t>
  </si>
  <si>
    <t>ARANDELA PLANA 5/8</t>
  </si>
  <si>
    <t>31161807-90002930</t>
  </si>
  <si>
    <t xml:space="preserve">	ELECTRODO DE SOLDADURA INOXIDABLE, E316L, DIAMETRO 2.4 mm, RESISTENCIA 6327.62 Kg/cm2 Marca LINCOLN Modelo 6013 3/32</t>
  </si>
  <si>
    <t>30kg</t>
  </si>
  <si>
    <t>23271810-92008880</t>
  </si>
  <si>
    <t xml:space="preserve">2.03.99 </t>
  </si>
  <si>
    <t>Otros mat. y productos de uso en soldadura de estructuras metálicas como techos, andamios, entre otros</t>
  </si>
  <si>
    <t>BROCHA DE CRIN DE 50,80 mm (2 Pulg) PARA PINTAR Marca Truper Modelo BROCHA MANGO PLASTICO BRP-2</t>
  </si>
  <si>
    <t>31211904-90012936</t>
  </si>
  <si>
    <t>Otros mat. y productos de uso en pintado paredes internas/ext Casa Máquinas, oficinas,</t>
  </si>
  <si>
    <t>RODILLO DE 101,6 mm DE LARGO CON PUÑO PLASTICO PARA PINTAR Marca rodillo 4" Modelo rodillo 4"</t>
  </si>
  <si>
    <t>31211906-92060631</t>
  </si>
  <si>
    <t xml:space="preserve">ALMOHADILLA (FELPA) P/RODILLO DE PINTAR Marca BYP Modelo 3/8 X 9"	</t>
  </si>
  <si>
    <t xml:space="preserve">	BANDEJA DE PINTURA PLASTICA CON ESCURRIDOR, TAMAÑO 228,6 mm, RESISTENTE A SOLVENTES</t>
  </si>
  <si>
    <t>31211909-92008937</t>
  </si>
  <si>
    <t>productos de uso en pintado paredes internas/ext Casa Máquinas, oficinas,</t>
  </si>
  <si>
    <t>LIJA CON SOPORTE DE PAPEL/CARTON PARA METAL (AGUA) # 100 Marca ABRACOL Modelo GRANO 80</t>
  </si>
  <si>
    <t>31191501-90003201</t>
  </si>
  <si>
    <t>productos de uso en pintado paredes internas/ext Casa Máquinas, oficinas, Bodegas</t>
  </si>
  <si>
    <t xml:space="preserve">	BROCHA DE CRIN, CERDAS DE PUNTAS ELASTICAS DE 76,2 mm (3 Pulg) DE ANCHO, CON MANGO DE MADERA, DISEÑO ERGONOMICO PARA PINTAR Marca TRUPER Modelo BROCHA MANGO PLASTICO BRT-3P TRUPER</t>
  </si>
  <si>
    <t>31211904-92066344</t>
  </si>
  <si>
    <t>DISCO ABRASIVO ACODADO, DIAMETRO EXTERNO 114,3 mm (4 1/2 Pulg), DIAMETRO INTERNO 22,22 mm (7/8 Pulg), GROSOR 6,35 mm (1/4 Pulg), TIPO ABRASIVO A (OXIDO ALUMINIO-CORINDON), GRANO 24, PARA ESMERILAR Marca * Modelo *</t>
  </si>
  <si>
    <t>31191506-92054517</t>
  </si>
  <si>
    <t>Material/productos de uso en la construcción, reparaciones en bodegas, casamáquinas PHBI</t>
  </si>
  <si>
    <t>FELPA PARA RODILLO, DE 1,905 cm (3/4 pulg) DE ESPESOR, Y 7,62 cm (3 pulg) DE ANCHO APROXIMADAMENTE. QUE SEA ANTIGOTEO. Marca nova Modelo 4x3/8”</t>
  </si>
  <si>
    <t>31211917-92201964</t>
  </si>
  <si>
    <t>Productos de uso en pintado paredes internas/ext Casa Máquinas, oficinas, Bodegas</t>
  </si>
  <si>
    <t>DISCO ABRASIVO, BAQUELITA REFORZADA, DIAMETRO 114,3 mm (4,1/2 Pulg), ESPESOR 3,17 mm (1/8 Pulg), EJE DE SUGECION 22,22 mm (7/8 Pulg), PARA CORTE DE METAL Marca * Modelo *</t>
  </si>
  <si>
    <t>31191506-92333061</t>
  </si>
  <si>
    <t>LIJA DISCO, TIPO FLAP, ESTILO PLANO, GRANO # 60, TAMAÑO 114,30 mm (4,5 Pulg) DIÁMETRO EXTERNO X 22,22 mm (7/8 Pulg) DIÁMETRO INTERNO</t>
  </si>
  <si>
    <t>31191506-92171415</t>
  </si>
  <si>
    <t>DISCO ABRASIVO DE 6,35 MM X 22,22 MM X 180 MM DE ALTO RENDIMIENTO P/ESMERILAR METAL Disco Desbaste de Metal de 7 pulgadas Grano A24N-BF</t>
  </si>
  <si>
    <t>31191506-90019010</t>
  </si>
  <si>
    <t>CODO DE PLASTICO (CPVC), TIPO LISO, DE 12,70 mm DE DIAMETRO, DE 90°, CEDULA SCH-40, PARA USO POTABLE Marca N/A Modelo N/A</t>
  </si>
  <si>
    <t>40172809-92075392</t>
  </si>
  <si>
    <t>Productos para uso en reparación de cañerías, tuberías de agua potable caseta vigilancia, Casa Máquinas</t>
  </si>
  <si>
    <t>UNION DE PLASTICO (PVC) DE 12,7 mm (diametro 1/2 pulgada) UTILIZADA PARA CONEXION DE TUBERIA PVC PARA CAÑERIA (PRESION)</t>
  </si>
  <si>
    <t>40174908-92007925</t>
  </si>
  <si>
    <t>ADAPTADOR MACHO PVC DE 12,7 mm DE DIAMETRO Marca NACIONAL Modelo ADAPTADOR MACHO</t>
  </si>
  <si>
    <t>40171708-92022825</t>
  </si>
  <si>
    <t>ADAPTADOR HEMBRA 12,7 mm (1/2 Pulg) PVC P/ AGUA POTABLE Marca amanco Modelo PVC TAPON HEMBRA LISO PRESION SCH-40 12MM</t>
  </si>
  <si>
    <t>40171708-92016388</t>
  </si>
  <si>
    <t>UNION DE TRANSICION O REPARACION 1 1/2 PULGADA (38 MM) PLASTICO PVC PARA AGUA POTABLE Marca PVC UNION TRANSICION PRESION SCH-40 38MM - 1.1/2" Modelo PVC UNION TRANSICION PRESION SCH-40 38MM - 1.1/2"</t>
  </si>
  <si>
    <t>40174908-92018161</t>
  </si>
  <si>
    <t>UNION DE PLASTICO (PVC) DE 50,8 mm (diametro 2 pulgadas) UTILIZADA PARA CONEXION DE TUBERIA PVC PARA CAÑERIA (PRESION) UNION LISA PVC PRESS 50MM (2) BL</t>
  </si>
  <si>
    <t>40174908-92007926</t>
  </si>
  <si>
    <t>ADAPTADOR PLASTICO PVC DE ROSCA TIPO MACHO DE 50,80 mm DE DIAMETRO PARA SISTEMA DE AGUAS Marca AMANCO Modelo MACHO DE 4 PULGADAS</t>
  </si>
  <si>
    <t>40171708-92009095</t>
  </si>
  <si>
    <t>ADAPTADOR PLASTICO (PVC) HEMBRA DE 50,80 mm DE DIAMETRO, CEDULA SDR-32,5 Marca PVC ADAPTADOR HEMBRA PRESION SCH-40 50MM - 2" Modelo PVC ADAPTADOR HEMBRA PRESION SCH-40 50MM - 2"</t>
  </si>
  <si>
    <t>40171708-92031207</t>
  </si>
  <si>
    <t>ESPANDER METÁLICO, TIPO MARIPOSA, CON TORNILLO, DE 4,76 mm DE ANCHO Y 57,15 mm DE LARGO Marca UNIVERSAL Modelo ANC-20 - METALICO GALV 1/4" X 2-1/4"</t>
  </si>
  <si>
    <t>31162103-92272539</t>
  </si>
  <si>
    <t>UNION DE TRANSICION O REPARACION 3/4 PULGADA (18 MM) PLASTICO PVC PARA AGUA POTABLE Marca DURMAN ESQUIVEL Modelo DURMAN ESQUIVEL</t>
  </si>
  <si>
    <t>40174908-92018159</t>
  </si>
  <si>
    <t>Productos para trabajos en tuberías de agua potable, paredes, caseta vigilancia, Casa Máquinas</t>
  </si>
  <si>
    <t>DISCO (MUELA) ABRASIVO DE 3,17 mm X 22,22 mm X 228 mm PARA CORTAR METAL Marca RHODIUS Modelo 9X1/8</t>
  </si>
  <si>
    <t>31191506-92011110</t>
  </si>
  <si>
    <t xml:space="preserve">	DISCO (MUELA) ABRASIVO DE 6,35 mm X 22,22 mm X 228,60 mm P/ESMERILAR METAL Marca CABALLITO Modelo 9X1.9MM 581216	</t>
  </si>
  <si>
    <t>31191506-90019073</t>
  </si>
  <si>
    <t>UNION DE POLIETILENO VIRGEN CON TRATAMIENTO UV (CONTRA RAYOS ULTRAVIOLETA) DIAMETRO DE 19,05 mm PARA POLIDUCTO</t>
  </si>
  <si>
    <t>40174911-92018207</t>
  </si>
  <si>
    <t>Productos para uso en reparación de cañerías, tuberías de agua Toma Balsa PHBI</t>
  </si>
  <si>
    <t>UNION DE TRANSICION O REPARACION SCH 1 (25 MM) LISO PLASTICO PVC Marca Durman Modelo 25MM</t>
  </si>
  <si>
    <t>40174908-92005879</t>
  </si>
  <si>
    <t>DISCO DE DIAMANTE PARA CORTE Marca * Modelo *</t>
  </si>
  <si>
    <t>27112838-90029295</t>
  </si>
  <si>
    <t>Productos para uso en reparación de pisos Toma Balsa PHBI</t>
  </si>
  <si>
    <t xml:space="preserve">	EXPANDER, #  HILTI HDI-9,525 mm ( 3/8 Pulg), TIPO HDI, ROSCA INTERNA, DIÁMETRO 9,5 mm,ACERO INOXIDABLE,  PARA ANCLAJE, USO EN CONCRETO, Marca ANCLAJE DE CUÑA (3/8 X 2-1/4") POWER STUD Modelo ANCLAJE DE CUÑA (3/8 X 2-1/4") POWER STUD</t>
  </si>
  <si>
    <t>31162103-92183966</t>
  </si>
  <si>
    <t>UNIÓN PVC LIZA PARA PRESIÓN DE 75 mm (3) DE DIÁMETRO UNION PLAST PVC DE 75MM LISA P/PRESION</t>
  </si>
  <si>
    <t>40174908-92009230</t>
  </si>
  <si>
    <t>Productos para uso en reparación de cañería sanitarios Casa Máquinas PHBI</t>
  </si>
  <si>
    <t>TEE DE PVC LISA DE PRESIÓN DE 75 mm (3) DE DIÁMETRO</t>
  </si>
  <si>
    <t>40174608-92009591</t>
  </si>
  <si>
    <t>Productos para uso en reparación de tubería agua en embalse regualción PHBI</t>
  </si>
  <si>
    <t>ADAPTADOR DE PLASTICO PVC,DIAMETRO DE 76,2 mm (3 Pulg), TIPO MACHO, CEDULA SCH40, USO POTABLE Marca PVC ADAPTADOR MACHO PRESION SCH-40 75MM - 3" Modelo PVC ADAPTADOR MACHO PRESION SCH-40 75MM - 3"</t>
  </si>
  <si>
    <t>40171708-92087535</t>
  </si>
  <si>
    <t>REDUCCION DE PLASTICO PVC, DIAMETRO DE 25,4 mm (1 Pulg) A 12,7 mm (1/2 Pulg), TIPO LISA, CEDULA SCH 40 Marca MASACA Modelo RL25X12</t>
  </si>
  <si>
    <t>40173608-92085581</t>
  </si>
  <si>
    <t>Productos para uso en reparación de tubería agua en Caseta guarda, Casa Máquinas, embalse regulación PHBI</t>
  </si>
  <si>
    <t xml:space="preserve">CINTA SELLADORA DE PTFE (TEFLOM), COLOR BLANCO, ALTA DENSIDAD, MEDIDAS 12,7 mm X 13 m	</t>
  </si>
  <si>
    <t>31201514-92033770</t>
  </si>
  <si>
    <t>BOLIGRAFO NEGRO PERSONALIZADO DESECHABLE Marca BIC Modelo BIC</t>
  </si>
  <si>
    <t>Artículos de oficina para uso en oficina Administrativa, Sala Operación y Sala Reuniones.</t>
  </si>
  <si>
    <t>CINTA ADHESIVA DE ENMASCARAR (MASKING TAPE), MEDIDA 25.4 mm (1 Pulg) Marca 3M Modelo 34001</t>
  </si>
  <si>
    <t xml:space="preserve">	NOTA DE PAPEL ADHESIVO (QUITA Y PON) PEQUEÑO DE 50 mm X 40 mm EN PRESENTACION DE 100 HOJAS</t>
  </si>
  <si>
    <t>14111530-92047698</t>
  </si>
  <si>
    <t xml:space="preserve">BOLIGRAFO AZUL DESECHABLE Marca STABILO Modelo STABILO-AZUL	</t>
  </si>
  <si>
    <t>Artículos de oficina para uso de etiquetado en oficina Administrativa, Sala Operación y Sala Reuniones.</t>
  </si>
  <si>
    <t>LIBRO DE ACTAS RAYADO POR AMBOS LADOS, TAMAÑO CARTA, EMPASTE DE CARTON DE 200 FOLIOS Marca VEROLIZ Modelo VEROLIZ</t>
  </si>
  <si>
    <t>14111531-92022808</t>
  </si>
  <si>
    <t>Bitacoras de Operación para uso en Sala de Control.</t>
  </si>
  <si>
    <t>TECLADO ESTANDAR EN ESPAÑOL, CON CONECTOR USB TECLADO USB</t>
  </si>
  <si>
    <t>Materiales de cómputo para activos No. 72836, 73846, 83271,73987,72580, 72581</t>
  </si>
  <si>
    <t>Parlante para Computador Personal USB/Wi Fi</t>
  </si>
  <si>
    <t>52161512-92035620</t>
  </si>
  <si>
    <t>Materiales de cómputo para activos No. 72836, 73846, 83271,73987,72580, 72582</t>
  </si>
  <si>
    <t>TONER PARA IMPRESORA XEROX WORK CENTRE, COLOR NEGRO, NÚMERO DE PARTE 106R02310 Marca LD Modelo 106R02310-2313 para uso en equipo Work Centre 3325 11000 copias de rendimiento Se adjunta ficha tecnica del producto</t>
  </si>
  <si>
    <t>44103103-92079699</t>
  </si>
  <si>
    <t xml:space="preserve">TÓNER PARA IMPRESORA XEROX 3325 DE OFICINA ADMINISTRATIVA </t>
  </si>
  <si>
    <t>pañitos de limpieza (microfibra)</t>
  </si>
  <si>
    <t>47131501-92003286</t>
  </si>
  <si>
    <t>Útiles y materiales de limpieza para uso en cocina y comedor CM PHBI</t>
  </si>
  <si>
    <t>LAVAPLATOS JUMBO NARANJA 1000 gr</t>
  </si>
  <si>
    <t>53131608-92062800</t>
  </si>
  <si>
    <t>FIBRA ANAT VERDE 2PACK</t>
  </si>
  <si>
    <t xml:space="preserve">		FILTRO DE SEDIMENTOS, DE POLIPROPILENO, DE 5 MICRAS, TAMAÑO DE 254 mm (10 Pulg) X 63,5 mm (2 1/2 Pulg), PARA SISTEMA DE PURIFICACION DE AGUA</t>
  </si>
  <si>
    <t>40161502-92171980</t>
  </si>
  <si>
    <t xml:space="preserve">		BATERIA AA ALCALINA BATERIA AA ALCALINA </t>
  </si>
  <si>
    <t>baterías AA alcalinas para los controles de los aires acondicionados, mouse, multímetro y portones de acceso</t>
  </si>
  <si>
    <t>Atomizador manual 500ml</t>
  </si>
  <si>
    <t>24122002-92166534</t>
  </si>
  <si>
    <t>Atomizador P/ uso en limpieza bodega miscelánea, sala control y cocina CM</t>
  </si>
  <si>
    <t>AMARRA (GAZA) PLASTICA DE 5 mm DE ANCHO X 228,6 mm (9 Pulg) DE LARGO COLOR BLANCO</t>
  </si>
  <si>
    <t>31162418-92100170</t>
  </si>
  <si>
    <t>Amarras para uso trabajos misceláneo  varios</t>
  </si>
  <si>
    <t>AMARRA (GAZA) PLASTICA DE 2,29 mm DE GROSOR X 8,76 mm DE ANCHO X 864 mm DE LONGITUD COLOR NEGRO</t>
  </si>
  <si>
    <t>31162418-92027817</t>
  </si>
  <si>
    <t>CUERDA DE NYLON REDONDA, DE CORTE PARA MOTOGUADAÑA , TAMAÑO 500 m X 3.50 mm, EN PRESENTACIÓN DE ROLLO</t>
  </si>
  <si>
    <t>31152102-92064515</t>
  </si>
  <si>
    <t xml:space="preserve"> Manila/ cuerda  para uso en chápea de zonas verdes con motoguadañas en PHBI.</t>
  </si>
  <si>
    <t>MANGUERA PLASTICA ALMA DE NILON PARA JARDIN DE 22 m</t>
  </si>
  <si>
    <t>40142008-90016572</t>
  </si>
  <si>
    <t>Mangueras para uso misceláneao riego y lavado.</t>
  </si>
  <si>
    <t>LINGA P/CARGA C/RATCH TOTAL 4TON 2" X 10MT</t>
  </si>
  <si>
    <t>24101611-92007581</t>
  </si>
  <si>
    <t>Lingas para uso sujeción trasporte de cargas de vh803 y 599</t>
  </si>
  <si>
    <t>amarra plastica 18x7mm</t>
  </si>
  <si>
    <t>31162418-90013397</t>
  </si>
  <si>
    <t>REPELENTE OFF Deep Wood aerosol 198 ML</t>
  </si>
  <si>
    <t>2019901900-006999</t>
  </si>
  <si>
    <t>Repelentes Para uso del personal misceláneo</t>
  </si>
  <si>
    <t>CAFÉ MOLIDO CAFE MOLIDO DE 500 GRS 1820</t>
  </si>
  <si>
    <t>P/consumo del personal PHBI, visitantes CNFL, cuadrilla occidente, en cocina-comedor _casa máquinas.</t>
  </si>
  <si>
    <t>AZUCAR GRANULADA BLANCA EN PAQUETE DE 2 kg</t>
  </si>
  <si>
    <t xml:space="preserve">SERVICIO DE TRANSPORTE DE MERCANCÍA LIVIANA </t>
  </si>
  <si>
    <t>Para liquidar gastos por concepto de transporte de materiales para las reparaciones y mejoras en la planta.</t>
  </si>
  <si>
    <t>LAVADO  Y ENCERADO DE CARROCERIA, LLANTA, LIMPIEZA Y DESPERCUCIÓN DEL INTERIOR; costados, puertas, tablero y/otras  LAVADO DE INTERIOR;  telas y alfombras; forros de puertas, cajuela, asientos, techo interior y otras areas dentro del vehiculo</t>
  </si>
  <si>
    <t>76111801 / 90003883</t>
  </si>
  <si>
    <t>Mantenimiento general de los vehículos de la Planta (lavado, encerado, limpieza del interior, lavado de motor, chasis etc.)</t>
  </si>
  <si>
    <t>Duplicado de Llaves</t>
  </si>
  <si>
    <t>46171505 - 92038251</t>
  </si>
  <si>
    <t>Para el pago por reparación de pinchaduras de las llantas de los vehículos asignados a la planta.</t>
  </si>
  <si>
    <t>78181597 / 92211538</t>
  </si>
  <si>
    <t xml:space="preserve">Gasolina Super </t>
  </si>
  <si>
    <t>650 L</t>
  </si>
  <si>
    <t>15011506 - 92290029</t>
  </si>
  <si>
    <t>Para abastecer de combustible y operar los equipos de mantenimiento misceláneo como motosierras, moto guadañas, sopladoras, bombas de espalda entre otros.</t>
  </si>
  <si>
    <t xml:space="preserve">Diesel </t>
  </si>
  <si>
    <t>365 Litros</t>
  </si>
  <si>
    <t>15101505- 92041649</t>
  </si>
  <si>
    <t>Para suministro a Planta de Emergencia en la Presa (utilizada en paros programados y salidas de emergencia de la Línea de transmisión).</t>
  </si>
  <si>
    <t>Gas Licuado de Petroleo</t>
  </si>
  <si>
    <t>7 Unidades</t>
  </si>
  <si>
    <t>15111510 - 92302607</t>
  </si>
  <si>
    <t>Lubricante, anticorrosivo para liberación de mecanismos.Candados</t>
  </si>
  <si>
    <t xml:space="preserve">2 Unidades </t>
  </si>
  <si>
    <t>Para comprar aceite y grasas que requieren los equipos misceláneos y unidades generadoras en procesos de operación, mantenimiento preventivo y correctivo.</t>
  </si>
  <si>
    <t>ACEITE LUBRICANTE (PREPARADO) PENETRANTE, AEROSOL MULTIPROPOSITO, ENVASE 325 mL (11 oz)</t>
  </si>
  <si>
    <t xml:space="preserve">4 Unidades </t>
  </si>
  <si>
    <t>15121597- 92031421</t>
  </si>
  <si>
    <t xml:space="preserve">Aceite 4 tiempos (Cuarto) </t>
  </si>
  <si>
    <t>2 Galones</t>
  </si>
  <si>
    <t>15121501- 90027910</t>
  </si>
  <si>
    <t>Aceite 2 tiempos (Cuarto)</t>
  </si>
  <si>
    <t xml:space="preserve">4 Galones </t>
  </si>
  <si>
    <t>151201 - 92017636</t>
  </si>
  <si>
    <t xml:space="preserve">PINTURA EN AGUA ACRILICA SATINADA PARA EXT-INT TIPO ANTIHONGOS </t>
  </si>
  <si>
    <t>30 Galones</t>
  </si>
  <si>
    <t>31211502-92004786</t>
  </si>
  <si>
    <t>Para la compra de pinturas base aceite, diluyentes y removedores de pintura utilizados en el mantenimiento de la infraestructura de la planta.</t>
  </si>
  <si>
    <t>Pintura Minio Rojo</t>
  </si>
  <si>
    <t>31211501 - 92022407</t>
  </si>
  <si>
    <t>Diluyente Espiritu mineral</t>
  </si>
  <si>
    <t>31211803 - 92002505</t>
  </si>
  <si>
    <t>HERBICIDA DE MALEZAS</t>
  </si>
  <si>
    <t>21 Galones</t>
  </si>
  <si>
    <t>10171701-92010532</t>
  </si>
  <si>
    <t>Para la compra de pintura base agua para el mantenimiento de las paredes de las estructuras de la planta, desatorador de cañerías, agua destilada, fertilizantes, veneno para control de plagas, insecticida, entre otros.</t>
  </si>
  <si>
    <t xml:space="preserve">	PASTA PARA GOTERAS, IMPERMEABILIZANTE, COLOR NEGRO, ENVASE DE 0.355 L,</t>
  </si>
  <si>
    <t>6 Unidades</t>
  </si>
  <si>
    <t>31201631-92193567</t>
  </si>
  <si>
    <t>Pegamento PVC 1/8 Amanco</t>
  </si>
  <si>
    <t>31201610 - 92244080</t>
  </si>
  <si>
    <t>BOMBILLO LED PAR 30 DE 11 W</t>
  </si>
  <si>
    <t>30 Unidades</t>
  </si>
  <si>
    <t>39101699-92086102</t>
  </si>
  <si>
    <t>Compra de materiales eléctricos que se utilizan en el mantenimiento de las equipos de la planta, compra de sensores, resistencias, tomas, apagadores, bombillos, reflectores, tubos fluorescentes, etc.</t>
  </si>
  <si>
    <t>BOMBILLO LED, VOLTAJE DE ENTRADA 90-300</t>
  </si>
  <si>
    <t>10 Unidades</t>
  </si>
  <si>
    <t>39101699-92035474</t>
  </si>
  <si>
    <t>TUBOS FLUORESCENTE T8, TECNOLOGIA LED</t>
  </si>
  <si>
    <t>80 Unidades</t>
  </si>
  <si>
    <t>39101605-92123264</t>
  </si>
  <si>
    <t>TOMASCORRIENTE TRIFÁSICO DE GIRO (TURNLOCK)L1830R, DE 120/280 V DE 30 A NEMA L1830, 4H, PARA EMPOTRAR</t>
  </si>
  <si>
    <t>39121439-92057051</t>
  </si>
  <si>
    <t xml:space="preserve">	LAMPARA DE ULTRAVIOLETA (UV) # 09-4002 DOBLE LONGITUD DE ONDA 185 nm Y 254 nm, PARA PURIFICADOR DE AGUA TKA PACIFIC</t>
  </si>
  <si>
    <t>4 Unidades</t>
  </si>
  <si>
    <t>39101616- 92016919</t>
  </si>
  <si>
    <t>LINTERNA TACTICA CON PROTECCION AL AGUA IPX7, CON BATERIA DE IONES DE LITIO RECARGABLE,MATERIAL DE ESTRUCTURA DE POLIMERO CON LARGO DE 14cm +-1cm, LUZ LED DE 600 lm, CON CLIP PARA BOSLILLO</t>
  </si>
  <si>
    <t>4 Unidad</t>
  </si>
  <si>
    <t>39111702-92265553</t>
  </si>
  <si>
    <t>INTERRUPTOR (APAGADOR), SENCILLO, DE DOS VÍAS, 10 A, 127 V
Interruptor sencillo 15A 110V blanco Plata 1000-W Eagle</t>
  </si>
  <si>
    <t>10 Unidad</t>
  </si>
  <si>
    <t>39111810-92180918</t>
  </si>
  <si>
    <t>Tornillo Gypsum punta Corriente 1"</t>
  </si>
  <si>
    <t>200 Unidades</t>
  </si>
  <si>
    <t>31161507 - 90020593</t>
  </si>
  <si>
    <t>Para la compra de herrajes, llavines, clavos, tornillos, varillas, arandelas, gazas metálicas, remaches, aldabas, bisagras, angulares, tubos cuadrados, tubos redondos, entre otros, para suplir las necesidades de trabajos de reparación y mejora de las instalaciones de la planta.</t>
  </si>
  <si>
    <t>Tornillo Gypsum Punta Corriente 3/4" (Frijolillo)</t>
  </si>
  <si>
    <t>100 Unidades</t>
  </si>
  <si>
    <t>Tornillo gypsum punta Corriente 2 "</t>
  </si>
  <si>
    <t>Tornillo Gypsum punta Broca 1"</t>
  </si>
  <si>
    <t>31161507 - 90020507</t>
  </si>
  <si>
    <t>Tornillo Gypsum Punta Broca 1/2" (Frijolillo)</t>
  </si>
  <si>
    <t>Tornillo gypsum punta Broca 2 "</t>
  </si>
  <si>
    <t>Candado 80 mm</t>
  </si>
  <si>
    <t>46171501 - 90029304</t>
  </si>
  <si>
    <t>Brocas Titanio Milwaukee 1/8"</t>
  </si>
  <si>
    <t>2 Unidades</t>
  </si>
  <si>
    <t>27111538 - 92146914</t>
  </si>
  <si>
    <t>Broca titanio Milwaukee 3/16"</t>
  </si>
  <si>
    <t>Broca titanio milwaukee 3/8"</t>
  </si>
  <si>
    <t>1 Unidades</t>
  </si>
  <si>
    <t>Broca titanio milwaukee 1/4"</t>
  </si>
  <si>
    <t>Broca concreto Milwaukee 1/8"</t>
  </si>
  <si>
    <t>27112843 - 92124253</t>
  </si>
  <si>
    <t>Broca concreto Milwaukee 3/16"</t>
  </si>
  <si>
    <t>Broca concreto Milwaukee 1/4"</t>
  </si>
  <si>
    <t>Disco p/ corte metal (caja 10uds)</t>
  </si>
  <si>
    <t>27112838 - 90006117</t>
  </si>
  <si>
    <t>TUBO TIPO RECTANGULAR INDUSTRIAL, DE HIERRO GALVANIZADO, TAMAÑO DE 1,50 mm DE ESPESOR X 25,40 mm (1 Pulg) DE ALTURA X 38,10 mm (1 1/2 Pulg) DE ANCHO X 6 m LARGO</t>
  </si>
  <si>
    <t>40 Unidades</t>
  </si>
  <si>
    <t>30102303-92352474</t>
  </si>
  <si>
    <t>BROCHA DE 7,62 CM (3 PULG)</t>
  </si>
  <si>
    <t>15 Unidades</t>
  </si>
  <si>
    <t>31211904-92201875</t>
  </si>
  <si>
    <t>Comprar materiales para la reparación y mejora en las instalaciones de la planta como inodoros, vidrios, láminas de gypsum, soldadura, discos de corte metal, fibrolit, rodillos, felpas, tubos de PVC, brochas, lija, piso cerámico, bloques, baldosas entre otros.</t>
  </si>
  <si>
    <t>BROCHA DE 5,08 CM (2 PULG)</t>
  </si>
  <si>
    <t xml:space="preserve">31211904-92201865 </t>
  </si>
  <si>
    <t>FELPA PARA RODILLO, DE 1,905 cm (3/4 pulg) DE ESPESOR, Y 22,86 cm (9 pulg) DE ANCHO APROXIMADAMENTE. QUE SEA ANTIGOTEO</t>
  </si>
  <si>
    <t>8 Unidades</t>
  </si>
  <si>
    <t xml:space="preserve">31211917-92201927
</t>
  </si>
  <si>
    <t>TANQUE, MATERIAL POLIETILENO, CAPACIDAD 1000 L, PARA AGUA POTABLE</t>
  </si>
  <si>
    <t>1 Unidad</t>
  </si>
  <si>
    <t>24111810-92303486</t>
  </si>
  <si>
    <t>Reduccion plastica pvc lisa pra presion de 25 mm a 12 mm</t>
  </si>
  <si>
    <t>40173608 / 92018180</t>
  </si>
  <si>
    <t>Tubo PVC 1/2"</t>
  </si>
  <si>
    <t>5 Unidades</t>
  </si>
  <si>
    <t>40171517 / 92009231</t>
  </si>
  <si>
    <t>Codos PVC 1/2"</t>
  </si>
  <si>
    <t>40172808 / 92005872</t>
  </si>
  <si>
    <t>Union PVC 1/2"</t>
  </si>
  <si>
    <t>40174908 / 92007917</t>
  </si>
  <si>
    <t>Tee lisa PVC 1/2"</t>
  </si>
  <si>
    <t>40174608 / 92009590</t>
  </si>
  <si>
    <t>Tapon liso PVC 1/2"</t>
  </si>
  <si>
    <t>40173508 / 92009227</t>
  </si>
  <si>
    <t>Codo liso  1"</t>
  </si>
  <si>
    <t>40172808 / 92016260</t>
  </si>
  <si>
    <t>2.03.100</t>
  </si>
  <si>
    <t>Adaptador pvc hembra 1"</t>
  </si>
  <si>
    <t>40171708 / 92198400</t>
  </si>
  <si>
    <t>2.03.06</t>
  </si>
  <si>
    <t>Adaptador pvc macho 1"</t>
  </si>
  <si>
    <t>40171708 / 92022810</t>
  </si>
  <si>
    <t>Adaptador pvc hembra rosca 2"</t>
  </si>
  <si>
    <t>40171708 / 92009095</t>
  </si>
  <si>
    <t>Adaptador pvc macho rosca 2"</t>
  </si>
  <si>
    <t>Union lisa de 1/2" PVC</t>
  </si>
  <si>
    <t>40174908 / 92007925</t>
  </si>
  <si>
    <t>Union lisa de 2" PVC</t>
  </si>
  <si>
    <t>40174908 / 92007926</t>
  </si>
  <si>
    <t>Union lisa de 3" PVC</t>
  </si>
  <si>
    <t>40174908 / 92007927</t>
  </si>
  <si>
    <t>2.03.07</t>
  </si>
  <si>
    <t>Union lisa de 4" PVC</t>
  </si>
  <si>
    <t>UNION DE TRANSICION O REPARACION SCH 1"</t>
  </si>
  <si>
    <t>40174908 / 92005879</t>
  </si>
  <si>
    <t>UNION DE TRANSICION O REPARACION SCH 1/2"</t>
  </si>
  <si>
    <t>40174908 / 92016340</t>
  </si>
  <si>
    <t>UNION DE TRANSICION O REPARACION SCH 1 1/2"</t>
  </si>
  <si>
    <t>40174908 / 92016121</t>
  </si>
  <si>
    <t>UNION DE TRANSICION O REPARACION SCH 2"</t>
  </si>
  <si>
    <t>40174908 / 92016339</t>
  </si>
  <si>
    <t>UNION DE TRANSICION O REPARACION SCH 3"</t>
  </si>
  <si>
    <t>Yee de 3 Pulg. con reduccion a 2 Pulg. PVC</t>
  </si>
  <si>
    <t>Yee de 4 Pulg. con reduccion a 2 Pulg. PVC</t>
  </si>
  <si>
    <t>Abasto 1/2" x 1/2" x 40cm Lavatorio</t>
  </si>
  <si>
    <t>Abasto 1/2" x 7/8"</t>
  </si>
  <si>
    <t>Adaptador Hembra de 2 PVC</t>
  </si>
  <si>
    <t>Masking Azul Marca 3 M (18 mm)</t>
  </si>
  <si>
    <t>31201503 - 92160178</t>
  </si>
  <si>
    <t>Espander #6</t>
  </si>
  <si>
    <t>31162103 - 92046957</t>
  </si>
  <si>
    <t>Repuesto Bujia Para Motosierra</t>
  </si>
  <si>
    <t>26101732 - 92188288</t>
  </si>
  <si>
    <t xml:space="preserve">Para adquisición de repuestos menores para maquinaria, equipo de producción, construcción para satisfacer necesidades de mantenimiento de la planta. (repuestos para válvulas de línea, motosierras, moto guadañas, bombas de agua, compresores, etc.) </t>
  </si>
  <si>
    <t xml:space="preserve">Repuesto Carburador Motosierra </t>
  </si>
  <si>
    <t>1 unidades</t>
  </si>
  <si>
    <t>26101710 - 92026200</t>
  </si>
  <si>
    <t xml:space="preserve">Repuesto Bujia Motoguadaña </t>
  </si>
  <si>
    <t>26101732 - 92133558</t>
  </si>
  <si>
    <t>Repuesto Carburador Motoguadaña</t>
  </si>
  <si>
    <t>26101710 - 92212703</t>
  </si>
  <si>
    <t>Cadena motosierra</t>
  </si>
  <si>
    <t>27112746- 92046812</t>
  </si>
  <si>
    <t>Cuerda Motoguadañas</t>
  </si>
  <si>
    <t>31152102 - 92064515</t>
  </si>
  <si>
    <t>Cuchillas para motoguadaña</t>
  </si>
  <si>
    <t>27111501 - 92352613</t>
  </si>
  <si>
    <t>Filtros de aire para motoguadaña</t>
  </si>
  <si>
    <t>40161505 - 92292203</t>
  </si>
  <si>
    <t>Filtros para hidrolavadora</t>
  </si>
  <si>
    <t>40161505 - 92278292</t>
  </si>
  <si>
    <t>REPUESTOS PARA HORNO DE MICROONDAS</t>
  </si>
  <si>
    <t>48101516-92339950</t>
  </si>
  <si>
    <t>MOUSE INALAMBRICO</t>
  </si>
  <si>
    <t>43211708-90003775</t>
  </si>
  <si>
    <t>Para adquisición de artículos que se requieren para realizar labores de oficina tales como: lápices, reglas, bolígrafos, plumas, minas, clips, perforadoras, papeleras</t>
  </si>
  <si>
    <t>TECLADO ESTANDAR EN ESPAÑOL, CON CONECTOR USB</t>
  </si>
  <si>
    <t xml:space="preserve">		BOLIGRAFO NEGRO PERSONALIZADO DESECHABLE, TAPA CON CLIP, CUERPO TRANSPARENTE, PUNTA DE METAL SIN ROSCA, TINTA A BASE DE AGUA, TRAZO PERMANENTE, CON LOGO INSTITUCIONAL, PRESENTACIÓN 12 UNIDADES</t>
  </si>
  <si>
    <t>50 Unidades</t>
  </si>
  <si>
    <t>44121701- 90030967</t>
  </si>
  <si>
    <t>CINTA ADHESIVO ACRILICO DOBLE CARA DE -10 A 100 ° DE 50 m DE LARGO PARA SUPERFICIES LISAS</t>
  </si>
  <si>
    <t>31201505- 92023093</t>
  </si>
  <si>
    <t>CINTA ADHESIVA MAGICA DE 18mm X 33m Marca MERLETTO Modelo CINTA ADH MAGICA</t>
  </si>
  <si>
    <t>31201512- 90030240</t>
  </si>
  <si>
    <t>GRAPA TAMAÑO ESTANDAR  23, EN CAJAS INDIVIDUALES DE 2000 PIEZAS, PUNTA CINCELADA PARA MAYOR PENETRACION Y DE ALTA RESISTENCIA, GRAPAS SIEMPRE UNIDAS,  SOLO SE SEPARAN AL ENGRAPAR, NO HAY DESPERDICIO.</t>
  </si>
  <si>
    <t>44122107- 90007594</t>
  </si>
  <si>
    <t xml:space="preserve">Masking 18 mm </t>
  </si>
  <si>
    <t>31201503 - 92014769</t>
  </si>
  <si>
    <t>DETERGENTE (JABON) EN CREMA PARA LAVAR VAJILLA , ENVASE 500 G</t>
  </si>
  <si>
    <t>15 Unidad</t>
  </si>
  <si>
    <t>Para adquisición de artículos necesarios para el aseo general</t>
  </si>
  <si>
    <t>BALDE ESCURRIDOR DE ESTROPAJO COLOR AMARILLO, PARA 36 LITROS, DE 40cm ANCHO X 85cm ALTO X 32.5cm FONDO CON SIMBOLO DE PRECAUCION AL COSTADO</t>
  </si>
  <si>
    <t>47121806- 90030494</t>
  </si>
  <si>
    <t>FIBRA VERDE, DE NILON 40% Y RESINA FENOLICA 25%, TAMAÑO DE 15 X 10 cm</t>
  </si>
  <si>
    <t>47131603-92047386</t>
  </si>
  <si>
    <t>FILTRO (ELEMENTO) DE AGUA CARTUCHO DE CERAMICA DE 250,82 mm (9 7/8") X 63,50 mm (2 1/2") DE CARBON ACTIVADO PARA ELIMINAR CONTAMINACION DEL AGUA
Elemento filtrante de cerámica (double end)  modelo RA5265102 AB 10 SX 0,45 mcr marca Atlas Filtri - 300 l/hr</t>
  </si>
  <si>
    <t>24 Unidades</t>
  </si>
  <si>
    <t>40161502- 92013416</t>
  </si>
  <si>
    <t>Compra de materiales que no se encuentran clasificados en ningún otro objeto de gasto como baterías pequeñas no recargables, guantes, focos, bolsas de protección y otra serie de productos de mucha importancia en las actividades de la planta.</t>
  </si>
  <si>
    <t>FILTRO COMPLETO DE AGUA DE POLIPROPILENO SOPLADO POROSIDAD DE 5 MICRAS DE 250,82 mm (9 7/8") X 63,50 mm (2 1/2")  INCLUYE 3 CARCAZAS PARA ELIMINAR CONTAMINACION DEL AGUA
FILTRO COMPLETO DE AGUA DE POLIPROPILENO SOPLADO POROSIDAD DE 5 MICRAS DE 250,82 mm (9 7/8") X 63,50 mm (2 1/2")  INCLUYE 3 CARCAZAS PARA ELIMINAR CONTAMINACION DEL AGUA</t>
  </si>
  <si>
    <t>40161502- 92013423</t>
  </si>
  <si>
    <t>CARTUCHO FILTRO DE AGUA, # RO 12 TFC, DE 10 L, PARA INSTALAR EN PURIFICADOR DE AGUA DEL GENERADOR DE HIDRÓGENO DEL PROCESO GEOTÉRMICO</t>
  </si>
  <si>
    <t>40161502 - 92058230</t>
  </si>
  <si>
    <t>CINTA PLASTICA ADHESIVA AMARILLA PARA DEMARCACION</t>
  </si>
  <si>
    <t>31201520-92065885</t>
  </si>
  <si>
    <t>Para la adquisición de tapones para oídos, cascos de seguridad, anteojos de seguridad, chaleco reflectivo, repelente para mosquitos y otros.</t>
  </si>
  <si>
    <t>CINTA VINILICA, PARA DEMARCACIÓN A NIVEL DE PISO, PRESENTACIÓN EN ROLLO, DURADERA, COLOR A ESCOGER, ANTIDESLIZANTE, DURADERA Y ROBUSTA, RESISTENTE A LA ABRASIÓN, FUERTE ADHESIÓN EN TODAS LAS SUPERFICIES, RESISTENTE AL TRÁFICO PEATONAL. MEDIDAS: 5,08 cm (2 Pulg) ANCHO X 30 m DE LARGO</t>
  </si>
  <si>
    <t>31201520-92264792</t>
  </si>
  <si>
    <t>CINTA ANTIDESLIZANTE DE 50,8 mm DE ANCHO X 20 m DE LARGO</t>
  </si>
  <si>
    <t>3 Unidades</t>
  </si>
  <si>
    <t>31201513-90030174</t>
  </si>
  <si>
    <t>VISOR PARA PROTECCIÓN FACIAL (CARETA) CON PANTALLAS DESMONTABLES TRANSPARENTES CON TRATAMIENTO ANTI-EMPAÑANTE, REUTILIZABLES DESPUÉS DE UNA ADECUADA DESINFECCIÓN, TAMAÑO DE LA PANTALLA 28 cm ANCHO X 19 cm DE LARGO PRESENTACIÓN DE PAQUETE QUE CONTIENE 1 VISOR Y 10 PANTALLAS FACIALES</t>
  </si>
  <si>
    <t>46181702-92294205</t>
  </si>
  <si>
    <t>GUANTE DE NITRILO, GROSOR DE 20 MILESIMAS X LARGO DE 65 cm, PESO PAR DE 0,24 kg, COLOR AMARILLO, TEXTIL RELAJANTE, CON ELASTICO AL FINAL DE LA MANGA, RESISTENTE A DOBLECES Y ABRACIONES, CON SOPORTE DE ALGODON Y POLIESTER, PALMA RUGOSA, CON PROTECCION CONTRA SUSTANCIAS QUIMICAS</t>
  </si>
  <si>
    <t>20 Unidades</t>
  </si>
  <si>
    <t>46181541- 92055038</t>
  </si>
  <si>
    <t>2.99.06</t>
  </si>
  <si>
    <t>Arnes para motoguadaña</t>
  </si>
  <si>
    <t>10141608 - 92247259</t>
  </si>
  <si>
    <t>50201706 / 90038862</t>
  </si>
  <si>
    <t xml:space="preserve">Para la compra de café, azúcar y agua envasada para el personal de la Planta y para atención de visitas como: las cuadrillas de mantenimiento que brinden servicio a la Planta, para reuniones y charlas que imparte la SGI. </t>
  </si>
  <si>
    <t>AZUCAR GRANULADA BLANCA EN PAQUETE DE 2 kg Marca Doña Maria Modelo Paquete 2 kg</t>
  </si>
  <si>
    <t>50161509 / 92011413</t>
  </si>
  <si>
    <t>ALQUILER DE TERRENOS</t>
  </si>
  <si>
    <t xml:space="preserve">1.01.01 </t>
  </si>
  <si>
    <t>Para los gastos de los contratos por alquiler de terrenos.</t>
  </si>
  <si>
    <t>Para cancelar servicios de diversa índole como: pago de peajes, parqueos, copias de llaves, pulido de vehículos, inspección vehicular, reparación de rótulos, limpieza de tanques sépticos, entre otros.</t>
  </si>
  <si>
    <t>22 L</t>
  </si>
  <si>
    <t>Para abastecer de combustible y operar los equipos de mantenimiento misceláneo como motosierras, moto guadañas, sopladoras, bombas de espalda,  entre otros.</t>
  </si>
  <si>
    <t>800 Litros</t>
  </si>
  <si>
    <t>Para suministro a Planta de Emergencia en cuarto de controles (utilizadas en paros programados y salidas de emergencia de la Línea de transmisión.</t>
  </si>
  <si>
    <t xml:space="preserve">2 Galones </t>
  </si>
  <si>
    <t>20 Galones</t>
  </si>
  <si>
    <t>13 Galones</t>
  </si>
  <si>
    <t>VÁLVULA METÁLICA CROMADA PARA LAVATORIO TIPO TEMPORIZADA PULSADOR (PUSH) CON UNA ENTRADA DE FLUJO, CIERRE AUTOMATICO, TEMPORIZADOR REGULABLE RANGO MÍNIMO 5 s A 13 s, DOTADA HERRAMIENTA PARA LA REGULACIÓN, CONEXIÓN 12,7 mm DE DIÁMETRO</t>
  </si>
  <si>
    <t>30181701-92304815</t>
  </si>
  <si>
    <t>VÁLVULA DE INODORO, CON VÁLVULA CHECK, REGULAR DE REFIL, FILTRO Y VÁSTAGO DE 2,22 cm (7/8 Pulg) AJUSTABLE DE 11,43 cm A 26,67 cm (4,5 A 10,5 Pulg</t>
  </si>
  <si>
    <t>40141640-92140166</t>
  </si>
  <si>
    <t>GRIFO (LLAVE) DE CHORRO DE BRONCE DE 12,70 mm</t>
  </si>
  <si>
    <t>30181519-90006965</t>
  </si>
  <si>
    <t>Para la compra de café, azúcar y agua envasada para el personal de la Planta y para atención de visitas como: las cuadrillas de mantenimiento que brinden servicio a la Planta, para reuniones y charlas que imparte la SGI.</t>
  </si>
  <si>
    <t>Café volio</t>
  </si>
  <si>
    <t>50201706 - 00000013</t>
  </si>
  <si>
    <t>Consumo de funcionarios</t>
  </si>
  <si>
    <t>Azucar (2 Kg)</t>
  </si>
  <si>
    <t>50161509 - 92011413</t>
  </si>
  <si>
    <t>Lavado y Encerado de Vehículos</t>
  </si>
  <si>
    <t>76111801 - 90032578</t>
  </si>
  <si>
    <t>Para Vehículos 479,490,382 Y 418. De Planta Cote</t>
  </si>
  <si>
    <t>78181597 - 92133274</t>
  </si>
  <si>
    <t xml:space="preserve">Para vehiculos 479,490,382  Y 418 de planta Cote </t>
  </si>
  <si>
    <t xml:space="preserve">Servicio de pago de peajes </t>
  </si>
  <si>
    <t xml:space="preserve">Pago de peajes por traslado a San Jose </t>
  </si>
  <si>
    <t>Parqueo para vehículos</t>
  </si>
  <si>
    <t>78180303 - 92008783</t>
  </si>
  <si>
    <t>Servicio de Parqueo de Vehículos</t>
  </si>
  <si>
    <t>875 L</t>
  </si>
  <si>
    <t>Para uso en motoguadañas, motiesierra, hidrolavadora, podadoras, entre otros.</t>
  </si>
  <si>
    <t>Para combustible de motoguadñas y motosierra</t>
  </si>
  <si>
    <t>Viaticos dentro del País</t>
  </si>
  <si>
    <t xml:space="preserve">Por motivo de traslados, hospedajes, y alimentación </t>
  </si>
  <si>
    <t>Para motosierra planta Cote</t>
  </si>
  <si>
    <t xml:space="preserve">Para Motoguadañas </t>
  </si>
  <si>
    <t>Para motoguadañas</t>
  </si>
  <si>
    <t>Para motossierra Planta Cote</t>
  </si>
  <si>
    <t>Para hidrolavadora</t>
  </si>
  <si>
    <t>Reparación de Sierra</t>
  </si>
  <si>
    <t>70111799 - 92079488</t>
  </si>
  <si>
    <t>Presupuesto de UOPG</t>
  </si>
  <si>
    <t>Reparación de Motoguadaña</t>
  </si>
  <si>
    <t>70111799 - 92044528</t>
  </si>
  <si>
    <t>Reparación de Podadora de Altura</t>
  </si>
  <si>
    <t>70111799 - 92306387</t>
  </si>
  <si>
    <t>27111503 - 92012381</t>
  </si>
  <si>
    <t>Para uso en trabajos miscelaneos</t>
  </si>
  <si>
    <t>Limas bastarda con mango</t>
  </si>
  <si>
    <t>27111919 - 90019839</t>
  </si>
  <si>
    <t xml:space="preserve">Piedras de afilar </t>
  </si>
  <si>
    <t>27111908-92039498</t>
  </si>
  <si>
    <t>Palas Carrileras</t>
  </si>
  <si>
    <t>27112002 - 92202929</t>
  </si>
  <si>
    <t>Rastrillos plasticos</t>
  </si>
  <si>
    <t>27112027 - 90029706</t>
  </si>
  <si>
    <t>Pala cabo largo</t>
  </si>
  <si>
    <t>Pintura Fast Dry Amarilla</t>
  </si>
  <si>
    <t>trabajos de mantenimiento de estructuras</t>
  </si>
  <si>
    <t>Pintura Fast Dry Gris</t>
  </si>
  <si>
    <t xml:space="preserve">Pintrua acrilica blanca </t>
  </si>
  <si>
    <t>31211508-92024165</t>
  </si>
  <si>
    <t>Diluyente Thinner</t>
  </si>
  <si>
    <t>31211803 - 90016761</t>
  </si>
  <si>
    <t>Para trabajos de mantenimiento</t>
  </si>
  <si>
    <t>Herbicida glifosato</t>
  </si>
  <si>
    <t xml:space="preserve">Para fumigación en las orillas de caminos </t>
  </si>
  <si>
    <t>Felpa antigota Nova Golden (3/8)</t>
  </si>
  <si>
    <t>31211917 - 90012690</t>
  </si>
  <si>
    <t>Rodillos</t>
  </si>
  <si>
    <t>31211906-90015146</t>
  </si>
  <si>
    <t>Brocha 2 " Atlas</t>
  </si>
  <si>
    <t>27113003 - 92330156</t>
  </si>
  <si>
    <t>Brocha 3" Atlas</t>
  </si>
  <si>
    <t>27113003 - 92330155</t>
  </si>
  <si>
    <t>Lija de Agua #80</t>
  </si>
  <si>
    <t>31191501 - 90029828</t>
  </si>
  <si>
    <t>lija de Agua #100</t>
  </si>
  <si>
    <t>31191501 - 90003201</t>
  </si>
  <si>
    <t xml:space="preserve">Para trabajos de metalmecanica </t>
  </si>
  <si>
    <t>40171517 - 92009231</t>
  </si>
  <si>
    <t>40172808 - 92005872</t>
  </si>
  <si>
    <t>40174908 - 92007917</t>
  </si>
  <si>
    <t>40174608 - 92009590</t>
  </si>
  <si>
    <t>40173508 - 92009227</t>
  </si>
  <si>
    <t>Para trabajos miscelaneos y de mantenimiento</t>
  </si>
  <si>
    <t>Cinta doble cara 3m (rollo 5m)</t>
  </si>
  <si>
    <t>31201505 - 92202006</t>
  </si>
  <si>
    <t>Clavo con cabeza 1 "</t>
  </si>
  <si>
    <t>1 Kg</t>
  </si>
  <si>
    <t>31162002 - 92007696</t>
  </si>
  <si>
    <t>PERFIL DE HIERRO NEGRO (PERLING) DE 100mm x 50mm x 1.5 en 6m Marca MACOPA Modelo PERFIL</t>
  </si>
  <si>
    <t>30102303-90018293</t>
  </si>
  <si>
    <t>Angular 2x2x1/8"</t>
  </si>
  <si>
    <t>30101503 - 90002891</t>
  </si>
  <si>
    <t>Alambre de Pua (Rollo 168 m)</t>
  </si>
  <si>
    <t>31152002 - 90016257</t>
  </si>
  <si>
    <t>Varilla 1/2"</t>
  </si>
  <si>
    <t>30102403 - 92040165</t>
  </si>
  <si>
    <t>Lámina Jordomex</t>
  </si>
  <si>
    <t>Tubo cuadrado 2"x2"x1,8 mm</t>
  </si>
  <si>
    <t>30102303 - 92172741</t>
  </si>
  <si>
    <t>Clavo con cabeza 2 "</t>
  </si>
  <si>
    <t>31162002 - 92006963</t>
  </si>
  <si>
    <t>Para sutitución de candados en mal estado  seguridad de los lugares expuestos</t>
  </si>
  <si>
    <t>Para uso en trabajos en Planta</t>
  </si>
  <si>
    <t>Carrucha de cuerda para para motoguadaña</t>
  </si>
  <si>
    <t>Para labores miscelaneas</t>
  </si>
  <si>
    <t>Para uso en oficinas</t>
  </si>
  <si>
    <t>Boligrafo Azul (Caja)</t>
  </si>
  <si>
    <t>44121701 - 90030967</t>
  </si>
  <si>
    <t>Boligrafo Negro (Caja)</t>
  </si>
  <si>
    <t>44121701 - 90030974</t>
  </si>
  <si>
    <t>Block Notas Adhesivas</t>
  </si>
  <si>
    <t>44111523 - 92159038</t>
  </si>
  <si>
    <t xml:space="preserve">Libro de Actas 200 paginas </t>
  </si>
  <si>
    <t>14111531 - 92044385</t>
  </si>
  <si>
    <t>Cinta Scotch</t>
  </si>
  <si>
    <t>31201512 - 92001750</t>
  </si>
  <si>
    <t>Marcador Para pizara Acrilica Azul</t>
  </si>
  <si>
    <t>44121708 - 90002555</t>
  </si>
  <si>
    <t>Marcador Para pizara Acrilica Nego</t>
  </si>
  <si>
    <t>Marcador Permanente Azul</t>
  </si>
  <si>
    <t>44121708 - 90009704</t>
  </si>
  <si>
    <t>Marcador Permanente Negro</t>
  </si>
  <si>
    <t>Grapas (Caja)</t>
  </si>
  <si>
    <t>44122107 - 90009842</t>
  </si>
  <si>
    <t>Toner para impresora</t>
  </si>
  <si>
    <t>44103103 - 92033872</t>
  </si>
  <si>
    <t>Cable Thhn Blanco #10 (Metro)</t>
  </si>
  <si>
    <t>26121613 - 90012470</t>
  </si>
  <si>
    <t xml:space="preserve">Para mantenimiento electrico Planta Cote </t>
  </si>
  <si>
    <t>Cable Thhn Negro #10 (Metro)</t>
  </si>
  <si>
    <t>Cable Thhn Verde #10 (Metro)</t>
  </si>
  <si>
    <t>Lampara LED URBAN (Para exteriores)</t>
  </si>
  <si>
    <t>39101699 - 92097628</t>
  </si>
  <si>
    <t>Fotoceldas</t>
  </si>
  <si>
    <t>39121524 - 92024448</t>
  </si>
  <si>
    <t xml:space="preserve">Base para fotocelda </t>
  </si>
  <si>
    <t>Tubo Fluorescente T8</t>
  </si>
  <si>
    <t>39101605 - 92016623</t>
  </si>
  <si>
    <t>Bombillos LED (Caja con 4 Uds)</t>
  </si>
  <si>
    <t>39101699 - 92062094</t>
  </si>
  <si>
    <t>Apagador Electrico Doble</t>
  </si>
  <si>
    <t>39122299 - 92017216</t>
  </si>
  <si>
    <t>Apagador Electrico sencillo</t>
  </si>
  <si>
    <t>39122299 - 92018676</t>
  </si>
  <si>
    <t>Toma Corriente 120 V</t>
  </si>
  <si>
    <t>39121439 - 90032373</t>
  </si>
  <si>
    <t xml:space="preserve">Balastro </t>
  </si>
  <si>
    <t>Tape Electrico</t>
  </si>
  <si>
    <t>39121721 - 92008567</t>
  </si>
  <si>
    <t xml:space="preserve">Cemento Gris 50 kilos </t>
  </si>
  <si>
    <t>30111601-90014641</t>
  </si>
  <si>
    <t xml:space="preserve">Para matenimiento de caminos </t>
  </si>
  <si>
    <t xml:space="preserve">Piedra </t>
  </si>
  <si>
    <t>11111611 - 90030469</t>
  </si>
  <si>
    <t xml:space="preserve">arena </t>
  </si>
  <si>
    <t xml:space="preserve">	11111701 - 92118040</t>
  </si>
  <si>
    <t xml:space="preserve">Abastecimiento de agua potable </t>
  </si>
  <si>
    <t>831015-92158288</t>
  </si>
  <si>
    <t>1.02.01</t>
  </si>
  <si>
    <t xml:space="preserve">Pago de servicio de agua </t>
  </si>
  <si>
    <t xml:space="preserve">Por motivo de traslados </t>
  </si>
  <si>
    <t>Para Vehículos 422 y 628. De Planta Electriona</t>
  </si>
  <si>
    <t>Cubre Asientos</t>
  </si>
  <si>
    <t>25174601 - 92155915</t>
  </si>
  <si>
    <t>Para vehiculo 422 presupuesto UOPG</t>
  </si>
  <si>
    <t>Para vehiculos 422 y 628 de planta electriona. Vulcanizados</t>
  </si>
  <si>
    <t>Gas Licuado de Petroleo (100 LBS)</t>
  </si>
  <si>
    <t>Recarga de Planta de Emergencia</t>
  </si>
  <si>
    <t>Bio Cable (Lubricante)</t>
  </si>
  <si>
    <t>15121520 - 90013090</t>
  </si>
  <si>
    <t>GR Bio (Grasa)</t>
  </si>
  <si>
    <t>15121902 - 96005963</t>
  </si>
  <si>
    <t>WD-40 (11 Oz)</t>
  </si>
  <si>
    <t>Alcohol</t>
  </si>
  <si>
    <t>51102959 - 92321210</t>
  </si>
  <si>
    <t xml:space="preserve">Uso de funcionarios en Planta </t>
  </si>
  <si>
    <t>12352104 - 90007083</t>
  </si>
  <si>
    <t>Cloro</t>
  </si>
  <si>
    <t>12141901 - 92002552</t>
  </si>
  <si>
    <t>limpieza de tanque de Agua Potable</t>
  </si>
  <si>
    <t>Pintura Fast Dry Verde</t>
  </si>
  <si>
    <t>Pintura Fast Dry Azul</t>
  </si>
  <si>
    <t>Pintrua Fast Dry Blanco</t>
  </si>
  <si>
    <t>Herbicida Rimaxato</t>
  </si>
  <si>
    <t>10171701 - 92012130</t>
  </si>
  <si>
    <t xml:space="preserve">Para fumigación en onas de tanque </t>
  </si>
  <si>
    <t>Agua Destilada (Pichinga)</t>
  </si>
  <si>
    <t>41104213 - 92051505</t>
  </si>
  <si>
    <t>Para banco de Baterías</t>
  </si>
  <si>
    <t>31201632 - 92016249</t>
  </si>
  <si>
    <t>Lampara Luz ultravioleta STERILUME S330RL</t>
  </si>
  <si>
    <t>39101616 - 9217205</t>
  </si>
  <si>
    <t>Filtros de Purificación de Agua Planta Electriona</t>
  </si>
  <si>
    <t>Lámpara Silvania LED</t>
  </si>
  <si>
    <t>Para colocación en palnta electriona y sustitución de lámparas en mal estado.</t>
  </si>
  <si>
    <t>Para mantenimiento electrico Planta Electriona</t>
  </si>
  <si>
    <t>Para iluminación de zonas en Planta Electriona</t>
  </si>
  <si>
    <t>Tubo LED T8</t>
  </si>
  <si>
    <t>Para Filtros de Agua</t>
  </si>
  <si>
    <t>Piedra (Metro)</t>
  </si>
  <si>
    <t>Arena (Metro)</t>
  </si>
  <si>
    <t>11111701 - 92118040</t>
  </si>
  <si>
    <t>Cemento Holcim (Sacos 50 Kg)</t>
  </si>
  <si>
    <t>30111601 -  90014645</t>
  </si>
  <si>
    <t>Alambre galvanizado (kilo)</t>
  </si>
  <si>
    <t>26121540 - 90040950</t>
  </si>
  <si>
    <t>Láminas de Gypsum</t>
  </si>
  <si>
    <t>30161509 - 90020002</t>
  </si>
  <si>
    <t>Soldadura Hilco (1 Kg)</t>
  </si>
  <si>
    <t>23271810 - 92008882</t>
  </si>
  <si>
    <t>Llave de chorro</t>
  </si>
  <si>
    <t>30181701 - 92121419</t>
  </si>
  <si>
    <t>llave de Paso Bola</t>
  </si>
  <si>
    <t>40141607 - 92009236</t>
  </si>
  <si>
    <t>Manguera (25 m)</t>
  </si>
  <si>
    <t>40142007 - 90016421</t>
  </si>
  <si>
    <t>Tubos de Abasto</t>
  </si>
  <si>
    <t>40171521 - 92036779</t>
  </si>
  <si>
    <t>llave para Lavatorio</t>
  </si>
  <si>
    <t>30181701 - 90030300</t>
  </si>
  <si>
    <t>Cachera para fregadero</t>
  </si>
  <si>
    <t>30181701 - 92019921</t>
  </si>
  <si>
    <t>Para motosierra planta Electriona</t>
  </si>
  <si>
    <t>Para motoguadañas, Presupuesto UOPG</t>
  </si>
  <si>
    <t>44121618 - 90011384</t>
  </si>
  <si>
    <t>Libro de Actas 100 Folios</t>
  </si>
  <si>
    <t>Carpeta de manila</t>
  </si>
  <si>
    <t>44122011 - 92335366</t>
  </si>
  <si>
    <t>Sacagrapas Metalico con sujetador de plástico</t>
  </si>
  <si>
    <t>44121613 - 90030995</t>
  </si>
  <si>
    <t>Cera Líquida para pisos (galon)</t>
  </si>
  <si>
    <t>47131802 - 90003554</t>
  </si>
  <si>
    <t>Para limpieza y aseo de Planta Electriona</t>
  </si>
  <si>
    <t>Jabón Para Platos Irex Crema Limon 1000 g</t>
  </si>
  <si>
    <t>53131608 - 92062800</t>
  </si>
  <si>
    <t>Esponja Lavaplatos Scotch Brite 2 uds</t>
  </si>
  <si>
    <t>47131603 - 90007557</t>
  </si>
  <si>
    <t>Aromatizante Great Value Cono Citrico 170 g</t>
  </si>
  <si>
    <t>47131812 - 92004563</t>
  </si>
  <si>
    <t>46181501 - 90029070</t>
  </si>
  <si>
    <t>Para uso en trabajos de mantenimiento</t>
  </si>
  <si>
    <t>Cartucho hydronix</t>
  </si>
  <si>
    <t>Cartucho Carbon Activado</t>
  </si>
  <si>
    <t>40161502 - 92271206</t>
  </si>
  <si>
    <t>Cartucho Plegado hydronix Para sedimento</t>
  </si>
  <si>
    <t>40161502 - 92175193</t>
  </si>
  <si>
    <t>Dispensador de Jabon Líquido Marca SABO</t>
  </si>
  <si>
    <t>47131704 - 92071440</t>
  </si>
  <si>
    <t>Para sustituir los que están en mal estado</t>
  </si>
  <si>
    <t>Baterias Alcalinas AAA (Paquete de 2)</t>
  </si>
  <si>
    <t>26111702 - 90031805</t>
  </si>
  <si>
    <t>Baterias Alcalinas AA (paquete de 4)</t>
  </si>
  <si>
    <t>Bateria cuadrada 9 V</t>
  </si>
  <si>
    <t>26111702 - 92014485</t>
  </si>
  <si>
    <t>Cinta Antideslizante (Rollo 20 m)</t>
  </si>
  <si>
    <t>31201513 - 90030174</t>
  </si>
  <si>
    <t>Para Motoguadañas de Electriona</t>
  </si>
  <si>
    <t>Careta para Esmerilar</t>
  </si>
  <si>
    <t>46181702 - 90029419</t>
  </si>
  <si>
    <t>Guantes de Nitrilo (Par)</t>
  </si>
  <si>
    <t>Tapones para oido Desechable con cordon (Caja)</t>
  </si>
  <si>
    <t>46181901 - 92218246</t>
  </si>
  <si>
    <t>Café 1820</t>
  </si>
  <si>
    <t>50201706 - 92085063</t>
  </si>
  <si>
    <t>Diesel (Litros)</t>
  </si>
  <si>
    <t>15101505 - 92041649</t>
  </si>
  <si>
    <t>Para mantenimiento electrico Planta Río Segundo</t>
  </si>
  <si>
    <t>Para motosierra planta Río Segundo</t>
  </si>
  <si>
    <t>Para motosierra planta Río Segundo. Presupuesto UOPG</t>
  </si>
  <si>
    <t>Para el personal de la Unidad Mantenimiento Plantas de Generación.</t>
  </si>
  <si>
    <t>Mantenimiento de equipo de oficina</t>
  </si>
  <si>
    <t>14 unidades</t>
  </si>
  <si>
    <t>Para reparar los equipos de oficina de la Unidad Mantenimiento Plantas de Generación.</t>
  </si>
  <si>
    <t>Lavado y encerado para el vehícul N° 635 de la Unidad Mantenimiento Plantas de Genreación.</t>
  </si>
  <si>
    <t>Resmas de papel para utilizar en el plotter( activo n° 71633)</t>
  </si>
  <si>
    <t>Para utilizarse en el plotter activo N° 71633, para la impresión de planos.</t>
  </si>
  <si>
    <t>Lapiceros para el personal de la Unidad Mantenimiento Plantas de Generación.</t>
  </si>
  <si>
    <t>Lapiz de grafito con borrador</t>
  </si>
  <si>
    <t>Lapices para el personal de la Unidad Mantenimiento Plantas de Generación.</t>
  </si>
  <si>
    <t>Marcadores</t>
  </si>
  <si>
    <t>Marcadores  para el personal de la Unidad Mantenimiento Plantas de Generación.</t>
  </si>
  <si>
    <t>Pilot para pizarra</t>
  </si>
  <si>
    <t>Pilot para pizarra  para el personal de la Unidad Mantenimiento Plantas de Generación.</t>
  </si>
  <si>
    <t>Folder</t>
  </si>
  <si>
    <t>Folder para el personal de la Unidad Mantenimiento Plantas de Generación.</t>
  </si>
  <si>
    <t>Mouse para las computadoras del personal de la Unidad Mantenimiento de Plantas de Generación</t>
  </si>
  <si>
    <t>Teclados para  las computadoras del personal de la Unidad Mantenimiento de Plantas de Generación</t>
  </si>
  <si>
    <t>Cargador para laptop</t>
  </si>
  <si>
    <t>Cargadores para  las computadoras portatiles del personal de la Unidad Mantenimiento de Plantas de Generación</t>
  </si>
  <si>
    <t>Audifonos de diadema con microfono</t>
  </si>
  <si>
    <t>Diademas para  utilizarse por el  personal de la Unidad Mantenimiento de Plantas de Generación en reuniones virtuales.</t>
  </si>
  <si>
    <t>Kit de firma digital</t>
  </si>
  <si>
    <t>Kit de firma digital para funcionarios nuevos (dispositivo,firma y certificado).</t>
  </si>
  <si>
    <t>Cartucho de tinta</t>
  </si>
  <si>
    <t>Para utilizarse en la impresora activo N° 84241, para la impresión de documentos varios de la Unidad Mantenimiento de Plantas de Generación.</t>
  </si>
  <si>
    <t>Filtro para café</t>
  </si>
  <si>
    <t>Para utilizarse por el personal de Unidad Mantenimiento Plantas de Generación.</t>
  </si>
  <si>
    <t>Jabon lava platos</t>
  </si>
  <si>
    <t>Esponjas para platos</t>
  </si>
  <si>
    <t>Café  para el personal de la Unidad Mantenimiento Plantas de Generación.</t>
  </si>
  <si>
    <t>Azúcar  para el personal de la Unidad Mantenimiento Plantas de Generación.</t>
  </si>
  <si>
    <t>ALQUILERES</t>
  </si>
  <si>
    <t>73159997-90033860</t>
  </si>
  <si>
    <t>1.01.02 Alquiler de maquinaria, equipo y mobiliario</t>
  </si>
  <si>
    <t>Se utiliza en la atención de los trabajos programados en el año</t>
  </si>
  <si>
    <t>Se estara utilizando en trabajos programados para el 2023 y se encuentra en el plan de mantenimiento, la dependencia que solicitó el servico hará su aporte economico para completar los requerimientos económicos si estos exceden los presupuestado.</t>
  </si>
  <si>
    <t>Mantenimiento de instalaciones y otras obras</t>
  </si>
  <si>
    <t>1.08.03 Mantenimiento de instalaciones y otras obras</t>
  </si>
  <si>
    <t>Servicios de análisis de pruebas de laboratorio</t>
  </si>
  <si>
    <t>Primer trimestre 2023 Ene-Marzo</t>
  </si>
  <si>
    <t>Segundo trimestre 2023 Abril-Junio</t>
  </si>
  <si>
    <t>Tercer trimestre 2023 Julio-Septiembre</t>
  </si>
  <si>
    <t>Cuarto trimestre 2023 Octubre-Diciembre</t>
  </si>
  <si>
    <t>ADAP HEMB P/REG PVC SANI 100MM(4")PG BL</t>
  </si>
  <si>
    <t>ADAP HEMB P/REG PVC SANI 150MM(6") PG BL</t>
  </si>
  <si>
    <t>ADAP HEMBRA CPVC 12MM(1/2) C/INSERTO MET</t>
  </si>
  <si>
    <t xml:space="preserve">ADAP HEMBRA CPVC 18MM (3/4") </t>
  </si>
  <si>
    <t>ADAP HEMBRA CPVC 18MM(3/4) C/INSERTO MET</t>
  </si>
  <si>
    <t>ADAP HEMBRA CPVC 31MM(1 1/4")C/INSER MET</t>
  </si>
  <si>
    <t>ADAP HEMBRA CPVC 38MM(1 1/2")C/INSER MET</t>
  </si>
  <si>
    <t>ADAP HEMBRA CPVC 50MM(2") C/INSER MET</t>
  </si>
  <si>
    <t>ADAP HEMBRA PVC SANI 50MM(2")PG BL</t>
  </si>
  <si>
    <t>ADAP HEMBRA REG. PG PVC SANITARIO 75MM(3") BL</t>
  </si>
  <si>
    <t>ADAP MACHO CPVC 12MM(1/2) C/INSERTO MET</t>
  </si>
  <si>
    <t>ADAPT. HEMBRA PRESION PVC 31MM(11/4")BL</t>
  </si>
  <si>
    <t>ADAPT.HEMBRA 25MM (1") CIM CPVC FGG</t>
  </si>
  <si>
    <t>ADAPT.MACHO 25MM (1") CIM CPVC FGG</t>
  </si>
  <si>
    <t>ADAPTADOR HEMBRA CPVC 12MM (1/2") BE</t>
  </si>
  <si>
    <t>ADAPTADOR HEMBRA CPVC FGG 25MM (1") BE</t>
  </si>
  <si>
    <t>ADAPTADOR HEMBRA PVC (3/4) C/INSERTO MET</t>
  </si>
  <si>
    <t>ADAPTADOR HEMBRA PVC 12MM(1/2) C/INSERTO MET</t>
  </si>
  <si>
    <t>ADAPTADOR HEMBRA PVC 31MM(1 1/4) C/INSERTO MET</t>
  </si>
  <si>
    <t>ADAPTADOR HEMBRA PVC 38MM(1 1/2")BL</t>
  </si>
  <si>
    <t>ADAPTADOR HEMBRA PVC 38MM(1 1/2) C/INSERTO MET</t>
  </si>
  <si>
    <t>ADAPTADOR HEMBRA PVC 50MM(2) C/INSERTO MET</t>
  </si>
  <si>
    <t>ADAPTADOR HEMBRA PVC PRES 100MM (4") BL SCH40</t>
  </si>
  <si>
    <t>ADAPTADOR HEMBRA PVC PRES 12MM (1/2") BL</t>
  </si>
  <si>
    <t>ADAPTADOR HEMBRA PVC PRES 150MM (6") BL</t>
  </si>
  <si>
    <t>ADAPTADOR HEMBRA PVC PRES 18MM (3/4") BLCA</t>
  </si>
  <si>
    <t>ADAPTADOR HEMBRA PVC PRES 200MM(8") BL</t>
  </si>
  <si>
    <t>ADAPTADOR HEMBRA PVC PRES 25MM (1") BL</t>
  </si>
  <si>
    <t>ADAPTADOR HEMBRA PVC PRES 50MM(2") BL</t>
  </si>
  <si>
    <t>ADAPTADOR HEMBRA PVC PRES 62MM(21/2")BL</t>
  </si>
  <si>
    <t>ADAPTADOR HEMBRA PVC PRES 75MM (3") BL</t>
  </si>
  <si>
    <t>ADAPTADOR HEMBRA PVC SANIT 38MM(1-1/2)PGBL</t>
  </si>
  <si>
    <t>ADAPTADOR MACHO CPVC  12MM(1/2") BE</t>
  </si>
  <si>
    <t>ADAPTADOR MACHO CPVC FGG 18MM(3/4") BE</t>
  </si>
  <si>
    <t>ADAPTADOR MACHO CPVC FGG 50MM (2") BE</t>
  </si>
  <si>
    <t>ADAPTADOR MACHO PRES. SCH40 PVC 75MM (3") BL</t>
  </si>
  <si>
    <t>ADAPTADOR MACHO PVC 12MM(1/2) C/INSERTO MET</t>
  </si>
  <si>
    <t>ADAPTADOR MACHO PVC 18MM(3/4) C/INSERTO MET</t>
  </si>
  <si>
    <t>ADAPTADOR MACHO PVC 25MM(1) C/INSERTO MET</t>
  </si>
  <si>
    <t>ADAPTADOR MACHO PVC 31MM(1 1/4) C/INSERTO MET</t>
  </si>
  <si>
    <t>ADAPTADOR MACHO PVC 38MM(1 1/2) C/INSERTO MET</t>
  </si>
  <si>
    <t>ADAPTADOR MACHO PVC PRES 1. 1/4" SCH40</t>
  </si>
  <si>
    <t>ADAPTADOR MACHO PVC PRES 12MM (1/2") BL</t>
  </si>
  <si>
    <t>ADAPTADOR MACHO PVC PRES 150MM (6") BL</t>
  </si>
  <si>
    <t>ADAPTADOR MACHO PVC PRES 18MM (3/4") BL</t>
  </si>
  <si>
    <t>ADAPTADOR MACHO PVC PRES 200MM(8") PG BL</t>
  </si>
  <si>
    <t>ADAPTADOR MACHO PVC PRES 25MM (1") BLCA</t>
  </si>
  <si>
    <t>ADAPTADOR MACHO PVC PRES 62MM(2 1/2")BL</t>
  </si>
  <si>
    <t>ADAPTADOR MACHO PVC PRESION 1.1/2"</t>
  </si>
  <si>
    <t>ADAPTADOR MACHO PVC PRESION SCH40 100MM (4") BL</t>
  </si>
  <si>
    <t xml:space="preserve">ADAPTADOR MACHO PVC PRESS 50MM(2") </t>
  </si>
  <si>
    <t>ADAPTADOR SIFON  PVC 1-1/2"-1-1/2"</t>
  </si>
  <si>
    <t>ADAPTADOR SIFON  PVC 1-1/2"-1-1/2"-EASTMAN-</t>
  </si>
  <si>
    <t>ADAPTADOR SIFON HEMBRA PVC 1.1/2" 38MM</t>
  </si>
  <si>
    <t>ADAPTADOR SIFON HEMBRA PVC 1-1/2"-1.1/4"</t>
  </si>
  <si>
    <t>ADAPTADOR SIFON MACHO PVC 1.1/4" PG</t>
  </si>
  <si>
    <t>CODO ADAPTER CPVC FGG 12MM(1/2")X90 BE</t>
  </si>
  <si>
    <t xml:space="preserve">	40172808</t>
  </si>
  <si>
    <t>CODO C/R PVC PRES 1 1/4 X 90 BL</t>
  </si>
  <si>
    <t xml:space="preserve">	40172809</t>
  </si>
  <si>
    <t>CODO C/R PVC PRES 1/2 X 90 BL</t>
  </si>
  <si>
    <t xml:space="preserve">	40172810</t>
  </si>
  <si>
    <t>CODO C/R PVC PRES 25MM 1"X90 BL</t>
  </si>
  <si>
    <t xml:space="preserve">	40172811</t>
  </si>
  <si>
    <t>CODO C/R PVC PRES 3/4 X 90 BLCO</t>
  </si>
  <si>
    <t xml:space="preserve">	40172812</t>
  </si>
  <si>
    <t>CODO C/R PVC PRES 38MM ( 1 1/2") X 90 BL CH40</t>
  </si>
  <si>
    <t xml:space="preserve">	40172813</t>
  </si>
  <si>
    <t>CODO C/R PVC PRES 50MM (2")X90 BL</t>
  </si>
  <si>
    <t xml:space="preserve">	40172814</t>
  </si>
  <si>
    <t>CODO ESPIGA PVC SANI 100MM(4")X90 PG BL</t>
  </si>
  <si>
    <t xml:space="preserve">	40172815</t>
  </si>
  <si>
    <t>CODO ESPIGA PVC SANI 38MM(1 1/2")X90PGBL</t>
  </si>
  <si>
    <t xml:space="preserve">	40172816</t>
  </si>
  <si>
    <t>CODO ESPIGA PVC SANI 50MM(2")X90 PD BL</t>
  </si>
  <si>
    <t xml:space="preserve">	40172817</t>
  </si>
  <si>
    <t>CODO ESPIGA PVC SANI 75MM(3")X90 PG BL</t>
  </si>
  <si>
    <t xml:space="preserve">	40172818</t>
  </si>
  <si>
    <t xml:space="preserve">CODO LISO CPVC  12MM(1/2"X45) </t>
  </si>
  <si>
    <t xml:space="preserve">	40172819</t>
  </si>
  <si>
    <t>CODO LISO CPVC  18MM 3/4" X 90</t>
  </si>
  <si>
    <t xml:space="preserve">	40172820</t>
  </si>
  <si>
    <t>CODO LISO CPVC 12MM(1/2")X90 BE</t>
  </si>
  <si>
    <t xml:space="preserve">	40172821</t>
  </si>
  <si>
    <t>CODO LISO CPVC FGG 18MM(3/4"X45) BE</t>
  </si>
  <si>
    <t xml:space="preserve">	40172822</t>
  </si>
  <si>
    <t>CODO LISO CPVC FGG 25MM(1")X45 BE</t>
  </si>
  <si>
    <t xml:space="preserve">	40172823</t>
  </si>
  <si>
    <t>CODO LISO CPVC FGG 25MM(1")X90 BE</t>
  </si>
  <si>
    <t xml:space="preserve">	40172824</t>
  </si>
  <si>
    <t>CODO LISO CPVC FGG 31MM(1 1/4")X45 BE</t>
  </si>
  <si>
    <t xml:space="preserve">	40172825</t>
  </si>
  <si>
    <t>CODO LISO CPVC FGG 31MM(1 1/4")X90 BE</t>
  </si>
  <si>
    <t xml:space="preserve">	40172826</t>
  </si>
  <si>
    <t>CODO LISO CPVC FGG 38MM(1 1/2")X90 BE</t>
  </si>
  <si>
    <t xml:space="preserve">	40172827</t>
  </si>
  <si>
    <t>CODO LISO CPVC FGG 38MM(1-1/2)X45 BE</t>
  </si>
  <si>
    <t xml:space="preserve">	40172828</t>
  </si>
  <si>
    <t>CODO LISO CPVC FGG 50MM(2")X45 BE</t>
  </si>
  <si>
    <t xml:space="preserve">	40172829</t>
  </si>
  <si>
    <t>CODO LISO CPVC FGG 50MM(2")X90 BE</t>
  </si>
  <si>
    <t xml:space="preserve">	40172830</t>
  </si>
  <si>
    <t>CODO LISO PVC PRES 100MM (4")X45 BL</t>
  </si>
  <si>
    <t xml:space="preserve">	40172831</t>
  </si>
  <si>
    <t>CODO LISO PVC PRES 100MM (4")X90 BL SCH-40</t>
  </si>
  <si>
    <t xml:space="preserve">	40172832</t>
  </si>
  <si>
    <t>CODO LISO PVC PRES 12MM (1/2")X45 BL</t>
  </si>
  <si>
    <t xml:space="preserve">	40172833</t>
  </si>
  <si>
    <t>CODO LISO PVC PRES 12MM (1/2")X90 BL</t>
  </si>
  <si>
    <t xml:space="preserve">	40172834</t>
  </si>
  <si>
    <t>CODO LISO PVC PRES 150MM (6")X45 BL</t>
  </si>
  <si>
    <t xml:space="preserve">	40172835</t>
  </si>
  <si>
    <t>CODO LISO PVC PRES 150MM (6")X90 BL</t>
  </si>
  <si>
    <t xml:space="preserve">	40172836</t>
  </si>
  <si>
    <t>CODO LISO PVC PRES 18MM (3/4")X45 BL</t>
  </si>
  <si>
    <t xml:space="preserve">	40172837</t>
  </si>
  <si>
    <t>CODO LISO PVC PRES 18MM (3/4")X90 BL</t>
  </si>
  <si>
    <t xml:space="preserve">	40172838</t>
  </si>
  <si>
    <t>CODO LISO PVC PRES 200MM(8")X45 PG BL</t>
  </si>
  <si>
    <t xml:space="preserve">	40172839</t>
  </si>
  <si>
    <t>CODO LISO PVC PRES 200MM(8")X90 BL</t>
  </si>
  <si>
    <t xml:space="preserve">	40172840</t>
  </si>
  <si>
    <t>CODO LISO PVC PRES 25MM (1")X45 BL</t>
  </si>
  <si>
    <t xml:space="preserve">	40172841</t>
  </si>
  <si>
    <t>CODO LISO PVC PRES 25MM (1")X90 BLCA</t>
  </si>
  <si>
    <t xml:space="preserve">	40172842</t>
  </si>
  <si>
    <t>CODO LISO PVC PRES 31MM ( 1 1/4")X45 BL</t>
  </si>
  <si>
    <t xml:space="preserve">	40172843</t>
  </si>
  <si>
    <t>CODO LISO PVC PRES 31MM (1 1/4")X90 BL</t>
  </si>
  <si>
    <t xml:space="preserve">	40172844</t>
  </si>
  <si>
    <t>CODO LISO PVC PRES 50MM(2")X45 BL</t>
  </si>
  <si>
    <t xml:space="preserve">	40172845</t>
  </si>
  <si>
    <t>CODO LISO PVC PRES 62MM (2 1/2")X45 BL</t>
  </si>
  <si>
    <t xml:space="preserve">	40172846</t>
  </si>
  <si>
    <t>CODO LISO PVC PRES 62MM (2 1/2")X90 BL</t>
  </si>
  <si>
    <t xml:space="preserve">	40172847</t>
  </si>
  <si>
    <t>CODO LISO PVC PRES 75MM (3")X45 BL</t>
  </si>
  <si>
    <t xml:space="preserve">	40172848</t>
  </si>
  <si>
    <t>CODO LISO PVC PRES 75MM (3")X90 BL</t>
  </si>
  <si>
    <t xml:space="preserve">	40172849</t>
  </si>
  <si>
    <t>CODO LISO PVC PRESION 38MM ( 1 1/2")X45 BLCA</t>
  </si>
  <si>
    <t xml:space="preserve">	40172850</t>
  </si>
  <si>
    <t>CODO LISO PVC PRESION 50MM(2")X90 BL</t>
  </si>
  <si>
    <t xml:space="preserve">	40172851</t>
  </si>
  <si>
    <t>CODO PVC 12MM(1/2")X90 C/INSERTO MET</t>
  </si>
  <si>
    <t xml:space="preserve">	40172852</t>
  </si>
  <si>
    <t>CODO PVC 18MM(3/4")X90 C/INSERTO MET</t>
  </si>
  <si>
    <t xml:space="preserve">	40172853</t>
  </si>
  <si>
    <t>CODO PVC LISO P.GRUESA  3" X 90 D-2665 BL</t>
  </si>
  <si>
    <t xml:space="preserve">	40172854</t>
  </si>
  <si>
    <t>CODO PVC PARED GRUESA 50MM(2")X45 BLCA</t>
  </si>
  <si>
    <t xml:space="preserve">	40172855</t>
  </si>
  <si>
    <t>CODO PVC SANI  PARED GRUESA 1 1/4" X 90  BL</t>
  </si>
  <si>
    <t xml:space="preserve">	40172856</t>
  </si>
  <si>
    <t>CODO PVC SANI 150MM (6")X45° PG BL</t>
  </si>
  <si>
    <t xml:space="preserve">	40172857</t>
  </si>
  <si>
    <t>CODO PVC SANI 150MM (6")X90° PG BL</t>
  </si>
  <si>
    <t xml:space="preserve">	40172858</t>
  </si>
  <si>
    <t>CODO PVC SANI 150MM(6")X45 PD BL</t>
  </si>
  <si>
    <t xml:space="preserve">	40172859</t>
  </si>
  <si>
    <t>CODO PVC SANI 150MM(6")X90 PD BL</t>
  </si>
  <si>
    <t xml:space="preserve">	40172860</t>
  </si>
  <si>
    <t>CODO PVC SANI 200MM (8")X45° PG BL</t>
  </si>
  <si>
    <t xml:space="preserve">	40172861</t>
  </si>
  <si>
    <t>CODO PVC SANI 200MM (8")X90° PG BL</t>
  </si>
  <si>
    <t xml:space="preserve">	40172862</t>
  </si>
  <si>
    <t>CODO PVC SANI 31MM (1-1/4)X 90 PD BL</t>
  </si>
  <si>
    <t xml:space="preserve">	40172863</t>
  </si>
  <si>
    <t>CODO PVC SANI 31MM(1 1/4")X45 PG BL</t>
  </si>
  <si>
    <t xml:space="preserve">	40172864</t>
  </si>
  <si>
    <t>CODO PVC SANI 38MM(1 1/2")X90 PG BL</t>
  </si>
  <si>
    <t xml:space="preserve">	40172865</t>
  </si>
  <si>
    <t>CODO PVC SANI 50MM(2")X90  BLCO</t>
  </si>
  <si>
    <t xml:space="preserve">	40172866</t>
  </si>
  <si>
    <t>CODO PVC SANI 75MM(3")X45 PD BL</t>
  </si>
  <si>
    <t xml:space="preserve">	40172867</t>
  </si>
  <si>
    <t>CODO PVC SANI 75MM3")X45 PG BL</t>
  </si>
  <si>
    <t xml:space="preserve">	40172868</t>
  </si>
  <si>
    <t>CODO PVC SANITARIO 100MM(4")X90 PD BL</t>
  </si>
  <si>
    <t xml:space="preserve">	40172869</t>
  </si>
  <si>
    <t>CODO PVC SANITARIO 100MM4")X45 PD BL</t>
  </si>
  <si>
    <t xml:space="preserve">	40172870</t>
  </si>
  <si>
    <t>CODO PVC SANITARIO 38MM(1 1/2")X90  BL</t>
  </si>
  <si>
    <t xml:space="preserve">	40172871</t>
  </si>
  <si>
    <t>CODO PVC SANITARIO 4" X 45 PARED GRUESA</t>
  </si>
  <si>
    <t xml:space="preserve">	40172872</t>
  </si>
  <si>
    <t>CODO PVC SANITARIO 4" X 90 PARED GRUESA</t>
  </si>
  <si>
    <t xml:space="preserve">	40172873</t>
  </si>
  <si>
    <t>CODO PVC SANITARIO 50MM (2")X45 PD BL</t>
  </si>
  <si>
    <t xml:space="preserve">	40172874</t>
  </si>
  <si>
    <t>CODO PVC SANITARIO 75MM(3")X90 PD BL</t>
  </si>
  <si>
    <t xml:space="preserve">	40172875</t>
  </si>
  <si>
    <t>CODO PVC SANITARIO PG 38MM1 1/2" X 45 BL</t>
  </si>
  <si>
    <t xml:space="preserve">	40172876</t>
  </si>
  <si>
    <t>CODO SANITARIO PVC 100MX90 P/D SDR32,5</t>
  </si>
  <si>
    <t xml:space="preserve">	40172877</t>
  </si>
  <si>
    <t>CODO SANITARIO PVC PARED DELG. 1.1/2 X 45 SDR32.5</t>
  </si>
  <si>
    <t xml:space="preserve">	40172878</t>
  </si>
  <si>
    <t>LLAVE BOLA LISA CPVC 12MM (1/2") BE</t>
  </si>
  <si>
    <t>LLAVE BOLA LISA CPVC FGG 25MM (1") BE</t>
  </si>
  <si>
    <t>LLAVE BOLA LISA CPVC FGG 50MM (2") BE</t>
  </si>
  <si>
    <t>LLAVE BOLA PVC C/R PRES 100MM (4") BL</t>
  </si>
  <si>
    <t>LLAVE BOLA PVC C/R PRES 12MM(1/2") BL</t>
  </si>
  <si>
    <t>LLAVE BOLA PVC C/R PRES 18MM (3/4") BL</t>
  </si>
  <si>
    <t>LLAVE BOLA PVC C/R PRES 31MM(1-1/4) BL</t>
  </si>
  <si>
    <t>LLAVE BOLA PVC C/R PRES 38MM (1 1/2") BL</t>
  </si>
  <si>
    <t>LLAVE BOLA PVC C/R PRES 75MM (3") BL</t>
  </si>
  <si>
    <t>LLAVE BOLA PVC LISA PRES 100MM (4") BL</t>
  </si>
  <si>
    <t>LLAVE BOLA PVC LISA PRES 31MM (11/4")BL</t>
  </si>
  <si>
    <t>LLAVE BOLA PVC LISA PRES 38MM(1 1/2")BL</t>
  </si>
  <si>
    <t>LLAVE BOLA PVC LISA PRES 75MM (3") BL</t>
  </si>
  <si>
    <t>LLAVE CHORRO INSERTO PVC 1/2" LIVIANA</t>
  </si>
  <si>
    <t xml:space="preserve">LLAVE CHORRO PVC UNIVTW </t>
  </si>
  <si>
    <t>LLAVE DE PASO PVC LISA PRES 12MM (1/2") BL</t>
  </si>
  <si>
    <t xml:space="preserve">LLAVE PASO BOLA LISA CPVC 3/4" </t>
  </si>
  <si>
    <t xml:space="preserve">LLAVE PASO BOLA LISA PVC 1 1/4"  RUGO </t>
  </si>
  <si>
    <t xml:space="preserve">LLAVE PASO BOLA LISA PVC 1/2" </t>
  </si>
  <si>
    <t>LLAVE PASO BOLA LISA PVC 1/2"-UNIV-TW-</t>
  </si>
  <si>
    <t>LLAVE PASO BOLA LISA PVC 2"  RUGO</t>
  </si>
  <si>
    <t>LLAVE PASO BOLA LISA PVC 3/4"  RUGO</t>
  </si>
  <si>
    <t>LLAVE PASO BOLA LISA PVC 4" MANIJA ROJA</t>
  </si>
  <si>
    <t xml:space="preserve">LLAVE PASO BOLA PVC 1 1/2" </t>
  </si>
  <si>
    <t xml:space="preserve">LLAVE PASO BOLA PVC 1 1/2" RUGO </t>
  </si>
  <si>
    <t xml:space="preserve">LLAVE PASO BOLA PVC 1" RUGO </t>
  </si>
  <si>
    <t>LLAVE PASO BOLA PVC 1/2 RUGO</t>
  </si>
  <si>
    <t>LLAVE PASO BOLA PVC 1/2"  M/MARANJA</t>
  </si>
  <si>
    <t>LLAVE PASO BOLA PVC C/R PRES 25MM 1"</t>
  </si>
  <si>
    <t>LLAVE PASO BOLA PVC C/R PRES 50MM 2"</t>
  </si>
  <si>
    <t>PEGAMENTO CPVC 4onz 1/32-DURMAN-</t>
  </si>
  <si>
    <t>PEGAMENTO P/CANOAS PVC 100GR-DURMAN-</t>
  </si>
  <si>
    <t>PEGAMENTO PARA CPVC RUGO TUBO 60ML</t>
  </si>
  <si>
    <t>PEGAMENTO PVC  WET BONDING 1/4 -DURMAN-</t>
  </si>
  <si>
    <t>PEGAMENTO PVC  WET BONDING 1/8 GR-DURMAN-</t>
  </si>
  <si>
    <t>PEGAMENTO PVC 1/16/ 237ml-DURMAN-</t>
  </si>
  <si>
    <t>PEGAMENTO PVC 25GR-DURMAN-</t>
  </si>
  <si>
    <t>PEGAMENTO PVC 32oz -LANCO-</t>
  </si>
  <si>
    <t>PEGAMENTO PVC 4onz 1/32-DURMAN-</t>
  </si>
  <si>
    <t>PEGAMENTO PVC 50GR-DURMAN-</t>
  </si>
  <si>
    <t>PEGAMENTO PVC GRIS 25 GRS</t>
  </si>
  <si>
    <t>PEGAMENTO PVC RUGO 125ML</t>
  </si>
  <si>
    <t xml:space="preserve">PEGAMENTO PVC RUGO 60ML </t>
  </si>
  <si>
    <t>RED C/R PVC PRES 12MM(1/2")X9MM(3/8") BL</t>
  </si>
  <si>
    <t>RED CPVC FGG 31MM(1 1/4")X12MM(1/2") BE</t>
  </si>
  <si>
    <t>RED CPVC FGG 31MM(1 1/4")X18MM(3/4") BE</t>
  </si>
  <si>
    <t>RED CPVC FGG 38MM(1 1/2")X12MM(1/2") BE</t>
  </si>
  <si>
    <t>RED CPVC FGG 38MM(1 1/2")X18MM(3/4") BE</t>
  </si>
  <si>
    <t>RED CPVC FGG 38MM(1 1/2")X31MM(1 1/4")BE</t>
  </si>
  <si>
    <t>RED LI CPVC FGG 25MM(1")X12MM(1/2") BE</t>
  </si>
  <si>
    <t>RED LI CPVC FGG 25MM(1")X18MM(3/4") BE</t>
  </si>
  <si>
    <t>RED LI CPVC FGG 31MM(1 1/4")X25MM(1") BE</t>
  </si>
  <si>
    <t>RED LI CPVC FGG 38MM(1 1/2")X25MM(1") BE</t>
  </si>
  <si>
    <t>RED LI CPVC FGG 50MM (2")X12MM (1/2") BE</t>
  </si>
  <si>
    <t>RED LI CPVC FGG 50MM (2")X25MM (1") BE</t>
  </si>
  <si>
    <t>RED LI CPVC FGG 50MM(2")X18MM(3/4) BE</t>
  </si>
  <si>
    <t>RED LI CPVC FGG 50MM(2")X31MM(1 1/4") BE</t>
  </si>
  <si>
    <t>RED LI CPVC FGG 50MM(2")X38MM(1 1/2") BE</t>
  </si>
  <si>
    <t>RED PVC C/RSANI50MM(2")X31MM(1 1/4")PGBL</t>
  </si>
  <si>
    <t>RED PVC C/RSANI50MM(2")X38MM(1 1/2")PGBL</t>
  </si>
  <si>
    <t>REDUCCION BUSHING PVC  1 1/2 X 1 1/4 PG BL</t>
  </si>
  <si>
    <t>REDUCCION BUSHING PVC  1" X 3/4" BLCO</t>
  </si>
  <si>
    <t>REDUCCION BUSHING PVC  PG 1 1/2" X 1"  BLCA</t>
  </si>
  <si>
    <t>REDUCCION BUSHING PVC  PG 1 1/4" X 1" BLCO</t>
  </si>
  <si>
    <t>REDUCCION BUSHING PVC  PG 1"X 1/2" BL</t>
  </si>
  <si>
    <t>REDUCCION BUSHING PVC  PG 11/2" X 1/2" BLCA</t>
  </si>
  <si>
    <t>REDUCCION BUSHING PVC 11/4" X 1/2" BLCO</t>
  </si>
  <si>
    <t>REDUCCION BUSHING PVC 3/4" X 1/2" BLCO.</t>
  </si>
  <si>
    <t>REDUCCION BUSHING. PVC 11/4" X 3/4" BL</t>
  </si>
  <si>
    <t>REDUCCION CAMPANA PVC  PG 1"X 1/2" BL</t>
  </si>
  <si>
    <t>REDUCCION CAMPANA PVC 1" X 3/4" BLCO</t>
  </si>
  <si>
    <t>REDUCCION CAMPANA PVC 1.1/2" X 1" SCH-40</t>
  </si>
  <si>
    <t>REDUCCION CAMPANA PVC 3/4" X  1/2" BLCA</t>
  </si>
  <si>
    <t>REDUCCION CAMPANA PVC LISA 2" X 1.1/2" PG DWV</t>
  </si>
  <si>
    <t>REDUCCION LI PVC PRES 11/2 X 11/4 BL</t>
  </si>
  <si>
    <t>REDUCCION LI PVC PRES 2 1/2 X 1 1/2 BL</t>
  </si>
  <si>
    <t>REDUCCION LI PVC PRES 2 1/2 X 1 1/4 BL</t>
  </si>
  <si>
    <t>REDUCCION LI PVC PRES 2 1/2 X 1 BL</t>
  </si>
  <si>
    <t>REDUCCION LI PVC PRES 2 1/2 X 2  BL</t>
  </si>
  <si>
    <t xml:space="preserve">REDUCCION LI PVC PRES 2 1/2 X 3/4 </t>
  </si>
  <si>
    <t>REDUCCION LI PVC PRES 21/2 X 1/2 BL</t>
  </si>
  <si>
    <t>REDUCCION LI PVC PRES 3 X 2 1/2  BL</t>
  </si>
  <si>
    <t>REDUCCION LI PVC PRES 4 X 1 BL</t>
  </si>
  <si>
    <t>REDUCCION LI PVC PRES 4 X 1.1/4"</t>
  </si>
  <si>
    <t>REDUCCION LI PVC PRES 4 X 2 1/2</t>
  </si>
  <si>
    <t>REDUCCION LI PVC PRES 6 X 2 BL</t>
  </si>
  <si>
    <t>REDUCCION LI PVC PRES 6 X 3  BL</t>
  </si>
  <si>
    <t>REDUCCION LI PVC PRES 8 X 4 BL</t>
  </si>
  <si>
    <t>REDUCCION LI PVC PRES 8 X 6 PG BL</t>
  </si>
  <si>
    <t xml:space="preserve">REDUCCION LI PVC PRESION 2" X 1.1/2"  SCH40 </t>
  </si>
  <si>
    <t>REDUCCION LISA CPVC  3/4" X 1/2"</t>
  </si>
  <si>
    <t>REDUCCION LISA PRESI PVC 2 X 1 1/4  BL</t>
  </si>
  <si>
    <t>REDUCCION LISA PRESION PVC  2 X 3/4  BL</t>
  </si>
  <si>
    <t xml:space="preserve">REDUCCION LISA PVC  P. GRUESA 4" X 2"  </t>
  </si>
  <si>
    <t>REDUCCION LISA PVC PG  2" X 1"  BL</t>
  </si>
  <si>
    <t>REDUCCION LISA PVC PG 2" X 1/2" BLCA</t>
  </si>
  <si>
    <t>REDUCCION LISA PVC PG 4" X3" BLCA</t>
  </si>
  <si>
    <t>REDUCCION LISA PVC PRES  PG 3 X 1.1/4" BL</t>
  </si>
  <si>
    <t>REDUCCION LISA PVC PRES  SCH40 3" X 1"  BLCA</t>
  </si>
  <si>
    <t>REDUCCION LISA PVC PRES 6" X 4"  BL SCH-40</t>
  </si>
  <si>
    <t>REDUCCION LISA PVC PRESION 3 X3/4  BLCA</t>
  </si>
  <si>
    <t>REDUCCION LISA PVC PRESION 3" X 1.1/2" BLCA</t>
  </si>
  <si>
    <t>REDUCCION LISA PVC PRESION 3" X 2"  SCH40</t>
  </si>
  <si>
    <t xml:space="preserve">REDUCCION LISA PVC PRESION SCH40 4" X 2" </t>
  </si>
  <si>
    <t>REDUCCION PVC C/ROSCA PG 3/4"X1/2" BL</t>
  </si>
  <si>
    <t>REDUCCION PVC SANI 3" X 2"  PG BLCA</t>
  </si>
  <si>
    <t xml:space="preserve">REDUCCION PVC SANI PARED GRUESA 3 X 1 1/2  </t>
  </si>
  <si>
    <t xml:space="preserve">REDUCCION PVC SANITARIA 3 X 2 PD </t>
  </si>
  <si>
    <t>REDUCCION PVC SANITARIA 4 X 2  PD BL</t>
  </si>
  <si>
    <t>REDUCCION PVC SANITARIA 4" X 3"  PD BLCA</t>
  </si>
  <si>
    <t>REDUCCION PVC SANITARIA4 X 3 PG BL</t>
  </si>
  <si>
    <t>REDUCCION SANITARIA PARED DELG. PVC 4" X 2"</t>
  </si>
  <si>
    <t xml:space="preserve">REDUCCION SANITARIA PVC   6 X 4  P. GRUESA </t>
  </si>
  <si>
    <t>TAPON HEMBRA C/R PVC  31MM1 1/4" BLCO</t>
  </si>
  <si>
    <t>TAPON HEMBRA C/R PVC  38MM 1.1/2" BLCO</t>
  </si>
  <si>
    <t>TAPON HEMBRA C/R PVC  50MM 2" BLCO</t>
  </si>
  <si>
    <t>TAPON HEMBRA C/R PVC  62MM 2 1/2" BLCO</t>
  </si>
  <si>
    <t>TAPON HEMBRA C/R PVC  75MM 3" BLCO</t>
  </si>
  <si>
    <t>TAPON HEMBRA C/R PVC 100MM 4"  BLCO</t>
  </si>
  <si>
    <t>TAPON HEMBRA C/R PVC 12MM(1/2") BL</t>
  </si>
  <si>
    <t>TAPON HEMBRA C/R PVC 25MM 1" BLCO</t>
  </si>
  <si>
    <t>TAPON HEMBRA C/R PVC PRES 150MM(6") BL</t>
  </si>
  <si>
    <t>TAPON HEMBRA C/R PVC PRES 18MM(3/4") BL</t>
  </si>
  <si>
    <t>TAPON HEMBRA LI CPVC FGG 18MM(3/4") BE</t>
  </si>
  <si>
    <t>TAPON HEMBRA LI CPVC FGG 25MM(1") BE</t>
  </si>
  <si>
    <t>TAPON HEMBRA LI CPVC FGG 31MM(1 1/4") BE</t>
  </si>
  <si>
    <t>TAPON HEMBRA LI CPVC FGG 38MM(1 1/2") BE</t>
  </si>
  <si>
    <t>TAPON HEMBRA LI CPVC FGG 50MM(2") BE</t>
  </si>
  <si>
    <t xml:space="preserve">TAPON HEMBRA LISA CPVC  12MM(1/2") </t>
  </si>
  <si>
    <t>TAPON HEMBRA LISO PVC PRE 31MM(1 1/4")BL</t>
  </si>
  <si>
    <t>TAPON HEMBRA LISO PVC PRE 62MM(2 1/2")BL</t>
  </si>
  <si>
    <t>TAPON HEMBRA LISO PVC PRES 100MM(4") BL</t>
  </si>
  <si>
    <t>TAPON HEMBRA LISO PVC PRES 12MM(1/2") BL</t>
  </si>
  <si>
    <t>TAPON HEMBRA LISO PVC PRES 150MM(6") BL</t>
  </si>
  <si>
    <t>TAPON HEMBRA LISO PVC PRES 18MM(3/4") BL</t>
  </si>
  <si>
    <t>TAPON HEMBRA LISO PVC PRES 200MM(8")PGBL</t>
  </si>
  <si>
    <t>TAPON HEMBRA LISO PVC PRES 25MM(1") BL</t>
  </si>
  <si>
    <t>TAPON HEMBRA LISO PVC PRES 3" BL SCH-40</t>
  </si>
  <si>
    <t>TAPON HEMBRA LISO PVC PRES 50MM(2") BL</t>
  </si>
  <si>
    <t>TAPON HEMBRA LISO PVC PRESION 38MM(1 1/2")BL</t>
  </si>
  <si>
    <t>TAPON HEMBRA SANI PVC LISO (2")50MM  BL</t>
  </si>
  <si>
    <t xml:space="preserve">TAPON HEMBRA SANI PVC LISO (3")75MM </t>
  </si>
  <si>
    <t>TAPON HEMBRA SANI PVC LISO 150MM (6")BL</t>
  </si>
  <si>
    <t>TAPON HEMBRA SANI PVC LISO 4"</t>
  </si>
  <si>
    <t>TAPON HEMBRA SANI PVC LISO(1 1/2")38MM  BL</t>
  </si>
  <si>
    <t>TAPON HEMBRA SCH40 LISO PVC 1.1/4"</t>
  </si>
  <si>
    <t>TAPON MACHO C/R PVC  25MM  1" BLCO,</t>
  </si>
  <si>
    <t>TAPON MACHO C/R PVC  31MM 1 1/4" BLCO</t>
  </si>
  <si>
    <t>TAPON MACHO C/R PVC  38MM 1" 1/2" BLCO</t>
  </si>
  <si>
    <t>TAPON MACHO C/R PVC  50MM 2"  BLCO</t>
  </si>
  <si>
    <t>TAPON MACHO C/R PVC PRES 100MM (4") BL</t>
  </si>
  <si>
    <t>TAPON MACHO C/R PVC PRES 12MM (1/2") BL</t>
  </si>
  <si>
    <t>TAPON MACHO C/R PVC PRES 18MM (3/4") BL</t>
  </si>
  <si>
    <t>TAPON MACHO C/R PVC PRES 62(2 1/2") BL</t>
  </si>
  <si>
    <t>TAPON MACHO C/R PVC PRES 75MM (3") BL</t>
  </si>
  <si>
    <t>TE C/R PVC PRES 31MM (1 1/4") BL</t>
  </si>
  <si>
    <t>TE C/R PVC PRES 50MM (2") BL</t>
  </si>
  <si>
    <t>TE LISA CPVC FGG 25MM (1") BE</t>
  </si>
  <si>
    <t>TE LISA CPVC FGG 31MM (1 1/4") BE</t>
  </si>
  <si>
    <t>TE LISA CPVC FGG 38MM(1-1/2) BE</t>
  </si>
  <si>
    <t>TE LISA CPVC FGG 50MM  (2") BE</t>
  </si>
  <si>
    <t>TE LISA PVC PRE 38MM(1 1/2")X25MM(1")BL</t>
  </si>
  <si>
    <t>TE LISA PVC PRE 38MM(11/2")X18MM(3/4")BL</t>
  </si>
  <si>
    <t>TE LISA PVC PRES 100MM (4") BL</t>
  </si>
  <si>
    <t>TE LISA PVC PRES 100MM(4")X50MM(2") BL</t>
  </si>
  <si>
    <t>TE LISA PVC PRES 100MM(4")X75MM(3") BL</t>
  </si>
  <si>
    <t>TE LISA PVC PRES 150MM (6") BL</t>
  </si>
  <si>
    <t>TE LISA PVC PRES 150MM(6")X100MM(4") BL</t>
  </si>
  <si>
    <t>TE LISA PVC PRES 18MM(3/4")X12MM(1/2")BL</t>
  </si>
  <si>
    <t>TE LISA PVC PRES 25MM(1")X12MM(1/2") BL</t>
  </si>
  <si>
    <t>TE LISA PVC PRES 31MM(1 1/4")X25MM(1")BL</t>
  </si>
  <si>
    <t>TE LISA PVC PRES 50MM(2")X18MM(3/4") BL</t>
  </si>
  <si>
    <t>TE LISA PVC PRES 50MM(2")X38MM(11/2)" BL</t>
  </si>
  <si>
    <t>TE LISA PVC PRES 62MM ( 2 1/2") BL</t>
  </si>
  <si>
    <t>TE LISA PVC PRES 75MM(3")X12MM(1/2") BL</t>
  </si>
  <si>
    <t>TE LISA PVC PRES 75MM(3")X18MM(3/4") BL</t>
  </si>
  <si>
    <t>TE LISA PVC PRES 75MM(3")X50MM(2") BL</t>
  </si>
  <si>
    <t>TE LISA PVC RED 75MM(3")X25MM(1") BL</t>
  </si>
  <si>
    <t>TE LISA REDUCIDA PVC  PRES 2" X 1/2 BL</t>
  </si>
  <si>
    <t>TE PVC SANI 100MM (4") PG BL</t>
  </si>
  <si>
    <t>TE PVC SANI 100MM (4")X50MM (2") PG BL</t>
  </si>
  <si>
    <t>TE PVC SANI 150MM (6") PD BL</t>
  </si>
  <si>
    <t>TE PVC SANI 150MM (6") PG BL</t>
  </si>
  <si>
    <t>TE PVC SANI 50MM (2") PG BL</t>
  </si>
  <si>
    <t>TE RED CPVC 18MM(3/4")X12MM(1/2")X12MM</t>
  </si>
  <si>
    <t>TE RED CPVC 18MM(3/4")X12MM(1/2")X18MM</t>
  </si>
  <si>
    <t>TE RED CPVC 18MM(3/4")X18MM(3/4")X12MM</t>
  </si>
  <si>
    <t>TE RED CPVC FGG 2 X 2 X 3/4 BE</t>
  </si>
  <si>
    <t>TEE  PVC C/R PRES 25MM (1") BL</t>
  </si>
  <si>
    <t>TEE C/R PVC PRES 12MM (1/2") BL</t>
  </si>
  <si>
    <t>TEE C/R PVC PRES 18MM (3/4") BL</t>
  </si>
  <si>
    <t>TEE CPVC  LISA C/ INSERTO METAL 1/2</t>
  </si>
  <si>
    <t>TEE LISA CPVC  12MM (1/2") BE</t>
  </si>
  <si>
    <t>TEE LISA CPVC FGG 18MM (3/4") BE</t>
  </si>
  <si>
    <t>TEE LISA PRESION SCH40 PVC  PG 1 1/2" BLCA</t>
  </si>
  <si>
    <t>TEE LISA PVC PRES 12MM (1/2") BL</t>
  </si>
  <si>
    <t>TEE LISA PVC PRES 18MM (3/4") BL</t>
  </si>
  <si>
    <t>TEE LISA PVC PRES 25MM (1") BL</t>
  </si>
  <si>
    <t>TEE LISA PVC PRES 31MM (1 1/4") BL</t>
  </si>
  <si>
    <t>TEE LISA PVC PRESION 50MM (2") BL</t>
  </si>
  <si>
    <t>TEE LISA PVC PRESION 75MM  3" BL</t>
  </si>
  <si>
    <t>TEE LISA REDUCIDA PVC PRES 1" X 3/4"  BL</t>
  </si>
  <si>
    <t>TEE LISA REDUCIDAD PVC 1.1/2" X  1/2" BL</t>
  </si>
  <si>
    <t>TEE PVC 8"</t>
  </si>
  <si>
    <t>TEE PVC C/INSERTO METALICO 3/4"</t>
  </si>
  <si>
    <t>TEE PVC CR SCH40 1 1/2" BLANCA</t>
  </si>
  <si>
    <t>TEE PVC SANIT.  PG 38MM (1 1/2")  BL D-2665</t>
  </si>
  <si>
    <t>TEE PVC SANITARIA 100MM (4") PD BL</t>
  </si>
  <si>
    <t>TEE PVC SANITARIA 31MM PG 1-1/4" BL</t>
  </si>
  <si>
    <t>TEE PVC SANITARIA 50MM (2") PD BL</t>
  </si>
  <si>
    <t>TEE PVC SANITARIA 75MM (3") PD BL</t>
  </si>
  <si>
    <t>TEE PVC SANITARIA PARED GRUESA  75MM 3"</t>
  </si>
  <si>
    <t>TEE PVC SCH40 12MM(1/2) C/INSERTO MET</t>
  </si>
  <si>
    <t>TEE REDUCIDA PVC SCH40  2" X 3/4"</t>
  </si>
  <si>
    <t>TUBO PVC 100MM(4")X6M SDR17 CC GR</t>
  </si>
  <si>
    <t>TUBO PVC 100MM(4")X6M SDR26 CC GR</t>
  </si>
  <si>
    <t>TUBO PVC 100MM(4")X6M SDR32.5 CC GR</t>
  </si>
  <si>
    <t>TUBO PVC 100MM(4")X6M SDR41 CC GR</t>
  </si>
  <si>
    <t>TUBO PVC 12MM(1/2")X6M SDR13.5 CC BL</t>
  </si>
  <si>
    <t>TUBO PVC 150MM (6")X6M SDR41 CE VE</t>
  </si>
  <si>
    <t>TUBO PVC 150MM(6")X6M SDR17 CC GR</t>
  </si>
  <si>
    <t>TUBO PVC 150MM(6")X6M SDR26 CC GR</t>
  </si>
  <si>
    <t>TUBO PVC 150MM(6")X6M SDR32.5 CC GR</t>
  </si>
  <si>
    <t>TUBO PVC 150MM(6")X6M SDR41 CC GR</t>
  </si>
  <si>
    <t>TUBO PVC 18MM(3/4")X6M SDR17 CC BL</t>
  </si>
  <si>
    <t>TUBO PVC 200MM (8")X6M SDR41 CE VE</t>
  </si>
  <si>
    <t>TUBO PVC 200MM(8")X6M SDR17 CC GR</t>
  </si>
  <si>
    <t>TUBO PVC 200MM(8")X6M SDR26 CC GR</t>
  </si>
  <si>
    <t>TUBO PVC 200MM(8")X6M SDR32.5 CC GR</t>
  </si>
  <si>
    <t>TUBO PVC 200MM(8")X6M SDR41 CC GR</t>
  </si>
  <si>
    <t>TUBO PVC 250MM(10")X6M SDR17 CC GR</t>
  </si>
  <si>
    <t>TUBO PVC 250MM(10")X6M SDR32.5 CC GR</t>
  </si>
  <si>
    <t>TUBO PVC 250MM(10")X6M SDR41 CC GR</t>
  </si>
  <si>
    <t>TUBO PVC 25MM(1")X6M SDR17 CC BL</t>
  </si>
  <si>
    <t>TUBO PVC 25MM(1")X6M SDR17 CC VE</t>
  </si>
  <si>
    <t>TUBO PVC 300MM(12")X6M SDR17 CC GR</t>
  </si>
  <si>
    <t>TUBO PVC 300MM(12")X6M SDR26 CC GR</t>
  </si>
  <si>
    <t>TUBO PVC 300MM(12")X6M SDR32.5 CC GR</t>
  </si>
  <si>
    <t>TUBO PVC 300MM(12")X6M SDR32.5 CE VE</t>
  </si>
  <si>
    <t>TUBO PVC 300MM(12")X6M SDR41 CC GR</t>
  </si>
  <si>
    <t>TUBO PVC 31MM(1 1/4")X6M SDR17 CC BL</t>
  </si>
  <si>
    <t>TUBO PVC 31MM(1 1/4")X6M SDR26 CC BL</t>
  </si>
  <si>
    <t>TUBO PVC 31MM(1 1/4")X6M SDR32.5 CC BL</t>
  </si>
  <si>
    <t>TUBO PVC 31MM(1 1/4")X6M SDR41 CC BL</t>
  </si>
  <si>
    <t>TUBO PVC 38MM(1 1/2")X6M SDR17 CC BL</t>
  </si>
  <si>
    <t>TUBO PVC 38MM(1 1/2")X6M SDR26 CC BL</t>
  </si>
  <si>
    <t>TUBO PVC 38MM(1 1/2")X6M SDR32.5 CC BL</t>
  </si>
  <si>
    <t>TUBO PVC 38MM(1 1/2")X6M SDR41 CC BL</t>
  </si>
  <si>
    <t>TUBO PVC 50MM(2")X6M SDR17 CC BL</t>
  </si>
  <si>
    <t>TUBO PVC 50MM(2")X6M SDR26 CC BL</t>
  </si>
  <si>
    <t>TUBO PVC 50MM(2")X6M SDR32.5 CC BL</t>
  </si>
  <si>
    <t>TUBO PVC 50MM(2")X6M SDR41 CC BL</t>
  </si>
  <si>
    <t>TUBO PVC 62MM(2 1/2")X6M SDR17 CC BL</t>
  </si>
  <si>
    <t>TUBO PVC 62MM(2 1/2")X6M SDR26 CC BL</t>
  </si>
  <si>
    <t>TUBO PVC 62MM(2 1/2")X6M SDR32.5 CC BL</t>
  </si>
  <si>
    <t>TUBO PVC 62MM(2 1/2")X6M SDR41 CC BL</t>
  </si>
  <si>
    <t>TUBO PVC 75MM(3")X6M SDR17 CC BL</t>
  </si>
  <si>
    <t>TUBO PVC 75MM(3")X6M SDR26 CC BL</t>
  </si>
  <si>
    <t>TUBO PVC 75MM(3")X6M SDR26 CE VE</t>
  </si>
  <si>
    <t>TUBO PVC 75MM(3")X6M SDR32.5 CC BL</t>
  </si>
  <si>
    <t>TUBO PVC 75MM(3")X6M SDR41 CC BL</t>
  </si>
  <si>
    <t>UNION DRENAFOR PVC 4"  100MM</t>
  </si>
  <si>
    <t>UNION LISA  SANITARIA PVC 31MM(1 1/4") BL</t>
  </si>
  <si>
    <t xml:space="preserve">UNION LISA CPVC  12MM (1/2") </t>
  </si>
  <si>
    <t>UNION LISA CPVC FGG 18MM (3/4") BE</t>
  </si>
  <si>
    <t>UNION LISA CPVC FGG 25MM (1") BE</t>
  </si>
  <si>
    <t>UNION LISA CPVC FGG 31MM(1-1/4) BE</t>
  </si>
  <si>
    <t>UNION LISA CPVC FGG 38MM(1-1/2) BE</t>
  </si>
  <si>
    <t>UNION LISA CPVC FGG 50MM  (2") BE</t>
  </si>
  <si>
    <t>UNION LISA PVC PARED GRUESA 4" DWV</t>
  </si>
  <si>
    <t>UNION LISA PVC PRES 100MM(4") BL</t>
  </si>
  <si>
    <t>UNION LISA PVC PRES 12MM(1/2") BL</t>
  </si>
  <si>
    <t>UNION LISA PVC PRES 150MM(6") BL</t>
  </si>
  <si>
    <t>UNION LISA PVC PRES 18MM(3/4") BL</t>
  </si>
  <si>
    <t>UNION LISA PVC PRES 200MM(8") PG BL</t>
  </si>
  <si>
    <t>UNION LISA PVC PRES 25MM(1") BLCA</t>
  </si>
  <si>
    <t>UNION LISA PVC PRES 62MM(2 1/2") BL</t>
  </si>
  <si>
    <t>UNION LISA PVC PRESI 38MM(1 1/2") BL</t>
  </si>
  <si>
    <t>UNION LISA PVC PRESION 75MM(3") SCH40</t>
  </si>
  <si>
    <t>UNION LISA PVC PRESION PVC 31MM SCH40 1.1/4</t>
  </si>
  <si>
    <t>UNION LISA PVC PRESS 50MM (2") BL</t>
  </si>
  <si>
    <t>UNION MACHO DOBLE ROSCA EXTERNA PVC 1"</t>
  </si>
  <si>
    <t>UNION MACHO DOBLE ROSCA EXTERNA PVC 3/4"</t>
  </si>
  <si>
    <t>UNION P/CANOA COLONIAL PVC DURMAN BL</t>
  </si>
  <si>
    <t>UNION PVC CONDUIT 100MM(4") TIPO A</t>
  </si>
  <si>
    <t>UNION PVC CONDUIT 150MM(6") TIPO A</t>
  </si>
  <si>
    <t xml:space="preserve">UNION PVC CONDUIT 18MM SCH40 UL </t>
  </si>
  <si>
    <t>UNION PVC CONDUIT 25MM UL (1") TIPO A</t>
  </si>
  <si>
    <t>UNION PVC CONDUIT 31MM(1 1/4") TIPO A</t>
  </si>
  <si>
    <t>UNION PVC CONDUIT 50MM (2") TIPO A</t>
  </si>
  <si>
    <t>UNION PVC CONDUIT 50MM SCH40 UL</t>
  </si>
  <si>
    <t>UNION PVC CONDUIT 62MM(2 1/2") TIPO A</t>
  </si>
  <si>
    <t>UNION PVC CONDUIT 75MM(3") TIPO A</t>
  </si>
  <si>
    <t>UNION PVC CONDUIT UL (12mm)1/2"  TIPO A</t>
  </si>
  <si>
    <t>UNION PVC CONDUIT UL 18MM (3/4") TIPO A</t>
  </si>
  <si>
    <t>UNION PVC CONDUIT UL 38MM(1 1/2") TIPO A</t>
  </si>
  <si>
    <t>UNION REPARACION  PVC 150MM(6"SDR17 CEGR</t>
  </si>
  <si>
    <t>UNION REPARACION PVC 100MM 4"</t>
  </si>
  <si>
    <t>UNION REPARACION PVC 50MM(2")SDR17 CE GR</t>
  </si>
  <si>
    <t>UNION REPARACION PVC 75MM(3")SDR17 CE GR</t>
  </si>
  <si>
    <t>UNION SANITARIA PVC (1 1/2")38MM BL</t>
  </si>
  <si>
    <t>UNION SANITARIA PVC (2")50MM BL</t>
  </si>
  <si>
    <t>UNION SANITARIA PVC (3")75MM BL</t>
  </si>
  <si>
    <t>UNION SANITARIA PVC (4")100MM BL</t>
  </si>
  <si>
    <t>UNION SANITARIA PVC (6")150MM BL</t>
  </si>
  <si>
    <t>UNION TOPE CPVC 12MM (1/2") BE</t>
  </si>
  <si>
    <t>UNION TOPE CPVC FGG 18MM (3/4") BE</t>
  </si>
  <si>
    <t>UNION TOPE CPVC FGG 25MM (1") BE</t>
  </si>
  <si>
    <t>UNION TOPE CPVC FGG 31MM(1 1/4") BE</t>
  </si>
  <si>
    <t>UNION TOPE CPVC FGG 50MM(2") BE</t>
  </si>
  <si>
    <t>UNION TOPE LISA PVC  1"  25MM BLCA SCH40</t>
  </si>
  <si>
    <t>UNION TOPE LISA PVC  1/2"12MM BLCA</t>
  </si>
  <si>
    <t>UNION TOPE LISA PVC  75MM 3" BLCA</t>
  </si>
  <si>
    <t>UNION TOPE LISA PVC 3/4"18MM BLCA</t>
  </si>
  <si>
    <t>UNION TOPE LISA PVC PRES 100MM (4")BL</t>
  </si>
  <si>
    <t>UNION TOPE LISA PVC PRES 62MM (2 1/2")BL</t>
  </si>
  <si>
    <t>UNION TOPE LISA PVC SCH40 31MM 1 1/4" BLCA</t>
  </si>
  <si>
    <t>UNION TOPE LISA PVC SCH40 38MM 1 1/2" BLCO</t>
  </si>
  <si>
    <t>UNION TOPE LISA PVC SCH40 50MM(2")BL</t>
  </si>
  <si>
    <t>UNION TOPE LISA PVC SCH80 38MM 1 1/2" BLCO</t>
  </si>
  <si>
    <t>UNION TRANSICCION PVC  50MM  2" BLCO</t>
  </si>
  <si>
    <t>UNION TRANSICION PVC  25MM 1"  BLCO</t>
  </si>
  <si>
    <t>UNION TRANSICION PVC  38MM 1 1/2" BLCO</t>
  </si>
  <si>
    <t>UNION TRANSICION PVC  75MM 3" BLCO</t>
  </si>
  <si>
    <t>UNION TRANSICION PVC 18MM 3/4" BLCA</t>
  </si>
  <si>
    <t>UNION TRANSICION PVC 31MM 1 1/4" BLCO SCH40</t>
  </si>
  <si>
    <t>UNION TRANSICION PVC PRES 100MM (4") BL</t>
  </si>
  <si>
    <t>UNION TRANSICION PVC PRES 12MM(1/2") BL</t>
  </si>
  <si>
    <t>UNION TRANSICION PVC PRES 150MM(6") BL</t>
  </si>
  <si>
    <t>UNION TRANSICION PVC PRES 62MM(2 1/2")BL</t>
  </si>
  <si>
    <t>YE PVC 200MM(8")X100M(4") SANI PG BL</t>
  </si>
  <si>
    <t xml:space="preserve">	40175190</t>
  </si>
  <si>
    <t>YE PVC 200MM(8")X150MM(6") SANI PG BL</t>
  </si>
  <si>
    <t xml:space="preserve">	40175191</t>
  </si>
  <si>
    <t>YE PVC SANI 100MM (4")X 75MM (3") PG BL</t>
  </si>
  <si>
    <t xml:space="preserve">	40175192</t>
  </si>
  <si>
    <t>YE PVC SANI 100MM (4")X45 PD BL</t>
  </si>
  <si>
    <t xml:space="preserve">	40175193</t>
  </si>
  <si>
    <t>YE PVC SANI 100MM (4")X50MM (2") PG BL</t>
  </si>
  <si>
    <t xml:space="preserve">	40175194</t>
  </si>
  <si>
    <t>YE PVC SANI 150MM (6")X45 PD BL</t>
  </si>
  <si>
    <t xml:space="preserve">	40175195</t>
  </si>
  <si>
    <t>YE PVC SANI 150MM (6")X45° PG BL</t>
  </si>
  <si>
    <t xml:space="preserve">	40175196</t>
  </si>
  <si>
    <t>YE PVC SANI 150MM(6")X100MM(4")  PG BL</t>
  </si>
  <si>
    <t xml:space="preserve">	40175197</t>
  </si>
  <si>
    <t>YE PVC SANI 50MM (2")X45 PG BL</t>
  </si>
  <si>
    <t xml:space="preserve">	40175198</t>
  </si>
  <si>
    <t>YE PVC SANI 75MM (3")X45 PG BL</t>
  </si>
  <si>
    <t xml:space="preserve">	40175199</t>
  </si>
  <si>
    <t>YE PVC SANI 75MM (3")X50MM (2") PG BL</t>
  </si>
  <si>
    <t xml:space="preserve">	40175200</t>
  </si>
  <si>
    <t>YE PVC SANITARIA 31MM (1 1/4")X45 PG BL</t>
  </si>
  <si>
    <t xml:space="preserve">	40175201</t>
  </si>
  <si>
    <t>YE PVC SANITARIA 38MM (1 1/2")X45 PG BL</t>
  </si>
  <si>
    <t xml:space="preserve">	40175202</t>
  </si>
  <si>
    <t>YE PVC SANITARIA 38MM(1-1/2)X45 PD BL</t>
  </si>
  <si>
    <t xml:space="preserve">	40175203</t>
  </si>
  <si>
    <t>YE PVC SANITARIA 50MM (2")X45 PD BL</t>
  </si>
  <si>
    <t xml:space="preserve">	40175204</t>
  </si>
  <si>
    <t>YE PVC SANITARIA 75MM (3")X45 PD BL</t>
  </si>
  <si>
    <t xml:space="preserve">	40175205</t>
  </si>
  <si>
    <t>YE PVC SANITARIA PG 1.1/2" D-2665</t>
  </si>
  <si>
    <t xml:space="preserve">	40175206</t>
  </si>
  <si>
    <t>YE REDUCIDA PVC SANITARIA 2" X 1 1/2" PG BL</t>
  </si>
  <si>
    <t xml:space="preserve">	40175207</t>
  </si>
  <si>
    <t>YE SANITARIA PVC 100MM (4")X45 PD BL</t>
  </si>
  <si>
    <t xml:space="preserve">	40175208</t>
  </si>
  <si>
    <t>LAPICERO NEGRO</t>
  </si>
  <si>
    <t>Lapiceros para el personal del Área de Mejoras en Iinfraestructura Civil</t>
  </si>
  <si>
    <t>LÁPIZ DE GRAFITO CON BORRADOR</t>
  </si>
  <si>
    <t>Lapices para el personal del Área de Mejoras en Iinfraestructura Civil</t>
  </si>
  <si>
    <t>MARCADORES</t>
  </si>
  <si>
    <t>Marcadores  para el personal del Área de Mejoras en Iinfraestructura Civil</t>
  </si>
  <si>
    <t>PILOT PARA PIZARRA</t>
  </si>
  <si>
    <t>Pilot para pizarra  para el personal del Área de Mejoras en Iinfraestructura Civil</t>
  </si>
  <si>
    <t>MOUSE</t>
  </si>
  <si>
    <t>Mouse para las computadoras del personal del Área de Mejoras en Iinfraestructura Civil</t>
  </si>
  <si>
    <t>TECLADOS</t>
  </si>
  <si>
    <t>Teclados para  las computadoras del personal del Área de Mejoras en Iinfraestructura Civil</t>
  </si>
  <si>
    <t>AUDÍFONOS DE DIADEMA CON MICRÓFONO</t>
  </si>
  <si>
    <t>Diademas para  utilizarse por el  personal del Área de Mejoras en Iinfraestructura Civil</t>
  </si>
  <si>
    <t>KIT DE FIRMA DIGITAL</t>
  </si>
  <si>
    <t xml:space="preserve">	32101617</t>
  </si>
  <si>
    <t>TONER PARA IMPRESORA</t>
  </si>
  <si>
    <t>Para utilizarse en la impresora activo N° 84241, para la impresión de documentos varios del Área de Mejoras en Iinfraestructura Civil</t>
  </si>
  <si>
    <t>CAFÉ</t>
  </si>
  <si>
    <t xml:space="preserve">	50201706</t>
  </si>
  <si>
    <t>Mensual</t>
  </si>
  <si>
    <t>Café  para el personal del Área de Mejoras en Iinfraestructura Civil</t>
  </si>
  <si>
    <t>AZÚCAR</t>
  </si>
  <si>
    <t>Azúcar  para el personal del Área de Mejoras en Iinfraestructura Civil</t>
  </si>
  <si>
    <t>Reparación de llantas del MC01</t>
  </si>
  <si>
    <t>5 servicios</t>
  </si>
  <si>
    <t>Servicios de reparación de llantas delanteras estalladas</t>
  </si>
  <si>
    <t xml:space="preserve">FLUID 480 N </t>
  </si>
  <si>
    <t>416 litros</t>
  </si>
  <si>
    <t>PARA TRABAJOS ESTRUCTURALES DE CLIENTES INTERNOS</t>
  </si>
  <si>
    <t>Aceite Corte Tapmatic</t>
  </si>
  <si>
    <t>aceite</t>
  </si>
  <si>
    <t>Realizar calibraciónes</t>
  </si>
  <si>
    <t>Aceite Rando HDZ 32 o Regal 32</t>
  </si>
  <si>
    <t>1 cubeta</t>
  </si>
  <si>
    <t>relleno y cambios de aceite hidráulico para la maquinaria que lo requiera</t>
  </si>
  <si>
    <t>Guantes latex</t>
  </si>
  <si>
    <t>PINTURA ANTICORROSIVA MINIO ROJO GALON</t>
  </si>
  <si>
    <t>PINTURA FAST DRY GRIS CLARO GALON</t>
  </si>
  <si>
    <t>PINTURA FAST DRY AMARILLO GALON</t>
  </si>
  <si>
    <t>PINTURA FAST DRY NEGRA GALON</t>
  </si>
  <si>
    <t>PINTURA DE GALVANIZADO EN FRIO GALON</t>
  </si>
  <si>
    <t>Thinner</t>
  </si>
  <si>
    <t>108 galones</t>
  </si>
  <si>
    <t>Isopropílico</t>
  </si>
  <si>
    <t>2 Galones para calibrar más instrumentos con la incorporación de patrones de longitud</t>
  </si>
  <si>
    <t>CILINDRO DE GAS STARGOLD O2</t>
  </si>
  <si>
    <t>PARA TRABAJOS ESPECIALES DE SOLDADURA EN ELEMENTOS DE PLANTAS DE GENERACION</t>
  </si>
  <si>
    <t>CILINDRO DE GAS C25</t>
  </si>
  <si>
    <t>CEMENTO AISLANTE</t>
  </si>
  <si>
    <t>SILICON DE ALTA TEMPERATURA</t>
  </si>
  <si>
    <t>Silicon transparente tubo 300 ml para pistola</t>
  </si>
  <si>
    <t>Duretan Blanco 300 ml para pistola</t>
  </si>
  <si>
    <t>Duretan Negro 300 ml para pistola</t>
  </si>
  <si>
    <t>Duretan gris 300 ml para pistola</t>
  </si>
  <si>
    <t>Cemento de contacto 1/4 de galon</t>
  </si>
  <si>
    <t>POS3902JTP19 (CLEAN PLUS) desengrasante</t>
  </si>
  <si>
    <t>Limpiador de vidrios</t>
  </si>
  <si>
    <t>Limpieza de ventanales de planta operativa del Taller Anonos,Mopa limpia vidrios NOVICA, código SKU#157810 Novex</t>
  </si>
  <si>
    <t>Limpiador y pulidor de vidrios</t>
  </si>
  <si>
    <t>Producto químico para limpieza de ventanales de planta operativa del Taller Anonos, 1 galón cada uno. No existe en almacén.. No existe en almacén.</t>
  </si>
  <si>
    <t>Abrillantador</t>
  </si>
  <si>
    <t>Abrillantador para maquinaria del TA, 1 galón cada uno. No existe en almacén.</t>
  </si>
  <si>
    <t>Sulfato de aluminio 25 kg</t>
  </si>
  <si>
    <t>1 bolsa</t>
  </si>
  <si>
    <t>Limpieza del trampagrasa</t>
  </si>
  <si>
    <t>limpiador de contactos</t>
  </si>
  <si>
    <t>Limpiador de contactos para utilizarlo en mantenimiento eléctrico de maquinaria de UTA</t>
  </si>
  <si>
    <t>REMOVEDOR SKC-S 300GR / 10.5 OZ</t>
  </si>
  <si>
    <t>Químicos para aplicar tintas penetrantes. Nota: al comprar las 6 unidades debe asegurarse que la fecha de vencimiento de cada uno corresponda a más de un año de vigencia con respecto a hoy.</t>
  </si>
  <si>
    <t>PENETRANTE ROJO SKL-SP2 281GR / 9.9 OZ</t>
  </si>
  <si>
    <t>REVELADOR SKD-S2 273GR / 9.6 OZ</t>
  </si>
  <si>
    <t>Baterías LR44</t>
  </si>
  <si>
    <t>Para instrumentos de medición</t>
  </si>
  <si>
    <t>FUSIBLE DE PORCELANA 10.3 DIA X 38 LARGO 32 A</t>
  </si>
  <si>
    <t>Fusibles como repuesto a demanda para F02. MAZ</t>
  </si>
  <si>
    <t>CONECTORES DE 1/8 NPT #41405 P/MANG ¼</t>
  </si>
  <si>
    <t>Repuestos de reserva para refrigerante de maquinaria. Copre</t>
  </si>
  <si>
    <t>CONECTORES DE 1/2 NPT #51805 P/MANG ½</t>
  </si>
  <si>
    <t>Capacitor permanente de 5 microfaradios, 370 VCA</t>
  </si>
  <si>
    <t>Repuestos contra demanda para reparar el extractor de pared</t>
  </si>
  <si>
    <t xml:space="preserve">Fusibles de vidrio 7A </t>
  </si>
  <si>
    <t xml:space="preserve">Repuestos contra demanda para reparar el control del Motor del portón Central del TA </t>
  </si>
  <si>
    <t>Carbones para herramnienta eléctrica</t>
  </si>
  <si>
    <t>26 (pares varios)</t>
  </si>
  <si>
    <t xml:space="preserve">Cosumo de estos repuestos sujeto a la demanda y dimensión particular requerida </t>
  </si>
  <si>
    <t>EMPAQUE HULE DE SILICON CIRCULAR 14X14X18MM DIA EXTERNO</t>
  </si>
  <si>
    <t>Mantener empaques térmicos para hornos como repuesto y para sustituir los que están dañados</t>
  </si>
  <si>
    <t>MICROSWITCH MINIATURA PALANCA</t>
  </si>
  <si>
    <t>Repuestos para sustituirlos contra demanda para el eje z del husillo de la F02</t>
  </si>
  <si>
    <t>MICROSWITCH PALANCA CORTA
ROLDANA METALICA 16A / 250VAC
CONMUTABLE UL</t>
  </si>
  <si>
    <t>Repuestos para sustituirlos contra demanda para ediversas máquinas</t>
  </si>
  <si>
    <t>Ángulo plano para canaleta de 20x12</t>
  </si>
  <si>
    <t>Compra de material eléctrico para mantenimiento en general y ampliaciones</t>
  </si>
  <si>
    <t>Tee para canaleta de 20x12</t>
  </si>
  <si>
    <t>Ángulo interno legrand para canaleta de 20x12</t>
  </si>
  <si>
    <t>Ángulo externo legrand para canaleta de 20x12.</t>
  </si>
  <si>
    <t>Conectores de resorte amarillos 3M de 100 unidades</t>
  </si>
  <si>
    <t>Caja para canaleta Legrand</t>
  </si>
  <si>
    <t>Placa rectangular plástica para canaleta</t>
  </si>
  <si>
    <t>Unión para canaleta de 20x12 Legrand</t>
  </si>
  <si>
    <t>Tapa final para canaleta de 20x12 Legrand</t>
  </si>
  <si>
    <t>Canaleta de 20x12 Legrand</t>
  </si>
  <si>
    <t>Toma extensión 15 A, 120V, águila #2887</t>
  </si>
  <si>
    <t>Enchufe hule 15 A 120 V</t>
  </si>
  <si>
    <t>Interruptor sencillo 125 V, 15 A. Blanco Eagle</t>
  </si>
  <si>
    <t>Tomacorriente blanco doble 20A, 125 V, #877W</t>
  </si>
  <si>
    <t>Tapa plástica p tomacorriente de línea 14</t>
  </si>
  <si>
    <t>16.5 mm (1/2" ID) Toma de Pared c/2 puertos y válvula</t>
  </si>
  <si>
    <t>Material neumático de repuesto por demanda y ampliaciones requeridas</t>
  </si>
  <si>
    <t>Conector Macho a Rosca NPT 1/2"</t>
  </si>
  <si>
    <t>Conector monopolar aislado Al de 6 AWG a 3/0 AWG, tres bornes</t>
  </si>
  <si>
    <t>Conectar cables eléctricos de calibres con diámetros mayores, uso según demanda.</t>
  </si>
  <si>
    <t>Paro de emergencia tipo hongo</t>
  </si>
  <si>
    <t>Paros de emergencia por agregar y/o sustituir a las máquinas que lo requiera para la seguridad de los usuarios</t>
  </si>
  <si>
    <t>Apagador de palanca doble polo 277 V 20 A #1245V</t>
  </si>
  <si>
    <t>Instalación de proyecto de unificación en dos paneles de interruptores individuales para  cada luminaria de la iluminación mayor de la planta operativa del Taller Anonos, esto para suprimir la manipulación de las mismas por los usuarios mediante el accionamiento de los correspondientes breacker</t>
  </si>
  <si>
    <t>Placa Apagadores Doble Plastica Marfil Eagle</t>
  </si>
  <si>
    <t>Placa Apagador Metalica Eagle</t>
  </si>
  <si>
    <t>Cable TGP 3x12 AWG</t>
  </si>
  <si>
    <t>50 m</t>
  </si>
  <si>
    <t>Caja rectangular EMT UL</t>
  </si>
  <si>
    <t>Tapa para caja rectangular EMT UL</t>
  </si>
  <si>
    <t>Caja octogonal EMT UL</t>
  </si>
  <si>
    <t>Tapa para caja octogonal EMT UL</t>
  </si>
  <si>
    <t xml:space="preserve">Gabinete de apagadores </t>
  </si>
  <si>
    <t>Breacher 20 A ch twin 20A x 20A</t>
  </si>
  <si>
    <t>Disyuntor termomagnético MCCB EATON FD 175 A (FLA x 250%), 480 V para 50 hp.</t>
  </si>
  <si>
    <t>Instalación de  la mesa cortadora de chorro de agua a presión</t>
  </si>
  <si>
    <t>Cable Tester Tipo L Forrado 10 A, 2 terminales</t>
  </si>
  <si>
    <t>Sustituir cables dañados de multímetros</t>
  </si>
  <si>
    <t>Cable fibra de vidrio 8 AWG 450 °C</t>
  </si>
  <si>
    <t>10 m</t>
  </si>
  <si>
    <t>Material para instalar las resistencias a los cobertores para aplicación de soldadura</t>
  </si>
  <si>
    <t>Cable fibra de vidrio 10 AWG 450 °C</t>
  </si>
  <si>
    <t>40 m</t>
  </si>
  <si>
    <t>Conectores trifásicos macho</t>
  </si>
  <si>
    <t>Resistencias tubulares dobladas 3000 W, 240 V</t>
  </si>
  <si>
    <t>SPAGUETTI DE FIBRA DE VIDRIO
TRENZADO 3/4AWG</t>
  </si>
  <si>
    <t>24 m</t>
  </si>
  <si>
    <t>Terminales de ojo 10AWG 100 unidades</t>
  </si>
  <si>
    <t>Lector y cable de eje z de F02</t>
  </si>
  <si>
    <t>Repuesto por demanda del actual sensor lector</t>
  </si>
  <si>
    <t>Seguridad para trabajos eléctricos</t>
  </si>
  <si>
    <t>Rastreador de recorrido de circuitos eléctricos</t>
  </si>
  <si>
    <t>Rastrear circuitos rápido y sin interrupción de energía</t>
  </si>
  <si>
    <t>La llave dinamométrica estilo Dr Beam de 1/2" 0-150
Ft/Lb</t>
  </si>
  <si>
    <t>torquímetro de par inicial para medir el torque que un tornillo tiene aplicado</t>
  </si>
  <si>
    <t>Cable mecánico para Carretillas</t>
  </si>
  <si>
    <t>Repuestos para las carretillas de tijereta con consumo según demanda</t>
  </si>
  <si>
    <t>TEMPORIZADOR ANALOGO 8PIN MULTITEMPORIZADOR ANALOGO 8PIN MULTIFUNCION 100-240VAC/VDCFUNCION 100-240VAC/VDC</t>
  </si>
  <si>
    <t>Mejorar el sistema de respaldo eléctrico de la bomba de aceite de la mesa del torno vertical 1, TV01, esto para evitar daño de mecanismo por fricción ante la falta de bombeo de aceite ante una interrupción de energía eléctrica o accionamiento del paro de emergencia</t>
  </si>
  <si>
    <t>BASE 8 PINES REDONDOS PARA RELE RIEL DIN </t>
  </si>
  <si>
    <t xml:space="preserve">TEMPORIZADOR ANALOGO 8PIN, MULTIFUNCION 100-240VAC/VDC, BASE 8 PINES REDONDOS PARA RELE RIEL DIN </t>
  </si>
  <si>
    <t>LAMINA EXPANDIDA DE 1,22M X 2,44M X 1,5MM</t>
  </si>
  <si>
    <t>LAMINA EXPANDIDA DE 1,22M X 2,44M X 3 MM</t>
  </si>
  <si>
    <t>TUBO REDONDO DE HIERRO NEGRO DE 1 1/4", CEDULA 80 DE 6 M</t>
  </si>
  <si>
    <t>TUBO REDONDO DE HIERRO NEGRO DE 1 1/4", CEDULA 40 DE 6 M</t>
  </si>
  <si>
    <t>TUBO REDONDO DE HIERRO NEGRO DE 1 1/4", DE CAÑERIA DE 6 M</t>
  </si>
  <si>
    <t>TUBO REDONDO DE HIERRO NEGRO DE 1", DE CAÑERIA DE 6 M</t>
  </si>
  <si>
    <t>TUBO CUADRADO DE 1/2" X 1/2" EN 1,5MM DE ESPESOR DE 6 M</t>
  </si>
  <si>
    <t>TUBO CUADRADO DE 3/4" X 3/4" EN 1,5MM DE ESPESOR DE 6 M</t>
  </si>
  <si>
    <t>TUBO CUADRADO DE 1" X 1" EN 1,5MM DE ESPESOR DE 6 M</t>
  </si>
  <si>
    <t>TUBO CUADRADO DE 1 1/2" X 1 1/2" EN 1,5MM DE ESPESOR DE 6 M</t>
  </si>
  <si>
    <t>TUBO CUADRADO DE 2" X 2" EN 1,5MM DE ESPESOR DE 6 M</t>
  </si>
  <si>
    <t>TUBO CUADRADO DE 3" X 3" EN 1,5MM DE ESPESOR DE 6 M</t>
  </si>
  <si>
    <t>TUBO CUADRADO DE 4" X 4" EN 1,8 MM DE ESPESOR DE 6 M</t>
  </si>
  <si>
    <t>VARILLA DE HIERRO NEGRO EN 1/4"</t>
  </si>
  <si>
    <t>VARILLA DE HIERRO NEGRO EN 3/8"</t>
  </si>
  <si>
    <t>VARILLA DE HIERRO NEGRO EN 1/2"</t>
  </si>
  <si>
    <t>VARILLA DE HIERRO NEGRO EN 5/8"</t>
  </si>
  <si>
    <t>VARILLA DE HIERRO NEGRO EN 3/4"</t>
  </si>
  <si>
    <t>VARILLA DE HIERRO NEGRO EN 1"</t>
  </si>
  <si>
    <t xml:space="preserve">SOLDADURA TIPO MIG DE ACERO INOXIDABLE 312 ROLLO DE 15 KG </t>
  </si>
  <si>
    <t>SOLDADURA DE ACERO INOXIDABLE ELECTRODO REVESTIDO 309 L</t>
  </si>
  <si>
    <t>SOLDADURA DE ACERO INOXIDABLE TIG 309 L</t>
  </si>
  <si>
    <t>SOLDADURA DE ACERO INOXIDABLE TIG 410</t>
  </si>
  <si>
    <t>SOLDADURA DE ALUMINIO 10 lb</t>
  </si>
  <si>
    <t>TORNILLO DE TECHO PUNTA BROCA DE 2" PAQ 100</t>
  </si>
  <si>
    <t>TORNILLO DE TECHO PUNTA BROCA DE 1/2"</t>
  </si>
  <si>
    <t>TORNILLO DE TECHO PUNTA BROCA DE 1"</t>
  </si>
  <si>
    <t>TORNILLO TORLAK PUNTA BROCA DE 3/4"</t>
  </si>
  <si>
    <t>TORNILLO TORLAK PUNTA BROCA DE 1/2"</t>
  </si>
  <si>
    <t>TORNILLO TORLAK PUNTA BROCA DE 1"</t>
  </si>
  <si>
    <t>CEPILLO DE ALAMBRE TIPO COPA DE 65 MM</t>
  </si>
  <si>
    <t>PLATINA DE HIERRO NEGRO DE 1/8" X 1" EN 6 M</t>
  </si>
  <si>
    <t>PLATINA DE HIERRO NEGRO DE1/4" X 1" EN 6 M</t>
  </si>
  <si>
    <t>PLATINA DE HIERRO NEGRO DE1/4" X 2" EN 6 M</t>
  </si>
  <si>
    <t>PLATINA DE HIERRO NEGRO DE1/4" X 1 1/2" EN 6 M</t>
  </si>
  <si>
    <t>BARRA DE ACERO A36  DE 3" EN 1 M.</t>
  </si>
  <si>
    <t>BARRA DE ACERO A36  DE 3 1/2" EN 1 M.</t>
  </si>
  <si>
    <t>BARRA DE ACERO A36  DE 4" EN 1 M.</t>
  </si>
  <si>
    <t>LAMINA DE ACERO INOXIDABLE 410 1,22M X 2,44 M X 1/8" DE ESPESOR</t>
  </si>
  <si>
    <t>LAMINA DE ACERO INOXIDABLE 410 1,22M X 2,44 M X 3/16" DE ESPESOR</t>
  </si>
  <si>
    <t>LAMINA DE ACERO INOXIDABLE 410 1,22M X 2,44 M X 1/4" DE ESPESOR</t>
  </si>
  <si>
    <t>GUIJOS SOLDABLES DE 2"</t>
  </si>
  <si>
    <t>GUIJOS SOLDABLES DE 2 1/2"</t>
  </si>
  <si>
    <t>GUIJOS SOLDABLES DE 3"</t>
  </si>
  <si>
    <t>MALLA GALVANIZADA DECORATICA DE 2 M X 2,5 M</t>
  </si>
  <si>
    <t>TORNILLO DE ANCLAJE 1/2" X4</t>
  </si>
  <si>
    <t>TORNILLO DE ANCLAJE 3/8" X 4"</t>
  </si>
  <si>
    <t>TORNILLO DE ANCLAJE 3/8" X 5" CON ADHESIVO</t>
  </si>
  <si>
    <t>DISCO GRANO 36</t>
  </si>
  <si>
    <t xml:space="preserve">DISCO CLEAN STRIP 3M DE 4 1/2" </t>
  </si>
  <si>
    <t>GRANALLA MALLA #80 METALICA KG</t>
  </si>
  <si>
    <t>Cuchilla M-2 HSS 1/2 x 4 FC51-008</t>
  </si>
  <si>
    <t>Cuchilla M-2 HSS 3/8 x 3 FC51-006</t>
  </si>
  <si>
    <t>Cuchilla Calzada P-40 Der AR-6 3/8"</t>
  </si>
  <si>
    <t>Cuchilla Calzada P-40 Der AR-8 1/2"</t>
  </si>
  <si>
    <t>Cuchilla Calzada P-40 Izq AL-6 3/8"</t>
  </si>
  <si>
    <t>Cuchilla Calzada P-40 Izq AL-8 1/2"</t>
  </si>
  <si>
    <t>Cuchilla Calzada P-40 Cen E-8 1/2"</t>
  </si>
  <si>
    <t>Cuchilla Calzada P-40 Cen E-6 3/8"</t>
  </si>
  <si>
    <t>Broca Centro HSS #1 AV50-1</t>
  </si>
  <si>
    <t>Broca Centro HSS #2 AV50-2</t>
  </si>
  <si>
    <t>Broca Centro HSS #3 AV50-3</t>
  </si>
  <si>
    <t>Broca Centro HSS #4 AV50-4</t>
  </si>
  <si>
    <t>Broca Centro HSS #5 AV50-5</t>
  </si>
  <si>
    <t>Broca Centro HSS #6 AV50-6</t>
  </si>
  <si>
    <t>Broca Centro HSS #7 AV50-7</t>
  </si>
  <si>
    <t>Avellanador HSS 3F 82º 1" AV4251008</t>
  </si>
  <si>
    <t>Avellanador HSS 3F 60º 1" AV4251006</t>
  </si>
  <si>
    <t>Macho HSS NPT LN 1/4 1010520</t>
  </si>
  <si>
    <t>Macho HSS NPT LN 1/8 1010528</t>
  </si>
  <si>
    <t>Macho HSS NPT LN 1/2 1010522</t>
  </si>
  <si>
    <t>Macho HSS NPT LN 3/4 1010523</t>
  </si>
  <si>
    <t>Macho HSS NPT LN 3/8 1010521</t>
  </si>
  <si>
    <t>Macho HSS NPT LN 1/16 1010518</t>
  </si>
  <si>
    <t>Macho HSS NPS LN 3/8-18 1010583</t>
  </si>
  <si>
    <t>Macho HSS NPS LN 1/2-14 1010584</t>
  </si>
  <si>
    <t>Macho HSS NPS LN 3/4-14 1010585</t>
  </si>
  <si>
    <t>Macho HSS NPS LN 1"-11.5</t>
  </si>
  <si>
    <t>Macho S.P. HSS NC LN #5-40 1012356</t>
  </si>
  <si>
    <t>Macho S.P. HSS LN M8 x 1.25 1012678</t>
  </si>
  <si>
    <t>Macho S.P. HSS LN M10 x 1.50 1012682</t>
  </si>
  <si>
    <t>Macho S.P. HSS NC LN 1/2 1010336</t>
  </si>
  <si>
    <t>Macho S.P. HSS NC LN 5/8-11 1010342</t>
  </si>
  <si>
    <t>Macho S.P. HSS NC LN 3/4-10 1010345</t>
  </si>
  <si>
    <t>Macho S.P. HSS NC LN 3/8-16 1010321</t>
  </si>
  <si>
    <t>Macho S.P. HSS NC LN 5/16-18 1010306</t>
  </si>
  <si>
    <t>Macho S.P. HSS LN M6 x 1.0 1012674</t>
  </si>
  <si>
    <t>Macho S.P. HSS TiN NC LN 1/4 1060292</t>
  </si>
  <si>
    <t>Macho S.P. HSS LN M4.0 x 0.7 1012668</t>
  </si>
  <si>
    <t>Inserto N151.2-300-4E 235 sandvick</t>
  </si>
  <si>
    <t>LAMA SGFH 32-3 ISCAR</t>
  </si>
  <si>
    <t>Broca HSS 118º TiN LN 11.5mm</t>
  </si>
  <si>
    <t>Broca HSS 118º TIN LN 12mm</t>
  </si>
  <si>
    <t>Broca HSS 118º TiN LN 1/8"</t>
  </si>
  <si>
    <t>Broca HSS 118º TiN LN 3/16"</t>
  </si>
  <si>
    <t>Broca HSS 118º TiN LN 9/16"</t>
  </si>
  <si>
    <t>Broca HSS 118º TiN LN 17/64"</t>
  </si>
  <si>
    <t>Broca HSS 118º TiN LN 13/64"</t>
  </si>
  <si>
    <t>Broca HSS 118º TiN LN 7/16"</t>
  </si>
  <si>
    <t>Broca HSS 118º TiN LN 5/16"</t>
  </si>
  <si>
    <t>Broca HSS 118º TiN LN 21/64"</t>
  </si>
  <si>
    <t>Broca HSS 118º TiN LN 3/32"</t>
  </si>
  <si>
    <t>Broca HSS 118º TiN LN 7/64"</t>
  </si>
  <si>
    <t>Broca HSS 118º TiN LN 9/64"</t>
  </si>
  <si>
    <t>Broca HSS 118º TiN LN 5/32"</t>
  </si>
  <si>
    <t>Broca HSS 118º TiN LN 11/64"</t>
  </si>
  <si>
    <t>CALZA P/TORNO TNMG 332-GN IC830 ISCAR</t>
  </si>
  <si>
    <t>CALZA P/TORNO TNMG 331-TF IC830 ISCAR</t>
  </si>
  <si>
    <t>CALZA P/ROSCA INT 22IRM N60 IC-250 ISCAR</t>
  </si>
  <si>
    <t>CALZA P/TORNO WNMG 433-GN IC830 ISCAR</t>
  </si>
  <si>
    <t>Fresa PL CARB 4F TiALN LN 1/8" 13077</t>
  </si>
  <si>
    <t>Fresa PL CARB 4F TiALN LN 3/16" 13117</t>
  </si>
  <si>
    <t>Fresa PL CARB 4F TiAlN LN 1/4" 13157</t>
  </si>
  <si>
    <t>Fresa PL CARB 4F TiALN LN 3/8 13237</t>
  </si>
  <si>
    <t>Fresa PL CARB 4F TIALN EL 5/16" 42137</t>
  </si>
  <si>
    <t>Fresa PL CARB 4F TiALN LN 7/16" 13277</t>
  </si>
  <si>
    <t>Fresa PL CARB 4F TiALN LN 1/2" 13317</t>
  </si>
  <si>
    <t>Fresa PL CARB 4F TiALN LN 5/8" 13337</t>
  </si>
  <si>
    <t>Fresa PL CARB 4F TiAlN LN 3/4" 13357</t>
  </si>
  <si>
    <t>Fresa PL CARB 4F TiALN LN 1/16" 13037</t>
  </si>
  <si>
    <t>Inserto espada Super Cobalto AM200 1-5/8" 453H-0120</t>
  </si>
  <si>
    <t>Inserto espada Super Cobalto AM200 1-3/4" 453H-124</t>
  </si>
  <si>
    <t>Inserto espada Super Cobalto AM200 1-7/8" 453H-128</t>
  </si>
  <si>
    <t>Inserto espada Super Cobalto AM200 2-1/2" 454H-216</t>
  </si>
  <si>
    <t>Inserto Espada Super Cobalto AM200 1" 452H-0100</t>
  </si>
  <si>
    <t>Inserto SC AM200 1-1/8" 452H-0104</t>
  </si>
  <si>
    <t>Inserto espada Super Cobalto AM200 2" 454H-0200</t>
  </si>
  <si>
    <t>Inserto espada Super Cobalto AM200 41MM 483H-41</t>
  </si>
  <si>
    <t>Inserto espada Super Cobalto AM200 44MM 483H-44</t>
  </si>
  <si>
    <t>Inserto espada Super Cobalto AM200 1-5/8" 483H-120</t>
  </si>
  <si>
    <t>Inserto Espada Super Cobalto AM200 1-3/8" 452H-112</t>
  </si>
  <si>
    <t>Inserto espada Super Cobalto AM200 2-5/16" 454H-210</t>
  </si>
  <si>
    <t>Inserto espada Super Cobalto AM200 2-7/8" 455H-228</t>
  </si>
  <si>
    <t>Inserto Espada Super Cobalto AM200 3" 455H-0300</t>
  </si>
  <si>
    <t>Inserto espada Super Cobalto AM200 2-5/8" 455H-220</t>
  </si>
  <si>
    <t>Inserto espada Super Cobalto AM200 3-1/32" 456H-301</t>
  </si>
  <si>
    <t>Inserto Espada Supercobalto AM200 #4 de 2-3/8" 454H-0212</t>
  </si>
  <si>
    <t>Disco de Diamante 4"x1/16"x1-1/4" Grit 100, MP501203128</t>
  </si>
  <si>
    <t>Disco de Diamante 4"x1/8"x1-1/4" Grano100, MP501203228</t>
  </si>
  <si>
    <t>CALZA CHAM FRESA R90MT 43-RM IC928 ISCAR</t>
  </si>
  <si>
    <t>CALZA CHAM FRESA S90MT 1106 PC-R IC-328 ISCAR</t>
  </si>
  <si>
    <t>CALZA P/TORNOWNMG 432-TF IC830 ISCAR</t>
  </si>
  <si>
    <t>CALZA P/TORNO DCMT 3-2-SM IC907 ISCAR</t>
  </si>
  <si>
    <t>CALZA P/TORNO GFN 3 IC-328 ISCAR</t>
  </si>
  <si>
    <t>CALZA P/TORNO TCMT 3-1-SM IC8250 ISCAR</t>
  </si>
  <si>
    <t>CALZA P/FRESA T490 LNMX 0804PN-R IC908 ISCAR</t>
  </si>
  <si>
    <t>CALZA P/TORNO GRIP 5005Y IC-354 ISCAR</t>
  </si>
  <si>
    <t>CALZA P/FRESA HM90 APKT  1003PDR IC808 ISCAR</t>
  </si>
  <si>
    <t>ALZA P/FRESA H600 WXCU 05T312 T IC 808 ISCAR</t>
  </si>
  <si>
    <t>PIN NL46 ISCAR</t>
  </si>
  <si>
    <t>TORNILLO S22 P/INSERTO ISCAR</t>
  </si>
  <si>
    <t>TORNILLO SR 14-544/S ISCAR</t>
  </si>
  <si>
    <t>AGARRE LC291 SET 1A ISCAR</t>
  </si>
  <si>
    <t>SOPORTE IDSN-433 P/MDJNR-16-4 ISCAR</t>
  </si>
  <si>
    <t>SOPORTE IDSN 443 P/CNMG ISCAR</t>
  </si>
  <si>
    <t>TORNILLO XNS 48 ISCAR</t>
  </si>
  <si>
    <t>AGARRE CL-20 ISCAR</t>
  </si>
  <si>
    <t>TORNILLO XNS 47 ISCAR</t>
  </si>
  <si>
    <t>Broca HSS 118º TIN LN 2 mm 0376041</t>
  </si>
  <si>
    <t>Broca HSS 118º TiN LN 2.5 mm 0376065</t>
  </si>
  <si>
    <t>Broca HSS 118º TiN LN 3mm 0350577</t>
  </si>
  <si>
    <t>Broca HSS 118º TiN LN 3.5mm 0350638</t>
  </si>
  <si>
    <t>Broca HSS 118º TiN LN 4mm 0350706</t>
  </si>
  <si>
    <t>Broca HSS 118º TiN LN 4.5mm 0350768</t>
  </si>
  <si>
    <t>Broca HSS 118º TIN LN 5 mm 0350829</t>
  </si>
  <si>
    <t>Broca HSS 118º TiN LN 5.5mm 0350881</t>
  </si>
  <si>
    <t>Broca HSS 118º TiN LN 6mm 0350959</t>
  </si>
  <si>
    <t>Broca HSS 118º TIN LN 6.5 mm 0351017</t>
  </si>
  <si>
    <t>Broca HSS 118º TiN LN 7mm 0351079</t>
  </si>
  <si>
    <t>Broca HSS 118º TiN LN 7.5mm 0351130</t>
  </si>
  <si>
    <t>Broca HSS 118º TIN LN 8 mm 0351208</t>
  </si>
  <si>
    <t>Broca HSS 118º TiN LN 8.5mm 0351260</t>
  </si>
  <si>
    <t>Broca HSS 118º TiN LN 9mm 0351321</t>
  </si>
  <si>
    <t>Broca HSS 118º TiN LN 9.5mm 0351383</t>
  </si>
  <si>
    <t>Broca HSS 118º TiN LN 10mm 0351451</t>
  </si>
  <si>
    <t>Broca HSS 118º TIN LN 10.5mm 0351512</t>
  </si>
  <si>
    <t>Broca HSS 118º TiN LN 11mm 0351574</t>
  </si>
  <si>
    <t>Broca HSS 118º TiN LN 11.5mm 0351635</t>
  </si>
  <si>
    <t>Broca HSS 118º TiN LN 12mm 0351703</t>
  </si>
  <si>
    <t>Broca HSS 118º TiN LN 12.5mm 0351765</t>
  </si>
  <si>
    <t>Broca HSS 118º TIN LN 13mm 0351826</t>
  </si>
  <si>
    <t>Inserto R390-11 T3 08M-MM 1040</t>
  </si>
  <si>
    <t>Inserto R300-1032M-MM 1040</t>
  </si>
  <si>
    <t>Remaches 3/16 X 1/2</t>
  </si>
  <si>
    <t>Remaches 1/8 X 1/2</t>
  </si>
  <si>
    <t>Remaches 5/32 X 1/2</t>
  </si>
  <si>
    <t>Avellanador HSS 90° 3F 1" 94177</t>
  </si>
  <si>
    <t>CEPILLO ALAMBRE ACERO TRENZADO COPA 0.5X65MM R88 R.UNIVERSAL</t>
  </si>
  <si>
    <t>CALZA P/FRESA H600 WXCU 05T312 T IC 808 ISCAR</t>
  </si>
  <si>
    <t>Cepillo acero 1/4 x2</t>
  </si>
  <si>
    <t>Cepillo acero 1/4 X 4</t>
  </si>
  <si>
    <t>Cepillo acero 1/4 X 3</t>
  </si>
  <si>
    <t>DISCO COMBIDISC ROSACA CDR 50 A 60</t>
  </si>
  <si>
    <t>DISCO COMBIDISC ROSACA CDR 50 A 120</t>
  </si>
  <si>
    <t>BARRA DE NYLON RED. SOLID. DE 10mm</t>
  </si>
  <si>
    <t>BARRA DE NYLON RED. SOLID. DE 12mm</t>
  </si>
  <si>
    <t>BARRA DE NYLON RED. SOLID. DE 15mm</t>
  </si>
  <si>
    <t>BARRA DE NYLON RED. SOLID. DE 20mm</t>
  </si>
  <si>
    <t>BARRA DE NYLON RED. SOLID. DE 22mm</t>
  </si>
  <si>
    <t>BARRA DE NYLON RED. SOLID. DE 30mm</t>
  </si>
  <si>
    <t>BARRA DE NYLON RED. SOLID. DE 35mm</t>
  </si>
  <si>
    <t>BARRA DE NYLON RED. SOLID. DE 50mm</t>
  </si>
  <si>
    <t>BARRA DE NYLON NEGRO DE 75mm</t>
  </si>
  <si>
    <t>BARRA DE NYLON RED. SOLID. DE 100mm</t>
  </si>
  <si>
    <t>BARRA DE ACERO 1020 DE 1.1/2"</t>
  </si>
  <si>
    <t>BARRA DE ACERO 1020 DE 1/2"</t>
  </si>
  <si>
    <t>BARRA DE ACERO 1020 DE 5/8"</t>
  </si>
  <si>
    <t>BARRA DE ACERO 1020 DE 3/4"</t>
  </si>
  <si>
    <t>BARRA DE ACERO 1020 DE 2"</t>
  </si>
  <si>
    <t>BARRA DE ACERO 1020 DE 7/8"</t>
  </si>
  <si>
    <t>BARRA DE ACERO 1020 DE 1"</t>
  </si>
  <si>
    <t>BARRA DE ACERO 1020 DE 1.1/8"</t>
  </si>
  <si>
    <t>BARRA DE ACERO 1020 DE 3"</t>
  </si>
  <si>
    <t>BARRA DE ACERO 1020 DE 3/8"</t>
  </si>
  <si>
    <t>BARRA DE ACERO RED.4140 DE 16mm</t>
  </si>
  <si>
    <t>BARRA DE ACERO RED.4140 DE 20mm</t>
  </si>
  <si>
    <t>BARRA DE ACERO RED.4140 DE 25mm</t>
  </si>
  <si>
    <t>BARRA DE ACERO RED.4140 DE 32mm</t>
  </si>
  <si>
    <t>BARRA DE ACERO RED.4140 DE 51mm</t>
  </si>
  <si>
    <t>BARRA DE ACERO RED.4140 DE 65mm</t>
  </si>
  <si>
    <t>BARRA DE ACERO RED.4140 DE 80mm</t>
  </si>
  <si>
    <t>BARRA DE ACERO CUADRADO DE 1.1/2"</t>
  </si>
  <si>
    <t>BARRA DE ACERO CUADRADO DE 1/2"</t>
  </si>
  <si>
    <t>BARRA DE ACERO CUADRADO DE 3/4"</t>
  </si>
  <si>
    <t>BARRA DE ACERO CUADRADO DE 3/8"</t>
  </si>
  <si>
    <t>BARRA DE ACERO CUADRADO DE 1"</t>
  </si>
  <si>
    <t>BARRA DE ACERO INOXIDABLE DE 1.1/2"</t>
  </si>
  <si>
    <t>BARRA DE ACERO INOXIDABLE DE 1"</t>
  </si>
  <si>
    <t>BARRA DE ACERO INOXIDABLE DE 1/2"</t>
  </si>
  <si>
    <t>BARRA DE ACERO INOXIDABLE DE 1/4"</t>
  </si>
  <si>
    <t>BARRA DE ACERO INOXIDABLE DE 2.1/2"</t>
  </si>
  <si>
    <t>BARRA DE ACERO INOXIDABLE DE 2"</t>
  </si>
  <si>
    <t>BARRA DE ACERO INOXIDABLE DE 7/8"</t>
  </si>
  <si>
    <t>BARRA DE ACERO INOXIDABLE DE 3"</t>
  </si>
  <si>
    <t>BARRA DE ACERO INOXIDABLE DE 3/4"</t>
  </si>
  <si>
    <t>BARRA DE ACERO INOXIDABLE DE 5/8"</t>
  </si>
  <si>
    <t>BARRA DE ACERO INOXIDABLE DE 3/8"</t>
  </si>
  <si>
    <t>BARRA DE ACERO CUADRADO DE 1/4"</t>
  </si>
  <si>
    <t>BARRA DE ACERO CUADRADO DE 3/16"</t>
  </si>
  <si>
    <t>BRONCE FOSF.SOLID. DE 16mm</t>
  </si>
  <si>
    <t>BRONCE FOSF.SOLID. DE 20mm</t>
  </si>
  <si>
    <t>BRONCE FOSF.SOLID. DE 26mm</t>
  </si>
  <si>
    <t>BRONCE FOSF.SOLID. DE 33mm</t>
  </si>
  <si>
    <t>BRONCE FOSF.SOLID. DE 39mm</t>
  </si>
  <si>
    <t>BRONCE FOSF.SOLID. DE 45mm</t>
  </si>
  <si>
    <t>BRONCE FOSF.SOLID. DE 51mm</t>
  </si>
  <si>
    <t>BRONCE FOSF.SOLID. DE 58mm</t>
  </si>
  <si>
    <t>BRONCE FOSF.SOLID. DE 64mm</t>
  </si>
  <si>
    <t>BRONCE FOSF.SOLID. DE 77mm</t>
  </si>
  <si>
    <t>BARRA DE NYLON RED. SOLID. DE 25mm</t>
  </si>
  <si>
    <t>BARRA DE NYLON RED. SOLID. DE 80mm</t>
  </si>
  <si>
    <t>Garra Horizontal de 3.5 ton.</t>
  </si>
  <si>
    <t>Estrobo de cuatro eslingas de cadena, capacidad 8 ton.</t>
  </si>
  <si>
    <t xml:space="preserve">Disco Trozadora </t>
  </si>
  <si>
    <t>5 DISCOS DE ESMERILAR GRANO 80 PARA ESMERILADORA CP7500</t>
  </si>
  <si>
    <t>5 DISCOS DE ESMERILAR GRANO 60 PARA ESMERILADORA CP7500</t>
  </si>
  <si>
    <t>Inserto marca kyocera pr660</t>
  </si>
  <si>
    <t>Inserto marca Kyocera pr1535</t>
  </si>
  <si>
    <t>Extensión metálica</t>
  </si>
  <si>
    <t>Limpieza de ventanales y maquinaria alta de planta operativa del Taller Anonos. Dimensión de 1.65 m a 3.00 m</t>
  </si>
  <si>
    <t>Gasas</t>
  </si>
  <si>
    <t>14 rollos</t>
  </si>
  <si>
    <t>Tornillos Allem</t>
  </si>
  <si>
    <t>tornillos de ¾" UNC (¾-10 UNC) x 4” de longitud, grado 5, cabeza tipo Allen con tuerca y arandela. Sustituir contra demanda los tornillos dañados del portaherramienta para el T02</t>
  </si>
  <si>
    <t>Tornillos  de 1/2“ UNF (½-20 UNF) x 2” de longitud, grado 5, cabeza hexagonal con tuerca y arandela. Sustituir contra demanda los tornillos dañados del portaherramienta para el TV01.</t>
  </si>
  <si>
    <t>Unión rápida (macho-hembra) para manguera neumática ¼”, con rosca.</t>
  </si>
  <si>
    <t>Material de reserva a demanda para conexión de mangueras neumáticas</t>
  </si>
  <si>
    <t>Unión rápida (hembra-hembra) para manguera neumática ¼”, con rosca</t>
  </si>
  <si>
    <t>Unión rápida (macho-macho) rápidas para manguera neumática ¼”, con rosca</t>
  </si>
  <si>
    <t>[608-2Z/C3] (SKF Original) Sellos de metal</t>
  </si>
  <si>
    <t>sustitución de rodamientos dañados de herramieta eléctrica según demanda</t>
  </si>
  <si>
    <t>[6000ZZC3] (NSK JAPON) Sellos de metal.</t>
  </si>
  <si>
    <t>Gasas sinfín #16, 24 y 36</t>
  </si>
  <si>
    <t>1 paq</t>
  </si>
  <si>
    <t>Mantenimiento y reparaciones generales</t>
  </si>
  <si>
    <t>Tornillo p anclaje 3/8” x 4” blíster 2 unidades</t>
  </si>
  <si>
    <t>Tornillo gypsun punta broca 6 x 1 ¼”, 100 unidades</t>
  </si>
  <si>
    <t>Tornillo gypsun punta broca 6 x 1 ¼”, 50 unidades</t>
  </si>
  <si>
    <t>40 mm (1 1/2" ID) Brida para Bajante a 16.5 mm ( 1/2" ID ).</t>
  </si>
  <si>
    <t>16.5 mm (1/2 ID) Tubo (L=4.57 mts) 6063TS Aluminio Azul</t>
  </si>
  <si>
    <t>16.5 mm (1/2" ID) Codo Recto</t>
  </si>
  <si>
    <t>16.5 mm (1/2" ID) Clip de Fijación</t>
  </si>
  <si>
    <t>16.5 mm (1/2" ID) Union Sencilla</t>
  </si>
  <si>
    <t>50,8 mm (2" ID) Tubo (L=4.57 mts) 6063TS Aluminio Azul</t>
  </si>
  <si>
    <t>50,8 mm (2" ID) Codo Recto</t>
  </si>
  <si>
    <t>50,8 mm (2" ID) Clip de Fijación</t>
  </si>
  <si>
    <t>50,8 mm (2" ID) Union Sencilla</t>
  </si>
  <si>
    <t>Acople reductor de ½” a 3/8” NPT</t>
  </si>
  <si>
    <t>Piedras verdes 8"</t>
  </si>
  <si>
    <t>Sustituirr los discos de piedra verde del esmeril 1</t>
  </si>
  <si>
    <t>Tubería EMT ½"  UL</t>
  </si>
  <si>
    <t>Unión EMT ½" UL</t>
  </si>
  <si>
    <t>Conector EMT ½" UL de tornillo</t>
  </si>
  <si>
    <t>Conector TGP ½" UL</t>
  </si>
  <si>
    <t>Conector de resorte p cable 12 AWG 100 uds</t>
  </si>
  <si>
    <t>Conector EMT 2"</t>
  </si>
  <si>
    <t>100 Tornillos torlac ½"</t>
  </si>
  <si>
    <t xml:space="preserve">CONTECTOTES ¾" EMT PARA TSJ </t>
  </si>
  <si>
    <t>Anillo de Acero Inoxidable AISI 410, diámetro externo 776mm, diámetro interno 627mm, espesor 141mm</t>
  </si>
  <si>
    <t>Fabricación de laberinto de tapa frontal - Mantenimiento El Encanto 2024</t>
  </si>
  <si>
    <t>Anillo de Acero Inoxidable AISI 410, diámetro externo 796mm, diámetro interno 626mm, espesor 125mm</t>
  </si>
  <si>
    <t>Fabricación de laberinto de tapa trasera -Mantenimiento El Encanto 2024</t>
  </si>
  <si>
    <t xml:space="preserve">Barra de acero DIN 1.2316 </t>
  </si>
  <si>
    <t>17 metros</t>
  </si>
  <si>
    <t>Fabricación de tornillos de anclaje para placas de desgaste - Mantenimiento El Encanto 2024</t>
  </si>
  <si>
    <t xml:space="preserve">Tornillo M10 x 25 mm de largo cabeza avellanada </t>
  </si>
  <si>
    <t>25 unidades</t>
  </si>
  <si>
    <t>Anclaje de laberinto de tapa trasera - Mantenimiento El Encanto 2023</t>
  </si>
  <si>
    <t>O'ring de Ø 6 mm</t>
  </si>
  <si>
    <t xml:space="preserve">6 metros </t>
  </si>
  <si>
    <t>Instalación de laberinto de tapa  frontal - Mantenimiento El Encanto 2023</t>
  </si>
  <si>
    <t>Tornillo prisionero de 8 mm cabeza allen x 25 mm de largo</t>
  </si>
  <si>
    <t>12 unidades</t>
  </si>
  <si>
    <t>Instalación de laberintos frontal y trasero de rodete - Mantenimiento El Encanto 2024</t>
  </si>
  <si>
    <t>Placa de acero Inoxidable Grado UNS S41003 – Grado 40. Medidas 1200 x 1200 x 25 mm</t>
  </si>
  <si>
    <t>Fabricación de placas de desgaste - Mantenimiento El Encanto 2024</t>
  </si>
  <si>
    <t>Tornillo M20 x 40 mm de largo cabeza hexagonal</t>
  </si>
  <si>
    <t>Instalación de laberinto para tapa frontal - Mantenimiento El Encanto 2023</t>
  </si>
  <si>
    <t>Placa de acero Inoxidable Grado UNS S41003 – Grado 40. Medidas 1400 x 1400 x 19,05 mm</t>
  </si>
  <si>
    <t>Fabricación de placas de desgaste - Mantenimiento Ventanas 2024</t>
  </si>
  <si>
    <t>Anillo de acero inoxidable martensitico tipo 410 diámetro externo 850 mm X diámetro interno 690 mm X espesor 80 mm.</t>
  </si>
  <si>
    <t>Fabricación de laberinto trasero - Mantenimiento Ventanas 2024</t>
  </si>
  <si>
    <t>Bronce al aluminio ASTM B 271 C95800 (552x346x150MM)</t>
  </si>
  <si>
    <t>Fabricación de laberinto fijo - Mantenimiento PH Daniel Gutiérrez</t>
  </si>
  <si>
    <t>Placa de acero Inoxidable Grado UNS S41003 – Grado 40. Medidas 1800 x 1800 x 25 mm</t>
  </si>
  <si>
    <t>Fabricación de placas de desgaste - Mantenimiento PH Daniel Gutiérrez</t>
  </si>
  <si>
    <t xml:space="preserve">Barra acero 410 Ø84 mm </t>
  </si>
  <si>
    <t>4 metros</t>
  </si>
  <si>
    <t>Reparación de juego de alabes de PH Daniel Gutiérrez</t>
  </si>
  <si>
    <t>Barra acero 410 Ø70 mm</t>
  </si>
  <si>
    <t>Tornillo M12 cabeza allen x 50 mm de largo</t>
  </si>
  <si>
    <t>Instalación de laberinto superior - Mantenimiento PH Daniel Gutiérrez</t>
  </si>
  <si>
    <t>Tornillo M12 cabeza allen x 150 mm de largo</t>
  </si>
  <si>
    <t>Instalación de laberinto fijo - Mantenimiento PH Daniel Gutiérrez</t>
  </si>
  <si>
    <t>Tornillo M12 cabeza allen x 30 mm de largo</t>
  </si>
  <si>
    <t xml:space="preserve"> 80 unidades</t>
  </si>
  <si>
    <t>Instalación de placas de desgaste - PH Daniel Gutiérez</t>
  </si>
  <si>
    <t xml:space="preserve">Oring de 8 mm </t>
  </si>
  <si>
    <t>Instalación de laberinto inferior - PH Daniel Gutiérrez</t>
  </si>
  <si>
    <t>Lámina Inoxidable AISI 410 de 1.25 Pulg X 1000 mm X 1000 mm X 31,75 mm</t>
  </si>
  <si>
    <t>Fabricación de placas de desagaste, P.H. Belén #1</t>
  </si>
  <si>
    <t>Lámina Inoxidable AISI 410 / 1 Pulg X 1500 mm X 6000 mm X 25,4 mm</t>
  </si>
  <si>
    <t>Trabajos varios</t>
  </si>
  <si>
    <t>LAMINA DE ACERO INOXIDABLE MARTENSÍTICO 3.25 Pulg X 200 mm X 473 mm X 82,55 mm</t>
  </si>
  <si>
    <t>16 unidades</t>
  </si>
  <si>
    <t>Fabricación de alabes de repuesto P.H. Belén #1</t>
  </si>
  <si>
    <t>Placa de acero Inoxidable Grado UNS S41003 – Grado 40. Medidas 2000 x 2000 x 25 mm</t>
  </si>
  <si>
    <t>Fabricación de placas de desgaste - Mantenimiento PH Belén 3</t>
  </si>
  <si>
    <t xml:space="preserve">Barra acero 410 Ø100 mm </t>
  </si>
  <si>
    <t>8 metros</t>
  </si>
  <si>
    <t>Reparación de juego de alabes de PH Belén 3</t>
  </si>
  <si>
    <t xml:space="preserve">Barra de acero 25 mm DIN 1.2316 </t>
  </si>
  <si>
    <t>4,5 metros</t>
  </si>
  <si>
    <t>Fabricación de tornillos de anclaje para laberintos de rodete PH Brasil</t>
  </si>
  <si>
    <t>Barra de acero 25 mm DIN 1.2317</t>
  </si>
  <si>
    <t>18 metros</t>
  </si>
  <si>
    <t>Anillo de Acero inoxidable 1.4418 QT900, Ø 610 x Ø 470 Ø 210</t>
  </si>
  <si>
    <t>Fabricación de camisa de sello de eje de PH Brasil</t>
  </si>
  <si>
    <t>CARBON</t>
  </si>
  <si>
    <t>Faja Industrial 38-12-890 Marca (D&amp;D/Bestorq) "USA"</t>
  </si>
  <si>
    <t>Faja como repuesto a demanda equivalente a la original para la F02. RPM</t>
  </si>
  <si>
    <t>Acople plástico Codo Manguera 8mm a Macho 3/8</t>
  </si>
  <si>
    <t>Lámpara led OSRAM 5W/865</t>
  </si>
  <si>
    <t>Reemplazar por demanda lámparas de iluminación para máqiuinas</t>
  </si>
  <si>
    <t>Spander para Gipsun</t>
  </si>
  <si>
    <t>Tubo conduit ½" tipo A</t>
  </si>
  <si>
    <t>Tubo conduit ¾ " tipo A</t>
  </si>
  <si>
    <t>Tubo conduit 1" tipo A</t>
  </si>
  <si>
    <t>Curva conduit 90 ° ½" tipo A</t>
  </si>
  <si>
    <t>Curva conduit 90 ° ¾" tipo A</t>
  </si>
  <si>
    <t>Curva conduit 90 ° 1" tipo A</t>
  </si>
  <si>
    <t>Unión conduit ½" tipo A</t>
  </si>
  <si>
    <t>Unión conduit ¾" tipo A</t>
  </si>
  <si>
    <t>Unión conduit 1" tipo A</t>
  </si>
  <si>
    <t>Gasas ½"  doble EMT</t>
  </si>
  <si>
    <t>Gasas ¾"  doble EMT</t>
  </si>
  <si>
    <t>Gasas 1" doble EMT</t>
  </si>
  <si>
    <t>Tornillos metal cabeza redonda1"</t>
  </si>
  <si>
    <t>Spandeer 1"</t>
  </si>
  <si>
    <t>Manguera POLIURETHANE azul neumática 8 mm diámetro p F03</t>
  </si>
  <si>
    <t>20 m</t>
  </si>
  <si>
    <t>Union Recta Plastica Manguera 8mm</t>
  </si>
  <si>
    <t>tubería conduit 2"</t>
  </si>
  <si>
    <t>Curva conduit 2"</t>
  </si>
  <si>
    <t>Unión conduit 2"</t>
  </si>
  <si>
    <t>Nivel INMANTADO</t>
  </si>
  <si>
    <t>Medición para maquinar álabes en la fresadora 3 F03</t>
  </si>
  <si>
    <t>SIERRA CINTA BIMETAL 3/4 X 6-10 DPP X 93", LENOX.</t>
  </si>
  <si>
    <t>SIERRA CINTA BIMETAL 1 X 0.035" X 4-6 DPP X 130", LENOX</t>
  </si>
  <si>
    <t>SIERRA CINTA BIMETAL 1/2" X 8-12 DPP X 177", LENOX.</t>
  </si>
  <si>
    <t>SIERRA CINTA BIMETAL 1-1/4 X 3-4 X 162" (4.10 MTRS) LENOX JETTA</t>
  </si>
  <si>
    <t>Hoja de segueta Bimetal lenox</t>
  </si>
  <si>
    <t>Manómetro de glicol con entrada trasera de 0 psi a 600 psi</t>
  </si>
  <si>
    <t>Repuesto por usar según demanda</t>
  </si>
  <si>
    <t>Rol 5 mm x 16 mm x 5 mm</t>
  </si>
  <si>
    <t>Roles para reparar motor tools según demanda</t>
  </si>
  <si>
    <t>Rol 9.5 mm x 22.2 mm x 5.5 mm</t>
  </si>
  <si>
    <t>Rol SKF 6202Z</t>
  </si>
  <si>
    <t>Roles para mto de la bomba de refrigerante del T06 y otras máquinas</t>
  </si>
  <si>
    <t>Llanta con neumático con aro metálico y cojinete diámetro 260 mm, 200 kg. Rodines goma gris fija 100 mm x 24 mm</t>
  </si>
  <si>
    <t>2 y 2</t>
  </si>
  <si>
    <t>2 llantas para LV02; 2 rodines para SB03</t>
  </si>
  <si>
    <t>Comprar gato para remolque para DL01</t>
  </si>
  <si>
    <t>Facilitar la movilidad a la dobladora de lámina 1 DL01</t>
  </si>
  <si>
    <t>Archivadores tamaño oficio (Ampos) 2"</t>
  </si>
  <si>
    <t>Para uso del personal de la Unidad Taller Anonos</t>
  </si>
  <si>
    <t>Maskin tape de 2"</t>
  </si>
  <si>
    <t>Maskin tape de 1"</t>
  </si>
  <si>
    <t>Maskin tape de 1 1/2"</t>
  </si>
  <si>
    <t>Maskin tape de 2 1/2"</t>
  </si>
  <si>
    <t>Maskin tape de 3"</t>
  </si>
  <si>
    <t>Lapiceros color: negro, rojo y azul</t>
  </si>
  <si>
    <t>24 C/U</t>
  </si>
  <si>
    <t>Gomas liquidas</t>
  </si>
  <si>
    <t>Gomas barra</t>
  </si>
  <si>
    <t>Cuaderno de actas 200 folios</t>
  </si>
  <si>
    <t>Resaltadores de diferentes colores (Verde, amarillo, naranja, celeste)</t>
  </si>
  <si>
    <t>12 C/color</t>
  </si>
  <si>
    <t>Lapiz de mina (0.5)</t>
  </si>
  <si>
    <t>Pailot de pizarra negros, rojos, azul y verde</t>
  </si>
  <si>
    <t>10 c/color</t>
  </si>
  <si>
    <t>Cuadernos de resortes</t>
  </si>
  <si>
    <t>Post it pequeños banderitas Señaladoras</t>
  </si>
  <si>
    <t xml:space="preserve">Mause Pad </t>
  </si>
  <si>
    <t>Corrector en lapiz</t>
  </si>
  <si>
    <t>Marcadores de diferentes colores permanentes</t>
  </si>
  <si>
    <t>20 C/color</t>
  </si>
  <si>
    <t>Lapiz mongol</t>
  </si>
  <si>
    <t>2 Cajas</t>
  </si>
  <si>
    <t>Cinta mágica</t>
  </si>
  <si>
    <t>Post it grandes</t>
  </si>
  <si>
    <t>Clip plasico</t>
  </si>
  <si>
    <t>3 cajas</t>
  </si>
  <si>
    <t>Fundas</t>
  </si>
  <si>
    <t>Planificador 2023</t>
  </si>
  <si>
    <t>Sobre de manila tamaño carta</t>
  </si>
  <si>
    <t>Cuter</t>
  </si>
  <si>
    <t>Hojas para cuter</t>
  </si>
  <si>
    <t>Tijeras grandes</t>
  </si>
  <si>
    <t>Plastico Adhesivo</t>
  </si>
  <si>
    <t>Grapas Estándar</t>
  </si>
  <si>
    <t>4 cajas</t>
  </si>
  <si>
    <t>Cinta para etiquetadora casio 18 mm</t>
  </si>
  <si>
    <t>Etiquetado de instrimentos de medición</t>
  </si>
  <si>
    <t>Cinta para etiquetadora casio 12 mm</t>
  </si>
  <si>
    <t>Toner Administrativos</t>
  </si>
  <si>
    <t>Toner Recepción</t>
  </si>
  <si>
    <t>CINTA METRICA 5 M</t>
  </si>
  <si>
    <t>CINTA PARA DUCTOS DE USO EXTREMO</t>
  </si>
  <si>
    <t>Piedra Copa Cónica, Ø 4" alto 1-1/2", agujero 1-1/4",grano K60, color Blanca 89694442</t>
  </si>
  <si>
    <t>Lija 180</t>
  </si>
  <si>
    <t>Lija 100</t>
  </si>
  <si>
    <t>Lija 120</t>
  </si>
  <si>
    <t>Lija 1000</t>
  </si>
  <si>
    <t>Lija 600</t>
  </si>
  <si>
    <t>Lija 220</t>
  </si>
  <si>
    <t>lija 80</t>
  </si>
  <si>
    <t>Lija 60</t>
  </si>
  <si>
    <t>lija 240</t>
  </si>
  <si>
    <t>Lija 280</t>
  </si>
  <si>
    <t>lija 320</t>
  </si>
  <si>
    <t>Lija 360</t>
  </si>
  <si>
    <t>Lija 400</t>
  </si>
  <si>
    <t>Eslinga redonda de poliester tuflex 5Ft, color amarillo</t>
  </si>
  <si>
    <t>Eslinga redonda de poliester tuflex 10Ft, color amarillo</t>
  </si>
  <si>
    <t>Eslinga redonda de poliester tuflex 10Ft, color roja</t>
  </si>
  <si>
    <t>Eslinga redonda de poliester tuflex 6Ft,verde EN60X6</t>
  </si>
  <si>
    <t>Eslinga redonda de poliester tuflex 10Ft, verde</t>
  </si>
  <si>
    <t>Rollo plástico paletizar</t>
  </si>
  <si>
    <t>Plástico para embalar instrumentos al sacarlos del plantel</t>
  </si>
  <si>
    <t>Espuma de ½" de espesor de 1 m x 1.9m (ROLLO ESPUMA PARA ACOLCHAMIENTO DE 0.3 X 15.24 X 182.88)</t>
  </si>
  <si>
    <t>Para ponerle a los instrumentos para que no se golpeen dentro de los estuches, principalmente en su transporte por carro en giras a plantas hidroeléctricas</t>
  </si>
  <si>
    <t>Espuma de ⅟4" de espesor 1 m x 1.9m (ROLLO ESPUMA PARA ACOLCHAMIENTO DE 0.3 X 15.24 X 182.88)</t>
  </si>
  <si>
    <t xml:space="preserve">CINTA HULE ROLLO 132 P/SELLAR ESCALA LINEAL. </t>
  </si>
  <si>
    <t>3 rollos</t>
  </si>
  <si>
    <t>Empaque como repuesto para regleta de escala lineal indispensable para el maquinado de los tornos. Copre</t>
  </si>
  <si>
    <t>BOQUILLA 1/4 #51806 P/MANGUERA 1/2</t>
  </si>
  <si>
    <t>Boquillas de reserva para refrigerante de maquinaria. Copre</t>
  </si>
  <si>
    <t>BOQUILLA 1/8 #41403 P/MANGUERA ¼.</t>
  </si>
  <si>
    <t>Cinta de teflón</t>
  </si>
  <si>
    <t>Tapones de seguridad desechables</t>
  </si>
  <si>
    <t>10 cajas</t>
  </si>
  <si>
    <t>CAMISA SOLDADOR</t>
  </si>
  <si>
    <t>PARTE DEL EQUIPO DE PROTECCION PERSONAL DE LOS TECNICOS</t>
  </si>
  <si>
    <t>GUANTES DE CUERO PARA SOLDAR TIG</t>
  </si>
  <si>
    <t>Protector externo Panoramaxx</t>
  </si>
  <si>
    <t>Protector interno Panoramaxx</t>
  </si>
  <si>
    <t>ESAB ESAB - 0700000803 5 Each Amber Front Cover Lens for Sentinel A50 Helmet</t>
  </si>
  <si>
    <t>ESAB 0700000808 Clear Inside Cover Lens For Sentinel 263135429855</t>
  </si>
  <si>
    <t>OPTREL 5000.212 LENTE FRENTE CURVO E640-E650-E670-E680UNID</t>
  </si>
  <si>
    <t>OPTREL 5000.300 LENTE PLANO ENFRENTE Y ATRAS</t>
  </si>
  <si>
    <t>Tapones de seguridad a la medida</t>
  </si>
  <si>
    <t>40 Kg</t>
  </si>
  <si>
    <t>61 Kg</t>
  </si>
  <si>
    <r>
      <rPr>
        <b/>
        <sz val="10"/>
        <rFont val="Arial"/>
        <family val="2"/>
      </rPr>
      <t>Nota:</t>
    </r>
    <r>
      <rPr>
        <sz val="10"/>
        <rFont val="Arial"/>
        <family val="2"/>
      </rPr>
      <t xml:space="preserve"> estos recursos se deben trasladar al OG 184 para realizar la Contratación para la mejora en el VTS, incluye la Migración del ArcGIS Enterprise a la versión mas actualizada, Actualización de lo servidores (Infraestructura) a Windows 2019 o superior y BD a Oracle 19C o superior de la plataforma GIS </t>
    </r>
  </si>
  <si>
    <r>
      <rPr>
        <b/>
        <sz val="10"/>
        <rFont val="Arial"/>
        <family val="2"/>
      </rPr>
      <t>Nota:</t>
    </r>
    <r>
      <rPr>
        <sz val="10"/>
        <rFont val="Arial"/>
        <family val="2"/>
      </rPr>
      <t xml:space="preserve"> La contratatación la realiza el ICE y a la CNFL se le envía la información del costo que le corresponde por el licenciamiento CNFL</t>
    </r>
  </si>
  <si>
    <r>
      <rPr>
        <b/>
        <sz val="10"/>
        <rFont val="Arial"/>
        <family val="2"/>
      </rPr>
      <t>Compra con tarjeta institucional</t>
    </r>
    <r>
      <rPr>
        <sz val="10"/>
        <rFont val="Arial"/>
        <family val="2"/>
      </rPr>
      <t xml:space="preserve"> 
Copias de llaves.</t>
    </r>
  </si>
  <si>
    <r>
      <rPr>
        <b/>
        <sz val="10"/>
        <rFont val="Arial"/>
        <family val="2"/>
      </rPr>
      <t xml:space="preserve">Compra con tarjeta institucional </t>
    </r>
    <r>
      <rPr>
        <sz val="10"/>
        <rFont val="Arial"/>
        <family val="2"/>
      </rPr>
      <t xml:space="preserve">
Consumo de café para los funcionarios de la Unidad Alumbrado Público, así como invitados a reuniones.</t>
    </r>
  </si>
  <si>
    <r>
      <rPr>
        <b/>
        <sz val="10"/>
        <rFont val="Arial"/>
        <family val="2"/>
      </rPr>
      <t xml:space="preserve">Compra con tarjeta institucional </t>
    </r>
    <r>
      <rPr>
        <sz val="10"/>
        <rFont val="Arial"/>
        <family val="2"/>
      </rPr>
      <t xml:space="preserve">
Consumo de azúcar para los funcionarios de la Unidad Alumbrado Público, así como invitados a reuniones.</t>
    </r>
  </si>
  <si>
    <r>
      <rPr>
        <b/>
        <sz val="10"/>
        <rFont val="Arial"/>
        <family val="2"/>
      </rPr>
      <t xml:space="preserve">Compra con tarjeta institucional </t>
    </r>
    <r>
      <rPr>
        <sz val="10"/>
        <rFont val="Arial"/>
        <family val="2"/>
      </rPr>
      <t xml:space="preserve">
Sustitucion de fotoconductor para impresora RICOH </t>
    </r>
  </si>
  <si>
    <r>
      <rPr>
        <b/>
        <sz val="10"/>
        <rFont val="Arial"/>
        <family val="2"/>
      </rPr>
      <t>Proceso Escasa cuantía</t>
    </r>
    <r>
      <rPr>
        <sz val="10"/>
        <rFont val="Arial"/>
        <family val="2"/>
      </rPr>
      <t xml:space="preserve">
Adquisición de 20 Brazos ATP </t>
    </r>
  </si>
  <si>
    <r>
      <rPr>
        <b/>
        <sz val="10"/>
        <rFont val="Arial"/>
        <family val="2"/>
      </rPr>
      <t xml:space="preserve">Compra con tarjeta institucional </t>
    </r>
    <r>
      <rPr>
        <sz val="10"/>
        <rFont val="Arial"/>
        <family val="2"/>
      </rPr>
      <t xml:space="preserve">
 Brocas necesarias para la atencion averias en la zona servida por la CNFL
- 25 Broca titanio 1/4
</t>
    </r>
  </si>
  <si>
    <r>
      <rPr>
        <b/>
        <sz val="10"/>
        <rFont val="Arial"/>
        <family val="2"/>
      </rPr>
      <t xml:space="preserve">Compra con tarjeta institucional </t>
    </r>
    <r>
      <rPr>
        <sz val="10"/>
        <rFont val="Arial"/>
        <family val="2"/>
      </rPr>
      <t xml:space="preserve">
 Brocas necesarias para la atencion averias en la zona servida por la CNFL
- 10 Broca de titanio 3/8
</t>
    </r>
  </si>
  <si>
    <r>
      <rPr>
        <b/>
        <sz val="10"/>
        <rFont val="Arial"/>
        <family val="2"/>
      </rPr>
      <t xml:space="preserve">Compra con tarjeta institucional </t>
    </r>
    <r>
      <rPr>
        <sz val="10"/>
        <rFont val="Arial"/>
        <family val="2"/>
      </rPr>
      <t xml:space="preserve">
Brocas necesarias para la atencion averias en la zona servida por la CNFL
- 10 Broca de Cobalto 3/10</t>
    </r>
  </si>
  <si>
    <r>
      <rPr>
        <b/>
        <sz val="10"/>
        <rFont val="Arial"/>
        <family val="2"/>
      </rPr>
      <t xml:space="preserve">Compra con tarjeta institucional </t>
    </r>
    <r>
      <rPr>
        <sz val="10"/>
        <rFont val="Arial"/>
        <family val="2"/>
      </rPr>
      <t xml:space="preserve">
Candados para sustitucion en cajones, paneles exclusivos entre otros </t>
    </r>
  </si>
  <si>
    <r>
      <rPr>
        <b/>
        <sz val="10"/>
        <rFont val="Arial"/>
        <family val="2"/>
      </rPr>
      <t xml:space="preserve">Compra con tarjeta institucional </t>
    </r>
    <r>
      <rPr>
        <sz val="10"/>
        <rFont val="Arial"/>
        <family val="2"/>
      </rPr>
      <t xml:space="preserve">
-TORNILLO HEX G8 RO 5/16 X 3 (P8C-023)</t>
    </r>
  </si>
  <si>
    <r>
      <rPr>
        <b/>
        <sz val="10"/>
        <rFont val="Arial"/>
        <family val="2"/>
      </rPr>
      <t xml:space="preserve">Compra con tarjeta institucional </t>
    </r>
    <r>
      <rPr>
        <sz val="10"/>
        <rFont val="Arial"/>
        <family val="2"/>
      </rPr>
      <t xml:space="preserve">
- ARANDELA PLANA X UNIDAD 5/16" (TB-0972)</t>
    </r>
  </si>
  <si>
    <r>
      <rPr>
        <b/>
        <sz val="10"/>
        <rFont val="Arial"/>
        <family val="2"/>
      </rPr>
      <t xml:space="preserve">Compra con tarjeta institucional </t>
    </r>
    <r>
      <rPr>
        <sz val="10"/>
        <rFont val="Arial"/>
        <family val="2"/>
      </rPr>
      <t xml:space="preserve">
- ARANDELA Presion X UNIDAD 5/16" (TB-0972)</t>
    </r>
  </si>
  <si>
    <r>
      <rPr>
        <b/>
        <sz val="10"/>
        <rFont val="Arial"/>
        <family val="2"/>
      </rPr>
      <t xml:space="preserve">Compra con tarjeta institucional </t>
    </r>
    <r>
      <rPr>
        <sz val="10"/>
        <rFont val="Arial"/>
        <family val="2"/>
      </rPr>
      <t xml:space="preserve">
-TOR HEX INOXIDABLE RO 1/4X11/2</t>
    </r>
  </si>
  <si>
    <r>
      <rPr>
        <b/>
        <sz val="10"/>
        <rFont val="Arial"/>
        <family val="2"/>
      </rPr>
      <t xml:space="preserve">Compra con tarjeta institucional </t>
    </r>
    <r>
      <rPr>
        <sz val="10"/>
        <rFont val="Arial"/>
        <family val="2"/>
      </rPr>
      <t xml:space="preserve">
- Convertidor de oxido SUR 506-00375</t>
    </r>
  </si>
  <si>
    <r>
      <rPr>
        <b/>
        <sz val="10"/>
        <rFont val="Arial"/>
        <family val="2"/>
      </rPr>
      <t>Compra con tarjeta institucional</t>
    </r>
    <r>
      <rPr>
        <sz val="10"/>
        <rFont val="Arial"/>
        <family val="2"/>
      </rPr>
      <t xml:space="preserve"> 
- Duretan de poliuretano</t>
    </r>
  </si>
  <si>
    <r>
      <rPr>
        <b/>
        <sz val="10"/>
        <rFont val="Arial"/>
        <family val="2"/>
      </rPr>
      <t xml:space="preserve">Compra con tarjeta institucional </t>
    </r>
    <r>
      <rPr>
        <sz val="10"/>
        <rFont val="Arial"/>
        <family val="2"/>
      </rPr>
      <t xml:space="preserve">
-Gasolina necesaria para la operación de plantas generadoras, aholladoras y motosierras</t>
    </r>
  </si>
  <si>
    <r>
      <rPr>
        <b/>
        <sz val="10"/>
        <rFont val="Arial"/>
        <family val="2"/>
      </rPr>
      <t xml:space="preserve">Compra con tarjeta institucional </t>
    </r>
    <r>
      <rPr>
        <sz val="10"/>
        <rFont val="Arial"/>
        <family val="2"/>
      </rPr>
      <t xml:space="preserve">
-Diesel necesario para la operación del elevador Hidraulico tipo tijera, activo 81257 </t>
    </r>
  </si>
  <si>
    <r>
      <rPr>
        <b/>
        <sz val="10"/>
        <rFont val="Arial"/>
        <family val="2"/>
      </rPr>
      <t xml:space="preserve">Compra con tarjeta institucional </t>
    </r>
    <r>
      <rPr>
        <sz val="10"/>
        <rFont val="Arial"/>
        <family val="2"/>
      </rPr>
      <t xml:space="preserve">
- Corrostop Minio Gris SUR 506-09000</t>
    </r>
  </si>
  <si>
    <r>
      <rPr>
        <b/>
        <sz val="10"/>
        <rFont val="Arial"/>
        <family val="2"/>
      </rPr>
      <t>Compra con tarjeta instituciona</t>
    </r>
    <r>
      <rPr>
        <sz val="10"/>
        <rFont val="Arial"/>
        <family val="2"/>
      </rPr>
      <t>l 
Solvente AGUARRAS ODORLESS  510-00456-900</t>
    </r>
  </si>
  <si>
    <r>
      <rPr>
        <b/>
        <sz val="10"/>
        <rFont val="Arial"/>
        <family val="2"/>
      </rPr>
      <t xml:space="preserve">Compra con tarjeta institucional </t>
    </r>
    <r>
      <rPr>
        <sz val="10"/>
        <rFont val="Arial"/>
        <family val="2"/>
      </rPr>
      <t xml:space="preserve">
10 galones de Pintura Corrostyl Negra 506-09345-000</t>
    </r>
  </si>
  <si>
    <r>
      <rPr>
        <b/>
        <sz val="10"/>
        <rFont val="Arial"/>
        <family val="2"/>
      </rPr>
      <t xml:space="preserve">Compra con tarjeta institucional </t>
    </r>
    <r>
      <rPr>
        <sz val="10"/>
        <rFont val="Arial"/>
        <family val="2"/>
      </rPr>
      <t xml:space="preserve">
Copia de llaves (bodegas, vehiculos, oficinas entre otros) por deterioro </t>
    </r>
  </si>
  <si>
    <r>
      <rPr>
        <b/>
        <sz val="10"/>
        <rFont val="Arial"/>
        <family val="2"/>
      </rPr>
      <t>Proceso Escasa cuantía</t>
    </r>
    <r>
      <rPr>
        <sz val="10"/>
        <rFont val="Arial"/>
        <family val="2"/>
      </rPr>
      <t xml:space="preserve">
Compra de 80 Rele inteligente ZELIO 100-240Vac 6xDI 4xRO,  para dar mantenimiento preventivo a las cajas de control  en parques, autopistas y bulevares </t>
    </r>
  </si>
  <si>
    <r>
      <rPr>
        <b/>
        <sz val="10"/>
        <rFont val="Arial"/>
        <family val="2"/>
      </rPr>
      <t xml:space="preserve">Compra con tarjeta institucional </t>
    </r>
    <r>
      <rPr>
        <sz val="10"/>
        <rFont val="Arial"/>
        <family val="2"/>
      </rPr>
      <t xml:space="preserve">
41Kg de café </t>
    </r>
  </si>
  <si>
    <r>
      <rPr>
        <b/>
        <sz val="10"/>
        <rFont val="Arial"/>
        <family val="2"/>
      </rPr>
      <t xml:space="preserve">Compra con tarjeta institucional </t>
    </r>
    <r>
      <rPr>
        <sz val="10"/>
        <rFont val="Arial"/>
        <family val="2"/>
      </rPr>
      <t xml:space="preserve">
20 Kg de azucar</t>
    </r>
  </si>
  <si>
    <r>
      <rPr>
        <b/>
        <sz val="10"/>
        <rFont val="Arial"/>
        <family val="2"/>
      </rPr>
      <t>Proceso Escasa cuantía</t>
    </r>
    <r>
      <rPr>
        <sz val="10"/>
        <rFont val="Arial"/>
        <family val="2"/>
      </rPr>
      <t>:
Bulbos de 150W</t>
    </r>
  </si>
  <si>
    <r>
      <rPr>
        <b/>
        <sz val="10"/>
        <rFont val="Arial"/>
        <family val="2"/>
      </rPr>
      <t>Proceso Escasa cuantía</t>
    </r>
    <r>
      <rPr>
        <sz val="10"/>
        <rFont val="Arial"/>
        <family val="2"/>
      </rPr>
      <t xml:space="preserve">
Bulbos de 250W</t>
    </r>
  </si>
  <si>
    <r>
      <rPr>
        <b/>
        <sz val="10"/>
        <rFont val="Arial"/>
        <family val="2"/>
      </rPr>
      <t xml:space="preserve">Compra con tarjeta institucional </t>
    </r>
    <r>
      <rPr>
        <sz val="10"/>
        <rFont val="Arial"/>
        <family val="2"/>
      </rPr>
      <t xml:space="preserve">
- Aceite de cadena </t>
    </r>
  </si>
  <si>
    <r>
      <rPr>
        <b/>
        <sz val="10"/>
        <rFont val="Arial"/>
        <family val="2"/>
      </rPr>
      <t xml:space="preserve">Compra con tarjeta institucional </t>
    </r>
    <r>
      <rPr>
        <sz val="10"/>
        <rFont val="Arial"/>
        <family val="2"/>
      </rPr>
      <t xml:space="preserve">
- Mezcla de motor </t>
    </r>
  </si>
  <si>
    <r>
      <rPr>
        <b/>
        <sz val="10"/>
        <rFont val="Arial"/>
        <family val="2"/>
      </rPr>
      <t xml:space="preserve">Compra con tarjeta institucional </t>
    </r>
    <r>
      <rPr>
        <sz val="10"/>
        <rFont val="Arial"/>
        <family val="2"/>
      </rPr>
      <t xml:space="preserve">
Amarras Plasticas 18"</t>
    </r>
  </si>
  <si>
    <r>
      <rPr>
        <b/>
        <sz val="10"/>
        <rFont val="Arial"/>
        <family val="2"/>
      </rPr>
      <t xml:space="preserve">Compra con tarjeta institucional </t>
    </r>
    <r>
      <rPr>
        <sz val="10"/>
        <rFont val="Arial"/>
        <family val="2"/>
      </rPr>
      <t xml:space="preserve">
-3 toldos 3X3</t>
    </r>
  </si>
  <si>
    <r>
      <rPr>
        <b/>
        <sz val="10"/>
        <rFont val="Arial"/>
        <family val="2"/>
      </rPr>
      <t xml:space="preserve">Compra con tarjeta institucional </t>
    </r>
    <r>
      <rPr>
        <sz val="10"/>
        <rFont val="Arial"/>
        <family val="2"/>
      </rPr>
      <t xml:space="preserve">
- 1 Toldo para recubrir el Winh</t>
    </r>
  </si>
  <si>
    <r>
      <rPr>
        <b/>
        <sz val="10"/>
        <rFont val="Arial"/>
        <family val="2"/>
      </rPr>
      <t xml:space="preserve">Compra con tarjeta institucional </t>
    </r>
    <r>
      <rPr>
        <sz val="10"/>
        <rFont val="Arial"/>
        <family val="2"/>
      </rPr>
      <t xml:space="preserve">
- AA Paquete 32</t>
    </r>
  </si>
  <si>
    <r>
      <rPr>
        <b/>
        <sz val="10"/>
        <rFont val="Arial"/>
        <family val="2"/>
      </rPr>
      <t xml:space="preserve">Compra con tarjeta institucional </t>
    </r>
    <r>
      <rPr>
        <sz val="10"/>
        <rFont val="Arial"/>
        <family val="2"/>
      </rPr>
      <t xml:space="preserve">
- AAA paquete 32</t>
    </r>
  </si>
  <si>
    <r>
      <rPr>
        <b/>
        <sz val="10"/>
        <rFont val="Arial"/>
        <family val="2"/>
      </rPr>
      <t xml:space="preserve">Compra con tarjeta institucional </t>
    </r>
    <r>
      <rPr>
        <sz val="10"/>
        <rFont val="Arial"/>
        <family val="2"/>
      </rPr>
      <t xml:space="preserve">
Plastico de paletizar</t>
    </r>
  </si>
  <si>
    <r>
      <rPr>
        <b/>
        <sz val="10"/>
        <rFont val="Arial"/>
        <family val="2"/>
      </rPr>
      <t xml:space="preserve">Compra con tarjeta institucional </t>
    </r>
    <r>
      <rPr>
        <sz val="10"/>
        <rFont val="Arial"/>
        <family val="2"/>
      </rPr>
      <t xml:space="preserve">
Compra de discos de Corte de metal de 4 1/2"</t>
    </r>
  </si>
  <si>
    <r>
      <rPr>
        <b/>
        <sz val="10"/>
        <rFont val="Arial"/>
        <family val="2"/>
      </rPr>
      <t xml:space="preserve">Compra con tarjeta institucional </t>
    </r>
    <r>
      <rPr>
        <sz val="10"/>
        <rFont val="Arial"/>
        <family val="2"/>
      </rPr>
      <t xml:space="preserve">
10 latas de Spray </t>
    </r>
  </si>
  <si>
    <r>
      <rPr>
        <b/>
        <sz val="10"/>
        <rFont val="Arial"/>
        <family val="2"/>
      </rPr>
      <t xml:space="preserve">Compra con tarjeta institucional </t>
    </r>
    <r>
      <rPr>
        <sz val="10"/>
        <rFont val="Arial"/>
        <family val="2"/>
      </rPr>
      <t xml:space="preserve">
- 20 felpas de 2" </t>
    </r>
  </si>
  <si>
    <r>
      <rPr>
        <b/>
        <sz val="10"/>
        <rFont val="Arial"/>
        <family val="2"/>
      </rPr>
      <t xml:space="preserve">Compra con tarjeta institucional </t>
    </r>
    <r>
      <rPr>
        <sz val="10"/>
        <rFont val="Arial"/>
        <family val="2"/>
      </rPr>
      <t xml:space="preserve">
- 15 Brochas de 2"</t>
    </r>
  </si>
  <si>
    <r>
      <rPr>
        <b/>
        <sz val="10"/>
        <rFont val="Arial"/>
        <family val="2"/>
      </rPr>
      <t xml:space="preserve">Compra con tarjeta institucional </t>
    </r>
    <r>
      <rPr>
        <sz val="10"/>
        <rFont val="Arial"/>
        <family val="2"/>
      </rPr>
      <t xml:space="preserve">
- 100 pliegos lija 80 </t>
    </r>
  </si>
  <si>
    <r>
      <rPr>
        <b/>
        <sz val="10"/>
        <rFont val="Arial"/>
        <family val="2"/>
      </rPr>
      <t xml:space="preserve">Compra con tarjeta institucional </t>
    </r>
    <r>
      <rPr>
        <sz val="10"/>
        <rFont val="Arial"/>
        <family val="2"/>
      </rPr>
      <t xml:space="preserve">
- 100 pliegos lija 100</t>
    </r>
  </si>
  <si>
    <r>
      <rPr>
        <b/>
        <sz val="10"/>
        <rFont val="Arial"/>
        <family val="2"/>
      </rPr>
      <t xml:space="preserve">Concurso de adquisición </t>
    </r>
    <r>
      <rPr>
        <sz val="10"/>
        <rFont val="Arial"/>
        <family val="2"/>
      </rPr>
      <t xml:space="preserve">
Corresponde al requerimiento operativos de:
- </t>
    </r>
    <r>
      <rPr>
        <b/>
        <sz val="10"/>
        <rFont val="Arial"/>
        <family val="2"/>
      </rPr>
      <t xml:space="preserve">4350 luminarias con un rango de potencia menor a 120W
</t>
    </r>
    <r>
      <rPr>
        <sz val="10"/>
        <rFont val="Arial"/>
        <family val="2"/>
      </rPr>
      <t>para la reposicion de las mismas derivadas de averias de alumbrado publico, de modo que se garantice la continuidad del  servicio.</t>
    </r>
  </si>
  <si>
    <r>
      <rPr>
        <b/>
        <sz val="10"/>
        <rFont val="Arial"/>
        <family val="2"/>
      </rPr>
      <t xml:space="preserve">Concurso de adquisición </t>
    </r>
    <r>
      <rPr>
        <sz val="10"/>
        <rFont val="Arial"/>
        <family val="2"/>
      </rPr>
      <t xml:space="preserve">
Corresponde al requerimiento operativos de:</t>
    </r>
    <r>
      <rPr>
        <b/>
        <sz val="10"/>
        <rFont val="Arial"/>
        <family val="2"/>
      </rPr>
      <t xml:space="preserve">
</t>
    </r>
    <r>
      <rPr>
        <sz val="10"/>
        <rFont val="Arial"/>
        <family val="2"/>
      </rPr>
      <t>-</t>
    </r>
    <r>
      <rPr>
        <b/>
        <sz val="10"/>
        <rFont val="Arial"/>
        <family val="2"/>
      </rPr>
      <t xml:space="preserve"> 386 luminarias con un ranngo de potencia mayor a 120W
</t>
    </r>
    <r>
      <rPr>
        <sz val="10"/>
        <rFont val="Arial"/>
        <family val="2"/>
      </rPr>
      <t>para la reposicion de las mismas derivadas de averias de alumbrado publico, de modo que se garantice la continuidad del  servicio.</t>
    </r>
  </si>
  <si>
    <r>
      <rPr>
        <b/>
        <sz val="10"/>
        <rFont val="Arial"/>
        <family val="2"/>
      </rPr>
      <t>Proceso Escasa cuantía</t>
    </r>
    <r>
      <rPr>
        <sz val="10"/>
        <rFont val="Arial"/>
        <family val="2"/>
      </rPr>
      <t xml:space="preserve">
25 luminarias ornamentales LED tipo Salem </t>
    </r>
  </si>
  <si>
    <r>
      <rPr>
        <b/>
        <sz val="10"/>
        <rFont val="Arial"/>
        <family val="2"/>
      </rPr>
      <t>Proceso Escasa cuantía</t>
    </r>
    <r>
      <rPr>
        <sz val="10"/>
        <rFont val="Arial"/>
        <family val="2"/>
      </rPr>
      <t xml:space="preserve">
Alambre galvanizado - #12 350 Kg </t>
    </r>
  </si>
  <si>
    <r>
      <rPr>
        <b/>
        <sz val="10"/>
        <rFont val="Arial"/>
        <family val="2"/>
      </rPr>
      <t>Proceso Escasa cuantía</t>
    </r>
    <r>
      <rPr>
        <sz val="10"/>
        <rFont val="Arial"/>
        <family val="2"/>
      </rPr>
      <t xml:space="preserve">
Alambre galvanizado - #14 250 Kg</t>
    </r>
  </si>
  <si>
    <r>
      <rPr>
        <b/>
        <sz val="10"/>
        <rFont val="Arial"/>
        <family val="2"/>
      </rPr>
      <t>Proceso Escasa cuantía</t>
    </r>
    <r>
      <rPr>
        <sz val="10"/>
        <rFont val="Arial"/>
        <family val="2"/>
      </rPr>
      <t xml:space="preserve">
Servicio de reparacion de figuras </t>
    </r>
  </si>
  <si>
    <r>
      <rPr>
        <b/>
        <sz val="10"/>
        <rFont val="Arial"/>
        <family val="2"/>
      </rPr>
      <t>Proceso Escasa cuantía</t>
    </r>
    <r>
      <rPr>
        <sz val="10"/>
        <rFont val="Arial"/>
        <family val="2"/>
      </rPr>
      <t xml:space="preserve">
Sustitucion de figuras obsoletas </t>
    </r>
  </si>
  <si>
    <r>
      <rPr>
        <b/>
        <sz val="10"/>
        <rFont val="Arial"/>
        <family val="2"/>
      </rPr>
      <t xml:space="preserve">Compra con tarjeta institucional </t>
    </r>
    <r>
      <rPr>
        <sz val="10"/>
        <rFont val="Arial"/>
        <family val="2"/>
      </rPr>
      <t xml:space="preserve">
- AA paquete 32</t>
    </r>
  </si>
  <si>
    <r>
      <rPr>
        <b/>
        <sz val="10"/>
        <rFont val="Arial"/>
        <family val="2"/>
      </rPr>
      <t xml:space="preserve">Compra con tarjeta institucional </t>
    </r>
    <r>
      <rPr>
        <sz val="10"/>
        <rFont val="Arial"/>
        <family val="2"/>
      </rPr>
      <t xml:space="preserve">
- AAA Paquete 32</t>
    </r>
  </si>
  <si>
    <r>
      <rPr>
        <b/>
        <sz val="10"/>
        <rFont val="Arial"/>
        <family val="2"/>
      </rPr>
      <t xml:space="preserve">Compra con tarjeta institucional </t>
    </r>
    <r>
      <rPr>
        <sz val="10"/>
        <rFont val="Arial"/>
        <family val="2"/>
      </rPr>
      <t xml:space="preserve">
- 10 baterías de reloj 2034</t>
    </r>
  </si>
  <si>
    <r>
      <rPr>
        <b/>
        <sz val="10"/>
        <rFont val="Arial"/>
        <family val="2"/>
      </rPr>
      <t xml:space="preserve">Compra con tarjeta institucional </t>
    </r>
    <r>
      <rPr>
        <sz val="10"/>
        <rFont val="Arial"/>
        <family val="2"/>
      </rPr>
      <t xml:space="preserve">
Amarras Plasticas </t>
    </r>
  </si>
  <si>
    <r>
      <rPr>
        <b/>
        <sz val="10"/>
        <rFont val="Arial"/>
        <family val="2"/>
      </rPr>
      <t xml:space="preserve">Compra con tarjeta institucional </t>
    </r>
    <r>
      <rPr>
        <sz val="10"/>
        <rFont val="Arial"/>
        <family val="2"/>
      </rPr>
      <t xml:space="preserve">
4 latas de Spray </t>
    </r>
  </si>
  <si>
    <r>
      <rPr>
        <b/>
        <sz val="10"/>
        <rFont val="Arial"/>
        <family val="2"/>
      </rPr>
      <t xml:space="preserve">Compra con tarjeta institucional </t>
    </r>
    <r>
      <rPr>
        <sz val="10"/>
        <rFont val="Arial"/>
        <family val="2"/>
      </rPr>
      <t xml:space="preserve">
- 15 felpas de 2" </t>
    </r>
  </si>
  <si>
    <r>
      <rPr>
        <b/>
        <sz val="10"/>
        <rFont val="Arial"/>
        <family val="2"/>
      </rPr>
      <t xml:space="preserve">Compra con tarjeta institucional </t>
    </r>
    <r>
      <rPr>
        <sz val="10"/>
        <rFont val="Arial"/>
        <family val="2"/>
      </rPr>
      <t xml:space="preserve">
- 5 Brochas de 2"</t>
    </r>
  </si>
  <si>
    <r>
      <rPr>
        <b/>
        <sz val="10"/>
        <rFont val="Arial"/>
        <family val="2"/>
      </rPr>
      <t xml:space="preserve">Compra con tarjeta institucional </t>
    </r>
    <r>
      <rPr>
        <sz val="10"/>
        <rFont val="Arial"/>
        <family val="2"/>
      </rPr>
      <t xml:space="preserve">
Discos de Corte de metal </t>
    </r>
  </si>
  <si>
    <r>
      <rPr>
        <b/>
        <sz val="10"/>
        <rFont val="Arial"/>
        <family val="2"/>
      </rPr>
      <t xml:space="preserve">Compra con tarjeta institucional </t>
    </r>
    <r>
      <rPr>
        <sz val="10"/>
        <rFont val="Arial"/>
        <family val="2"/>
      </rPr>
      <t xml:space="preserve">
Solvente AGUARRAS ODORLESS  510-00456-900</t>
    </r>
  </si>
  <si>
    <r>
      <rPr>
        <b/>
        <sz val="10"/>
        <rFont val="Arial"/>
        <family val="2"/>
      </rPr>
      <t>Proceso Escasa cuantía</t>
    </r>
    <r>
      <rPr>
        <sz val="10"/>
        <rFont val="Arial"/>
        <family val="2"/>
      </rPr>
      <t xml:space="preserve">
Servicio de alquiler de figuras navideñas corresponde al 85 % de la contratación 2023-2024</t>
    </r>
  </si>
  <si>
    <r>
      <rPr>
        <b/>
        <sz val="10"/>
        <rFont val="Arial"/>
        <family val="2"/>
      </rPr>
      <t xml:space="preserve">Compra con tarjeta institucional </t>
    </r>
    <r>
      <rPr>
        <sz val="10"/>
        <rFont val="Arial"/>
        <family val="2"/>
      </rPr>
      <t xml:space="preserve">
Compra de descansa pies según recomendación SySO</t>
    </r>
  </si>
  <si>
    <r>
      <t xml:space="preserve"> 34-</t>
    </r>
    <r>
      <rPr>
        <sz val="10"/>
        <rFont val="Arial"/>
        <family val="2"/>
      </rPr>
      <t>302</t>
    </r>
  </si>
  <si>
    <r>
      <t xml:space="preserve"> 34-</t>
    </r>
    <r>
      <rPr>
        <sz val="10"/>
        <rFont val="Arial"/>
        <family val="2"/>
      </rPr>
      <t>302</t>
    </r>
    <r>
      <rPr>
        <sz val="11"/>
        <color theme="1"/>
        <rFont val="Calibri"/>
        <family val="2"/>
        <scheme val="minor"/>
      </rPr>
      <t/>
    </r>
  </si>
  <si>
    <r>
      <rPr>
        <b/>
        <sz val="10"/>
        <rFont val="Arial"/>
        <family val="2"/>
      </rPr>
      <t>Contrato plurianual (se debe considerar los tres años), 994.000.000.00</t>
    </r>
    <r>
      <rPr>
        <sz val="10"/>
        <rFont val="Arial"/>
        <family val="2"/>
      </rPr>
      <t xml:space="preserve"> por año. Aplicativos en computadoras personales y servidores de aplicaciones en red, última versión liberada en mercado, medio electrónico, compatible con plataforma Windows, Windows server. Incluye Licencias de contrato adicional y REI: 150 Licencias Sistema Operativo Windows Server y REI: 10 Licencias de Base de datos SQL Server Enterprise para ADMS 3.8 Dir. Distribución., I (varios usuarios para la Unidad de Perdidas).,  Power BI (varios usuarios para la Unidad de Perdidas).,  E5 y F5 Security 1658 ,  Servidores,  Contratacion de EDR (Endpoint Detection Response)-MTR (Managed Threat Response) tema de  ciberseguridad</t>
    </r>
  </si>
  <si>
    <r>
      <t>PAPEL KRAFT</t>
    </r>
    <r>
      <rPr>
        <sz val="10"/>
        <rFont val="Arial"/>
        <family val="2"/>
      </rPr>
      <t xml:space="preserve"> (ROLLOS)</t>
    </r>
  </si>
  <si>
    <t>Viaticos dentro del Pais</t>
  </si>
  <si>
    <t>93151611-</t>
  </si>
  <si>
    <t xml:space="preserve">anual </t>
  </si>
  <si>
    <t xml:space="preserve">Para cubrir gastos por concepto de alimentación y hospedaje del personal de la Planta en diferentes actividades de la operación, del SGI, auditorias, capacitaciones, entre otros. </t>
  </si>
  <si>
    <t>Teclado y Mouse</t>
  </si>
  <si>
    <t xml:space="preserve">Sustitución por deterioro </t>
  </si>
  <si>
    <t xml:space="preserve">	MICRÓFONO DIADEMA INTEGRADO</t>
  </si>
  <si>
    <t>43211719-92183186</t>
  </si>
  <si>
    <t xml:space="preserve">micrófono </t>
  </si>
  <si>
    <t>43211719-92261240</t>
  </si>
  <si>
    <t>parlante</t>
  </si>
  <si>
    <t>52161512-92014880</t>
  </si>
  <si>
    <t>46171505-92184490</t>
  </si>
  <si>
    <t xml:space="preserve">Cambio de candados </t>
  </si>
  <si>
    <t>Pago de peaje</t>
  </si>
  <si>
    <t>95111603-</t>
  </si>
  <si>
    <t xml:space="preserve">Transporte </t>
  </si>
  <si>
    <t xml:space="preserve">Parqueo </t>
  </si>
  <si>
    <t xml:space="preserve">Atensión de reuniones </t>
  </si>
  <si>
    <t>Inspección vehícular</t>
  </si>
  <si>
    <t xml:space="preserve">251918- </t>
  </si>
  <si>
    <t>Cumplimiento de legislación</t>
  </si>
  <si>
    <t>LPG (Gas licuado de petroleo)</t>
  </si>
  <si>
    <t>15111510-92302607</t>
  </si>
  <si>
    <t>Aceite para turbina 68</t>
  </si>
  <si>
    <t>15121527-92079081</t>
  </si>
  <si>
    <t xml:space="preserve">Rellenos por mantenimiento </t>
  </si>
  <si>
    <t>Aceite para turbina 46</t>
  </si>
  <si>
    <t>15121504-92029277</t>
  </si>
  <si>
    <t>Aceite para maquinas 2T</t>
  </si>
  <si>
    <t>15121501-90032236</t>
  </si>
  <si>
    <t xml:space="preserve">Para uso de maquinas con motor 2 tiempos </t>
  </si>
  <si>
    <t>Aceite para compresor</t>
  </si>
  <si>
    <t>15121599-92003735</t>
  </si>
  <si>
    <t xml:space="preserve">Para mantenimiento de los compresores </t>
  </si>
  <si>
    <t>Aceite 20W50</t>
  </si>
  <si>
    <t>15121501-90027910</t>
  </si>
  <si>
    <t>Aceite para mantenimiento de maquinas</t>
  </si>
  <si>
    <t>Aceite SAE30</t>
  </si>
  <si>
    <t>15121501-92016746</t>
  </si>
  <si>
    <t>15121902-90015648</t>
  </si>
  <si>
    <t xml:space="preserve">Para lavores de mantenimiento </t>
  </si>
  <si>
    <t xml:space="preserve">Curitas </t>
  </si>
  <si>
    <t>42311546-92155182</t>
  </si>
  <si>
    <t>Suplir los botiquines.</t>
  </si>
  <si>
    <t>Alcohol gel</t>
  </si>
  <si>
    <t>51102859-92321310</t>
  </si>
  <si>
    <t>Pinturas</t>
  </si>
  <si>
    <t>31211505-90002741</t>
  </si>
  <si>
    <t>Mantenimiento de infraestructura</t>
  </si>
  <si>
    <t>31211801-92063691</t>
  </si>
  <si>
    <t xml:space="preserve">Pintura Base Agua </t>
  </si>
  <si>
    <t>32211508-90015712</t>
  </si>
  <si>
    <t xml:space="preserve">Agua destilada </t>
  </si>
  <si>
    <t>41104213-92042667</t>
  </si>
  <si>
    <t xml:space="preserve">Mantenimiento Banco de Baterias </t>
  </si>
  <si>
    <t xml:space="preserve">Veneno para control de plagas insecticida </t>
  </si>
  <si>
    <t>10191506-92040988</t>
  </si>
  <si>
    <t>Silicón</t>
  </si>
  <si>
    <t>Control de plagas</t>
  </si>
  <si>
    <t>Bombillo let</t>
  </si>
  <si>
    <t>39101699-92074356</t>
  </si>
  <si>
    <t xml:space="preserve">Enchufle </t>
  </si>
  <si>
    <t>39121402-</t>
  </si>
  <si>
    <t xml:space="preserve">Cable </t>
  </si>
  <si>
    <t xml:space="preserve">261215 - </t>
  </si>
  <si>
    <t>Rele</t>
  </si>
  <si>
    <t xml:space="preserve">39122319- </t>
  </si>
  <si>
    <t>breaker</t>
  </si>
  <si>
    <t>39121601-</t>
  </si>
  <si>
    <t>Lampara Led</t>
  </si>
  <si>
    <t>39101699-92172075</t>
  </si>
  <si>
    <t>Lamparas</t>
  </si>
  <si>
    <t>39111818-92146338</t>
  </si>
  <si>
    <t xml:space="preserve">Cemento </t>
  </si>
  <si>
    <t>Piedra cuarta</t>
  </si>
  <si>
    <t>11111611-90015499</t>
  </si>
  <si>
    <t xml:space="preserve">Arena </t>
  </si>
  <si>
    <t>11111701-90002327</t>
  </si>
  <si>
    <t xml:space="preserve">Asfalto en frio </t>
  </si>
  <si>
    <t>30121601-90013382</t>
  </si>
  <si>
    <t xml:space="preserve">Clavos </t>
  </si>
  <si>
    <t>31162002-</t>
  </si>
  <si>
    <t>tuercas</t>
  </si>
  <si>
    <t>31161727-92005337</t>
  </si>
  <si>
    <t>arandelas</t>
  </si>
  <si>
    <t xml:space="preserve">remaches </t>
  </si>
  <si>
    <t>31162207-90019265</t>
  </si>
  <si>
    <t xml:space="preserve">tubos cuadrado </t>
  </si>
  <si>
    <t xml:space="preserve">	40171501-92111068</t>
  </si>
  <si>
    <t>Platina</t>
  </si>
  <si>
    <t>30102203-92022429</t>
  </si>
  <si>
    <t>Zinc</t>
  </si>
  <si>
    <t>30102012-92149064</t>
  </si>
  <si>
    <t xml:space="preserve">corbata para motoguadaña </t>
  </si>
  <si>
    <t>27112037-92147387</t>
  </si>
  <si>
    <t>Mantenimiento zonas verdes</t>
  </si>
  <si>
    <t>Carrete Plano</t>
  </si>
  <si>
    <t>tablas</t>
  </si>
  <si>
    <t>30103605-90015736</t>
  </si>
  <si>
    <t>marcos</t>
  </si>
  <si>
    <t>60121401-92201731</t>
  </si>
  <si>
    <t>Indoros</t>
  </si>
  <si>
    <t>30181505-90017310</t>
  </si>
  <si>
    <t xml:space="preserve">Sustitución por deterioro y ahorro de consumo de agua </t>
  </si>
  <si>
    <t>Lija</t>
  </si>
  <si>
    <t xml:space="preserve">Material para mantenimiento </t>
  </si>
  <si>
    <t>Lavamanos</t>
  </si>
  <si>
    <t>30181504-90029742</t>
  </si>
  <si>
    <t>Fregadero</t>
  </si>
  <si>
    <t>23271812-92006983</t>
  </si>
  <si>
    <t xml:space="preserve">Reparacioanes varias </t>
  </si>
  <si>
    <t>32211904-90012923</t>
  </si>
  <si>
    <t>32211906-90015146</t>
  </si>
  <si>
    <t>Teflón</t>
  </si>
  <si>
    <t>31201514-90033770</t>
  </si>
  <si>
    <t>Baterías</t>
  </si>
  <si>
    <t>26111702-90031805</t>
  </si>
  <si>
    <t xml:space="preserve">Consumibles </t>
  </si>
  <si>
    <t>Mangueras</t>
  </si>
  <si>
    <t xml:space="preserve">Basurero </t>
  </si>
  <si>
    <t>47121702-90031849</t>
  </si>
  <si>
    <t xml:space="preserve">Cuerda de Nylon </t>
  </si>
  <si>
    <t xml:space="preserve">	31151504-92194378</t>
  </si>
  <si>
    <t>Tapones para oídos</t>
  </si>
  <si>
    <t>42143512-92280429</t>
  </si>
  <si>
    <t>Equipo de protección para los trabajadores y visitantes</t>
  </si>
  <si>
    <t>cascos seguridad</t>
  </si>
  <si>
    <t>46181704-92078279</t>
  </si>
  <si>
    <t>Repelente para mosquitos</t>
  </si>
  <si>
    <t>53131648-92015488</t>
  </si>
  <si>
    <t>anteojo seguridad</t>
  </si>
  <si>
    <t>Consumo de personal y visitantes</t>
  </si>
  <si>
    <t>Reparación de cocina</t>
  </si>
  <si>
    <t>73152108-92011100</t>
  </si>
  <si>
    <t xml:space="preserve">Servicios de reparación </t>
  </si>
  <si>
    <t>Reparación de microondas</t>
  </si>
  <si>
    <t>Lapiz</t>
  </si>
  <si>
    <t>27112309-92315382</t>
  </si>
  <si>
    <t xml:space="preserve">Material para las oficinas </t>
  </si>
  <si>
    <t>grapas</t>
  </si>
  <si>
    <t>44122107-90009842</t>
  </si>
  <si>
    <t>Cinta ahdesiva</t>
  </si>
  <si>
    <t>Uso de oficina</t>
  </si>
  <si>
    <t xml:space="preserve">cinta doble proposito </t>
  </si>
  <si>
    <t>31201505-92023093</t>
  </si>
  <si>
    <t>Útiles y materiales de limpieza</t>
  </si>
  <si>
    <t>Esponja lavaplatos</t>
  </si>
  <si>
    <t>Limpiador de Vidrios</t>
  </si>
  <si>
    <t>47131824-92020060</t>
  </si>
  <si>
    <t>47131821-90014846</t>
  </si>
  <si>
    <t>Uso de personal de operación para operación y mantenimiento</t>
  </si>
  <si>
    <t>Manguera de hule</t>
  </si>
  <si>
    <t>2.03.09</t>
  </si>
  <si>
    <t>Luces de emergencia</t>
  </si>
  <si>
    <t>39111706-90028875</t>
  </si>
  <si>
    <t>TRANSPORTE DE BIENES</t>
  </si>
  <si>
    <t>25101611-92038250</t>
  </si>
  <si>
    <t>Para transporte de maquinarias, arena, piedra, entre otros.</t>
  </si>
  <si>
    <t>IMPRESIÓN, ENCUADERNACIÓN Y OTROS</t>
  </si>
  <si>
    <t>82121503-92012420</t>
  </si>
  <si>
    <t xml:space="preserve">1.03.03 </t>
  </si>
  <si>
    <t>Para impresión y encuadernación de documentos informativos, de señalización entre otros. SGI.</t>
  </si>
  <si>
    <t>78111802-90033161</t>
  </si>
  <si>
    <t>Pago de trasporte por ingreso para la atención de emergencias , trabajos de auditorías y similares.</t>
  </si>
  <si>
    <t>Pago de viáticos por labores de mensajería, colaboraciones a otras planta o entradas imprevistas del personal.</t>
  </si>
  <si>
    <t xml:space="preserve">GASOLINA </t>
  </si>
  <si>
    <t>Para motoguadañas, sierras, planta auxiliar, cuadraciclos entre otros.</t>
  </si>
  <si>
    <t xml:space="preserve">	15101505-92041649</t>
  </si>
  <si>
    <t>Para plantas de emergencia, back hoe y draga.</t>
  </si>
  <si>
    <t>MANTO. Y REPARACION DE OTROS EQUIPOS SIERRAS</t>
  </si>
  <si>
    <t>70111799-92079488</t>
  </si>
  <si>
    <t>Reparación de equipos utilizados para el mantenimiento de los caminos y áreas verdes en PHDG.</t>
  </si>
  <si>
    <t>MANTO. Y REPARACION DE OTROS EQUIPOS MOTOGUADAÑAS</t>
  </si>
  <si>
    <t>70111799-	92044528</t>
  </si>
  <si>
    <t>MANTO. Y REPARACION DE OTROS EQUIPOS PODADORA TELESCOPICA</t>
  </si>
  <si>
    <t>70111799-92306387</t>
  </si>
  <si>
    <t>MANTO. Y REPARACION DE OTROS EQUIPOS HIDROLAVADORAS</t>
  </si>
  <si>
    <t>MANTO. Y REPARACION DE OTROS EQUIPOS BOMBAS DE AGUA</t>
  </si>
  <si>
    <t>70171704-92072273</t>
  </si>
  <si>
    <t>SERVICIOS VARIOS PEAJES</t>
  </si>
  <si>
    <t>Pago de peajes por traslado de materiales, labores de mensajería, compras y otros en San José.</t>
  </si>
  <si>
    <t>SERVICIOS VARIOS DUPLICADO DE LLAVES</t>
  </si>
  <si>
    <t>Duplicado de llaves de diferentes puertas y candados de bodegas y edificios.</t>
  </si>
  <si>
    <t>SERVICIOS VARIOS PARQUEOS</t>
  </si>
  <si>
    <t>SERVICIO DE RECAUCHE Y REP. DE LLANTAS</t>
  </si>
  <si>
    <t>Reparación de llantas de los vehículos designados a PHDG, 404, 801, 802, 593 y 629.</t>
  </si>
  <si>
    <t>PRODUCTOS FARMACEUTICOS Y MEDICINALES ALGODÓN</t>
  </si>
  <si>
    <t>42141501-90007089</t>
  </si>
  <si>
    <t>Para mantenimiento de los botiquienes para la atención de emergencias en PHDG.</t>
  </si>
  <si>
    <t>PRODUCTOS FARMACEUTICOS Y MEDICINALES ALCOHOL</t>
  </si>
  <si>
    <t>51471901-92056766</t>
  </si>
  <si>
    <t>PRODUCTOS FARMACEUTICOS Y MEDICINALES AGUA OXIGENADA</t>
  </si>
  <si>
    <t>51473503-92016195</t>
  </si>
  <si>
    <t>PRODUCTOS FARMACEUTICOS Y MEDICINALES APLICADORES</t>
  </si>
  <si>
    <t>42141505-92233017</t>
  </si>
  <si>
    <t>PRODUCTOS FARMACEUTICOS Y MEDICINALES GASA, ENTRE OTROS.</t>
  </si>
  <si>
    <t>MASCARILLA CONICA X 50 UNDS AMBIDERM</t>
  </si>
  <si>
    <t>46182008-92297137</t>
  </si>
  <si>
    <t>MASCARILLA N95 3M</t>
  </si>
  <si>
    <t>OFF REPELENTE FAMILY C/ALOE 200ML</t>
  </si>
  <si>
    <t>ALCOHOL EN GEL 1770 ML</t>
  </si>
  <si>
    <t>12352104-90007083</t>
  </si>
  <si>
    <t>ALCOHOL DESNAT 96 GALON MALICK</t>
  </si>
  <si>
    <t>CURITAS (TIRA ADHESIVA SANITARIA)</t>
  </si>
  <si>
    <t>GUANTES LATEX</t>
  </si>
  <si>
    <t>42132203-90035405</t>
  </si>
  <si>
    <t>PALETAS BAJA LENGUA</t>
  </si>
  <si>
    <t>MASCARILLAS DESECHABLES</t>
  </si>
  <si>
    <t>42131713-92267981</t>
  </si>
  <si>
    <t>ALGODÓN</t>
  </si>
  <si>
    <t>APLICADOR</t>
  </si>
  <si>
    <t>LPG (GAS LICUADO DE PETROLEO)</t>
  </si>
  <si>
    <t>15111510-92286722</t>
  </si>
  <si>
    <t>Para uso en la planta de emergencia de toma balsa</t>
  </si>
  <si>
    <t>ACEITE HIDRÁULICO</t>
  </si>
  <si>
    <t>15121504-90009485</t>
  </si>
  <si>
    <t>Para uso en vh 404, back hoe</t>
  </si>
  <si>
    <t xml:space="preserve">ACEITE MEZCLA </t>
  </si>
  <si>
    <t>Para uso en mezcla de gasolina de motoguadañas.</t>
  </si>
  <si>
    <t>GRASA CASTROL MP 411GRS</t>
  </si>
  <si>
    <t>Para uso en vh 404, back hoe. Engrase de los sistemas de elevación y pistones.</t>
  </si>
  <si>
    <t>CAT HYD-10W CUBETA S</t>
  </si>
  <si>
    <t>15121504-92027733</t>
  </si>
  <si>
    <t>LÍQUIDO PARA FRENOS</t>
  </si>
  <si>
    <t>15121509-90029891</t>
  </si>
  <si>
    <t>Mantenimiento de vehículos de la PHDG.</t>
  </si>
  <si>
    <t>ACEITE LUBRICANTE</t>
  </si>
  <si>
    <t>15121501-90027902</t>
  </si>
  <si>
    <t>Mantenimiento de draga</t>
  </si>
  <si>
    <t>ACEITE PENETRANTE</t>
  </si>
  <si>
    <t>15121597-92031421</t>
  </si>
  <si>
    <t>Mantenimiento de equipos tanto de uso misceláneo como de equipos de unidades de generación</t>
  </si>
  <si>
    <t>OXIACETILENO</t>
  </si>
  <si>
    <t>Manteniento de estructuras como barandas, pasillos, escaletas entre otros.</t>
  </si>
  <si>
    <t>PINTURA BASE ACEITE</t>
  </si>
  <si>
    <t>SUR- CUBETA GOLTEX 940 PASTEL MATE</t>
  </si>
  <si>
    <t>Mantenimiento de edificio pintado de paredes.</t>
  </si>
  <si>
    <t>TRAFFIC PAINT BLUE</t>
  </si>
  <si>
    <t>Demarcado de zonas de parqueo ley 7600</t>
  </si>
  <si>
    <t>T.T.P. 115 E Tipo III YELLOW</t>
  </si>
  <si>
    <t>T.T.P. 115 E Tipo III WHITE</t>
  </si>
  <si>
    <t>SUR- GLN GOLTEX 1100 BLANCO SATINADA</t>
  </si>
  <si>
    <t>SUR CORROSTYL CAFE GALON</t>
  </si>
  <si>
    <t xml:space="preserve">DESENGRASANTE </t>
  </si>
  <si>
    <t>47131821--92004945</t>
  </si>
  <si>
    <t>Mantenimiento de equipos y  área de sala de máquinas.</t>
  </si>
  <si>
    <t xml:space="preserve">SILICON </t>
  </si>
  <si>
    <t>31201712-92160913</t>
  </si>
  <si>
    <t>Para reparación y mantenimiento de equipos.</t>
  </si>
  <si>
    <t>SUR ESMALTE FASTDRY GL AMARILLO J.D</t>
  </si>
  <si>
    <t>SUR GOLTEX CUBETA 1100-940</t>
  </si>
  <si>
    <t>SUR GOLTEX GALON 1100-942</t>
  </si>
  <si>
    <t>CORROTEC MATE TEJA 6535 GALON</t>
  </si>
  <si>
    <t>MINIO ROJO</t>
  </si>
  <si>
    <t>31211505-90015897</t>
  </si>
  <si>
    <t>Mantenimiento y pintura de estructuras metálicas.</t>
  </si>
  <si>
    <t>DISOLVENTES</t>
  </si>
  <si>
    <t>31211803-90015178</t>
  </si>
  <si>
    <t>Para alistado de pintura, mantenimiento y pintado de edificios y estructuras.</t>
  </si>
  <si>
    <t>DILUYENTES (AGUARRÁS)</t>
  </si>
  <si>
    <t>THINNER</t>
  </si>
  <si>
    <t>31211803-90016769</t>
  </si>
  <si>
    <t>ADHESIVO INSTANTANE</t>
  </si>
  <si>
    <t>31201619-90028678</t>
  </si>
  <si>
    <t>Mantenimiento de equipos en general.</t>
  </si>
  <si>
    <t>INSECTICIDAS</t>
  </si>
  <si>
    <t>10191509-92010528</t>
  </si>
  <si>
    <t>Mantenimiento de edificios control de plagas</t>
  </si>
  <si>
    <t>DESENGRASANTE</t>
  </si>
  <si>
    <t>47131821-90037336</t>
  </si>
  <si>
    <t>Mantenimiento de piezas y equipos</t>
  </si>
  <si>
    <t>2-4-D GALON 60SL</t>
  </si>
  <si>
    <t>10171701-92145889</t>
  </si>
  <si>
    <t>Mantenimiento de áreas verdes</t>
  </si>
  <si>
    <t>HERBICIDA SELECTIVO</t>
  </si>
  <si>
    <t>10171701-92028981</t>
  </si>
  <si>
    <t>BIOKIL 3.5 LITROS 36.5SL</t>
  </si>
  <si>
    <t>10171701-92028643</t>
  </si>
  <si>
    <t>ROUNDUP 35.6 SL 4LTS</t>
  </si>
  <si>
    <t>HERBICIDAS</t>
  </si>
  <si>
    <t xml:space="preserve">FERTILIZANTE QUÍMICO GRANULADO 10-30-10 </t>
  </si>
  <si>
    <t>10171605-92027735</t>
  </si>
  <si>
    <t>SILICÓN</t>
  </si>
  <si>
    <t>31201632-92015457</t>
  </si>
  <si>
    <t>PINTURA EN AGUA</t>
  </si>
  <si>
    <t>Mantenimiento de paredes.</t>
  </si>
  <si>
    <t>Para consumo de personal de la planta, otras dependencias y visitantes.</t>
  </si>
  <si>
    <t xml:space="preserve">	50161509-92011413</t>
  </si>
  <si>
    <t>CEMENTO Y SIMILARES</t>
  </si>
  <si>
    <t>30111601-90014631</t>
  </si>
  <si>
    <t>Mantenimiento de cunetas, paredes, edificios, entre otros.</t>
  </si>
  <si>
    <t>PIEDRA</t>
  </si>
  <si>
    <t>Mantenimiento de caminos cunetas, paredes, edificios, entre otros.</t>
  </si>
  <si>
    <t>ARENA</t>
  </si>
  <si>
    <t>MORTEROS TODOS TIPOS</t>
  </si>
  <si>
    <t>30111504-90016938</t>
  </si>
  <si>
    <t>VARILLA</t>
  </si>
  <si>
    <t>30102403-92006870</t>
  </si>
  <si>
    <t>CLAVOS CON CABEZA</t>
  </si>
  <si>
    <t>31162002-92006963</t>
  </si>
  <si>
    <t>CLAVOS DE ACABADO</t>
  </si>
  <si>
    <t>31162003-90024555</t>
  </si>
  <si>
    <t xml:space="preserve">TUERCAS </t>
  </si>
  <si>
    <t>31161727-90019194</t>
  </si>
  <si>
    <t>TORNILLOS</t>
  </si>
  <si>
    <t>31161501-92033505</t>
  </si>
  <si>
    <t>Mantenimiento de equipos y maquinaria</t>
  </si>
  <si>
    <t>ARANDELAS SEGURIDAD</t>
  </si>
  <si>
    <t>31161801-92005015</t>
  </si>
  <si>
    <t>ARANDELAS PLANA</t>
  </si>
  <si>
    <t>31161807-90002927</t>
  </si>
  <si>
    <t>MALLAS ELECTROSOLDADA</t>
  </si>
  <si>
    <t>30111903-92007021</t>
  </si>
  <si>
    <t>Mantenimiento de  edificios.</t>
  </si>
  <si>
    <t>PERLING GALVANIZADO 2X3X1.35 MM</t>
  </si>
  <si>
    <t>LLAVES (no cerrajería)</t>
  </si>
  <si>
    <t>27111708-90030282</t>
  </si>
  <si>
    <t>ZINC</t>
  </si>
  <si>
    <t xml:space="preserve">CANDADOS </t>
  </si>
  <si>
    <t>46171501-90029304</t>
  </si>
  <si>
    <t>Para seguridad en bodegas</t>
  </si>
  <si>
    <t xml:space="preserve">PUERTAS  </t>
  </si>
  <si>
    <t>30171504-90031851</t>
  </si>
  <si>
    <t>PLYWOOD</t>
  </si>
  <si>
    <t>11122001-92208376</t>
  </si>
  <si>
    <t>RODAPIÉ</t>
  </si>
  <si>
    <t>30161599-92016245</t>
  </si>
  <si>
    <t>TABLAS</t>
  </si>
  <si>
    <t>MARCOS P/ VENTANAS FIJAS</t>
  </si>
  <si>
    <t>30171906-92005436</t>
  </si>
  <si>
    <t>MARCOS P/ PUERTAS</t>
  </si>
  <si>
    <t>30171507-92016261</t>
  </si>
  <si>
    <t>INODOROS</t>
  </si>
  <si>
    <t>VIDRIOS (Servicio de instalación y reparación de vidrios)</t>
  </si>
  <si>
    <t>72153002-92225947</t>
  </si>
  <si>
    <t>LÁMINAS DE GYPSUM</t>
  </si>
  <si>
    <t>30161509-90020002</t>
  </si>
  <si>
    <t xml:space="preserve">BLOQUES </t>
  </si>
  <si>
    <t>30131502-90009775</t>
  </si>
  <si>
    <t>PISO CERÁMICO</t>
  </si>
  <si>
    <t>30131704-90016717</t>
  </si>
  <si>
    <t>FIBROCEMENTO</t>
  </si>
  <si>
    <t>30102526-92274798</t>
  </si>
  <si>
    <t>LIJA PAPEL</t>
  </si>
  <si>
    <t>LIJA TELA</t>
  </si>
  <si>
    <t>23131507-90029819</t>
  </si>
  <si>
    <t>LAVAMANOS</t>
  </si>
  <si>
    <t>SOLDADURA</t>
  </si>
  <si>
    <t>23271810-92008882</t>
  </si>
  <si>
    <t>FREGADERO</t>
  </si>
  <si>
    <t>30181698-92023483</t>
  </si>
  <si>
    <t>BROCHAS</t>
  </si>
  <si>
    <t>31211904-90012923</t>
  </si>
  <si>
    <t>TUBOS PVC</t>
  </si>
  <si>
    <t>40171517-92008906</t>
  </si>
  <si>
    <t>TUBOS CONDUIT</t>
  </si>
  <si>
    <t>39131706-92007669</t>
  </si>
  <si>
    <t>FELPAS</t>
  </si>
  <si>
    <t>31211917-90012681</t>
  </si>
  <si>
    <t>RODILLOS</t>
  </si>
  <si>
    <t>BANDEJA P/ PINTURA</t>
  </si>
  <si>
    <t>31211909-90030562</t>
  </si>
  <si>
    <t>FIBROLIT</t>
  </si>
  <si>
    <t>SPANDER</t>
  </si>
  <si>
    <t xml:space="preserve"> DISCO CORTE</t>
  </si>
  <si>
    <t>BROCHA PROFESIONAL 1.1/2 BPG15 GLIDDEN</t>
  </si>
  <si>
    <t>BROCHA PROFESIONAL 2 BPG20 GLIDDEN</t>
  </si>
  <si>
    <t>BROCHA CONDOR 1/2 #771</t>
  </si>
  <si>
    <t>ACCESORIO TANQUE INODORO BRUDER</t>
  </si>
  <si>
    <t>PVC REDUCCION 50X38 S-40</t>
  </si>
  <si>
    <t>PVC REDUCCION 25X12MM</t>
  </si>
  <si>
    <t>PVC REDUCCION 38X25MM</t>
  </si>
  <si>
    <t>PVC TUBO 12MM SDR-13.5 CC</t>
  </si>
  <si>
    <t>ASIENTO P/INODORO ECOLINE BLANCO REDOND</t>
  </si>
  <si>
    <t>PVC TUBO 62MM 2.1/2 SDR 41</t>
  </si>
  <si>
    <t>TUBO PVC 1/2"</t>
  </si>
  <si>
    <t>CODOS PVC 1/2"</t>
  </si>
  <si>
    <t>UNION PVC 1/2"</t>
  </si>
  <si>
    <t>TEE LISA PVC 1/2"</t>
  </si>
  <si>
    <t>TAPON LISO PVC 1/2"</t>
  </si>
  <si>
    <t>SOLDADURA HILCO PUNTO R/ 6013X1/8</t>
  </si>
  <si>
    <t>SOLDADURA HILCO PUNTO R/ 6013X3/32</t>
  </si>
  <si>
    <t>ADAP HEMBRA PVC 1/2"</t>
  </si>
  <si>
    <t>ENCHUFES</t>
  </si>
  <si>
    <t>39121402-90011472</t>
  </si>
  <si>
    <t>PORTA - ELECTRODOS</t>
  </si>
  <si>
    <t>23242102-92004480</t>
  </si>
  <si>
    <t>LÁMPARAS</t>
  </si>
  <si>
    <t>BOMBILLOS</t>
  </si>
  <si>
    <t>INTERRUPTORES</t>
  </si>
  <si>
    <t>REGLETAS</t>
  </si>
  <si>
    <t>LÁMPARA SILVANIA LED</t>
  </si>
  <si>
    <t>CABLE THHN BLANCO #10 (METRO)</t>
  </si>
  <si>
    <t>CABLE THHN NEGRO #10 (METRO)</t>
  </si>
  <si>
    <t>CABLE THHN VERDE #10 (METRO)</t>
  </si>
  <si>
    <t>LAMPARA LED URBAN (PARA EXTERIORES)</t>
  </si>
  <si>
    <t>BATERÍA DE CARRO</t>
  </si>
  <si>
    <t>26111703-90031685</t>
  </si>
  <si>
    <t>CINTA METRICA LOOKING 1´´X5MTS</t>
  </si>
  <si>
    <t>27111801-90002722</t>
  </si>
  <si>
    <t>Para uso misceláneo, mantenimiento de edificios, caminos, áreas verdes, entre otros.</t>
  </si>
  <si>
    <t>CARRETILLO</t>
  </si>
  <si>
    <t>24101507-92003780</t>
  </si>
  <si>
    <t xml:space="preserve">MACHETE </t>
  </si>
  <si>
    <t>CUCHILLO</t>
  </si>
  <si>
    <t>27111503-92012382</t>
  </si>
  <si>
    <t>RASTRILLO</t>
  </si>
  <si>
    <t>LIMA</t>
  </si>
  <si>
    <t>PALA</t>
  </si>
  <si>
    <t>MASCARILLA DE SOLDAR SEGURIDAD QUE CONTENGA FILTRO</t>
  </si>
  <si>
    <t>MANGUERA DE CAUCHO (HULE), # 220-1206, APLICACION ACEITE, PARA MOTOR CATERPILLAR</t>
  </si>
  <si>
    <t>40142006-92154418</t>
  </si>
  <si>
    <t>FAJAS PARA MAQUINA CHAPEADOARA</t>
  </si>
  <si>
    <t>26111804-92102419</t>
  </si>
  <si>
    <t>ESCOBAS</t>
  </si>
  <si>
    <t>47131604-90003404</t>
  </si>
  <si>
    <t>Mantenimiento limpieza y aseo de oficinas, casetas, edificios en general.</t>
  </si>
  <si>
    <t>CEPILLOS DE FIBRAS NATURALES Y SINTÉTICAS</t>
  </si>
  <si>
    <t>47131605-92029586</t>
  </si>
  <si>
    <t>DESINFECTANTES</t>
  </si>
  <si>
    <t>47131803-90003227</t>
  </si>
  <si>
    <t>JABÓN LAVAPLATOS</t>
  </si>
  <si>
    <t>ESPONJA PARA PLATOS</t>
  </si>
  <si>
    <t>PAÑITOS DE LIMPIEZA (MICROFIBRA)</t>
  </si>
  <si>
    <t>HISOPO DE FIBRA SINTETICA (CURVO) P/INODORO</t>
  </si>
  <si>
    <t>47131605-90013676</t>
  </si>
  <si>
    <t>DESTAQUEADOR DE CAUCHO P/BOMBA DE INODOROS</t>
  </si>
  <si>
    <t>47131605-90015005</t>
  </si>
  <si>
    <t>LIMPIADOR DE VIDRIOS</t>
  </si>
  <si>
    <t>47131824-92027482</t>
  </si>
  <si>
    <t>BLANQUEADOR Y SANITIZANTE</t>
  </si>
  <si>
    <t>47131827-92021534</t>
  </si>
  <si>
    <t>JABON EN POLVO</t>
  </si>
  <si>
    <t>47131805-90002267</t>
  </si>
  <si>
    <t>TAZAS</t>
  </si>
  <si>
    <t>52152101-92026970</t>
  </si>
  <si>
    <t>Para uso en comedor de casa de máquinas, los lagos, miscelánea y toma balsa.</t>
  </si>
  <si>
    <t>VASOS</t>
  </si>
  <si>
    <t>52152102-90033393</t>
  </si>
  <si>
    <t>PLATOS</t>
  </si>
  <si>
    <t>48101901-92203551</t>
  </si>
  <si>
    <t>COFFEMAKER</t>
  </si>
  <si>
    <t>52141526-92027469</t>
  </si>
  <si>
    <t>PICHEL</t>
  </si>
  <si>
    <t>48101907-92202418</t>
  </si>
  <si>
    <t>CUCHILLOS COCINA</t>
  </si>
  <si>
    <t>52151702-92003826</t>
  </si>
  <si>
    <t>TENEDORES</t>
  </si>
  <si>
    <t>52151703-92011965</t>
  </si>
  <si>
    <t>CUCHARAS</t>
  </si>
  <si>
    <t>52151704-90028522</t>
  </si>
  <si>
    <t>52151606-92003835</t>
  </si>
  <si>
    <t>LIMPIONES</t>
  </si>
  <si>
    <t>47131501-90030660</t>
  </si>
  <si>
    <t>FILTROS PARA CAFÉ</t>
  </si>
  <si>
    <t>48102199-92038024</t>
  </si>
  <si>
    <t>PERCOLADOR Y SIMILARES.</t>
  </si>
  <si>
    <t>48101909-92092564</t>
  </si>
  <si>
    <t>BATERÍAS PEQUEÑAS AAA</t>
  </si>
  <si>
    <t>Para equipos, mouse, controles en general.</t>
  </si>
  <si>
    <t>BATERÍAS PEQUEÑAS AA</t>
  </si>
  <si>
    <t>BATERÍAS CUADRADA</t>
  </si>
  <si>
    <t>26111702-92023776</t>
  </si>
  <si>
    <t>CALCULADORA DE BOLSILLO (SENCILLAS)</t>
  </si>
  <si>
    <t>44101807-92023567</t>
  </si>
  <si>
    <t>Uso de personal de operación de  planta</t>
  </si>
  <si>
    <t>LINGAS</t>
  </si>
  <si>
    <t>24101611-90020882</t>
  </si>
  <si>
    <t>Para uso en vehículos traslado de cargas.</t>
  </si>
  <si>
    <t>EXTINTOR PARA VEHÍCULO</t>
  </si>
  <si>
    <t>46191601-90004177</t>
  </si>
  <si>
    <t>Para reemplazo por deterioro en vehículos 801 y 802</t>
  </si>
  <si>
    <t>VENTILADORES</t>
  </si>
  <si>
    <t>52141804-92080508</t>
  </si>
  <si>
    <t>Para uso en oficinas, comedor y casetas</t>
  </si>
  <si>
    <t>MANGUERA</t>
  </si>
  <si>
    <t>Para uso de personal de mantenimiento</t>
  </si>
  <si>
    <t>LINTERNA (FOCO) PLASTICO PORTATIL, TIPO LED DE 177,8 mm DE LARGO, BATERIA RECARGABLE</t>
  </si>
  <si>
    <t>39111610-92060233</t>
  </si>
  <si>
    <t xml:space="preserve">BASURERO </t>
  </si>
  <si>
    <t>Reemplazo de basureros en los diferentes sitios de las PHDG</t>
  </si>
  <si>
    <t>ESTACION DE RECOLECCION DE BASURA PARA RECICLAR CON 3 BASUREROS DE 53L DE CAPACIDAD CADA UNO</t>
  </si>
  <si>
    <t>47121702-90032889</t>
  </si>
  <si>
    <t>CUERDA DE NYLON, DE ALTO DESEMPEÑO, PARA MOTOGUADAÑA</t>
  </si>
  <si>
    <t>31151504-92158829</t>
  </si>
  <si>
    <t>Para uso en motoguadañas, mantenimiento de áreas verdes</t>
  </si>
  <si>
    <t>CABEZAL DE CORTE (CARRETE PLANO) PARA MOTOGUADAÑA</t>
  </si>
  <si>
    <t>27112037-92363142</t>
  </si>
  <si>
    <t>CINTURON DE PORTE DOBLE (5 al 15) FS180 O-04</t>
  </si>
  <si>
    <t>46181901-90016607</t>
  </si>
  <si>
    <t>TAPONES PARA LOS OÍDOS</t>
  </si>
  <si>
    <t>Para uso del personal protección personal.</t>
  </si>
  <si>
    <t>CASCOS DE SEGURIDAD</t>
  </si>
  <si>
    <t>46181704-90029707</t>
  </si>
  <si>
    <t>REPELENTES</t>
  </si>
  <si>
    <t>ARNEZ</t>
  </si>
  <si>
    <t>CARETA P/MOTOGUADAÑA</t>
  </si>
  <si>
    <t>DELANTAL P/GUARAÑAR #1 IAC</t>
  </si>
  <si>
    <t>ENERGY MASCARA SOLDAR FOTOSENSIBLE WM40/1</t>
  </si>
  <si>
    <t>RESPIRADOR DE VAPORES ORGANICOS</t>
  </si>
  <si>
    <t>46182008-92348082</t>
  </si>
  <si>
    <t>MASCARILLA PARA PLAGUICIDA CON DOBLE FILTRO DE CARBONO</t>
  </si>
  <si>
    <t>46182008-92353469</t>
  </si>
  <si>
    <t>MASCARILLA DE SEGURIDAD QUE CONTENGA FILTRO</t>
  </si>
  <si>
    <t>GUILLOTINA PARA USO DE OFICINA</t>
  </si>
  <si>
    <t>44121612-90028856</t>
  </si>
  <si>
    <t>Uso administrativo, oficinas y salas de control y operación.</t>
  </si>
  <si>
    <t>LÁPICES</t>
  </si>
  <si>
    <t>BOLÍGRAFOS</t>
  </si>
  <si>
    <t>MINAS</t>
  </si>
  <si>
    <t>CLIPS</t>
  </si>
  <si>
    <t>PERFORADORAS</t>
  </si>
  <si>
    <t xml:space="preserve">	44121611-	92120518</t>
  </si>
  <si>
    <t>ENGRAPADORAS DE ESCRITORIO</t>
  </si>
  <si>
    <t>44121615-90028198</t>
  </si>
  <si>
    <t>GRAPAS</t>
  </si>
  <si>
    <t>CINTA DOBLE CARA 3/4XMTS</t>
  </si>
  <si>
    <t>AMPO 835 OFICIO</t>
  </si>
  <si>
    <t>44122023-92013766</t>
  </si>
  <si>
    <t>CINTA ADHESIVO ACRILICO DOBLE CARA</t>
  </si>
  <si>
    <t>CORRECTORES</t>
  </si>
  <si>
    <t>TIJERAS PARA USO EN OFICINA</t>
  </si>
  <si>
    <t>LIBRO DE ACTAS</t>
  </si>
  <si>
    <t xml:space="preserve">	GOMA EN BARRA (LAPIZ ADHESIVO) 20 g</t>
  </si>
  <si>
    <t>CINTA DE ENMASCARAR (MASKING TAPE)</t>
  </si>
  <si>
    <t>Para reemplazo por deterioro, equipos usados en sala de operación, oficinas y usuarios en general de equipos de computo.</t>
  </si>
  <si>
    <t>MOUSE PAD</t>
  </si>
  <si>
    <t xml:space="preserve">	43211802-92003841</t>
  </si>
  <si>
    <t>TÓNER PARA IMPRESORA LÁSER</t>
  </si>
  <si>
    <t>44103103-90032434</t>
  </si>
  <si>
    <t>Reemplazo de toner impresora oficina administrativa</t>
  </si>
  <si>
    <t>7435 BELEN</t>
  </si>
  <si>
    <t>7435 EVC</t>
  </si>
  <si>
    <t>7438 EE</t>
  </si>
  <si>
    <t>Para Vehículos 479,490,382 Y 418. De Planta EL Encanto</t>
  </si>
  <si>
    <t xml:space="preserve">Para vehiculos 479,490,382  Y 418 de planta el Encanto </t>
  </si>
  <si>
    <t xml:space="preserve">Desechos Ordinarios </t>
  </si>
  <si>
    <t>761220-92159233</t>
  </si>
  <si>
    <t xml:space="preserve">Disposición final de desechos ordinarios </t>
  </si>
  <si>
    <t xml:space="preserve"> 650Lb </t>
  </si>
  <si>
    <t>Para motosierra planta El Encanto</t>
  </si>
  <si>
    <t>Para Motoguadañas de El Encanto</t>
  </si>
  <si>
    <t>Para motossierra Planta El Encanto</t>
  </si>
  <si>
    <t>Filtros de Purificación de Agua Planta El Encanto</t>
  </si>
  <si>
    <t>Para mantenimiento electrico Planta El Encanto</t>
  </si>
  <si>
    <t>7438 COTE</t>
  </si>
  <si>
    <t>7436 ELEC</t>
  </si>
  <si>
    <t>7436 RIO S.</t>
  </si>
  <si>
    <t xml:space="preserve"> BROCA COBALTO 1/2 x 8" POWER</t>
  </si>
  <si>
    <t>20121602-92010680</t>
  </si>
  <si>
    <t xml:space="preserve"> BROCA COBALTO 5/16 X 8"</t>
  </si>
  <si>
    <t>#6X7/16 TOR, GIPSON P/BROCA (FRIJOLILLO) B.100 UND</t>
  </si>
  <si>
    <t>#6X7/16 TORN GIPSON P/FINA (FRIJOLILLO) B.100UND</t>
  </si>
  <si>
    <t>[EXP000228] EXPLOX (CEMENTO
EXPANSIVO) kilo</t>
  </si>
  <si>
    <t>12162305-92016633</t>
  </si>
  <si>
    <t>1 X 12"  FORMALETA  (VARA) - MADERA</t>
  </si>
  <si>
    <t>30191801-92017122</t>
  </si>
  <si>
    <t>1 X 2" - REGLA(VARA) - MADERA</t>
  </si>
  <si>
    <t>1 X 3" - REGLA (VARA) - MADERA</t>
  </si>
  <si>
    <t xml:space="preserve">1 X 4" - MARCO LAUREL  (VARA) MADERA </t>
  </si>
  <si>
    <t>1 X 4" - REGLA (VARA) - MADERA</t>
  </si>
  <si>
    <t xml:space="preserve">1" - CLAVO C/CABEZA  </t>
  </si>
  <si>
    <t>31162002-92151002</t>
  </si>
  <si>
    <t xml:space="preserve">1" - CLAVO SIN CABEZA </t>
  </si>
  <si>
    <t>31162003-92227039</t>
  </si>
  <si>
    <t xml:space="preserve">1" - CUARTO REDONDO (VARA) MADERA </t>
  </si>
  <si>
    <t xml:space="preserve">1/2 x 3" - RODAPIE  (VARAS) MADERA </t>
  </si>
  <si>
    <t>1/2" X 1" - BATIENTE-MADERA -VARA</t>
  </si>
  <si>
    <t>1/4X 2 TOR P/TECHO PUNTA FINA GALVANIZADO</t>
  </si>
  <si>
    <t xml:space="preserve">1-1/2" - CLAVO C/CABEZA </t>
  </si>
  <si>
    <t xml:space="preserve">1-1/2" - CLAVO S/CABEZA </t>
  </si>
  <si>
    <t>2 X 2" - Regla (vara) - Madera</t>
  </si>
  <si>
    <t xml:space="preserve">2" - CLAVO C/CABEZA </t>
  </si>
  <si>
    <t>2" - CLAVO S/CABEZA</t>
  </si>
  <si>
    <t xml:space="preserve">2" X 3" - ALFAJILLA (VARA) MADERA </t>
  </si>
  <si>
    <t xml:space="preserve">2-1/2" - CLAVO C/CABEZA </t>
  </si>
  <si>
    <t>3" CLAVO CON CABEZA</t>
  </si>
  <si>
    <t>4" - CLAVO C/CABEZA</t>
  </si>
  <si>
    <t>5" - CLAVO C/CABEZA</t>
  </si>
  <si>
    <t>Aceite para cadena y espadas de motosierra eléctrica en presentación de 946 ml</t>
  </si>
  <si>
    <t>Aceite para mezcla de motor de 2 tiempos en presentación de 946 ml</t>
  </si>
  <si>
    <t>ADHESIVO EPOXICO COMPONENTE similar al MAXISTIK 590</t>
  </si>
  <si>
    <t>31201607-92348863</t>
  </si>
  <si>
    <t>Aditivo adhesivo acrilico para mortero Maxicril-70 galon (3.78 litros) Intaco</t>
  </si>
  <si>
    <t xml:space="preserve">AGARRADERA PARA PUERTA BRONCE </t>
  </si>
  <si>
    <t>46182308-92328033</t>
  </si>
  <si>
    <t>AGUARRAS EN LITRO</t>
  </si>
  <si>
    <t xml:space="preserve">Alambre de puas rollo de 335 metros </t>
  </si>
  <si>
    <t>31152002-90016257</t>
  </si>
  <si>
    <t>Anclaje de cuña KBV 1/2" x 4-1/4" WA50414</t>
  </si>
  <si>
    <t>31161502-92004574</t>
  </si>
  <si>
    <t>Anclaje de cuña KBV 1/2" x 5-1/2" WA50512</t>
  </si>
  <si>
    <t>Anclaje de cuña KBV 3/8" x 3" WA37300</t>
  </si>
  <si>
    <t>Anclaje de cuña KBV 3/8" x 5" WA37500</t>
  </si>
  <si>
    <t>Anclaje mecanico permanente KB3 5/8" x 6" STB2-62600</t>
  </si>
  <si>
    <t>ANGULAR 1 1/2 X  3/16</t>
  </si>
  <si>
    <t>30101504-92008834</t>
  </si>
  <si>
    <t>ANGULAR 1 1/2 X 1/8</t>
  </si>
  <si>
    <t>ANGULAR 1 X 1/8</t>
  </si>
  <si>
    <t>ANGULAR 1 X 3/16</t>
  </si>
  <si>
    <t>ANGULAR 2 X 1/4</t>
  </si>
  <si>
    <t xml:space="preserve">ANGULAR 2 X 1/8 </t>
  </si>
  <si>
    <t>ANGULAR 2 X 3/16</t>
  </si>
  <si>
    <t>ANGULAR 3 X 1/4</t>
  </si>
  <si>
    <t>Angular metal para gypsum (25 mm x 3.05 metros x 0.40 mm) (calibre verde)</t>
  </si>
  <si>
    <t>Anticorrosivo fast dry de color gris 1 galón</t>
  </si>
  <si>
    <t>15121802-90030055</t>
  </si>
  <si>
    <t xml:space="preserve">APAGADOR BTICINO SENCILLO </t>
  </si>
  <si>
    <t>39122202-92014139</t>
  </si>
  <si>
    <t>APAGADOR DOBLE -TANIA-M7200W</t>
  </si>
  <si>
    <t>ARMAD. ELECT. 4.11MM 2.20 X 6.00 MTS 15 X 15 CM</t>
  </si>
  <si>
    <t>Arnes para motoguaraña 323R/235R/132R/142R/236R/143RII/531R/541R</t>
  </si>
  <si>
    <t>27112037-92016758</t>
  </si>
  <si>
    <t>Bisagra de puerta 3" x 3" dorada National Hardware N142-604 (2 por paquete)</t>
  </si>
  <si>
    <t>31162403-90010059</t>
  </si>
  <si>
    <t>Bisagra invisible para mueble con Cierre Lento 35 mm recta Ducasse (unidad)</t>
  </si>
  <si>
    <t>BLOCK 12x20x40</t>
  </si>
  <si>
    <t>block 15x20x40</t>
  </si>
  <si>
    <t>block 20x20x40</t>
  </si>
  <si>
    <t>Bombillo LED E27 11W 100-240V 6500K A19-LED/012/65 Tecnolite</t>
  </si>
  <si>
    <t>39101699-92035474-00000014</t>
  </si>
  <si>
    <t xml:space="preserve">Broca de cobalto para metal 3/8" Irwin </t>
  </si>
  <si>
    <t>Broca de titanio para metal 3/16" Irwin</t>
  </si>
  <si>
    <t xml:space="preserve">Broca HSS para metal 3/4" Irwin </t>
  </si>
  <si>
    <t>Broca HSS para metal-madera Ansi-J x 1/4" Irwin</t>
  </si>
  <si>
    <t>Broca HSS para metal-madera Ansi-J x 3/8" Irwin</t>
  </si>
  <si>
    <t>Broca para concreto 1/2" x 12" Stanley concreto</t>
  </si>
  <si>
    <t xml:space="preserve">Broca para madera 3 estrias 1/2" x 6" SpeedBor Max Irwin </t>
  </si>
  <si>
    <t xml:space="preserve">Broca para madera paleta 5/8" x 6" Dewalt </t>
  </si>
  <si>
    <t xml:space="preserve">Broca para metal de cobalto 1/2" Dewalt </t>
  </si>
  <si>
    <t xml:space="preserve">Broca para metal de cobalto 1/4" Dewalt </t>
  </si>
  <si>
    <t>Broca SDS Plus 3/4" x 12" Dewalt concreto</t>
  </si>
  <si>
    <t>Broca SDS Plus 3/8 x 6" Dewalt concreto</t>
  </si>
  <si>
    <t>Broca SDS Plus para concreto 5/8" x 12" Irwin concreto</t>
  </si>
  <si>
    <t>BROCHA 1 1/2" RECORTE</t>
  </si>
  <si>
    <t>BROCHA 2" RECORTE</t>
  </si>
  <si>
    <t>BROCHA 3" MAGIC RECORTE</t>
  </si>
  <si>
    <t>BROCHA ECONOMICA NATURAL 1" -PREMIUM-</t>
  </si>
  <si>
    <t>Cabezal aluminio motoguadaña</t>
  </si>
  <si>
    <t>Cachera para fregadero de 8” cuello ganso alto cromo Prime 9303HC-2827</t>
  </si>
  <si>
    <t>30181503-90032321</t>
  </si>
  <si>
    <t>Cachera para lavatorio de 4" cromo Prime 9312-2881</t>
  </si>
  <si>
    <t>Caja de concreto para varilla Copperweld 30 x 30 cm</t>
  </si>
  <si>
    <t>30121714-92023029</t>
  </si>
  <si>
    <t>Caja EMT octogonal 4" (KO 1/2" y 3/4") UL</t>
  </si>
  <si>
    <t>39121303-90014971</t>
  </si>
  <si>
    <t>Caja EMT rectangular 4" x 2" (KO 1/2") UL</t>
  </si>
  <si>
    <t>Caja registro 4" octogonal concreto 32 x 32 x 28 cm</t>
  </si>
  <si>
    <t>Caja registro de concreto 53 x 53 x 40 cm</t>
  </si>
  <si>
    <t>31162506-92006421</t>
  </si>
  <si>
    <t>Careta con visor ajustable</t>
  </si>
  <si>
    <t>46181702-92161400</t>
  </si>
  <si>
    <t>Carrucha cuerda de nylon para motoguadaña 3.3 mm (525 m) OLEOMAC</t>
  </si>
  <si>
    <t>31152102-31152102</t>
  </si>
  <si>
    <t>CEPILLO ACERO MANGO MADERA-GERMANY-4X15</t>
  </si>
  <si>
    <t>27111907-90003555</t>
  </si>
  <si>
    <t>Cerradura pomo con llave acero inoxidable Bolton Yale</t>
  </si>
  <si>
    <t>46171512-92221439</t>
  </si>
  <si>
    <t>Cierra puerta plata Yale (brazo hidraulico)</t>
  </si>
  <si>
    <t>26142404-na</t>
  </si>
  <si>
    <t>CINTA METRICA 8MTS TRUPER 14579</t>
  </si>
  <si>
    <t>27111801-90013222</t>
  </si>
  <si>
    <t xml:space="preserve">CLAVO ACERO 1" </t>
  </si>
  <si>
    <t xml:space="preserve">CLAVO ACERO 1-1/2" </t>
  </si>
  <si>
    <t>CLAVO ACERO 2"</t>
  </si>
  <si>
    <t xml:space="preserve">CLAVO ACERO 2-1/2" </t>
  </si>
  <si>
    <t>CLAVO TECHO KILOS</t>
  </si>
  <si>
    <t>40172199-92007922</t>
  </si>
  <si>
    <t xml:space="preserve">CONCREMIX </t>
  </si>
  <si>
    <t>30111505-90000638</t>
  </si>
  <si>
    <t xml:space="preserve">CONCREMIX 40 KILOS INTACO </t>
  </si>
  <si>
    <t>CONCRETO BLOQUE 12 X 20 X 40</t>
  </si>
  <si>
    <t>CREMA P/MECANICO GALON ARJI</t>
  </si>
  <si>
    <t>51241208-92019232</t>
  </si>
  <si>
    <t>Cuchilla para motoguadaña einhell</t>
  </si>
  <si>
    <t>27111501-92313234</t>
  </si>
  <si>
    <t>CURVA 50 MM RC</t>
  </si>
  <si>
    <t>CURVA 50 MM RL</t>
  </si>
  <si>
    <t>Curva conduit PVC tipo A 90 grados 12 mm (1/2") UL</t>
  </si>
  <si>
    <t>Curva conduit PVC tipo A 90 grados 18 mm (3/4") UL</t>
  </si>
  <si>
    <t>Curva conduit PVC tipo A 90 grados 25 mm (1") UL</t>
  </si>
  <si>
    <t>Curva para tubo EMT 1" (25 mm)</t>
  </si>
  <si>
    <t>39121464-92029086</t>
  </si>
  <si>
    <t>Curva para tubo EMT 1/2" (12 mm)</t>
  </si>
  <si>
    <t>Curva para tubo EMT 1-1/4" (31 mm)</t>
  </si>
  <si>
    <t>Curva para tubo EMT 3/4" (18 mm)</t>
  </si>
  <si>
    <t>CURVA PVC 100 MM   SDR 32 R/L</t>
  </si>
  <si>
    <t>CURVA PVC 150 MM  SDR 32 R/L DOBLE CAMPANA</t>
  </si>
  <si>
    <t>CURVA PVC 75 MM  RC</t>
  </si>
  <si>
    <t>CURVA PVC 75 MM  RL</t>
  </si>
  <si>
    <t>delantal de vinil</t>
  </si>
  <si>
    <t>46181501-92011275</t>
  </si>
  <si>
    <t xml:space="preserve">DESTORNILLADOR PHILLIPS SUPRA PH3 X 8" </t>
  </si>
  <si>
    <t>27111701-90003231</t>
  </si>
  <si>
    <t>Diluyente 457 1 galón</t>
  </si>
  <si>
    <t>Diluyente aguarras bajo olor 456 galon Sur 0045690006</t>
  </si>
  <si>
    <t>Disco abrasivo segmentado Turbo Cup 4-1/2" x 22.2 mm Emtop EDGH011151</t>
  </si>
  <si>
    <t>27112838-92029513</t>
  </si>
  <si>
    <t>DISCO CORTAR METAL P/TROZADORA 14" NEO</t>
  </si>
  <si>
    <t>DISCO CORTE METAL 4.1/2 -MAKITA-</t>
  </si>
  <si>
    <t>DISCO CORTE METAL 9" 3/32</t>
  </si>
  <si>
    <t xml:space="preserve">DISCO CORTE METAL 9" SUPER FLEX </t>
  </si>
  <si>
    <t xml:space="preserve">DISCO DIAMANTADO 9" </t>
  </si>
  <si>
    <t>DISCO DIAMANTE  CONTINUO 4.1/2"-NORTON-</t>
  </si>
  <si>
    <t>DISCO DIAMANTE CONTINUO 9" NEO DC10230</t>
  </si>
  <si>
    <t>DISCO ESMERILAR 4 1/2" ABRACOL</t>
  </si>
  <si>
    <t>DISCO ESMERILAR 7X1/4 MA TOOLS</t>
  </si>
  <si>
    <t>DISCO MIL HOJAS 7 x 7/8 -NORTON- 120</t>
  </si>
  <si>
    <t>DISCO P/CORTAR MADERA  7.1/4" 40DT-FOY-</t>
  </si>
  <si>
    <t>DURETAN BLANCO 95G -PENSYLVANIA-</t>
  </si>
  <si>
    <t>DURETAN GRIS 95 G -PENNSYLVANIA-</t>
  </si>
  <si>
    <t>Epoxico AnchorMax 590 cartucho 600 mL Intaco</t>
  </si>
  <si>
    <t>Escoba Maxiuso 01017</t>
  </si>
  <si>
    <t>Espuma poliuretano expansiva PU Maxifill 500 mL Intaco</t>
  </si>
  <si>
    <t>13111307-92082618</t>
  </si>
  <si>
    <t>FELPA  ACRILICA 4" X 3/8" YELLOW LINE</t>
  </si>
  <si>
    <t>FELPA ANTIGOTEO  3/8 X 9" PREMIUM BRUSH</t>
  </si>
  <si>
    <t>Filtro para desbrozadora 4605 Echo</t>
  </si>
  <si>
    <t>40161513-92273398</t>
  </si>
  <si>
    <t>Filtro para desbrozadora 545 XR Husguarna</t>
  </si>
  <si>
    <t xml:space="preserve">Filtro para desbrozadora 8460 Efco </t>
  </si>
  <si>
    <t>Fosa septica 1100 litros Ecotank 03-001100</t>
  </si>
  <si>
    <t>47101531-92029729</t>
  </si>
  <si>
    <t>Grasa para engranaje 80 g FS</t>
  </si>
  <si>
    <t>Guardapolvo negro 100 cm para puerta Hermex GUPO-100N</t>
  </si>
  <si>
    <t>30141510-na</t>
  </si>
  <si>
    <t xml:space="preserve">Herbicida Evigras (galón) </t>
  </si>
  <si>
    <t xml:space="preserve">HOJA P/SEGUETA HECORT BI-METAL </t>
  </si>
  <si>
    <t>27112802-90007143</t>
  </si>
  <si>
    <t>Impermeabilizante Maxiseal Flex saco 25 kg Intaco (gris)</t>
  </si>
  <si>
    <t>12164905-92025346</t>
  </si>
  <si>
    <t>INODORO DOS PIEZAS MOD SHADDAI BLANCO</t>
  </si>
  <si>
    <t>Kg clavo corriente con cabeza 3" (1 kg por paquete)</t>
  </si>
  <si>
    <t>KILO ALAMBRE  GALV CALIBRE 16</t>
  </si>
  <si>
    <t>31152206-92019822</t>
  </si>
  <si>
    <t>KILO ALAMBRE NEGRO CALIBRE #16</t>
  </si>
  <si>
    <t>Kilogramo de alambre galvanizado #16 (1.68 mm)</t>
  </si>
  <si>
    <t>Kit de 2 pantallas para careta anti impactos Delta Plus VISORPCIN</t>
  </si>
  <si>
    <t>45111603-92097672</t>
  </si>
  <si>
    <t>LAMINA DUROCK 1/2" AMERICANA</t>
  </si>
  <si>
    <t>LAMINA FIBROLIT 1.22 X 2.44 6MM</t>
  </si>
  <si>
    <t>Lamina FIBROLIT 1.22 x 2.44 x 12mm</t>
  </si>
  <si>
    <t>LAMINA GYPSUM DENGLASS 1/2</t>
  </si>
  <si>
    <t>LAMINA HIERRO NEGRO 1/16 4 X 8</t>
  </si>
  <si>
    <t>30102503-92199265</t>
  </si>
  <si>
    <t>LAMINA HIERRO NEGRO 1/4 4X8</t>
  </si>
  <si>
    <t>Lamina hierro negro 12 mm (1/2") x 1.22 x 2.44 metros</t>
  </si>
  <si>
    <t>Lamina hierro negro 19 mm (3/4") x 1.22 x 2.44 metros</t>
  </si>
  <si>
    <t xml:space="preserve">Lamina Hierro Negro 4 x 8 x 1/8 </t>
  </si>
  <si>
    <t>Lamina hierro negro antideslizante 4.5 mm (3/16") x 1.22 x 2.44 metros</t>
  </si>
  <si>
    <t>Lamina hierro negro antideslizante 6 mm (1/4") x 1.22 x 2.44 metros</t>
  </si>
  <si>
    <t>LAMINA HIERRO PULIDO 1.22X2.44 X1/16</t>
  </si>
  <si>
    <t>LAMINA JORDOMEX #3 2.37MM 1.22X2.44M</t>
  </si>
  <si>
    <t>30102503-92335601</t>
  </si>
  <si>
    <t>LAMINA ONDULADA ESMALTADA ROJA 26 (0.35mm) 1.08M X3.66</t>
  </si>
  <si>
    <t>30102504-92008836</t>
  </si>
  <si>
    <t>LAMINA RECTANGULAR 26 / 1.06 X 3.05</t>
  </si>
  <si>
    <t>LAMINA ZINC LISO #24 1.22 X 2.44 GALVANIZADA</t>
  </si>
  <si>
    <t>Lavatorio de empotrar 52 x 45 cm blanco Elea Oval Franz Viegener E231-BL</t>
  </si>
  <si>
    <t>LIJA DE AGUA #80</t>
  </si>
  <si>
    <t>31191501-92110850</t>
  </si>
  <si>
    <t>LIJA PARA MADERA #100</t>
  </si>
  <si>
    <t>LIJA PARA MADERA #60</t>
  </si>
  <si>
    <t>LIJA PARA MADERA #80</t>
  </si>
  <si>
    <t>Lima 3/316" - 4,8 mm VALLORBE</t>
  </si>
  <si>
    <t>27111944-92273746</t>
  </si>
  <si>
    <t>Lima 5/32" - 4,0 mm VALLORBE</t>
  </si>
  <si>
    <t>Lima 7/32" - 5,5 mm VALLORBE</t>
  </si>
  <si>
    <t>40141607-92004205</t>
  </si>
  <si>
    <t xml:space="preserve">LLAVE CHORRO GRIVAL PESADA </t>
  </si>
  <si>
    <t>30181701-92234096</t>
  </si>
  <si>
    <t>Llave control angular 1/2" x 1/2" Coflex IP-100</t>
  </si>
  <si>
    <t>40141609-90012464</t>
  </si>
  <si>
    <t>Llave de control doble angular 1/2 x 1/2 x 1/2" Coflex IP-137</t>
  </si>
  <si>
    <t>Llavin doble paso de sobreponer derecho Yale</t>
  </si>
  <si>
    <t>MADERA SEMIDURA REGLA 1X3</t>
  </si>
  <si>
    <t>MADERA SEMIDURA REGLA 1X4</t>
  </si>
  <si>
    <t>Manguera 4 capas para uso rudo 1/2" 25 metros Truper MAN-25X1/2X</t>
  </si>
  <si>
    <t>Manta Geotextil no tejido NT1600 (4.00 metros de ancho)</t>
  </si>
  <si>
    <t>30121702-92004294</t>
  </si>
  <si>
    <t>METRO DE ARENA</t>
  </si>
  <si>
    <t xml:space="preserve">METRO LASTRE  </t>
  </si>
  <si>
    <t>30121798-92002558</t>
  </si>
  <si>
    <t>MEZCLA ASFALTO EN FRIO SACO 25KG</t>
  </si>
  <si>
    <t>MINIO ROJO INDUSTRIAL SUR GALON</t>
  </si>
  <si>
    <t>31211518-92210518</t>
  </si>
  <si>
    <t>Mortero expansivo Maxibed Standard saco 25 kg Intaco (gris)</t>
  </si>
  <si>
    <t>Mortero impermeabilizante MI 560 20 kg Sur 39560720K20</t>
  </si>
  <si>
    <t xml:space="preserve">MORTERO PEGA BLOCK 40KG CEMEX </t>
  </si>
  <si>
    <t>MURO SECO MPR 150 BLANCO-KERMILL-SUR</t>
  </si>
  <si>
    <t>MURO SECO MPR 150 GRIS-KERMILL-SUR</t>
  </si>
  <si>
    <t>Paquete grapa para cerca 32 mm (1 kg por paquete)</t>
  </si>
  <si>
    <t>44122107-92032207</t>
  </si>
  <si>
    <t>PEGAMENTO PVC RESISTE EL AGUA 1/4 WET DRY</t>
  </si>
  <si>
    <t>Perfil C 50 x 70 x 2.38 mm (2" x 3") x 6 metros RT013</t>
  </si>
  <si>
    <t>Perfil C galvanizado 50 x 100 x 1.8 mm (2" x 4") x 6 metros RTG114</t>
  </si>
  <si>
    <t>Perfil C galvanizado 50 x 150 x 1.80 mm (2" x 6") x 6 metros RTG314</t>
  </si>
  <si>
    <t>Pichinga plastica para gasolina 1 galon Midwest 1100</t>
  </si>
  <si>
    <t>Pichinga plastica para gasolina 5 galones Midwest 6119</t>
  </si>
  <si>
    <t xml:space="preserve">PIEDRA BRUTA EN METROS </t>
  </si>
  <si>
    <t>Piedra para afilar de 8"</t>
  </si>
  <si>
    <t>PIEDRA TERCERA M3</t>
  </si>
  <si>
    <t>PIEZA FORMALETA 1 X 12 X 4 VARAS</t>
  </si>
  <si>
    <t>PINO ALFAJILLA 2X3X3.20M</t>
  </si>
  <si>
    <t>Pintura acrilica mate Maxima Premium galon Lanco MA680-4 (blanco)</t>
  </si>
  <si>
    <t>Pintura anticorrosiva brillante Super Dry galon Lanco SD942-4 (base pastel)</t>
  </si>
  <si>
    <t>31211508-90015712</t>
  </si>
  <si>
    <t>Pintura anticorrosiva Corrostop 9000 galon Sur 0900035106 (tipo minio rojo II)</t>
  </si>
  <si>
    <t>Pintura anticorrosiva poliuretano para techos y estructuras </t>
  </si>
  <si>
    <t xml:space="preserve">PINTURA SPRAY ROJO 400ML </t>
  </si>
  <si>
    <t>PINTURA SPRAY VERDE OSCURO COD61</t>
  </si>
  <si>
    <t>31211507-90030918</t>
  </si>
  <si>
    <t>PINTURA TRANSITO AMARILLA 00407-100-06</t>
  </si>
  <si>
    <t>Pistola para manguera metalica recubierta 2 funciones Truper PR-201</t>
  </si>
  <si>
    <t>PLASTICO NEGRO X METRO</t>
  </si>
  <si>
    <t>40141734-92054694</t>
  </si>
  <si>
    <t>PLATINA  1 1/2 X 3/16</t>
  </si>
  <si>
    <t>30102203-92186374</t>
  </si>
  <si>
    <t>platina 1 1/2 x 1/4</t>
  </si>
  <si>
    <t>platina 1 1/2 x 1/8</t>
  </si>
  <si>
    <t>platina 1 x 1/4</t>
  </si>
  <si>
    <t>platina 1 x 3/16</t>
  </si>
  <si>
    <t>Platina 2" x 3/16</t>
  </si>
  <si>
    <t>PLATINA 3 X 1/4</t>
  </si>
  <si>
    <t>Platina 3" x 3/16</t>
  </si>
  <si>
    <t>PLATINA 4 X 3/8</t>
  </si>
  <si>
    <t xml:space="preserve">PLATINA 4" X 1/4 </t>
  </si>
  <si>
    <t>PLATINA DE 2 X 1/4"</t>
  </si>
  <si>
    <t xml:space="preserve">PLYWOOD 18 MM </t>
  </si>
  <si>
    <t>PLYWOOD OKUME 12mm 4x8</t>
  </si>
  <si>
    <t>PLYWOOD OKUME 5.5mm 4x8</t>
  </si>
  <si>
    <t>PLYWOOD OKUME 9mm 4x8</t>
  </si>
  <si>
    <t xml:space="preserve">Polainas culebrera certificada </t>
  </si>
  <si>
    <t>PORTA ELECTRODO 300 AMP BRICKELL BK-1112</t>
  </si>
  <si>
    <t>32141109-92123604</t>
  </si>
  <si>
    <t>PORTA ELECTRODO PRETUL 500A PPE-500P</t>
  </si>
  <si>
    <t>32141109-90011970</t>
  </si>
  <si>
    <t>PUERTA BLANCA 95 X 210-6 TABLEROS</t>
  </si>
  <si>
    <t>Puerta para mueble de cocina laurel media luna 40 x 60 cm</t>
  </si>
  <si>
    <t>Repelente en aerosol off spray familiar 177 m</t>
  </si>
  <si>
    <t>REPELLO FINO GRIS SUR 40KILOS</t>
  </si>
  <si>
    <t>30111504-92214994</t>
  </si>
  <si>
    <t>REPELLO GRUESO 40 KILOS INTACO GRIS</t>
  </si>
  <si>
    <t xml:space="preserve">S-10 SPANDER FISHER PAQ 6 (GRIS) </t>
  </si>
  <si>
    <t>SACO CEMENTO 50 K</t>
  </si>
  <si>
    <t>30111601-30111601</t>
  </si>
  <si>
    <t>Saran negro 80% 4 metros de ancho x metro</t>
  </si>
  <si>
    <t>21102305-92080735</t>
  </si>
  <si>
    <t>Sellador acrilico Siliconflex tubo Lanco CC799-18 (blanco hueso)</t>
  </si>
  <si>
    <t>Sellador concreto pre seal cubeta Lanco PS183-2</t>
  </si>
  <si>
    <t>Sellador poliuretano 300 mL Duretan (gris)</t>
  </si>
  <si>
    <t>Soldadura 7018 1/8" (3.2 mm) x 350 mm Hilco 57962</t>
  </si>
  <si>
    <t>SOLDADURA HILCO PUNTO ROJO 3/32</t>
  </si>
  <si>
    <t>SOLDADURA LINCOLN 7018 1/8-LH78RH-</t>
  </si>
  <si>
    <t>23271810-92028757</t>
  </si>
  <si>
    <t>Tanque externo captacion agua tricapa 1100 litros azul Ecotank 01-001101</t>
  </si>
  <si>
    <t>20142904-92144293</t>
  </si>
  <si>
    <t>Thinner NC corriente galon</t>
  </si>
  <si>
    <t>Tomacorriente duplex 2P+T 16A tamper-resistant blanco Nobile Bticino AF2228TREB</t>
  </si>
  <si>
    <t>Tope para puerta magnetico satinado Prime</t>
  </si>
  <si>
    <t>Tornillo gypsum negro punta broca 6 x 1-1/4 (1000 por paquete)</t>
  </si>
  <si>
    <t>Tornillo gypsum negro punta broca 6 X 2 (100 por paquete)</t>
  </si>
  <si>
    <t>31162804-92015689</t>
  </si>
  <si>
    <t>Tornillo gypsum negro punta corriente rosca fina 6 x 1-1/4 (1000 por paquete)</t>
  </si>
  <si>
    <t>Tornillo gypsum negro punta corriente rosca fina 6 x 2 (100 por paquete)</t>
  </si>
  <si>
    <t>Tornillo techo punta broca 1/4 x 2 (100 por paquete)</t>
  </si>
  <si>
    <t>Tornillo torlak punta corriente 8 x 1/2 (100 por paquete)</t>
  </si>
  <si>
    <t>Trampa de grasa rectangular tapa concreto 47 x 27 x 32 cm</t>
  </si>
  <si>
    <t>40141747-92173515</t>
  </si>
  <si>
    <t>Tubo conduit PVC tipo A 12 mm (1/2") 3 metros</t>
  </si>
  <si>
    <t>Tubo conduit PVC tipo A 19 mm (3/4") 3 metros</t>
  </si>
  <si>
    <t>Tubo conduit PVC tipo A 25 mm (1") 3 metros</t>
  </si>
  <si>
    <t>Tubo de abasto acero para lavabo 1/2" x 1/2" FIP x 40 cm Coflex AL-A40</t>
  </si>
  <si>
    <t>Tubo de abasto acero sanitario 1/2" FIP x 7/8" AM x 40 cm Coflex AS-E40</t>
  </si>
  <si>
    <t>Tubo drenafort PVC perforado 115 mm (4") 50 metros</t>
  </si>
  <si>
    <t>40181801-92330306</t>
  </si>
  <si>
    <t>Tubo EMT 1" (25 mm) x 3 metros UL</t>
  </si>
  <si>
    <t>Tubo EMT 1/2" (12 mm) x 3 metros UL</t>
  </si>
  <si>
    <t>Tubo EMT 1-1/4" (31 mm) x 3 metros UL</t>
  </si>
  <si>
    <t>39131719-92023393</t>
  </si>
  <si>
    <t>Tubo EMT 3/4" (18 mm) x 3 metros UL</t>
  </si>
  <si>
    <t>Tubo estructural hierro galvanizado cuadrado 4" x 4" (100 x 100 x 1.80 mm)</t>
  </si>
  <si>
    <t xml:space="preserve">Tubo estructural hierro negro cuadrado 1" x 1" (25 x 25 x 1.80 mm) </t>
  </si>
  <si>
    <t xml:space="preserve">Tubo estructural hierro negro cuadrado 2" x 2" (50 x 50 x 1.80 mm) </t>
  </si>
  <si>
    <t>40183201-92160821</t>
  </si>
  <si>
    <t xml:space="preserve">Tubo estructural hierro negro cuadrado 3" x 3" (72 x 72 x 1.80 mm) </t>
  </si>
  <si>
    <t>Tubo estructural hierro negro rectangular 2" x 4" (48 x 96 x 1.80 mm)</t>
  </si>
  <si>
    <t>Tubo estructural hierro negro rectangular 4" x 6" (100 x 150 x 1.80 mm)</t>
  </si>
  <si>
    <t>2,829,882</t>
  </si>
  <si>
    <t>Bloqueador de breakers</t>
  </si>
  <si>
    <t>Lama 151.2-25-30 sandvik</t>
  </si>
  <si>
    <t>1,078,133</t>
  </si>
  <si>
    <t>1,460,412</t>
  </si>
  <si>
    <t>1,030,000</t>
  </si>
  <si>
    <t>1,400,000</t>
  </si>
  <si>
    <t>1,700,000</t>
  </si>
  <si>
    <t>2,300,000</t>
  </si>
  <si>
    <t>grapadora</t>
  </si>
  <si>
    <t>Perforadora</t>
  </si>
  <si>
    <t>7437 NA</t>
  </si>
  <si>
    <t>Pago de viáticos por labores de mensajería, colaboraciones a otras plantas o por operaciones de emergencia.</t>
  </si>
  <si>
    <t>SERVICIO DE REVISIÓN TÉCNICA AUTOMOTRIZ</t>
  </si>
  <si>
    <t>78181505 - 92081106</t>
  </si>
  <si>
    <t>Para sustitución de lámparas en mal estado.</t>
  </si>
  <si>
    <t>Para mantenimiento eléctrico</t>
  </si>
  <si>
    <t>Tomacorriente doble polarizado</t>
  </si>
  <si>
    <t>Apagador doble</t>
  </si>
  <si>
    <t>Apagador sencillo</t>
  </si>
  <si>
    <t>Lámpara LED</t>
  </si>
  <si>
    <t>39101699 - 92086102</t>
  </si>
  <si>
    <t xml:space="preserve">		REGLA DE MADERA ASERRADA, SEMIDURA SIN CEPILLAR, TAMAÑO DE 25 mm DE ESPESOR X 76 mm DE ANCHO X 2520 mm DE LARGO</t>
  </si>
  <si>
    <t>30103696 - 92255162</t>
  </si>
  <si>
    <t>Para la reparación de estructuras de madera y para la confección de soportes y estacas en los trabajos propios de la planta</t>
  </si>
  <si>
    <t>REGLA DE MADERA SIN CEPILLO, ESPECIE PINO, MEDIDAS ALTO 25,4 mm, ANCHO 50,8 mm, LARGO 3200 mm</t>
  </si>
  <si>
    <t>30103696 - 92264590</t>
  </si>
  <si>
    <t>Filtros para purificador de agua</t>
  </si>
  <si>
    <t>Para el filtrado del purificador de agua</t>
  </si>
  <si>
    <t>Azucar (2Kg)</t>
  </si>
  <si>
    <t>7437 VEN</t>
  </si>
  <si>
    <t xml:space="preserve">	Micrófono Tipo Diadema</t>
  </si>
  <si>
    <t xml:space="preserve">Micrófono </t>
  </si>
  <si>
    <t>Parlante</t>
  </si>
  <si>
    <t>Reposición de llaves para candados</t>
  </si>
  <si>
    <t xml:space="preserve">Pago de parqueo </t>
  </si>
  <si>
    <t xml:space="preserve">Asistencia de eventos y  reuniones </t>
  </si>
  <si>
    <t>Para suministro a Planta de Emergencia en casa de máquinas (utilizada en paros programados y salidas de emergencia de la Línea de transmisión).</t>
  </si>
  <si>
    <t xml:space="preserve">Venditas o Curitas </t>
  </si>
  <si>
    <t>Pinturas en aceite</t>
  </si>
  <si>
    <t>Veneno para control de plagas (insecticida)</t>
  </si>
  <si>
    <t>Pegamento PVC (Tubería)</t>
  </si>
  <si>
    <t>Bombillo led</t>
  </si>
  <si>
    <t>Lamparas incandecente</t>
  </si>
  <si>
    <t>Lámpara alumbrado</t>
  </si>
  <si>
    <t>39111603-92079661</t>
  </si>
  <si>
    <t>Concremix</t>
  </si>
  <si>
    <t>30111505-9000638</t>
  </si>
  <si>
    <t>Fragua</t>
  </si>
  <si>
    <t>30111506-90016536</t>
  </si>
  <si>
    <t xml:space="preserve">Remaches </t>
  </si>
  <si>
    <t xml:space="preserve">Tubos cuadrado </t>
  </si>
  <si>
    <t>Pletina</t>
  </si>
  <si>
    <t>Laminas de Zinc</t>
  </si>
  <si>
    <t xml:space="preserve">Corbata para motoguadaña </t>
  </si>
  <si>
    <t>Tablas</t>
  </si>
  <si>
    <t>Marcos</t>
  </si>
  <si>
    <t>Repuestos asiento de inodoro</t>
  </si>
  <si>
    <t>30181603-92012396</t>
  </si>
  <si>
    <t>Repuestos tapa de inodoro</t>
  </si>
  <si>
    <t>30181604-9201239</t>
  </si>
  <si>
    <t>Grifo o Cachera para fregadero</t>
  </si>
  <si>
    <t xml:space="preserve">Reparaciones varias </t>
  </si>
  <si>
    <t xml:space="preserve">Felpas </t>
  </si>
  <si>
    <t>Bateas para pintura</t>
  </si>
  <si>
    <t>Cascos seguridad</t>
  </si>
  <si>
    <t xml:space="preserve">Delantal de Protección </t>
  </si>
  <si>
    <t>46181501-90029070</t>
  </si>
  <si>
    <t xml:space="preserve">Guantes </t>
  </si>
  <si>
    <t>46181504-90002943</t>
  </si>
  <si>
    <t>Anteojo seguridad</t>
  </si>
  <si>
    <t>Lapíz gráfito</t>
  </si>
  <si>
    <t>Extensiones eléctricas</t>
  </si>
  <si>
    <t>39121440-90029196</t>
  </si>
  <si>
    <t xml:space="preserve">Uso de personal de operación </t>
  </si>
  <si>
    <t>Materiales de oficina</t>
  </si>
  <si>
    <t>Carpetas</t>
  </si>
  <si>
    <t>44122002-92002493</t>
  </si>
  <si>
    <t>Servicio reencauche y reparación de llantas</t>
  </si>
  <si>
    <t>Reparación de llantas de los vehículos designados a la planta</t>
  </si>
  <si>
    <t>Marcador  pizarra acrilica Azul</t>
  </si>
  <si>
    <t>Marcador pizarra acrilica Negro</t>
  </si>
  <si>
    <t>Sacagrapas metálico sujetador de plástico</t>
  </si>
  <si>
    <t>Reduccion plastica pvc lisa/presion de 25 mm a 12 mm</t>
  </si>
  <si>
    <t>40173608 - 92018180</t>
  </si>
  <si>
    <t>40172808 - 92016260</t>
  </si>
  <si>
    <t>40171708 - 92198400</t>
  </si>
  <si>
    <t>40171708 - 92022810</t>
  </si>
  <si>
    <t>40171708 - 92009095</t>
  </si>
  <si>
    <t>40174908 - 92007925</t>
  </si>
  <si>
    <t>40174908 - 92007926</t>
  </si>
  <si>
    <t>40174908 - 92007927</t>
  </si>
  <si>
    <t>Unión de reparación díametro 1"</t>
  </si>
  <si>
    <t>40174908 - 92005879</t>
  </si>
  <si>
    <t>Unión de reparación díametro 1/2"</t>
  </si>
  <si>
    <t>40174908- 92016340</t>
  </si>
  <si>
    <t>Unión de reparación díametro 1 1/2"</t>
  </si>
  <si>
    <t>40174908 - 92016121</t>
  </si>
  <si>
    <t>Unión de reparación díametro 2"</t>
  </si>
  <si>
    <t>40174908 - 92016339</t>
  </si>
  <si>
    <t>Unión de reparación díametro 3"</t>
  </si>
  <si>
    <t>Jabón lava platos 1000 g</t>
  </si>
  <si>
    <t>Esponja Lavaplatos 2 uds</t>
  </si>
  <si>
    <t>Lija de Agua #100</t>
  </si>
  <si>
    <t>20122851-92346405</t>
  </si>
  <si>
    <t>2.04.02 (repuestos y accesorios)</t>
  </si>
  <si>
    <t>Sustituir el sistema hidráulico y comprar válvulas de enfriamiento de la Planta Hidroeléctrica Brasil, para garantizar una mayor disponibilidad y confiabilidad en la planta.</t>
  </si>
  <si>
    <t>81101605-92352835</t>
  </si>
  <si>
    <t>1.04.03 ( Servicios de ingeniería)</t>
  </si>
  <si>
    <t>40141623-92346134</t>
  </si>
  <si>
    <t>40141623-92346144</t>
  </si>
  <si>
    <t>40141607-92346173</t>
  </si>
  <si>
    <t>Adquisición del sistema de control y automatización de la Unidad Generadora, sistemas auxilares, embalse y SCADA. Incluye equipo, repuestos (PHBRA)</t>
  </si>
  <si>
    <t>Cambio del SCADA de PH brasil para mejorar confiabilidad de la planta.</t>
  </si>
  <si>
    <t>Adquirir el regulador integrado de velocidad de Unidad 2 de la Planta Hidroeléctrica Belén con la finalidad de reducir fallas recurrentes del equipo y aumentar la confiabilidad de la unidad generadora. Del mismo modo, se pretende automatizar la Unidad Generadora 2 de Belén, por lo que la adquisición del nuevo regulador es necesario para lograr la automatización.</t>
  </si>
  <si>
    <t>Sustituir regular oleomecánico de la unidad por otro eléctrónico e hidraulico con el fin de que permita la automatización de la unidad 2.</t>
  </si>
  <si>
    <t>Adquirir el sincronizador de la unidad 3 de la Planta Hidroeléctrica Belén, para tener dentro del stock de repuestos etratégicos de la planta.</t>
  </si>
  <si>
    <t>Aumentar la confiabilidad de la unidad 3 de PHBE</t>
  </si>
  <si>
    <t>Válvula de bola para by-pass 6” en acero inoxidable Dimensión: 6 pulgadas nominal. Clase: 300/600. Para las Unidades N°1, N°2 y N°3 de la PHBI.</t>
  </si>
  <si>
    <t>40141607-92355765</t>
  </si>
  <si>
    <t>Requeridas para cambiar las válvulas de los by-pass de las 3 unidades de PHBI, hay gran desgaste.</t>
  </si>
  <si>
    <t>41112229- 92263613</t>
  </si>
  <si>
    <t xml:space="preserve">Repuestos originales SUMEC para la Planta Hidroeléctrica Ventantas </t>
  </si>
  <si>
    <t>41114624-92361885</t>
  </si>
  <si>
    <t>Transformador de excitación trifásico, tipo seco, Clase de tensión 15/0,6kV, para el sistema
de excitación Unidad N°1 Planta Hidroeléctrica Ventanas.</t>
  </si>
  <si>
    <t>39121001-92196696.</t>
  </si>
  <si>
    <t>Se requiere para sustituir el actual que no tiene la construcción adecuada y a fallado en múltiples ocasiones</t>
  </si>
  <si>
    <t>AC0179 AC0179 - Interface de medidas
Repuestos originales y genuinos INGETEAM, para la PH El Encanto.</t>
  </si>
  <si>
    <t xml:space="preserve">45111807- 92280273 </t>
  </si>
  <si>
    <t>Para sustituirse en P.H. El Encanto</t>
  </si>
  <si>
    <t>pruebas generadores PHCO, PHDG,PHBI</t>
  </si>
  <si>
    <t>Contratación de pruebas en varios generadores con el fin de conocer el estado actual y su evolución en el tiempo.</t>
  </si>
  <si>
    <t>Pruebas transformadores PHCO,PHBi,PHCO</t>
  </si>
  <si>
    <t>Contratación de pruebas en varios transformadores con el fin de conocer el estado actual y su evolución en el tiempo.</t>
  </si>
  <si>
    <t>Válvulas compuerta bridada, DN 200, PN 16, vástago saliente (PHBR)</t>
  </si>
  <si>
    <t>Para sustituirse en la Planta Hidroeléctrica Brasil</t>
  </si>
  <si>
    <t>Medidor de magnitudes ABB mod. 2CSG202471R4051</t>
  </si>
  <si>
    <t>Para reemplazarse en la Planta Hidroeléctrica Balsa Inferior.</t>
  </si>
  <si>
    <t>Presostatos (PHVE)</t>
  </si>
  <si>
    <t>Para reemplazarse en las 4 unidades de la Planta Hidroeléctrica Ventanas</t>
  </si>
  <si>
    <t>Lamina inoxidable de 3/16" x 1,22 x 2,44m   (guias compuerta general PHBE)</t>
  </si>
  <si>
    <t>Requeridas para repara las guías de la compuerta general de P.H. Belén</t>
  </si>
  <si>
    <t xml:space="preserve">       Módulo rectificador </t>
  </si>
  <si>
    <t>Repuestos reivax PHBR, PHDG, PHBE</t>
  </si>
  <si>
    <t xml:space="preserve">       Módulo entradas y salidas</t>
  </si>
  <si>
    <t xml:space="preserve">       Módulo controlador</t>
  </si>
  <si>
    <t xml:space="preserve">       Módulo falla diodos</t>
  </si>
  <si>
    <t>Planta emergencia diesel, 180 KVA (PHBI)</t>
  </si>
  <si>
    <t>Planta de emergencia para sustituirse en casa de máquinas de PH Balsa Inferior</t>
  </si>
  <si>
    <t xml:space="preserve">Módulo ADAM </t>
  </si>
  <si>
    <t>Para sustitur en P.H. Balsa Inferior</t>
  </si>
  <si>
    <t>Viaticos hospedaje PHCO</t>
  </si>
  <si>
    <t>1.05.02 (viáticos dentro del país)</t>
  </si>
  <si>
    <t>Viáticos de alimentación y hospedaje para el personal técnico de la cuadrilla de occidente.</t>
  </si>
  <si>
    <t>Alquiler grupo electrógeno (planta emergencia) stand-by (6 meses)</t>
  </si>
  <si>
    <t>Para alquiler de planta de emergencia diesel</t>
  </si>
  <si>
    <t>Reparacion motores eléctricos</t>
  </si>
  <si>
    <t>1.08.99 (Mantenimiento y reparación de otros equipos)</t>
  </si>
  <si>
    <t>Mantenimiento y reparación de motores eléctricos.</t>
  </si>
  <si>
    <t>estañones vacíos</t>
  </si>
  <si>
    <t>2.03.01 ( Materiales y productos metálicos)</t>
  </si>
  <si>
    <t>Estos repuestos serán usados en el mantenimiento de la unidad de P.H. Brasil en el año 2024</t>
  </si>
  <si>
    <t>2.01.99 ( otros productos químicos y conexos)</t>
  </si>
  <si>
    <t>Loctite 572</t>
  </si>
  <si>
    <t>Loctite 242</t>
  </si>
  <si>
    <t>Loctite 577</t>
  </si>
  <si>
    <t>Loctite 290</t>
  </si>
  <si>
    <t>Loctite 510</t>
  </si>
  <si>
    <t>Loctite 640</t>
  </si>
  <si>
    <t>Loctite 270</t>
  </si>
  <si>
    <t>Loctite 641</t>
  </si>
  <si>
    <t>Resistol 5000</t>
  </si>
  <si>
    <t>Sello de arena superior pos 16 on drw.394107</t>
  </si>
  <si>
    <t>Sello de arena inferior pos 17 on drw.394107</t>
  </si>
  <si>
    <t>Bujes DEVA 70d 75x50 mm</t>
  </si>
  <si>
    <t>Bujes DEVA 25d 28x20 mm</t>
  </si>
  <si>
    <t>Bujes DEVA 95d 101x60 mm</t>
  </si>
  <si>
    <t>tornillo allen M10 x 50 inox</t>
  </si>
  <si>
    <t>tornillo M12 x 160 mm</t>
  </si>
  <si>
    <t>tornillo tipo esparragos M12 X285 mm paso 1,75</t>
  </si>
  <si>
    <t>arandelas M12</t>
  </si>
  <si>
    <t>tornillos M 48 con tuercas</t>
  </si>
  <si>
    <t>tornillo M16 x 110</t>
  </si>
  <si>
    <t>tornillos M12 X 35</t>
  </si>
  <si>
    <t xml:space="preserve">tornillos M12 x 40 </t>
  </si>
  <si>
    <t>tornillos M20 x 280</t>
  </si>
  <si>
    <t>tornillos M20 x 220</t>
  </si>
  <si>
    <t xml:space="preserve">tornillos M6 x 12 </t>
  </si>
  <si>
    <t>tornillos M12X45</t>
  </si>
  <si>
    <t>tornillos M20 x 90 mm</t>
  </si>
  <si>
    <t>tornillos M16 x 90 mm</t>
  </si>
  <si>
    <t>tornillos M12 x 70 mm</t>
  </si>
  <si>
    <t>tornillos M10 x 20 mm</t>
  </si>
  <si>
    <t>tornillos M 6 x 16 mm</t>
  </si>
  <si>
    <t>tornillod M8 x 25 mm</t>
  </si>
  <si>
    <t>tornillos M16 X 80 mm</t>
  </si>
  <si>
    <t>tornillos m10 X 40 mm</t>
  </si>
  <si>
    <t>tornillos M16 x100 mm</t>
  </si>
  <si>
    <t>tornillos M16 x 275 mm</t>
  </si>
  <si>
    <t>O ring 100x4 mm</t>
  </si>
  <si>
    <t>O ring 5x 6600</t>
  </si>
  <si>
    <t>O ring 5x 6800</t>
  </si>
  <si>
    <t>O ring 5X7000</t>
  </si>
  <si>
    <t>O ring 75 x 4 mm</t>
  </si>
  <si>
    <t>O ring 7x 2900</t>
  </si>
  <si>
    <t>O ring 3x 1700</t>
  </si>
  <si>
    <t>O ring 4 x 300</t>
  </si>
  <si>
    <t>O ring 8x 7800</t>
  </si>
  <si>
    <t>O ring 6x 7900</t>
  </si>
  <si>
    <t>O ring 2 X 160</t>
  </si>
  <si>
    <t>shims de fricción</t>
  </si>
  <si>
    <t xml:space="preserve">pliego felpa </t>
  </si>
  <si>
    <t>shims 0,2 mm</t>
  </si>
  <si>
    <t>shims 0,3 mm</t>
  </si>
  <si>
    <t>shims 0,4 mm</t>
  </si>
  <si>
    <t>shims 0,45 mm</t>
  </si>
  <si>
    <t>shims 0,5 mm</t>
  </si>
  <si>
    <t>Cepillos de acero con mango de madera</t>
  </si>
  <si>
    <t>27111907-90013180</t>
  </si>
  <si>
    <t>¢18,000.00</t>
  </si>
  <si>
    <t>Ser utilizado en los trabajos de mantenimiento durante el año</t>
  </si>
  <si>
    <t>Cable acero Galvanizado con película lubricante con alma de fibra 3/8"</t>
  </si>
  <si>
    <t>200 Metros</t>
  </si>
  <si>
    <t>31151705-92060217</t>
  </si>
  <si>
    <t>¢760,000.00</t>
  </si>
  <si>
    <t xml:space="preserve">Para ser remplazados en los limpia rejas de Toma y Embalse de PH Daniel Gutiérrez </t>
  </si>
  <si>
    <t>¢14,000.00</t>
  </si>
  <si>
    <t>Llaves de oficinas, cajas de herramientas.</t>
  </si>
  <si>
    <t>TR CEPILLO CIRC 1.1/2 ESP 1/4</t>
  </si>
  <si>
    <t>27111907-92329419</t>
  </si>
  <si>
    <t>¢50,000.00</t>
  </si>
  <si>
    <t>Unidad 3 PH Daniel Gutiérrez (Desarme Total).</t>
  </si>
  <si>
    <t>TR CEPILLO CIRCULAR 1/4 ESP X 2´´</t>
  </si>
  <si>
    <t>27111907-92046484</t>
  </si>
  <si>
    <t>CAFÉ  DE 500 GRS 1820</t>
  </si>
  <si>
    <t xml:space="preserve">20 Paquetes de 500g </t>
  </si>
  <si>
    <t>¢80,000.00</t>
  </si>
  <si>
    <t>2.02.03 (alimentos y bebidas)</t>
  </si>
  <si>
    <t xml:space="preserve">Uso diario de las cuadrillas electromecanicas </t>
  </si>
  <si>
    <t>Azúcar Doña Maria</t>
  </si>
  <si>
    <t>10 Paqueted 2 Kg</t>
  </si>
  <si>
    <t>¢15,500.00</t>
  </si>
  <si>
    <t>30 Viajes</t>
  </si>
  <si>
    <t>¢300,000.00</t>
  </si>
  <si>
    <t>1.05.01 (Transporte dentro del país)</t>
  </si>
  <si>
    <t>Transporte para atención de averías como taxis.</t>
  </si>
  <si>
    <t>Alquiler de grúa tipo camión de 15 a 20 toneladas</t>
  </si>
  <si>
    <t xml:space="preserve">1 Unidad </t>
  </si>
  <si>
    <t>¢1,000,000.00</t>
  </si>
  <si>
    <t>1.01.02 (alquiler de maquinaria, equipo y mobiliario)</t>
  </si>
  <si>
    <t>Trabajos en soportería del limpia rejas de PH Balsa Inferior</t>
  </si>
  <si>
    <t>Lavado y encerado de Vehículos</t>
  </si>
  <si>
    <t>10 Veces</t>
  </si>
  <si>
    <t>¢160,000.00</t>
  </si>
  <si>
    <t>1.99.99 ( otros servicios no especificados)</t>
  </si>
  <si>
    <t>Lavado de los VH 361, 104 y 602 durante el año</t>
  </si>
  <si>
    <t>Compra de repelente marca OFF Active 198ml</t>
  </si>
  <si>
    <t>¢30,000.00</t>
  </si>
  <si>
    <t>2.01.02 (productos farmaceuticos y medicinales)</t>
  </si>
  <si>
    <t>Uso personalde de lo sufncionarios de la cuadrilla</t>
  </si>
  <si>
    <t>30 Litros</t>
  </si>
  <si>
    <t>¢25,000.00</t>
  </si>
  <si>
    <t>2.01.01 (combustibles y lubricantes)</t>
  </si>
  <si>
    <t>Uso de motocierra de extensión para descuajes de la línea de PH Balsa Inferior i PH Daniel Gitiérrez.</t>
  </si>
  <si>
    <t>Aceite para motor 15W40 Chevron premium TDX</t>
  </si>
  <si>
    <t>55 Litros</t>
  </si>
  <si>
    <t>15121501-92008548</t>
  </si>
  <si>
    <t>¢600,000.00</t>
  </si>
  <si>
    <t>Cambio de aceites de las plantas de emergencias de PH Balsa Inferior, PH Cote, PH Daniel Gutierrez y Draga PH Daniel Gutiérrez.</t>
  </si>
  <si>
    <t>Refrigerante para motor (Coolan), Chevron inhividor Premezclado DELO XLI</t>
  </si>
  <si>
    <t>15121804-92136483</t>
  </si>
  <si>
    <t>¢350,000.00</t>
  </si>
  <si>
    <t>Remplazo de refrigerante de las plantas de emergencias de PH Balsa Inferior, PH Cote, PH Daniel Gutierrez y Draga PH Daniel Gutiérrez.</t>
  </si>
  <si>
    <t>Penetrante WD40</t>
  </si>
  <si>
    <t>15121597-92074848</t>
  </si>
  <si>
    <t>¢39,000.00</t>
  </si>
  <si>
    <t>Para los trabajos de mantenimiento del plan Anual 2023 preventivo</t>
  </si>
  <si>
    <t>GRASA SINTETICA GS-1000 AEROSOL</t>
  </si>
  <si>
    <t>6 Unidades 350ml.</t>
  </si>
  <si>
    <t xml:space="preserve">	15121902-92013771</t>
  </si>
  <si>
    <t>¢220,000.00</t>
  </si>
  <si>
    <t>Subestación elevadora, celdas de salida y de 13 kv de PH Balsa Inferiory Unidad 3 PH Daniel Gutiérrez (Desarme Total).</t>
  </si>
  <si>
    <t>GRASA OG-700 NLGI 1.5 AEROSOL</t>
  </si>
  <si>
    <t>15121902-92008815</t>
  </si>
  <si>
    <t>¢180,000.00</t>
  </si>
  <si>
    <t>8 Galones</t>
  </si>
  <si>
    <t>31211803-90016761</t>
  </si>
  <si>
    <t>¢96,000.00</t>
  </si>
  <si>
    <t>EPOBECC ENAMEL EPÓXICO CLEAR
BASE
**RAL 7035**</t>
  </si>
  <si>
    <t>15 Galones</t>
  </si>
  <si>
    <t xml:space="preserve">	31211505-92029306</t>
  </si>
  <si>
    <t xml:space="preserve">Barniz Dieléctrico sellador protector rojo ER45  </t>
  </si>
  <si>
    <t>10 Galones</t>
  </si>
  <si>
    <t>¢500,000.00</t>
  </si>
  <si>
    <t>BECCPOXY DILUYENTE EPÓXICO</t>
  </si>
  <si>
    <t>6 Litros</t>
  </si>
  <si>
    <t>¢27,000.00</t>
  </si>
  <si>
    <t>EPOBECC BOND EPOXY SELF PRIMING COMPONENT B</t>
  </si>
  <si>
    <t>¢40,000.00</t>
  </si>
  <si>
    <t xml:space="preserve">BASE TRANSPARENTE BECCSHELL ENAMEL **RAL 7035**  </t>
  </si>
  <si>
    <t>5 Galones</t>
  </si>
  <si>
    <t>¢95,000.00</t>
  </si>
  <si>
    <t>EPOBECC ENAMEL EPÓXICO CLEAR BASE **RAL 6002**</t>
  </si>
  <si>
    <t>¢150,000.00</t>
  </si>
  <si>
    <t>EPOBECC ENAMEL EPÓXICO COMPONENT B</t>
  </si>
  <si>
    <t>¢35,000.00</t>
  </si>
  <si>
    <t>DILUYENTE 457</t>
  </si>
  <si>
    <t>5 Litros</t>
  </si>
  <si>
    <t>¢45,000.00</t>
  </si>
  <si>
    <t>CONTAC 95/ Limpiador de contactos (AE).</t>
  </si>
  <si>
    <t>¢210,000.00</t>
  </si>
  <si>
    <t>KV 300 S R / Dieléctrico
secado intermedio.(GLS.).</t>
  </si>
  <si>
    <t>¢105,000.00</t>
  </si>
  <si>
    <t>Nitrógeno</t>
  </si>
  <si>
    <t>ANUAL</t>
  </si>
  <si>
    <t>LAMINA DE HULE NEOPRENO PARA EMPAQUE 1.20 MT 1/8</t>
  </si>
  <si>
    <t>ROLLO MASKING TAPE 3M</t>
  </si>
  <si>
    <t>LAMINA DE FIBRA DE VIDRIO ROJA</t>
  </si>
  <si>
    <t>Para los trabajos de mantenimiento del plan Anual 2023 preventivo PHDG</t>
  </si>
  <si>
    <t>MADERA</t>
  </si>
  <si>
    <t>10 pulg</t>
  </si>
  <si>
    <t>AMARRAS PLASTICAS 203.20 MM</t>
  </si>
  <si>
    <t>1000 c/u</t>
  </si>
  <si>
    <t>CONECTORES ELETROLÍTICOS, COBRE ALUMINIO</t>
  </si>
  <si>
    <t>ESCOBILLA.PL.157656 70X31.8X15.9 EG-34D(CFNL)</t>
  </si>
  <si>
    <t>264und</t>
  </si>
  <si>
    <t>Mantenimiento Unidad 3 PHDG. Hay en Almacén Anonos. 92-90-1040.</t>
  </si>
  <si>
    <t xml:space="preserve">Carbones Grado E-698 - Nº89 Helwig - </t>
  </si>
  <si>
    <t>Bodega 30 PHEL</t>
  </si>
  <si>
    <t xml:space="preserve">4 Roles métalicos </t>
  </si>
  <si>
    <t>MANTENIMIENTO DE BOMBAS REFRIGERACION PHBI</t>
  </si>
  <si>
    <t>3 bolsas para aspiradora de 10 a 14 galones</t>
  </si>
  <si>
    <t>CONSUMIBLES ANUALES</t>
  </si>
  <si>
    <t>36 limpiadores de contactos</t>
  </si>
  <si>
    <t>CEPILLOS MULTIUSO</t>
  </si>
  <si>
    <t>CEPILLOS CLASICOS</t>
  </si>
  <si>
    <t xml:space="preserve"> CEPILLOS MULTI USO</t>
  </si>
  <si>
    <t xml:space="preserve"> CEPILLOS LAVA VAJILLAS</t>
  </si>
  <si>
    <t xml:space="preserve"> CEPILLOS PEQUEÑOS</t>
  </si>
  <si>
    <t xml:space="preserve">ESPONJAS FIBRA CERO </t>
  </si>
  <si>
    <t>PLIEGOS NOMEX # 10</t>
  </si>
  <si>
    <t>ABRAZADERA PLAASTICA PVC</t>
  </si>
  <si>
    <t xml:space="preserve">TUBO TERMOCONTRAIBLE 07MM 1/4, </t>
  </si>
  <si>
    <t xml:space="preserve"> TUBO TERMOCONTRAIBLE 13MM 1/2</t>
  </si>
  <si>
    <t xml:space="preserve">TUBO TERMOCONTRAIBLE 20MM 3/4, </t>
  </si>
  <si>
    <t xml:space="preserve"> INDICADORA P/ BORNE KLEMSAN 11-20, </t>
  </si>
  <si>
    <t xml:space="preserve"> INDICADORA P/BORNE KLEMSAN 21-30, </t>
  </si>
  <si>
    <t xml:space="preserve"> INDICADORA P/BORNE KLEMSAN 31-40, </t>
  </si>
  <si>
    <t>PUENTE JUMPER BORNE PRE MONTADO</t>
  </si>
  <si>
    <t>FUSIBLE VIDRIO 0.5A</t>
  </si>
  <si>
    <t>2 PAQUETES 18 PCS PAÑOS</t>
  </si>
  <si>
    <t>5 BARNIZ ROJO EN SPRAY</t>
  </si>
  <si>
    <t>63 BASE ADHESIVA PARA AMARRA</t>
  </si>
  <si>
    <t>1 SENSOR INDUCTIVO 12MM</t>
  </si>
  <si>
    <t>MANTENIMIENTO COMPUERTAS PHBI</t>
  </si>
  <si>
    <t>Compra de cinco galones de desplazador de humedad</t>
  </si>
  <si>
    <t>6 SUEROS</t>
  </si>
  <si>
    <t>2 CURITAS REDONDAS 100 UNIDADES</t>
  </si>
  <si>
    <t xml:space="preserve">2 CAJAS GUANTES DE LATEX </t>
  </si>
  <si>
    <t xml:space="preserve"> 2 SULFADIAZINA DE PLATA</t>
  </si>
  <si>
    <t>Compra de una caja de curitas</t>
  </si>
  <si>
    <t xml:space="preserve"> DURETANO</t>
  </si>
  <si>
    <t>Reparacion de zapatas de freno</t>
  </si>
  <si>
    <t>Mallas metálica tipo jordomex</t>
  </si>
  <si>
    <t>Cable de acero con alma de acero</t>
  </si>
  <si>
    <t>Cable de acero con alma de nylon</t>
  </si>
  <si>
    <t>Grilletes</t>
  </si>
  <si>
    <t>Grapas/Perros</t>
  </si>
  <si>
    <t>Sello mecánico</t>
  </si>
  <si>
    <t xml:space="preserve">Sensores de presión hidrostática </t>
  </si>
  <si>
    <t xml:space="preserve">     600,000.00 </t>
  </si>
  <si>
    <t xml:space="preserve">Se requiere para sustituir el actual daños en sensores </t>
  </si>
  <si>
    <t>monitor transductor presys</t>
  </si>
  <si>
    <t>Alquiler de grúa</t>
  </si>
  <si>
    <t>Para uso de la dependencia y el mantenimiento de las plantas de generación</t>
  </si>
  <si>
    <t>Emplasticado de rótulos y etiquetas</t>
  </si>
  <si>
    <t>Encuadernado de planos y documentos</t>
  </si>
  <si>
    <t>Servicio de inspección de turbina por ultrasonido</t>
  </si>
  <si>
    <t>Pago de transporte relacionado a la guardia técnica</t>
  </si>
  <si>
    <t>Reparación de mobiliario PMM</t>
  </si>
  <si>
    <t>1.08.07 Mantenimiento y repar. eq. y mob. oficina</t>
  </si>
  <si>
    <t>Reparacion de activos PMM</t>
  </si>
  <si>
    <t>Análisis de aceites lubricantes</t>
  </si>
  <si>
    <t>Lavado y encerado de vehículos del PMM 569, 621, 622, 623, 636</t>
  </si>
  <si>
    <t>Servicios de taller externo</t>
  </si>
  <si>
    <t>Aceite hidráulico ISO VG 32</t>
  </si>
  <si>
    <t>Fluído hidráulico ENERPAC para equipos y herramientas</t>
  </si>
  <si>
    <t>Aceite para compresores</t>
  </si>
  <si>
    <t>Grasa biodegradable</t>
  </si>
  <si>
    <t>Grasa para montaje</t>
  </si>
  <si>
    <t>Grasa para engrasadora</t>
  </si>
  <si>
    <t>Grasa grado alimenticio BIO</t>
  </si>
  <si>
    <t>Grasa para mecanismos</t>
  </si>
  <si>
    <t>Líquido refrigerante para Plantas de Diesel</t>
  </si>
  <si>
    <t>Líquido refrigerante para Plantas de Gas LP</t>
  </si>
  <si>
    <t>Aceite penetrante biodegradable</t>
  </si>
  <si>
    <t>Liquido para frenos</t>
  </si>
  <si>
    <t>Lubricante Antiseize (Base Niquel)</t>
  </si>
  <si>
    <t>Aceite penetrante WD40</t>
  </si>
  <si>
    <t xml:space="preserve"> - Base premier epoxica de 1/4 a 1 galón</t>
  </si>
  <si>
    <t xml:space="preserve"> - Pintura codigo RAL 1018 de 1/4 a 1 galón</t>
  </si>
  <si>
    <t xml:space="preserve"> - Pintura codigo RAL 1028 de 1/4 a 1 galón</t>
  </si>
  <si>
    <t xml:space="preserve"> - Pintura codigo RAL 3020 de 1/4 a 1 galón</t>
  </si>
  <si>
    <t xml:space="preserve"> - Pintura codigo RAL 5010 de 1/4 a 1 galón</t>
  </si>
  <si>
    <t xml:space="preserve"> - Pintura codigo RAL 6032 de 1/4 a 1 galón</t>
  </si>
  <si>
    <t xml:space="preserve"> - Pintura codigo RAL 7035 de 1/4 a 1 galón</t>
  </si>
  <si>
    <t xml:space="preserve"> - Pintura codigo RAL 8001 de 1/4 a 1 galón</t>
  </si>
  <si>
    <t xml:space="preserve"> - Pintura para reservorios de aceite</t>
  </si>
  <si>
    <t xml:space="preserve"> - Pintura base antioxidante minio rojo</t>
  </si>
  <si>
    <t>Varsol</t>
  </si>
  <si>
    <t>Diluyentes</t>
  </si>
  <si>
    <t>Removedor de pintura</t>
  </si>
  <si>
    <t>Activador anaerobico loctite 7649</t>
  </si>
  <si>
    <t>Sellador de rosca 545 loctite</t>
  </si>
  <si>
    <t>Trabador de roscas loctite 242</t>
  </si>
  <si>
    <t>Pegamento loctite 4013</t>
  </si>
  <si>
    <t>Retenedor de piezas cilindricas loctite 609</t>
  </si>
  <si>
    <t>Silicon transparente</t>
  </si>
  <si>
    <t>Silicon alta temperatura</t>
  </si>
  <si>
    <t>Eliminador de empaques</t>
  </si>
  <si>
    <t>Pegamento para PVC</t>
  </si>
  <si>
    <t>Desengrasantes</t>
  </si>
  <si>
    <t>Aditivo de tratamiento para aguas sistemas de enfriamiento</t>
  </si>
  <si>
    <t xml:space="preserve"> - Tornillo hexagonal M6</t>
  </si>
  <si>
    <t xml:space="preserve"> - Tornillo hexagonal M8</t>
  </si>
  <si>
    <t xml:space="preserve"> - Tornillo hexagonal M10</t>
  </si>
  <si>
    <t xml:space="preserve"> - Tornillo hexagonal M12</t>
  </si>
  <si>
    <t xml:space="preserve"> - Tornillo allen M6</t>
  </si>
  <si>
    <t xml:space="preserve"> - Tornillo allen M8</t>
  </si>
  <si>
    <t xml:space="preserve"> - Tornillo allen M10</t>
  </si>
  <si>
    <t xml:space="preserve"> - Tornillo avellanado allen M6</t>
  </si>
  <si>
    <t xml:space="preserve"> - Tornillo avellanado allen M8</t>
  </si>
  <si>
    <t xml:space="preserve"> - Tornillo avellanado allen M10</t>
  </si>
  <si>
    <t>Arandelas planas</t>
  </si>
  <si>
    <t>Arandelas de presión</t>
  </si>
  <si>
    <t xml:space="preserve"> - Tubo HN 1/4"</t>
  </si>
  <si>
    <t xml:space="preserve"> - Tubo HN 1/2"</t>
  </si>
  <si>
    <t xml:space="preserve"> - Tubo HN 1"</t>
  </si>
  <si>
    <t xml:space="preserve"> - Tubo HN 1 1/2"</t>
  </si>
  <si>
    <t xml:space="preserve"> - Tubo HN 2"</t>
  </si>
  <si>
    <t xml:space="preserve"> - Tubo HN 2 1/2"</t>
  </si>
  <si>
    <t xml:space="preserve"> - Tubo HN 3"</t>
  </si>
  <si>
    <t xml:space="preserve"> - Tubo HN 4"</t>
  </si>
  <si>
    <t xml:space="preserve"> - Tubo HG 1/4"</t>
  </si>
  <si>
    <t xml:space="preserve"> - Tubo HG 1/2"</t>
  </si>
  <si>
    <t xml:space="preserve"> - Tubo HG 1"</t>
  </si>
  <si>
    <t xml:space="preserve"> - Tubo HG 2"</t>
  </si>
  <si>
    <t xml:space="preserve"> - Tubo HG 2 1/2"</t>
  </si>
  <si>
    <t xml:space="preserve"> - Tubo HG 3"</t>
  </si>
  <si>
    <t xml:space="preserve"> - Tubo HG 4" </t>
  </si>
  <si>
    <t xml:space="preserve"> - Tubo inox 1"</t>
  </si>
  <si>
    <t xml:space="preserve"> - Tubo inox 1 1/2"</t>
  </si>
  <si>
    <t xml:space="preserve"> - Tubo inox 2"</t>
  </si>
  <si>
    <t xml:space="preserve"> - Tubo inox 2 1/2"</t>
  </si>
  <si>
    <t xml:space="preserve"> - Tubo inox 3"</t>
  </si>
  <si>
    <t xml:space="preserve"> - Tubo inox 4" </t>
  </si>
  <si>
    <t xml:space="preserve"> - Tubo inox 6"</t>
  </si>
  <si>
    <t xml:space="preserve"> - Codos</t>
  </si>
  <si>
    <t xml:space="preserve"> - T's</t>
  </si>
  <si>
    <t xml:space="preserve"> - Y's</t>
  </si>
  <si>
    <t xml:space="preserve"> - Uniones</t>
  </si>
  <si>
    <t xml:space="preserve"> - Bridas</t>
  </si>
  <si>
    <t xml:space="preserve"> - Niples</t>
  </si>
  <si>
    <t xml:space="preserve"> - Cruces</t>
  </si>
  <si>
    <t xml:space="preserve"> - Llaves de paso</t>
  </si>
  <si>
    <t>Láminas HN</t>
  </si>
  <si>
    <t>Láminas HG</t>
  </si>
  <si>
    <t>Láminas Inoxidable</t>
  </si>
  <si>
    <t>Lingote de acero</t>
  </si>
  <si>
    <t>Gazas</t>
  </si>
  <si>
    <t>Anclajes</t>
  </si>
  <si>
    <t>Anclajes tipo HILTI</t>
  </si>
  <si>
    <t>Angular 1 1/2" x 3/16"</t>
  </si>
  <si>
    <t>Angular 2 1/2" x 1/4"</t>
  </si>
  <si>
    <t>Angular 2"x 1/4"</t>
  </si>
  <si>
    <t>Varilla lisa</t>
  </si>
  <si>
    <t>Láminas de plywood</t>
  </si>
  <si>
    <t>Alfajillas</t>
  </si>
  <si>
    <t>Piezas de madera para desarme</t>
  </si>
  <si>
    <t>Discos de corte metal</t>
  </si>
  <si>
    <t>Discos de esmerilado metal</t>
  </si>
  <si>
    <t>Discos de pulido metal</t>
  </si>
  <si>
    <t>Rodines tipo industrial Cap. 50 Kg</t>
  </si>
  <si>
    <t>Tubería PVC SCH40 1/2"</t>
  </si>
  <si>
    <t>Tubería PVC SCH40 3/4"</t>
  </si>
  <si>
    <t>Tubería PVC SCH40 1"</t>
  </si>
  <si>
    <t>Tubería PVC SCH40 1 1/2"</t>
  </si>
  <si>
    <t>Tubería PVC SCH40 2"</t>
  </si>
  <si>
    <t xml:space="preserve"> - Lija agua p/ metal # 100</t>
  </si>
  <si>
    <t xml:space="preserve"> - Lija agua p/ metal # 120</t>
  </si>
  <si>
    <t xml:space="preserve"> - Lija agua p/ metal # 200</t>
  </si>
  <si>
    <t xml:space="preserve"> - Lija agua p/ metal # 400</t>
  </si>
  <si>
    <t xml:space="preserve"> - Lija agua p/ metal # 600</t>
  </si>
  <si>
    <t xml:space="preserve"> - Lija agua p/ metal # 1000</t>
  </si>
  <si>
    <t xml:space="preserve"> - Soldadura 6010 3/32", 1/8"</t>
  </si>
  <si>
    <t xml:space="preserve"> - Soldadura 6011 3/32", 1/8"</t>
  </si>
  <si>
    <t xml:space="preserve"> - Soldadura de bronce</t>
  </si>
  <si>
    <t xml:space="preserve"> - Soldadura de plata</t>
  </si>
  <si>
    <t>Espander</t>
  </si>
  <si>
    <t>Láminas de Nylon</t>
  </si>
  <si>
    <t>Piezas de Nylon</t>
  </si>
  <si>
    <t xml:space="preserve"> - Fresas para desbaste</t>
  </si>
  <si>
    <t xml:space="preserve"> - Lijas mil hojas</t>
  </si>
  <si>
    <t xml:space="preserve"> - Cepillos</t>
  </si>
  <si>
    <t>Plastico negro</t>
  </si>
  <si>
    <t>Hojas de segueta</t>
  </si>
  <si>
    <t>Cable electrico</t>
  </si>
  <si>
    <t>Bombillos</t>
  </si>
  <si>
    <t>Tomacorrientes</t>
  </si>
  <si>
    <t>Botoneras</t>
  </si>
  <si>
    <t>Válvula de bola 1/4"</t>
  </si>
  <si>
    <t>Válvula de bola 1/2"</t>
  </si>
  <si>
    <t>Válvula de bola 1"</t>
  </si>
  <si>
    <t>Válvula de bola 1 1/2"</t>
  </si>
  <si>
    <t>Válvula de bola 2"</t>
  </si>
  <si>
    <t>Válvula de compuerta 1"</t>
  </si>
  <si>
    <t>Válvula de compuerta 1 1/2"</t>
  </si>
  <si>
    <t>Válvula de compuerta 2"</t>
  </si>
  <si>
    <t>Válvula de compuerta 4"</t>
  </si>
  <si>
    <t>Válvula de compuerta 6"</t>
  </si>
  <si>
    <t>Válvula de mariposa 4"</t>
  </si>
  <si>
    <t>Válvula de mariposa 6" (DN 150)</t>
  </si>
  <si>
    <t>Válvula de globo 1"</t>
  </si>
  <si>
    <t>Válvula de globo 1 1/2"</t>
  </si>
  <si>
    <t>Válvula de globo 2"</t>
  </si>
  <si>
    <t>Válvula de globo 2 1/2"</t>
  </si>
  <si>
    <t>Repuestos para cilindros hidráulicos</t>
  </si>
  <si>
    <t>Retenedores</t>
  </si>
  <si>
    <t xml:space="preserve"> - Cordón O-ring 5mm</t>
  </si>
  <si>
    <t xml:space="preserve"> - Cordón O-ring 6mm</t>
  </si>
  <si>
    <t xml:space="preserve"> - Cordón O-ring 8mm</t>
  </si>
  <si>
    <t xml:space="preserve"> - Cordón O-ring 10mm</t>
  </si>
  <si>
    <t xml:space="preserve"> - Cordón O-ring 12mm</t>
  </si>
  <si>
    <t xml:space="preserve"> - Cordón O-ring 14mm</t>
  </si>
  <si>
    <t xml:space="preserve"> - Cordón O-ring 16mm</t>
  </si>
  <si>
    <t xml:space="preserve"> - O-ring según medida</t>
  </si>
  <si>
    <t>Manguera para aceite</t>
  </si>
  <si>
    <t>Manguera para aire comprimido</t>
  </si>
  <si>
    <t>Gazas soportes para tubería</t>
  </si>
  <si>
    <t>Filtro de aire</t>
  </si>
  <si>
    <t>Filtro de aceite</t>
  </si>
  <si>
    <t>Filtro de agua</t>
  </si>
  <si>
    <t>Filtro para diesel</t>
  </si>
  <si>
    <t>Motobombas para agua</t>
  </si>
  <si>
    <t>Bomba hidráulica</t>
  </si>
  <si>
    <t>Válvula reguladora de flujo</t>
  </si>
  <si>
    <t>Fibras de freno</t>
  </si>
  <si>
    <t>Fajas</t>
  </si>
  <si>
    <t>Poleas</t>
  </si>
  <si>
    <t>Fitinería</t>
  </si>
  <si>
    <t>Manometros</t>
  </si>
  <si>
    <t xml:space="preserve"> Roles</t>
  </si>
  <si>
    <t>Tanque cisterna para agua limpia</t>
  </si>
  <si>
    <t>Enfriador de aceite tipo placas</t>
  </si>
  <si>
    <t>Repuestos para máquina plasma, oxicorte</t>
  </si>
  <si>
    <t>Reparación de equipos y activos</t>
  </si>
  <si>
    <t xml:space="preserve">Teflon </t>
  </si>
  <si>
    <t>Cinta para etiquetadora</t>
  </si>
  <si>
    <t>Gazas plasticas</t>
  </si>
  <si>
    <t>Empaques hule, carton, velomy</t>
  </si>
  <si>
    <t>Pastillas de frenos</t>
  </si>
  <si>
    <t>Caja de herramientas vacias pequeñas</t>
  </si>
  <si>
    <t>Manguera para uso de cuadrillas</t>
  </si>
  <si>
    <t>Toallas para limpieza de reservorios de aceite</t>
  </si>
  <si>
    <t>Cepillos para baquetear intercambiadores</t>
  </si>
  <si>
    <t>Cajas plasticas para almacenar</t>
  </si>
  <si>
    <t>Vasos para comedor</t>
  </si>
  <si>
    <t>Cinta adhesiva</t>
  </si>
  <si>
    <t>Laminas para emplasticar</t>
  </si>
  <si>
    <t>Calibración de equipos</t>
  </si>
  <si>
    <t>LUMINARIA LED TIPO COBRA ULKALE C/F STREET 60W 120-277V 7800lm 5000K</t>
  </si>
  <si>
    <t>Mantenimiento Unidad 3 PHVE</t>
  </si>
  <si>
    <t>BASE PARA LED</t>
  </si>
  <si>
    <t>LED ROJO</t>
  </si>
  <si>
    <t xml:space="preserve">39121534
</t>
  </si>
  <si>
    <t>LED VERDE</t>
  </si>
  <si>
    <t>3 c/u</t>
  </si>
  <si>
    <t>LED CON CABLE</t>
  </si>
  <si>
    <t>ACOPLES HEMBRA 1/2</t>
  </si>
  <si>
    <t>FERULA P/MANGUERA</t>
  </si>
  <si>
    <t>MALLAS 1/2</t>
  </si>
  <si>
    <t>MANG.HIDRAULICA 100R2 3500PSI</t>
  </si>
  <si>
    <t>ADAPTADOR MACHO 1/2</t>
  </si>
  <si>
    <t>LOCTITE 271 TRABADOR ROJO 50 ML</t>
  </si>
  <si>
    <t>PIEDRA PARA AFILAR CUCHILLO JB-8 NORTON</t>
  </si>
  <si>
    <t>UNIONES TOPE 1/2 ACERO INOX</t>
  </si>
  <si>
    <t xml:space="preserve"> NIPLES 1/2 ACERO INOX</t>
  </si>
  <si>
    <t>12 c/u</t>
  </si>
  <si>
    <t>GALONES DE VARSOL</t>
  </si>
  <si>
    <t>27 gal</t>
  </si>
  <si>
    <t>ENCHUFLE 125/250V,</t>
  </si>
  <si>
    <t xml:space="preserve"> TOMA SOBRE 125/250V</t>
  </si>
  <si>
    <t>BROCHA ECONOMICA</t>
  </si>
  <si>
    <t xml:space="preserve"> ESPONJA SCOTCH BRITE</t>
  </si>
  <si>
    <t>LIJAS DE AGUA #100</t>
  </si>
  <si>
    <t>19 c/u</t>
  </si>
  <si>
    <t>DILUYENTE THINER</t>
  </si>
  <si>
    <t>12 gal</t>
  </si>
  <si>
    <t>TOMA PLARIZADO PARA EXTENCIÓN METAL</t>
  </si>
  <si>
    <t>ESPONJA INDUSTRIAL</t>
  </si>
  <si>
    <t>LIJAS DE AGUA #600 3M</t>
  </si>
  <si>
    <t>LIJAS DE AGUA #400 3M</t>
  </si>
  <si>
    <t>9 c/u</t>
  </si>
  <si>
    <t>VÁLVULA ELIMINADORA AIRE 3/4</t>
  </si>
  <si>
    <t>BRIDA ROSCABLE A. CARBONO  3/4</t>
  </si>
  <si>
    <t xml:space="preserve"> NIPLE 3/4</t>
  </si>
  <si>
    <t>15 c/u</t>
  </si>
  <si>
    <t>SERVICIO IMPRESIÓN PLANOS PARA MANTENIMIENTO MAYOR U4 PH VENTANAS</t>
  </si>
  <si>
    <t>FILTRO</t>
  </si>
  <si>
    <t>ENCHUFLES</t>
  </si>
  <si>
    <t>INTERRUPTOR</t>
  </si>
  <si>
    <t>HISOPOS DE LIMPIEZA</t>
  </si>
  <si>
    <t>PICHINGAS DE KV 300 DE 20L</t>
  </si>
  <si>
    <t>RESINAS</t>
  </si>
  <si>
    <t>ENCHUFLE EAGLE</t>
  </si>
  <si>
    <t>ESMALTE SUPER DRY</t>
  </si>
  <si>
    <t>4 gal</t>
  </si>
  <si>
    <t>CEDAZO</t>
  </si>
  <si>
    <t>DISCOS DE CORTE</t>
  </si>
  <si>
    <t>CAPACITOR</t>
  </si>
  <si>
    <t>BROCAS DE COBALTO</t>
  </si>
  <si>
    <t xml:space="preserve">TORNILLOS </t>
  </si>
  <si>
    <t>TUERCAS</t>
  </si>
  <si>
    <t>ESTROPAJO</t>
  </si>
  <si>
    <t>45 kg</t>
  </si>
  <si>
    <t>Mantenimiento Unidad 3 PHVE. Hay en Almacén Anonos. 06-45-1950.</t>
  </si>
  <si>
    <t>ALCOHOL EN GEL DE 250 ML</t>
  </si>
  <si>
    <t>Mantenimiento Unidad 3 PHVE. Hay en Almacén Anonos.</t>
  </si>
  <si>
    <t>DISCOS PARA ESMERILAR METALES</t>
  </si>
  <si>
    <t xml:space="preserve">SELLADOR PROTECTOR ROJO 45 </t>
  </si>
  <si>
    <t>2 gal</t>
  </si>
  <si>
    <t>Mantenimiento Unidad 3 PHVE. Hay en Almacén Anonos. 54-15-2203.</t>
  </si>
  <si>
    <t>Mantenimiento Unidad 3 PHVE. Hay en Almacén Anonos. 92-90-1040.</t>
  </si>
  <si>
    <t>JUEGO DE MACHOS 10X1.5MM</t>
  </si>
  <si>
    <t>TUERCAS HEXAGONALES</t>
  </si>
  <si>
    <t xml:space="preserve"> ARANDELAS DE PRESIÓN</t>
  </si>
  <si>
    <t>ARANDELA PLANA</t>
  </si>
  <si>
    <t>SPAGUETTI F.V DE 7/8</t>
  </si>
  <si>
    <t>SPAGUETTI TERMOC. 1Y1/2</t>
  </si>
  <si>
    <t xml:space="preserve"> TERMINAL ENT OJO SC-185</t>
  </si>
  <si>
    <t>TUERCAS DE SEGURIDAD</t>
  </si>
  <si>
    <t>TORNILLO CABEZA HEXAGONAL M12 X 1.75X30</t>
  </si>
  <si>
    <t>TORNILLO CABEZA HEXAGONAL M12X1.75X35</t>
  </si>
  <si>
    <t>ARANDELAS M12</t>
  </si>
  <si>
    <t>JUEGO DE MACHOS 12X1.75</t>
  </si>
  <si>
    <t>CEPILLOS NYLON</t>
  </si>
  <si>
    <t>SPRAY CROMADO</t>
  </si>
  <si>
    <t>POXIPOL</t>
  </si>
  <si>
    <t>1 gal</t>
  </si>
  <si>
    <t xml:space="preserve"> CUARTO ANTICORROSIVO</t>
  </si>
  <si>
    <t>DESENGRASANTE MOTOR</t>
  </si>
  <si>
    <t>KEM ESMALTE IND FAST DRY ULTRA DEEP</t>
  </si>
  <si>
    <t>CEPILLOS PLANOS</t>
  </si>
  <si>
    <t xml:space="preserve">ACOPLE HEMBRA, </t>
  </si>
  <si>
    <t>ACOPLE HEMBRA LARGO,</t>
  </si>
  <si>
    <t>FERULAS</t>
  </si>
  <si>
    <t>GRASA P/ENSAMBLADOR MOTORES</t>
  </si>
  <si>
    <t xml:space="preserve">Cable ExtraFlexible H07RN-F 1x70mm² 450/750V 90ºC 268A Top Cable </t>
  </si>
  <si>
    <t>10 mts</t>
  </si>
  <si>
    <t>CABLE DE POTENCIA 5x50 mm², ELABORADO EN COBRE ELECTROLÍTICO CLASE 5, RANGO DE VOLTAJE DE 0,6 kV A 1 kV, DIAMETRO 34,5 mm, TEMPERATURA MÁXIMA EN CIRCUITO 250 ºC, EMBALADO EN BOBINA COMPLETA CON 200 m.</t>
  </si>
  <si>
    <t>Carbones Grado E-698 - Nº89 Helwig - De 19.10 X 38.10 X 69.90 mm</t>
  </si>
  <si>
    <t>Carbones (escobilla) 32X32X60 grado 2065</t>
  </si>
  <si>
    <t>Bodega 28 PHBR</t>
  </si>
  <si>
    <t>CARBONES HELWING 89 #552. Código: 10-127541.</t>
  </si>
  <si>
    <t>Bodega 27 PHBE</t>
  </si>
  <si>
    <t>ESCOBILLAS (CARBONES) GRADO H702, CON 2 CABLES DE 140 mm CON AISLANTE, MEDIDAS LARGO 65 mm, ANCHO 25 mm, GRUESO 32 mm, TERMINAL 16 mm X 32 mm YORK, N° PARTE Q372995 Marca CSABC Modelo H702</t>
  </si>
  <si>
    <t>Carbones Grado E-698 - Nº86 Helwig - De 20 X 40 X 70 mm</t>
  </si>
  <si>
    <t>CABLES DE 140 mm CON AISLANTE, MEDIDAS LARGO 65 mm, ANCHO 25 mm, GRUESO 32 mm</t>
  </si>
  <si>
    <t>LUZ PILOTO AMARILLA</t>
  </si>
  <si>
    <t>Cambio Interruptor de Máquina Unidad 1 PHEL/Mantenimiento mayor Unidad 1</t>
  </si>
  <si>
    <t>LUZ PILOTO LED ROJO</t>
  </si>
  <si>
    <t>LUZ PILOTO VERDE</t>
  </si>
  <si>
    <t>PLATINAS 38X4.8MMX2MTS</t>
  </si>
  <si>
    <t>REMACHES 3/16 X 1/2</t>
  </si>
  <si>
    <t>ESPATULAS FLEXIBLES 2-3/8</t>
  </si>
  <si>
    <t>CINTA TELA DUCTO</t>
  </si>
  <si>
    <t>ATOMIZADORES USO DOMESTICO</t>
  </si>
  <si>
    <t>ESPATULA PLASTICA 3P</t>
  </si>
  <si>
    <t>CEPILLO DE BRONCE</t>
  </si>
  <si>
    <t xml:space="preserve"> CEPILLO DE ACERO</t>
  </si>
  <si>
    <t>VARSOL</t>
  </si>
  <si>
    <t>9 GALONES</t>
  </si>
  <si>
    <t>TAPE TERMO-ENCOGIBLE PARA CABLE</t>
  </si>
  <si>
    <t>PLASTICO PARA CONSTRUCCIÓN NEGRO</t>
  </si>
  <si>
    <t>4 METROS</t>
  </si>
  <si>
    <t xml:space="preserve">TORNILLOS HEXAGONALES 1/4 X 3/4 </t>
  </si>
  <si>
    <t>ARANDELAS PRESIÓN 1/4</t>
  </si>
  <si>
    <t>ARANDELAS PLANAS 1/4</t>
  </si>
  <si>
    <t>PAPEL CON CINTA ADHESIVA</t>
  </si>
  <si>
    <t>BROCHA 1 1/2</t>
  </si>
  <si>
    <t>BROCHA 2P</t>
  </si>
  <si>
    <t xml:space="preserve"> MARCO P/FELPA</t>
  </si>
  <si>
    <t>5 GALONES</t>
  </si>
  <si>
    <t>DISCOS DE CORTE METAL</t>
  </si>
  <si>
    <t xml:space="preserve"> ARANDELA PLANA 3/16</t>
  </si>
  <si>
    <t>TORNILLOS CORROCERÍA 1/4 X 3/4</t>
  </si>
  <si>
    <t>ANGULARES 38X38X3.2 MM X 2METROS</t>
  </si>
  <si>
    <t>MASILLA PLASTICA</t>
  </si>
  <si>
    <t xml:space="preserve"> ESMALTE FAST DRY </t>
  </si>
  <si>
    <t>CATALIZADOR FIBRA VIDRIO</t>
  </si>
  <si>
    <t>ESCOBETA USO DOMESTICO</t>
  </si>
  <si>
    <t>ESPONJAS SCOTCH BRITE DOBLE USO</t>
  </si>
  <si>
    <t>CEPILLOS LECHERO MULTIUSO</t>
  </si>
  <si>
    <t>SPRAY HARRIS METÁLICO NEGRO</t>
  </si>
  <si>
    <t xml:space="preserve">LIJA POR METRO 80 12 </t>
  </si>
  <si>
    <t>PREMIER GRIS 1/4</t>
  </si>
  <si>
    <t xml:space="preserve">MASKING AZUL </t>
  </si>
  <si>
    <t xml:space="preserve"> ANCLAJE 3/8</t>
  </si>
  <si>
    <t>TORNILLO HEXAGONAL 1 1/4</t>
  </si>
  <si>
    <t>TORNILLO HEXAGONAL 1 1/2</t>
  </si>
  <si>
    <t>ARANDELASPLANAS 3/8</t>
  </si>
  <si>
    <t>BROCAS METAL 5/32</t>
  </si>
  <si>
    <t>BROCAS METAL 1/4</t>
  </si>
  <si>
    <t>BROCAS METAL 3/8</t>
  </si>
  <si>
    <t>BROCA METAL 1/2</t>
  </si>
  <si>
    <t>ARANDELAS PRESIÓN 3/8</t>
  </si>
  <si>
    <t>TUERCAS 3/8</t>
  </si>
  <si>
    <t>BROCAS CONCRETO 1/4</t>
  </si>
  <si>
    <t xml:space="preserve"> GAZA 1/2</t>
  </si>
  <si>
    <t>GAZA 3/4</t>
  </si>
  <si>
    <t>BROCA METAL 3/4</t>
  </si>
  <si>
    <t>TUERCAS 5/16</t>
  </si>
  <si>
    <t>TORNILLOS HEXAGONALES 5/16</t>
  </si>
  <si>
    <t xml:space="preserve"> BARRA TODO ROSCA 5/16</t>
  </si>
  <si>
    <t>RESINA CRISTAL</t>
  </si>
  <si>
    <t>EPOXI MIL</t>
  </si>
  <si>
    <t>CEPILLOS LAVA VAJILLAS</t>
  </si>
  <si>
    <t>CEPILLOS PEQUEÑOS</t>
  </si>
  <si>
    <t>TORNILLOS GYPSUM</t>
  </si>
  <si>
    <t>CINTAS SCOTCH AZUL</t>
  </si>
  <si>
    <t>TORNILLO GR</t>
  </si>
  <si>
    <t>CILINDRO GAS BUTANO</t>
  </si>
  <si>
    <t>LAMINA ACRILICA PREMIUM 122X244 CMX8MM TRANSPARENTE</t>
  </si>
  <si>
    <t>GANCHOS</t>
  </si>
  <si>
    <t>27,18 LITROS</t>
  </si>
  <si>
    <t xml:space="preserve">INDICADORA P/BORNE KLEMSAN 41-50  </t>
  </si>
  <si>
    <t>TUBOS BIEX</t>
  </si>
  <si>
    <t>CONECTOR 3/4</t>
  </si>
  <si>
    <t>TUBO TERMOCONTRAIBLE 7MM 1/4</t>
  </si>
  <si>
    <t>TUBO TERMOCONTRAIBLE 13MM 1/2</t>
  </si>
  <si>
    <t>TUBO TERMOCONTRAIBLE 20MM 3/4</t>
  </si>
  <si>
    <t>INDICADORA P/ BORNE KLEMSAN 11-20</t>
  </si>
  <si>
    <t>INDICADORA P/BORNE KLEMSAN 21-30</t>
  </si>
  <si>
    <t>INDICADORA P/BORNE KLEMSAN 31-40</t>
  </si>
  <si>
    <t>CONECTORES 1/2 EXTRAFLEXIBLE</t>
  </si>
  <si>
    <t>TUBO BIEX EXTRAFLEXIBLE 14MM</t>
  </si>
  <si>
    <t>BORNE TIERRA</t>
  </si>
  <si>
    <t>CAJA PLASTICA DE DERIVACIÓN</t>
  </si>
  <si>
    <t>BORNE GRIS 6MM 50A</t>
  </si>
  <si>
    <t>TAPA FINAL</t>
  </si>
  <si>
    <t>SOPORTE FINAL COLOR GRIS</t>
  </si>
  <si>
    <t xml:space="preserve"> TUBO P/ MARCA DE CABLE CEMBRE P/SUJETAR CON AMARRAS 10X35MM</t>
  </si>
  <si>
    <t>INDICADORA 1-10</t>
  </si>
  <si>
    <t>AMARRAS PLASTICAS NEGRAS</t>
  </si>
  <si>
    <t>NDICADORA 11-20</t>
  </si>
  <si>
    <t>INDICADORA 21-30</t>
  </si>
  <si>
    <t>NDICADORA 31-40</t>
  </si>
  <si>
    <t>INDICADORA 41-50</t>
  </si>
  <si>
    <t>AMARRAS PLASTICAS BLANCAS</t>
  </si>
  <si>
    <t>CONECTORES 20MM</t>
  </si>
  <si>
    <t>CONECTORES 14MM</t>
  </si>
  <si>
    <t>TUBO BIEX EXTRAFLEXIBLE 20MM</t>
  </si>
  <si>
    <t>SELECTOR 2 POS C/LLAVE</t>
  </si>
  <si>
    <t>CONTACTO AS AUXILIARY SWITCH</t>
  </si>
  <si>
    <t>PUENTE JUMPER 6MM</t>
  </si>
  <si>
    <t>BREAKER SIMENS 1P/6A</t>
  </si>
  <si>
    <t>RIEL DIN ACERO GALANIZADO</t>
  </si>
  <si>
    <t>CANALETAS</t>
  </si>
  <si>
    <t>BORNE 4MM</t>
  </si>
  <si>
    <t>BREAKER SIEMENS 3P/4A</t>
  </si>
  <si>
    <t>BREAKER 340 3P 40A</t>
  </si>
  <si>
    <t>TAPETES Y ABSORBENTES</t>
  </si>
  <si>
    <t>Mantenimiento Mayor Unidad 1 PHBE. Hay en Almacén Anonos.</t>
  </si>
  <si>
    <t>ROLLOS ABSORBENTES</t>
  </si>
  <si>
    <t>CAJA CALCETAS ABSORBENTES</t>
  </si>
  <si>
    <t>Mantenimiento Mayor Unidad 1 PHBE</t>
  </si>
  <si>
    <t>CEPILLOS DE BRONCE</t>
  </si>
  <si>
    <t>CEPILLOS DE ACERO</t>
  </si>
  <si>
    <t>CEPILLOS DE FIBRAS NATURALES Y SINTETICOS</t>
  </si>
  <si>
    <t>TAPE FIBRA DE VIDRIO (OTX-4595)</t>
  </si>
  <si>
    <t>TERMINAL HEMBRA PARA CABLE #12-10</t>
  </si>
  <si>
    <t xml:space="preserve">CABLE DE FIBRA DE VIDRIO #12 NEGRO </t>
  </si>
  <si>
    <t>GALON SELLADOR PROTECTOR ROJO H3055</t>
  </si>
  <si>
    <t>PICHINGA DE THINNER</t>
  </si>
  <si>
    <t>TOMA DE PATA PLANA PARA TERMOCUPLA TIPO J</t>
  </si>
  <si>
    <t>SENSOR INDUCTIVOS METAL 30MM 1NA PNP IP68 3 HILOS</t>
  </si>
  <si>
    <t>1 GALON</t>
  </si>
  <si>
    <t>TORNILLO HEXAGONAL ACERO INOXIDABLE 1/2 X 2 1/2</t>
  </si>
  <si>
    <t>BASES 8501 NR82</t>
  </si>
  <si>
    <t>MTS SPAGUETTI F.V, BORNERA DE 6 PATAS DE 28X43, TERMINAL OJO AZUL RV2-5</t>
  </si>
  <si>
    <t>25 KILOS ESTROPAJO</t>
  </si>
  <si>
    <t>25 KILOS</t>
  </si>
  <si>
    <t>Mantenimiento Mayor Unidad 3 PHDG. Hay en Almacén Anonos. 06-45-1950.</t>
  </si>
  <si>
    <t>5 PRODUCTO DIELÉCTRICO SECADO INTERMEDIO</t>
  </si>
  <si>
    <t>Mantenimiento Mayor Unidad 3 PHDG.</t>
  </si>
  <si>
    <t>5 DESPLAZADOR DE HUMEDAD ELECTRONIC</t>
  </si>
  <si>
    <t>Mantenimiento Mayor Unidad 3 PHDG</t>
  </si>
  <si>
    <t>1 LAMINA DE ACERO INOX 304 DE 22-4X8</t>
  </si>
  <si>
    <t xml:space="preserve"> 8 RESISTENCIA HORNO-EMERSON</t>
  </si>
  <si>
    <t xml:space="preserve">40 TERMINALES OJO FASTON-ATLAS </t>
  </si>
  <si>
    <t xml:space="preserve">100 MTS CABLE FIBRA VIDRIO 12 </t>
  </si>
  <si>
    <t>6 CILINDRO GAS P/CAMP JUM-ST 227G S/R</t>
  </si>
  <si>
    <t>4 GALONES DE VARSOL</t>
  </si>
  <si>
    <t xml:space="preserve"> 2 BROCHAS DE 2.5</t>
  </si>
  <si>
    <t>2 BROCHAS DE 3</t>
  </si>
  <si>
    <t xml:space="preserve">2 galones de thinner </t>
  </si>
  <si>
    <t xml:space="preserve"> 600 tornillos gipson punta fina</t>
  </si>
  <si>
    <t>600 tornillos punta fina 8x12</t>
  </si>
  <si>
    <t xml:space="preserve"> 2 punta de taladro </t>
  </si>
  <si>
    <t>100 tachuelon acero mejia</t>
  </si>
  <si>
    <t>7 GALONES DE VARSOL</t>
  </si>
  <si>
    <t>12 TORNILLOS NEGRO M16X60</t>
  </si>
  <si>
    <t xml:space="preserve">12 TORNILLOS GALVANIZADOS M12X40 </t>
  </si>
  <si>
    <t>6 BROCHAS</t>
  </si>
  <si>
    <t>Reles de control</t>
  </si>
  <si>
    <t>Bases de reles de control</t>
  </si>
  <si>
    <t>Final Tape Vidatape P</t>
  </si>
  <si>
    <t>Moisture proof tape Isoseal</t>
  </si>
  <si>
    <t>MICA TAPE Feinmicaglas tape</t>
  </si>
  <si>
    <t>Epoxy Resin Ultimeg 2004 Epoxy resin</t>
  </si>
  <si>
    <t>aislante cinta Vidatape GP</t>
  </si>
  <si>
    <t>Cable flexible para terminales generador Siwokul Cable 13.8kv 95mm2</t>
  </si>
  <si>
    <t>separador aislante15.90 x 551 x 0.40mm G11 Top Strip Top</t>
  </si>
  <si>
    <t>separador aislante15.90 x 551 x 0.30mm G11 Top Strip Top</t>
  </si>
  <si>
    <t>separador aislante 15.90 x 551 x 5.00mm Conductive Middle</t>
  </si>
  <si>
    <t>separador aislante 15.90 x 551 x 0.30mm Conductive Bottom</t>
  </si>
  <si>
    <t>separador aislante 15.90 x 551 x 0.20mm G11 strip</t>
  </si>
  <si>
    <t>separador aislante 15.90 x 551 x 0.30mm G11 strip</t>
  </si>
  <si>
    <t xml:space="preserve">Servico de reparación de Transformador </t>
  </si>
  <si>
    <t>75 metros</t>
  </si>
  <si>
    <t xml:space="preserve">Cable de Potencia 350 MCM, EPR, 17kV- Tramo Celdas/Subestación </t>
  </si>
  <si>
    <t>600 metros</t>
  </si>
  <si>
    <t>Terminales Premoldeadas Cable 4/0 - 500MCM, 17kV (sin enaguas, para uso interior por espacio)</t>
  </si>
  <si>
    <t>Terminales Premoldeadas Cable 1/0 - 250 MCM, 17kV (sin enaguas, para uso interior por espacio)</t>
  </si>
  <si>
    <t>Barras de Cobre 80x10 mm</t>
  </si>
  <si>
    <t>Aisladores pasantes</t>
  </si>
  <si>
    <t xml:space="preserve">Terminales Electrolíticas </t>
  </si>
  <si>
    <t xml:space="preserve">Terminales Pin Hueco </t>
  </si>
  <si>
    <t>Cintas rotuladoras termocontractiles</t>
  </si>
  <si>
    <t>Tubo estructural p/base celdas</t>
  </si>
  <si>
    <t>1 Estación con forma de pantalla táctil a color 7 p para interiores de viviendas</t>
  </si>
  <si>
    <t>LAVADO Y ENCERADO DE VEHICULO</t>
  </si>
  <si>
    <t>1 Retenedor milimetrico de hule</t>
  </si>
  <si>
    <t>4 Roles métalicos 45x85x19</t>
  </si>
  <si>
    <t>1 TQ8008 Parte de motor</t>
  </si>
  <si>
    <t>7 LIJAS DE AGUA</t>
  </si>
  <si>
    <t>1 Toma 125/250V</t>
  </si>
  <si>
    <t xml:space="preserve">Bolsas de azucar </t>
  </si>
  <si>
    <t xml:space="preserve"> bolsas de café</t>
  </si>
  <si>
    <t xml:space="preserve">26 Terminal entallar 4/0 AWG barril largo 2 ojos </t>
  </si>
  <si>
    <t xml:space="preserve"> 2 terminal unipolar cable potencia 15 KV</t>
  </si>
  <si>
    <t>2 CHV modelo 400 15W40 DIESEL.</t>
  </si>
  <si>
    <t>1 VENTILADOR 20 INDUS</t>
  </si>
  <si>
    <t>12 LIJAS DE AGUA # 100</t>
  </si>
  <si>
    <t xml:space="preserve"> Galones Thinner</t>
  </si>
  <si>
    <t xml:space="preserve"> 2 ORGANIZADORES SORTM GRANDE</t>
  </si>
  <si>
    <t>1 CAJA TRANSPARENTE,</t>
  </si>
  <si>
    <t>2 FILTROS RETENEDOR</t>
  </si>
  <si>
    <t xml:space="preserve">1 protector toma </t>
  </si>
  <si>
    <t>2 Spray Colores</t>
  </si>
  <si>
    <t>1 CARGADOR 12V DC 2A</t>
  </si>
  <si>
    <t xml:space="preserve">1 ABANICO  </t>
  </si>
  <si>
    <t>1 breker 3p/100A 10 KA 400VAC, 1 RIEL DIN ALUMINIO35X7.5MM</t>
  </si>
  <si>
    <t>1 BREAKER 3P/63A 5KA 277/480V</t>
  </si>
  <si>
    <t>30 metros cable flex</t>
  </si>
  <si>
    <t>2 TOMAS EAGLE 112 50 AMP PARCHE</t>
  </si>
  <si>
    <t xml:space="preserve"> 2 ENCHUFLE 63A</t>
  </si>
  <si>
    <t>1 BREAKER 320 3P 20A,</t>
  </si>
  <si>
    <t xml:space="preserve"> 1 BREAKER 20A</t>
  </si>
  <si>
    <t>1 ROL CODIGO 3007</t>
  </si>
  <si>
    <t>2 ACOPLES CJ-28 RO</t>
  </si>
  <si>
    <t xml:space="preserve">1 LUZ ESTROBOCOPICA AMBAR RSTA, </t>
  </si>
  <si>
    <t>4 TERMINAL RJ45</t>
  </si>
  <si>
    <t xml:space="preserve">6 BATERÍAS ALKALINAS. </t>
  </si>
  <si>
    <t>2 BROCHAS 2P</t>
  </si>
  <si>
    <t>3 MASKING TAPE</t>
  </si>
  <si>
    <t>4 PLASTICO</t>
  </si>
  <si>
    <t>2 ESPONJAS</t>
  </si>
  <si>
    <t>2 CEPILLOS LECHERO</t>
  </si>
  <si>
    <t>3 CEPILLOS NYLON</t>
  </si>
  <si>
    <t xml:space="preserve"> CILINDOS DE GAS COCINA PORTATIL</t>
  </si>
  <si>
    <t>13 GALONES PRODUCTO QUIMICO PARA LIMPIEZA</t>
  </si>
  <si>
    <t xml:space="preserve"> 16 MINI ENCHUFLE DE PATA PLANA NEGRO PARA TERMOCUPLA</t>
  </si>
  <si>
    <t xml:space="preserve">1 GABINETE PLASTICO </t>
  </si>
  <si>
    <t>50 METROS DE CABLE J2 # 16</t>
  </si>
  <si>
    <t>50 metros</t>
  </si>
  <si>
    <t>1 PAQUETE DE TORNILLOS DE ALUMINIO 100 UNIDADES</t>
  </si>
  <si>
    <t>25 UNIDADES CIERRA CARPETAS</t>
  </si>
  <si>
    <t>35 TORNILLOS  1/2</t>
  </si>
  <si>
    <t xml:space="preserve">1 CANDADO </t>
  </si>
  <si>
    <t>CADENA</t>
  </si>
  <si>
    <t xml:space="preserve"> 1 UNIÓN SANITARIA 3PG</t>
  </si>
  <si>
    <t>1 GAZA</t>
  </si>
  <si>
    <t>1 PEGAMENTOPVC</t>
  </si>
  <si>
    <t>1 ORGANIZADOR GRANDE</t>
  </si>
  <si>
    <t xml:space="preserve">120 ARANDELAS PLANAS, </t>
  </si>
  <si>
    <t>5 LANA MINERAL PARA SELLO CORTAFUEGO DE 20 FT MARCA 3M</t>
  </si>
  <si>
    <t>3 GALONES REVESTIMIENTO O SELLADOR ROJO</t>
  </si>
  <si>
    <t>2 RELES 24 VLS 20A 5P</t>
  </si>
  <si>
    <t>2 SOPORTE FINAL</t>
  </si>
  <si>
    <t>AMARRAS PLASTICAS</t>
  </si>
  <si>
    <t>6 TUBO BIEX</t>
  </si>
  <si>
    <t>2 CONECTORES</t>
  </si>
  <si>
    <t>2 ROSCA MILIMETRICA</t>
  </si>
  <si>
    <t>10 BORNE</t>
  </si>
  <si>
    <t>1 TAPA FINAL</t>
  </si>
  <si>
    <t>1 CAJA EAGLE</t>
  </si>
  <si>
    <t>4 CONECTOR 12MM</t>
  </si>
  <si>
    <t>20 TERMINAL GB MACHO</t>
  </si>
  <si>
    <t>60 TERMINAL GB HEMBRA</t>
  </si>
  <si>
    <t xml:space="preserve"> TAPA USA  UL4X4</t>
  </si>
  <si>
    <t>2 CONTACTORES</t>
  </si>
  <si>
    <t>6 BATERIAS 1/2 AA</t>
  </si>
  <si>
    <t>1 BIDÓN DE AGUA POTABLE.</t>
  </si>
  <si>
    <t>70 TORNILLOS</t>
  </si>
  <si>
    <t>1 RIEL</t>
  </si>
  <si>
    <t>4 BROCHAS</t>
  </si>
  <si>
    <t xml:space="preserve"> 2 GAZAS METALICAS</t>
  </si>
  <si>
    <t>6 DISCOS DE CORTE</t>
  </si>
  <si>
    <t>40 TORNILLOS DE CARROCERÍA</t>
  </si>
  <si>
    <t>2 GALONES DE ANTICORROSIVO</t>
  </si>
  <si>
    <t>14 700-HP GENERAL PURPOSE PCB PIN STYLE RELAY</t>
  </si>
  <si>
    <t>14 BASE RELE MINI DE 8 PINES</t>
  </si>
  <si>
    <t>1 PIZARRA DE CORCHO</t>
  </si>
  <si>
    <t>COMPRA DE 8,70 LITROS DE GASOLINA</t>
  </si>
  <si>
    <t>8,70 LITROS</t>
  </si>
  <si>
    <t>6 BROCAS 3/8</t>
  </si>
  <si>
    <t>4 ARANDELAS DE PRESIÓN</t>
  </si>
  <si>
    <t xml:space="preserve"> 2 ARANDELAS PLANAS</t>
  </si>
  <si>
    <t>6 TUERCAS HEXAGONAL.</t>
  </si>
  <si>
    <t xml:space="preserve">10 ARANDELAS PRESIÓN, </t>
  </si>
  <si>
    <t>40 TUERCAS HEXAGONAL.</t>
  </si>
  <si>
    <t>4 CAJAS PLASTICAS GRANDES</t>
  </si>
  <si>
    <t xml:space="preserve">2 CANDADOS 40MM, </t>
  </si>
  <si>
    <t>1 CAJA 45 LITROS</t>
  </si>
  <si>
    <t>1 CAJA MULTIUSO</t>
  </si>
  <si>
    <t>1 CAJA MEDIANA CIERRE</t>
  </si>
  <si>
    <t xml:space="preserve">13 COPIAS DE LLAVES </t>
  </si>
  <si>
    <t>1 JUGO DE BROCAS.</t>
  </si>
  <si>
    <t>12 LLAVEROS PLASTICOS PARA LLAVES</t>
  </si>
  <si>
    <t>20 unidades de relés enchufables miniatura LED de 24V  y de 12 de 125V</t>
  </si>
  <si>
    <t xml:space="preserve">2 SENSORES INDUCTIVOS DE 20MM </t>
  </si>
  <si>
    <t>2 CAJA USA CUADRADA 4X4</t>
  </si>
  <si>
    <t xml:space="preserve"> 2 TAPA USA 4X4</t>
  </si>
  <si>
    <t>3 TUBO BIEX</t>
  </si>
  <si>
    <t>6 CONECTOR 18MM</t>
  </si>
  <si>
    <t>12 CONECTOR 18MM</t>
  </si>
  <si>
    <t>12 CONECTOR 4X4</t>
  </si>
  <si>
    <t xml:space="preserve"> 1 RIEL DIN ACERO GALVANIZADO</t>
  </si>
  <si>
    <t>5 ASPEN XTRA INSULCLAMPS 1 1/8</t>
  </si>
  <si>
    <t>1 CONTACTOR TM LC1D65AFE7 65 AMP</t>
  </si>
  <si>
    <t>1 regleta supresora de picos para la extensión eléctrica 120 VAC</t>
  </si>
  <si>
    <t>2 BLOCK TM GV30A03 2NA 1NC CONTACTO AUX PAR</t>
  </si>
  <si>
    <t>4 MANGUITO PRENSAVCABLE</t>
  </si>
  <si>
    <t xml:space="preserve"> TUERCA PARA MANGUITO</t>
  </si>
  <si>
    <t>2 MANGUITO PLASTICO</t>
  </si>
  <si>
    <t>1 BREAKER 50A</t>
  </si>
  <si>
    <t>1 INTERRUPTOR TERMOMAGNETICO 2 POLOS.</t>
  </si>
  <si>
    <t>1 RIEL METALICO CALIBRE 16.</t>
  </si>
  <si>
    <t>2 BLOQUES DE CONTACTO AUXILIARES.</t>
  </si>
  <si>
    <t>2 METRO DE CABLE ESPAGUETI TERMOCONTRAÍBLE.</t>
  </si>
  <si>
    <t>2 METRO</t>
  </si>
  <si>
    <t>2 CAJA RECTANGULAR</t>
  </si>
  <si>
    <t xml:space="preserve"> 2 TOMAS 20A/125V</t>
  </si>
  <si>
    <t>PLACA HBL</t>
  </si>
  <si>
    <t>40 METROS CABLE 3X12</t>
  </si>
  <si>
    <t>2 ENCHUFLES</t>
  </si>
  <si>
    <t>3 CAJA DE PASO.</t>
  </si>
  <si>
    <t>4 BORNES DE TIERRA VERDE.</t>
  </si>
  <si>
    <t>12 LLAVEROS</t>
  </si>
  <si>
    <t>1 ETIQUETA TERCONTRACTIL BLANCA</t>
  </si>
  <si>
    <t xml:space="preserve"> TOPES DE ANCLAJE METALICO</t>
  </si>
  <si>
    <t>6 METROS DE CABLE 1X16 NEGRO, BLANCO Y ROJO, 1 DUCTO PLASTICO.</t>
  </si>
  <si>
    <t>6 METROS</t>
  </si>
  <si>
    <t>1 DUCTO PLASTICO RANURADO40X60MM CON TAPA</t>
  </si>
  <si>
    <t>1 ENCHUFLE TERMOCUPLA</t>
  </si>
  <si>
    <t>CONECTOR TIPO J DE PANEL ESTANDAR</t>
  </si>
  <si>
    <t>12 PLACA METALICA</t>
  </si>
  <si>
    <t>1 TABALA DE LAUREL</t>
  </si>
  <si>
    <t>LITROS DE AGUA DE ALTA PUREZA QUIMICA</t>
  </si>
  <si>
    <t>4 LITROS</t>
  </si>
  <si>
    <t>1 ENCHUFLE EAGLE #80.</t>
  </si>
  <si>
    <t xml:space="preserve"> BATERÍA ET-42-66 </t>
  </si>
  <si>
    <t xml:space="preserve">1 PLACA DE MONTAJE 400X300MM </t>
  </si>
  <si>
    <t>2 BLOCK CONTACTOS AXULIAR.</t>
  </si>
  <si>
    <t xml:space="preserve">1 PLACA MONTABLE METAL, </t>
  </si>
  <si>
    <t>1 CAJA DE DERIVACIÓN PRE-TROQUELADA</t>
  </si>
  <si>
    <t>1 CAJA PLASTICA DE DERIVACIÓN.</t>
  </si>
  <si>
    <t>1 RELE SOBRE CARGA</t>
  </si>
  <si>
    <t>10 BORNES</t>
  </si>
  <si>
    <t>1 BREAKER 40A</t>
  </si>
  <si>
    <t xml:space="preserve"> 3 PULSADORES PLASTICOS</t>
  </si>
  <si>
    <t>2 LUZ PILOTO LED</t>
  </si>
  <si>
    <t>1 PLACA MONTAJE METAL</t>
  </si>
  <si>
    <t>30 METROS CABLE FLEXIBLE</t>
  </si>
  <si>
    <t>1 BLOCK ILUMINADO LUZ BLANCA LED.</t>
  </si>
  <si>
    <t>1 BREAKER 3P/4A</t>
  </si>
  <si>
    <t xml:space="preserve"> 1 LUZ PILOTO</t>
  </si>
  <si>
    <t>1 PULSADOR PLASTICO</t>
  </si>
  <si>
    <t xml:space="preserve"> INTERRUPTOR SWITCH PLASTICO 120V.</t>
  </si>
  <si>
    <t xml:space="preserve"> LUMINARIA LAMPARA LED</t>
  </si>
  <si>
    <t xml:space="preserve"> REJILLA DE 150X150MM.</t>
  </si>
  <si>
    <t>PAQUETE DE 100 UNIDADES AMARRAS PLASTICAS.</t>
  </si>
  <si>
    <t>TERMINAL PIN HUECO ROJO CABLE # 16 AWG</t>
  </si>
  <si>
    <t>CONDULETA BOTAGUA 18MM.</t>
  </si>
  <si>
    <t>TUBO BIEX3/4,</t>
  </si>
  <si>
    <t xml:space="preserve"> CONECTORES BIEX 18MM,</t>
  </si>
  <si>
    <t>CONTACTOR SS 3RV290 FRONTAL.</t>
  </si>
  <si>
    <t>TOMA FML 63A.</t>
  </si>
  <si>
    <t xml:space="preserve"> LAMINA DE ACERO INOX 304 DE 22-4X8</t>
  </si>
  <si>
    <t xml:space="preserve"> BROCHAS 2 PULGADAS</t>
  </si>
  <si>
    <t xml:space="preserve"> CEPILLOS LECHERO MULTIUSO </t>
  </si>
  <si>
    <t>4 BATERÍAS ALKALINAS</t>
  </si>
  <si>
    <t>GALONES DE VARSOL.</t>
  </si>
  <si>
    <t xml:space="preserve"> CINTA  DUCTO</t>
  </si>
  <si>
    <t xml:space="preserve"> PLATINAS 38X4.8MMX2MTS</t>
  </si>
  <si>
    <t>PLASTICO PARA CONSTRUCCIÓN NEGRO 4METROS</t>
  </si>
  <si>
    <t>RAID MATA HORMIGAS</t>
  </si>
  <si>
    <t xml:space="preserve"> SELECTOR CON VUELTA ALCENTRO,</t>
  </si>
  <si>
    <t xml:space="preserve"> REMACHES 3/16 X 1/2</t>
  </si>
  <si>
    <t xml:space="preserve"> FOTOCOPIAS DE PLANOS INTERRUPTOR</t>
  </si>
  <si>
    <t>ANCLAJE 3/8</t>
  </si>
  <si>
    <t xml:space="preserve"> CINTAS SCOTCH AZUL</t>
  </si>
  <si>
    <t>TO HEXAGONAL 1 1/4,</t>
  </si>
  <si>
    <t>TO HEXAGONAL 1 1/2,</t>
  </si>
  <si>
    <t xml:space="preserve"> 20 TUERCAS DE SEGURIDAD</t>
  </si>
  <si>
    <t xml:space="preserve"> ARANDELASPLANAS 3/8, </t>
  </si>
  <si>
    <t xml:space="preserve">BROCAS METAL 5/32, </t>
  </si>
  <si>
    <t xml:space="preserve">BROCAS METAL 3/8, </t>
  </si>
  <si>
    <t xml:space="preserve"> TUERCAS HEXAGONAL BRONCE 3/8,</t>
  </si>
  <si>
    <t xml:space="preserve"> BROCAS METAL 1/4,</t>
  </si>
  <si>
    <t xml:space="preserve"> CAJA PULSADOR 1 ORIFICIO</t>
  </si>
  <si>
    <t xml:space="preserve"> URBAN LED 30W</t>
  </si>
  <si>
    <t xml:space="preserve"> DIESEL</t>
  </si>
  <si>
    <t>37,9 LITROS</t>
  </si>
  <si>
    <t>TOMAS DUPLEX,</t>
  </si>
  <si>
    <t xml:space="preserve"> CONECTORES 14MM</t>
  </si>
  <si>
    <t xml:space="preserve"> TUBO BIEX ESTRAFLEXIBLE014MM,</t>
  </si>
  <si>
    <t xml:space="preserve"> BREAKER SIMENS 1P/6A</t>
  </si>
  <si>
    <t>LAMPARAS DE EMERGENCIA LED FOCO MOVIL</t>
  </si>
  <si>
    <t xml:space="preserve"> RIEL DIN ACERO GALANIZADO</t>
  </si>
  <si>
    <t>CANALETAS PVC</t>
  </si>
  <si>
    <t>TAPA FINAL PLASTICO PVC</t>
  </si>
  <si>
    <t xml:space="preserve"> SOPORTE FINAL RIEL DIN</t>
  </si>
  <si>
    <t>2 BREAKER SIEMENS 3P/4A</t>
  </si>
  <si>
    <t>1 BREAKER 340 3P 40A</t>
  </si>
  <si>
    <t xml:space="preserve"> TOR HEX METAL NEGRO RO M16X60</t>
  </si>
  <si>
    <t xml:space="preserve">TORNILLOS HEX GALV M12X40, </t>
  </si>
  <si>
    <t xml:space="preserve"> TUERCAS HEX BRONCE 1/2</t>
  </si>
  <si>
    <t xml:space="preserve"> ARANDELAS DE PRESIÓN 1/2</t>
  </si>
  <si>
    <t xml:space="preserve">TUERCA HEX BRONCE 3/8, </t>
  </si>
  <si>
    <t xml:space="preserve">TUERCA BRONCE 1/2, </t>
  </si>
  <si>
    <t xml:space="preserve">TORNILLOS HEXAGONAL 1/4 X 3/4 </t>
  </si>
  <si>
    <t xml:space="preserve">ARANDELAS PRESIÓN 1/4, </t>
  </si>
  <si>
    <t>DISCO FIBRA LIJAR METAL</t>
  </si>
  <si>
    <t>ESMALTE FAST DRY</t>
  </si>
  <si>
    <t>CAJAS LAVAPLATOS</t>
  </si>
  <si>
    <t xml:space="preserve"> CARGA DE SOLDADURA EXOTERMICA ELECTRONICA 115 GRAMOS</t>
  </si>
  <si>
    <t xml:space="preserve"> MOLDE CADWELD CABLE 2/0 A VARILLA 5/8,</t>
  </si>
  <si>
    <t>barras de soldadura exotérmica</t>
  </si>
  <si>
    <t xml:space="preserve"> cintas masking azul arquitectónico</t>
  </si>
  <si>
    <t>DISCOS LIMPIEZA</t>
  </si>
  <si>
    <t>BROCAS 1/2</t>
  </si>
  <si>
    <t>DISCOS LAMINA LIJADORA</t>
  </si>
  <si>
    <t xml:space="preserve"> BARRA TODO ROSCA 5/16,</t>
  </si>
  <si>
    <t>CEPILLO NYLON</t>
  </si>
  <si>
    <t xml:space="preserve"> TO HEXAGONAL 5/16, </t>
  </si>
  <si>
    <t>ESCOBA USO DOMESTICO</t>
  </si>
  <si>
    <t xml:space="preserve"> BLOQUE DE DISTRIBUCIÓN 125A </t>
  </si>
  <si>
    <t xml:space="preserve"> BNASE PSH</t>
  </si>
  <si>
    <t>SENSOR DE HUMO VOLTAJE 24 VDC</t>
  </si>
  <si>
    <t xml:space="preserve"> HUMO FALSO PARA TESTEO DE DETECTORES DE HUMO</t>
  </si>
  <si>
    <t xml:space="preserve"> DETECTOR DE TEMPERATURA</t>
  </si>
  <si>
    <t xml:space="preserve">  SIGA-SB BASE ESTANDAR DEL MONTAJE SENSOR DE HUMO</t>
  </si>
  <si>
    <t xml:space="preserve"> 1 SIGA 278, ESTACIÓN METALICA PARA SISTEMA DE DETECCIÓN DE INCENDIOS</t>
  </si>
  <si>
    <t>RESISTENCIA HORNO</t>
  </si>
  <si>
    <t xml:space="preserve"> TONILLOS GYPSUM</t>
  </si>
  <si>
    <t>ESPIRITU MINERRAL</t>
  </si>
  <si>
    <t>GALON DE ESMALTE SECADO RAPIDO.</t>
  </si>
  <si>
    <t xml:space="preserve"> CABLE FIBRA VIDRIO 12,</t>
  </si>
  <si>
    <t>100 metros</t>
  </si>
  <si>
    <t>TERMINAL OJO FASTON</t>
  </si>
  <si>
    <t xml:space="preserve"> 150 TUBO P/ MARCA DE CABLE CEMBRE P/SUJETAR CON AMARRAS 10X35MM</t>
  </si>
  <si>
    <t>1 INDICADORA 1-10,</t>
  </si>
  <si>
    <t xml:space="preserve">1 INDICADORA 11-20, </t>
  </si>
  <si>
    <t>1 INDICADORA 21-30,</t>
  </si>
  <si>
    <t xml:space="preserve"> 1 INDICADORA 31-40, </t>
  </si>
  <si>
    <t>1 INDICADORA 41-50,</t>
  </si>
  <si>
    <t xml:space="preserve"> BLOCK CONTACTO SCHEIDER 2NA</t>
  </si>
  <si>
    <t xml:space="preserve"> PUENTE JUMPER 6MM</t>
  </si>
  <si>
    <t>canasta BT CF/54</t>
  </si>
  <si>
    <t>TORNILLOS HEXAGONALES 1/2</t>
  </si>
  <si>
    <t xml:space="preserve"> PUNTA TALADRO</t>
  </si>
  <si>
    <t>TACHUELON DE ACERO</t>
  </si>
  <si>
    <t>LUZ PILOTO ROJO DOS PATILLAS 125V</t>
  </si>
  <si>
    <t xml:space="preserve"> MASCARILLA PARA ESMERILAR</t>
  </si>
  <si>
    <t>LUCEZ PILOTO VERDE</t>
  </si>
  <si>
    <t>LUZ PILOTO AMARILLO</t>
  </si>
  <si>
    <t>GAZAS SIN FIN ACERO INOXIDABLE</t>
  </si>
  <si>
    <t>1 METRO</t>
  </si>
  <si>
    <t>1/4 PINTURA SUR,</t>
  </si>
  <si>
    <t xml:space="preserve"> CEPILLO DE ACERO,</t>
  </si>
  <si>
    <t xml:space="preserve"> CEPILLO DE BRONCE,</t>
  </si>
  <si>
    <t xml:space="preserve"> FELPA PARA PINTAR</t>
  </si>
  <si>
    <t>CAJA ESTANCIA LISA</t>
  </si>
  <si>
    <t xml:space="preserve"> BASES FLUORECENTES 2 PINES AGUILA</t>
  </si>
  <si>
    <t xml:space="preserve"> BROCHA1 1/2, </t>
  </si>
  <si>
    <t xml:space="preserve"> BROCHA 3 PULGADAS</t>
  </si>
  <si>
    <t xml:space="preserve"> MARCO P/FELPA,</t>
  </si>
  <si>
    <t xml:space="preserve">PAPEL CON CINTA ADHESIVA, </t>
  </si>
  <si>
    <t xml:space="preserve"> LIJAS DE AGUA</t>
  </si>
  <si>
    <t xml:space="preserve"> ARANDELA PLANA 3/16,</t>
  </si>
  <si>
    <t xml:space="preserve"> BARRA ROSCADA</t>
  </si>
  <si>
    <t xml:space="preserve"> TUERCA ANCHAJE</t>
  </si>
  <si>
    <t xml:space="preserve">ANGULARES METALICOS </t>
  </si>
  <si>
    <t xml:space="preserve"> TORNILLO HEXAGONAL</t>
  </si>
  <si>
    <t xml:space="preserve"> SPARY METALICO</t>
  </si>
  <si>
    <t>PEGAMENTO LOCTTITE</t>
  </si>
  <si>
    <t>2 TERMOENCOGIBLE 9MM</t>
  </si>
  <si>
    <t>METROS CABLE FLEX</t>
  </si>
  <si>
    <t>307 METROS</t>
  </si>
  <si>
    <t>1 BREAKER 15 AMP</t>
  </si>
  <si>
    <t xml:space="preserve"> CABLE AUDIO CONTROL E INSTRUMETACIÓN</t>
  </si>
  <si>
    <t>60 METROS</t>
  </si>
  <si>
    <t xml:space="preserve"> DISCOS DE CORTE METAL,</t>
  </si>
  <si>
    <t xml:space="preserve"> TORNILLOS CORROCERÍA 1/4 X 3/4, </t>
  </si>
  <si>
    <t xml:space="preserve"> ARANDELAS PLANAS 1/4,</t>
  </si>
  <si>
    <t xml:space="preserve"> MASILLA PLASTICA</t>
  </si>
  <si>
    <t>LIJAS DE AGUA</t>
  </si>
  <si>
    <t>GALON DE REMOVEDOR DE PINTURA</t>
  </si>
  <si>
    <t>LAMINA ACRILICA</t>
  </si>
  <si>
    <t xml:space="preserve"> SOLDADURA</t>
  </si>
  <si>
    <t>1 KILO</t>
  </si>
  <si>
    <t>BROCA METAL 3/8,</t>
  </si>
  <si>
    <t xml:space="preserve">BROCAS METAL 3/4, </t>
  </si>
  <si>
    <t xml:space="preserve"> BROCA METAL 3/4, </t>
  </si>
  <si>
    <t xml:space="preserve"> GAZA 3/4</t>
  </si>
  <si>
    <t>4 GANCHOS</t>
  </si>
  <si>
    <t xml:space="preserve"> TAPA ESPACIOS </t>
  </si>
  <si>
    <t xml:space="preserve"> TERMINAL PIN HUECO AZUL # 14 AWG</t>
  </si>
  <si>
    <t>TUERCA PARA MANGUITO.</t>
  </si>
  <si>
    <t>TUERCA PARA MANGUITO PRENSA ESTOPA</t>
  </si>
  <si>
    <t xml:space="preserve"> CABLE FLEXIBLE</t>
  </si>
  <si>
    <t>35 METROS</t>
  </si>
  <si>
    <t>10 TERMINAL AISLADA HORQUILLA AMARILLA 6MM,</t>
  </si>
  <si>
    <t xml:space="preserve">CONTACTO AS AUXILIARY SWITCH </t>
  </si>
  <si>
    <t>1 SELECTOR 2 POSICIONES CON LLAVE</t>
  </si>
  <si>
    <t xml:space="preserve"> CONECTORES 20MM</t>
  </si>
  <si>
    <t xml:space="preserve"> TUBO BIEX 20MM,</t>
  </si>
  <si>
    <t>4 AISLADOR PARA BARRA 10MM,</t>
  </si>
  <si>
    <t xml:space="preserve">  TORNILLOS 10X20, </t>
  </si>
  <si>
    <t xml:space="preserve"> BORNE TIERRA DE 2,5MM</t>
  </si>
  <si>
    <t>SOPORTE FINAL</t>
  </si>
  <si>
    <t xml:space="preserve"> ESTACIÓN DE DOS PULSADORES COLGANTE</t>
  </si>
  <si>
    <t xml:space="preserve">1 CAJA PLASTICA DE DERIVACIÓN, </t>
  </si>
  <si>
    <t>26 UNIDADES 50A KLEMSAN,</t>
  </si>
  <si>
    <t xml:space="preserve"> SENSORES INDUCTIVOS DE 20MM </t>
  </si>
  <si>
    <t xml:space="preserve"> INDICODORA P/BORNE KLEMSAN 41-50  </t>
  </si>
  <si>
    <t xml:space="preserve">CONECTOR 3/4 , </t>
  </si>
  <si>
    <t xml:space="preserve"> BORNE 2,5MM GRIS,</t>
  </si>
  <si>
    <t>FUSIBLE VIDRIO 6,3A</t>
  </si>
  <si>
    <t>FUSIBLE RAPIDO 10A,</t>
  </si>
  <si>
    <t xml:space="preserve">FISIBLES VIDRIO 7A LENTO, </t>
  </si>
  <si>
    <t xml:space="preserve"> Ethernet UTP para red telefónica y material eléctrico</t>
  </si>
  <si>
    <t>TUBOS TERMOCONTRAIBLES 3 MM</t>
  </si>
  <si>
    <t xml:space="preserve"> tubos fluorescentes </t>
  </si>
  <si>
    <t>CONECTOR P/BIEX 31MM</t>
  </si>
  <si>
    <t xml:space="preserve">1 CANASTA 54X150X 3 METROS, </t>
  </si>
  <si>
    <t xml:space="preserve">10 TERMINAL ENTALLAR UL 1H 1/0AWG, </t>
  </si>
  <si>
    <t xml:space="preserve"> CONECTORES 31MM, </t>
  </si>
  <si>
    <t>1 CONTACTOR SS 9A, 1 CONTACTOR FRONTAL 2NO</t>
  </si>
  <si>
    <t>1/4 CORROSTOP MINIO ROJO</t>
  </si>
  <si>
    <t>ARANDELA PRESIÓN 3/8</t>
  </si>
  <si>
    <t xml:space="preserve"> 30 ARANDELA PRESIÓN 3/8</t>
  </si>
  <si>
    <t xml:space="preserve">30TORNILLOS BRONCE 3/8X3, </t>
  </si>
  <si>
    <t>60 ARANDELA PLANA 3/8,</t>
  </si>
  <si>
    <t>72 ARANDELA PRESIÓN 3/8</t>
  </si>
  <si>
    <t>1 SELECTOR 3 POSICIONES</t>
  </si>
  <si>
    <t>1 RELE TEMPORIZADOR 700</t>
  </si>
  <si>
    <t>2 baterías recargables 12V-7A POWER SONIC</t>
  </si>
  <si>
    <t>72 TORNILLOS BRONCE 3/8X3</t>
  </si>
  <si>
    <t>144 ARANDELAS PLANAS 3/8</t>
  </si>
  <si>
    <t xml:space="preserve">1 SIERRA CALADORA T3 METAL </t>
  </si>
  <si>
    <t>1 CARTUCHO DE SELLADOR</t>
  </si>
  <si>
    <t xml:space="preserve">11 GALONES DE DESENGRASANTES </t>
  </si>
  <si>
    <t>28 TERMINAL ENTALLAR 4/0 AWG BARRIL LARGO 2 OJOS  PERNO 1/2</t>
  </si>
  <si>
    <t>1 PORTA FUSIBLE INPERMIABLE</t>
  </si>
  <si>
    <t>1 ADA P/TALADRO 1/4</t>
  </si>
  <si>
    <t xml:space="preserve">3 CONTROLES HERMETICOS </t>
  </si>
  <si>
    <t>1 PEAK COOLANT 6 GALONES</t>
  </si>
  <si>
    <t>Compra de filtros de aceite (repuestos)</t>
  </si>
  <si>
    <t>1 ULTRAPLUS 15W40 CUBETA</t>
  </si>
  <si>
    <t>1 SUPER DRY PASTEL QT</t>
  </si>
  <si>
    <t>6 LIJAS DE AGUA</t>
  </si>
  <si>
    <t>1 SIERRA CALADORA</t>
  </si>
  <si>
    <t>Pago por el servicio de revisión de la tarjeta del regulador de tensión de la unidad 1</t>
  </si>
  <si>
    <t xml:space="preserve"> 2 TUBOS TERMOCONTRAIBLE 7MM</t>
  </si>
  <si>
    <t>10 TUBOS BIEX 14MM</t>
  </si>
  <si>
    <t xml:space="preserve"> 8 CONECTORES 14MM</t>
  </si>
  <si>
    <t xml:space="preserve"> 2 TUBOS TERMOCONTRAIBLE 20MM</t>
  </si>
  <si>
    <t xml:space="preserve"> 2 TUBOS TERMOCONTRAIBLE 13MM</t>
  </si>
  <si>
    <t>LUZ PILOTO ROJO</t>
  </si>
  <si>
    <t>50 METROS DE CABLE ELÉCTRICO FLEXIBLE VXA-K GRIS</t>
  </si>
  <si>
    <t>2 RELE MONITOR SOBRE BAJO VOLTAJE</t>
  </si>
  <si>
    <t xml:space="preserve"> LUZ PILOTO VERDE</t>
  </si>
  <si>
    <t>1 CONTACTOR SCHNEIDER 115 VAC</t>
  </si>
  <si>
    <t>1  TUBO TERMOCONTRAIBLE 7MM</t>
  </si>
  <si>
    <t xml:space="preserve">Compra de una fuente poder </t>
  </si>
  <si>
    <t>1 CAJA PLASTICA DERIVACIÓN</t>
  </si>
  <si>
    <t>10 CONECTORES 14MM</t>
  </si>
  <si>
    <t>8 BORNE 2,5MM</t>
  </si>
  <si>
    <t>, 2 SOPORTE FINAL</t>
  </si>
  <si>
    <t xml:space="preserve"> 2 TAPA FINAL</t>
  </si>
  <si>
    <t>, 2 AMARRA PLASTICA 100 UNIDADES</t>
  </si>
  <si>
    <t>, 1 TUBO TERMOCONTRAIBLE 3MM</t>
  </si>
  <si>
    <t>1 CONDULETA TIPO T</t>
  </si>
  <si>
    <t>2 RIEL DIN 2 METROS</t>
  </si>
  <si>
    <t>6 TLLO ALLEN INOX 3/8</t>
  </si>
  <si>
    <t>2 MINI BREAKER CARLO GAVAZZI</t>
  </si>
  <si>
    <t>Compra de una pantalla para esmerilar tipo careta</t>
  </si>
  <si>
    <t xml:space="preserve">Compra de un blíster de 25 remaches POP 5/32" </t>
  </si>
  <si>
    <t>1 SEMIDURO CUADRO SIN CEPILLO 50X50</t>
  </si>
  <si>
    <t>1 REPUESTO FLOTADOR BOYA SELLADO</t>
  </si>
  <si>
    <t>2 TERMOS</t>
  </si>
  <si>
    <t>5 CAFETERAS ELÉCTRICAS</t>
  </si>
  <si>
    <t>22 CEPILLOS</t>
  </si>
  <si>
    <t>10 ESPONJAS</t>
  </si>
  <si>
    <t>2 TUBOS METALICOS 6 METROS</t>
  </si>
  <si>
    <t>1 METAL PREMIER GRIS</t>
  </si>
  <si>
    <t>2 BORNERA DE 6 PATAS 32X50CM</t>
  </si>
  <si>
    <t>4 GRASAS SINTETICAS</t>
  </si>
  <si>
    <t xml:space="preserve"> 2 CONTACTO NA/PULSADOR SELECTOR OPERADOR</t>
  </si>
  <si>
    <t>1 SENSOR INDUCTIVO 18MM</t>
  </si>
  <si>
    <t xml:space="preserve"> 2 CONTACTOR AS SWITCH</t>
  </si>
  <si>
    <t>2 BREAKER SIEMENS 20A</t>
  </si>
  <si>
    <t>7 ACOPLES PLASTICOS</t>
  </si>
  <si>
    <t>1 CABEZA SELECTOR</t>
  </si>
  <si>
    <t>6 CONECTORES 12MM</t>
  </si>
  <si>
    <t>3 TUBOS BIEX 12MM</t>
  </si>
  <si>
    <t xml:space="preserve"> 2 JACK HBL</t>
  </si>
  <si>
    <t>BARRA DE ACERO INOXIDABLE SOLIDA</t>
  </si>
  <si>
    <t>8 DISCOS DE CORTE</t>
  </si>
  <si>
    <t>1 BROCA ESCALONADA VARI-BIT 7/8-1,3/8 9MM</t>
  </si>
  <si>
    <t xml:space="preserve">1 BROCA ESCALONADA 3/16-7/8 22,2MM 12 HUECOS ESPIGA 3/8 </t>
  </si>
  <si>
    <t>3 COPÍAS DE LLAVES</t>
  </si>
  <si>
    <t>3 TOMAS</t>
  </si>
  <si>
    <t xml:space="preserve"> 3 PLACAS</t>
  </si>
  <si>
    <t>, 1 LAMPARA LED ECONOMICA</t>
  </si>
  <si>
    <t>6 TUBOS PVC CONDUIT</t>
  </si>
  <si>
    <t xml:space="preserve"> 15 CONECTORES PVC CONDUIT</t>
  </si>
  <si>
    <t xml:space="preserve"> 8 CAJA RECTANGULAR</t>
  </si>
  <si>
    <t>1 APAGADOR</t>
  </si>
  <si>
    <t>3 PLACAS HBL</t>
  </si>
  <si>
    <t>6 UNIONES PVC CONDUIT 2 BASES HBL</t>
  </si>
  <si>
    <t>100 UNIDADES TERM OJO AMARILLA 12-10 3/16 #173</t>
  </si>
  <si>
    <t xml:space="preserve"> 4 ARANDELAS PLANAS 3/8</t>
  </si>
  <si>
    <t>9 CODOS SANIATRIOS 50MMX90</t>
  </si>
  <si>
    <t xml:space="preserve">1 ROLLO DE MASKING TAPE 3M </t>
  </si>
  <si>
    <t>7 BROCAS</t>
  </si>
  <si>
    <t xml:space="preserve"> 8 TORNILLOS3/8X 2,1/2</t>
  </si>
  <si>
    <t xml:space="preserve"> 3 DISCOS DE CORTE 1/2</t>
  </si>
  <si>
    <t xml:space="preserve">1 KILO SOLDADURA, </t>
  </si>
  <si>
    <t>1 DISCO DE CORTE</t>
  </si>
  <si>
    <t>4 CEPILLOS DE ACERO</t>
  </si>
  <si>
    <t xml:space="preserve"> 15 GAZAS 2 OREJAS 3/4</t>
  </si>
  <si>
    <t xml:space="preserve">1 HISOPO </t>
  </si>
  <si>
    <t>4 TORNILLOS DE ANCLAJE 1/4</t>
  </si>
  <si>
    <t xml:space="preserve"> 3 CAJA RECTANGULAR</t>
  </si>
  <si>
    <t xml:space="preserve">22  BMT UNION PRESION 1/2  </t>
  </si>
  <si>
    <t xml:space="preserve">2 ADAPTORES PVC PRESION 1,1/2 </t>
  </si>
  <si>
    <t>1 BROCA 1/4</t>
  </si>
  <si>
    <t>4 CORTE METAL</t>
  </si>
  <si>
    <t>12 APAGADORES</t>
  </si>
  <si>
    <t>8 CAJAS OCTOGONAL</t>
  </si>
  <si>
    <t>15 GAZAS</t>
  </si>
  <si>
    <t xml:space="preserve"> 1 ADAPTADOR HEMBRA 1 1/2</t>
  </si>
  <si>
    <t>1 PEGAMENTO ESPECIALISTA TRANSPARENTE</t>
  </si>
  <si>
    <t>1 ADAPTADOR MACHO 1 1/2</t>
  </si>
  <si>
    <t>2 ADAPTADORES 31 MM 1 1/4</t>
  </si>
  <si>
    <t xml:space="preserve"> 1 REDUCCIÓN DE PRESIÓN</t>
  </si>
  <si>
    <t>1 GALON ESMALTE FAST DRY</t>
  </si>
  <si>
    <t>2 GALON ESMALTE FAST DRY GRAY</t>
  </si>
  <si>
    <t xml:space="preserve"> 1 ACEITE SINTETICO 10W40</t>
  </si>
  <si>
    <t>5 BROCAS</t>
  </si>
  <si>
    <t>1 BARRA DE COBRE PUESTA A TIERRA 1/4</t>
  </si>
  <si>
    <t>2 BLOQUE DE CONTACTO BOTONES Y SELECTORES 22 MM</t>
  </si>
  <si>
    <t>1 TARJETA DE MOTOR SIM ERMES 220V</t>
  </si>
  <si>
    <t>8 TUERCAS 1/2 Y 1/4</t>
  </si>
  <si>
    <t>3 TORNILLOS</t>
  </si>
  <si>
    <t xml:space="preserve">, 12 ADAPTADOR MACHO </t>
  </si>
  <si>
    <t>4 UNIONES</t>
  </si>
  <si>
    <t>12 CODOS</t>
  </si>
  <si>
    <t xml:space="preserve">16 BORNE INTERRUPTOR PARA CIRCUITO </t>
  </si>
  <si>
    <t>1 CABLE DE CONEXIÓN CON CONECTOR HEMBRA</t>
  </si>
  <si>
    <t xml:space="preserve">5 DISCOS DE CORTE </t>
  </si>
  <si>
    <t>6 ARANDELAS</t>
  </si>
  <si>
    <t>4 LAMINAS DE HIERRO MOLDEABLE 3M</t>
  </si>
  <si>
    <t xml:space="preserve">20 GAZAS </t>
  </si>
  <si>
    <t>20 TORNILLOS</t>
  </si>
  <si>
    <t>3 GALONES SELLADOR ROJO</t>
  </si>
  <si>
    <t>2 GALONES DE PINTURA</t>
  </si>
  <si>
    <t>2 BROCHAS 3P</t>
  </si>
  <si>
    <t>4 GALONES DE PINTURA</t>
  </si>
  <si>
    <t>1 ABANICO PARA MOTOR ALUMINIO</t>
  </si>
  <si>
    <t>8 METROS SPAGUETTI (1/4, 3/8, 1/2, 5/16)</t>
  </si>
  <si>
    <t>8 METROS</t>
  </si>
  <si>
    <t>100 conectores de resortes amarrillo</t>
  </si>
  <si>
    <t>24 ARANDELAS</t>
  </si>
  <si>
    <t>86 ARANDELAS PRESIÓN</t>
  </si>
  <si>
    <t>2 DURETANO</t>
  </si>
  <si>
    <t>4 LIGAS DE AGUA</t>
  </si>
  <si>
    <t>62 TORNILLOS</t>
  </si>
  <si>
    <t>50 TUERCAS</t>
  </si>
  <si>
    <t>100 ARANDELAS PLANAS</t>
  </si>
  <si>
    <t>30 TORNILLOS</t>
  </si>
  <si>
    <t>, 30 TUERCAS</t>
  </si>
  <si>
    <t>35 METROS CABLE FELX</t>
  </si>
  <si>
    <t xml:space="preserve"> 10 TERMINAL AISLADA 6MM</t>
  </si>
  <si>
    <t>30 TERMINAL HORQUILLA AISLADA</t>
  </si>
  <si>
    <t>2 MANGUITO PRENSACABLE</t>
  </si>
  <si>
    <t>2  TUERCA PARA MANGUITO</t>
  </si>
  <si>
    <t>50 METROS DE CABLE FLEXIBLE 5X1,5MM</t>
  </si>
  <si>
    <t>50 METROS</t>
  </si>
  <si>
    <t>60 METROS CABLE FLEXIBLE3X2.5MM</t>
  </si>
  <si>
    <t>50 METROS CABLE FLEXIBLE 2X1MM</t>
  </si>
  <si>
    <t>2 GABINETES POLISTER 300X250X140MM</t>
  </si>
  <si>
    <t xml:space="preserve"> 1 PLACA DE MONTAJE 400X300MM</t>
  </si>
  <si>
    <t>7 PAQUETES DE 100 UNIDADES AMARRAS</t>
  </si>
  <si>
    <t>2 GABINETES POLIESTER</t>
  </si>
  <si>
    <t>10 ESPIRAL PLASTICA</t>
  </si>
  <si>
    <t>2 BREAKER 3P 10 A</t>
  </si>
  <si>
    <t>1 BREAKER 2P 10 A</t>
  </si>
  <si>
    <t xml:space="preserve">  1 BREAKER 2P 20 A</t>
  </si>
  <si>
    <t xml:space="preserve"> 4 CONTACTOS SWITCH</t>
  </si>
  <si>
    <t xml:space="preserve"> 200 TERMINAL OJO AISLADA 6 MM</t>
  </si>
  <si>
    <t>1 CANALETA DUCTO PLASTICORANURADO</t>
  </si>
  <si>
    <t xml:space="preserve"> 20 TERMINAL DE OJO</t>
  </si>
  <si>
    <t>10 TERMINAL PIN HUECO ROJO 35MM</t>
  </si>
  <si>
    <t xml:space="preserve"> 5 TERMINAL HUECO AMARILLO </t>
  </si>
  <si>
    <t>, 10 TUERCAS PARA MANGUITO</t>
  </si>
  <si>
    <t xml:space="preserve"> 10 MANGUITO PRENSA CABLE</t>
  </si>
  <si>
    <t>2 TUBO LED T8</t>
  </si>
  <si>
    <t xml:space="preserve"> 10 ESPIRAL PLASTICA</t>
  </si>
  <si>
    <t>,   1 BREAKER 2P 20 A</t>
  </si>
  <si>
    <t xml:space="preserve"> 6 CONECTORES 12MM</t>
  </si>
  <si>
    <t>1 CAJA 22MM</t>
  </si>
  <si>
    <t>1 PULSADOR HONGO</t>
  </si>
  <si>
    <t xml:space="preserve"> 1 SELECTOR</t>
  </si>
  <si>
    <t>10 TUBOS BIEX 1/2</t>
  </si>
  <si>
    <t>1 RIEL STRCT 5/8</t>
  </si>
  <si>
    <t xml:space="preserve">, 10 TUERCAS </t>
  </si>
  <si>
    <t>6 TUBOS CONDUIT 50MM</t>
  </si>
  <si>
    <t>7 CONECTORES CONDUIT 50MM</t>
  </si>
  <si>
    <t xml:space="preserve"> 20 GAZAS, 15 TUBO BIEX 1 1/4</t>
  </si>
  <si>
    <t xml:space="preserve"> 8 GAZAS 31MM</t>
  </si>
  <si>
    <t xml:space="preserve"> 6 CONECTORES BIEX 31MM</t>
  </si>
  <si>
    <t>8 GAZAS 31MM</t>
  </si>
  <si>
    <t xml:space="preserve"> 7 CONECTORES CONDUIT 50MM</t>
  </si>
  <si>
    <t xml:space="preserve"> 20 GAZAS</t>
  </si>
  <si>
    <t>, 15 TUBO BIEX 1 1/4</t>
  </si>
  <si>
    <t xml:space="preserve"> 8 CONECTORES BIEX 31MM</t>
  </si>
  <si>
    <t xml:space="preserve"> 6 CONCETOR EMT PRESS  </t>
  </si>
  <si>
    <t>3 TUBOS CONDUIT 38MM</t>
  </si>
  <si>
    <t>2 CONECTORES PVC CONDUIT 38MM</t>
  </si>
  <si>
    <t xml:space="preserve"> 6 CONECTOR PVC CONDUIT 50MM</t>
  </si>
  <si>
    <t xml:space="preserve"> 12 GAZA 1 1/2</t>
  </si>
  <si>
    <t>2 RIEL 5/8</t>
  </si>
  <si>
    <t>2 UNIONES PVC CONDUIT 38MM</t>
  </si>
  <si>
    <t>6 TERMINAL ENTALLAR UL</t>
  </si>
  <si>
    <t xml:space="preserve"> 5 TAPA USA UL</t>
  </si>
  <si>
    <t>2 CONECTORES 12MM</t>
  </si>
  <si>
    <t>1 TUBO EMT 12MM</t>
  </si>
  <si>
    <t xml:space="preserve"> 3 TUBOS BIEX</t>
  </si>
  <si>
    <t xml:space="preserve"> 8 CONECTORES PVC</t>
  </si>
  <si>
    <t>30 METROS CABLE UTP CAT 6 AZUL</t>
  </si>
  <si>
    <t>1 LAMPARA LED</t>
  </si>
  <si>
    <t xml:space="preserve"> 3 TUBOS PVC CONDUIT 12 MM</t>
  </si>
  <si>
    <t>6 MANGUITO PLASTICO</t>
  </si>
  <si>
    <t>2 CAJAS RECTANGULARES</t>
  </si>
  <si>
    <t xml:space="preserve">  1 LAMPARALED 50W</t>
  </si>
  <si>
    <t xml:space="preserve"> 2 TUBOS EMT</t>
  </si>
  <si>
    <t xml:space="preserve">  2 CONECTORES EMT</t>
  </si>
  <si>
    <t>, 2 UNIONES 12MM</t>
  </si>
  <si>
    <t>1 PULSADOR SS HONGO ROJO</t>
  </si>
  <si>
    <t>5 TUBOS PVC 1/2</t>
  </si>
  <si>
    <t>Pago por servicio de rebobinado del motor trifásico 4 polos</t>
  </si>
  <si>
    <t>30 TUERCAS</t>
  </si>
  <si>
    <t xml:space="preserve"> 30 TORNILLO</t>
  </si>
  <si>
    <t>60 ARANDELAS</t>
  </si>
  <si>
    <t xml:space="preserve"> 80 TUERCAS</t>
  </si>
  <si>
    <t xml:space="preserve">270 ARANDELAS </t>
  </si>
  <si>
    <t>110 TLLO HEX INOX</t>
  </si>
  <si>
    <r>
      <rPr>
        <b/>
        <sz val="10"/>
        <rFont val="Arial"/>
        <family val="2"/>
      </rPr>
      <t xml:space="preserve">PARTIDA N°1: 
Línea N°1: </t>
    </r>
    <r>
      <rPr>
        <sz val="10"/>
        <color theme="1"/>
        <rFont val="Arial"/>
        <family val="2"/>
      </rPr>
      <t>Unidad oleo-hidráulica y dispositivos hidráulicos
auxiliares. 
Incluye el panel de control local de la UH y set de repuestos. (*)</t>
    </r>
  </si>
  <si>
    <r>
      <rPr>
        <b/>
        <sz val="10"/>
        <rFont val="Arial"/>
        <family val="2"/>
      </rPr>
      <t xml:space="preserve">PARTIDA N°1: 
Línea N°2: </t>
    </r>
    <r>
      <rPr>
        <sz val="10"/>
        <color theme="1"/>
        <rFont val="Arial"/>
        <family val="2"/>
      </rPr>
      <t>Supervisión de la instalación, integración hasta la puesta en marcha</t>
    </r>
  </si>
  <si>
    <r>
      <rPr>
        <b/>
        <sz val="10"/>
        <rFont val="Arial"/>
        <family val="2"/>
      </rPr>
      <t>PARTIDA N°2:</t>
    </r>
    <r>
      <rPr>
        <sz val="10"/>
        <color theme="1"/>
        <rFont val="Arial"/>
        <family val="2"/>
      </rPr>
      <t xml:space="preserve">
</t>
    </r>
    <r>
      <rPr>
        <b/>
        <sz val="10"/>
        <rFont val="Arial"/>
        <family val="2"/>
      </rPr>
      <t>Línea N°1:</t>
    </r>
    <r>
      <rPr>
        <sz val="10"/>
        <color theme="1"/>
        <rFont val="Arial"/>
        <family val="2"/>
      </rPr>
      <t xml:space="preserve"> Válvula de Guillotina DN 200 PN 16, con actuador hidráulico acoplado. Incluye set de repuestos (*)</t>
    </r>
  </si>
  <si>
    <r>
      <rPr>
        <b/>
        <sz val="10"/>
        <rFont val="Arial"/>
        <family val="2"/>
      </rPr>
      <t>PARTIDA N°2:
Línea N°2:</t>
    </r>
    <r>
      <rPr>
        <sz val="10"/>
        <color theme="1"/>
        <rFont val="Arial"/>
        <family val="2"/>
      </rPr>
      <t xml:space="preserve"> Válvula de Guillotina DN 200 PN 16, con actuador manual acoplado. Incluye set de repuestos. (*)</t>
    </r>
  </si>
  <si>
    <r>
      <rPr>
        <b/>
        <sz val="10"/>
        <rFont val="Arial"/>
        <family val="2"/>
      </rPr>
      <t>PARTIDA N°2:
Línea N°3</t>
    </r>
    <r>
      <rPr>
        <sz val="10"/>
        <color theme="1"/>
        <rFont val="Arial"/>
        <family val="2"/>
      </rPr>
      <t xml:space="preserve">: Válvula esférica DN 100 PN 16, con actuador hidráulico acoplado. Incluye set de repuestos. (*)
</t>
    </r>
  </si>
  <si>
    <r>
      <rPr>
        <b/>
        <sz val="10"/>
        <rFont val="Arial"/>
        <family val="2"/>
      </rPr>
      <t xml:space="preserve">Línea N°1. </t>
    </r>
    <r>
      <rPr>
        <sz val="10"/>
        <color theme="1"/>
        <rFont val="Arial"/>
        <family val="2"/>
      </rPr>
      <t xml:space="preserve">Set de  monitor de  temperatura, que incluye dispositivo monitor de temperatura, módulo de terminales “QLB”, (Marca CWTW, módulo ZXJ-64A; 1-32). </t>
    </r>
  </si>
  <si>
    <r>
      <rPr>
        <b/>
        <sz val="10"/>
        <rFont val="Arial"/>
        <family val="2"/>
      </rPr>
      <t xml:space="preserve">Línea N°2. </t>
    </r>
    <r>
      <rPr>
        <sz val="10"/>
        <color theme="1"/>
        <rFont val="Arial"/>
        <family val="2"/>
      </rPr>
      <t xml:space="preserve">Monitor de vibración. Registro salidas 4~20mA. Temperatura operación 0~50⁰C. Alimentación de operación 85~265VAC/50~60Hz. Dimensiones 160 mm (W)x 80 mm(H), fondo 250 mm. Modelo VRS2000A11. </t>
    </r>
  </si>
  <si>
    <r>
      <rPr>
        <b/>
        <sz val="10"/>
        <rFont val="Arial"/>
        <family val="2"/>
      </rPr>
      <t xml:space="preserve">Línea N°3. </t>
    </r>
    <r>
      <rPr>
        <sz val="10"/>
        <color theme="1"/>
        <rFont val="Arial"/>
        <family val="2"/>
      </rPr>
      <t xml:space="preserve"> Sensor de vibración.  Rango medición ±1mm（±2mm、±3mm) Velocidad lineal&lt; 5%.  Máximo salida de Voltaje 8V.  Rango de Temperatura -30℃ — 60℃. Alimentación 12VDC、+24VDC、-24VDC。Métodos de instalación Fixed with a M8 screw in the center b. Fijado con 2 M5 tornillos en la circunferencia de Ǿ50Modelo: VRS-9. </t>
    </r>
  </si>
  <si>
    <r>
      <t>41111999-92362083</t>
    </r>
    <r>
      <rPr>
        <sz val="10"/>
        <color rgb="FF000000"/>
        <rFont val="Arial"/>
        <family val="2"/>
      </rPr>
      <t xml:space="preserve"> </t>
    </r>
  </si>
  <si>
    <r>
      <t>Cable de Potencia  17kV, 95mm</t>
    </r>
    <r>
      <rPr>
        <sz val="10"/>
        <rFont val="Arial"/>
        <family val="2"/>
      </rPr>
      <t>2</t>
    </r>
  </si>
  <si>
    <r>
      <t>Cable de Control 4x10mm</t>
    </r>
    <r>
      <rPr>
        <sz val="10"/>
        <rFont val="Arial"/>
        <family val="2"/>
      </rPr>
      <t>2</t>
    </r>
    <r>
      <rPr>
        <sz val="10"/>
        <color theme="1"/>
        <rFont val="Arial"/>
        <family val="2"/>
      </rPr>
      <t xml:space="preserve"> TP's (Verificar Burden Según la distancia de Instalación)</t>
    </r>
  </si>
  <si>
    <r>
      <t>Cable de Control 4x1mm</t>
    </r>
    <r>
      <rPr>
        <sz val="10"/>
        <rFont val="Arial"/>
        <family val="2"/>
      </rPr>
      <t>2</t>
    </r>
    <r>
      <rPr>
        <sz val="10"/>
        <color theme="1"/>
        <rFont val="Arial"/>
        <family val="2"/>
      </rPr>
      <t>c/ pantalla (W1 al W10)</t>
    </r>
  </si>
  <si>
    <r>
      <t>Cable de Control 12x1mm</t>
    </r>
    <r>
      <rPr>
        <sz val="10"/>
        <rFont val="Arial"/>
        <family val="2"/>
      </rPr>
      <t>2</t>
    </r>
    <r>
      <rPr>
        <sz val="10"/>
        <color theme="1"/>
        <rFont val="Arial"/>
        <family val="2"/>
      </rPr>
      <t>c/ pantalla (W11 - W14)</t>
    </r>
  </si>
  <si>
    <r>
      <t>Cable de Control 20x1mm</t>
    </r>
    <r>
      <rPr>
        <sz val="10"/>
        <rFont val="Arial"/>
        <family val="2"/>
      </rPr>
      <t>2</t>
    </r>
    <r>
      <rPr>
        <sz val="10"/>
        <color theme="1"/>
        <rFont val="Arial"/>
        <family val="2"/>
      </rPr>
      <t>c/ pantalla (W12 - W13)</t>
    </r>
  </si>
  <si>
    <r>
      <rPr>
        <b/>
        <sz val="10"/>
        <rFont val="Arial"/>
        <family val="2"/>
      </rPr>
      <t>RENOVACIÓN ACTUALIZACIÓN ANUAL</t>
    </r>
    <r>
      <rPr>
        <sz val="10"/>
        <rFont val="Arial"/>
        <family val="2"/>
      </rPr>
      <t xml:space="preserve"> DOS LICENCIAS DE SOFTWARE ACL PARA WINDOWS</t>
    </r>
  </si>
  <si>
    <r>
      <rPr>
        <b/>
        <sz val="10"/>
        <rFont val="Arial"/>
        <family val="2"/>
      </rPr>
      <t>300</t>
    </r>
    <r>
      <rPr>
        <sz val="10"/>
        <rFont val="Arial"/>
        <family val="2"/>
      </rPr>
      <t xml:space="preserve"> GESTION OPERATIVA ADMINISTRACION 
(34 OPERACIÓN)</t>
    </r>
  </si>
  <si>
    <t xml:space="preserve">1001
</t>
  </si>
  <si>
    <t xml:space="preserve">Corresponde a la renovación del licenciamiento anual del software ACL. Se requiere valorar por parte de la Unidad Proveeduría Empresarial si por el monto y concepto amerita se registre en este Programa.   
Nota: Costo aproximado de USA $1.746.24, según información del proveedor. Se considera el tipo de cambio de  ₡674.09  indicado en el  instructivo POE  Presupuesto 2023 del Área Presupuesto . </t>
  </si>
  <si>
    <t xml:space="preserve">Adquisición de baterías para los controles de los equipos tecnológicos así como adquisición de recipientes  para vehículos asignados a la Auditoría Interna y requeridos para la seguridad laboral del personal. 
(*) Al no ser previsible el momento en que se requerirá el repuesto, se indica como referencia enero 2023, pero puede abarcar todo el año. </t>
  </si>
  <si>
    <t xml:space="preserve">Compra de café, azúcar para sesiones de trabajo que se efectúen en las instalaciones de la CNFL; dichas sesiones son desarrolladas atendiendo las actividades del Plan de trabajo anual de la Auditoría Interna.
(*) Al no ser previsible el momento en que se requerirá el repuesto, se indica como referencia enero 2023, pero puede abarcar todo el año. </t>
  </si>
  <si>
    <t xml:space="preserve">Atención de requerimientos de compra de tóner para las  impresoras asignadas a la Auditoría Interna, según se requiera el cambio (activo  76607 y 76703). 
(*) Al no ser previsible el momento en que se requerirá el repuesto, se indica como referencia enero 2023, pero puede abarcar todo el año. </t>
  </si>
  <si>
    <t>Adquisición de memoria USB que se requieren para el registro de documentos de la Auditoría Interna y de  teclados, entre otros.
(*) Al no ser previsible el momento en que se requerirá el repuesto, se indica como referencia enero 2023, pero puede abarcar todo el año.</t>
  </si>
  <si>
    <t xml:space="preserve">Para atender los gastos de suministros de oficina como: lápices, bolígrafos, cinta adhesivas, separadores para expedientes, carpetas, entre otros. 
(*) Al no ser previsible el momento en que se requerirá el repuesto, se indica como referencia enero 2023, pero puede abarcar todo el año. </t>
  </si>
  <si>
    <t xml:space="preserve">Atención de requerimientos de compra de repuestos varios como cambio de fotoconductor de impresora asignada a la Auditoría Interna y  baterías para mouse.
(*) Al no ser previsible el momento en que se requerirá el repuesto, se indica como referencia enero 2023, pero puede abarcar todo el año. </t>
  </si>
  <si>
    <t xml:space="preserve">Para servicios de lavado y encerado de vehículos de la CNFL asignados a la Auditoría Interna (No. 412 y No.213). 
(*) Al no ser previsible el momento en que se requerirá el servicio, se indica como referencia enero 2023, pero puede abarcar todo el año. </t>
  </si>
  <si>
    <t xml:space="preserve">Se requiere contar con recursos para reparaciones que se presenten en equipo y mobiliario de oficina que utiliza el personal de la Auditoria Interna y que con el uso de los mismas se van deteriorando y presentan problemas de funcionamiento. 
(*) Al no ser previsible el momento en que se requerirá el servicio, se indica como referencia enero 2023, pero puede abarcar todo el año. </t>
  </si>
  <si>
    <t>Suscripción Republica</t>
  </si>
  <si>
    <t>80101603-92315264</t>
  </si>
  <si>
    <t xml:space="preserve">Servicio de Prospección y estructuración financiera de un vehículo de propósito especial para la titularización de los flujos futuros de generación de las Plantas Hidroeléctricas de la CNFL </t>
  </si>
  <si>
    <t xml:space="preserve">Contrato de operación, soporte y mantenimiento de Módulo para Facturación Prepago de Energía. Esta es una partida recurrente para garantizar la OPERACION segura, continua y actualizada. </t>
  </si>
  <si>
    <t>Cambio de cubierta e instalación de líneas de vida certificada, cambio de piso en mezanine, mejores en iluminación zona 1 y zona 2 (Edificio P), Plantel Anonos.</t>
  </si>
  <si>
    <t xml:space="preserve">	78181597-92044763</t>
  </si>
  <si>
    <t>1/12/2023</t>
  </si>
  <si>
    <t xml:space="preserve">2.01.04 </t>
  </si>
  <si>
    <t>01-12-2023</t>
  </si>
  <si>
    <t xml:space="preserve">2.99.04 </t>
  </si>
  <si>
    <t>1 BREAKER 2P 20 A</t>
  </si>
  <si>
    <t>1 LAMPARA LED ECONOMICA</t>
  </si>
  <si>
    <t>1 TUBO TERMOCONTRAIBLE 3MM</t>
  </si>
  <si>
    <t xml:space="preserve">10 TUERCAS </t>
  </si>
  <si>
    <t>10 TUERCAS PARA MANGUITO</t>
  </si>
  <si>
    <t xml:space="preserve">12 ADAPTADOR MACHO </t>
  </si>
  <si>
    <t>15 TUBO BIEX 1 1/4</t>
  </si>
  <si>
    <t>2 AMARRA PLASTICA 100 UNIDADES</t>
  </si>
  <si>
    <t>2 UNIONES 12MM</t>
  </si>
  <si>
    <t>Clavos
Tornillos
Arandelas
Tubo condoleta
Gazas
Cruceros
Pernos
Cable acero galvanizado
Rollos de soldadura
Llaves de tubo</t>
  </si>
  <si>
    <t xml:space="preserve">31161501 - 92033505    </t>
  </si>
  <si>
    <t>20 -181</t>
  </si>
  <si>
    <t>20- 219</t>
  </si>
  <si>
    <t>20 -182</t>
  </si>
  <si>
    <t>20 -192</t>
  </si>
  <si>
    <t>Tubo HN 1/4"</t>
  </si>
  <si>
    <t>Tubo HN 1/2"</t>
  </si>
  <si>
    <t>Tubo HN 1"</t>
  </si>
  <si>
    <t>Tubo HN 1 1/2"</t>
  </si>
  <si>
    <t>Tubo HN 2"</t>
  </si>
  <si>
    <t>Tubo HN 2 1/2"</t>
  </si>
  <si>
    <t>Tubo HN 3"</t>
  </si>
  <si>
    <t>Tubo HN 4"</t>
  </si>
  <si>
    <t>Tubo HG 1/4"</t>
  </si>
  <si>
    <t>Tubo HG 1/2"</t>
  </si>
  <si>
    <t>Tubo HG 1"</t>
  </si>
  <si>
    <t>Tubo HG 2"</t>
  </si>
  <si>
    <t>Tubo HG 2 1/2"</t>
  </si>
  <si>
    <t>Tubo HG 3"</t>
  </si>
  <si>
    <t xml:space="preserve">Tubo HG 4" </t>
  </si>
  <si>
    <t>Tubo inox 1"</t>
  </si>
  <si>
    <t>Tubo inox 1 1/2"</t>
  </si>
  <si>
    <t>Tubo inox 2"</t>
  </si>
  <si>
    <t>Tubo inox 2 1/2"</t>
  </si>
  <si>
    <t>Tubo inox 3"</t>
  </si>
  <si>
    <t xml:space="preserve">Tubo inox 4" </t>
  </si>
  <si>
    <t>Tubo inox 6"</t>
  </si>
  <si>
    <t>Acceso a sistema de información (base de datos)</t>
  </si>
  <si>
    <t>Codos</t>
  </si>
  <si>
    <t>T's</t>
  </si>
  <si>
    <t xml:space="preserve"> Y's</t>
  </si>
  <si>
    <t xml:space="preserve"> Llaves de paso</t>
  </si>
  <si>
    <t xml:space="preserve"> Uniones</t>
  </si>
  <si>
    <t xml:space="preserve"> Lija agua p/ metal # 100</t>
  </si>
  <si>
    <t xml:space="preserve"> Lija agua p/ metal # 120</t>
  </si>
  <si>
    <t xml:space="preserve"> Lija agua p/ metal # 200</t>
  </si>
  <si>
    <t>Lija agua p/ metal # 400</t>
  </si>
  <si>
    <t>Lija agua p/ metal # 600</t>
  </si>
  <si>
    <t>Lija agua p/ metal # 1000</t>
  </si>
  <si>
    <t>Soldadura 6010 3/32", 1/8"</t>
  </si>
  <si>
    <t>Soldadura 6011 3/32", 1/8"</t>
  </si>
  <si>
    <t>Soldadura de plata</t>
  </si>
  <si>
    <t>Soldadura de bronce</t>
  </si>
  <si>
    <t>Fresas para desbaste</t>
  </si>
  <si>
    <t>Lijas mil hojas</t>
  </si>
  <si>
    <t>Cepillos</t>
  </si>
  <si>
    <t>Codo liso pvc 1"</t>
  </si>
  <si>
    <t xml:space="preserve"> 34 - 400</t>
  </si>
  <si>
    <t>DISCO CORTE</t>
  </si>
  <si>
    <t>Cordón O-ring 5mm</t>
  </si>
  <si>
    <t>Cordón O-ring 6mm</t>
  </si>
  <si>
    <t>Cordón O-ring 8mm</t>
  </si>
  <si>
    <t>Cordón O-ring 10mm</t>
  </si>
  <si>
    <t>Cordón O-ring 12mm</t>
  </si>
  <si>
    <t>Cordón O-ring 14mm</t>
  </si>
  <si>
    <t>Cordón O-ring 16mm</t>
  </si>
  <si>
    <t>O-ring según medida</t>
  </si>
  <si>
    <t xml:space="preserve">    21102302 - 92223548                                           </t>
  </si>
  <si>
    <t>34-320</t>
  </si>
  <si>
    <t>34-330</t>
  </si>
  <si>
    <t>Consultoría dic-23 Comunicación 360</t>
  </si>
  <si>
    <t>2 limpiezas dic-23es de 3 personajes CNFL.  Previsto para lavar los personajes Lamparita, don Medidor o Beto Casquito (los dos primeros son los que mas se usan)</t>
  </si>
  <si>
    <t>Equipo de ventilación mdic-23</t>
  </si>
  <si>
    <t>PARTIDA N°2:
Línea N°2: Válvula de Guillotina DN 200 PN 16, con actuador mdic-23 acoplado. Incluye set de repuestos. (*)</t>
  </si>
  <si>
    <t>Servicio de fotocopiado e impresión de mdic-23es y formularios de registro</t>
  </si>
  <si>
    <t>RENOVACIÓN ACTUALIZACIÓN dic-23 DOS LICENCIAS DE SOFTWARE ACL PARA WINDOWS</t>
  </si>
  <si>
    <t>Atomizador mdic-23 500ml</t>
  </si>
  <si>
    <t xml:space="preserve"> 20 - 162</t>
  </si>
  <si>
    <t xml:space="preserve"> 20 -181</t>
  </si>
  <si>
    <t>20-202</t>
  </si>
  <si>
    <t>5.01.01</t>
  </si>
  <si>
    <t>90101603-92154970</t>
  </si>
  <si>
    <t>20-219</t>
  </si>
  <si>
    <t>20-181</t>
  </si>
  <si>
    <t>20-182</t>
  </si>
  <si>
    <t>20-161</t>
  </si>
  <si>
    <t>20-129</t>
  </si>
  <si>
    <t>34-321</t>
  </si>
  <si>
    <t xml:space="preserve">Curso Funciones esenciales ADMS </t>
  </si>
  <si>
    <t>Curso Implentación ciberseguridad para empresa eléctrica</t>
  </si>
  <si>
    <t xml:space="preserve">Curso Marketing Digital SEO, SEM, Analítica Usabilidad Webb, Social Media, Big Data, CRM, Pauta Digital, E-mail marketing  </t>
  </si>
  <si>
    <t>Curso Diseño de Experiencias de Neuromarketing en puntos de ventas</t>
  </si>
  <si>
    <t>Curso Metodologías Ágiles</t>
  </si>
  <si>
    <t>Calificadora Riesgos</t>
  </si>
  <si>
    <t>MantenimientoVernier (pie de rey)</t>
  </si>
  <si>
    <t>Mantenimiento Medidor de espesor</t>
  </si>
  <si>
    <t>Pago de licencia por Bott maker
SE REQUIERE EL DINERO PARA REALIZAR EL PAGO DEL SERVICIO DE WhatsApp Business API, EL CUAL SE CANCELA $1448 MENSUALES. LA VARIACION ANUAL SE DEBE AL TIPO DE CAMBIO DEL DOLAR.</t>
  </si>
  <si>
    <t>Sillas</t>
  </si>
  <si>
    <t xml:space="preserve"> Correos de CR, AMI, Montajes Electricos (cortas y reconexiones). Presupuestro asingado a la Sucursal Desamparados ya que son los administradores del contrato.No se asigna codigo de SICOP porque no se ubican.</t>
  </si>
  <si>
    <t>Corresponde al Servicio de Mantenimiento de la Infraestructura física del Edificio Central</t>
  </si>
  <si>
    <t>Mobiliario general (Estaciones de trabajo Edificio Central)</t>
  </si>
  <si>
    <t>Recipientes uso en vehículos</t>
  </si>
  <si>
    <t xml:space="preserve">Pizarra </t>
  </si>
  <si>
    <t>Pilas</t>
  </si>
  <si>
    <t>Ataduras para cable</t>
  </si>
  <si>
    <t>Placas de escritorio</t>
  </si>
  <si>
    <t xml:space="preserve">Manos libres </t>
  </si>
  <si>
    <t>Papel aluminio</t>
  </si>
  <si>
    <t>Baterias y cargadores (3 paquetes de cada uno)</t>
  </si>
  <si>
    <t>Folders</t>
  </si>
  <si>
    <t>lapiceros</t>
  </si>
  <si>
    <t xml:space="preserve">borradores </t>
  </si>
  <si>
    <t>Baterias y / o pilas, cargadores de baterias para soporte de las actividades de la dependencia.</t>
  </si>
  <si>
    <t>Lavanda</t>
  </si>
  <si>
    <t>Delantal PVC</t>
  </si>
  <si>
    <t xml:space="preserve">2.99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</si>
</sst>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0\ _₡"/>
    <numFmt numFmtId="166" formatCode="#,##0\ _₡"/>
    <numFmt numFmtId="167" formatCode="mm\-yyyy"/>
    <numFmt numFmtId="168" formatCode="_-* #,##0_-;\-* #,##0_-;_-* &quot;-&quot;??_-;_-@_-"/>
    <numFmt numFmtId="169" formatCode="_(* #,##0.00_);_(* \(#,##0.00\);_(* &quot;-&quot;??_);_(@_)"/>
    <numFmt numFmtId="170" formatCode="#,##0_ ;\-#,##0\ "/>
    <numFmt numFmtId="171" formatCode="_-[$₡-140A]* #,##0.00_-;\-[$₡-140A]* #,##0.00_-;_-[$₡-140A]* &quot;-&quot;??_-;_-@_-"/>
  </numFmts>
  <fonts count="21" x14ac:knownFonts="1">
    <font>
      <sz val="10"/>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1"/>
      <color rgb="FF9C5700"/>
      <name val="Calibri"/>
      <family val="2"/>
      <scheme val="minor"/>
    </font>
    <font>
      <sz val="10"/>
      <color theme="1"/>
      <name val="Arial"/>
      <family val="2"/>
    </font>
    <font>
      <u/>
      <sz val="10"/>
      <color theme="10"/>
      <name val="Arial"/>
      <family val="2"/>
    </font>
    <font>
      <sz val="10"/>
      <color rgb="FF000000"/>
      <name val="Arial"/>
      <family val="2"/>
    </font>
    <font>
      <b/>
      <sz val="10"/>
      <color theme="1"/>
      <name val="Arial"/>
      <family val="2"/>
    </font>
    <font>
      <b/>
      <sz val="9"/>
      <color indexed="81"/>
      <name val="Tahoma"/>
      <family val="2"/>
    </font>
    <font>
      <u/>
      <sz val="10"/>
      <name val="Arial"/>
      <family val="2"/>
    </font>
    <font>
      <sz val="10"/>
      <color rgb="FF242424"/>
      <name val="Arial"/>
      <family val="2"/>
    </font>
    <font>
      <sz val="10"/>
      <color indexed="8"/>
      <name val="Arial"/>
      <family val="2"/>
    </font>
    <font>
      <sz val="10"/>
      <color rgb="FF252423"/>
      <name val="Arial"/>
      <family val="2"/>
    </font>
    <font>
      <sz val="9"/>
      <color indexed="81"/>
      <name val="Tahoma"/>
      <family val="2"/>
    </font>
    <font>
      <sz val="10"/>
      <color rgb="FF333333"/>
      <name val="Arial"/>
      <family val="2"/>
    </font>
    <font>
      <sz val="10"/>
      <color theme="10"/>
      <name val="Arial"/>
      <family val="2"/>
    </font>
    <font>
      <sz val="10"/>
      <color rgb="FF313131"/>
      <name val="Arial"/>
      <family val="2"/>
    </font>
    <font>
      <b/>
      <sz val="16"/>
      <color rgb="FFFF0000"/>
      <name val="Arial"/>
      <family val="2"/>
    </font>
  </fonts>
  <fills count="23">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FFEB9C"/>
      </patternFill>
    </fill>
    <fill>
      <patternFill patternType="solid">
        <fgColor rgb="FFFFFF0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gradientFill degree="90">
        <stop position="0">
          <color theme="0"/>
        </stop>
        <stop position="1">
          <color theme="9" tint="0.40000610370189521"/>
        </stop>
      </gradientFill>
    </fill>
    <fill>
      <patternFill patternType="solid">
        <fgColor theme="2"/>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0070C0"/>
        <bgColor indexed="64"/>
      </patternFill>
    </fill>
    <fill>
      <patternFill patternType="solid">
        <fgColor theme="8" tint="0.59999389629810485"/>
        <bgColor indexed="64"/>
      </patternFill>
    </fill>
    <fill>
      <patternFill patternType="solid">
        <fgColor theme="0"/>
        <bgColor theme="4" tint="0.79995117038483843"/>
      </patternFill>
    </fill>
    <fill>
      <patternFill patternType="solid">
        <fgColor theme="0"/>
        <bgColor theme="4" tint="0.79992065187536243"/>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rgb="FF505050"/>
      </left>
      <right style="thin">
        <color rgb="FF505050"/>
      </right>
      <top style="thin">
        <color rgb="FF505050"/>
      </top>
      <bottom style="thin">
        <color rgb="FF50505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auto="1"/>
      </right>
      <top/>
      <bottom/>
      <diagonal/>
    </border>
    <border>
      <left style="thin">
        <color rgb="FF000000"/>
      </left>
      <right style="thin">
        <color auto="1"/>
      </right>
      <top style="thin">
        <color rgb="FF000000"/>
      </top>
      <bottom style="thin">
        <color rgb="FF000000"/>
      </bottom>
      <diagonal/>
    </border>
    <border>
      <left style="thin">
        <color rgb="FF000000"/>
      </left>
      <right style="thin">
        <color auto="1"/>
      </right>
      <top style="thin">
        <color rgb="FF000000"/>
      </top>
      <bottom/>
      <diagonal/>
    </border>
  </borders>
  <cellStyleXfs count="15">
    <xf numFmtId="0" fontId="0" fillId="0" borderId="0"/>
    <xf numFmtId="43"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0" fontId="6" fillId="6" borderId="0" applyNumberFormat="0" applyBorder="0" applyAlignment="0" applyProtection="0"/>
    <xf numFmtId="0" fontId="8" fillId="0" borderId="0" applyNumberFormat="0" applyFill="0" applyBorder="0" applyAlignment="0" applyProtection="0"/>
    <xf numFmtId="0" fontId="2" fillId="0" borderId="0"/>
    <xf numFmtId="41" fontId="3" fillId="0" borderId="0" applyFont="0" applyFill="0" applyBorder="0" applyAlignment="0" applyProtection="0"/>
    <xf numFmtId="0" fontId="3" fillId="0" borderId="0"/>
    <xf numFmtId="169" fontId="3" fillId="0" borderId="0" applyFont="0" applyFill="0" applyBorder="0" applyAlignment="0" applyProtection="0"/>
    <xf numFmtId="44" fontId="3" fillId="0" borderId="0" applyFont="0" applyFill="0" applyBorder="0" applyAlignment="0" applyProtection="0"/>
    <xf numFmtId="0" fontId="14" fillId="0" borderId="0">
      <alignment vertical="top"/>
    </xf>
    <xf numFmtId="0" fontId="3" fillId="0" borderId="0"/>
    <xf numFmtId="43" fontId="3" fillId="0" borderId="0" applyFont="0" applyFill="0" applyBorder="0" applyAlignment="0" applyProtection="0"/>
  </cellStyleXfs>
  <cellXfs count="956">
    <xf numFmtId="0" fontId="0" fillId="0" borderId="0" xfId="0"/>
    <xf numFmtId="0" fontId="3" fillId="2" borderId="0" xfId="0" applyFont="1" applyFill="1"/>
    <xf numFmtId="0" fontId="4" fillId="3" borderId="1" xfId="0" applyFont="1" applyFill="1" applyBorder="1" applyAlignment="1">
      <alignment horizontal="center" vertical="center" wrapText="1"/>
    </xf>
    <xf numFmtId="0" fontId="0" fillId="0" borderId="1" xfId="0" applyBorder="1" applyAlignment="1">
      <alignment horizontal="center" vertical="center"/>
    </xf>
    <xf numFmtId="0" fontId="4" fillId="4" borderId="3" xfId="0" applyFont="1" applyFill="1" applyBorder="1"/>
    <xf numFmtId="164" fontId="4" fillId="4" borderId="3" xfId="0" applyNumberFormat="1" applyFont="1" applyFill="1" applyBorder="1" applyAlignment="1">
      <alignment horizontal="center" vertical="center"/>
    </xf>
    <xf numFmtId="0" fontId="5" fillId="0" borderId="0" xfId="0" applyFont="1"/>
    <xf numFmtId="0" fontId="0" fillId="2" borderId="0" xfId="0" applyFill="1"/>
    <xf numFmtId="0" fontId="0" fillId="0" borderId="0" xfId="0" applyAlignment="1">
      <alignment vertical="center"/>
    </xf>
    <xf numFmtId="0" fontId="3" fillId="0" borderId="0" xfId="0" applyFont="1" applyAlignment="1">
      <alignment horizontal="center" vertical="center"/>
    </xf>
    <xf numFmtId="0" fontId="0" fillId="2" borderId="0" xfId="0" applyFill="1" applyAlignment="1">
      <alignment vertical="center"/>
    </xf>
    <xf numFmtId="0" fontId="3" fillId="2" borderId="0" xfId="0" applyFont="1" applyFill="1" applyAlignment="1">
      <alignment horizontal="center" vertical="center"/>
    </xf>
    <xf numFmtId="0" fontId="3" fillId="2" borderId="0" xfId="0" applyFont="1" applyFill="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wrapText="1"/>
    </xf>
    <xf numFmtId="0" fontId="0" fillId="2" borderId="0" xfId="0" applyFill="1" applyAlignment="1">
      <alignment wrapText="1"/>
    </xf>
    <xf numFmtId="0" fontId="3" fillId="2" borderId="0" xfId="0" applyFont="1" applyFill="1" applyAlignment="1">
      <alignment wrapText="1"/>
    </xf>
    <xf numFmtId="0" fontId="5" fillId="0" borderId="0" xfId="0" applyFont="1" applyAlignment="1">
      <alignment wrapText="1"/>
    </xf>
    <xf numFmtId="0" fontId="0" fillId="0" borderId="0" xfId="0" applyAlignment="1">
      <alignment horizontal="center" vertical="center"/>
    </xf>
    <xf numFmtId="0" fontId="3" fillId="0" borderId="0" xfId="0" applyFont="1" applyAlignment="1">
      <alignment horizontal="center" vertical="center" wrapText="1"/>
    </xf>
    <xf numFmtId="164" fontId="3" fillId="0" borderId="3" xfId="0" applyNumberFormat="1" applyFont="1" applyBorder="1" applyAlignment="1">
      <alignment horizontal="center" vertical="center"/>
    </xf>
    <xf numFmtId="0" fontId="0" fillId="0" borderId="3" xfId="0" applyBorder="1" applyAlignment="1">
      <alignment horizontal="center" vertical="center"/>
    </xf>
    <xf numFmtId="0" fontId="3" fillId="2" borderId="2" xfId="0" applyFont="1" applyFill="1" applyBorder="1" applyAlignment="1">
      <alignment vertical="center" wrapText="1"/>
    </xf>
    <xf numFmtId="0" fontId="4" fillId="3" borderId="4" xfId="0" applyFont="1" applyFill="1" applyBorder="1" applyAlignment="1">
      <alignment horizontal="center" vertical="center" wrapText="1"/>
    </xf>
    <xf numFmtId="0" fontId="0" fillId="0" borderId="4" xfId="0" applyBorder="1" applyAlignment="1">
      <alignment horizontal="center" vertical="center"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4" fillId="5" borderId="3" xfId="0" applyFont="1" applyFill="1" applyBorder="1" applyAlignment="1">
      <alignment horizontal="center" vertical="center" wrapText="1"/>
    </xf>
    <xf numFmtId="43" fontId="0" fillId="2" borderId="2" xfId="1" applyFont="1" applyFill="1" applyBorder="1" applyAlignment="1">
      <alignment horizontal="center" vertical="center"/>
    </xf>
    <xf numFmtId="43" fontId="0" fillId="7" borderId="2" xfId="1" applyFont="1" applyFill="1" applyBorder="1" applyAlignment="1">
      <alignment horizontal="center" vertical="center"/>
    </xf>
    <xf numFmtId="43" fontId="0" fillId="2" borderId="1" xfId="1" applyFont="1" applyFill="1" applyBorder="1" applyAlignment="1">
      <alignment horizontal="center" vertical="center"/>
    </xf>
    <xf numFmtId="164" fontId="0" fillId="0" borderId="2" xfId="1" applyNumberFormat="1" applyFont="1" applyBorder="1" applyAlignment="1">
      <alignment horizontal="right" vertical="center"/>
    </xf>
    <xf numFmtId="0" fontId="7" fillId="2" borderId="2" xfId="0" applyFont="1" applyFill="1" applyBorder="1" applyAlignment="1">
      <alignment horizontal="center" vertical="center"/>
    </xf>
    <xf numFmtId="0" fontId="7" fillId="2" borderId="2" xfId="0" applyFont="1" applyFill="1" applyBorder="1" applyAlignment="1">
      <alignment horizontal="justify" vertical="center" wrapText="1"/>
    </xf>
    <xf numFmtId="0" fontId="7" fillId="2" borderId="1" xfId="0" applyFont="1" applyFill="1" applyBorder="1" applyAlignment="1">
      <alignment horizontal="left" vertical="center"/>
    </xf>
    <xf numFmtId="43" fontId="7" fillId="2" borderId="2" xfId="1" applyFont="1" applyFill="1" applyBorder="1" applyAlignment="1">
      <alignment horizontal="center" vertical="center"/>
    </xf>
    <xf numFmtId="49" fontId="7" fillId="2" borderId="2"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1" xfId="0" applyFont="1" applyBorder="1" applyAlignment="1">
      <alignment horizontal="justify" vertical="center" wrapText="1"/>
    </xf>
    <xf numFmtId="0" fontId="7" fillId="0" borderId="1" xfId="0" applyFont="1" applyBorder="1" applyAlignment="1">
      <alignment horizontal="left" vertical="center"/>
    </xf>
    <xf numFmtId="43" fontId="7" fillId="0" borderId="2" xfId="1" applyFont="1" applyBorder="1" applyAlignment="1">
      <alignment horizontal="center" vertical="center"/>
    </xf>
    <xf numFmtId="0" fontId="0" fillId="2" borderId="2" xfId="7" applyFont="1" applyFill="1" applyBorder="1" applyAlignment="1">
      <alignment horizontal="center" vertical="center" wrapText="1"/>
    </xf>
    <xf numFmtId="0" fontId="0" fillId="2" borderId="2" xfId="7" applyFont="1" applyFill="1" applyBorder="1" applyAlignment="1">
      <alignment horizontal="left" vertical="center" wrapText="1"/>
    </xf>
    <xf numFmtId="0" fontId="0" fillId="2" borderId="1" xfId="7" applyFont="1" applyFill="1" applyBorder="1" applyAlignment="1">
      <alignment horizontal="left" vertical="center" wrapText="1"/>
    </xf>
    <xf numFmtId="0" fontId="0" fillId="2" borderId="1" xfId="7" applyFont="1" applyFill="1" applyBorder="1" applyAlignment="1">
      <alignment horizontal="center" vertical="center" wrapText="1"/>
    </xf>
    <xf numFmtId="0" fontId="0" fillId="2" borderId="4" xfId="7" applyFont="1" applyFill="1" applyBorder="1" applyAlignment="1">
      <alignment horizontal="left" vertical="center" wrapText="1"/>
    </xf>
    <xf numFmtId="43" fontId="0" fillId="0" borderId="2" xfId="1" applyFont="1" applyBorder="1" applyAlignment="1">
      <alignment horizontal="center" vertical="center"/>
    </xf>
    <xf numFmtId="0" fontId="7" fillId="2" borderId="2" xfId="0" applyFont="1" applyFill="1" applyBorder="1" applyAlignment="1">
      <alignment horizontal="left"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left" vertical="center"/>
    </xf>
    <xf numFmtId="0" fontId="7" fillId="2" borderId="4" xfId="0" applyFont="1" applyFill="1" applyBorder="1" applyAlignment="1">
      <alignment horizontal="left" vertical="center" wrapText="1"/>
    </xf>
    <xf numFmtId="0" fontId="7" fillId="2" borderId="1" xfId="0" applyFont="1" applyFill="1" applyBorder="1" applyAlignment="1">
      <alignment vertical="center" wrapText="1"/>
    </xf>
    <xf numFmtId="0" fontId="7" fillId="2" borderId="1" xfId="0" applyFont="1" applyFill="1" applyBorder="1" applyAlignment="1">
      <alignment horizontal="left" wrapText="1"/>
    </xf>
    <xf numFmtId="43" fontId="0" fillId="2" borderId="2" xfId="2" applyNumberFormat="1" applyFont="1" applyFill="1" applyBorder="1" applyAlignment="1">
      <alignment horizontal="center" vertical="center"/>
    </xf>
    <xf numFmtId="4" fontId="0" fillId="2" borderId="2" xfId="2" applyNumberFormat="1" applyFont="1" applyFill="1" applyBorder="1" applyAlignment="1">
      <alignment horizontal="right" vertical="center"/>
    </xf>
    <xf numFmtId="43" fontId="0" fillId="0" borderId="10" xfId="1"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horizontal="left" vertical="center"/>
    </xf>
    <xf numFmtId="17" fontId="0" fillId="2" borderId="1" xfId="0" applyNumberFormat="1" applyFill="1" applyBorder="1" applyAlignment="1">
      <alignment horizontal="center" vertical="center" wrapText="1"/>
    </xf>
    <xf numFmtId="0" fontId="12" fillId="2" borderId="1" xfId="6" applyFont="1" applyFill="1" applyBorder="1" applyAlignment="1">
      <alignment horizontal="center" vertical="center"/>
    </xf>
    <xf numFmtId="0" fontId="12" fillId="2" borderId="1" xfId="6" applyFont="1" applyFill="1" applyBorder="1" applyAlignment="1">
      <alignment horizontal="center" vertical="center" wrapText="1"/>
    </xf>
    <xf numFmtId="0" fontId="0" fillId="2" borderId="1" xfId="0" applyFill="1" applyBorder="1" applyAlignment="1">
      <alignment horizontal="left" vertical="center" wrapText="1"/>
    </xf>
    <xf numFmtId="0" fontId="12" fillId="2" borderId="1" xfId="0" applyFont="1" applyFill="1" applyBorder="1" applyAlignment="1">
      <alignment horizontal="center" vertical="center" wrapText="1"/>
    </xf>
    <xf numFmtId="0" fontId="0" fillId="2" borderId="1" xfId="0" applyFill="1" applyBorder="1" applyAlignment="1">
      <alignment vertical="center"/>
    </xf>
    <xf numFmtId="165" fontId="0" fillId="2" borderId="1" xfId="0" applyNumberFormat="1" applyFill="1" applyBorder="1" applyAlignment="1">
      <alignment horizontal="right" vertical="center" wrapText="1"/>
    </xf>
    <xf numFmtId="165" fontId="0" fillId="2" borderId="1" xfId="0" applyNumberFormat="1" applyFill="1" applyBorder="1" applyAlignment="1">
      <alignment horizontal="right" vertical="center"/>
    </xf>
    <xf numFmtId="166" fontId="0" fillId="2" borderId="1" xfId="0" applyNumberFormat="1" applyFill="1" applyBorder="1" applyAlignment="1">
      <alignment horizontal="right" vertical="center"/>
    </xf>
    <xf numFmtId="17" fontId="0" fillId="0" borderId="1" xfId="0" applyNumberFormat="1" applyBorder="1" applyAlignment="1">
      <alignment horizontal="center" vertical="center" wrapText="1"/>
    </xf>
    <xf numFmtId="0" fontId="4" fillId="12" borderId="1" xfId="0" applyFont="1" applyFill="1" applyBorder="1" applyAlignment="1">
      <alignment horizontal="left" vertical="center" wrapText="1"/>
    </xf>
    <xf numFmtId="0" fontId="7" fillId="0" borderId="4" xfId="0" applyFont="1" applyBorder="1" applyAlignment="1">
      <alignment horizontal="left" vertical="center" wrapText="1"/>
    </xf>
    <xf numFmtId="43" fontId="7" fillId="2" borderId="4"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7" fillId="0" borderId="1" xfId="0" applyFont="1" applyBorder="1" applyAlignment="1">
      <alignment horizontal="center"/>
    </xf>
    <xf numFmtId="0" fontId="7" fillId="0" borderId="1" xfId="0" applyFont="1" applyBorder="1" applyAlignment="1">
      <alignment horizontal="justify" vertical="top" wrapText="1"/>
    </xf>
    <xf numFmtId="43" fontId="0" fillId="2" borderId="14" xfId="1" applyFont="1" applyFill="1" applyBorder="1" applyAlignment="1">
      <alignment horizontal="center" vertical="center"/>
    </xf>
    <xf numFmtId="43" fontId="0" fillId="0" borderId="1" xfId="1"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justify" vertical="top" wrapText="1"/>
    </xf>
    <xf numFmtId="0" fontId="7" fillId="0" borderId="3" xfId="0" applyFont="1" applyBorder="1" applyAlignment="1">
      <alignment horizontal="justify" vertical="top" wrapText="1"/>
    </xf>
    <xf numFmtId="0" fontId="7" fillId="0" borderId="1" xfId="0" applyFont="1" applyBorder="1" applyAlignment="1">
      <alignment horizontal="center" vertical="center"/>
    </xf>
    <xf numFmtId="0" fontId="7" fillId="0" borderId="3" xfId="0" applyFont="1" applyBorder="1" applyAlignment="1">
      <alignment horizontal="center" vertical="center"/>
    </xf>
    <xf numFmtId="0" fontId="7" fillId="2" borderId="3" xfId="0" applyFont="1" applyFill="1" applyBorder="1" applyAlignment="1">
      <alignment horizontal="justify" vertical="top" wrapText="1"/>
    </xf>
    <xf numFmtId="0" fontId="7" fillId="0" borderId="5" xfId="0" applyFont="1" applyBorder="1" applyAlignment="1">
      <alignment horizontal="justify" vertical="top" wrapText="1"/>
    </xf>
    <xf numFmtId="43" fontId="0" fillId="0" borderId="2" xfId="1" applyFont="1" applyFill="1" applyBorder="1" applyAlignment="1">
      <alignment horizontal="center" vertical="center"/>
    </xf>
    <xf numFmtId="43" fontId="0" fillId="0" borderId="1" xfId="1" applyFont="1" applyBorder="1" applyAlignment="1">
      <alignment horizontal="center"/>
    </xf>
    <xf numFmtId="0" fontId="7" fillId="2" borderId="1" xfId="5" applyFont="1" applyFill="1" applyBorder="1" applyAlignment="1">
      <alignment horizontal="center" vertical="center" wrapText="1"/>
    </xf>
    <xf numFmtId="0" fontId="0" fillId="13" borderId="1" xfId="5" applyFont="1" applyFill="1" applyBorder="1" applyAlignment="1">
      <alignment horizontal="center" vertical="center" wrapText="1"/>
    </xf>
    <xf numFmtId="43" fontId="0" fillId="0" borderId="2" xfId="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justify" vertical="top" wrapText="1"/>
    </xf>
    <xf numFmtId="0" fontId="7" fillId="0" borderId="4" xfId="0" applyFont="1" applyBorder="1" applyAlignment="1">
      <alignment horizontal="justify" vertical="top" wrapText="1"/>
    </xf>
    <xf numFmtId="168" fontId="0" fillId="0" borderId="1" xfId="1" applyNumberFormat="1" applyFont="1" applyBorder="1" applyAlignment="1">
      <alignment horizontal="center" vertical="center"/>
    </xf>
    <xf numFmtId="0" fontId="0" fillId="2" borderId="1" xfId="9" applyFont="1" applyFill="1" applyBorder="1" applyAlignment="1">
      <alignment horizontal="center" vertical="center"/>
    </xf>
    <xf numFmtId="0" fontId="0" fillId="2" borderId="1" xfId="9" applyFont="1" applyFill="1" applyBorder="1" applyAlignment="1">
      <alignment horizontal="left" vertical="center" wrapText="1"/>
    </xf>
    <xf numFmtId="168" fontId="0" fillId="2" borderId="1" xfId="1" applyNumberFormat="1" applyFont="1" applyFill="1" applyBorder="1" applyAlignment="1">
      <alignment horizontal="center" vertical="center"/>
    </xf>
    <xf numFmtId="43" fontId="0" fillId="0" borderId="1" xfId="1" applyFont="1" applyFill="1" applyBorder="1" applyAlignment="1">
      <alignment horizontal="center" vertical="center"/>
    </xf>
    <xf numFmtId="1" fontId="13" fillId="2" borderId="0" xfId="0" applyNumberFormat="1" applyFont="1" applyFill="1" applyAlignment="1">
      <alignment horizontal="center"/>
    </xf>
    <xf numFmtId="43" fontId="0" fillId="0" borderId="2" xfId="1" applyFont="1" applyBorder="1" applyAlignment="1">
      <alignment horizontal="center"/>
    </xf>
    <xf numFmtId="0" fontId="9" fillId="14" borderId="1" xfId="0" applyFont="1" applyFill="1" applyBorder="1" applyAlignment="1">
      <alignment horizontal="center" vertical="center" wrapText="1"/>
    </xf>
    <xf numFmtId="0" fontId="9" fillId="2" borderId="1" xfId="0" applyFont="1" applyFill="1" applyBorder="1" applyAlignment="1">
      <alignment horizontal="center"/>
    </xf>
    <xf numFmtId="43" fontId="0" fillId="0" borderId="14" xfId="1" applyFont="1" applyBorder="1" applyAlignment="1">
      <alignment horizontal="center" vertical="center"/>
    </xf>
    <xf numFmtId="0" fontId="9" fillId="15" borderId="1" xfId="0" applyFont="1" applyFill="1" applyBorder="1" applyAlignment="1">
      <alignment horizontal="center" vertical="center"/>
    </xf>
    <xf numFmtId="0" fontId="9" fillId="15" borderId="2" xfId="0" applyFont="1" applyFill="1" applyBorder="1" applyAlignment="1">
      <alignment horizontal="center" vertical="center"/>
    </xf>
    <xf numFmtId="0" fontId="9" fillId="0" borderId="2" xfId="0" applyFont="1" applyBorder="1" applyAlignment="1">
      <alignment horizontal="center"/>
    </xf>
    <xf numFmtId="0" fontId="9" fillId="0" borderId="1" xfId="0" applyFont="1" applyBorder="1" applyAlignment="1">
      <alignment horizontal="center" vertical="center"/>
    </xf>
    <xf numFmtId="0" fontId="9" fillId="13" borderId="1" xfId="0" applyFont="1" applyFill="1" applyBorder="1" applyAlignment="1">
      <alignment horizontal="center"/>
    </xf>
    <xf numFmtId="0" fontId="7" fillId="2" borderId="1" xfId="7" applyFont="1" applyFill="1" applyBorder="1" applyAlignment="1" applyProtection="1">
      <alignment horizontal="justify" vertical="top"/>
      <protection locked="0"/>
    </xf>
    <xf numFmtId="0" fontId="7" fillId="2" borderId="1" xfId="7" applyFont="1" applyFill="1" applyBorder="1" applyAlignment="1" applyProtection="1">
      <alignment horizontal="center" vertical="center" wrapText="1"/>
      <protection locked="0"/>
    </xf>
    <xf numFmtId="0" fontId="7" fillId="2" borderId="1" xfId="7" applyFont="1" applyFill="1" applyBorder="1" applyAlignment="1" applyProtection="1">
      <alignment horizontal="justify" vertical="top" wrapText="1"/>
      <protection locked="0"/>
    </xf>
    <xf numFmtId="43" fontId="0" fillId="2" borderId="1" xfId="1" applyFont="1" applyFill="1" applyBorder="1" applyAlignment="1">
      <alignment horizontal="center" vertical="top" wrapText="1"/>
    </xf>
    <xf numFmtId="43" fontId="0" fillId="0" borderId="2" xfId="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horizontal="left" vertical="center" wrapText="1"/>
    </xf>
    <xf numFmtId="0" fontId="7" fillId="0" borderId="5" xfId="0" applyFont="1" applyBorder="1" applyAlignment="1">
      <alignment horizontal="left" vertical="center"/>
    </xf>
    <xf numFmtId="0" fontId="7" fillId="0" borderId="16" xfId="0" applyFont="1" applyBorder="1" applyAlignment="1">
      <alignment vertical="center" wrapText="1"/>
    </xf>
    <xf numFmtId="0" fontId="7" fillId="0" borderId="2" xfId="0" applyFont="1" applyBorder="1" applyAlignment="1">
      <alignment horizontal="left" vertical="center" wrapText="1"/>
    </xf>
    <xf numFmtId="3" fontId="7" fillId="0" borderId="2" xfId="3" applyNumberFormat="1"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wrapText="1"/>
    </xf>
    <xf numFmtId="3" fontId="7" fillId="0" borderId="2" xfId="3" applyNumberFormat="1" applyFont="1" applyFill="1" applyBorder="1" applyAlignment="1">
      <alignment vertical="center"/>
    </xf>
    <xf numFmtId="0" fontId="7" fillId="2" borderId="5" xfId="0" applyFont="1" applyFill="1" applyBorder="1" applyAlignment="1">
      <alignment horizontal="center" vertical="center"/>
    </xf>
    <xf numFmtId="0" fontId="7" fillId="2" borderId="4" xfId="0" applyFont="1" applyFill="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7" fillId="0" borderId="1" xfId="7" applyFont="1" applyBorder="1" applyAlignment="1">
      <alignment horizontal="center" vertical="center"/>
    </xf>
    <xf numFmtId="0" fontId="7" fillId="0" borderId="1" xfId="7" applyFont="1" applyBorder="1" applyAlignment="1">
      <alignment vertical="center" wrapText="1"/>
    </xf>
    <xf numFmtId="0" fontId="7" fillId="0" borderId="1" xfId="0" applyFont="1" applyBorder="1" applyAlignment="1">
      <alignment horizontal="center" vertical="center" wrapText="1"/>
    </xf>
    <xf numFmtId="9" fontId="7" fillId="0" borderId="1" xfId="4" applyFont="1" applyBorder="1" applyAlignment="1">
      <alignment horizontal="center" vertical="center"/>
    </xf>
    <xf numFmtId="0" fontId="7" fillId="0" borderId="4" xfId="0" applyFont="1" applyBorder="1" applyAlignment="1">
      <alignment vertical="center"/>
    </xf>
    <xf numFmtId="0" fontId="7" fillId="0" borderId="2" xfId="0" applyFont="1" applyBorder="1" applyAlignment="1">
      <alignment horizontal="left" wrapText="1"/>
    </xf>
    <xf numFmtId="0" fontId="7" fillId="0" borderId="2" xfId="0" applyFont="1" applyBorder="1" applyAlignment="1">
      <alignment vertical="center"/>
    </xf>
    <xf numFmtId="0" fontId="7" fillId="0" borderId="2" xfId="0" applyFont="1" applyBorder="1" applyAlignment="1">
      <alignment horizontal="center"/>
    </xf>
    <xf numFmtId="0" fontId="7" fillId="0" borderId="4" xfId="7" applyFont="1" applyBorder="1" applyAlignment="1">
      <alignment vertical="center" wrapText="1"/>
    </xf>
    <xf numFmtId="0" fontId="10" fillId="0" borderId="4" xfId="0" applyFont="1" applyBorder="1" applyAlignment="1">
      <alignment vertical="center" wrapText="1"/>
    </xf>
    <xf numFmtId="4" fontId="0" fillId="0" borderId="1" xfId="2" applyNumberFormat="1" applyFont="1" applyFill="1" applyBorder="1" applyAlignment="1">
      <alignment wrapText="1"/>
    </xf>
    <xf numFmtId="0" fontId="0" fillId="0" borderId="1" xfId="6" applyFont="1" applyFill="1" applyBorder="1" applyAlignment="1">
      <alignment horizontal="center" vertical="center" wrapText="1"/>
    </xf>
    <xf numFmtId="4" fontId="0" fillId="0" borderId="1" xfId="3" applyNumberFormat="1" applyFont="1" applyFill="1" applyBorder="1" applyAlignment="1">
      <alignment wrapText="1"/>
    </xf>
    <xf numFmtId="0" fontId="0" fillId="0" borderId="0" xfId="6" applyFont="1" applyFill="1" applyAlignment="1">
      <alignment horizontal="center" vertical="center" wrapText="1"/>
    </xf>
    <xf numFmtId="4" fontId="0" fillId="0" borderId="2" xfId="2" applyNumberFormat="1" applyFont="1" applyFill="1" applyBorder="1" applyAlignment="1">
      <alignment wrapText="1"/>
    </xf>
    <xf numFmtId="0" fontId="7" fillId="2" borderId="1" xfId="9" applyFont="1" applyFill="1" applyBorder="1" applyAlignment="1">
      <alignment horizontal="center" vertical="center" wrapText="1"/>
    </xf>
    <xf numFmtId="0" fontId="7" fillId="0" borderId="1" xfId="9" applyFont="1" applyBorder="1" applyAlignment="1">
      <alignment horizontal="center" vertical="center" wrapText="1"/>
    </xf>
    <xf numFmtId="0" fontId="0" fillId="0" borderId="1" xfId="9" applyFont="1" applyBorder="1" applyAlignment="1">
      <alignment horizontal="center" vertical="center" wrapText="1"/>
    </xf>
    <xf numFmtId="0" fontId="0" fillId="0" borderId="18" xfId="9" applyFont="1" applyBorder="1" applyAlignment="1">
      <alignment horizontal="center" vertical="center" wrapText="1"/>
    </xf>
    <xf numFmtId="0" fontId="0" fillId="0" borderId="18" xfId="9" applyFont="1" applyBorder="1" applyAlignment="1">
      <alignment horizontal="justify" vertical="center" wrapText="1"/>
    </xf>
    <xf numFmtId="17" fontId="0" fillId="2" borderId="18" xfId="9" applyNumberFormat="1" applyFont="1" applyFill="1" applyBorder="1" applyAlignment="1">
      <alignment horizontal="center" vertical="center" wrapText="1"/>
    </xf>
    <xf numFmtId="0" fontId="0" fillId="2" borderId="18" xfId="9" applyFont="1" applyFill="1" applyBorder="1" applyAlignment="1">
      <alignment horizontal="center" vertical="center" wrapText="1"/>
    </xf>
    <xf numFmtId="0" fontId="0" fillId="2" borderId="18" xfId="9" applyFont="1" applyFill="1" applyBorder="1" applyAlignment="1">
      <alignment horizontal="justify" vertical="center" wrapText="1"/>
    </xf>
    <xf numFmtId="17" fontId="0" fillId="0" borderId="18" xfId="9" applyNumberFormat="1" applyFont="1" applyBorder="1" applyAlignment="1">
      <alignment horizontal="center" vertical="center" wrapText="1"/>
    </xf>
    <xf numFmtId="0" fontId="0" fillId="0" borderId="19" xfId="9" applyFont="1" applyBorder="1" applyAlignment="1">
      <alignment horizontal="center" vertical="center" wrapText="1"/>
    </xf>
    <xf numFmtId="0" fontId="0" fillId="0" borderId="19" xfId="9" applyFont="1" applyBorder="1" applyAlignment="1">
      <alignment horizontal="justify" vertical="center" wrapText="1"/>
    </xf>
    <xf numFmtId="17" fontId="0" fillId="2" borderId="19" xfId="9" applyNumberFormat="1" applyFont="1" applyFill="1" applyBorder="1" applyAlignment="1">
      <alignment horizontal="center" vertical="center" wrapText="1"/>
    </xf>
    <xf numFmtId="0" fontId="0" fillId="2" borderId="19" xfId="9" applyFont="1" applyFill="1" applyBorder="1" applyAlignment="1">
      <alignment horizontal="center" vertical="center" wrapText="1"/>
    </xf>
    <xf numFmtId="0" fontId="0" fillId="2" borderId="19" xfId="9" applyFont="1" applyFill="1" applyBorder="1" applyAlignment="1">
      <alignment horizontal="justify" vertical="center" wrapText="1"/>
    </xf>
    <xf numFmtId="0" fontId="0" fillId="0" borderId="1" xfId="9" applyFont="1" applyBorder="1" applyAlignment="1">
      <alignment horizontal="justify" vertical="center" wrapText="1"/>
    </xf>
    <xf numFmtId="17" fontId="0" fillId="0" borderId="1" xfId="9" applyNumberFormat="1" applyFont="1" applyBorder="1" applyAlignment="1">
      <alignment horizontal="center" vertical="center" wrapText="1"/>
    </xf>
    <xf numFmtId="0" fontId="0" fillId="2" borderId="1" xfId="9" applyFont="1" applyFill="1" applyBorder="1" applyAlignment="1">
      <alignment horizontal="center" vertical="center" wrapText="1"/>
    </xf>
    <xf numFmtId="0" fontId="0" fillId="2" borderId="1" xfId="9" applyFont="1" applyFill="1" applyBorder="1" applyAlignment="1">
      <alignment horizontal="justify" vertical="center" wrapText="1"/>
    </xf>
    <xf numFmtId="0" fontId="0" fillId="16" borderId="1" xfId="9" applyFont="1" applyFill="1" applyBorder="1" applyAlignment="1">
      <alignment horizontal="center" vertical="center" wrapText="1"/>
    </xf>
    <xf numFmtId="0" fontId="9" fillId="2" borderId="1" xfId="9" applyFont="1" applyFill="1" applyBorder="1" applyAlignment="1">
      <alignment horizontal="center" vertical="center" wrapText="1"/>
    </xf>
    <xf numFmtId="0" fontId="0" fillId="0" borderId="1" xfId="9" applyFont="1" applyBorder="1" applyAlignment="1">
      <alignment horizontal="center" wrapText="1"/>
    </xf>
    <xf numFmtId="0" fontId="0" fillId="13" borderId="1" xfId="9" applyFont="1" applyFill="1" applyBorder="1" applyAlignment="1">
      <alignment horizontal="justify" vertical="center" wrapText="1"/>
    </xf>
    <xf numFmtId="0" fontId="0" fillId="2" borderId="1" xfId="9" applyFont="1" applyFill="1" applyBorder="1" applyAlignment="1">
      <alignment horizontal="center" wrapText="1"/>
    </xf>
    <xf numFmtId="0" fontId="7" fillId="2" borderId="1" xfId="0" applyFont="1" applyFill="1" applyBorder="1" applyAlignment="1">
      <alignment horizontal="justify" vertical="center" wrapText="1"/>
    </xf>
    <xf numFmtId="0" fontId="9" fillId="0" borderId="1" xfId="9" applyFont="1" applyBorder="1" applyAlignment="1">
      <alignment horizontal="center" vertical="center" wrapText="1"/>
    </xf>
    <xf numFmtId="0" fontId="9" fillId="0" borderId="1" xfId="9" applyFont="1" applyBorder="1" applyAlignment="1">
      <alignment horizontal="center" vertical="center"/>
    </xf>
    <xf numFmtId="0" fontId="0" fillId="2" borderId="1" xfId="9" applyFont="1" applyFill="1" applyBorder="1" applyAlignment="1">
      <alignment horizontal="left" vertical="center"/>
    </xf>
    <xf numFmtId="0" fontId="9" fillId="15" borderId="1" xfId="0" applyFont="1" applyFill="1" applyBorder="1" applyAlignment="1">
      <alignment vertical="center" wrapText="1"/>
    </xf>
    <xf numFmtId="0" fontId="9" fillId="0" borderId="1" xfId="0" applyFont="1" applyBorder="1" applyAlignment="1">
      <alignment horizontal="left" wrapText="1"/>
    </xf>
    <xf numFmtId="0" fontId="7" fillId="13" borderId="1" xfId="7" applyFont="1" applyFill="1" applyBorder="1" applyAlignment="1" applyProtection="1">
      <alignment horizontal="justify" vertical="top" wrapText="1"/>
      <protection locked="0"/>
    </xf>
    <xf numFmtId="0" fontId="0" fillId="0" borderId="1" xfId="0" applyBorder="1" applyAlignment="1">
      <alignment horizontal="left" vertical="top" wrapText="1"/>
    </xf>
    <xf numFmtId="0" fontId="0" fillId="0" borderId="6" xfId="0" applyBorder="1"/>
    <xf numFmtId="0" fontId="0" fillId="2" borderId="2" xfId="0" applyFill="1" applyBorder="1" applyAlignment="1">
      <alignment horizontal="center" vertical="center"/>
    </xf>
    <xf numFmtId="0" fontId="0" fillId="2" borderId="2" xfId="0" applyFill="1" applyBorder="1" applyAlignment="1">
      <alignment horizontal="left" vertical="center" wrapText="1"/>
    </xf>
    <xf numFmtId="49" fontId="0" fillId="2" borderId="2" xfId="0" applyNumberFormat="1" applyFill="1" applyBorder="1" applyAlignment="1">
      <alignment horizontal="center" vertical="center" wrapText="1"/>
    </xf>
    <xf numFmtId="0" fontId="0" fillId="0" borderId="2" xfId="0" applyBorder="1" applyAlignment="1">
      <alignment horizontal="center" vertical="center"/>
    </xf>
    <xf numFmtId="0" fontId="0" fillId="2" borderId="4" xfId="0" applyFill="1" applyBorder="1" applyAlignment="1">
      <alignment horizontal="left" vertical="center" wrapText="1"/>
    </xf>
    <xf numFmtId="0" fontId="0" fillId="2" borderId="2" xfId="0" applyFill="1" applyBorder="1" applyAlignment="1">
      <alignment horizontal="left" vertical="center"/>
    </xf>
    <xf numFmtId="0" fontId="0" fillId="0" borderId="4" xfId="0" applyBorder="1" applyAlignment="1">
      <alignment horizontal="left" vertical="center" wrapText="1"/>
    </xf>
    <xf numFmtId="4" fontId="0" fillId="2" borderId="2" xfId="0" applyNumberFormat="1" applyFill="1" applyBorder="1" applyAlignment="1">
      <alignment horizontal="right" vertical="center"/>
    </xf>
    <xf numFmtId="0" fontId="0" fillId="2" borderId="1" xfId="0" applyFill="1" applyBorder="1" applyAlignment="1">
      <alignment horizontal="left" vertical="center"/>
    </xf>
    <xf numFmtId="49" fontId="0" fillId="2" borderId="2" xfId="0" applyNumberFormat="1" applyFill="1" applyBorder="1" applyAlignment="1">
      <alignment horizontal="left" vertical="center"/>
    </xf>
    <xf numFmtId="17" fontId="0" fillId="2" borderId="2" xfId="0" applyNumberFormat="1" applyFill="1" applyBorder="1"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0" borderId="2" xfId="0" applyBorder="1" applyAlignment="1">
      <alignment horizontal="left" vertical="center"/>
    </xf>
    <xf numFmtId="0" fontId="0" fillId="0" borderId="10" xfId="0" applyBorder="1" applyAlignment="1">
      <alignment horizontal="left" vertical="center"/>
    </xf>
    <xf numFmtId="0" fontId="0" fillId="2" borderId="2" xfId="0" applyFill="1" applyBorder="1" applyAlignment="1">
      <alignment horizontal="center" vertical="center" wrapText="1"/>
    </xf>
    <xf numFmtId="0" fontId="0" fillId="0" borderId="1" xfId="7" applyFont="1" applyBorder="1" applyAlignment="1">
      <alignment horizontal="center" vertical="center" wrapText="1"/>
    </xf>
    <xf numFmtId="4" fontId="0" fillId="0" borderId="2" xfId="0" applyNumberFormat="1" applyBorder="1" applyAlignment="1">
      <alignment horizontal="right" vertical="center"/>
    </xf>
    <xf numFmtId="0" fontId="0" fillId="0" borderId="1" xfId="0" applyBorder="1" applyAlignment="1">
      <alignment horizontal="center"/>
    </xf>
    <xf numFmtId="0" fontId="0" fillId="0" borderId="1" xfId="0" applyBorder="1"/>
    <xf numFmtId="0" fontId="0" fillId="0" borderId="1" xfId="0" applyBorder="1" applyAlignment="1">
      <alignment horizontal="center" wrapText="1"/>
    </xf>
    <xf numFmtId="0" fontId="0" fillId="0" borderId="1" xfId="0" applyBorder="1" applyAlignment="1">
      <alignment horizontal="left" vertical="center" wrapText="1"/>
    </xf>
    <xf numFmtId="0" fontId="0" fillId="2" borderId="1" xfId="0" applyFill="1" applyBorder="1" applyAlignment="1">
      <alignment horizontal="center"/>
    </xf>
    <xf numFmtId="0" fontId="0" fillId="2" borderId="5" xfId="0" applyFill="1" applyBorder="1" applyAlignment="1">
      <alignment horizontal="left" vertical="center" wrapText="1"/>
    </xf>
    <xf numFmtId="49" fontId="0" fillId="0" borderId="4" xfId="0" applyNumberFormat="1" applyBorder="1" applyAlignment="1">
      <alignment horizontal="left" vertical="center" wrapText="1"/>
    </xf>
    <xf numFmtId="49" fontId="0" fillId="2" borderId="4" xfId="0" applyNumberFormat="1" applyFill="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center" vertical="center"/>
    </xf>
    <xf numFmtId="0" fontId="0" fillId="0" borderId="11" xfId="0" applyBorder="1" applyAlignment="1">
      <alignment horizontal="center"/>
    </xf>
    <xf numFmtId="0" fontId="0" fillId="0" borderId="10" xfId="0" applyBorder="1" applyAlignment="1">
      <alignment horizontal="center" vertical="center"/>
    </xf>
    <xf numFmtId="0" fontId="0" fillId="0" borderId="10" xfId="0" applyBorder="1" applyAlignment="1">
      <alignment horizontal="center" vertical="center" wrapText="1"/>
    </xf>
    <xf numFmtId="49" fontId="0" fillId="2" borderId="10" xfId="0" applyNumberFormat="1" applyFill="1" applyBorder="1" applyAlignment="1">
      <alignment horizontal="center" vertical="center" wrapText="1"/>
    </xf>
    <xf numFmtId="0" fontId="0" fillId="2" borderId="11" xfId="0" applyFill="1" applyBorder="1" applyAlignment="1">
      <alignment horizontal="center" vertical="center" wrapText="1"/>
    </xf>
    <xf numFmtId="0" fontId="0" fillId="0" borderId="13" xfId="0" applyBorder="1" applyAlignment="1">
      <alignment horizontal="left" vertical="center" wrapText="1"/>
    </xf>
    <xf numFmtId="4" fontId="0" fillId="0" borderId="1" xfId="0" applyNumberFormat="1" applyBorder="1" applyAlignment="1">
      <alignment horizontal="right"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left" wrapText="1"/>
    </xf>
    <xf numFmtId="0" fontId="0" fillId="0" borderId="1" xfId="0" applyBorder="1" applyAlignment="1">
      <alignment horizontal="left"/>
    </xf>
    <xf numFmtId="0" fontId="0" fillId="0" borderId="1" xfId="0" applyBorder="1" applyAlignment="1">
      <alignment wrapText="1"/>
    </xf>
    <xf numFmtId="0" fontId="0" fillId="2" borderId="2" xfId="0" applyFill="1" applyBorder="1" applyAlignment="1">
      <alignment vertical="center" wrapText="1"/>
    </xf>
    <xf numFmtId="1" fontId="0" fillId="2" borderId="1" xfId="0" applyNumberFormat="1" applyFill="1" applyBorder="1" applyAlignment="1">
      <alignment horizontal="center" vertical="center"/>
    </xf>
    <xf numFmtId="0" fontId="0" fillId="2" borderId="2" xfId="0" applyFill="1" applyBorder="1" applyAlignment="1">
      <alignment horizontal="left"/>
    </xf>
    <xf numFmtId="0" fontId="0" fillId="2" borderId="1" xfId="0" applyFill="1" applyBorder="1" applyAlignment="1">
      <alignment vertical="center" wrapText="1"/>
    </xf>
    <xf numFmtId="0" fontId="0" fillId="2" borderId="1" xfId="0" applyFill="1" applyBorder="1" applyAlignment="1">
      <alignment horizontal="left"/>
    </xf>
    <xf numFmtId="4" fontId="0" fillId="2" borderId="1" xfId="0" applyNumberFormat="1" applyFill="1" applyBorder="1" applyAlignment="1">
      <alignment horizontal="right" vertical="center"/>
    </xf>
    <xf numFmtId="0" fontId="0" fillId="2" borderId="2" xfId="0" applyFill="1" applyBorder="1" applyAlignment="1">
      <alignment wrapText="1"/>
    </xf>
    <xf numFmtId="0" fontId="0" fillId="0" borderId="2" xfId="0" applyBorder="1" applyAlignment="1">
      <alignment horizontal="center"/>
    </xf>
    <xf numFmtId="0" fontId="0" fillId="0" borderId="2" xfId="0" applyBorder="1" applyAlignment="1">
      <alignment horizontal="justify"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center"/>
    </xf>
    <xf numFmtId="167" fontId="0" fillId="2" borderId="1" xfId="0" applyNumberFormat="1" applyFill="1" applyBorder="1" applyAlignment="1">
      <alignment horizontal="center" vertical="center" wrapText="1"/>
    </xf>
    <xf numFmtId="0" fontId="0" fillId="0" borderId="2" xfId="0" applyBorder="1" applyAlignment="1">
      <alignment horizontal="justify" vertical="top" wrapText="1"/>
    </xf>
    <xf numFmtId="167" fontId="0" fillId="2" borderId="1" xfId="0" applyNumberFormat="1" applyFill="1" applyBorder="1" applyAlignment="1">
      <alignment horizontal="center"/>
    </xf>
    <xf numFmtId="0" fontId="0" fillId="0" borderId="1" xfId="0" applyBorder="1" applyAlignment="1">
      <alignment horizontal="justify" vertical="top" wrapText="1"/>
    </xf>
    <xf numFmtId="0" fontId="0" fillId="0" borderId="4" xfId="0" applyBorder="1" applyAlignment="1">
      <alignment horizontal="justify" vertical="top" wrapText="1"/>
    </xf>
    <xf numFmtId="0" fontId="0" fillId="2" borderId="2" xfId="0" applyFill="1" applyBorder="1" applyAlignment="1">
      <alignment horizontal="justify" vertical="top" wrapText="1"/>
    </xf>
    <xf numFmtId="0" fontId="0" fillId="0" borderId="1" xfId="0" applyBorder="1" applyAlignment="1">
      <alignment horizontal="justify" vertical="top"/>
    </xf>
    <xf numFmtId="0" fontId="0" fillId="2" borderId="1" xfId="0" applyFill="1" applyBorder="1" applyAlignment="1">
      <alignment horizontal="justify" vertical="top" wrapText="1"/>
    </xf>
    <xf numFmtId="167" fontId="0" fillId="0" borderId="1" xfId="0" applyNumberFormat="1" applyBorder="1" applyAlignment="1">
      <alignment horizontal="center" vertical="center" wrapText="1"/>
    </xf>
    <xf numFmtId="0" fontId="0" fillId="0" borderId="5" xfId="0" applyBorder="1" applyAlignment="1">
      <alignment horizontal="center" vertical="center"/>
    </xf>
    <xf numFmtId="167" fontId="0" fillId="2" borderId="2" xfId="0" applyNumberFormat="1" applyFill="1" applyBorder="1" applyAlignment="1">
      <alignment horizontal="center" vertical="center"/>
    </xf>
    <xf numFmtId="0" fontId="0" fillId="13" borderId="2" xfId="0" applyFill="1" applyBorder="1" applyAlignment="1">
      <alignment horizontal="center" vertical="center"/>
    </xf>
    <xf numFmtId="0" fontId="0" fillId="13" borderId="2" xfId="0" applyFill="1" applyBorder="1" applyAlignment="1">
      <alignment horizontal="justify" vertical="top" wrapText="1"/>
    </xf>
    <xf numFmtId="0" fontId="0" fillId="13" borderId="2" xfId="0" applyFill="1" applyBorder="1" applyAlignment="1">
      <alignment horizontal="justify" vertical="center" wrapText="1"/>
    </xf>
    <xf numFmtId="167" fontId="0" fillId="13" borderId="2" xfId="0" applyNumberFormat="1" applyFill="1" applyBorder="1" applyAlignment="1">
      <alignment horizontal="center" vertical="center"/>
    </xf>
    <xf numFmtId="0" fontId="0" fillId="13" borderId="1" xfId="0" applyFill="1" applyBorder="1" applyAlignment="1">
      <alignment horizontal="justify" vertical="top" wrapText="1"/>
    </xf>
    <xf numFmtId="0" fontId="0" fillId="0" borderId="0" xfId="0" applyAlignment="1">
      <alignment horizontal="justify" vertical="top"/>
    </xf>
    <xf numFmtId="0" fontId="0" fillId="13" borderId="1" xfId="0" applyFill="1" applyBorder="1" applyAlignment="1">
      <alignment horizontal="center" vertical="center" wrapText="1"/>
    </xf>
    <xf numFmtId="0" fontId="0" fillId="13" borderId="4" xfId="0" applyFill="1" applyBorder="1" applyAlignment="1">
      <alignment horizontal="justify" vertical="top" wrapText="1"/>
    </xf>
    <xf numFmtId="0" fontId="0" fillId="0" borderId="15" xfId="0" applyBorder="1" applyAlignment="1">
      <alignment horizontal="center" vertical="center"/>
    </xf>
    <xf numFmtId="1" fontId="0" fillId="0" borderId="2" xfId="0" applyNumberFormat="1" applyBorder="1" applyAlignment="1">
      <alignment horizontal="center" vertical="center"/>
    </xf>
    <xf numFmtId="0" fontId="0" fillId="13" borderId="2" xfId="0" applyFill="1" applyBorder="1" applyAlignment="1">
      <alignment horizontal="center" vertical="center" wrapText="1"/>
    </xf>
    <xf numFmtId="0" fontId="0" fillId="7" borderId="4" xfId="0" applyFill="1" applyBorder="1" applyAlignment="1">
      <alignment horizontal="justify" vertical="top" wrapText="1"/>
    </xf>
    <xf numFmtId="1" fontId="0" fillId="2" borderId="2" xfId="0" applyNumberFormat="1" applyFill="1" applyBorder="1" applyAlignment="1">
      <alignment horizontal="center" vertical="center"/>
    </xf>
    <xf numFmtId="14" fontId="0" fillId="2" borderId="1" xfId="0" applyNumberFormat="1" applyFill="1" applyBorder="1" applyAlignment="1">
      <alignment horizontal="center" vertical="center" wrapText="1"/>
    </xf>
    <xf numFmtId="0" fontId="0" fillId="2" borderId="4" xfId="0" applyFill="1" applyBorder="1" applyAlignment="1">
      <alignment horizontal="justify" vertical="top" wrapText="1"/>
    </xf>
    <xf numFmtId="0" fontId="0" fillId="13" borderId="1" xfId="0" applyFill="1" applyBorder="1" applyAlignment="1">
      <alignment horizontal="left" vertical="center" wrapText="1"/>
    </xf>
    <xf numFmtId="0" fontId="0" fillId="13" borderId="1" xfId="0" applyFill="1" applyBorder="1" applyAlignment="1">
      <alignment horizontal="center" vertical="center"/>
    </xf>
    <xf numFmtId="49" fontId="0" fillId="13" borderId="2" xfId="0" applyNumberFormat="1" applyFill="1" applyBorder="1" applyAlignment="1">
      <alignment horizontal="center" vertical="center" wrapText="1"/>
    </xf>
    <xf numFmtId="1" fontId="0" fillId="2" borderId="1" xfId="0" applyNumberFormat="1" applyFill="1" applyBorder="1" applyAlignment="1">
      <alignment horizontal="center" vertical="center" wrapText="1"/>
    </xf>
    <xf numFmtId="1" fontId="0" fillId="13" borderId="1" xfId="0" applyNumberFormat="1" applyFill="1" applyBorder="1" applyAlignment="1">
      <alignment horizontal="center" vertical="center" wrapText="1"/>
    </xf>
    <xf numFmtId="0" fontId="0" fillId="2" borderId="1" xfId="0" applyFill="1" applyBorder="1" applyAlignment="1">
      <alignment horizontal="center" vertical="top" wrapText="1"/>
    </xf>
    <xf numFmtId="49" fontId="0" fillId="2" borderId="1" xfId="0" applyNumberFormat="1" applyFill="1" applyBorder="1" applyAlignment="1">
      <alignment horizontal="center" vertical="top" wrapText="1"/>
    </xf>
    <xf numFmtId="0" fontId="0" fillId="0" borderId="1" xfId="0" applyBorder="1" applyAlignment="1">
      <alignment horizontal="center" vertical="top" wrapText="1"/>
    </xf>
    <xf numFmtId="14" fontId="0" fillId="2" borderId="2" xfId="0" applyNumberFormat="1" applyFill="1" applyBorder="1" applyAlignment="1">
      <alignment horizontal="center" vertical="center" wrapText="1"/>
    </xf>
    <xf numFmtId="4" fontId="0" fillId="0" borderId="2" xfId="0" applyNumberFormat="1" applyBorder="1" applyAlignment="1">
      <alignment vertical="center"/>
    </xf>
    <xf numFmtId="17" fontId="0" fillId="0" borderId="2" xfId="0" quotePrefix="1" applyNumberFormat="1" applyBorder="1" applyAlignment="1">
      <alignment horizontal="center" vertical="center" wrapText="1"/>
    </xf>
    <xf numFmtId="0" fontId="0" fillId="0" borderId="4" xfId="0" applyBorder="1" applyAlignment="1">
      <alignment vertical="center" wrapText="1"/>
    </xf>
    <xf numFmtId="3" fontId="0" fillId="0" borderId="2" xfId="0" applyNumberFormat="1" applyBorder="1" applyAlignment="1">
      <alignment horizontal="center" vertical="center"/>
    </xf>
    <xf numFmtId="3" fontId="0" fillId="0" borderId="2" xfId="0" applyNumberFormat="1" applyBorder="1" applyAlignment="1">
      <alignment horizontal="center" vertical="center" wrapText="1"/>
    </xf>
    <xf numFmtId="0" fontId="0" fillId="2" borderId="3" xfId="0" applyFill="1" applyBorder="1" applyAlignment="1">
      <alignment horizontal="center" vertical="center" wrapText="1"/>
    </xf>
    <xf numFmtId="17" fontId="0" fillId="2" borderId="5" xfId="0" applyNumberFormat="1" applyFill="1" applyBorder="1" applyAlignment="1">
      <alignment horizontal="center" vertical="center" wrapText="1"/>
    </xf>
    <xf numFmtId="4" fontId="0" fillId="0" borderId="1" xfId="0" applyNumberFormat="1" applyBorder="1" applyAlignment="1">
      <alignment wrapText="1"/>
    </xf>
    <xf numFmtId="0" fontId="0" fillId="0" borderId="17" xfId="0" applyBorder="1" applyAlignment="1">
      <alignment horizontal="left" vertical="center" wrapText="1"/>
    </xf>
    <xf numFmtId="17" fontId="0" fillId="0" borderId="2" xfId="0" applyNumberFormat="1" applyBorder="1" applyAlignment="1">
      <alignment horizontal="center" vertical="center" wrapText="1"/>
    </xf>
    <xf numFmtId="0" fontId="0" fillId="0" borderId="1" xfId="0" applyBorder="1" applyAlignment="1">
      <alignment vertical="top" wrapText="1"/>
    </xf>
    <xf numFmtId="0" fontId="0" fillId="13" borderId="4" xfId="0" applyFill="1" applyBorder="1" applyAlignment="1">
      <alignment horizontal="justify" vertical="center" wrapText="1"/>
    </xf>
    <xf numFmtId="1" fontId="0" fillId="0" borderId="2" xfId="0" applyNumberFormat="1" applyBorder="1" applyAlignment="1">
      <alignment horizontal="center" vertical="center" wrapText="1"/>
    </xf>
    <xf numFmtId="0" fontId="0" fillId="0" borderId="1" xfId="0" applyBorder="1" applyAlignment="1">
      <alignment horizontal="justify" vertical="center" wrapText="1"/>
    </xf>
    <xf numFmtId="164" fontId="0" fillId="0" borderId="1" xfId="0" applyNumberFormat="1" applyBorder="1" applyAlignment="1">
      <alignment horizontal="right" vertical="center" wrapText="1"/>
    </xf>
    <xf numFmtId="0" fontId="0" fillId="13" borderId="1" xfId="0" applyFill="1" applyBorder="1" applyAlignment="1">
      <alignment horizontal="justify" vertical="center" wrapText="1"/>
    </xf>
    <xf numFmtId="0" fontId="13" fillId="2" borderId="0" xfId="9" applyFont="1" applyFill="1" applyAlignment="1">
      <alignment horizontal="center" wrapText="1"/>
    </xf>
    <xf numFmtId="0" fontId="0" fillId="2" borderId="1" xfId="0" applyFill="1" applyBorder="1" applyAlignment="1">
      <alignment horizontal="center" wrapText="1"/>
    </xf>
    <xf numFmtId="0" fontId="0" fillId="2" borderId="1" xfId="0" applyFill="1" applyBorder="1" applyAlignment="1">
      <alignment horizontal="justify" vertical="center" wrapText="1"/>
    </xf>
    <xf numFmtId="0" fontId="0" fillId="17" borderId="1" xfId="0" applyFill="1" applyBorder="1" applyAlignment="1">
      <alignment horizontal="center" vertical="center" wrapText="1"/>
    </xf>
    <xf numFmtId="0" fontId="0" fillId="0" borderId="1" xfId="0" applyBorder="1" applyAlignment="1">
      <alignment horizontal="justify" wrapText="1"/>
    </xf>
    <xf numFmtId="0" fontId="0" fillId="0" borderId="4" xfId="0" applyBorder="1" applyAlignment="1">
      <alignment horizontal="justify" vertical="center" wrapText="1"/>
    </xf>
    <xf numFmtId="0" fontId="0" fillId="2" borderId="2" xfId="0" applyFill="1" applyBorder="1" applyAlignment="1">
      <alignment horizontal="justify" vertical="center" wrapText="1"/>
    </xf>
    <xf numFmtId="0" fontId="0" fillId="2" borderId="4" xfId="0" applyFill="1" applyBorder="1" applyAlignment="1">
      <alignment horizontal="justify" vertical="center" wrapText="1"/>
    </xf>
    <xf numFmtId="49" fontId="0" fillId="0" borderId="2" xfId="0" applyNumberFormat="1" applyBorder="1" applyAlignment="1">
      <alignment horizontal="center" vertical="center" wrapText="1"/>
    </xf>
    <xf numFmtId="0" fontId="7" fillId="0" borderId="2" xfId="9" applyFont="1" applyBorder="1" applyAlignment="1">
      <alignment horizontal="center" vertical="center"/>
    </xf>
    <xf numFmtId="0" fontId="7" fillId="0" borderId="2" xfId="9" applyFont="1" applyBorder="1" applyAlignment="1">
      <alignment horizontal="center" vertical="center" wrapText="1"/>
    </xf>
    <xf numFmtId="17" fontId="7" fillId="0" borderId="2" xfId="9" applyNumberFormat="1" applyFont="1" applyBorder="1" applyAlignment="1">
      <alignment horizontal="center" vertical="center" wrapText="1"/>
    </xf>
    <xf numFmtId="0" fontId="7" fillId="0" borderId="4" xfId="9" applyFont="1" applyBorder="1" applyAlignment="1">
      <alignment horizontal="left" vertical="center" wrapText="1"/>
    </xf>
    <xf numFmtId="43" fontId="7" fillId="0" borderId="1" xfId="1" applyFont="1" applyBorder="1" applyAlignment="1">
      <alignment vertical="center"/>
    </xf>
    <xf numFmtId="0" fontId="7" fillId="0" borderId="1" xfId="9" applyFont="1" applyBorder="1" applyAlignment="1">
      <alignment horizontal="center" vertical="center"/>
    </xf>
    <xf numFmtId="0" fontId="7" fillId="0" borderId="4" xfId="9" applyFont="1" applyBorder="1" applyAlignment="1">
      <alignment vertical="center" wrapText="1"/>
    </xf>
    <xf numFmtId="0" fontId="7" fillId="0" borderId="10" xfId="9" applyFont="1" applyBorder="1" applyAlignment="1">
      <alignment horizontal="center" vertical="center"/>
    </xf>
    <xf numFmtId="0" fontId="7" fillId="0" borderId="5" xfId="9" applyFont="1" applyBorder="1" applyAlignment="1">
      <alignment horizontal="center" vertical="center"/>
    </xf>
    <xf numFmtId="0" fontId="0" fillId="0" borderId="2" xfId="9" applyFont="1" applyBorder="1" applyAlignment="1">
      <alignment horizontal="center" vertical="center"/>
    </xf>
    <xf numFmtId="49" fontId="0" fillId="0" borderId="2" xfId="9" applyNumberFormat="1" applyFont="1" applyBorder="1" applyAlignment="1">
      <alignment horizontal="center" vertical="center"/>
    </xf>
    <xf numFmtId="4" fontId="0" fillId="0" borderId="2" xfId="9" applyNumberFormat="1" applyFont="1" applyBorder="1" applyAlignment="1">
      <alignment horizontal="center" vertical="center"/>
    </xf>
    <xf numFmtId="17" fontId="0" fillId="2" borderId="2" xfId="9" applyNumberFormat="1" applyFont="1" applyFill="1" applyBorder="1" applyAlignment="1">
      <alignment horizontal="center" vertical="center" wrapText="1"/>
    </xf>
    <xf numFmtId="0" fontId="0" fillId="0" borderId="2" xfId="9" applyFont="1" applyBorder="1" applyAlignment="1">
      <alignment horizontal="left" vertical="center" wrapText="1" indent="2"/>
    </xf>
    <xf numFmtId="0" fontId="0" fillId="0" borderId="10" xfId="9" applyFont="1" applyBorder="1" applyAlignment="1">
      <alignment horizontal="center" vertical="center"/>
    </xf>
    <xf numFmtId="49" fontId="0" fillId="0" borderId="2" xfId="9" applyNumberFormat="1" applyFont="1" applyBorder="1" applyAlignment="1">
      <alignment horizontal="center" vertical="center" wrapText="1"/>
    </xf>
    <xf numFmtId="0" fontId="0" fillId="0" borderId="15" xfId="9" applyFont="1" applyBorder="1" applyAlignment="1">
      <alignment horizontal="center" vertical="center"/>
    </xf>
    <xf numFmtId="0" fontId="0" fillId="0" borderId="5" xfId="9" applyFont="1" applyBorder="1" applyAlignment="1">
      <alignment horizontal="center" vertical="center"/>
    </xf>
    <xf numFmtId="0" fontId="0" fillId="2" borderId="5" xfId="9" applyFont="1" applyFill="1" applyBorder="1" applyAlignment="1">
      <alignment horizontal="center" vertical="center" wrapText="1"/>
    </xf>
    <xf numFmtId="0" fontId="0" fillId="2" borderId="2" xfId="9" applyFont="1" applyFill="1" applyBorder="1" applyAlignment="1">
      <alignment horizontal="left" vertical="center" wrapText="1"/>
    </xf>
    <xf numFmtId="49" fontId="0" fillId="0" borderId="1" xfId="9" applyNumberFormat="1" applyFont="1" applyBorder="1" applyAlignment="1">
      <alignment horizontal="center" vertical="center"/>
    </xf>
    <xf numFmtId="0" fontId="0" fillId="0" borderId="1" xfId="9" applyFont="1" applyBorder="1" applyAlignment="1">
      <alignment horizontal="left" vertical="center" wrapText="1" indent="2"/>
    </xf>
    <xf numFmtId="17" fontId="0" fillId="2" borderId="1" xfId="9" applyNumberFormat="1" applyFont="1" applyFill="1" applyBorder="1" applyAlignment="1">
      <alignment horizontal="center" vertical="center" wrapText="1"/>
    </xf>
    <xf numFmtId="0" fontId="0" fillId="0" borderId="1" xfId="13" applyFont="1" applyBorder="1" applyAlignment="1">
      <alignment horizontal="center" vertical="center"/>
    </xf>
    <xf numFmtId="0" fontId="0" fillId="0" borderId="1" xfId="13" applyFont="1" applyBorder="1" applyAlignment="1">
      <alignment horizontal="center" vertical="center" wrapText="1"/>
    </xf>
    <xf numFmtId="0" fontId="0" fillId="0" borderId="1" xfId="13" applyFont="1" applyBorder="1" applyAlignment="1">
      <alignment horizontal="left" vertical="center" wrapText="1"/>
    </xf>
    <xf numFmtId="17" fontId="0" fillId="0" borderId="1" xfId="13" applyNumberFormat="1" applyFont="1" applyBorder="1" applyAlignment="1">
      <alignment horizontal="center" vertical="center" wrapText="1"/>
    </xf>
    <xf numFmtId="0" fontId="0" fillId="0" borderId="1" xfId="13" applyFont="1" applyBorder="1" applyAlignment="1">
      <alignment vertical="center" wrapText="1"/>
    </xf>
    <xf numFmtId="1" fontId="0" fillId="0" borderId="1" xfId="13" applyNumberFormat="1" applyFont="1" applyBorder="1" applyAlignment="1">
      <alignment horizontal="center" vertical="center" wrapText="1"/>
    </xf>
    <xf numFmtId="0" fontId="0" fillId="2" borderId="1" xfId="13" applyFont="1" applyFill="1" applyBorder="1" applyAlignment="1">
      <alignment horizontal="center" vertical="center" wrapText="1"/>
    </xf>
    <xf numFmtId="0" fontId="0" fillId="0" borderId="11" xfId="13" applyFont="1" applyBorder="1" applyAlignment="1">
      <alignment horizontal="center" vertical="center"/>
    </xf>
    <xf numFmtId="0" fontId="0" fillId="0" borderId="11" xfId="13" applyFont="1" applyBorder="1" applyAlignment="1">
      <alignment horizontal="left" vertical="center" wrapText="1"/>
    </xf>
    <xf numFmtId="0" fontId="0" fillId="0" borderId="11" xfId="13" applyFont="1" applyBorder="1" applyAlignment="1">
      <alignment horizontal="center" vertical="center" wrapText="1"/>
    </xf>
    <xf numFmtId="0" fontId="0" fillId="0" borderId="2" xfId="9" applyFont="1" applyBorder="1" applyAlignment="1">
      <alignment horizontal="center" vertical="center" wrapText="1"/>
    </xf>
    <xf numFmtId="0" fontId="7" fillId="0" borderId="1" xfId="9" applyFont="1" applyBorder="1" applyAlignment="1">
      <alignment horizontal="left" vertical="center" wrapText="1"/>
    </xf>
    <xf numFmtId="17" fontId="0" fillId="0" borderId="2" xfId="9" applyNumberFormat="1" applyFont="1" applyBorder="1" applyAlignment="1">
      <alignment horizontal="center" vertical="center"/>
    </xf>
    <xf numFmtId="0" fontId="0" fillId="2" borderId="2" xfId="9" applyFont="1" applyFill="1" applyBorder="1" applyAlignment="1">
      <alignment horizontal="center" vertical="center"/>
    </xf>
    <xf numFmtId="0" fontId="0" fillId="7" borderId="2" xfId="9" applyFont="1" applyFill="1" applyBorder="1" applyAlignment="1">
      <alignment horizontal="center" vertical="center" wrapText="1"/>
    </xf>
    <xf numFmtId="17" fontId="0" fillId="2" borderId="2" xfId="9" applyNumberFormat="1" applyFont="1" applyFill="1" applyBorder="1" applyAlignment="1">
      <alignment horizontal="center" vertical="center"/>
    </xf>
    <xf numFmtId="0" fontId="0" fillId="2" borderId="2" xfId="9" applyFont="1" applyFill="1" applyBorder="1" applyAlignment="1">
      <alignment horizontal="center" vertical="center" wrapText="1"/>
    </xf>
    <xf numFmtId="0" fontId="0" fillId="2" borderId="4" xfId="9" applyFont="1" applyFill="1" applyBorder="1" applyAlignment="1">
      <alignment horizontal="left" vertical="center" wrapText="1"/>
    </xf>
    <xf numFmtId="17" fontId="0" fillId="0" borderId="2" xfId="9" applyNumberFormat="1" applyFont="1" applyBorder="1" applyAlignment="1">
      <alignment horizontal="center" vertical="center" wrapText="1"/>
    </xf>
    <xf numFmtId="43" fontId="7" fillId="0" borderId="1" xfId="1" applyFont="1" applyFill="1" applyBorder="1" applyAlignment="1">
      <alignment horizontal="center" vertical="center"/>
    </xf>
    <xf numFmtId="43" fontId="7" fillId="0" borderId="1" xfId="1" applyFont="1" applyBorder="1" applyAlignment="1">
      <alignment horizontal="center" vertical="center"/>
    </xf>
    <xf numFmtId="0" fontId="15" fillId="0" borderId="1" xfId="9" applyFont="1" applyBorder="1" applyAlignment="1">
      <alignment horizontal="center" vertical="center"/>
    </xf>
    <xf numFmtId="0" fontId="0" fillId="0" borderId="1" xfId="9" applyFont="1" applyBorder="1" applyAlignment="1">
      <alignment horizontal="left" wrapText="1"/>
    </xf>
    <xf numFmtId="0" fontId="0" fillId="2" borderId="1" xfId="9" applyFont="1" applyFill="1" applyBorder="1" applyAlignment="1">
      <alignment horizontal="left" wrapText="1"/>
    </xf>
    <xf numFmtId="3" fontId="0" fillId="0" borderId="1" xfId="9" applyNumberFormat="1" applyFont="1" applyBorder="1" applyAlignment="1">
      <alignment horizontal="center" vertical="center"/>
    </xf>
    <xf numFmtId="0" fontId="0" fillId="17" borderId="2" xfId="9" applyFont="1" applyFill="1" applyBorder="1" applyAlignment="1">
      <alignment horizontal="center" vertical="center"/>
    </xf>
    <xf numFmtId="0" fontId="0" fillId="17" borderId="2" xfId="9" applyFont="1" applyFill="1" applyBorder="1" applyAlignment="1">
      <alignment horizontal="left" vertical="center" wrapText="1"/>
    </xf>
    <xf numFmtId="17" fontId="0" fillId="17" borderId="2" xfId="9" applyNumberFormat="1" applyFont="1" applyFill="1" applyBorder="1" applyAlignment="1">
      <alignment horizontal="center" vertical="center" wrapText="1"/>
    </xf>
    <xf numFmtId="0" fontId="0" fillId="17" borderId="1" xfId="9" applyFont="1" applyFill="1" applyBorder="1" applyAlignment="1">
      <alignment horizontal="center" vertical="center" wrapText="1"/>
    </xf>
    <xf numFmtId="0" fontId="0" fillId="17" borderId="4" xfId="9" applyFont="1" applyFill="1" applyBorder="1" applyAlignment="1">
      <alignment horizontal="center" vertical="center" wrapText="1"/>
    </xf>
    <xf numFmtId="14" fontId="0" fillId="2" borderId="2" xfId="9" applyNumberFormat="1" applyFont="1" applyFill="1" applyBorder="1" applyAlignment="1">
      <alignment horizontal="center" vertical="center" wrapText="1"/>
    </xf>
    <xf numFmtId="1" fontId="0" fillId="2" borderId="1" xfId="9" applyNumberFormat="1" applyFont="1" applyFill="1" applyBorder="1" applyAlignment="1">
      <alignment horizontal="center" vertical="center"/>
    </xf>
    <xf numFmtId="0" fontId="0" fillId="2" borderId="1" xfId="12" applyFont="1" applyFill="1" applyBorder="1" applyAlignment="1" applyProtection="1">
      <alignment horizontal="center" vertical="center"/>
      <protection locked="0"/>
    </xf>
    <xf numFmtId="1" fontId="0" fillId="2" borderId="1" xfId="9" applyNumberFormat="1" applyFont="1" applyFill="1" applyBorder="1" applyAlignment="1">
      <alignment horizontal="center" vertical="center" wrapText="1"/>
    </xf>
    <xf numFmtId="0" fontId="0" fillId="2" borderId="1" xfId="9" applyFont="1" applyFill="1" applyBorder="1" applyAlignment="1">
      <alignment wrapText="1"/>
    </xf>
    <xf numFmtId="0" fontId="0" fillId="2" borderId="4" xfId="9" applyFont="1" applyFill="1" applyBorder="1" applyAlignment="1">
      <alignment horizontal="center" vertical="center"/>
    </xf>
    <xf numFmtId="0" fontId="0" fillId="0" borderId="1" xfId="9" applyFont="1" applyBorder="1" applyAlignment="1">
      <alignment wrapText="1"/>
    </xf>
    <xf numFmtId="0" fontId="7" fillId="7" borderId="4" xfId="0" applyFont="1" applyFill="1" applyBorder="1" applyAlignment="1">
      <alignment vertical="center" wrapText="1"/>
    </xf>
    <xf numFmtId="0" fontId="4" fillId="0" borderId="1" xfId="0" applyFont="1" applyBorder="1" applyAlignment="1">
      <alignment horizontal="left" vertical="center" wrapText="1"/>
    </xf>
    <xf numFmtId="165" fontId="0" fillId="0" borderId="1" xfId="2" applyNumberFormat="1" applyFont="1" applyFill="1" applyBorder="1" applyAlignment="1">
      <alignment horizontal="center" vertical="center"/>
    </xf>
    <xf numFmtId="165" fontId="0" fillId="2" borderId="1" xfId="0" applyNumberFormat="1" applyFill="1" applyBorder="1" applyAlignment="1">
      <alignment horizontal="center" vertical="center"/>
    </xf>
    <xf numFmtId="166" fontId="0" fillId="2" borderId="1" xfId="0" applyNumberFormat="1" applyFill="1" applyBorder="1" applyAlignment="1">
      <alignment horizontal="center" vertical="center"/>
    </xf>
    <xf numFmtId="3" fontId="7" fillId="0" borderId="2" xfId="3" applyNumberFormat="1" applyFont="1" applyBorder="1" applyAlignment="1">
      <alignment horizontal="center" vertical="center"/>
    </xf>
    <xf numFmtId="4" fontId="0" fillId="2" borderId="2" xfId="0" applyNumberFormat="1" applyFill="1" applyBorder="1" applyAlignment="1">
      <alignment horizontal="center" vertical="center"/>
    </xf>
    <xf numFmtId="164" fontId="0" fillId="0" borderId="2" xfId="0" applyNumberFormat="1" applyBorder="1" applyAlignment="1">
      <alignment horizontal="center" vertical="center" wrapText="1"/>
    </xf>
    <xf numFmtId="165" fontId="0" fillId="2" borderId="1" xfId="0" applyNumberFormat="1" applyFill="1" applyBorder="1" applyAlignment="1">
      <alignment horizontal="center" vertical="center" wrapText="1"/>
    </xf>
    <xf numFmtId="165" fontId="4" fillId="0" borderId="0" xfId="0" applyNumberFormat="1" applyFont="1" applyAlignment="1">
      <alignment horizontal="center" vertical="center"/>
    </xf>
    <xf numFmtId="43" fontId="4" fillId="0" borderId="0" xfId="0" applyNumberFormat="1" applyFont="1" applyAlignment="1">
      <alignment horizontal="center" vertical="center"/>
    </xf>
    <xf numFmtId="43" fontId="0" fillId="2" borderId="1" xfId="1" applyFont="1" applyFill="1" applyBorder="1" applyAlignment="1">
      <alignment horizontal="center" vertical="center" wrapText="1"/>
    </xf>
    <xf numFmtId="4" fontId="0" fillId="2" borderId="1" xfId="0" applyNumberFormat="1" applyFill="1" applyBorder="1" applyAlignment="1">
      <alignment horizontal="center" vertical="center"/>
    </xf>
    <xf numFmtId="0" fontId="0" fillId="2" borderId="4" xfId="0" applyFill="1" applyBorder="1" applyAlignment="1">
      <alignment horizontal="center" vertical="center" wrapText="1"/>
    </xf>
    <xf numFmtId="44" fontId="7" fillId="0" borderId="2" xfId="11" applyFont="1" applyFill="1" applyBorder="1" applyAlignment="1">
      <alignment horizontal="center" vertical="center"/>
    </xf>
    <xf numFmtId="0" fontId="7" fillId="2" borderId="2" xfId="0" applyFont="1" applyFill="1" applyBorder="1" applyAlignment="1">
      <alignment horizontal="center" vertical="center" wrapText="1"/>
    </xf>
    <xf numFmtId="0" fontId="0" fillId="2" borderId="5" xfId="0" applyFill="1" applyBorder="1" applyAlignment="1">
      <alignment horizontal="center" vertical="center" wrapText="1"/>
    </xf>
    <xf numFmtId="165" fontId="0" fillId="0" borderId="1" xfId="0" applyNumberFormat="1" applyBorder="1" applyAlignment="1">
      <alignment horizontal="center" vertical="center"/>
    </xf>
    <xf numFmtId="4" fontId="0" fillId="0" borderId="2" xfId="0" applyNumberFormat="1" applyBorder="1" applyAlignment="1">
      <alignment horizontal="center" vertical="center"/>
    </xf>
    <xf numFmtId="0" fontId="7" fillId="0" borderId="4" xfId="0" applyFont="1" applyBorder="1" applyAlignment="1">
      <alignment horizontal="center" vertical="center" wrapText="1"/>
    </xf>
    <xf numFmtId="164" fontId="0" fillId="0" borderId="1" xfId="0" applyNumberFormat="1" applyBorder="1" applyAlignment="1">
      <alignment horizontal="center" vertical="center" wrapText="1"/>
    </xf>
    <xf numFmtId="0" fontId="7" fillId="0" borderId="11" xfId="9" applyFont="1" applyBorder="1" applyAlignment="1">
      <alignment horizontal="center" vertical="center" wrapText="1"/>
    </xf>
    <xf numFmtId="0" fontId="7" fillId="0" borderId="11" xfId="0" applyFont="1" applyBorder="1" applyAlignment="1">
      <alignment horizontal="center" vertical="center" wrapText="1"/>
    </xf>
    <xf numFmtId="0" fontId="7" fillId="0" borderId="3" xfId="0" applyFont="1" applyBorder="1" applyAlignment="1">
      <alignment horizontal="center" vertical="center" wrapText="1"/>
    </xf>
    <xf numFmtId="0" fontId="0" fillId="8" borderId="1" xfId="0" applyFill="1" applyBorder="1" applyAlignment="1">
      <alignment horizontal="center" vertical="center"/>
    </xf>
    <xf numFmtId="0" fontId="0" fillId="0" borderId="1" xfId="9" applyFont="1" applyBorder="1" applyAlignment="1">
      <alignment horizontal="center" vertical="center"/>
    </xf>
    <xf numFmtId="0" fontId="0" fillId="0" borderId="1" xfId="9" applyFont="1" applyBorder="1" applyAlignment="1">
      <alignment horizontal="left" vertical="center" wrapText="1"/>
    </xf>
    <xf numFmtId="0" fontId="0" fillId="0" borderId="2" xfId="9" applyFont="1" applyBorder="1" applyAlignment="1">
      <alignment horizontal="left" vertical="center" wrapText="1"/>
    </xf>
    <xf numFmtId="0" fontId="0" fillId="0" borderId="4" xfId="9" applyFont="1" applyBorder="1" applyAlignment="1">
      <alignment horizontal="left" vertical="center" wrapText="1"/>
    </xf>
    <xf numFmtId="17" fontId="7" fillId="0" borderId="11" xfId="9" applyNumberFormat="1" applyFont="1" applyBorder="1" applyAlignment="1">
      <alignment horizontal="center" vertical="center" wrapText="1"/>
    </xf>
    <xf numFmtId="0" fontId="7" fillId="2" borderId="11" xfId="9" applyFont="1" applyFill="1" applyBorder="1" applyAlignment="1">
      <alignment horizontal="center" vertical="center" wrapText="1"/>
    </xf>
    <xf numFmtId="1" fontId="7" fillId="0" borderId="11" xfId="9" applyNumberFormat="1" applyFont="1" applyBorder="1" applyAlignment="1">
      <alignment horizontal="center" vertical="center"/>
    </xf>
    <xf numFmtId="165" fontId="0" fillId="2" borderId="1" xfId="2" applyNumberFormat="1" applyFont="1" applyFill="1" applyBorder="1" applyAlignment="1">
      <alignment horizontal="right" vertical="center" wrapText="1"/>
    </xf>
    <xf numFmtId="0" fontId="0" fillId="2" borderId="1" xfId="0" applyFill="1" applyBorder="1" applyAlignment="1">
      <alignment horizontal="left" vertical="top" wrapText="1"/>
    </xf>
    <xf numFmtId="165" fontId="0" fillId="2" borderId="1" xfId="2" applyNumberFormat="1" applyFont="1" applyFill="1" applyBorder="1" applyAlignment="1">
      <alignment horizontal="center" vertical="center" wrapText="1"/>
    </xf>
    <xf numFmtId="0" fontId="0" fillId="2" borderId="1" xfId="0" applyFill="1" applyBorder="1" applyAlignment="1">
      <alignment horizontal="center" vertical="center" wrapText="1"/>
    </xf>
    <xf numFmtId="4" fontId="4" fillId="0" borderId="0" xfId="0" applyNumberFormat="1" applyFont="1" applyAlignment="1">
      <alignment horizontal="center" vertical="center"/>
    </xf>
    <xf numFmtId="0" fontId="0" fillId="11" borderId="1" xfId="0" applyFill="1" applyBorder="1" applyAlignment="1">
      <alignment horizontal="center" vertical="center"/>
    </xf>
    <xf numFmtId="0" fontId="7" fillId="11" borderId="2" xfId="0" applyFont="1" applyFill="1" applyBorder="1" applyAlignment="1">
      <alignment horizontal="center" vertical="center"/>
    </xf>
    <xf numFmtId="0" fontId="7" fillId="11" borderId="2" xfId="0" applyFont="1" applyFill="1" applyBorder="1" applyAlignment="1">
      <alignment horizontal="left" vertical="center" wrapText="1"/>
    </xf>
    <xf numFmtId="4" fontId="7" fillId="11" borderId="1" xfId="0" applyNumberFormat="1" applyFont="1" applyFill="1" applyBorder="1" applyAlignment="1">
      <alignment vertical="center"/>
    </xf>
    <xf numFmtId="17" fontId="0" fillId="11" borderId="1" xfId="0" applyNumberFormat="1" applyFill="1" applyBorder="1" applyAlignment="1">
      <alignment horizontal="center" vertical="center" wrapText="1"/>
    </xf>
    <xf numFmtId="0" fontId="0" fillId="11" borderId="1" xfId="0" applyFill="1" applyBorder="1" applyAlignment="1">
      <alignment horizontal="center" vertical="center" wrapText="1"/>
    </xf>
    <xf numFmtId="0" fontId="7" fillId="11" borderId="4" xfId="0" applyFont="1" applyFill="1" applyBorder="1" applyAlignment="1">
      <alignment vertical="center" wrapText="1"/>
    </xf>
    <xf numFmtId="0" fontId="7" fillId="11" borderId="5" xfId="0" applyFont="1" applyFill="1" applyBorder="1" applyAlignment="1">
      <alignment horizontal="center" vertical="center"/>
    </xf>
    <xf numFmtId="3" fontId="7" fillId="11" borderId="2" xfId="3" applyNumberFormat="1" applyFont="1" applyFill="1" applyBorder="1" applyAlignment="1">
      <alignment horizontal="center" vertical="center"/>
    </xf>
    <xf numFmtId="17" fontId="0" fillId="11" borderId="5" xfId="0" applyNumberFormat="1" applyFill="1" applyBorder="1" applyAlignment="1">
      <alignment horizontal="center" vertical="center" wrapText="1"/>
    </xf>
    <xf numFmtId="0" fontId="7" fillId="11" borderId="1" xfId="0" applyFont="1" applyFill="1" applyBorder="1" applyAlignment="1">
      <alignment horizontal="left" vertical="center" wrapText="1"/>
    </xf>
    <xf numFmtId="0" fontId="7" fillId="11" borderId="1" xfId="0" applyFont="1" applyFill="1" applyBorder="1" applyAlignment="1">
      <alignment horizontal="center" vertical="center"/>
    </xf>
    <xf numFmtId="4" fontId="7" fillId="11" borderId="1" xfId="0" applyNumberFormat="1" applyFont="1" applyFill="1" applyBorder="1" applyAlignment="1">
      <alignment horizontal="center" vertical="center"/>
    </xf>
    <xf numFmtId="3" fontId="7" fillId="11" borderId="1" xfId="0" applyNumberFormat="1" applyFont="1" applyFill="1" applyBorder="1" applyAlignment="1">
      <alignment horizontal="center" vertical="center"/>
    </xf>
    <xf numFmtId="0" fontId="7" fillId="11" borderId="1" xfId="0" applyFont="1" applyFill="1" applyBorder="1" applyAlignment="1">
      <alignment vertical="center"/>
    </xf>
    <xf numFmtId="0" fontId="7" fillId="11" borderId="1" xfId="0" applyFont="1" applyFill="1" applyBorder="1" applyAlignment="1">
      <alignment vertical="center" wrapText="1"/>
    </xf>
    <xf numFmtId="3" fontId="7" fillId="11" borderId="1" xfId="0" applyNumberFormat="1" applyFont="1" applyFill="1" applyBorder="1" applyAlignment="1">
      <alignment vertical="center"/>
    </xf>
    <xf numFmtId="3" fontId="7" fillId="11" borderId="2" xfId="3" applyNumberFormat="1" applyFont="1" applyFill="1" applyBorder="1" applyAlignment="1">
      <alignment vertical="center"/>
    </xf>
    <xf numFmtId="0" fontId="0" fillId="11" borderId="0" xfId="0" applyFill="1"/>
    <xf numFmtId="0" fontId="0" fillId="11" borderId="0" xfId="0" applyFill="1" applyAlignment="1">
      <alignment horizontal="center" vertical="center"/>
    </xf>
    <xf numFmtId="0" fontId="0" fillId="11" borderId="0" xfId="0" applyFill="1" applyAlignment="1">
      <alignment horizontal="center" vertical="center" wrapText="1"/>
    </xf>
    <xf numFmtId="0" fontId="0" fillId="0" borderId="0" xfId="0" applyAlignment="1">
      <alignment horizontal="center" vertical="center" wrapText="1"/>
    </xf>
    <xf numFmtId="0" fontId="7" fillId="0" borderId="2" xfId="7" applyFont="1" applyBorder="1" applyAlignment="1">
      <alignment horizontal="center" vertical="center" wrapText="1"/>
    </xf>
    <xf numFmtId="0" fontId="7" fillId="0" borderId="2" xfId="7" applyFont="1" applyBorder="1" applyAlignment="1">
      <alignment horizontal="left" vertical="center" wrapText="1"/>
    </xf>
    <xf numFmtId="0" fontId="7" fillId="0" borderId="1" xfId="7" applyFont="1" applyBorder="1" applyAlignment="1">
      <alignment horizontal="left" vertical="center" wrapText="1"/>
    </xf>
    <xf numFmtId="0" fontId="7" fillId="0" borderId="4" xfId="7" applyFont="1" applyBorder="1" applyAlignment="1">
      <alignment horizontal="left" vertical="center" wrapText="1"/>
    </xf>
    <xf numFmtId="0" fontId="7" fillId="2" borderId="11" xfId="0" applyFont="1" applyFill="1" applyBorder="1" applyAlignment="1">
      <alignment horizontal="left" vertical="center" wrapText="1"/>
    </xf>
    <xf numFmtId="0" fontId="7" fillId="0" borderId="11" xfId="9" applyFont="1" applyBorder="1" applyAlignment="1">
      <alignment horizontal="left" vertical="center" wrapText="1"/>
    </xf>
    <xf numFmtId="0" fontId="7" fillId="0" borderId="11" xfId="9" applyFont="1" applyBorder="1" applyAlignment="1">
      <alignment horizontal="center" vertical="center"/>
    </xf>
    <xf numFmtId="0" fontId="0" fillId="0" borderId="5" xfId="9" applyFont="1" applyBorder="1" applyAlignment="1">
      <alignment horizontal="left"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wrapText="1"/>
    </xf>
    <xf numFmtId="0" fontId="0" fillId="0" borderId="3" xfId="9" applyFont="1" applyBorder="1" applyAlignment="1">
      <alignment horizontal="center" vertical="center" wrapText="1"/>
    </xf>
    <xf numFmtId="0" fontId="0" fillId="0" borderId="1" xfId="9" applyFont="1" applyBorder="1" applyAlignment="1">
      <alignment vertical="center" wrapText="1"/>
    </xf>
    <xf numFmtId="0" fontId="0" fillId="2" borderId="11" xfId="9" applyFont="1" applyFill="1" applyBorder="1" applyAlignment="1">
      <alignment horizontal="left" vertical="center" wrapText="1"/>
    </xf>
    <xf numFmtId="0" fontId="7" fillId="0" borderId="1" xfId="7" applyFont="1" applyBorder="1" applyAlignment="1">
      <alignment horizontal="center" vertical="center" wrapText="1"/>
    </xf>
    <xf numFmtId="164" fontId="0" fillId="0" borderId="2" xfId="1" applyNumberFormat="1" applyFont="1" applyBorder="1" applyAlignment="1">
      <alignment horizontal="center" vertical="center"/>
    </xf>
    <xf numFmtId="4" fontId="0" fillId="2" borderId="2" xfId="7" applyNumberFormat="1" applyFont="1" applyFill="1" applyBorder="1" applyAlignment="1">
      <alignment horizontal="center" vertical="center" wrapText="1"/>
    </xf>
    <xf numFmtId="165" fontId="0" fillId="2" borderId="1" xfId="2" applyNumberFormat="1" applyFont="1" applyFill="1" applyBorder="1" applyAlignment="1">
      <alignment horizontal="center" vertical="center"/>
    </xf>
    <xf numFmtId="164" fontId="0" fillId="2" borderId="1" xfId="9" applyNumberFormat="1" applyFont="1" applyFill="1" applyBorder="1" applyAlignment="1">
      <alignment horizontal="center" vertical="center" wrapText="1"/>
    </xf>
    <xf numFmtId="43" fontId="7" fillId="0" borderId="2" xfId="14" applyFont="1" applyBorder="1" applyAlignment="1">
      <alignment horizontal="center" vertical="center"/>
    </xf>
    <xf numFmtId="0" fontId="0" fillId="18" borderId="2" xfId="9" applyFont="1" applyFill="1" applyBorder="1" applyAlignment="1">
      <alignment horizontal="center" vertical="center"/>
    </xf>
    <xf numFmtId="43" fontId="0" fillId="8" borderId="1" xfId="1" applyFont="1" applyFill="1" applyBorder="1" applyAlignment="1">
      <alignment horizontal="center" vertical="center"/>
    </xf>
    <xf numFmtId="170" fontId="0" fillId="2" borderId="1" xfId="14" applyNumberFormat="1" applyFont="1" applyFill="1" applyBorder="1" applyAlignment="1" applyProtection="1">
      <alignment horizontal="center" vertical="center"/>
      <protection locked="0"/>
    </xf>
    <xf numFmtId="4" fontId="7" fillId="0" borderId="1" xfId="0" applyNumberFormat="1" applyFont="1" applyBorder="1" applyAlignment="1">
      <alignment horizontal="center" vertical="center"/>
    </xf>
    <xf numFmtId="165" fontId="0" fillId="7" borderId="1" xfId="2" applyNumberFormat="1" applyFont="1" applyFill="1" applyBorder="1" applyAlignment="1">
      <alignment horizontal="center" vertical="center" wrapText="1"/>
    </xf>
    <xf numFmtId="4" fontId="7" fillId="0" borderId="2" xfId="7" applyNumberFormat="1" applyFont="1" applyBorder="1" applyAlignment="1">
      <alignment horizontal="center" vertical="center" wrapText="1"/>
    </xf>
    <xf numFmtId="4" fontId="0" fillId="0" borderId="1" xfId="0" applyNumberFormat="1" applyBorder="1" applyAlignment="1">
      <alignment horizontal="center" vertical="center"/>
    </xf>
    <xf numFmtId="0" fontId="0" fillId="2" borderId="4" xfId="7" applyFont="1" applyFill="1" applyBorder="1" applyAlignment="1">
      <alignment horizontal="center" vertical="center" wrapText="1"/>
    </xf>
    <xf numFmtId="0" fontId="0" fillId="0" borderId="4" xfId="9" applyFont="1" applyBorder="1" applyAlignment="1">
      <alignment horizontal="center" vertical="center" wrapText="1"/>
    </xf>
    <xf numFmtId="0" fontId="0" fillId="8" borderId="1" xfId="9" applyFont="1" applyFill="1" applyBorder="1" applyAlignment="1">
      <alignment horizontal="center" vertical="center"/>
    </xf>
    <xf numFmtId="0" fontId="0" fillId="8" borderId="1" xfId="9" applyFont="1" applyFill="1" applyBorder="1" applyAlignment="1">
      <alignment horizontal="center" vertical="center" wrapText="1"/>
    </xf>
    <xf numFmtId="17" fontId="0" fillId="8" borderId="1" xfId="9" applyNumberFormat="1" applyFont="1" applyFill="1" applyBorder="1" applyAlignment="1">
      <alignment horizontal="center" vertical="center" wrapText="1"/>
    </xf>
    <xf numFmtId="4" fontId="0" fillId="2" borderId="2" xfId="7" applyNumberFormat="1" applyFont="1" applyFill="1" applyBorder="1" applyAlignment="1">
      <alignment horizontal="right" vertical="center" wrapText="1"/>
    </xf>
    <xf numFmtId="0" fontId="9" fillId="2" borderId="1" xfId="0" applyFont="1" applyFill="1" applyBorder="1" applyAlignment="1">
      <alignment horizontal="left" vertical="center"/>
    </xf>
    <xf numFmtId="3" fontId="0" fillId="2" borderId="1" xfId="7" applyNumberFormat="1" applyFont="1" applyFill="1" applyBorder="1" applyAlignment="1">
      <alignment horizontal="left" vertical="center" wrapText="1"/>
    </xf>
    <xf numFmtId="0" fontId="0" fillId="2" borderId="1" xfId="7" applyFont="1" applyFill="1" applyBorder="1" applyAlignment="1">
      <alignment horizontal="left"/>
    </xf>
    <xf numFmtId="0" fontId="0" fillId="2" borderId="1" xfId="7" applyFont="1" applyFill="1" applyBorder="1" applyAlignment="1">
      <alignment horizontal="left" vertical="center"/>
    </xf>
    <xf numFmtId="0" fontId="0" fillId="2" borderId="10" xfId="7" applyFont="1" applyFill="1" applyBorder="1" applyAlignment="1">
      <alignment horizontal="center" vertical="center" wrapText="1"/>
    </xf>
    <xf numFmtId="0" fontId="0" fillId="2" borderId="10" xfId="7" applyFont="1" applyFill="1" applyBorder="1" applyAlignment="1">
      <alignment horizontal="left" vertical="center" wrapText="1"/>
    </xf>
    <xf numFmtId="0" fontId="7" fillId="0" borderId="2" xfId="7" applyFont="1" applyBorder="1" applyAlignment="1">
      <alignment horizontal="center" vertical="center"/>
    </xf>
    <xf numFmtId="4" fontId="7" fillId="0" borderId="2" xfId="7" applyNumberFormat="1" applyFont="1" applyBorder="1" applyAlignment="1">
      <alignment horizontal="right" vertical="center"/>
    </xf>
    <xf numFmtId="0" fontId="7" fillId="0" borderId="2" xfId="7" applyFont="1" applyBorder="1" applyAlignment="1">
      <alignment horizontal="left" vertical="center"/>
    </xf>
    <xf numFmtId="49" fontId="7" fillId="2" borderId="2" xfId="7" applyNumberFormat="1" applyFont="1" applyFill="1" applyBorder="1" applyAlignment="1">
      <alignment horizontal="center" vertical="center" wrapText="1"/>
    </xf>
    <xf numFmtId="0" fontId="7" fillId="2" borderId="1" xfId="7" applyFont="1" applyFill="1" applyBorder="1" applyAlignment="1">
      <alignment horizontal="center" vertical="center" wrapText="1"/>
    </xf>
    <xf numFmtId="4" fontId="7" fillId="2" borderId="2" xfId="7" applyNumberFormat="1" applyFont="1" applyFill="1" applyBorder="1" applyAlignment="1">
      <alignment horizontal="right" vertical="center"/>
    </xf>
    <xf numFmtId="0" fontId="9" fillId="0" borderId="1" xfId="0" applyFont="1" applyBorder="1" applyAlignment="1">
      <alignment horizontal="left"/>
    </xf>
    <xf numFmtId="0" fontId="9" fillId="0" borderId="1" xfId="0" applyFont="1" applyBorder="1" applyAlignment="1">
      <alignment wrapText="1"/>
    </xf>
    <xf numFmtId="0" fontId="7" fillId="2" borderId="1" xfId="7" applyFont="1" applyFill="1" applyBorder="1" applyAlignment="1" applyProtection="1">
      <alignment horizontal="left" vertical="center" wrapText="1"/>
      <protection locked="0"/>
    </xf>
    <xf numFmtId="0" fontId="9" fillId="0" borderId="1" xfId="9" applyFont="1" applyBorder="1" applyAlignment="1">
      <alignment horizontal="center"/>
    </xf>
    <xf numFmtId="0" fontId="7" fillId="11" borderId="1" xfId="7" applyFont="1" applyFill="1" applyBorder="1" applyAlignment="1">
      <alignment horizontal="center" vertical="center"/>
    </xf>
    <xf numFmtId="0" fontId="0" fillId="11" borderId="1" xfId="7" applyFont="1" applyFill="1" applyBorder="1" applyAlignment="1">
      <alignment horizontal="center" vertical="center" wrapText="1"/>
    </xf>
    <xf numFmtId="0" fontId="7" fillId="11" borderId="1" xfId="7" applyFont="1" applyFill="1" applyBorder="1" applyAlignment="1">
      <alignment vertical="center" wrapText="1"/>
    </xf>
    <xf numFmtId="0" fontId="8" fillId="0" borderId="1" xfId="6" applyFill="1" applyBorder="1" applyAlignment="1">
      <alignment horizontal="center" vertical="center" wrapText="1"/>
    </xf>
    <xf numFmtId="164" fontId="0" fillId="0" borderId="2" xfId="0" applyNumberFormat="1" applyBorder="1" applyAlignment="1">
      <alignment horizontal="right" vertical="center" wrapText="1"/>
    </xf>
    <xf numFmtId="164" fontId="0" fillId="0" borderId="1" xfId="9" applyNumberFormat="1" applyFont="1" applyBorder="1" applyAlignment="1">
      <alignment horizontal="right" vertical="center" wrapText="1"/>
    </xf>
    <xf numFmtId="0" fontId="13" fillId="0" borderId="0" xfId="9" applyFont="1" applyAlignment="1">
      <alignment horizontal="center" wrapText="1"/>
    </xf>
    <xf numFmtId="164" fontId="7" fillId="0" borderId="1" xfId="0" applyNumberFormat="1" applyFont="1" applyBorder="1" applyAlignment="1">
      <alignment horizontal="right" vertical="center" wrapText="1"/>
    </xf>
    <xf numFmtId="0" fontId="7" fillId="0" borderId="1" xfId="7" applyFont="1" applyBorder="1" applyAlignment="1" applyProtection="1">
      <alignment horizontal="justify" vertical="top" wrapText="1"/>
      <protection locked="0"/>
    </xf>
    <xf numFmtId="1" fontId="0" fillId="0" borderId="1" xfId="0" applyNumberFormat="1" applyBorder="1" applyAlignment="1">
      <alignment horizontal="center" vertical="center" wrapText="1"/>
    </xf>
    <xf numFmtId="0" fontId="7" fillId="0" borderId="1" xfId="7" applyFont="1" applyBorder="1" applyAlignment="1" applyProtection="1">
      <alignment horizontal="justify" vertical="top"/>
      <protection locked="0"/>
    </xf>
    <xf numFmtId="0" fontId="9" fillId="2" borderId="1" xfId="0" applyFont="1" applyFill="1" applyBorder="1" applyAlignment="1">
      <alignment horizontal="center" vertical="center"/>
    </xf>
    <xf numFmtId="0" fontId="0" fillId="19" borderId="1" xfId="0" applyFill="1" applyBorder="1" applyAlignment="1">
      <alignment horizontal="center" vertical="center"/>
    </xf>
    <xf numFmtId="0" fontId="0" fillId="19" borderId="1" xfId="0" applyFill="1" applyBorder="1" applyAlignment="1">
      <alignment horizontal="center" vertical="top" wrapText="1"/>
    </xf>
    <xf numFmtId="0" fontId="0" fillId="19" borderId="1" xfId="0" applyFill="1" applyBorder="1" applyAlignment="1">
      <alignment horizontal="justify" vertical="top" wrapText="1"/>
    </xf>
    <xf numFmtId="0" fontId="0" fillId="19" borderId="2" xfId="0" applyFill="1" applyBorder="1" applyAlignment="1">
      <alignment horizontal="justify" vertical="center" wrapText="1"/>
    </xf>
    <xf numFmtId="49" fontId="0" fillId="19" borderId="2" xfId="0" applyNumberFormat="1" applyFill="1" applyBorder="1" applyAlignment="1">
      <alignment horizontal="center" vertical="center" wrapText="1"/>
    </xf>
    <xf numFmtId="0" fontId="0" fillId="19" borderId="2" xfId="0" applyFill="1" applyBorder="1" applyAlignment="1">
      <alignment horizontal="center" vertical="center"/>
    </xf>
    <xf numFmtId="0" fontId="0" fillId="19" borderId="2" xfId="0" applyFill="1" applyBorder="1" applyAlignment="1">
      <alignment horizontal="justify" vertical="top" wrapText="1"/>
    </xf>
    <xf numFmtId="0" fontId="0" fillId="19" borderId="11" xfId="0" applyFill="1" applyBorder="1" applyAlignment="1">
      <alignment horizontal="center" vertical="center" wrapText="1"/>
    </xf>
    <xf numFmtId="0" fontId="0" fillId="19" borderId="4" xfId="0" applyFill="1" applyBorder="1" applyAlignment="1">
      <alignment horizontal="justify" vertical="top" wrapText="1"/>
    </xf>
    <xf numFmtId="0" fontId="0" fillId="19" borderId="2" xfId="0" applyFill="1" applyBorder="1" applyAlignment="1">
      <alignment horizontal="left" vertical="center" wrapText="1"/>
    </xf>
    <xf numFmtId="0" fontId="0" fillId="19" borderId="1" xfId="0" applyFill="1" applyBorder="1" applyAlignment="1">
      <alignment horizontal="center" vertical="center" wrapText="1"/>
    </xf>
    <xf numFmtId="0" fontId="0" fillId="19" borderId="1" xfId="0" applyFill="1" applyBorder="1" applyAlignment="1">
      <alignment horizontal="left" vertical="center" wrapText="1"/>
    </xf>
    <xf numFmtId="0" fontId="0" fillId="19" borderId="10" xfId="0" applyFill="1" applyBorder="1" applyAlignment="1">
      <alignment horizontal="center" vertical="center"/>
    </xf>
    <xf numFmtId="0" fontId="0" fillId="19" borderId="11" xfId="0" applyFill="1" applyBorder="1" applyAlignment="1">
      <alignment horizontal="center" vertical="center"/>
    </xf>
    <xf numFmtId="0" fontId="0" fillId="2" borderId="1" xfId="7" applyFont="1" applyFill="1" applyBorder="1" applyAlignment="1">
      <alignment horizontal="center" vertical="center"/>
    </xf>
    <xf numFmtId="0" fontId="0" fillId="20" borderId="1" xfId="0" applyFill="1" applyBorder="1" applyAlignment="1">
      <alignment horizontal="center" vertical="center"/>
    </xf>
    <xf numFmtId="0" fontId="0" fillId="20" borderId="1" xfId="0" applyFill="1" applyBorder="1" applyAlignment="1">
      <alignment horizontal="left" vertical="center" wrapText="1"/>
    </xf>
    <xf numFmtId="0" fontId="0" fillId="20" borderId="1" xfId="0" applyFill="1" applyBorder="1" applyAlignment="1">
      <alignment horizontal="center" vertical="center" wrapText="1"/>
    </xf>
    <xf numFmtId="40" fontId="0" fillId="20" borderId="1" xfId="0" applyNumberFormat="1" applyFill="1" applyBorder="1" applyAlignment="1">
      <alignment vertical="center" wrapText="1"/>
    </xf>
    <xf numFmtId="0" fontId="0" fillId="20" borderId="2" xfId="0" applyFill="1" applyBorder="1" applyAlignment="1">
      <alignment horizontal="center" vertical="center" wrapText="1"/>
    </xf>
    <xf numFmtId="17" fontId="0" fillId="20" borderId="1" xfId="0" applyNumberFormat="1" applyFill="1" applyBorder="1" applyAlignment="1">
      <alignment horizontal="center" vertical="center" wrapText="1"/>
    </xf>
    <xf numFmtId="0" fontId="0" fillId="20" borderId="1" xfId="0" applyFill="1" applyBorder="1" applyAlignment="1">
      <alignment vertical="center" wrapText="1"/>
    </xf>
    <xf numFmtId="0" fontId="0" fillId="20" borderId="1" xfId="0" applyFill="1" applyBorder="1" applyAlignment="1">
      <alignment vertical="top" wrapText="1"/>
    </xf>
    <xf numFmtId="3" fontId="7" fillId="0" borderId="1" xfId="3" applyNumberFormat="1" applyFont="1" applyBorder="1" applyAlignment="1">
      <alignment vertical="center"/>
    </xf>
    <xf numFmtId="44" fontId="0" fillId="0" borderId="2" xfId="2" applyFont="1" applyBorder="1" applyAlignment="1">
      <alignment horizontal="center" vertical="center"/>
    </xf>
    <xf numFmtId="0" fontId="0" fillId="0" borderId="2" xfId="9" applyFont="1" applyBorder="1" applyAlignment="1">
      <alignment vertical="center" wrapText="1"/>
    </xf>
    <xf numFmtId="0" fontId="0" fillId="0" borderId="10" xfId="9" applyFont="1" applyBorder="1" applyAlignment="1">
      <alignment vertical="center" wrapText="1"/>
    </xf>
    <xf numFmtId="0" fontId="0" fillId="0" borderId="15" xfId="9" applyFont="1" applyBorder="1" applyAlignment="1">
      <alignment vertical="center" wrapText="1"/>
    </xf>
    <xf numFmtId="0" fontId="0" fillId="0" borderId="5" xfId="9" applyFont="1" applyBorder="1" applyAlignment="1">
      <alignment vertical="center" wrapText="1"/>
    </xf>
    <xf numFmtId="0" fontId="0" fillId="0" borderId="10" xfId="9" applyFont="1" applyBorder="1" applyAlignment="1">
      <alignment horizontal="center" vertical="center" wrapText="1"/>
    </xf>
    <xf numFmtId="0" fontId="7" fillId="2" borderId="1" xfId="0" applyFont="1" applyFill="1" applyBorder="1" applyAlignment="1">
      <alignment vertical="center"/>
    </xf>
    <xf numFmtId="0" fontId="9" fillId="2" borderId="1" xfId="0" applyFont="1" applyFill="1" applyBorder="1" applyAlignment="1">
      <alignment horizontal="center" vertical="center" wrapText="1"/>
    </xf>
    <xf numFmtId="0" fontId="7" fillId="0" borderId="2" xfId="0" applyFont="1" applyBorder="1" applyAlignment="1">
      <alignment vertical="center" wrapText="1"/>
    </xf>
    <xf numFmtId="0" fontId="0" fillId="2" borderId="1" xfId="9" applyFont="1" applyFill="1" applyBorder="1" applyAlignment="1">
      <alignment vertical="center"/>
    </xf>
    <xf numFmtId="0" fontId="0" fillId="0" borderId="11" xfId="0" applyBorder="1" applyAlignment="1">
      <alignment horizontal="center" vertical="center" wrapText="1"/>
    </xf>
    <xf numFmtId="0" fontId="0" fillId="19" borderId="2" xfId="0" applyFill="1" applyBorder="1" applyAlignment="1">
      <alignment horizontal="center" vertical="center" wrapText="1"/>
    </xf>
    <xf numFmtId="0" fontId="9" fillId="15" borderId="1" xfId="0" applyFont="1" applyFill="1" applyBorder="1" applyAlignment="1">
      <alignment horizontal="center" vertical="center" wrapText="1"/>
    </xf>
    <xf numFmtId="0" fontId="9" fillId="0" borderId="1" xfId="0" applyFont="1" applyBorder="1" applyAlignment="1">
      <alignment horizontal="center" wrapText="1"/>
    </xf>
    <xf numFmtId="0" fontId="7" fillId="0" borderId="5" xfId="0" applyFont="1" applyBorder="1" applyAlignment="1">
      <alignment horizontal="center" vertical="center" wrapText="1"/>
    </xf>
    <xf numFmtId="3" fontId="0" fillId="0" borderId="1" xfId="9" applyNumberFormat="1" applyFont="1" applyBorder="1" applyAlignment="1">
      <alignment horizontal="center" vertical="center" wrapText="1"/>
    </xf>
    <xf numFmtId="0" fontId="0" fillId="17" borderId="2" xfId="9" applyFont="1" applyFill="1" applyBorder="1" applyAlignment="1">
      <alignment horizontal="center" vertical="center" wrapText="1"/>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0" fillId="0" borderId="0" xfId="0" applyAlignment="1">
      <alignment horizontal="justify" vertical="top" wrapText="1"/>
    </xf>
    <xf numFmtId="14" fontId="0" fillId="2" borderId="1" xfId="9" applyNumberFormat="1" applyFont="1" applyFill="1" applyBorder="1" applyAlignment="1">
      <alignment horizontal="center" vertical="center" wrapText="1"/>
    </xf>
    <xf numFmtId="0" fontId="14" fillId="2" borderId="1" xfId="9" applyFont="1" applyFill="1" applyBorder="1" applyAlignment="1">
      <alignment horizontal="center" vertical="center"/>
    </xf>
    <xf numFmtId="0" fontId="0" fillId="2" borderId="1" xfId="9" applyFont="1" applyFill="1" applyBorder="1" applyAlignment="1">
      <alignment vertical="center" wrapText="1"/>
    </xf>
    <xf numFmtId="16" fontId="0" fillId="2" borderId="1" xfId="9" applyNumberFormat="1" applyFont="1" applyFill="1" applyBorder="1" applyAlignment="1">
      <alignment horizontal="center" vertical="center"/>
    </xf>
    <xf numFmtId="0" fontId="0" fillId="0" borderId="1" xfId="6" applyFont="1" applyBorder="1" applyAlignment="1">
      <alignment horizontal="center" vertical="center"/>
    </xf>
    <xf numFmtId="0" fontId="0" fillId="2" borderId="1" xfId="6" applyFont="1" applyFill="1" applyBorder="1" applyAlignment="1">
      <alignment horizontal="center" vertical="center"/>
    </xf>
    <xf numFmtId="0" fontId="0" fillId="2" borderId="1" xfId="6" applyFont="1" applyFill="1" applyBorder="1" applyAlignment="1">
      <alignment horizontal="center" vertical="center" wrapText="1"/>
    </xf>
    <xf numFmtId="0" fontId="18" fillId="0" borderId="1" xfId="6" applyFont="1" applyBorder="1" applyAlignment="1">
      <alignment horizontal="center" vertical="center" wrapText="1"/>
    </xf>
    <xf numFmtId="0" fontId="9" fillId="2" borderId="1" xfId="9" applyFont="1" applyFill="1" applyBorder="1" applyAlignment="1">
      <alignment horizontal="left" vertical="center" wrapText="1"/>
    </xf>
    <xf numFmtId="168" fontId="0" fillId="2" borderId="1" xfId="9"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49" fontId="7" fillId="2" borderId="1" xfId="0" applyNumberFormat="1" applyFont="1" applyFill="1" applyBorder="1" applyAlignment="1">
      <alignment horizontal="center" vertical="center"/>
    </xf>
    <xf numFmtId="0" fontId="7" fillId="2" borderId="1" xfId="0" applyFont="1" applyFill="1" applyBorder="1" applyAlignment="1">
      <alignment horizontal="center"/>
    </xf>
    <xf numFmtId="0" fontId="0" fillId="2" borderId="1" xfId="9" applyFont="1" applyFill="1" applyBorder="1" applyAlignment="1" applyProtection="1">
      <alignment horizontal="left" vertical="center" wrapText="1"/>
      <protection locked="0"/>
    </xf>
    <xf numFmtId="0" fontId="7" fillId="2" borderId="1" xfId="0" applyFont="1" applyFill="1" applyBorder="1" applyAlignment="1">
      <alignment horizontal="center" wrapText="1"/>
    </xf>
    <xf numFmtId="44" fontId="7" fillId="2" borderId="1" xfId="0" applyNumberFormat="1" applyFont="1" applyFill="1" applyBorder="1" applyAlignment="1">
      <alignment horizontal="center" vertical="center" wrapText="1"/>
    </xf>
    <xf numFmtId="0" fontId="14" fillId="2" borderId="1" xfId="9" applyFont="1" applyFill="1" applyBorder="1" applyAlignment="1">
      <alignment horizontal="left" vertical="center" wrapText="1"/>
    </xf>
    <xf numFmtId="3" fontId="0" fillId="2" borderId="1" xfId="9" applyNumberFormat="1" applyFont="1" applyFill="1" applyBorder="1" applyAlignment="1">
      <alignment horizontal="center" vertical="center" wrapText="1"/>
    </xf>
    <xf numFmtId="3" fontId="0" fillId="2" borderId="1" xfId="9" applyNumberFormat="1" applyFont="1" applyFill="1" applyBorder="1" applyAlignment="1">
      <alignment horizontal="left" vertical="center" wrapText="1"/>
    </xf>
    <xf numFmtId="3" fontId="0" fillId="2" borderId="1" xfId="9" applyNumberFormat="1" applyFont="1" applyFill="1" applyBorder="1" applyAlignment="1">
      <alignment horizontal="center" vertical="center"/>
    </xf>
    <xf numFmtId="0" fontId="7" fillId="2" borderId="1" xfId="9" applyFont="1" applyFill="1" applyBorder="1" applyAlignment="1" applyProtection="1">
      <alignment horizontal="left" vertical="center" wrapText="1"/>
      <protection locked="0"/>
    </xf>
    <xf numFmtId="1" fontId="7" fillId="2" borderId="1" xfId="0" applyNumberFormat="1" applyFont="1" applyFill="1" applyBorder="1" applyAlignment="1">
      <alignment horizontal="left" vertical="center" wrapText="1"/>
    </xf>
    <xf numFmtId="17" fontId="0" fillId="2" borderId="1" xfId="0" applyNumberFormat="1" applyFill="1" applyBorder="1" applyAlignment="1">
      <alignment horizontal="left" vertical="center"/>
    </xf>
    <xf numFmtId="17" fontId="0" fillId="2" borderId="1" xfId="0" applyNumberFormat="1" applyFill="1" applyBorder="1" applyAlignment="1">
      <alignment horizontal="left" vertical="center" wrapText="1"/>
    </xf>
    <xf numFmtId="0" fontId="7" fillId="2" borderId="1" xfId="9" applyFont="1" applyFill="1" applyBorder="1" applyAlignment="1">
      <alignment horizontal="left" vertical="center" wrapText="1"/>
    </xf>
    <xf numFmtId="17" fontId="7" fillId="2" borderId="1" xfId="0" applyNumberFormat="1" applyFont="1" applyFill="1" applyBorder="1" applyAlignment="1">
      <alignment horizontal="center" vertical="center"/>
    </xf>
    <xf numFmtId="0" fontId="7" fillId="2" borderId="1" xfId="0" applyFont="1" applyFill="1" applyBorder="1" applyAlignment="1">
      <alignment horizontal="left" vertical="top"/>
    </xf>
    <xf numFmtId="17" fontId="7" fillId="2" borderId="1" xfId="0" applyNumberFormat="1" applyFont="1" applyFill="1" applyBorder="1" applyAlignment="1">
      <alignment horizontal="center" vertical="center" wrapText="1"/>
    </xf>
    <xf numFmtId="0" fontId="7"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left" vertical="center"/>
      <protection locked="0"/>
    </xf>
    <xf numFmtId="0" fontId="7" fillId="2" borderId="1" xfId="0" applyFont="1" applyFill="1" applyBorder="1" applyAlignment="1" applyProtection="1">
      <alignment horizontal="left" vertical="center" wrapText="1"/>
      <protection locked="0"/>
    </xf>
    <xf numFmtId="0" fontId="9" fillId="2" borderId="1" xfId="0" applyFont="1" applyFill="1" applyBorder="1" applyAlignment="1">
      <alignment horizontal="left"/>
    </xf>
    <xf numFmtId="0" fontId="7" fillId="2" borderId="1" xfId="0" applyFont="1" applyFill="1" applyBorder="1" applyAlignment="1">
      <alignment horizontal="left"/>
    </xf>
    <xf numFmtId="0" fontId="10"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0" fontId="7" fillId="21" borderId="1" xfId="0" applyFont="1" applyFill="1" applyBorder="1" applyAlignment="1">
      <alignment horizontal="left" vertical="center" wrapText="1"/>
    </xf>
    <xf numFmtId="0" fontId="7" fillId="21" borderId="1" xfId="0" applyFont="1" applyFill="1" applyBorder="1" applyAlignment="1">
      <alignment horizontal="center" vertical="center"/>
    </xf>
    <xf numFmtId="0" fontId="7" fillId="22" borderId="1" xfId="0" applyFont="1" applyFill="1" applyBorder="1" applyAlignment="1">
      <alignment horizontal="center" vertical="center"/>
    </xf>
    <xf numFmtId="0" fontId="0" fillId="0" borderId="5" xfId="0" applyBorder="1" applyAlignment="1">
      <alignment horizontal="center" vertical="center" wrapText="1"/>
    </xf>
    <xf numFmtId="44" fontId="0" fillId="0" borderId="0" xfId="2" applyFont="1"/>
    <xf numFmtId="44" fontId="4" fillId="5" borderId="3" xfId="2" applyFont="1" applyFill="1" applyBorder="1" applyAlignment="1">
      <alignment horizontal="center" vertical="center" wrapText="1"/>
    </xf>
    <xf numFmtId="44" fontId="0" fillId="2" borderId="2" xfId="2" applyFont="1" applyFill="1" applyBorder="1" applyAlignment="1">
      <alignment horizontal="center" vertical="center"/>
    </xf>
    <xf numFmtId="44" fontId="0" fillId="2" borderId="2" xfId="2" applyFont="1" applyFill="1" applyBorder="1" applyAlignment="1">
      <alignment horizontal="right" vertical="center"/>
    </xf>
    <xf numFmtId="44" fontId="0" fillId="7" borderId="2" xfId="2" applyFont="1" applyFill="1" applyBorder="1" applyAlignment="1">
      <alignment horizontal="center" vertical="center"/>
    </xf>
    <xf numFmtId="44" fontId="0" fillId="2" borderId="1" xfId="2" applyFont="1" applyFill="1" applyBorder="1" applyAlignment="1">
      <alignment horizontal="center" vertical="center"/>
    </xf>
    <xf numFmtId="44" fontId="0" fillId="2" borderId="2" xfId="2" applyFont="1" applyFill="1" applyBorder="1"/>
    <xf numFmtId="44" fontId="0" fillId="0" borderId="2" xfId="2" applyFont="1" applyBorder="1" applyAlignment="1">
      <alignment horizontal="right" vertical="center"/>
    </xf>
    <xf numFmtId="44" fontId="7" fillId="2" borderId="2" xfId="2" applyFont="1" applyFill="1" applyBorder="1" applyAlignment="1">
      <alignment horizontal="center" vertical="center"/>
    </xf>
    <xf numFmtId="44" fontId="7" fillId="0" borderId="2" xfId="2" applyFont="1" applyBorder="1" applyAlignment="1">
      <alignment horizontal="center" vertical="center"/>
    </xf>
    <xf numFmtId="44" fontId="7" fillId="8" borderId="1" xfId="2" applyFont="1" applyFill="1" applyBorder="1" applyAlignment="1">
      <alignment vertical="center"/>
    </xf>
    <xf numFmtId="44" fontId="7" fillId="2" borderId="1" xfId="2" applyFont="1" applyFill="1" applyBorder="1" applyAlignment="1">
      <alignment vertical="center"/>
    </xf>
    <xf numFmtId="44" fontId="0" fillId="3" borderId="2" xfId="2" applyFont="1" applyFill="1" applyBorder="1" applyAlignment="1">
      <alignment horizontal="center" vertical="center"/>
    </xf>
    <xf numFmtId="44" fontId="0" fillId="2" borderId="2" xfId="2" applyFont="1" applyFill="1" applyBorder="1" applyAlignment="1">
      <alignment horizontal="right" vertical="center" wrapText="1"/>
    </xf>
    <xf numFmtId="44" fontId="0" fillId="7" borderId="2" xfId="2" applyFont="1" applyFill="1" applyBorder="1" applyAlignment="1">
      <alignment horizontal="right" vertical="center" wrapText="1"/>
    </xf>
    <xf numFmtId="44" fontId="7" fillId="0" borderId="2" xfId="2" applyFont="1" applyBorder="1" applyAlignment="1">
      <alignment horizontal="right" vertical="center" wrapText="1"/>
    </xf>
    <xf numFmtId="44" fontId="0" fillId="9" borderId="2" xfId="2" applyFont="1" applyFill="1" applyBorder="1" applyAlignment="1">
      <alignment horizontal="right" vertical="center" wrapText="1"/>
    </xf>
    <xf numFmtId="44" fontId="0" fillId="10" borderId="2" xfId="2" applyFont="1" applyFill="1" applyBorder="1" applyAlignment="1">
      <alignment horizontal="right" vertical="center" wrapText="1"/>
    </xf>
    <xf numFmtId="44" fontId="0" fillId="7" borderId="2" xfId="2" applyFont="1" applyFill="1" applyBorder="1" applyAlignment="1">
      <alignment horizontal="right" vertical="center"/>
    </xf>
    <xf numFmtId="44" fontId="7" fillId="0" borderId="2" xfId="2" applyFont="1" applyBorder="1" applyAlignment="1">
      <alignment horizontal="right" vertical="center"/>
    </xf>
    <xf numFmtId="44" fontId="7" fillId="2" borderId="2" xfId="2" applyFont="1" applyFill="1" applyBorder="1" applyAlignment="1">
      <alignment horizontal="right" vertical="center"/>
    </xf>
    <xf numFmtId="44" fontId="0" fillId="0" borderId="10" xfId="2" applyFont="1" applyBorder="1" applyAlignment="1">
      <alignment horizontal="center" vertical="center"/>
    </xf>
    <xf numFmtId="44" fontId="0" fillId="0" borderId="1" xfId="2" applyFont="1" applyBorder="1" applyAlignment="1">
      <alignment horizontal="right" vertical="center"/>
    </xf>
    <xf numFmtId="44" fontId="0" fillId="11" borderId="1" xfId="2" applyFont="1" applyFill="1" applyBorder="1" applyAlignment="1">
      <alignment horizontal="right" vertical="center"/>
    </xf>
    <xf numFmtId="44" fontId="0" fillId="7" borderId="0" xfId="2" applyFont="1" applyFill="1"/>
    <xf numFmtId="44" fontId="0" fillId="2" borderId="1" xfId="2" applyFont="1" applyFill="1" applyBorder="1" applyAlignment="1">
      <alignment horizontal="right" vertical="center"/>
    </xf>
    <xf numFmtId="44" fontId="0" fillId="0" borderId="1" xfId="2" applyFont="1" applyFill="1" applyBorder="1" applyAlignment="1">
      <alignment horizontal="right" vertical="center"/>
    </xf>
    <xf numFmtId="44" fontId="0" fillId="7" borderId="1" xfId="2" applyFont="1" applyFill="1" applyBorder="1" applyAlignment="1">
      <alignment horizontal="right" vertical="center" wrapText="1"/>
    </xf>
    <xf numFmtId="44" fontId="0" fillId="2" borderId="1" xfId="2" applyFont="1" applyFill="1" applyBorder="1" applyAlignment="1">
      <alignment horizontal="right" vertical="center" wrapText="1"/>
    </xf>
    <xf numFmtId="44" fontId="0" fillId="7" borderId="1" xfId="2" applyFont="1" applyFill="1" applyBorder="1" applyAlignment="1">
      <alignment horizontal="right" vertical="center"/>
    </xf>
    <xf numFmtId="44" fontId="0" fillId="2" borderId="1" xfId="2" applyFont="1" applyFill="1" applyBorder="1" applyAlignment="1">
      <alignment vertical="center" wrapText="1"/>
    </xf>
    <xf numFmtId="44" fontId="7" fillId="0" borderId="1" xfId="2" applyFont="1" applyBorder="1" applyAlignment="1">
      <alignment horizontal="center"/>
    </xf>
    <xf numFmtId="44" fontId="0" fillId="2" borderId="14" xfId="2" applyFont="1" applyFill="1" applyBorder="1" applyAlignment="1">
      <alignment horizontal="center" vertical="center"/>
    </xf>
    <xf numFmtId="44" fontId="0" fillId="0" borderId="1" xfId="2" applyFont="1" applyBorder="1" applyAlignment="1">
      <alignment horizontal="center" vertical="center"/>
    </xf>
    <xf numFmtId="44" fontId="0" fillId="7" borderId="1" xfId="2" applyFont="1" applyFill="1" applyBorder="1" applyAlignment="1">
      <alignment horizontal="center" vertical="center"/>
    </xf>
    <xf numFmtId="44" fontId="0" fillId="0" borderId="3" xfId="2" applyFont="1" applyBorder="1" applyAlignment="1">
      <alignment horizontal="center" vertical="center"/>
    </xf>
    <xf numFmtId="44" fontId="0" fillId="0" borderId="2" xfId="2" applyFont="1" applyFill="1" applyBorder="1" applyAlignment="1">
      <alignment horizontal="center" vertical="center"/>
    </xf>
    <xf numFmtId="44" fontId="0" fillId="13" borderId="2" xfId="2" applyFont="1" applyFill="1" applyBorder="1" applyAlignment="1">
      <alignment horizontal="center" vertical="center"/>
    </xf>
    <xf numFmtId="44" fontId="0" fillId="0" borderId="1" xfId="2" applyFont="1" applyBorder="1" applyAlignment="1">
      <alignment horizontal="center"/>
    </xf>
    <xf numFmtId="44" fontId="0" fillId="0" borderId="2" xfId="2" applyFont="1" applyBorder="1" applyAlignment="1">
      <alignment horizontal="center" vertical="center" wrapText="1"/>
    </xf>
    <xf numFmtId="44" fontId="7" fillId="0" borderId="2" xfId="2" applyFont="1" applyBorder="1" applyAlignment="1">
      <alignment horizontal="center" vertical="center" wrapText="1"/>
    </xf>
    <xf numFmtId="44" fontId="0" fillId="7" borderId="2" xfId="2" applyFont="1" applyFill="1" applyBorder="1" applyAlignment="1">
      <alignment horizontal="center" vertical="center" wrapText="1"/>
    </xf>
    <xf numFmtId="44" fontId="0" fillId="13" borderId="1" xfId="2" applyFont="1" applyFill="1" applyBorder="1" applyAlignment="1">
      <alignment horizontal="center" vertical="center"/>
    </xf>
    <xf numFmtId="44" fontId="0" fillId="0" borderId="1" xfId="2" applyFont="1" applyFill="1" applyBorder="1" applyAlignment="1">
      <alignment horizontal="center" vertical="center"/>
    </xf>
    <xf numFmtId="44" fontId="0" fillId="7" borderId="2" xfId="2" applyFont="1" applyFill="1" applyBorder="1" applyAlignment="1">
      <alignment horizontal="center"/>
    </xf>
    <xf numFmtId="44" fontId="0" fillId="0" borderId="2" xfId="2" applyFont="1" applyBorder="1" applyAlignment="1">
      <alignment horizontal="center"/>
    </xf>
    <xf numFmtId="44" fontId="0" fillId="19" borderId="2" xfId="2" applyFont="1" applyFill="1" applyBorder="1" applyAlignment="1">
      <alignment horizontal="center" vertical="center"/>
    </xf>
    <xf numFmtId="44" fontId="0" fillId="0" borderId="14" xfId="2" applyFont="1" applyBorder="1" applyAlignment="1">
      <alignment horizontal="center" vertical="center"/>
    </xf>
    <xf numFmtId="44" fontId="0" fillId="19" borderId="1" xfId="2" applyFont="1" applyFill="1" applyBorder="1" applyAlignment="1">
      <alignment horizontal="center" vertical="center"/>
    </xf>
    <xf numFmtId="44" fontId="0" fillId="2" borderId="1" xfId="2" applyFont="1" applyFill="1" applyBorder="1" applyAlignment="1">
      <alignment horizontal="center" vertical="top" wrapText="1"/>
    </xf>
    <xf numFmtId="44" fontId="0" fillId="19" borderId="1" xfId="2" applyFont="1" applyFill="1" applyBorder="1" applyAlignment="1">
      <alignment horizontal="center" vertical="top" wrapText="1"/>
    </xf>
    <xf numFmtId="44" fontId="0" fillId="0" borderId="1" xfId="2" applyFont="1" applyBorder="1" applyAlignment="1">
      <alignment horizontal="center" vertical="top" wrapText="1"/>
    </xf>
    <xf numFmtId="44" fontId="0" fillId="0" borderId="1" xfId="2" applyFont="1" applyFill="1" applyBorder="1"/>
    <xf numFmtId="44" fontId="0" fillId="7" borderId="1" xfId="2" applyFont="1" applyFill="1" applyBorder="1"/>
    <xf numFmtId="44" fontId="0" fillId="0" borderId="1" xfId="2" applyFont="1" applyFill="1" applyBorder="1" applyAlignment="1">
      <alignment wrapText="1"/>
    </xf>
    <xf numFmtId="44" fontId="0" fillId="7" borderId="1" xfId="2" applyFont="1" applyFill="1" applyBorder="1" applyAlignment="1">
      <alignment wrapText="1"/>
    </xf>
    <xf numFmtId="44" fontId="0" fillId="0" borderId="2" xfId="2" applyFont="1" applyBorder="1" applyAlignment="1">
      <alignment vertical="center"/>
    </xf>
    <xf numFmtId="44" fontId="7" fillId="0" borderId="5" xfId="2" applyFont="1" applyBorder="1" applyAlignment="1">
      <alignment vertical="center"/>
    </xf>
    <xf numFmtId="44" fontId="7" fillId="0" borderId="2" xfId="2" applyFont="1" applyBorder="1" applyAlignment="1">
      <alignment vertical="center"/>
    </xf>
    <xf numFmtId="44" fontId="7" fillId="0" borderId="2" xfId="2" applyFont="1" applyFill="1" applyBorder="1" applyAlignment="1">
      <alignment vertical="center"/>
    </xf>
    <xf numFmtId="44" fontId="7" fillId="2" borderId="2" xfId="2" applyFont="1" applyFill="1" applyBorder="1" applyAlignment="1">
      <alignment vertical="center"/>
    </xf>
    <xf numFmtId="44" fontId="7" fillId="0" borderId="1" xfId="2" applyFont="1" applyBorder="1" applyAlignment="1">
      <alignment vertical="center"/>
    </xf>
    <xf numFmtId="44" fontId="0" fillId="0" borderId="1" xfId="2" applyFont="1" applyBorder="1" applyAlignment="1">
      <alignment wrapText="1"/>
    </xf>
    <xf numFmtId="44" fontId="0" fillId="0" borderId="2" xfId="2" applyFont="1" applyFill="1" applyBorder="1" applyAlignment="1">
      <alignment wrapText="1"/>
    </xf>
    <xf numFmtId="44" fontId="0" fillId="0" borderId="1" xfId="2" applyFont="1" applyBorder="1" applyAlignment="1">
      <alignment horizontal="right" wrapText="1"/>
    </xf>
    <xf numFmtId="44" fontId="0" fillId="0" borderId="1" xfId="2" applyFont="1" applyBorder="1" applyAlignment="1">
      <alignment vertical="center" wrapText="1"/>
    </xf>
    <xf numFmtId="44" fontId="0" fillId="0" borderId="2" xfId="2" applyFont="1" applyBorder="1" applyAlignment="1">
      <alignment horizontal="right" vertical="center" wrapText="1"/>
    </xf>
    <xf numFmtId="44" fontId="0" fillId="0" borderId="1" xfId="2" applyFont="1" applyBorder="1" applyAlignment="1">
      <alignment horizontal="right" vertical="center" wrapText="1"/>
    </xf>
    <xf numFmtId="44" fontId="0" fillId="7" borderId="18" xfId="2" applyFont="1" applyFill="1" applyBorder="1" applyAlignment="1">
      <alignment horizontal="right" vertical="center" wrapText="1"/>
    </xf>
    <xf numFmtId="44" fontId="0" fillId="0" borderId="18" xfId="2" applyFont="1" applyBorder="1" applyAlignment="1">
      <alignment horizontal="right" vertical="center" wrapText="1"/>
    </xf>
    <xf numFmtId="44" fontId="0" fillId="7" borderId="19" xfId="2" applyFont="1" applyFill="1" applyBorder="1" applyAlignment="1">
      <alignment horizontal="right" vertical="center" wrapText="1"/>
    </xf>
    <xf numFmtId="44" fontId="7" fillId="2" borderId="1" xfId="2" applyFont="1" applyFill="1" applyBorder="1" applyAlignment="1">
      <alignment horizontal="right" vertical="center" wrapText="1"/>
    </xf>
    <xf numFmtId="44" fontId="7" fillId="7" borderId="1" xfId="2" applyFont="1" applyFill="1" applyBorder="1" applyAlignment="1">
      <alignment horizontal="right" vertical="center" wrapText="1"/>
    </xf>
    <xf numFmtId="44" fontId="7" fillId="0" borderId="1" xfId="2" applyFont="1" applyBorder="1" applyAlignment="1">
      <alignment horizontal="right" vertical="center" wrapText="1"/>
    </xf>
    <xf numFmtId="44" fontId="7" fillId="0" borderId="2" xfId="2" applyFont="1" applyBorder="1" applyAlignment="1">
      <alignment horizontal="left" vertical="center"/>
    </xf>
    <xf numFmtId="44" fontId="7" fillId="0" borderId="11" xfId="2" applyFont="1" applyBorder="1" applyAlignment="1">
      <alignment vertical="center"/>
    </xf>
    <xf numFmtId="44" fontId="7" fillId="0" borderId="10" xfId="2" applyFont="1" applyBorder="1" applyAlignment="1">
      <alignment horizontal="right" vertical="center"/>
    </xf>
    <xf numFmtId="44" fontId="9" fillId="0" borderId="1" xfId="2" applyFont="1" applyBorder="1" applyAlignment="1">
      <alignment horizontal="center" vertical="center"/>
    </xf>
    <xf numFmtId="44" fontId="7" fillId="2" borderId="1" xfId="2" applyFont="1" applyFill="1" applyBorder="1" applyAlignment="1">
      <alignment horizontal="right" vertical="center"/>
    </xf>
    <xf numFmtId="44" fontId="0" fillId="0" borderId="0" xfId="2" applyFont="1" applyAlignment="1">
      <alignment vertical="center"/>
    </xf>
    <xf numFmtId="44" fontId="7" fillId="0" borderId="1" xfId="2" applyFont="1" applyFill="1" applyBorder="1" applyAlignment="1">
      <alignment horizontal="center" vertical="center"/>
    </xf>
    <xf numFmtId="44" fontId="7" fillId="0" borderId="1" xfId="2" applyFont="1" applyBorder="1" applyAlignment="1">
      <alignment horizontal="center" vertical="center"/>
    </xf>
    <xf numFmtId="44" fontId="7" fillId="2" borderId="1" xfId="2" applyFont="1" applyFill="1" applyBorder="1" applyAlignment="1">
      <alignment horizontal="center" vertical="center"/>
    </xf>
    <xf numFmtId="44" fontId="7" fillId="17" borderId="2" xfId="2" applyFont="1" applyFill="1" applyBorder="1" applyAlignment="1">
      <alignment horizontal="center" vertical="center"/>
    </xf>
    <xf numFmtId="44" fontId="0" fillId="2" borderId="1" xfId="2" applyFont="1" applyFill="1" applyBorder="1" applyAlignment="1" applyProtection="1">
      <alignment horizontal="right" vertical="center"/>
      <protection locked="0"/>
    </xf>
    <xf numFmtId="44" fontId="0" fillId="2" borderId="1" xfId="2" applyFont="1" applyFill="1" applyBorder="1" applyAlignment="1">
      <alignment horizontal="center" vertical="center" wrapText="1"/>
    </xf>
    <xf numFmtId="44" fontId="7" fillId="2" borderId="1" xfId="2" applyFont="1" applyFill="1" applyBorder="1" applyAlignment="1">
      <alignment horizontal="center" vertical="center" wrapText="1"/>
    </xf>
    <xf numFmtId="44" fontId="0" fillId="2" borderId="1" xfId="2" applyFont="1" applyFill="1" applyBorder="1" applyAlignment="1" applyProtection="1">
      <alignment horizontal="center" vertical="center"/>
      <protection locked="0"/>
    </xf>
    <xf numFmtId="44" fontId="7" fillId="2" borderId="1" xfId="2" applyFont="1" applyFill="1" applyBorder="1" applyAlignment="1">
      <alignment horizontal="left"/>
    </xf>
    <xf numFmtId="44" fontId="7" fillId="2" borderId="1" xfId="2" applyFont="1" applyFill="1" applyBorder="1" applyAlignment="1">
      <alignment horizontal="left" vertical="center"/>
    </xf>
    <xf numFmtId="44" fontId="7" fillId="2" borderId="1" xfId="2" applyFont="1" applyFill="1" applyBorder="1"/>
    <xf numFmtId="44" fontId="7" fillId="21" borderId="1" xfId="2" applyFont="1" applyFill="1" applyBorder="1" applyAlignment="1">
      <alignment horizontal="center" vertical="center"/>
    </xf>
    <xf numFmtId="44" fontId="20" fillId="0" borderId="0" xfId="2" applyFont="1"/>
    <xf numFmtId="0" fontId="0" fillId="8" borderId="2" xfId="9" applyFont="1" applyFill="1" applyBorder="1" applyAlignment="1">
      <alignment horizontal="center" vertical="center"/>
    </xf>
    <xf numFmtId="44" fontId="0" fillId="8" borderId="2" xfId="2" applyFont="1" applyFill="1" applyBorder="1" applyAlignment="1">
      <alignment horizontal="center" vertical="center"/>
    </xf>
    <xf numFmtId="0" fontId="4" fillId="8" borderId="2" xfId="9" applyFont="1" applyFill="1" applyBorder="1" applyAlignment="1">
      <alignment horizontal="center" vertical="center"/>
    </xf>
    <xf numFmtId="14" fontId="0" fillId="8" borderId="2" xfId="9" applyNumberFormat="1" applyFont="1" applyFill="1" applyBorder="1" applyAlignment="1">
      <alignment horizontal="center" vertical="center" wrapText="1"/>
    </xf>
    <xf numFmtId="0" fontId="0" fillId="8" borderId="4" xfId="9" applyFont="1" applyFill="1" applyBorder="1" applyAlignment="1">
      <alignment horizontal="left" vertical="center" wrapText="1"/>
    </xf>
    <xf numFmtId="167" fontId="0" fillId="0" borderId="2" xfId="0" applyNumberFormat="1" applyBorder="1" applyAlignment="1">
      <alignment horizontal="center" vertical="center"/>
    </xf>
    <xf numFmtId="49" fontId="7" fillId="2" borderId="1" xfId="0" applyNumberFormat="1" applyFont="1" applyFill="1" applyBorder="1" applyAlignment="1">
      <alignment horizontal="center" vertical="center" wrapText="1"/>
    </xf>
    <xf numFmtId="0" fontId="7" fillId="21" borderId="1" xfId="0" applyFont="1" applyFill="1" applyBorder="1" applyAlignment="1">
      <alignment horizontal="center" vertical="center" wrapText="1"/>
    </xf>
    <xf numFmtId="0" fontId="7" fillId="22" borderId="1" xfId="0" applyFont="1" applyFill="1" applyBorder="1" applyAlignment="1">
      <alignment horizontal="center" vertical="center" wrapText="1"/>
    </xf>
    <xf numFmtId="44" fontId="7" fillId="0" borderId="2" xfId="2" applyFont="1" applyFill="1" applyBorder="1" applyAlignment="1">
      <alignment horizontal="center" vertical="center"/>
    </xf>
    <xf numFmtId="44" fontId="0" fillId="2" borderId="2" xfId="2" applyFont="1" applyFill="1" applyBorder="1" applyAlignment="1">
      <alignment horizontal="center" vertical="center" wrapText="1"/>
    </xf>
    <xf numFmtId="44" fontId="0" fillId="0" borderId="0" xfId="2" applyFont="1" applyAlignment="1">
      <alignment horizontal="center" vertical="center"/>
    </xf>
    <xf numFmtId="0" fontId="7" fillId="2" borderId="1" xfId="0" applyFont="1" applyFill="1" applyBorder="1" applyAlignment="1" applyProtection="1">
      <alignment horizontal="center" vertical="center" wrapText="1"/>
      <protection locked="0"/>
    </xf>
    <xf numFmtId="44" fontId="7" fillId="0" borderId="1" xfId="2" applyFont="1" applyBorder="1" applyAlignment="1">
      <alignment vertical="center" wrapText="1"/>
    </xf>
    <xf numFmtId="49" fontId="0" fillId="0" borderId="1" xfId="9" applyNumberFormat="1" applyFont="1" applyBorder="1" applyAlignment="1">
      <alignment horizontal="center" vertical="center" wrapText="1"/>
    </xf>
    <xf numFmtId="3" fontId="0" fillId="2" borderId="1" xfId="7" applyNumberFormat="1" applyFont="1" applyFill="1" applyBorder="1" applyAlignment="1">
      <alignment horizontal="center" vertical="center" wrapText="1"/>
    </xf>
    <xf numFmtId="49" fontId="0" fillId="2" borderId="1" xfId="0" applyNumberFormat="1" applyFill="1" applyBorder="1" applyAlignment="1">
      <alignment horizontal="center" vertical="center" wrapText="1"/>
    </xf>
    <xf numFmtId="17" fontId="7" fillId="0" borderId="1" xfId="0" applyNumberFormat="1" applyFont="1" applyBorder="1" applyAlignment="1">
      <alignment horizontal="center" vertical="center" wrapText="1"/>
    </xf>
    <xf numFmtId="0" fontId="0" fillId="0" borderId="20" xfId="0" applyBorder="1" applyAlignment="1">
      <alignment horizontal="center" vertical="center"/>
    </xf>
    <xf numFmtId="44" fontId="0" fillId="0" borderId="1" xfId="2" applyFont="1" applyFill="1" applyBorder="1" applyAlignment="1">
      <alignment vertical="center" wrapText="1"/>
    </xf>
    <xf numFmtId="44" fontId="0" fillId="0" borderId="1" xfId="2" applyFont="1" applyFill="1" applyBorder="1" applyAlignment="1">
      <alignment vertical="center"/>
    </xf>
    <xf numFmtId="44" fontId="7" fillId="2" borderId="1" xfId="2" applyFont="1" applyFill="1" applyBorder="1" applyAlignment="1">
      <alignment vertical="center" wrapText="1"/>
    </xf>
    <xf numFmtId="171" fontId="7" fillId="2" borderId="1" xfId="2" applyNumberFormat="1" applyFont="1" applyFill="1" applyBorder="1" applyAlignment="1">
      <alignment vertical="center" wrapText="1"/>
    </xf>
    <xf numFmtId="44" fontId="7" fillId="0" borderId="1" xfId="2" applyFont="1" applyFill="1" applyBorder="1" applyAlignment="1">
      <alignment vertical="center"/>
    </xf>
    <xf numFmtId="44" fontId="7" fillId="0" borderId="1" xfId="2" applyFont="1" applyFill="1" applyBorder="1" applyAlignment="1">
      <alignment vertical="center" wrapText="1"/>
    </xf>
    <xf numFmtId="44" fontId="0" fillId="0" borderId="1" xfId="2" applyFont="1" applyBorder="1" applyAlignment="1">
      <alignment vertical="center"/>
    </xf>
    <xf numFmtId="44" fontId="0" fillId="2" borderId="1" xfId="2" applyFont="1" applyFill="1" applyBorder="1" applyAlignment="1">
      <alignment vertical="center"/>
    </xf>
    <xf numFmtId="0" fontId="3" fillId="2" borderId="1" xfId="9" applyFill="1" applyBorder="1" applyAlignment="1">
      <alignment horizontal="center" vertical="center"/>
    </xf>
    <xf numFmtId="0" fontId="3" fillId="2" borderId="1" xfId="0" applyFont="1" applyFill="1" applyBorder="1" applyAlignment="1">
      <alignment horizontal="center" vertical="center" wrapText="1"/>
    </xf>
    <xf numFmtId="0" fontId="0" fillId="0" borderId="1" xfId="7" applyFont="1" applyBorder="1" applyAlignment="1">
      <alignment horizontal="left" vertical="center" wrapText="1"/>
    </xf>
    <xf numFmtId="44" fontId="0" fillId="0" borderId="2" xfId="2" applyFont="1" applyFill="1" applyBorder="1" applyAlignment="1">
      <alignment horizontal="right" vertical="center"/>
    </xf>
    <xf numFmtId="44" fontId="0" fillId="0" borderId="0" xfId="2" applyFont="1" applyFill="1"/>
    <xf numFmtId="0" fontId="18" fillId="0" borderId="1" xfId="6" applyFont="1" applyFill="1" applyBorder="1" applyAlignment="1">
      <alignment horizontal="center" vertical="center" wrapText="1"/>
    </xf>
    <xf numFmtId="0" fontId="17" fillId="0" borderId="1" xfId="0" applyFont="1" applyBorder="1" applyAlignment="1">
      <alignment horizontal="left" vertical="center" wrapText="1"/>
    </xf>
    <xf numFmtId="0" fontId="9" fillId="0" borderId="1" xfId="0" applyFont="1" applyBorder="1" applyAlignment="1">
      <alignment horizontal="left" vertical="center" wrapText="1"/>
    </xf>
    <xf numFmtId="0" fontId="14" fillId="0" borderId="1" xfId="9" applyFont="1" applyBorder="1" applyAlignment="1">
      <alignment horizontal="center" vertical="center"/>
    </xf>
    <xf numFmtId="1" fontId="0" fillId="0" borderId="1" xfId="0" applyNumberFormat="1" applyBorder="1" applyAlignment="1">
      <alignment horizontal="center" vertical="center"/>
    </xf>
    <xf numFmtId="17" fontId="0" fillId="2" borderId="1" xfId="0" applyNumberFormat="1" applyFill="1" applyBorder="1" applyAlignment="1">
      <alignment horizontal="center" vertical="center"/>
    </xf>
    <xf numFmtId="17" fontId="7" fillId="0" borderId="1" xfId="0" applyNumberFormat="1" applyFont="1" applyBorder="1" applyAlignment="1">
      <alignment horizontal="center" vertical="center"/>
    </xf>
    <xf numFmtId="167" fontId="0" fillId="2" borderId="1" xfId="0" applyNumberFormat="1" applyFill="1" applyBorder="1" applyAlignment="1">
      <alignment horizontal="center" vertical="center"/>
    </xf>
    <xf numFmtId="44" fontId="0" fillId="0" borderId="1" xfId="2" applyFont="1" applyBorder="1" applyAlignment="1">
      <alignment horizontal="center" vertical="center" wrapText="1"/>
    </xf>
    <xf numFmtId="14" fontId="0" fillId="0" borderId="1" xfId="0" applyNumberFormat="1" applyBorder="1" applyAlignment="1">
      <alignment horizontal="center" vertical="center" wrapText="1"/>
    </xf>
    <xf numFmtId="0" fontId="4" fillId="3" borderId="1" xfId="0" applyFont="1" applyFill="1" applyBorder="1" applyAlignment="1">
      <alignment horizontal="left" vertical="center" wrapText="1"/>
    </xf>
    <xf numFmtId="0" fontId="9" fillId="15" borderId="1" xfId="0" applyFont="1" applyFill="1" applyBorder="1" applyAlignment="1">
      <alignment horizontal="left" vertical="center" wrapText="1"/>
    </xf>
    <xf numFmtId="0" fontId="7" fillId="0" borderId="1" xfId="7" applyFont="1" applyBorder="1" applyAlignment="1" applyProtection="1">
      <alignment horizontal="left" vertical="center" wrapText="1"/>
      <protection locked="0"/>
    </xf>
    <xf numFmtId="0" fontId="0" fillId="0" borderId="0" xfId="0" applyAlignment="1">
      <alignment horizontal="left" vertical="center"/>
    </xf>
    <xf numFmtId="0" fontId="0" fillId="0" borderId="1" xfId="5" applyFont="1" applyFill="1" applyBorder="1" applyAlignment="1">
      <alignment horizontal="center" vertical="center" wrapText="1"/>
    </xf>
    <xf numFmtId="49" fontId="0" fillId="0" borderId="1" xfId="0" applyNumberFormat="1" applyBorder="1" applyAlignment="1">
      <alignment horizontal="center" vertical="center" wrapText="1"/>
    </xf>
    <xf numFmtId="0" fontId="9" fillId="0" borderId="1" xfId="9" applyFont="1" applyBorder="1" applyAlignment="1">
      <alignment horizontal="left" vertical="center" wrapText="1"/>
    </xf>
    <xf numFmtId="14" fontId="0" fillId="0" borderId="1" xfId="9" applyNumberFormat="1" applyFont="1" applyBorder="1" applyAlignment="1">
      <alignment horizontal="center" vertical="center" wrapText="1"/>
    </xf>
    <xf numFmtId="0" fontId="7" fillId="0" borderId="1" xfId="0" applyFont="1" applyBorder="1" applyAlignment="1">
      <alignment horizontal="left" vertical="top" wrapText="1"/>
    </xf>
    <xf numFmtId="44" fontId="7" fillId="0" borderId="1" xfId="2" applyFont="1" applyFill="1" applyBorder="1" applyAlignment="1">
      <alignment horizontal="right" vertical="center" wrapText="1"/>
    </xf>
    <xf numFmtId="44" fontId="0" fillId="0" borderId="1" xfId="2" applyFont="1" applyFill="1" applyBorder="1" applyAlignment="1">
      <alignment horizontal="right" vertical="center" wrapText="1"/>
    </xf>
    <xf numFmtId="17" fontId="7" fillId="0" borderId="1" xfId="9" applyNumberFormat="1" applyFont="1" applyBorder="1" applyAlignment="1">
      <alignment horizontal="center" vertical="center" wrapText="1"/>
    </xf>
    <xf numFmtId="17" fontId="0" fillId="0" borderId="1" xfId="0" quotePrefix="1" applyNumberFormat="1" applyBorder="1" applyAlignment="1">
      <alignment horizontal="center" vertical="center" wrapText="1"/>
    </xf>
    <xf numFmtId="0" fontId="13" fillId="0" borderId="1" xfId="9" applyFont="1" applyBorder="1" applyAlignment="1">
      <alignment horizontal="center" vertical="center" wrapText="1"/>
    </xf>
    <xf numFmtId="49" fontId="7" fillId="2" borderId="1" xfId="7" applyNumberFormat="1" applyFont="1" applyFill="1" applyBorder="1" applyAlignment="1">
      <alignment horizontal="center" vertical="center" wrapText="1"/>
    </xf>
    <xf numFmtId="167" fontId="0" fillId="0" borderId="1" xfId="0" applyNumberFormat="1" applyBorder="1" applyAlignment="1">
      <alignment horizontal="center" vertical="center"/>
    </xf>
    <xf numFmtId="44" fontId="0" fillId="0" borderId="1" xfId="2" applyFont="1" applyFill="1" applyBorder="1" applyAlignment="1">
      <alignment horizontal="center" vertical="center" wrapText="1"/>
    </xf>
    <xf numFmtId="44" fontId="4" fillId="0" borderId="0" xfId="0" applyNumberFormat="1" applyFont="1" applyAlignment="1">
      <alignment vertical="center"/>
    </xf>
    <xf numFmtId="0" fontId="7" fillId="0" borderId="1" xfId="0" applyFont="1" applyBorder="1" applyAlignment="1" applyProtection="1">
      <alignment horizontal="left" vertical="center" wrapText="1"/>
      <protection locked="0"/>
    </xf>
    <xf numFmtId="44" fontId="0" fillId="0" borderId="2" xfId="2" applyFont="1" applyFill="1" applyBorder="1" applyAlignment="1">
      <alignment horizontal="right" vertical="center" wrapText="1"/>
    </xf>
    <xf numFmtId="0" fontId="0" fillId="0" borderId="2" xfId="7" applyFont="1" applyBorder="1" applyAlignment="1">
      <alignment horizontal="center" vertical="center" wrapText="1"/>
    </xf>
    <xf numFmtId="44" fontId="7" fillId="0" borderId="2" xfId="2" applyFont="1" applyFill="1" applyBorder="1" applyAlignment="1">
      <alignment horizontal="right" vertical="center"/>
    </xf>
    <xf numFmtId="49" fontId="7" fillId="0" borderId="2" xfId="7" applyNumberFormat="1" applyFont="1" applyBorder="1" applyAlignment="1">
      <alignment horizontal="center" vertical="center" wrapText="1"/>
    </xf>
    <xf numFmtId="0" fontId="0" fillId="0" borderId="5" xfId="0" applyBorder="1" applyAlignment="1">
      <alignment horizontal="left" vertical="center" wrapText="1"/>
    </xf>
    <xf numFmtId="44" fontId="0" fillId="0" borderId="10" xfId="2" applyFont="1" applyFill="1" applyBorder="1" applyAlignment="1">
      <alignment horizontal="center" vertical="center"/>
    </xf>
    <xf numFmtId="49" fontId="0" fillId="0" borderId="10" xfId="0" applyNumberFormat="1"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wrapText="1"/>
    </xf>
    <xf numFmtId="0" fontId="0" fillId="0" borderId="1" xfId="6" applyFont="1" applyFill="1" applyBorder="1" applyAlignment="1">
      <alignment horizontal="center" vertical="center"/>
    </xf>
    <xf numFmtId="44" fontId="7" fillId="0" borderId="1" xfId="2" applyFont="1" applyFill="1" applyBorder="1" applyAlignment="1">
      <alignment horizontal="center"/>
    </xf>
    <xf numFmtId="167" fontId="0" fillId="0" borderId="2" xfId="0" applyNumberFormat="1" applyBorder="1" applyAlignment="1">
      <alignment horizontal="center" vertical="center" wrapText="1"/>
    </xf>
    <xf numFmtId="167" fontId="0" fillId="0" borderId="1" xfId="0" applyNumberFormat="1" applyBorder="1" applyAlignment="1">
      <alignment horizontal="center"/>
    </xf>
    <xf numFmtId="44" fontId="0" fillId="0" borderId="14" xfId="2" applyFont="1" applyFill="1" applyBorder="1" applyAlignment="1">
      <alignment horizontal="center" vertical="center"/>
    </xf>
    <xf numFmtId="0" fontId="7" fillId="0" borderId="11" xfId="0" applyFont="1" applyBorder="1" applyAlignment="1">
      <alignment horizontal="center" vertical="center"/>
    </xf>
    <xf numFmtId="44" fontId="0" fillId="0" borderId="1" xfId="2" applyFont="1" applyFill="1" applyBorder="1" applyAlignment="1">
      <alignment horizontal="center"/>
    </xf>
    <xf numFmtId="0" fontId="7" fillId="0" borderId="1" xfId="5" applyFont="1" applyFill="1" applyBorder="1" applyAlignment="1">
      <alignment horizontal="center" vertical="center" wrapText="1"/>
    </xf>
    <xf numFmtId="44" fontId="0" fillId="0" borderId="2" xfId="2" applyFont="1" applyFill="1" applyBorder="1" applyAlignment="1">
      <alignment horizontal="center" vertical="center" wrapText="1"/>
    </xf>
    <xf numFmtId="44" fontId="7" fillId="0" borderId="2" xfId="2" applyFont="1" applyFill="1" applyBorder="1" applyAlignment="1">
      <alignment horizontal="center" vertical="center" wrapText="1"/>
    </xf>
    <xf numFmtId="168" fontId="0" fillId="0" borderId="1" xfId="1" applyNumberFormat="1" applyFont="1" applyFill="1" applyBorder="1" applyAlignment="1">
      <alignment horizontal="center" vertical="center"/>
    </xf>
    <xf numFmtId="1" fontId="13" fillId="0" borderId="0" xfId="0" applyNumberFormat="1" applyFont="1" applyAlignment="1">
      <alignment horizontal="center"/>
    </xf>
    <xf numFmtId="44" fontId="0" fillId="0" borderId="2" xfId="2" applyFont="1" applyFill="1" applyBorder="1" applyAlignment="1">
      <alignment horizontal="center"/>
    </xf>
    <xf numFmtId="0" fontId="9" fillId="0" borderId="1" xfId="0" applyFont="1" applyBorder="1" applyAlignment="1">
      <alignment vertical="center" wrapText="1"/>
    </xf>
    <xf numFmtId="0" fontId="7" fillId="0" borderId="1" xfId="7" applyFont="1" applyBorder="1" applyAlignment="1" applyProtection="1">
      <alignment horizontal="center" vertical="center" wrapText="1"/>
      <protection locked="0"/>
    </xf>
    <xf numFmtId="49" fontId="0" fillId="0" borderId="1" xfId="0" applyNumberFormat="1" applyBorder="1" applyAlignment="1">
      <alignment horizontal="center" vertical="top" wrapText="1"/>
    </xf>
    <xf numFmtId="44" fontId="0" fillId="0" borderId="1" xfId="2" applyFont="1" applyFill="1" applyBorder="1" applyAlignment="1">
      <alignment horizontal="center" vertical="top" wrapText="1"/>
    </xf>
    <xf numFmtId="14" fontId="0" fillId="0" borderId="2" xfId="0" applyNumberFormat="1" applyBorder="1" applyAlignment="1">
      <alignment horizontal="center" vertical="center" wrapText="1"/>
    </xf>
    <xf numFmtId="44" fontId="0" fillId="0" borderId="2" xfId="2" applyFont="1" applyFill="1" applyBorder="1" applyAlignment="1">
      <alignment vertical="center"/>
    </xf>
    <xf numFmtId="44" fontId="7" fillId="0" borderId="5" xfId="2" applyFont="1" applyFill="1" applyBorder="1" applyAlignment="1">
      <alignment vertical="center"/>
    </xf>
    <xf numFmtId="0" fontId="0" fillId="0" borderId="3" xfId="0" applyBorder="1" applyAlignment="1">
      <alignment horizontal="center" vertical="center" wrapText="1"/>
    </xf>
    <xf numFmtId="17" fontId="0" fillId="0" borderId="5" xfId="0" applyNumberFormat="1" applyBorder="1" applyAlignment="1">
      <alignment horizontal="center" vertical="center" wrapText="1"/>
    </xf>
    <xf numFmtId="44" fontId="0" fillId="0" borderId="1" xfId="2" applyFont="1" applyFill="1" applyBorder="1" applyAlignment="1">
      <alignment horizontal="right" wrapText="1"/>
    </xf>
    <xf numFmtId="44" fontId="0" fillId="0" borderId="18" xfId="2" applyFont="1" applyFill="1" applyBorder="1" applyAlignment="1">
      <alignment horizontal="right" vertical="center" wrapText="1"/>
    </xf>
    <xf numFmtId="0" fontId="0" fillId="0" borderId="21" xfId="9" applyFont="1" applyBorder="1" applyAlignment="1">
      <alignment horizontal="center" vertical="center" wrapText="1"/>
    </xf>
    <xf numFmtId="44" fontId="0" fillId="0" borderId="19" xfId="2" applyFont="1" applyFill="1" applyBorder="1" applyAlignment="1">
      <alignment horizontal="right" vertical="center" wrapText="1"/>
    </xf>
    <xf numFmtId="17" fontId="0" fillId="0" borderId="19" xfId="9" applyNumberFormat="1" applyFont="1" applyBorder="1" applyAlignment="1">
      <alignment horizontal="center" vertical="center" wrapText="1"/>
    </xf>
    <xf numFmtId="0" fontId="0" fillId="0" borderId="22" xfId="9" applyFont="1" applyBorder="1" applyAlignment="1">
      <alignment horizontal="center" vertical="center" wrapText="1"/>
    </xf>
    <xf numFmtId="0" fontId="13" fillId="0" borderId="0" xfId="9" applyFont="1" applyAlignment="1">
      <alignment horizontal="center" vertical="center" wrapText="1"/>
    </xf>
    <xf numFmtId="44" fontId="7" fillId="0" borderId="10" xfId="2" applyFont="1" applyFill="1" applyBorder="1" applyAlignment="1">
      <alignment horizontal="right" vertical="center"/>
    </xf>
    <xf numFmtId="0" fontId="7" fillId="0" borderId="10" xfId="9" applyFont="1" applyBorder="1" applyAlignment="1">
      <alignment horizontal="center" vertical="center" wrapText="1"/>
    </xf>
    <xf numFmtId="44" fontId="9" fillId="0" borderId="1" xfId="2" applyFont="1" applyFill="1" applyBorder="1" applyAlignment="1">
      <alignment horizontal="center" vertical="center"/>
    </xf>
    <xf numFmtId="0" fontId="0" fillId="0" borderId="5" xfId="9" applyFont="1" applyBorder="1" applyAlignment="1">
      <alignment horizontal="center" vertical="center" wrapText="1"/>
    </xf>
    <xf numFmtId="44" fontId="0" fillId="0" borderId="0" xfId="2" applyFont="1" applyFill="1" applyAlignment="1">
      <alignment vertical="center"/>
    </xf>
    <xf numFmtId="14" fontId="0" fillId="0" borderId="2" xfId="9" applyNumberFormat="1" applyFont="1" applyBorder="1" applyAlignment="1">
      <alignment horizontal="center" vertical="center" wrapText="1"/>
    </xf>
    <xf numFmtId="1" fontId="0" fillId="0" borderId="1" xfId="9" applyNumberFormat="1" applyFont="1" applyBorder="1" applyAlignment="1">
      <alignment horizontal="center" vertical="center"/>
    </xf>
    <xf numFmtId="44" fontId="0" fillId="0" borderId="1" xfId="2" applyFont="1" applyFill="1" applyBorder="1" applyAlignment="1" applyProtection="1">
      <alignment horizontal="right" vertical="center"/>
      <protection locked="0"/>
    </xf>
    <xf numFmtId="0" fontId="0" fillId="0" borderId="1" xfId="12" applyFont="1" applyBorder="1" applyAlignment="1" applyProtection="1">
      <alignment horizontal="center" vertical="center"/>
      <protection locked="0"/>
    </xf>
    <xf numFmtId="1" fontId="0" fillId="0" borderId="1" xfId="9" applyNumberFormat="1" applyFont="1" applyBorder="1" applyAlignment="1">
      <alignment horizontal="center" vertical="center" wrapText="1"/>
    </xf>
    <xf numFmtId="168" fontId="0" fillId="0" borderId="1" xfId="9" applyNumberFormat="1" applyFont="1" applyBorder="1" applyAlignment="1">
      <alignment horizontal="center" vertical="center" wrapText="1"/>
    </xf>
    <xf numFmtId="44" fontId="7" fillId="0" borderId="1" xfId="2" applyFont="1" applyFill="1" applyBorder="1" applyAlignment="1">
      <alignment horizontal="center" vertical="center" wrapText="1"/>
    </xf>
    <xf numFmtId="49" fontId="7" fillId="0" borderId="1" xfId="0" applyNumberFormat="1" applyFont="1" applyBorder="1" applyAlignment="1">
      <alignment horizontal="center" vertical="center" wrapText="1"/>
    </xf>
    <xf numFmtId="44" fontId="0" fillId="0" borderId="1" xfId="2" applyFont="1" applyFill="1" applyBorder="1" applyAlignment="1" applyProtection="1">
      <alignment horizontal="center" vertical="center"/>
      <protection locked="0"/>
    </xf>
    <xf numFmtId="0" fontId="7" fillId="0" borderId="1" xfId="0" applyFont="1" applyBorder="1" applyAlignment="1">
      <alignment horizontal="center" wrapText="1"/>
    </xf>
    <xf numFmtId="44" fontId="7" fillId="0" borderId="1" xfId="0" applyNumberFormat="1" applyFont="1" applyBorder="1" applyAlignment="1">
      <alignment horizontal="center" vertical="center" wrapText="1"/>
    </xf>
    <xf numFmtId="3" fontId="0" fillId="0" borderId="1" xfId="9" applyNumberFormat="1" applyFont="1" applyBorder="1" applyAlignment="1">
      <alignment horizontal="left" vertical="center" wrapText="1"/>
    </xf>
    <xf numFmtId="17" fontId="0" fillId="0" borderId="1" xfId="0" applyNumberFormat="1" applyBorder="1" applyAlignment="1">
      <alignment horizontal="left" vertical="center"/>
    </xf>
    <xf numFmtId="17" fontId="0" fillId="0" borderId="1" xfId="0" applyNumberFormat="1" applyBorder="1" applyAlignment="1">
      <alignment horizontal="left" vertical="center" wrapText="1"/>
    </xf>
    <xf numFmtId="49" fontId="7" fillId="0" borderId="1" xfId="0" applyNumberFormat="1" applyFont="1" applyBorder="1" applyAlignment="1">
      <alignment horizontal="center" vertical="center"/>
    </xf>
    <xf numFmtId="171" fontId="7" fillId="0" borderId="1" xfId="2" applyNumberFormat="1" applyFont="1" applyFill="1" applyBorder="1" applyAlignment="1">
      <alignment horizontal="right"/>
    </xf>
    <xf numFmtId="171" fontId="7" fillId="0" borderId="1" xfId="2" applyNumberFormat="1" applyFont="1" applyFill="1" applyBorder="1" applyAlignment="1">
      <alignment horizontal="center" vertical="center"/>
    </xf>
    <xf numFmtId="44" fontId="7" fillId="0" borderId="1" xfId="2" applyFont="1" applyFill="1" applyBorder="1" applyAlignment="1">
      <alignment horizontal="left"/>
    </xf>
    <xf numFmtId="0" fontId="7" fillId="0" borderId="1" xfId="0" applyFont="1" applyBorder="1" applyAlignment="1" applyProtection="1">
      <alignment horizontal="center" vertical="center"/>
      <protection locked="0"/>
    </xf>
    <xf numFmtId="44" fontId="7" fillId="0" borderId="1" xfId="2" applyFont="1" applyFill="1" applyBorder="1" applyAlignment="1">
      <alignment horizontal="left" vertical="center"/>
    </xf>
    <xf numFmtId="0" fontId="7" fillId="0" borderId="1" xfId="0" applyFont="1" applyBorder="1" applyAlignment="1">
      <alignment horizontal="left" wrapText="1"/>
    </xf>
    <xf numFmtId="0" fontId="19" fillId="0" borderId="1" xfId="0" applyFont="1" applyBorder="1" applyAlignment="1">
      <alignment horizontal="center" vertical="center" wrapText="1"/>
    </xf>
    <xf numFmtId="1" fontId="7" fillId="0" borderId="1" xfId="0" applyNumberFormat="1" applyFont="1" applyBorder="1" applyAlignment="1">
      <alignment horizontal="center" vertical="center" wrapText="1"/>
    </xf>
    <xf numFmtId="44" fontId="7" fillId="0" borderId="1" xfId="2" applyFont="1" applyFill="1" applyBorder="1"/>
    <xf numFmtId="44" fontId="7" fillId="0" borderId="2" xfId="2" applyFont="1" applyFill="1" applyBorder="1" applyAlignment="1">
      <alignment horizontal="left" vertical="center"/>
    </xf>
    <xf numFmtId="0" fontId="0" fillId="0" borderId="20" xfId="0" applyBorder="1" applyAlignment="1">
      <alignment horizontal="center" vertical="center" wrapText="1"/>
    </xf>
    <xf numFmtId="44" fontId="7" fillId="0" borderId="1" xfId="2" applyFont="1" applyFill="1" applyBorder="1" applyAlignment="1">
      <alignment horizontal="right" vertical="center"/>
    </xf>
    <xf numFmtId="49" fontId="0" fillId="2" borderId="2" xfId="0" applyNumberFormat="1" applyFill="1" applyBorder="1" applyAlignment="1">
      <alignment horizontal="center" vertical="center"/>
    </xf>
    <xf numFmtId="0" fontId="0" fillId="2" borderId="1" xfId="7" applyFont="1" applyFill="1" applyBorder="1" applyAlignment="1">
      <alignment horizontal="center"/>
    </xf>
    <xf numFmtId="0" fontId="0" fillId="0" borderId="12" xfId="0" applyBorder="1" applyAlignment="1">
      <alignment horizontal="center" vertical="center"/>
    </xf>
    <xf numFmtId="3" fontId="0" fillId="0" borderId="1" xfId="0" applyNumberFormat="1" applyBorder="1" applyAlignment="1">
      <alignment horizontal="center" vertical="center" wrapText="1"/>
    </xf>
    <xf numFmtId="0" fontId="9" fillId="0" borderId="1" xfId="9" applyFont="1" applyBorder="1" applyAlignment="1">
      <alignment horizontal="center" wrapText="1"/>
    </xf>
    <xf numFmtId="1" fontId="7" fillId="0" borderId="1" xfId="9" applyNumberFormat="1" applyFont="1" applyBorder="1" applyAlignment="1">
      <alignment horizontal="center" vertical="center" wrapText="1"/>
    </xf>
    <xf numFmtId="168" fontId="0" fillId="2" borderId="1" xfId="1"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168" fontId="0" fillId="0" borderId="1" xfId="1" applyNumberFormat="1" applyFont="1" applyBorder="1" applyAlignment="1">
      <alignment horizontal="center" vertical="center" wrapText="1"/>
    </xf>
    <xf numFmtId="17" fontId="0" fillId="0" borderId="1" xfId="9" applyNumberFormat="1" applyFont="1" applyBorder="1" applyAlignment="1">
      <alignment horizontal="center" vertical="center"/>
    </xf>
    <xf numFmtId="0" fontId="7" fillId="0" borderId="2" xfId="9" applyFont="1" applyBorder="1" applyAlignment="1">
      <alignment horizontal="left" wrapText="1"/>
    </xf>
    <xf numFmtId="171" fontId="0" fillId="0" borderId="2" xfId="0" applyNumberFormat="1" applyBorder="1" applyAlignment="1">
      <alignment horizontal="center" vertical="center"/>
    </xf>
    <xf numFmtId="17" fontId="3" fillId="2" borderId="2" xfId="0" applyNumberFormat="1" applyFont="1" applyFill="1" applyBorder="1" applyAlignment="1">
      <alignment horizontal="center" vertical="center" wrapText="1"/>
    </xf>
    <xf numFmtId="0" fontId="0" fillId="0" borderId="3" xfId="0" applyBorder="1" applyAlignment="1">
      <alignment vertical="center" wrapText="1"/>
    </xf>
    <xf numFmtId="17" fontId="0" fillId="0" borderId="1" xfId="0" applyNumberFormat="1" applyBorder="1" applyAlignment="1">
      <alignment horizontal="center" vertical="center"/>
    </xf>
    <xf numFmtId="0" fontId="0" fillId="0" borderId="0" xfId="0" applyAlignment="1">
      <alignment horizontal="center"/>
    </xf>
    <xf numFmtId="0" fontId="0" fillId="0" borderId="1" xfId="0" applyBorder="1" applyAlignment="1">
      <alignment horizontal="center" vertical="center" wrapText="1"/>
    </xf>
    <xf numFmtId="10" fontId="0" fillId="0" borderId="0" xfId="4" applyNumberFormat="1" applyFont="1" applyAlignment="1">
      <alignment horizontal="center" vertical="center"/>
    </xf>
    <xf numFmtId="10" fontId="0" fillId="0" borderId="0" xfId="4" applyNumberFormat="1" applyFont="1" applyAlignment="1">
      <alignment horizontal="center" vertical="center" wrapText="1"/>
    </xf>
    <xf numFmtId="10" fontId="0" fillId="0" borderId="0" xfId="0" applyNumberFormat="1" applyAlignment="1">
      <alignment horizontal="center" vertical="center" wrapText="1"/>
    </xf>
    <xf numFmtId="9" fontId="0" fillId="0" borderId="0" xfId="0" applyNumberFormat="1" applyAlignment="1">
      <alignment horizontal="center" vertical="center" wrapText="1"/>
    </xf>
    <xf numFmtId="0" fontId="0" fillId="0" borderId="0" xfId="0" applyAlignment="1">
      <alignment horizontal="center"/>
    </xf>
    <xf numFmtId="0" fontId="4" fillId="2" borderId="0" xfId="0" applyFont="1" applyFill="1" applyAlignment="1">
      <alignment horizontal="center"/>
    </xf>
    <xf numFmtId="0" fontId="0" fillId="2" borderId="1" xfId="9" applyFont="1" applyFill="1" applyBorder="1" applyAlignment="1">
      <alignment horizontal="left" vertical="center" wrapText="1"/>
    </xf>
    <xf numFmtId="0" fontId="0" fillId="0" borderId="0" xfId="0" applyAlignment="1">
      <alignment horizontal="left"/>
    </xf>
    <xf numFmtId="0" fontId="4" fillId="2" borderId="0" xfId="0" applyFont="1" applyFill="1" applyAlignment="1">
      <alignment horizontal="left"/>
    </xf>
    <xf numFmtId="0" fontId="4" fillId="5" borderId="7" xfId="0" applyFont="1" applyFill="1" applyBorder="1" applyAlignment="1">
      <alignment horizontal="center"/>
    </xf>
    <xf numFmtId="0" fontId="4" fillId="5" borderId="8" xfId="0" applyFont="1" applyFill="1" applyBorder="1" applyAlignment="1">
      <alignment horizontal="center"/>
    </xf>
    <xf numFmtId="0" fontId="4" fillId="5" borderId="9" xfId="0" applyFont="1" applyFill="1" applyBorder="1" applyAlignment="1">
      <alignment horizontal="center"/>
    </xf>
    <xf numFmtId="44" fontId="0" fillId="2" borderId="1" xfId="2" applyFont="1" applyFill="1" applyBorder="1" applyAlignment="1">
      <alignment horizontal="right" vertical="center" wrapText="1"/>
    </xf>
    <xf numFmtId="0" fontId="7" fillId="2" borderId="1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0" fillId="2" borderId="11" xfId="0" applyFill="1" applyBorder="1" applyAlignment="1">
      <alignment horizontal="justify" vertical="center" wrapText="1"/>
    </xf>
    <xf numFmtId="0" fontId="0" fillId="2" borderId="3" xfId="0" applyFill="1" applyBorder="1" applyAlignment="1">
      <alignment horizontal="justify" vertical="center" wrapText="1"/>
    </xf>
    <xf numFmtId="0" fontId="0" fillId="2" borderId="12" xfId="0" applyFill="1" applyBorder="1" applyAlignment="1">
      <alignment horizontal="justify" vertical="center" wrapText="1"/>
    </xf>
    <xf numFmtId="0" fontId="0" fillId="2" borderId="1"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3" xfId="0" applyFill="1" applyBorder="1" applyAlignment="1">
      <alignment horizontal="left" vertical="top" wrapText="1"/>
    </xf>
    <xf numFmtId="0" fontId="7" fillId="2" borderId="11" xfId="9" applyFont="1" applyFill="1" applyBorder="1" applyAlignment="1">
      <alignment horizontal="center" vertical="center" wrapText="1"/>
    </xf>
    <xf numFmtId="0" fontId="7" fillId="2" borderId="12" xfId="9" applyFont="1" applyFill="1" applyBorder="1" applyAlignment="1">
      <alignment horizontal="center" vertical="center" wrapText="1"/>
    </xf>
    <xf numFmtId="0" fontId="7" fillId="2" borderId="3" xfId="9" applyFont="1" applyFill="1" applyBorder="1" applyAlignment="1">
      <alignment horizontal="center" vertical="center" wrapText="1"/>
    </xf>
    <xf numFmtId="0" fontId="7" fillId="0" borderId="11" xfId="9" applyFont="1" applyBorder="1" applyAlignment="1">
      <alignment horizontal="left" vertical="center" wrapText="1"/>
    </xf>
    <xf numFmtId="0" fontId="7" fillId="0" borderId="12" xfId="9" applyFont="1" applyBorder="1" applyAlignment="1">
      <alignment horizontal="left" vertical="center" wrapText="1"/>
    </xf>
    <xf numFmtId="0" fontId="7" fillId="0" borderId="3" xfId="9" applyFont="1" applyBorder="1" applyAlignment="1">
      <alignment horizontal="left" vertical="center" wrapText="1"/>
    </xf>
    <xf numFmtId="1" fontId="7" fillId="0" borderId="11" xfId="9" applyNumberFormat="1" applyFont="1" applyBorder="1" applyAlignment="1">
      <alignment horizontal="center" vertical="center"/>
    </xf>
    <xf numFmtId="1" fontId="7" fillId="0" borderId="12" xfId="9" applyNumberFormat="1" applyFont="1" applyBorder="1" applyAlignment="1">
      <alignment horizontal="center" vertical="center"/>
    </xf>
    <xf numFmtId="1" fontId="7" fillId="0" borderId="3" xfId="9" applyNumberFormat="1" applyFont="1" applyBorder="1" applyAlignment="1">
      <alignment horizontal="center" vertical="center"/>
    </xf>
    <xf numFmtId="0" fontId="7" fillId="0" borderId="11" xfId="9" applyFont="1" applyBorder="1" applyAlignment="1">
      <alignment horizontal="center" vertical="center"/>
    </xf>
    <xf numFmtId="0" fontId="7" fillId="0" borderId="12" xfId="9" applyFont="1" applyBorder="1" applyAlignment="1">
      <alignment horizontal="center" vertical="center"/>
    </xf>
    <xf numFmtId="0" fontId="7" fillId="0" borderId="3" xfId="9" applyFont="1" applyBorder="1" applyAlignment="1">
      <alignment horizontal="center" vertical="center"/>
    </xf>
    <xf numFmtId="17" fontId="7" fillId="0" borderId="11" xfId="9" applyNumberFormat="1" applyFont="1" applyBorder="1" applyAlignment="1">
      <alignment horizontal="center" vertical="center" wrapText="1"/>
    </xf>
    <xf numFmtId="17" fontId="7" fillId="0" borderId="12" xfId="9" applyNumberFormat="1" applyFont="1" applyBorder="1" applyAlignment="1">
      <alignment horizontal="center" vertical="center" wrapText="1"/>
    </xf>
    <xf numFmtId="17" fontId="7" fillId="0" borderId="3" xfId="9" applyNumberFormat="1" applyFont="1" applyBorder="1" applyAlignment="1">
      <alignment horizontal="center" vertical="center" wrapText="1"/>
    </xf>
    <xf numFmtId="0" fontId="0" fillId="0" borderId="11" xfId="9" applyFont="1" applyBorder="1" applyAlignment="1">
      <alignment horizontal="center" vertical="center"/>
    </xf>
    <xf numFmtId="0" fontId="0" fillId="0" borderId="12" xfId="9" applyFont="1" applyBorder="1" applyAlignment="1">
      <alignment horizontal="center" vertical="center"/>
    </xf>
    <xf numFmtId="0" fontId="0" fillId="0" borderId="3" xfId="9" applyFont="1" applyBorder="1" applyAlignment="1">
      <alignment horizontal="center" vertical="center"/>
    </xf>
    <xf numFmtId="0" fontId="0" fillId="0" borderId="11" xfId="9" applyFont="1" applyBorder="1" applyAlignment="1">
      <alignment horizontal="left" vertical="center" wrapText="1"/>
    </xf>
    <xf numFmtId="0" fontId="0" fillId="0" borderId="12" xfId="9" applyFont="1" applyBorder="1" applyAlignment="1">
      <alignment horizontal="left" vertical="center" wrapText="1"/>
    </xf>
    <xf numFmtId="0" fontId="0" fillId="0" borderId="3" xfId="9" applyFont="1" applyBorder="1" applyAlignment="1">
      <alignment horizontal="left" vertical="center" wrapText="1"/>
    </xf>
    <xf numFmtId="0" fontId="0" fillId="2" borderId="11" xfId="9" applyFont="1" applyFill="1" applyBorder="1" applyAlignment="1">
      <alignment horizontal="center" vertical="center" wrapText="1"/>
    </xf>
    <xf numFmtId="0" fontId="0" fillId="2" borderId="12" xfId="9" applyFont="1" applyFill="1" applyBorder="1" applyAlignment="1">
      <alignment horizontal="center" vertical="center" wrapText="1"/>
    </xf>
    <xf numFmtId="0" fontId="0" fillId="2" borderId="3" xfId="9" applyFont="1" applyFill="1" applyBorder="1" applyAlignment="1">
      <alignment horizontal="center" vertical="center" wrapText="1"/>
    </xf>
    <xf numFmtId="0" fontId="7" fillId="0" borderId="11" xfId="9" applyFont="1" applyBorder="1" applyAlignment="1">
      <alignment horizontal="center" vertical="center" wrapText="1"/>
    </xf>
    <xf numFmtId="0" fontId="7" fillId="0" borderId="3" xfId="9" applyFont="1" applyBorder="1" applyAlignment="1">
      <alignment horizontal="center" vertical="center" wrapText="1"/>
    </xf>
    <xf numFmtId="44" fontId="7" fillId="0" borderId="11" xfId="2" applyFont="1" applyBorder="1" applyAlignment="1">
      <alignment horizontal="center" vertical="center"/>
    </xf>
    <xf numFmtId="44" fontId="7" fillId="0" borderId="3" xfId="2" applyFont="1" applyBorder="1" applyAlignment="1">
      <alignment horizontal="center" vertical="center"/>
    </xf>
    <xf numFmtId="0" fontId="0" fillId="0" borderId="11" xfId="9" applyFont="1" applyBorder="1" applyAlignment="1">
      <alignment horizontal="center" vertical="center" wrapText="1"/>
    </xf>
    <xf numFmtId="0" fontId="0" fillId="0" borderId="12" xfId="9" applyFont="1" applyBorder="1" applyAlignment="1">
      <alignment horizontal="center" vertical="center" wrapText="1"/>
    </xf>
    <xf numFmtId="0" fontId="0" fillId="0" borderId="3" xfId="9" applyFont="1" applyBorder="1" applyAlignment="1">
      <alignment horizontal="center" vertical="center" wrapText="1"/>
    </xf>
    <xf numFmtId="44" fontId="0" fillId="0" borderId="11" xfId="2" applyFont="1" applyBorder="1" applyAlignment="1">
      <alignment horizontal="center" vertical="center"/>
    </xf>
    <xf numFmtId="44" fontId="0" fillId="0" borderId="12" xfId="2" applyFont="1" applyBorder="1" applyAlignment="1">
      <alignment horizontal="center" vertical="center"/>
    </xf>
    <xf numFmtId="44" fontId="0" fillId="0" borderId="3" xfId="2" applyFont="1" applyBorder="1" applyAlignment="1">
      <alignment horizontal="center" vertical="center"/>
    </xf>
    <xf numFmtId="17" fontId="0" fillId="2" borderId="11" xfId="9" applyNumberFormat="1" applyFont="1" applyFill="1" applyBorder="1" applyAlignment="1">
      <alignment horizontal="center" vertical="center" wrapText="1"/>
    </xf>
    <xf numFmtId="17" fontId="0" fillId="2" borderId="12" xfId="9" applyNumberFormat="1" applyFont="1" applyFill="1" applyBorder="1" applyAlignment="1">
      <alignment horizontal="center" vertical="center" wrapText="1"/>
    </xf>
    <xf numFmtId="17" fontId="0" fillId="2" borderId="3" xfId="9" applyNumberFormat="1" applyFont="1" applyFill="1" applyBorder="1" applyAlignment="1">
      <alignment horizontal="center" vertical="center" wrapText="1"/>
    </xf>
    <xf numFmtId="0" fontId="0" fillId="0" borderId="10" xfId="9" applyFont="1" applyBorder="1" applyAlignment="1">
      <alignment horizontal="center" vertical="center" wrapText="1"/>
    </xf>
    <xf numFmtId="0" fontId="0" fillId="0" borderId="15" xfId="9" applyFont="1" applyBorder="1" applyAlignment="1">
      <alignment horizontal="center" vertical="center" wrapText="1"/>
    </xf>
    <xf numFmtId="0" fontId="0" fillId="0" borderId="5" xfId="9" applyFont="1" applyBorder="1" applyAlignment="1">
      <alignment horizontal="center" vertical="center" wrapText="1"/>
    </xf>
    <xf numFmtId="0" fontId="0" fillId="2" borderId="11" xfId="9" applyFont="1" applyFill="1" applyBorder="1" applyAlignment="1">
      <alignment horizontal="center" vertical="center"/>
    </xf>
    <xf numFmtId="0" fontId="0" fillId="2" borderId="12" xfId="9" applyFont="1" applyFill="1" applyBorder="1" applyAlignment="1">
      <alignment horizontal="center" vertical="center"/>
    </xf>
    <xf numFmtId="0" fontId="0" fillId="2" borderId="3" xfId="9" applyFont="1" applyFill="1" applyBorder="1" applyAlignment="1">
      <alignment horizontal="center" vertical="center"/>
    </xf>
    <xf numFmtId="0" fontId="0" fillId="2" borderId="11" xfId="9" applyFont="1" applyFill="1" applyBorder="1" applyAlignment="1">
      <alignment horizontal="left" vertical="center" wrapText="1"/>
    </xf>
    <xf numFmtId="0" fontId="0" fillId="2" borderId="12" xfId="9" applyFont="1" applyFill="1" applyBorder="1" applyAlignment="1">
      <alignment horizontal="left" vertical="center" wrapText="1"/>
    </xf>
    <xf numFmtId="0" fontId="0" fillId="2" borderId="3" xfId="9" applyFont="1" applyFill="1" applyBorder="1" applyAlignment="1">
      <alignment horizontal="left" vertical="center" wrapText="1"/>
    </xf>
    <xf numFmtId="17" fontId="0" fillId="2" borderId="11" xfId="9" applyNumberFormat="1" applyFont="1" applyFill="1" applyBorder="1" applyAlignment="1">
      <alignment horizontal="center" vertical="center"/>
    </xf>
    <xf numFmtId="17" fontId="0" fillId="2" borderId="12" xfId="9" applyNumberFormat="1" applyFont="1" applyFill="1" applyBorder="1" applyAlignment="1">
      <alignment horizontal="center" vertical="center"/>
    </xf>
    <xf numFmtId="17" fontId="0" fillId="2" borderId="3" xfId="9" applyNumberFormat="1" applyFont="1" applyFill="1" applyBorder="1" applyAlignment="1">
      <alignment horizontal="center" vertical="center"/>
    </xf>
    <xf numFmtId="0" fontId="0" fillId="0" borderId="1" xfId="9" applyFont="1" applyBorder="1" applyAlignment="1">
      <alignment horizontal="center" vertical="center"/>
    </xf>
    <xf numFmtId="0" fontId="0" fillId="0" borderId="1" xfId="9" applyFont="1" applyBorder="1" applyAlignment="1">
      <alignment horizontal="left" vertical="center" wrapText="1"/>
    </xf>
    <xf numFmtId="17" fontId="0" fillId="0" borderId="11" xfId="9" applyNumberFormat="1" applyFont="1" applyBorder="1" applyAlignment="1">
      <alignment horizontal="center" vertical="center"/>
    </xf>
    <xf numFmtId="17" fontId="0" fillId="0" borderId="12" xfId="9" applyNumberFormat="1" applyFont="1" applyBorder="1" applyAlignment="1">
      <alignment horizontal="center" vertical="center"/>
    </xf>
    <xf numFmtId="17" fontId="0" fillId="0" borderId="3" xfId="9" applyNumberFormat="1" applyFont="1" applyBorder="1" applyAlignment="1">
      <alignment horizontal="center" vertical="center"/>
    </xf>
    <xf numFmtId="165" fontId="0" fillId="2" borderId="1" xfId="2" applyNumberFormat="1"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wrapText="1"/>
    </xf>
    <xf numFmtId="165" fontId="0" fillId="2" borderId="11" xfId="2" applyNumberFormat="1" applyFont="1" applyFill="1" applyBorder="1" applyAlignment="1">
      <alignment horizontal="center" vertical="center" wrapText="1"/>
    </xf>
    <xf numFmtId="165" fontId="0" fillId="2" borderId="3" xfId="2" applyNumberFormat="1" applyFont="1" applyFill="1" applyBorder="1" applyAlignment="1">
      <alignment horizontal="center" vertical="center" wrapText="1"/>
    </xf>
    <xf numFmtId="0" fontId="0" fillId="18" borderId="11" xfId="9" applyFont="1" applyFill="1" applyBorder="1" applyAlignment="1">
      <alignment horizontal="center" vertical="center" wrapText="1"/>
    </xf>
    <xf numFmtId="0" fontId="0" fillId="18" borderId="12" xfId="9" applyFont="1" applyFill="1" applyBorder="1" applyAlignment="1">
      <alignment horizontal="center" vertical="center" wrapText="1"/>
    </xf>
    <xf numFmtId="0" fontId="0" fillId="18" borderId="3" xfId="9" applyFont="1" applyFill="1" applyBorder="1" applyAlignment="1">
      <alignment horizontal="center" vertical="center" wrapText="1"/>
    </xf>
    <xf numFmtId="0" fontId="0" fillId="0" borderId="1" xfId="9" applyFont="1" applyBorder="1" applyAlignment="1">
      <alignment horizontal="center" vertical="center" wrapText="1"/>
    </xf>
    <xf numFmtId="44" fontId="0" fillId="0" borderId="11" xfId="2" applyFont="1" applyFill="1" applyBorder="1" applyAlignment="1">
      <alignment horizontal="center" vertical="center"/>
    </xf>
    <xf numFmtId="44" fontId="0" fillId="0" borderId="12" xfId="2" applyFont="1" applyFill="1" applyBorder="1" applyAlignment="1">
      <alignment horizontal="center" vertical="center"/>
    </xf>
    <xf numFmtId="44" fontId="0" fillId="0" borderId="3" xfId="2" applyFont="1" applyFill="1" applyBorder="1" applyAlignment="1">
      <alignment horizontal="center" vertical="center"/>
    </xf>
    <xf numFmtId="17" fontId="0" fillId="0" borderId="11" xfId="9" applyNumberFormat="1" applyFont="1" applyBorder="1" applyAlignment="1">
      <alignment horizontal="center" vertical="center" wrapText="1"/>
    </xf>
    <xf numFmtId="17" fontId="0" fillId="0" borderId="12" xfId="9" applyNumberFormat="1" applyFont="1" applyBorder="1" applyAlignment="1">
      <alignment horizontal="center" vertical="center" wrapText="1"/>
    </xf>
    <xf numFmtId="17" fontId="0" fillId="0" borderId="3" xfId="9" applyNumberFormat="1" applyFont="1" applyBorder="1" applyAlignment="1">
      <alignment horizontal="center" vertical="center" wrapText="1"/>
    </xf>
    <xf numFmtId="44" fontId="7" fillId="0" borderId="11" xfId="2" applyFont="1" applyFill="1" applyBorder="1" applyAlignment="1">
      <alignment horizontal="center" vertical="center"/>
    </xf>
    <xf numFmtId="44" fontId="7" fillId="0" borderId="3" xfId="2" applyFont="1" applyFill="1" applyBorder="1" applyAlignment="1">
      <alignment horizontal="center" vertical="center"/>
    </xf>
    <xf numFmtId="0" fontId="7" fillId="0" borderId="12" xfId="9" applyFont="1" applyBorder="1" applyAlignment="1">
      <alignment horizontal="center" vertical="center" wrapText="1"/>
    </xf>
    <xf numFmtId="44" fontId="0" fillId="0" borderId="1" xfId="2" applyFont="1" applyFill="1" applyBorder="1" applyAlignment="1">
      <alignment horizontal="right" vertical="center" wrapText="1"/>
    </xf>
    <xf numFmtId="0" fontId="0" fillId="7" borderId="1" xfId="0" applyFill="1" applyBorder="1" applyAlignment="1">
      <alignment horizontal="center" vertical="center"/>
    </xf>
    <xf numFmtId="0" fontId="0" fillId="0" borderId="1" xfId="0" applyBorder="1" applyAlignment="1">
      <alignment horizontal="center" vertical="center"/>
    </xf>
    <xf numFmtId="44" fontId="0" fillId="2" borderId="1" xfId="2" applyFont="1" applyFill="1" applyBorder="1" applyAlignment="1">
      <alignment horizontal="center" vertical="center" wrapText="1"/>
    </xf>
    <xf numFmtId="44" fontId="0" fillId="0" borderId="1" xfId="2" applyFont="1" applyFill="1" applyBorder="1" applyAlignment="1">
      <alignment horizontal="center" vertical="center"/>
    </xf>
    <xf numFmtId="44" fontId="0" fillId="2" borderId="11" xfId="2" applyFont="1" applyFill="1" applyBorder="1" applyAlignment="1">
      <alignment horizontal="center" vertical="center"/>
    </xf>
    <xf numFmtId="44" fontId="0" fillId="2" borderId="12" xfId="2" applyFont="1" applyFill="1" applyBorder="1" applyAlignment="1">
      <alignment horizontal="center" vertical="center"/>
    </xf>
    <xf numFmtId="44" fontId="0" fillId="2" borderId="3" xfId="2" applyFont="1" applyFill="1" applyBorder="1" applyAlignment="1">
      <alignment horizontal="center" vertical="center"/>
    </xf>
    <xf numFmtId="44" fontId="0" fillId="0" borderId="11" xfId="2" applyFont="1" applyBorder="1" applyAlignment="1">
      <alignment horizontal="center" vertical="center" wrapText="1"/>
    </xf>
    <xf numFmtId="44" fontId="0" fillId="0" borderId="12" xfId="2" applyFont="1" applyBorder="1" applyAlignment="1">
      <alignment horizontal="center" vertical="center" wrapText="1"/>
    </xf>
    <xf numFmtId="44" fontId="0" fillId="0" borderId="3" xfId="2" applyFont="1" applyBorder="1" applyAlignment="1">
      <alignment horizontal="center" vertical="center" wrapText="1"/>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0" fillId="7" borderId="3" xfId="0" applyFill="1" applyBorder="1" applyAlignment="1">
      <alignment horizontal="center" vertical="center"/>
    </xf>
    <xf numFmtId="44" fontId="7" fillId="0" borderId="12" xfId="2" applyFont="1" applyBorder="1" applyAlignment="1">
      <alignment horizontal="center" vertical="center"/>
    </xf>
    <xf numFmtId="44" fontId="0" fillId="2" borderId="11" xfId="2" applyFont="1" applyFill="1" applyBorder="1" applyAlignment="1">
      <alignment horizontal="center" vertical="top" wrapText="1"/>
    </xf>
    <xf numFmtId="44" fontId="0" fillId="2" borderId="3" xfId="2" applyFont="1" applyFill="1" applyBorder="1" applyAlignment="1">
      <alignment horizontal="center" vertical="top" wrapText="1"/>
    </xf>
    <xf numFmtId="0" fontId="0" fillId="0" borderId="11" xfId="0" applyBorder="1" applyAlignment="1">
      <alignment horizontal="center" vertical="center"/>
    </xf>
    <xf numFmtId="0" fontId="0" fillId="0" borderId="3" xfId="0" applyBorder="1" applyAlignment="1">
      <alignment horizontal="center" vertical="center"/>
    </xf>
    <xf numFmtId="44" fontId="0" fillId="0" borderId="1" xfId="2" applyFont="1" applyBorder="1" applyAlignment="1">
      <alignment horizontal="center" vertical="center"/>
    </xf>
    <xf numFmtId="44" fontId="7" fillId="0" borderId="1" xfId="2" applyFont="1" applyBorder="1" applyAlignment="1">
      <alignment horizontal="center" vertical="center"/>
    </xf>
    <xf numFmtId="44" fontId="0" fillId="2" borderId="1" xfId="2" applyFont="1" applyFill="1" applyBorder="1" applyAlignment="1">
      <alignment horizontal="center" vertical="center"/>
    </xf>
    <xf numFmtId="44" fontId="0" fillId="2" borderId="1" xfId="2" applyFont="1" applyFill="1" applyBorder="1" applyAlignment="1" applyProtection="1">
      <alignment horizontal="center" vertical="center"/>
      <protection locked="0"/>
    </xf>
    <xf numFmtId="44" fontId="7" fillId="2" borderId="11" xfId="2" applyFont="1" applyFill="1" applyBorder="1" applyAlignment="1">
      <alignment horizontal="center" vertical="center"/>
    </xf>
    <xf numFmtId="44" fontId="7" fillId="2" borderId="12" xfId="2" applyFont="1" applyFill="1" applyBorder="1" applyAlignment="1">
      <alignment horizontal="center" vertical="center"/>
    </xf>
    <xf numFmtId="44" fontId="7" fillId="2" borderId="3" xfId="2" applyFont="1" applyFill="1" applyBorder="1" applyAlignment="1">
      <alignment horizontal="center" vertical="center"/>
    </xf>
    <xf numFmtId="44" fontId="0" fillId="2" borderId="11" xfId="2" applyFont="1" applyFill="1" applyBorder="1" applyAlignment="1">
      <alignment horizontal="center" vertical="center" wrapText="1"/>
    </xf>
    <xf numFmtId="44" fontId="0" fillId="2" borderId="12" xfId="2" applyFont="1" applyFill="1" applyBorder="1" applyAlignment="1">
      <alignment horizontal="center" vertical="center" wrapText="1"/>
    </xf>
    <xf numFmtId="44" fontId="0" fillId="2" borderId="3" xfId="2" applyFont="1" applyFill="1" applyBorder="1" applyAlignment="1">
      <alignment horizontal="center" vertical="center" wrapText="1"/>
    </xf>
    <xf numFmtId="44" fontId="0" fillId="0" borderId="1" xfId="2" applyFont="1" applyBorder="1" applyAlignment="1">
      <alignment horizontal="center" vertical="center" wrapText="1"/>
    </xf>
    <xf numFmtId="44" fontId="0" fillId="0" borderId="11" xfId="2" applyFont="1" applyFill="1" applyBorder="1" applyAlignment="1">
      <alignment horizontal="center" vertical="center" wrapText="1"/>
    </xf>
    <xf numFmtId="44" fontId="0" fillId="0" borderId="12" xfId="2" applyFont="1" applyFill="1" applyBorder="1" applyAlignment="1">
      <alignment horizontal="center" vertical="center" wrapText="1"/>
    </xf>
    <xf numFmtId="44" fontId="0" fillId="0" borderId="3" xfId="2" applyFont="1" applyFill="1" applyBorder="1" applyAlignment="1">
      <alignment horizontal="center" vertical="center" wrapText="1"/>
    </xf>
    <xf numFmtId="44" fontId="7" fillId="0" borderId="11" xfId="2" applyFont="1" applyFill="1" applyBorder="1" applyAlignment="1">
      <alignment horizontal="center" vertical="center" wrapText="1"/>
    </xf>
    <xf numFmtId="44" fontId="7" fillId="0" borderId="3" xfId="2" applyFon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0" fillId="7" borderId="3" xfId="0" applyFill="1" applyBorder="1" applyAlignment="1">
      <alignment horizontal="center" vertical="center" wrapText="1"/>
    </xf>
    <xf numFmtId="0" fontId="0" fillId="7" borderId="1" xfId="0" applyFill="1" applyBorder="1" applyAlignment="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44" fontId="7" fillId="2" borderId="11" xfId="2" applyFont="1" applyFill="1" applyBorder="1" applyAlignment="1">
      <alignment horizontal="center" vertical="center" wrapText="1"/>
    </xf>
    <xf numFmtId="44" fontId="7" fillId="2" borderId="12" xfId="2" applyFont="1" applyFill="1" applyBorder="1" applyAlignment="1">
      <alignment horizontal="center" vertical="center" wrapText="1"/>
    </xf>
    <xf numFmtId="44" fontId="7" fillId="2" borderId="3" xfId="2" applyFont="1" applyFill="1" applyBorder="1" applyAlignment="1">
      <alignment horizontal="center" vertical="center" wrapText="1"/>
    </xf>
    <xf numFmtId="44" fontId="7" fillId="0" borderId="12" xfId="2" applyFont="1" applyFill="1" applyBorder="1" applyAlignment="1">
      <alignment horizontal="center" vertical="center"/>
    </xf>
    <xf numFmtId="44" fontId="0" fillId="2" borderId="1" xfId="2" applyFont="1" applyFill="1" applyBorder="1" applyAlignment="1">
      <alignment vertical="center" wrapText="1"/>
    </xf>
    <xf numFmtId="44" fontId="0" fillId="0" borderId="1" xfId="2" applyFont="1" applyBorder="1" applyAlignment="1">
      <alignment vertical="center" wrapText="1"/>
    </xf>
    <xf numFmtId="44" fontId="7" fillId="0" borderId="12" xfId="2" applyFont="1" applyFill="1" applyBorder="1" applyAlignment="1">
      <alignment horizontal="center" vertical="center" wrapText="1"/>
    </xf>
    <xf numFmtId="44" fontId="7" fillId="2" borderId="1" xfId="2" applyFont="1" applyFill="1" applyBorder="1" applyAlignment="1">
      <alignment horizontal="center" vertical="center"/>
    </xf>
    <xf numFmtId="49" fontId="7" fillId="2"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44" fontId="0" fillId="0" borderId="1" xfId="2" applyFont="1" applyBorder="1" applyAlignment="1">
      <alignment vertical="center"/>
    </xf>
    <xf numFmtId="0" fontId="0" fillId="2" borderId="1" xfId="9" applyFont="1" applyFill="1" applyBorder="1" applyAlignment="1">
      <alignment horizontal="center" vertical="center" wrapText="1"/>
    </xf>
    <xf numFmtId="17" fontId="0" fillId="2" borderId="1" xfId="0" applyNumberFormat="1" applyFill="1" applyBorder="1" applyAlignment="1">
      <alignment horizontal="center" vertical="center" wrapText="1"/>
    </xf>
    <xf numFmtId="14" fontId="0" fillId="2" borderId="1" xfId="0" applyNumberFormat="1" applyFill="1" applyBorder="1" applyAlignment="1">
      <alignment horizontal="center" vertical="center" wrapText="1"/>
    </xf>
    <xf numFmtId="44" fontId="7" fillId="0" borderId="1" xfId="2" applyFont="1" applyBorder="1" applyAlignment="1">
      <alignment vertical="center"/>
    </xf>
    <xf numFmtId="0" fontId="7" fillId="2" borderId="1" xfId="0" applyFont="1" applyFill="1" applyBorder="1" applyAlignment="1">
      <alignment horizontal="center" vertical="center" wrapText="1"/>
    </xf>
    <xf numFmtId="44" fontId="0" fillId="0" borderId="1" xfId="2" applyFont="1" applyFill="1" applyBorder="1" applyAlignment="1">
      <alignment vertical="center"/>
    </xf>
    <xf numFmtId="44" fontId="7" fillId="2" borderId="1" xfId="2" applyFont="1" applyFill="1" applyBorder="1" applyAlignment="1">
      <alignment horizontal="center" vertical="center" wrapText="1"/>
    </xf>
    <xf numFmtId="44" fontId="0" fillId="0" borderId="1" xfId="2" applyFont="1" applyFill="1" applyBorder="1" applyAlignment="1">
      <alignment horizontal="center" vertical="center" wrapText="1"/>
    </xf>
    <xf numFmtId="0" fontId="7" fillId="0" borderId="1" xfId="9" applyFont="1" applyBorder="1" applyAlignment="1">
      <alignment horizontal="center" vertical="center" wrapText="1"/>
    </xf>
    <xf numFmtId="1" fontId="7" fillId="0" borderId="1" xfId="9" applyNumberFormat="1" applyFont="1" applyBorder="1" applyAlignment="1">
      <alignment horizontal="center" vertical="center" wrapText="1"/>
    </xf>
    <xf numFmtId="0" fontId="0" fillId="0" borderId="12" xfId="0" applyBorder="1" applyAlignment="1">
      <alignment horizontal="center" vertical="center" wrapText="1"/>
    </xf>
    <xf numFmtId="44" fontId="7" fillId="0" borderId="11" xfId="2" applyFont="1" applyBorder="1" applyAlignment="1">
      <alignment horizontal="center" vertical="center" wrapText="1"/>
    </xf>
    <xf numFmtId="44" fontId="7" fillId="0" borderId="12" xfId="2" applyFont="1" applyBorder="1" applyAlignment="1">
      <alignment horizontal="center" vertical="center" wrapText="1"/>
    </xf>
    <xf numFmtId="44" fontId="7" fillId="0" borderId="3" xfId="2" applyFont="1" applyBorder="1" applyAlignment="1">
      <alignment horizontal="center" vertical="center" wrapText="1"/>
    </xf>
  </cellXfs>
  <cellStyles count="15">
    <cellStyle name="Hipervínculo" xfId="6" builtinId="8"/>
    <cellStyle name="Millares" xfId="1" builtinId="3"/>
    <cellStyle name="Millares [0] 2" xfId="8" xr:uid="{F13CDA2B-2778-46B8-9C7D-C62AD81BB107}"/>
    <cellStyle name="Millares 2" xfId="14" xr:uid="{7DD01C8E-188B-4F2C-9306-B7802742348E}"/>
    <cellStyle name="Millares 3" xfId="10" xr:uid="{D40BAD0B-1DF6-4CFB-9928-815BA5AA5A30}"/>
    <cellStyle name="Moneda" xfId="2" builtinId="4"/>
    <cellStyle name="Moneda [0]" xfId="3" builtinId="7"/>
    <cellStyle name="Moneda 2" xfId="11" xr:uid="{9B544572-88F8-4AE9-B90F-D2B2DA9DCA40}"/>
    <cellStyle name="Neutral" xfId="5" builtinId="28"/>
    <cellStyle name="Normal" xfId="0" builtinId="0"/>
    <cellStyle name="Normal 2" xfId="7" xr:uid="{71196D23-111B-446A-8990-AA8CE930615D}"/>
    <cellStyle name="Normal 2 2" xfId="9" xr:uid="{5A956F4D-5966-4AA0-A2ED-5F9053835307}"/>
    <cellStyle name="Normal 3" xfId="12" xr:uid="{94F4C047-2E36-4AF1-A1BA-1A8743D38C0D}"/>
    <cellStyle name="Normal 4" xfId="13" xr:uid="{7728E38B-F2B1-4423-B4EA-DC531BBB61E1}"/>
    <cellStyle name="Porcentaje" xfId="4" builtinId="5"/>
  </cellStyles>
  <dxfs count="22">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rena/AppData/Local/Microsoft/Windows/INetCache/Content.Outlook/48NBBC59/1.%20Formato%20POE%20Presupuesto%202023-2026%20UCGT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DD/Plantilla%20Programa%20de%20Compras%202023%20UAYC%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OPERACION 2601"/>
      <sheetName val="FORMULACION OPERACION 2602"/>
      <sheetName val="RECURSOS ADICIONALES 2602"/>
      <sheetName val="FORMULACION OPERACION 2603"/>
      <sheetName val="FORMULACION OPERACION 2650"/>
      <sheetName val="Hoja1"/>
      <sheetName val="Base Datos"/>
      <sheetName val="1"/>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6101"/>
      <sheetName val="6110"/>
      <sheetName val="6120"/>
      <sheetName val="6311"/>
      <sheetName val="CH OP"/>
      <sheetName val="CH INV"/>
      <sheetName val="Adquisiciones en Curso"/>
      <sheetName val="Otro Presupuesto"/>
    </sheetNames>
    <sheetDataSet>
      <sheetData sheetId="0" refreshError="1"/>
      <sheetData sheetId="1" refreshError="1"/>
      <sheetData sheetId="2" refreshError="1"/>
      <sheetData sheetId="3" refreshError="1"/>
      <sheetData sheetId="4" refreshError="1"/>
      <sheetData sheetId="5" refreshError="1">
        <row r="1">
          <cell r="A1" t="str">
            <v>#OG</v>
          </cell>
          <cell r="B1" t="str">
            <v>OG</v>
          </cell>
          <cell r="C1" t="str">
            <v>PROGRAMA</v>
          </cell>
          <cell r="D1" t="str">
            <v>CGR3</v>
          </cell>
        </row>
        <row r="2">
          <cell r="A2">
            <v>89</v>
          </cell>
          <cell r="B2" t="str">
            <v xml:space="preserve">Información </v>
          </cell>
          <cell r="C2" t="str">
            <v>Operación</v>
          </cell>
          <cell r="D2" t="str">
            <v xml:space="preserve">1.03.01 Información </v>
          </cell>
        </row>
        <row r="3">
          <cell r="A3">
            <v>94</v>
          </cell>
          <cell r="B3" t="str">
            <v>Publicidad y propaganda</v>
          </cell>
          <cell r="C3" t="str">
            <v>Operación</v>
          </cell>
          <cell r="D3" t="str">
            <v>1.03.02 Publicidad y propaganda</v>
          </cell>
        </row>
        <row r="4">
          <cell r="A4">
            <v>99</v>
          </cell>
          <cell r="B4" t="str">
            <v>Seguro de daños</v>
          </cell>
          <cell r="C4" t="str">
            <v>Operación</v>
          </cell>
          <cell r="D4" t="str">
            <v>1.06.01 Seguros</v>
          </cell>
        </row>
        <row r="5">
          <cell r="A5">
            <v>104</v>
          </cell>
          <cell r="B5" t="str">
            <v>Seguro de riesgos profesionales</v>
          </cell>
          <cell r="C5" t="str">
            <v>Operación</v>
          </cell>
          <cell r="D5" t="str">
            <v>1.06.01 Seguros</v>
          </cell>
        </row>
        <row r="6">
          <cell r="A6">
            <v>106</v>
          </cell>
          <cell r="B6" t="str">
            <v xml:space="preserve">Actividades de capacitación </v>
          </cell>
          <cell r="C6" t="str">
            <v>Operación</v>
          </cell>
          <cell r="D6" t="str">
            <v xml:space="preserve">1.07.01 Actividades de capacitación </v>
          </cell>
        </row>
        <row r="7">
          <cell r="A7">
            <v>107</v>
          </cell>
          <cell r="B7" t="str">
            <v xml:space="preserve">Actividades protocolarias </v>
          </cell>
          <cell r="C7" t="str">
            <v>Operación</v>
          </cell>
          <cell r="D7" t="str">
            <v>1.07.02 Actividades protocolarias y sociales</v>
          </cell>
        </row>
        <row r="8">
          <cell r="A8">
            <v>110</v>
          </cell>
          <cell r="B8" t="str">
            <v>Transporte de personas</v>
          </cell>
          <cell r="C8" t="str">
            <v>Operación</v>
          </cell>
          <cell r="D8" t="str">
            <v>1.05.01 Transporte dentro del país</v>
          </cell>
        </row>
        <row r="9">
          <cell r="A9">
            <v>111</v>
          </cell>
          <cell r="B9" t="str">
            <v>Transporte de bienes</v>
          </cell>
          <cell r="C9" t="str">
            <v>Operación</v>
          </cell>
          <cell r="D9" t="str">
            <v>1.03.04 Transporte de bienes</v>
          </cell>
        </row>
        <row r="10">
          <cell r="A10">
            <v>112</v>
          </cell>
          <cell r="B10" t="str">
            <v xml:space="preserve">Semana del trabajador </v>
          </cell>
          <cell r="C10" t="str">
            <v>Operación</v>
          </cell>
          <cell r="D10" t="str">
            <v>1.07.02 Actividades protocolarias y sociales</v>
          </cell>
        </row>
        <row r="11">
          <cell r="A11">
            <v>113</v>
          </cell>
          <cell r="B11" t="str">
            <v>Gastos Semana de Salud Ocupacional</v>
          </cell>
          <cell r="C11" t="str">
            <v>Operación</v>
          </cell>
          <cell r="D11" t="str">
            <v>1.07.02 Actividades protocolarias y sociales</v>
          </cell>
        </row>
        <row r="12">
          <cell r="A12">
            <v>114</v>
          </cell>
          <cell r="B12" t="str">
            <v>Comisión de Valores y Género</v>
          </cell>
          <cell r="C12" t="str">
            <v>Operación</v>
          </cell>
          <cell r="D12" t="str">
            <v>1.07.02 Actividades protocolarias y sociales</v>
          </cell>
        </row>
        <row r="13">
          <cell r="A13">
            <v>115</v>
          </cell>
          <cell r="B13" t="str">
            <v xml:space="preserve">Actividades protocolarias </v>
          </cell>
          <cell r="C13" t="str">
            <v>Operación</v>
          </cell>
          <cell r="D13" t="str">
            <v>1.07.02 Actividades protocolarias y sociales</v>
          </cell>
        </row>
        <row r="14">
          <cell r="A14">
            <v>116</v>
          </cell>
          <cell r="B14" t="str">
            <v>Viáticos dentro del país</v>
          </cell>
          <cell r="C14" t="str">
            <v>Operación</v>
          </cell>
          <cell r="D14" t="str">
            <v>1.05.02 Viáticos dentro del país</v>
          </cell>
        </row>
        <row r="15">
          <cell r="A15">
            <v>121</v>
          </cell>
          <cell r="B15" t="str">
            <v>Alquiler de terrenos</v>
          </cell>
          <cell r="C15" t="str">
            <v>Operación</v>
          </cell>
          <cell r="D15" t="str">
            <v>1.01.01 Alquiler de edificios, locales y terrenos</v>
          </cell>
        </row>
        <row r="16">
          <cell r="A16">
            <v>127</v>
          </cell>
          <cell r="B16" t="str">
            <v>Oficinas</v>
          </cell>
          <cell r="C16" t="str">
            <v>Operación</v>
          </cell>
          <cell r="D16" t="str">
            <v>1.01.01 Alquiler de edificios, locales y terrenos</v>
          </cell>
        </row>
        <row r="17">
          <cell r="A17">
            <v>128</v>
          </cell>
          <cell r="B17" t="str">
            <v>Casas, Bodegas y Talleres</v>
          </cell>
          <cell r="C17" t="str">
            <v>Operación</v>
          </cell>
          <cell r="D17" t="str">
            <v>1.01.01 Alquiler de edificios, locales y terrenos</v>
          </cell>
        </row>
        <row r="18">
          <cell r="A18">
            <v>129</v>
          </cell>
          <cell r="B18" t="str">
            <v>Salones, aulas y auditorios</v>
          </cell>
          <cell r="C18" t="str">
            <v>Operación</v>
          </cell>
          <cell r="D18" t="str">
            <v>1.01.01 Alquiler de edificios, locales y terrenos</v>
          </cell>
        </row>
        <row r="19">
          <cell r="A19">
            <v>134</v>
          </cell>
          <cell r="B19" t="str">
            <v>Alquiler de equipo electrónico</v>
          </cell>
          <cell r="C19" t="str">
            <v>Operación</v>
          </cell>
          <cell r="D19" t="str">
            <v>1.01.02 Alquiler de maquinaria, equipo y mobiliario</v>
          </cell>
        </row>
        <row r="20">
          <cell r="A20">
            <v>140</v>
          </cell>
          <cell r="B20" t="str">
            <v>Motocicletas y vehículos</v>
          </cell>
          <cell r="C20" t="str">
            <v>Operación</v>
          </cell>
          <cell r="D20" t="str">
            <v>1.01.02 Alquiler de maquinaria, equipo y mobiliario</v>
          </cell>
        </row>
        <row r="21">
          <cell r="A21">
            <v>141</v>
          </cell>
          <cell r="B21" t="str">
            <v>Alquiler de maquinaria</v>
          </cell>
          <cell r="C21" t="str">
            <v>Operación</v>
          </cell>
          <cell r="D21" t="str">
            <v>1.01.02 Alquiler de maquinaria, equipo y mobiliario</v>
          </cell>
        </row>
        <row r="22">
          <cell r="A22">
            <v>142</v>
          </cell>
          <cell r="B22" t="str">
            <v>Otros alquileres</v>
          </cell>
          <cell r="C22" t="str">
            <v>Operación</v>
          </cell>
          <cell r="D22" t="str">
            <v>1.01.99 Otros alquileres</v>
          </cell>
        </row>
        <row r="23">
          <cell r="A23">
            <v>143</v>
          </cell>
          <cell r="B23" t="str">
            <v>Alquiler y Derechos para Telecomunicaciones</v>
          </cell>
          <cell r="C23" t="str">
            <v>Operación</v>
          </cell>
          <cell r="D23" t="str">
            <v>1.01.04 Alquiler y Derecho para Telecomunicaciones</v>
          </cell>
        </row>
        <row r="24">
          <cell r="A24">
            <v>145</v>
          </cell>
          <cell r="B24" t="str">
            <v>Alquiler Eq. Computo y Procesamiento</v>
          </cell>
          <cell r="C24" t="str">
            <v>Operación</v>
          </cell>
          <cell r="D24" t="str">
            <v>1.01.03 Alquiler de equipo de cómputo</v>
          </cell>
        </row>
        <row r="25">
          <cell r="A25">
            <v>146</v>
          </cell>
          <cell r="B25" t="str">
            <v>Maquinaria Belén Electriona</v>
          </cell>
          <cell r="C25" t="str">
            <v>Operación</v>
          </cell>
          <cell r="D25" t="str">
            <v>1.01.02 Alquiler de maquinaria, equipo y mobiliario</v>
          </cell>
        </row>
        <row r="26">
          <cell r="A26">
            <v>147</v>
          </cell>
          <cell r="B26" t="str">
            <v>Impresión, encuadernación y otros</v>
          </cell>
          <cell r="C26" t="str">
            <v>Operación</v>
          </cell>
          <cell r="D26" t="str">
            <v>1.03.03 Impresión, encuadernación y otros</v>
          </cell>
        </row>
        <row r="27">
          <cell r="A27">
            <v>153</v>
          </cell>
          <cell r="B27" t="str">
            <v>teléfonos</v>
          </cell>
          <cell r="C27" t="str">
            <v>Operación</v>
          </cell>
          <cell r="D27" t="str">
            <v>1.02.04 Servicio de telecomunicaciones</v>
          </cell>
        </row>
        <row r="28">
          <cell r="A28">
            <v>155</v>
          </cell>
          <cell r="B28" t="str">
            <v>Servicio de Internet</v>
          </cell>
          <cell r="C28" t="str">
            <v>Operación</v>
          </cell>
          <cell r="D28" t="str">
            <v>1.02.04 Servicio de telecomunicaciones</v>
          </cell>
        </row>
        <row r="29">
          <cell r="A29">
            <v>159</v>
          </cell>
          <cell r="B29" t="str">
            <v>Servicio de correo</v>
          </cell>
          <cell r="C29" t="str">
            <v>Operación</v>
          </cell>
          <cell r="D29" t="str">
            <v>1.02.03 Servicio de correo</v>
          </cell>
        </row>
        <row r="30">
          <cell r="A30">
            <v>164</v>
          </cell>
          <cell r="B30" t="str">
            <v>Servicio de agua y alcantarillado</v>
          </cell>
          <cell r="C30" t="str">
            <v>Operación</v>
          </cell>
          <cell r="D30" t="str">
            <v>1.02.01 Servicio de agua y alcantarillado</v>
          </cell>
        </row>
        <row r="31">
          <cell r="A31">
            <v>169</v>
          </cell>
          <cell r="B31" t="str">
            <v>Comisiones y gastos p/servicios financieros y comerciales</v>
          </cell>
          <cell r="C31" t="str">
            <v>Operación</v>
          </cell>
          <cell r="D31" t="str">
            <v>1.03.06 Comisiones y gastos p/servicios financieros y comerciales</v>
          </cell>
        </row>
        <row r="32">
          <cell r="A32">
            <v>173</v>
          </cell>
          <cell r="B32" t="str">
            <v>Servicios jurídicos</v>
          </cell>
          <cell r="C32" t="str">
            <v>Operación</v>
          </cell>
          <cell r="D32" t="str">
            <v>1.04.02 Servicios jurídicos</v>
          </cell>
        </row>
        <row r="33">
          <cell r="A33">
            <v>175</v>
          </cell>
          <cell r="B33" t="str">
            <v>Servicios de ingeniería</v>
          </cell>
          <cell r="C33" t="str">
            <v>Operación</v>
          </cell>
          <cell r="D33" t="str">
            <v>1.04.03 Servicios de ingeniería</v>
          </cell>
        </row>
        <row r="34">
          <cell r="A34">
            <v>178</v>
          </cell>
          <cell r="B34" t="str">
            <v>Otros servicios de gestión y apoyo</v>
          </cell>
          <cell r="C34" t="str">
            <v>Operación</v>
          </cell>
          <cell r="D34" t="str">
            <v>1.04.99 Otros servicios de gestión y apoyo</v>
          </cell>
        </row>
        <row r="35">
          <cell r="A35">
            <v>179</v>
          </cell>
          <cell r="B35" t="str">
            <v>Mantenimiento y repar. eq. y mob. oficina</v>
          </cell>
          <cell r="C35" t="str">
            <v>Operación</v>
          </cell>
          <cell r="D35" t="str">
            <v>1.08.07 Mantenimiento y repar. eq. y mob. oficina</v>
          </cell>
        </row>
        <row r="36">
          <cell r="A36">
            <v>180</v>
          </cell>
          <cell r="B36" t="str">
            <v>Servicios en ciencias económicas y sociales</v>
          </cell>
          <cell r="C36" t="str">
            <v>Operación</v>
          </cell>
          <cell r="D36" t="str">
            <v>1.04.04 Servicios en ciencias económicas y sociales</v>
          </cell>
        </row>
        <row r="37">
          <cell r="A37">
            <v>181</v>
          </cell>
          <cell r="B37" t="str">
            <v>Servicios de desarrollo de sistemas informáticos</v>
          </cell>
          <cell r="C37" t="str">
            <v>Operación</v>
          </cell>
          <cell r="D37" t="str">
            <v>1.04.05 Servicios de desarrollo de sistemas informáticos</v>
          </cell>
        </row>
        <row r="38">
          <cell r="A38">
            <v>184</v>
          </cell>
          <cell r="B38" t="str">
            <v xml:space="preserve">Manto. y repar. eq. cómp. y sist. de información </v>
          </cell>
          <cell r="C38" t="str">
            <v>Operación</v>
          </cell>
          <cell r="D38" t="str">
            <v xml:space="preserve">1.08.08 Manto. y repar. eq. cómp. y sist. de información </v>
          </cell>
        </row>
        <row r="39">
          <cell r="A39">
            <v>190</v>
          </cell>
          <cell r="B39" t="str">
            <v>Manto. Correc. Y Prev. Equipo Transp</v>
          </cell>
          <cell r="C39" t="str">
            <v>Operación</v>
          </cell>
          <cell r="D39" t="str">
            <v>1.08.05 Mantenimiento y repar. equipo de transporte</v>
          </cell>
        </row>
        <row r="40">
          <cell r="A40">
            <v>191</v>
          </cell>
          <cell r="B40" t="str">
            <v>Manto. Y repar. Por colisión</v>
          </cell>
          <cell r="C40" t="str">
            <v>Operación</v>
          </cell>
          <cell r="D40" t="str">
            <v>1.08.05 Mantenimiento y repar. equipo de transporte</v>
          </cell>
        </row>
        <row r="41">
          <cell r="A41">
            <v>192</v>
          </cell>
          <cell r="B41" t="str">
            <v>Mantenimiento y reparación de otros equipos</v>
          </cell>
          <cell r="C41" t="str">
            <v>Operación</v>
          </cell>
          <cell r="D41" t="str">
            <v>1.08.99 Mantenimiento y reparación de otros equipos</v>
          </cell>
        </row>
        <row r="42">
          <cell r="A42">
            <v>193</v>
          </cell>
          <cell r="B42" t="str">
            <v>Mantenimiento y repar. eq. de comunicación</v>
          </cell>
          <cell r="C42" t="str">
            <v>Operación</v>
          </cell>
          <cell r="D42" t="str">
            <v>1.08.06 Mantenimiento y repar. eq. de comunicación</v>
          </cell>
        </row>
        <row r="43">
          <cell r="A43">
            <v>194</v>
          </cell>
          <cell r="B43" t="str">
            <v>Manto Correctivo y preventivo de grúas</v>
          </cell>
          <cell r="C43" t="str">
            <v>Operación</v>
          </cell>
          <cell r="D43" t="str">
            <v>1.08.05 Mantenimiento y repar. equipo de transporte</v>
          </cell>
        </row>
        <row r="44">
          <cell r="A44">
            <v>195</v>
          </cell>
          <cell r="B44" t="str">
            <v>Mantenimiento de edificios y locales</v>
          </cell>
          <cell r="C44" t="str">
            <v>Operación</v>
          </cell>
          <cell r="D44" t="str">
            <v>1.08.01 Mantenimiento de edificios, locales y terrenos</v>
          </cell>
        </row>
        <row r="45">
          <cell r="A45">
            <v>196</v>
          </cell>
          <cell r="B45" t="str">
            <v>Mantenimiento de instalaciones y otras obras</v>
          </cell>
          <cell r="C45" t="str">
            <v>Operación</v>
          </cell>
          <cell r="D45" t="str">
            <v>1.08.03 Mantenimiento de instalaciones y otras obras</v>
          </cell>
        </row>
        <row r="46">
          <cell r="A46">
            <v>201</v>
          </cell>
          <cell r="B46" t="str">
            <v>Transportes al exterior</v>
          </cell>
          <cell r="C46" t="str">
            <v>Operación</v>
          </cell>
          <cell r="D46" t="str">
            <v>1.05.03 Transporte en el exterior</v>
          </cell>
        </row>
        <row r="47">
          <cell r="A47">
            <v>206</v>
          </cell>
          <cell r="B47" t="str">
            <v>Viáticos al exterior</v>
          </cell>
          <cell r="C47" t="str">
            <v>Operación</v>
          </cell>
          <cell r="D47" t="str">
            <v>1.05.04 Viáticos en el exterior</v>
          </cell>
        </row>
        <row r="48">
          <cell r="A48">
            <v>212</v>
          </cell>
          <cell r="B48" t="str">
            <v>Vigilancia</v>
          </cell>
          <cell r="C48" t="str">
            <v>Operación</v>
          </cell>
          <cell r="D48" t="str">
            <v>1.04.06 Servicios generales</v>
          </cell>
        </row>
        <row r="49">
          <cell r="A49">
            <v>213</v>
          </cell>
          <cell r="B49" t="str">
            <v>Aseo</v>
          </cell>
          <cell r="C49" t="str">
            <v>Operación</v>
          </cell>
          <cell r="D49" t="str">
            <v>1.04.06 Servicios generales</v>
          </cell>
        </row>
        <row r="50">
          <cell r="A50">
            <v>214</v>
          </cell>
          <cell r="B50" t="str">
            <v>Mensajería y distribución de recibos</v>
          </cell>
          <cell r="C50" t="str">
            <v>Operación</v>
          </cell>
          <cell r="D50" t="str">
            <v>1.04.06 Servicios generales</v>
          </cell>
        </row>
        <row r="51">
          <cell r="A51">
            <v>216</v>
          </cell>
          <cell r="B51" t="str">
            <v>Servicios contratados de operación</v>
          </cell>
          <cell r="C51" t="str">
            <v>Operación</v>
          </cell>
          <cell r="D51" t="str">
            <v>1.04.06 Servicios generales</v>
          </cell>
        </row>
        <row r="52">
          <cell r="A52">
            <v>222</v>
          </cell>
          <cell r="B52" t="str">
            <v>Servicio de energía eléctrica</v>
          </cell>
          <cell r="C52" t="str">
            <v>Operación</v>
          </cell>
          <cell r="D52" t="str">
            <v>1.02.02 Servicio de energía eléctrica</v>
          </cell>
        </row>
        <row r="53">
          <cell r="A53">
            <v>231</v>
          </cell>
          <cell r="B53" t="str">
            <v>Impuestos sobre bienes inmuebles</v>
          </cell>
          <cell r="C53" t="str">
            <v>Operación</v>
          </cell>
          <cell r="D53" t="str">
            <v>1.09.02 Impuestos sobre bienes inmuebles</v>
          </cell>
        </row>
        <row r="54">
          <cell r="A54">
            <v>232</v>
          </cell>
          <cell r="B54" t="str">
            <v>Otros impuestos</v>
          </cell>
          <cell r="C54" t="str">
            <v>Operación</v>
          </cell>
          <cell r="D54" t="str">
            <v>1.09.99 Otros impuestos</v>
          </cell>
        </row>
        <row r="55">
          <cell r="A55">
            <v>235</v>
          </cell>
          <cell r="B55" t="str">
            <v>Gastos de representación institucional</v>
          </cell>
          <cell r="C55" t="str">
            <v>Operación</v>
          </cell>
          <cell r="D55" t="str">
            <v>1.07.03 Gastos de representación institucional</v>
          </cell>
        </row>
        <row r="56">
          <cell r="A56">
            <v>237</v>
          </cell>
          <cell r="B56" t="str">
            <v xml:space="preserve">Servicios de regulación </v>
          </cell>
          <cell r="C56" t="str">
            <v>Operación</v>
          </cell>
          <cell r="D56" t="str">
            <v xml:space="preserve">1.99.01 Servicios de regulación </v>
          </cell>
        </row>
        <row r="57">
          <cell r="A57">
            <v>238</v>
          </cell>
          <cell r="B57" t="str">
            <v>Intereses moratorios y multas</v>
          </cell>
          <cell r="C57" t="str">
            <v>Operación</v>
          </cell>
          <cell r="D57" t="str">
            <v>1.99.02 Intereses moratorios y multas</v>
          </cell>
        </row>
        <row r="58">
          <cell r="A58">
            <v>239</v>
          </cell>
          <cell r="B58" t="str">
            <v>Servicios Ambientales</v>
          </cell>
          <cell r="C58" t="str">
            <v>Operación</v>
          </cell>
          <cell r="D58" t="str">
            <v>1.99.99 Otros servicios no especificados</v>
          </cell>
        </row>
        <row r="59">
          <cell r="A59">
            <v>240</v>
          </cell>
          <cell r="B59" t="str">
            <v>Traducción de textos</v>
          </cell>
          <cell r="C59" t="str">
            <v>Operación</v>
          </cell>
          <cell r="D59" t="str">
            <v>1.99.99 Otros servicios no especificados</v>
          </cell>
        </row>
        <row r="60">
          <cell r="A60">
            <v>243</v>
          </cell>
          <cell r="B60" t="str">
            <v>Fotocopias y sepias</v>
          </cell>
          <cell r="C60" t="str">
            <v>Operación</v>
          </cell>
          <cell r="D60" t="str">
            <v>1.99.99 Otros servicios no especificados</v>
          </cell>
        </row>
        <row r="61">
          <cell r="A61">
            <v>244</v>
          </cell>
          <cell r="B61" t="str">
            <v>Lavado y encerado de objetos y activos</v>
          </cell>
          <cell r="C61" t="str">
            <v>Operación</v>
          </cell>
          <cell r="D61" t="str">
            <v>1.99.99 Otros servicios no especificados</v>
          </cell>
        </row>
        <row r="62">
          <cell r="A62">
            <v>245</v>
          </cell>
          <cell r="B62" t="str">
            <v>Gastos legales varios</v>
          </cell>
          <cell r="C62" t="str">
            <v>Operación</v>
          </cell>
          <cell r="D62" t="str">
            <v>1.99.99 Otros servicios no especificados</v>
          </cell>
        </row>
        <row r="63">
          <cell r="A63">
            <v>247</v>
          </cell>
          <cell r="B63" t="str">
            <v>Servicios de análisis de pruebas de laboratorio</v>
          </cell>
          <cell r="C63" t="str">
            <v>Operación</v>
          </cell>
          <cell r="D63" t="str">
            <v>1.99.99 Otros servicios no especificados</v>
          </cell>
        </row>
        <row r="64">
          <cell r="A64">
            <v>248</v>
          </cell>
          <cell r="B64" t="str">
            <v>Lavado y encerado de vehículos</v>
          </cell>
          <cell r="C64" t="str">
            <v>Operación</v>
          </cell>
          <cell r="D64" t="str">
            <v>1.99.99 Otros servicios no especificados</v>
          </cell>
        </row>
        <row r="65">
          <cell r="A65">
            <v>249</v>
          </cell>
          <cell r="B65" t="str">
            <v>Fumigación</v>
          </cell>
          <cell r="C65" t="str">
            <v>Operación</v>
          </cell>
          <cell r="D65" t="str">
            <v>1.99.99 Otros servicios no especificados</v>
          </cell>
        </row>
        <row r="66">
          <cell r="A66">
            <v>250</v>
          </cell>
          <cell r="B66" t="str">
            <v>Servicios varios</v>
          </cell>
          <cell r="C66" t="str">
            <v>Operación</v>
          </cell>
          <cell r="D66" t="str">
            <v>1.99.99 Otros servicios no especificados</v>
          </cell>
        </row>
        <row r="67">
          <cell r="A67">
            <v>251</v>
          </cell>
          <cell r="B67" t="str">
            <v>Servicios de recolección y disposición de residuos</v>
          </cell>
          <cell r="C67" t="str">
            <v>Operación</v>
          </cell>
          <cell r="D67" t="str">
            <v>1.99.99 Otros servicios no especificados</v>
          </cell>
        </row>
        <row r="68">
          <cell r="A68">
            <v>252</v>
          </cell>
          <cell r="B68" t="str">
            <v>Servicio de Recauche y Reparación de Llantas</v>
          </cell>
          <cell r="C68" t="str">
            <v>Operación</v>
          </cell>
          <cell r="D68" t="str">
            <v>1.99.99 Otros servicios no especificados</v>
          </cell>
        </row>
        <row r="69">
          <cell r="A69">
            <v>259</v>
          </cell>
          <cell r="B69" t="str">
            <v>Gasolina</v>
          </cell>
          <cell r="C69" t="str">
            <v>Operación</v>
          </cell>
          <cell r="D69" t="str">
            <v>2.01.01 Combustibles y lubricantes</v>
          </cell>
        </row>
        <row r="70">
          <cell r="A70">
            <v>264</v>
          </cell>
          <cell r="B70" t="str">
            <v>Diésel</v>
          </cell>
          <cell r="C70" t="str">
            <v>Operación</v>
          </cell>
          <cell r="D70" t="str">
            <v>2.01.01 Combustibles y lubricantes</v>
          </cell>
        </row>
        <row r="71">
          <cell r="A71">
            <v>268</v>
          </cell>
          <cell r="B71" t="str">
            <v>LPG (gas licuado de petróleo)</v>
          </cell>
          <cell r="C71" t="str">
            <v>Operación</v>
          </cell>
          <cell r="D71" t="str">
            <v>2.01.01 Combustibles y lubricantes</v>
          </cell>
        </row>
        <row r="72">
          <cell r="A72">
            <v>269</v>
          </cell>
          <cell r="B72" t="str">
            <v>Otros combustibles, gracias y lubricantes</v>
          </cell>
          <cell r="C72" t="str">
            <v>Operación</v>
          </cell>
          <cell r="D72" t="str">
            <v>2.01.01 Combustibles y lubricantes</v>
          </cell>
        </row>
        <row r="73">
          <cell r="A73">
            <v>274</v>
          </cell>
          <cell r="B73" t="str">
            <v>Productos farmacéuticos y medicinales</v>
          </cell>
          <cell r="C73" t="str">
            <v>Operación</v>
          </cell>
          <cell r="D73" t="str">
            <v>2.01.02 Productos farmacéuticos y medicinales</v>
          </cell>
        </row>
        <row r="74">
          <cell r="A74">
            <v>277</v>
          </cell>
          <cell r="B74" t="str">
            <v>Pinturas en aceite, disolventes y ácidos</v>
          </cell>
          <cell r="C74" t="str">
            <v>Operación</v>
          </cell>
          <cell r="D74" t="str">
            <v>2.01.99 Otros productos químicos y conexos</v>
          </cell>
        </row>
        <row r="75">
          <cell r="A75">
            <v>278</v>
          </cell>
          <cell r="B75" t="str">
            <v>Otros productos químicos</v>
          </cell>
          <cell r="C75" t="str">
            <v>Operación</v>
          </cell>
          <cell r="D75" t="str">
            <v>2.01.99 Otros productos químicos y conexos</v>
          </cell>
        </row>
        <row r="76">
          <cell r="A76">
            <v>284</v>
          </cell>
          <cell r="B76" t="str">
            <v>Textiles y vestuarios</v>
          </cell>
          <cell r="C76" t="str">
            <v>Operación</v>
          </cell>
          <cell r="D76" t="str">
            <v>2.99.04 Textiles y vestuarios</v>
          </cell>
        </row>
        <row r="77">
          <cell r="A77">
            <v>289</v>
          </cell>
          <cell r="B77" t="str">
            <v>Productos de papel, cartón e impresos</v>
          </cell>
          <cell r="C77" t="str">
            <v>Operación</v>
          </cell>
          <cell r="D77" t="str">
            <v>2.99.03 Productos de papel, cartón e impresos</v>
          </cell>
        </row>
        <row r="78">
          <cell r="A78">
            <v>294</v>
          </cell>
          <cell r="B78" t="str">
            <v>Impresos y otros</v>
          </cell>
          <cell r="C78" t="str">
            <v>Operación</v>
          </cell>
          <cell r="D78" t="str">
            <v>2.99.03 Productos de papel, cartón e impresos</v>
          </cell>
        </row>
        <row r="79">
          <cell r="A79">
            <v>299</v>
          </cell>
          <cell r="B79" t="str">
            <v>Cable electrónico y telefónico</v>
          </cell>
          <cell r="C79" t="str">
            <v>Operación</v>
          </cell>
          <cell r="D79" t="str">
            <v>2.03.04 Materiales y prod. eléctric., telefónicos y de cómputo</v>
          </cell>
        </row>
        <row r="80">
          <cell r="A80">
            <v>304</v>
          </cell>
          <cell r="B80" t="str">
            <v>Material eléctrico</v>
          </cell>
          <cell r="C80" t="str">
            <v>Operación</v>
          </cell>
          <cell r="D80" t="str">
            <v>2.03.04 Materiales y prod. eléctric., telefónicos y de cómputo</v>
          </cell>
        </row>
        <row r="81">
          <cell r="A81">
            <v>305</v>
          </cell>
          <cell r="B81" t="str">
            <v>Transformadores</v>
          </cell>
          <cell r="C81" t="str">
            <v>Operación</v>
          </cell>
          <cell r="D81" t="str">
            <v>2.03.04 Materiales y prod. eléctric., telefónicos y de cómputo</v>
          </cell>
        </row>
        <row r="82">
          <cell r="A82">
            <v>306</v>
          </cell>
          <cell r="B82" t="str">
            <v>Medidores</v>
          </cell>
          <cell r="C82" t="str">
            <v>Operación</v>
          </cell>
          <cell r="D82" t="str">
            <v>2.03.04 Materiales y prod. eléctric., telefónicos y de cómputo</v>
          </cell>
        </row>
        <row r="83">
          <cell r="A83">
            <v>307</v>
          </cell>
          <cell r="B83" t="str">
            <v>Lámparas (fotoceldas, cabezotes, etc.)</v>
          </cell>
          <cell r="C83" t="str">
            <v>Operación</v>
          </cell>
          <cell r="D83" t="str">
            <v>2.03.04 Materiales y prod. eléctric., telefónicos y de cómputo</v>
          </cell>
        </row>
        <row r="84">
          <cell r="A84">
            <v>309</v>
          </cell>
          <cell r="B84" t="str">
            <v>Materiales y productos minerales y asfálticos</v>
          </cell>
          <cell r="C84" t="str">
            <v>Operación</v>
          </cell>
          <cell r="D84" t="str">
            <v>2.03.02 Materiales y productos minerales y asfálticos</v>
          </cell>
        </row>
        <row r="85">
          <cell r="A85">
            <v>314</v>
          </cell>
          <cell r="B85" t="str">
            <v>Materiales y productos metálicos</v>
          </cell>
          <cell r="C85" t="str">
            <v>Operación</v>
          </cell>
          <cell r="D85" t="str">
            <v>2.03.01 Materiales y productos metálicos</v>
          </cell>
        </row>
        <row r="86">
          <cell r="A86">
            <v>319</v>
          </cell>
          <cell r="B86" t="str">
            <v>Madera y sus derivados</v>
          </cell>
          <cell r="C86" t="str">
            <v>Operación</v>
          </cell>
          <cell r="D86" t="str">
            <v>2.03.03 Madera y sus derivados</v>
          </cell>
        </row>
        <row r="87">
          <cell r="A87">
            <v>324</v>
          </cell>
          <cell r="B87" t="str">
            <v xml:space="preserve">Otros mat. y productos de uso en la construcción </v>
          </cell>
          <cell r="C87" t="str">
            <v>Operación</v>
          </cell>
          <cell r="D87" t="str">
            <v>2.03.99 Otros mat. y productos de uso en la construcción y mantenimiento</v>
          </cell>
        </row>
        <row r="88">
          <cell r="A88">
            <v>326</v>
          </cell>
          <cell r="B88" t="str">
            <v>Postes</v>
          </cell>
          <cell r="C88" t="str">
            <v>Operación</v>
          </cell>
          <cell r="D88" t="str">
            <v>2.03.04 Materiales y prod. eléctric., telefónicos y de cómputo</v>
          </cell>
        </row>
        <row r="89">
          <cell r="A89">
            <v>329</v>
          </cell>
          <cell r="B89" t="str">
            <v>Herramientas e instrumentos</v>
          </cell>
          <cell r="C89" t="str">
            <v>Operación</v>
          </cell>
          <cell r="D89" t="str">
            <v>2.04.01 Herramientas e instrumentos</v>
          </cell>
        </row>
        <row r="90">
          <cell r="A90">
            <v>334</v>
          </cell>
          <cell r="B90" t="str">
            <v>Repuestos equipo de transporte</v>
          </cell>
          <cell r="C90" t="str">
            <v>Operación</v>
          </cell>
          <cell r="D90" t="str">
            <v>2.04.02 Repuestos y accesorios</v>
          </cell>
        </row>
        <row r="91">
          <cell r="A91">
            <v>339</v>
          </cell>
          <cell r="B91" t="str">
            <v>Llantas y neumáticos</v>
          </cell>
          <cell r="C91" t="str">
            <v>Operación</v>
          </cell>
          <cell r="D91" t="str">
            <v>2.04.02 Repuestos y accesorios</v>
          </cell>
        </row>
        <row r="92">
          <cell r="A92">
            <v>340</v>
          </cell>
          <cell r="B92" t="str">
            <v>Repuestos mantenimiento de plantas</v>
          </cell>
          <cell r="C92" t="str">
            <v>Operación</v>
          </cell>
          <cell r="D92" t="str">
            <v>2.04.02 Repuestos y accesorios</v>
          </cell>
        </row>
        <row r="93">
          <cell r="A93">
            <v>344</v>
          </cell>
          <cell r="B93" t="str">
            <v>Otros repuestos</v>
          </cell>
          <cell r="C93" t="str">
            <v>Operación</v>
          </cell>
          <cell r="D93" t="str">
            <v>2.04.02 Repuestos y accesorios</v>
          </cell>
        </row>
        <row r="94">
          <cell r="A94">
            <v>350</v>
          </cell>
          <cell r="B94" t="str">
            <v>Útiles y materiales de oficina</v>
          </cell>
          <cell r="C94" t="str">
            <v>Operación</v>
          </cell>
          <cell r="D94" t="str">
            <v>2.99.01 Útiles y materiales de oficina y cómputo</v>
          </cell>
        </row>
        <row r="95">
          <cell r="A95">
            <v>351</v>
          </cell>
          <cell r="B95" t="str">
            <v>Materiales de cómputo</v>
          </cell>
          <cell r="C95" t="str">
            <v>Operación</v>
          </cell>
          <cell r="D95" t="str">
            <v>2.99.01 Útiles y materiales de oficina y cómputo</v>
          </cell>
        </row>
        <row r="96">
          <cell r="A96">
            <v>352</v>
          </cell>
          <cell r="B96" t="str">
            <v>Tóner para impresora y fax</v>
          </cell>
          <cell r="C96" t="str">
            <v>Operación</v>
          </cell>
          <cell r="D96" t="str">
            <v>2.99.01 Útiles y materiales de oficina y cómputo</v>
          </cell>
        </row>
        <row r="97">
          <cell r="A97">
            <v>354</v>
          </cell>
          <cell r="B97" t="str">
            <v>Útiles y materiales de limpieza</v>
          </cell>
          <cell r="C97" t="str">
            <v>Operación</v>
          </cell>
          <cell r="D97" t="str">
            <v>2.99.05 Útiles y materiales de limpieza</v>
          </cell>
        </row>
        <row r="98">
          <cell r="A98">
            <v>359</v>
          </cell>
          <cell r="B98" t="str">
            <v>Útiles y materiales de cocina y comedor</v>
          </cell>
          <cell r="C98" t="str">
            <v>Operación</v>
          </cell>
          <cell r="D98" t="str">
            <v>2.99.07 Útiles y materiales de cocina y comedor</v>
          </cell>
        </row>
        <row r="99">
          <cell r="A99">
            <v>364</v>
          </cell>
          <cell r="B99" t="str">
            <v>Otros útiles, materiales y suministros</v>
          </cell>
          <cell r="C99" t="str">
            <v>Operación</v>
          </cell>
          <cell r="D99" t="str">
            <v>2.99.99 Otros útiles, materiales y suministros</v>
          </cell>
        </row>
        <row r="100">
          <cell r="A100">
            <v>365</v>
          </cell>
          <cell r="B100" t="str">
            <v>Artículos e implementos salud ocupacional</v>
          </cell>
          <cell r="C100" t="str">
            <v>Operación</v>
          </cell>
          <cell r="D100" t="str">
            <v>2.99.99 Otros útiles, materiales y suministros</v>
          </cell>
        </row>
        <row r="101">
          <cell r="A101">
            <v>369</v>
          </cell>
          <cell r="B101" t="str">
            <v>Productos agroforestales</v>
          </cell>
          <cell r="C101" t="str">
            <v>Operación</v>
          </cell>
          <cell r="D101" t="str">
            <v>2.02.02 Productos agroforestales</v>
          </cell>
        </row>
        <row r="102">
          <cell r="A102">
            <v>374</v>
          </cell>
          <cell r="B102" t="str">
            <v>Alimentos y Bebidas</v>
          </cell>
          <cell r="C102" t="str">
            <v>Operación</v>
          </cell>
          <cell r="D102" t="str">
            <v>2.02.03 Alimentos y Bebidas</v>
          </cell>
        </row>
        <row r="103">
          <cell r="A103">
            <v>379</v>
          </cell>
          <cell r="B103" t="str">
            <v>Suscripción a periódicos y revistas</v>
          </cell>
          <cell r="C103" t="str">
            <v>Operación</v>
          </cell>
          <cell r="D103" t="str">
            <v>2.99.03 Productos de papel, cartón e impresos</v>
          </cell>
        </row>
        <row r="104">
          <cell r="A104">
            <v>385</v>
          </cell>
          <cell r="B104" t="str">
            <v>Otros gastos de recepción</v>
          </cell>
          <cell r="C104" t="str">
            <v>Operación</v>
          </cell>
          <cell r="D104" t="str">
            <v>2.99.99 Otros útiles, materiales y suministros</v>
          </cell>
        </row>
        <row r="105">
          <cell r="A105">
            <v>387</v>
          </cell>
          <cell r="B105" t="str">
            <v>Comité de deportes</v>
          </cell>
          <cell r="C105" t="str">
            <v>Operación</v>
          </cell>
          <cell r="D105" t="str">
            <v>2.99.99 Otros útiles, materiales y suministros</v>
          </cell>
        </row>
        <row r="106">
          <cell r="A106">
            <v>392</v>
          </cell>
          <cell r="B106" t="str">
            <v>Energía Eléctrica</v>
          </cell>
          <cell r="C106" t="str">
            <v>Operación</v>
          </cell>
          <cell r="D106" t="str">
            <v>2.05.03 Energía Eléctrica</v>
          </cell>
        </row>
      </sheetData>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Cortés Porras Cristian" id="{4FEE2F1E-9DC1-4A61-822C-71ECA27D377F}" userId="S::ccortes@cnfl.go.cr::0c155f03-f881-4ced-b1b7-99c2e3af66ff" providerId="AD"/>
  <person displayName="Montero Solís Marco" id="{B78F47A9-2F88-46BC-9846-AF64100328F6}" userId="S::mamontero@cnfl.go.cr::af7a8e2b-00a8-492a-aa68-d8a83e1d31de"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20" dT="2022-11-28T16:28:56.11" personId="{4FEE2F1E-9DC1-4A61-822C-71ECA27D377F}" id="{2790A7B4-8AF0-4465-90B7-808B23F4DB2C}">
    <text>No debería Infocomunicaciones?</text>
  </threadedComment>
  <threadedComment ref="H161" dT="2022-11-28T16:30:47.75" personId="{4FEE2F1E-9DC1-4A61-822C-71ECA27D377F}" id="{444D3784-E732-40A6-9604-695CC4FF6FD0}">
    <text>En el Plan de Adquisiciones 2022 se publicó una contratación de oferentes precalificados!</text>
  </threadedComment>
  <threadedComment ref="H584" dT="2022-11-28T16:51:19.30" personId="{4FEE2F1E-9DC1-4A61-822C-71ECA27D377F}" id="{386E348F-A30D-49EF-B173-EF540A2ED65F}">
    <text>La suma de estas líneas da para un concurso.</text>
  </threadedComment>
  <threadedComment ref="H597" dT="2022-11-28T16:54:56.95" personId="{4FEE2F1E-9DC1-4A61-822C-71ECA27D377F}" id="{3142611A-C2EE-4365-83EF-1CA9EBC93F2E}">
    <text>En el Plan de Adquisiciones 2022 se publicó una contratación de oferentes precalificados!</text>
  </threadedComment>
  <threadedComment ref="H708" dT="2022-11-28T16:56:45.33" personId="{4FEE2F1E-9DC1-4A61-822C-71ECA27D377F}" id="{51056985-5F55-44AE-84C5-E6F46A89F951}">
    <text>La suma de las compras de Uniformes sobrepasa el monto de un concurso.</text>
  </threadedComment>
  <threadedComment ref="H1233" dT="2022-11-28T17:26:45.85" personId="{4FEE2F1E-9DC1-4A61-822C-71ECA27D377F}" id="{F3BCD308-C8F6-4BA6-8A41-CEC347F91CF8}">
    <text xml:space="preserve">Estas líneas son repuestos, es decir, no serían 183.326.357, debería ser la suma de esas más la línea 1227. </text>
  </threadedComment>
  <threadedComment ref="A2305" dT="2022-11-30T03:51:59.20" personId="{4FEE2F1E-9DC1-4A61-822C-71ECA27D377F}" id="{86A45AB0-CECF-4AFF-A6F9-5B0B7190AFDC}">
    <text>Excluidos de Contratación Administrativa</text>
  </threadedComment>
  <threadedComment ref="A2307" dT="2022-11-30T03:53:38.11" personId="{4FEE2F1E-9DC1-4A61-822C-71ECA27D377F}" id="{04EC1769-9F64-4D0D-A84C-C00F2E0D278D}">
    <text>Excluido de contratación administrativa</text>
  </threadedComment>
  <threadedComment ref="A2485" dT="2022-11-30T03:51:09.63" personId="{4FEE2F1E-9DC1-4A61-822C-71ECA27D377F}" id="{D65B9C06-E8E9-4493-9152-22484A80140A}">
    <text>Excluido de Contratación Administrativa</text>
  </threadedComment>
  <threadedComment ref="A2486" dT="2022-11-30T03:54:23.31" personId="{4FEE2F1E-9DC1-4A61-822C-71ECA27D377F}" id="{E1B06C1C-CB24-45A0-8408-BEC18E57A411}">
    <text>Excluido de Contratación Administrativa</text>
  </threadedComment>
  <threadedComment ref="K2859" dT="2022-11-09T21:09:53.26" personId="{B78F47A9-2F88-46BC-9846-AF64100328F6}" id="{623CF0C6-5721-46BF-B38E-E170342B3A49}">
    <text>Ver la talbla de códigos de haicenda y objetos de gasto enelñ archivo adjunto.</text>
  </threadedComment>
  <threadedComment ref="I3739" dT="2022-11-18T20:14:15.59" personId="{4FEE2F1E-9DC1-4A61-822C-71ECA27D377F}" id="{20FCAB2A-D1A2-4392-847A-84A3B1600817}">
    <text>Ale esto me parece podría calificar para ser materia excluída de Contratación, y por lo tanto no incluirse en el Plan, no obstante reportelo así, por que no existe código de hacienda ni de SICOP.</text>
  </threadedComment>
</ThreadedComments>
</file>

<file path=xl/threadedComments/threadedComment2.xml><?xml version="1.0" encoding="utf-8"?>
<ThreadedComments xmlns="http://schemas.microsoft.com/office/spreadsheetml/2018/threadedcomments" xmlns:x="http://schemas.openxmlformats.org/spreadsheetml/2006/main">
  <threadedComment ref="A124" dT="2022-11-29T19:56:57.59" personId="{4FEE2F1E-9DC1-4A61-822C-71ECA27D377F}" id="{16BC6F3B-D376-4EF2-A78A-2BDFABAC67FF}">
    <text>Todas estas líneas se pueden agrupar.</text>
  </threadedComment>
  <threadedComment ref="A125" dT="2022-11-29T19:57:31.05" personId="{4FEE2F1E-9DC1-4A61-822C-71ECA27D377F}" id="{1B46523E-4640-4BE6-A9CD-0A3333BCC0AE}">
    <text>Todas estas líneas se pueden agrupar.</text>
  </threadedComment>
  <threadedComment ref="A129" dT="2022-11-29T19:57:41.76" personId="{4FEE2F1E-9DC1-4A61-822C-71ECA27D377F}" id="{477CE912-19F6-4784-AC59-AFF9A5DAAC46}">
    <text>Todas estas líneas se pueden agrupar.</text>
  </threadedComment>
  <threadedComment ref="A133" dT="2022-11-29T19:57:53.51" personId="{4FEE2F1E-9DC1-4A61-822C-71ECA27D377F}" id="{A84A8D7D-B382-404A-BC35-C31162F162CE}">
    <text>Todas estas líneas se pueden agrupar.</text>
  </threadedComment>
  <threadedComment ref="A136" dT="2022-11-29T19:58:00.77" personId="{4FEE2F1E-9DC1-4A61-822C-71ECA27D377F}" id="{5570E43A-A8D4-411C-9838-A1EC78C0D15C}">
    <text>Todas estas líneas se pueden agrupar.</text>
  </threadedComment>
  <threadedComment ref="A138" dT="2022-11-29T19:56:13.15" personId="{4FEE2F1E-9DC1-4A61-822C-71ECA27D377F}" id="{883D41DE-B05B-461A-96A7-DA368CBDCA04}">
    <text>Se puede agrupar con la línea 129</text>
  </threadedComment>
</ThreadedComments>
</file>

<file path=xl/threadedComments/threadedComment3.xml><?xml version="1.0" encoding="utf-8"?>
<ThreadedComments xmlns="http://schemas.microsoft.com/office/spreadsheetml/2018/threadedcomments" xmlns:x="http://schemas.openxmlformats.org/spreadsheetml/2006/main">
  <threadedComment ref="F575" dT="2022-11-28T16:51:19.30" personId="{4FEE2F1E-9DC1-4A61-822C-71ECA27D377F}" id="{45629C0D-DC77-42F5-8660-411B319FA7DA}">
    <text>La suma de estas líneas da para un concurso.</text>
  </threadedComment>
  <threadedComment ref="A597" dT="2022-12-06T18:52:21.37" personId="{4FEE2F1E-9DC1-4A61-822C-71ECA27D377F}" id="{7761B020-73F6-4F04-B77C-C9AFFAB8F598}">
    <text>Mal clasificado…</text>
  </threadedComment>
  <threadedComment ref="A616" dT="2022-12-06T18:52:45.07" personId="{4FEE2F1E-9DC1-4A61-822C-71ECA27D377F}" id="{BD23A49E-380A-47F4-9156-93BF9C07C63F}">
    <text>Mal clasificado.</text>
  </threadedComment>
  <threadedComment ref="F696" dT="2022-11-28T16:56:45.33" personId="{4FEE2F1E-9DC1-4A61-822C-71ECA27D377F}" id="{FDB949E9-CD6D-454D-A904-24FD5882C449}">
    <text>La suma de las compras de Uniformes sobrepasa el monto de un concurso.</text>
  </threadedComment>
  <threadedComment ref="F1221" dT="2022-11-28T17:26:45.85" personId="{4FEE2F1E-9DC1-4A61-822C-71ECA27D377F}" id="{D72C803C-1034-4956-981E-5EDD9F830B35}">
    <text xml:space="preserve">Estas líneas son repuestos, es decir, no serían 183.326.357, debería ser la suma de esas más la línea 1227. </text>
  </threadedComment>
  <threadedComment ref="A1384" dT="2022-12-06T18:57:36.60" personId="{4FEE2F1E-9DC1-4A61-822C-71ECA27D377F}" id="{A5B998A9-60D1-44C7-B879-A2CFD673512A}">
    <text>MAL CLASIFICADO.</text>
  </threadedComment>
  <threadedComment ref="A2230" dT="2022-11-30T03:53:38.11" personId="{4FEE2F1E-9DC1-4A61-822C-71ECA27D377F}" id="{C5E65A88-C67D-4782-B811-4815ED5F9408}">
    <text>Excluido de contratación administrativa</text>
  </threadedComment>
  <threadedComment ref="I2699" dT="2022-11-09T21:09:53.26" personId="{B78F47A9-2F88-46BC-9846-AF64100328F6}" id="{0A8D6FE1-0549-4218-9B82-F3303F8A8B3E}">
    <text>Ver la talbla de códigos de haicenda y objetos de gasto enelñ archivo adjunto.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sicop.go.cr/moduloTcata/cata/ct/IM_CTJ_CSQ101.jsp" TargetMode="External"/><Relationship Id="rId18" Type="http://schemas.openxmlformats.org/officeDocument/2006/relationships/hyperlink" Target="https://www.sicop.go.cr/moduloTcata/cata/ct/IM_CTJ_CSQ101.jsp" TargetMode="External"/><Relationship Id="rId26" Type="http://schemas.openxmlformats.org/officeDocument/2006/relationships/hyperlink" Target="https://www.sicop.go.cr/moduloTcata/cata/gc/IM_GCJ_GIQ004.jsp?cateId=&amp;listSize=100&amp;centralProdNm=&amp;expendObj=2.99.01&amp;page_no=2" TargetMode="External"/><Relationship Id="rId39" Type="http://schemas.openxmlformats.org/officeDocument/2006/relationships/hyperlink" Target="https://www.sicop.go.cr/moduloTcata/cata/ct/IM_CTJ_GSQ101.jsp" TargetMode="External"/><Relationship Id="rId21" Type="http://schemas.openxmlformats.org/officeDocument/2006/relationships/hyperlink" Target="https://www.sicop.go.cr/moduloTcata/cata/ct/IM_CTJ_CSQ101.jsp?orderBy=&amp;radioSelect=product&amp;cateNmEn=&amp;cateNm=comida&amp;pageSize=10&amp;cateId=&amp;page_no=3" TargetMode="External"/><Relationship Id="rId34" Type="http://schemas.openxmlformats.org/officeDocument/2006/relationships/hyperlink" Target="https://www.sicop.go.cr/moduloTcata/cata/gc/IM_GCJ_GIQ004.jsp?cateId=&amp;listSize=100&amp;centralProdNm=&amp;expendObj=2.99.01&amp;page_no=3" TargetMode="External"/><Relationship Id="rId42" Type="http://schemas.openxmlformats.org/officeDocument/2006/relationships/hyperlink" Target="https://www.sicop.go.cr/moduloTcata/cata/ct/IM_CTJ_GSQ301.jsp?page_no=1" TargetMode="External"/><Relationship Id="rId47" Type="http://schemas.openxmlformats.org/officeDocument/2006/relationships/comments" Target="../comments1.xml"/><Relationship Id="rId7" Type="http://schemas.openxmlformats.org/officeDocument/2006/relationships/hyperlink" Target="https://www.sicop.go.cr/moduloTcata/cata/ct/IM_CTJ_CSQ101.jsp" TargetMode="External"/><Relationship Id="rId2" Type="http://schemas.openxmlformats.org/officeDocument/2006/relationships/hyperlink" Target="https://www.sicop.go.cr/moduloTcata/cata/ct/IM_CTJ_CSQ101.jsp" TargetMode="External"/><Relationship Id="rId16" Type="http://schemas.openxmlformats.org/officeDocument/2006/relationships/hyperlink" Target="https://www.sicop.go.cr/moduloTcata/cata/ct/IM_CTJ_CSQ101.jsp" TargetMode="External"/><Relationship Id="rId29" Type="http://schemas.openxmlformats.org/officeDocument/2006/relationships/hyperlink" Target="https://www.sicop.go.cr/moduloTcata/cata/gc/IM_GCJ_GIQ004.jsp?cateId=&amp;listSize=100&amp;centralProdNm=&amp;expendObj=2.99.01&amp;page_no=2" TargetMode="External"/><Relationship Id="rId1" Type="http://schemas.openxmlformats.org/officeDocument/2006/relationships/hyperlink" Target="javascript:fn_prodDetail('84121703','92212125');" TargetMode="External"/><Relationship Id="rId6" Type="http://schemas.openxmlformats.org/officeDocument/2006/relationships/hyperlink" Target="https://www.sicop.go.cr/moduloTcata/cata/ct/IM_CTJ_CSQ101.jsp" TargetMode="External"/><Relationship Id="rId11" Type="http://schemas.openxmlformats.org/officeDocument/2006/relationships/hyperlink" Target="https://www.sicop.go.cr/moduloTcata/cata/ct/IM_CTJ_CSQ101.jsp" TargetMode="External"/><Relationship Id="rId24" Type="http://schemas.openxmlformats.org/officeDocument/2006/relationships/hyperlink" Target="https://www.sicop.go.cr/moduloTcata/cata/gc/IM_GCJ_GIQ004.jsp?cateId=&amp;listSize=100&amp;centralProdNm=&amp;expendObj=2.99.01&amp;page_no=2" TargetMode="External"/><Relationship Id="rId32" Type="http://schemas.openxmlformats.org/officeDocument/2006/relationships/hyperlink" Target="https://www.sicop.go.cr/moduloTcata/cata/gc/IM_GCJ_GIQ004.jsp?cateId=&amp;listSize=100&amp;centralProdNm=&amp;expendObj=2.99.01&amp;page_no=3" TargetMode="External"/><Relationship Id="rId37" Type="http://schemas.openxmlformats.org/officeDocument/2006/relationships/hyperlink" Target="https://www.sicop.go.cr/moduloTcata/cata/gc/IM_GCJ_GIQ004.jsp?cateId=&amp;listSize=100&amp;centralProdNm=&amp;expendObj=2.99.01&amp;page_no=2" TargetMode="External"/><Relationship Id="rId40" Type="http://schemas.openxmlformats.org/officeDocument/2006/relationships/hyperlink" Target="https://www.sicop.go.cr/moduloTcata/cata/ct/IM_CTJ_GSQ301.jsp?page_no=1" TargetMode="External"/><Relationship Id="rId45" Type="http://schemas.openxmlformats.org/officeDocument/2006/relationships/printerSettings" Target="../printerSettings/printerSettings2.bin"/><Relationship Id="rId5" Type="http://schemas.openxmlformats.org/officeDocument/2006/relationships/hyperlink" Target="https://www.sicop.go.cr/moduloTcata/cata/ct/IM_CTJ_CSQ101.jsp" TargetMode="External"/><Relationship Id="rId15" Type="http://schemas.openxmlformats.org/officeDocument/2006/relationships/hyperlink" Target="https://www.sicop.go.cr/moduloTcata/cata/ct/IM_CTJ_CSQ101.jsp" TargetMode="External"/><Relationship Id="rId23" Type="http://schemas.openxmlformats.org/officeDocument/2006/relationships/hyperlink" Target="https://www.sicop.go.cr/moduloTcata/cata/ct/IM_CTJ_CSQ101.jsp" TargetMode="External"/><Relationship Id="rId28" Type="http://schemas.openxmlformats.org/officeDocument/2006/relationships/hyperlink" Target="https://www.sicop.go.cr/moduloTcata/cata/gc/IM_GCJ_GIQ004.jsp?cateId=&amp;listSize=100&amp;centralProdNm=&amp;expendObj=2.99.01&amp;page_no=2" TargetMode="External"/><Relationship Id="rId36" Type="http://schemas.openxmlformats.org/officeDocument/2006/relationships/hyperlink" Target="https://www.sicop.go.cr/moduloTcata/cata/gc/IM_GCJ_GIQ004.jsp?cateId=&amp;listSize=100&amp;centralProdNm=&amp;expendObj=2.99.01&amp;page_no=4" TargetMode="External"/><Relationship Id="rId10" Type="http://schemas.openxmlformats.org/officeDocument/2006/relationships/hyperlink" Target="https://www.sicop.go.cr/moduloTcata/cata/ct/IM_CTJ_CSQ101.jsp?orderBy=&amp;radioSelect=service&amp;cateNmEn=&amp;cateNm=&amp;pageSize=10&amp;cateId=811123&amp;page_no=1" TargetMode="External"/><Relationship Id="rId19" Type="http://schemas.openxmlformats.org/officeDocument/2006/relationships/hyperlink" Target="https://www.sicop.go.cr/moduloTcata/cata/ct/IM_CTJ_CSQ101.jsp?orderBy=&amp;radioSelect=product&amp;cateNmEn=tape&amp;cateNm=&amp;pageSize=10&amp;cateId=&amp;page_no=3" TargetMode="External"/><Relationship Id="rId31" Type="http://schemas.openxmlformats.org/officeDocument/2006/relationships/hyperlink" Target="https://www.sicop.go.cr/moduloTcata/cata/gc/IM_GCJ_GIQ004.jsp?cateId=&amp;listSize=100&amp;centralProdNm=&amp;expendObj=2.99.01&amp;page_no=3" TargetMode="External"/><Relationship Id="rId44" Type="http://schemas.openxmlformats.org/officeDocument/2006/relationships/hyperlink" Target="https://www.sicop.go.cr/moduloTcata/cata/ct/IM_CTJ_CSQ101.jsp" TargetMode="External"/><Relationship Id="rId4" Type="http://schemas.openxmlformats.org/officeDocument/2006/relationships/hyperlink" Target="https://www.sicop.go.cr/moduloTcata/cata/ct/IM_CTJ_CSQ101.jsp" TargetMode="External"/><Relationship Id="rId9" Type="http://schemas.openxmlformats.org/officeDocument/2006/relationships/hyperlink" Target="https://www.sicop.go.cr/moduloTcata/cata/ct/IM_CTJ_CSQ101.jsp" TargetMode="External"/><Relationship Id="rId14" Type="http://schemas.openxmlformats.org/officeDocument/2006/relationships/hyperlink" Target="https://www.sicop.go.cr/moduloTcata/cata/ct/IM_CTJ_CSQ101.jsp" TargetMode="External"/><Relationship Id="rId22" Type="http://schemas.openxmlformats.org/officeDocument/2006/relationships/hyperlink" Target="https://www.sicop.go.cr/moduloTcata/cata/ct/IM_CTJ_CSQ101.jsp" TargetMode="External"/><Relationship Id="rId27" Type="http://schemas.openxmlformats.org/officeDocument/2006/relationships/hyperlink" Target="https://www.sicop.go.cr/moduloTcata/cata/gc/IM_GCJ_GIQ004.jsp?cateId=&amp;listSize=100&amp;centralProdNm=&amp;expendObj=2.99.01&amp;page_no=2" TargetMode="External"/><Relationship Id="rId30" Type="http://schemas.openxmlformats.org/officeDocument/2006/relationships/hyperlink" Target="https://www.sicop.go.cr/moduloTcata/cata/gc/IM_GCJ_GIQ004.jsp?cateId=&amp;listSize=100&amp;centralProdNm=&amp;expendObj=2.99.01&amp;page_no=3" TargetMode="External"/><Relationship Id="rId35" Type="http://schemas.openxmlformats.org/officeDocument/2006/relationships/hyperlink" Target="https://www.sicop.go.cr/moduloTcata/cata/gc/IM_GCJ_GIQ004.jsp?cateId=&amp;listSize=100&amp;centralProdNm=&amp;expendObj=2.99.01&amp;page_no=3" TargetMode="External"/><Relationship Id="rId43" Type="http://schemas.openxmlformats.org/officeDocument/2006/relationships/hyperlink" Target="javascript:js_prodDetail('2611171192117991')" TargetMode="External"/><Relationship Id="rId48" Type="http://schemas.microsoft.com/office/2017/10/relationships/threadedComment" Target="../threadedComments/threadedComment1.xml"/><Relationship Id="rId8" Type="http://schemas.openxmlformats.org/officeDocument/2006/relationships/hyperlink" Target="https://www.sicop.go.cr/moduloTcata/cata/ct/IM_CTJ_CSQ101.jsp" TargetMode="External"/><Relationship Id="rId3" Type="http://schemas.openxmlformats.org/officeDocument/2006/relationships/hyperlink" Target="https://www.sicop.go.cr/moduloTcata/cata/ct/IM_CTJ_CSQ101.jsp" TargetMode="External"/><Relationship Id="rId12" Type="http://schemas.openxmlformats.org/officeDocument/2006/relationships/hyperlink" Target="https://www.sicop.go.cr/moduloTcata/cata/ct/IM_CTJ_CSQ101.jsp" TargetMode="External"/><Relationship Id="rId17" Type="http://schemas.openxmlformats.org/officeDocument/2006/relationships/hyperlink" Target="https://www.sicop.go.cr/moduloTcata/cata/ct/IM_CTJ_CSQ101.jsp" TargetMode="External"/><Relationship Id="rId25" Type="http://schemas.openxmlformats.org/officeDocument/2006/relationships/hyperlink" Target="https://www.sicop.go.cr/moduloTcata/cata/gc/IM_GCJ_GIQ004.jsp?cateId=&amp;listSize=100&amp;centralProdNm=&amp;expendObj=2.99.01&amp;page_no=2" TargetMode="External"/><Relationship Id="rId33" Type="http://schemas.openxmlformats.org/officeDocument/2006/relationships/hyperlink" Target="https://www.sicop.go.cr/moduloTcata/cata/gc/IM_GCJ_GIQ004.jsp?cateId=&amp;listSize=100&amp;centralProdNm=&amp;expendObj=2.99.01&amp;page_no=3" TargetMode="External"/><Relationship Id="rId38" Type="http://schemas.openxmlformats.org/officeDocument/2006/relationships/hyperlink" Target="https://www.sicop.go.cr/moduloTcata/cata/gc/IM_GCJ_GIQ004.jsp?listSize=100&amp;expendObj=2.99.01&amp;centralProdNm=&amp;cateId=&amp;page_no=1" TargetMode="External"/><Relationship Id="rId46" Type="http://schemas.openxmlformats.org/officeDocument/2006/relationships/vmlDrawing" Target="../drawings/vmlDrawing1.vml"/><Relationship Id="rId20" Type="http://schemas.openxmlformats.org/officeDocument/2006/relationships/hyperlink" Target="https://www.sicop.go.cr/moduloTcata/cata/ct/IM_CTJ_CSQ101.jsp" TargetMode="External"/><Relationship Id="rId41" Type="http://schemas.openxmlformats.org/officeDocument/2006/relationships/hyperlink" Target="https://www.sicop.go.cr/moduloTcata/cata/ct/IM_CTJ_GSQ301.jsp?formName=&amp;cateId=&amp;selgubun=all&amp;isCateNm=false&amp;cateNmKey=azucar&amp;cateIdKey=&amp;page_no=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sicop.go.cr/moduloTcata/cata/ct/IM_CTJ_CSQ101.jsp" TargetMode="External"/><Relationship Id="rId13" Type="http://schemas.openxmlformats.org/officeDocument/2006/relationships/hyperlink" Target="https://www.sicop.go.cr/moduloTcata/cata/gc/IM_GCJ_GIQ004.jsp?cateId=&amp;listSize=100&amp;centralProdNm=&amp;expendObj=2.99.01&amp;page_no=2" TargetMode="External"/><Relationship Id="rId18" Type="http://schemas.openxmlformats.org/officeDocument/2006/relationships/hyperlink" Target="https://www.sicop.go.cr/moduloTcata/cata/gc/IM_GCJ_GIQ004.jsp?cateId=&amp;listSize=100&amp;centralProdNm=&amp;expendObj=2.99.01&amp;page_no=3" TargetMode="External"/><Relationship Id="rId26" Type="http://schemas.openxmlformats.org/officeDocument/2006/relationships/hyperlink" Target="https://www.sicop.go.cr/moduloTcata/cata/ct/IM_CTJ_CSQ101.jsp" TargetMode="External"/><Relationship Id="rId3" Type="http://schemas.openxmlformats.org/officeDocument/2006/relationships/hyperlink" Target="https://www.sicop.go.cr/moduloTcata/cata/ct/IM_CTJ_CSQ101.jsp" TargetMode="External"/><Relationship Id="rId21" Type="http://schemas.openxmlformats.org/officeDocument/2006/relationships/hyperlink" Target="https://www.sicop.go.cr/moduloTcata/cata/gc/IM_GCJ_GIQ004.jsp?cateId=&amp;listSize=100&amp;centralProdNm=&amp;expendObj=2.99.01&amp;page_no=4" TargetMode="External"/><Relationship Id="rId7" Type="http://schemas.openxmlformats.org/officeDocument/2006/relationships/hyperlink" Target="https://www.sicop.go.cr/moduloTcata/cata/ct/IM_CTJ_CSQ101.jsp" TargetMode="External"/><Relationship Id="rId12" Type="http://schemas.openxmlformats.org/officeDocument/2006/relationships/hyperlink" Target="https://www.sicop.go.cr/moduloTcata/cata/gc/IM_GCJ_GIQ004.jsp?cateId=&amp;listSize=100&amp;centralProdNm=&amp;expendObj=2.99.01&amp;page_no=2" TargetMode="External"/><Relationship Id="rId17" Type="http://schemas.openxmlformats.org/officeDocument/2006/relationships/hyperlink" Target="https://www.sicop.go.cr/moduloTcata/cata/gc/IM_GCJ_GIQ004.jsp?cateId=&amp;listSize=100&amp;centralProdNm=&amp;expendObj=2.99.01&amp;page_no=3" TargetMode="External"/><Relationship Id="rId25" Type="http://schemas.openxmlformats.org/officeDocument/2006/relationships/hyperlink" Target="https://www.sicop.go.cr/moduloTcata/cata/ct/IM_CTJ_GSQ301.jsp?page_no=1" TargetMode="External"/><Relationship Id="rId2" Type="http://schemas.openxmlformats.org/officeDocument/2006/relationships/hyperlink" Target="https://www.sicop.go.cr/moduloTcata/cata/ct/IM_CTJ_CSQ101.jsp" TargetMode="External"/><Relationship Id="rId16" Type="http://schemas.openxmlformats.org/officeDocument/2006/relationships/hyperlink" Target="https://www.sicop.go.cr/moduloTcata/cata/gc/IM_GCJ_GIQ004.jsp?cateId=&amp;listSize=100&amp;centralProdNm=&amp;expendObj=2.99.01&amp;page_no=3" TargetMode="External"/><Relationship Id="rId20" Type="http://schemas.openxmlformats.org/officeDocument/2006/relationships/hyperlink" Target="https://www.sicop.go.cr/moduloTcata/cata/gc/IM_GCJ_GIQ004.jsp?cateId=&amp;listSize=100&amp;centralProdNm=&amp;expendObj=2.99.01&amp;page_no=3" TargetMode="External"/><Relationship Id="rId29" Type="http://schemas.openxmlformats.org/officeDocument/2006/relationships/comments" Target="../comments2.xml"/><Relationship Id="rId1" Type="http://schemas.openxmlformats.org/officeDocument/2006/relationships/hyperlink" Target="https://www.sicop.go.cr/moduloTcata/cata/ct/IM_CTJ_CSQ101.jsp?orderBy=&amp;radioSelect=product&amp;cateNmEn=&amp;cateNm=comida&amp;pageSize=10&amp;cateId=&amp;page_no=3" TargetMode="External"/><Relationship Id="rId6" Type="http://schemas.openxmlformats.org/officeDocument/2006/relationships/hyperlink" Target="https://www.sicop.go.cr/moduloTcata/cata/ct/IM_CTJ_CSQ101.jsp" TargetMode="External"/><Relationship Id="rId11" Type="http://schemas.openxmlformats.org/officeDocument/2006/relationships/hyperlink" Target="https://www.sicop.go.cr/moduloTcata/cata/gc/IM_GCJ_GIQ004.jsp?cateId=&amp;listSize=100&amp;centralProdNm=&amp;expendObj=2.99.01&amp;page_no=2" TargetMode="External"/><Relationship Id="rId24" Type="http://schemas.openxmlformats.org/officeDocument/2006/relationships/hyperlink" Target="https://www.sicop.go.cr/moduloTcata/cata/ct/IM_CTJ_GSQ101.jsp" TargetMode="External"/><Relationship Id="rId5" Type="http://schemas.openxmlformats.org/officeDocument/2006/relationships/hyperlink" Target="https://www.sicop.go.cr/moduloTcata/cata/ct/IM_CTJ_CSQ101.jsp" TargetMode="External"/><Relationship Id="rId15" Type="http://schemas.openxmlformats.org/officeDocument/2006/relationships/hyperlink" Target="https://www.sicop.go.cr/moduloTcata/cata/gc/IM_GCJ_GIQ004.jsp?cateId=&amp;listSize=100&amp;centralProdNm=&amp;expendObj=2.99.01&amp;page_no=3" TargetMode="External"/><Relationship Id="rId23" Type="http://schemas.openxmlformats.org/officeDocument/2006/relationships/hyperlink" Target="https://www.sicop.go.cr/moduloTcata/cata/gc/IM_GCJ_GIQ004.jsp?listSize=100&amp;expendObj=2.99.01&amp;centralProdNm=&amp;cateId=&amp;page_no=1" TargetMode="External"/><Relationship Id="rId28" Type="http://schemas.openxmlformats.org/officeDocument/2006/relationships/vmlDrawing" Target="../drawings/vmlDrawing2.vml"/><Relationship Id="rId10" Type="http://schemas.openxmlformats.org/officeDocument/2006/relationships/hyperlink" Target="https://www.sicop.go.cr/moduloTcata/cata/gc/IM_GCJ_GIQ004.jsp?cateId=&amp;listSize=100&amp;centralProdNm=&amp;expendObj=2.99.01&amp;page_no=2" TargetMode="External"/><Relationship Id="rId19" Type="http://schemas.openxmlformats.org/officeDocument/2006/relationships/hyperlink" Target="https://www.sicop.go.cr/moduloTcata/cata/gc/IM_GCJ_GIQ004.jsp?cateId=&amp;listSize=100&amp;centralProdNm=&amp;expendObj=2.99.01&amp;page_no=3" TargetMode="External"/><Relationship Id="rId4" Type="http://schemas.openxmlformats.org/officeDocument/2006/relationships/hyperlink" Target="https://www.sicop.go.cr/moduloTcata/cata/ct/IM_CTJ_CSQ101.jsp" TargetMode="External"/><Relationship Id="rId9" Type="http://schemas.openxmlformats.org/officeDocument/2006/relationships/hyperlink" Target="https://www.sicop.go.cr/moduloTcata/cata/gc/IM_GCJ_GIQ004.jsp?cateId=&amp;listSize=100&amp;centralProdNm=&amp;expendObj=2.99.01&amp;page_no=2" TargetMode="External"/><Relationship Id="rId14" Type="http://schemas.openxmlformats.org/officeDocument/2006/relationships/hyperlink" Target="https://www.sicop.go.cr/moduloTcata/cata/gc/IM_GCJ_GIQ004.jsp?cateId=&amp;listSize=100&amp;centralProdNm=&amp;expendObj=2.99.01&amp;page_no=2" TargetMode="External"/><Relationship Id="rId22" Type="http://schemas.openxmlformats.org/officeDocument/2006/relationships/hyperlink" Target="https://www.sicop.go.cr/moduloTcata/cata/gc/IM_GCJ_GIQ004.jsp?cateId=&amp;listSize=100&amp;centralProdNm=&amp;expendObj=2.99.01&amp;page_no=2" TargetMode="External"/><Relationship Id="rId27" Type="http://schemas.openxmlformats.org/officeDocument/2006/relationships/printerSettings" Target="../printerSettings/printerSettings3.bin"/><Relationship Id="rId30"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icop.go.cr/moduloTcata/cata/ct/IM_CTJ_CSQ101.jsp" TargetMode="External"/><Relationship Id="rId18" Type="http://schemas.openxmlformats.org/officeDocument/2006/relationships/hyperlink" Target="https://www.sicop.go.cr/moduloTcata/cata/ct/IM_CTJ_CSQ101.jsp" TargetMode="External"/><Relationship Id="rId26" Type="http://schemas.openxmlformats.org/officeDocument/2006/relationships/hyperlink" Target="https://www.sicop.go.cr/moduloTcata/cata/gc/IM_GCJ_GIQ004.jsp?cateId=&amp;listSize=100&amp;centralProdNm=&amp;expendObj=2.99.01&amp;page_no=3" TargetMode="External"/><Relationship Id="rId39" Type="http://schemas.openxmlformats.org/officeDocument/2006/relationships/hyperlink" Target="javascript:js_prodDetail('2611171192117991')" TargetMode="External"/><Relationship Id="rId21" Type="http://schemas.openxmlformats.org/officeDocument/2006/relationships/hyperlink" Target="https://www.sicop.go.cr/moduloTcata/cata/gc/IM_GCJ_GIQ004.jsp?cateId=&amp;listSize=100&amp;centralProdNm=&amp;expendObj=2.99.01&amp;page_no=2" TargetMode="External"/><Relationship Id="rId34" Type="http://schemas.openxmlformats.org/officeDocument/2006/relationships/hyperlink" Target="https://www.sicop.go.cr/moduloTcata/cata/gc/IM_GCJ_GIQ004.jsp?listSize=100&amp;expendObj=2.99.01&amp;centralProdNm=&amp;cateId=&amp;page_no=1" TargetMode="External"/><Relationship Id="rId42" Type="http://schemas.openxmlformats.org/officeDocument/2006/relationships/vmlDrawing" Target="../drawings/vmlDrawing3.vml"/><Relationship Id="rId7" Type="http://schemas.openxmlformats.org/officeDocument/2006/relationships/hyperlink" Target="https://www.sicop.go.cr/moduloTcata/cata/ct/IM_CTJ_CSQ101.jsp" TargetMode="External"/><Relationship Id="rId2" Type="http://schemas.openxmlformats.org/officeDocument/2006/relationships/hyperlink" Target="https://www.sicop.go.cr/moduloTcata/cata/ct/IM_CTJ_CSQ101.jsp" TargetMode="External"/><Relationship Id="rId16" Type="http://schemas.openxmlformats.org/officeDocument/2006/relationships/hyperlink" Target="https://www.sicop.go.cr/moduloTcata/cata/ct/IM_CTJ_CSQ101.jsp" TargetMode="External"/><Relationship Id="rId20" Type="http://schemas.openxmlformats.org/officeDocument/2006/relationships/hyperlink" Target="https://www.sicop.go.cr/moduloTcata/cata/gc/IM_GCJ_GIQ004.jsp?cateId=&amp;listSize=100&amp;centralProdNm=&amp;expendObj=2.99.01&amp;page_no=2" TargetMode="External"/><Relationship Id="rId29" Type="http://schemas.openxmlformats.org/officeDocument/2006/relationships/hyperlink" Target="https://www.sicop.go.cr/moduloTcata/cata/gc/IM_GCJ_GIQ004.jsp?cateId=&amp;listSize=100&amp;centralProdNm=&amp;expendObj=2.99.01&amp;page_no=3" TargetMode="External"/><Relationship Id="rId41" Type="http://schemas.openxmlformats.org/officeDocument/2006/relationships/printerSettings" Target="../printerSettings/printerSettings4.bin"/><Relationship Id="rId1" Type="http://schemas.openxmlformats.org/officeDocument/2006/relationships/hyperlink" Target="javascript:fn_prodDetail('84121703','92212125');" TargetMode="External"/><Relationship Id="rId6" Type="http://schemas.openxmlformats.org/officeDocument/2006/relationships/hyperlink" Target="https://www.sicop.go.cr/moduloTcata/cata/ct/IM_CTJ_CSQ101.jsp" TargetMode="External"/><Relationship Id="rId11" Type="http://schemas.openxmlformats.org/officeDocument/2006/relationships/hyperlink" Target="https://www.sicop.go.cr/moduloTcata/cata/ct/IM_CTJ_CSQ101.jsp" TargetMode="External"/><Relationship Id="rId24" Type="http://schemas.openxmlformats.org/officeDocument/2006/relationships/hyperlink" Target="https://www.sicop.go.cr/moduloTcata/cata/gc/IM_GCJ_GIQ004.jsp?cateId=&amp;listSize=100&amp;centralProdNm=&amp;expendObj=2.99.01&amp;page_no=2" TargetMode="External"/><Relationship Id="rId32" Type="http://schemas.openxmlformats.org/officeDocument/2006/relationships/hyperlink" Target="https://www.sicop.go.cr/moduloTcata/cata/gc/IM_GCJ_GIQ004.jsp?cateId=&amp;listSize=100&amp;centralProdNm=&amp;expendObj=2.99.01&amp;page_no=4" TargetMode="External"/><Relationship Id="rId37" Type="http://schemas.openxmlformats.org/officeDocument/2006/relationships/hyperlink" Target="https://www.sicop.go.cr/moduloTcata/cata/ct/IM_CTJ_GSQ301.jsp?formName=&amp;cateId=&amp;selgubun=all&amp;isCateNm=false&amp;cateNmKey=azucar&amp;cateIdKey=&amp;page_no=2" TargetMode="External"/><Relationship Id="rId40" Type="http://schemas.openxmlformats.org/officeDocument/2006/relationships/hyperlink" Target="https://www.sicop.go.cr/moduloTcata/cata/ct/IM_CTJ_CSQ101.jsp" TargetMode="External"/><Relationship Id="rId5" Type="http://schemas.openxmlformats.org/officeDocument/2006/relationships/hyperlink" Target="https://www.sicop.go.cr/moduloTcata/cata/ct/IM_CTJ_CSQ101.jsp" TargetMode="External"/><Relationship Id="rId15" Type="http://schemas.openxmlformats.org/officeDocument/2006/relationships/hyperlink" Target="https://www.sicop.go.cr/moduloTcata/cata/ct/IM_CTJ_CSQ101.jsp?orderBy=&amp;radioSelect=product&amp;cateNmEn=tape&amp;cateNm=&amp;pageSize=10&amp;cateId=&amp;page_no=3" TargetMode="External"/><Relationship Id="rId23" Type="http://schemas.openxmlformats.org/officeDocument/2006/relationships/hyperlink" Target="https://www.sicop.go.cr/moduloTcata/cata/gc/IM_GCJ_GIQ004.jsp?cateId=&amp;listSize=100&amp;centralProdNm=&amp;expendObj=2.99.01&amp;page_no=2" TargetMode="External"/><Relationship Id="rId28" Type="http://schemas.openxmlformats.org/officeDocument/2006/relationships/hyperlink" Target="https://www.sicop.go.cr/moduloTcata/cata/gc/IM_GCJ_GIQ004.jsp?cateId=&amp;listSize=100&amp;centralProdNm=&amp;expendObj=2.99.01&amp;page_no=3" TargetMode="External"/><Relationship Id="rId36" Type="http://schemas.openxmlformats.org/officeDocument/2006/relationships/hyperlink" Target="https://www.sicop.go.cr/moduloTcata/cata/ct/IM_CTJ_GSQ301.jsp?page_no=1" TargetMode="External"/><Relationship Id="rId10" Type="http://schemas.openxmlformats.org/officeDocument/2006/relationships/hyperlink" Target="https://www.sicop.go.cr/moduloTcata/cata/ct/IM_CTJ_CSQ101.jsp?orderBy=&amp;radioSelect=service&amp;cateNmEn=&amp;cateNm=&amp;pageSize=10&amp;cateId=811123&amp;page_no=1" TargetMode="External"/><Relationship Id="rId19" Type="http://schemas.openxmlformats.org/officeDocument/2006/relationships/hyperlink" Target="https://www.sicop.go.cr/moduloTcata/cata/ct/IM_CTJ_CSQ101.jsp" TargetMode="External"/><Relationship Id="rId31" Type="http://schemas.openxmlformats.org/officeDocument/2006/relationships/hyperlink" Target="https://www.sicop.go.cr/moduloTcata/cata/gc/IM_GCJ_GIQ004.jsp?cateId=&amp;listSize=100&amp;centralProdNm=&amp;expendObj=2.99.01&amp;page_no=3" TargetMode="External"/><Relationship Id="rId44" Type="http://schemas.microsoft.com/office/2017/10/relationships/threadedComment" Target="../threadedComments/threadedComment3.xml"/><Relationship Id="rId4" Type="http://schemas.openxmlformats.org/officeDocument/2006/relationships/hyperlink" Target="https://www.sicop.go.cr/moduloTcata/cata/ct/IM_CTJ_CSQ101.jsp" TargetMode="External"/><Relationship Id="rId9" Type="http://schemas.openxmlformats.org/officeDocument/2006/relationships/hyperlink" Target="https://www.sicop.go.cr/moduloTcata/cata/ct/IM_CTJ_CSQ101.jsp" TargetMode="External"/><Relationship Id="rId14" Type="http://schemas.openxmlformats.org/officeDocument/2006/relationships/hyperlink" Target="https://www.sicop.go.cr/moduloTcata/cata/ct/IM_CTJ_CSQ101.jsp" TargetMode="External"/><Relationship Id="rId22" Type="http://schemas.openxmlformats.org/officeDocument/2006/relationships/hyperlink" Target="https://www.sicop.go.cr/moduloTcata/cata/gc/IM_GCJ_GIQ004.jsp?cateId=&amp;listSize=100&amp;centralProdNm=&amp;expendObj=2.99.01&amp;page_no=2" TargetMode="External"/><Relationship Id="rId27" Type="http://schemas.openxmlformats.org/officeDocument/2006/relationships/hyperlink" Target="https://www.sicop.go.cr/moduloTcata/cata/gc/IM_GCJ_GIQ004.jsp?cateId=&amp;listSize=100&amp;centralProdNm=&amp;expendObj=2.99.01&amp;page_no=3" TargetMode="External"/><Relationship Id="rId30" Type="http://schemas.openxmlformats.org/officeDocument/2006/relationships/hyperlink" Target="https://www.sicop.go.cr/moduloTcata/cata/gc/IM_GCJ_GIQ004.jsp?cateId=&amp;listSize=100&amp;centralProdNm=&amp;expendObj=2.99.01&amp;page_no=3" TargetMode="External"/><Relationship Id="rId35" Type="http://schemas.openxmlformats.org/officeDocument/2006/relationships/hyperlink" Target="https://www.sicop.go.cr/moduloTcata/cata/ct/IM_CTJ_GSQ101.jsp" TargetMode="External"/><Relationship Id="rId43" Type="http://schemas.openxmlformats.org/officeDocument/2006/relationships/comments" Target="../comments3.xml"/><Relationship Id="rId8" Type="http://schemas.openxmlformats.org/officeDocument/2006/relationships/hyperlink" Target="https://www.sicop.go.cr/moduloTcata/cata/ct/IM_CTJ_CSQ101.jsp" TargetMode="External"/><Relationship Id="rId3" Type="http://schemas.openxmlformats.org/officeDocument/2006/relationships/hyperlink" Target="https://www.sicop.go.cr/moduloTcata/cata/ct/IM_CTJ_CSQ101.jsp" TargetMode="External"/><Relationship Id="rId12" Type="http://schemas.openxmlformats.org/officeDocument/2006/relationships/hyperlink" Target="https://www.sicop.go.cr/moduloTcata/cata/ct/IM_CTJ_CSQ101.jsp" TargetMode="External"/><Relationship Id="rId17" Type="http://schemas.openxmlformats.org/officeDocument/2006/relationships/hyperlink" Target="https://www.sicop.go.cr/moduloTcata/cata/ct/IM_CTJ_CSQ101.jsp?orderBy=&amp;radioSelect=product&amp;cateNmEn=&amp;cateNm=comida&amp;pageSize=10&amp;cateId=&amp;page_no=3" TargetMode="External"/><Relationship Id="rId25" Type="http://schemas.openxmlformats.org/officeDocument/2006/relationships/hyperlink" Target="https://www.sicop.go.cr/moduloTcata/cata/gc/IM_GCJ_GIQ004.jsp?cateId=&amp;listSize=100&amp;centralProdNm=&amp;expendObj=2.99.01&amp;page_no=2" TargetMode="External"/><Relationship Id="rId33" Type="http://schemas.openxmlformats.org/officeDocument/2006/relationships/hyperlink" Target="https://www.sicop.go.cr/moduloTcata/cata/gc/IM_GCJ_GIQ004.jsp?cateId=&amp;listSize=100&amp;centralProdNm=&amp;expendObj=2.99.01&amp;page_no=2" TargetMode="External"/><Relationship Id="rId38" Type="http://schemas.openxmlformats.org/officeDocument/2006/relationships/hyperlink" Target="https://www.sicop.go.cr/moduloTcata/cata/ct/IM_CTJ_GSQ301.jsp?page_no=1"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sicop.go.cr/moduloTcata/cata/ct/IM_CTJ_CSQ101.jsp" TargetMode="External"/><Relationship Id="rId18" Type="http://schemas.openxmlformats.org/officeDocument/2006/relationships/hyperlink" Target="https://www.sicop.go.cr/moduloTcata/cata/gc/IM_GCJ_GIQ004.jsp?cateId=&amp;listSize=100&amp;centralProdNm=&amp;expendObj=2.99.01&amp;page_no=2" TargetMode="External"/><Relationship Id="rId26" Type="http://schemas.openxmlformats.org/officeDocument/2006/relationships/hyperlink" Target="https://www.sicop.go.cr/moduloTcata/cata/gc/IM_GCJ_GIQ004.jsp?cateId=&amp;listSize=100&amp;centralProdNm=&amp;expendObj=2.99.01&amp;page_no=3" TargetMode="External"/><Relationship Id="rId21" Type="http://schemas.openxmlformats.org/officeDocument/2006/relationships/hyperlink" Target="https://www.sicop.go.cr/moduloTcata/cata/gc/IM_GCJ_GIQ004.jsp?cateId=&amp;listSize=100&amp;centralProdNm=&amp;expendObj=2.99.01&amp;page_no=3" TargetMode="External"/><Relationship Id="rId34" Type="http://schemas.openxmlformats.org/officeDocument/2006/relationships/hyperlink" Target="https://www.sicop.go.cr/moduloTcata/cata/ct/IM_CTJ_CSQ101.jsp" TargetMode="External"/><Relationship Id="rId7" Type="http://schemas.openxmlformats.org/officeDocument/2006/relationships/hyperlink" Target="https://www.sicop.go.cr/moduloTcata/cata/ct/IM_CTJ_CSQ101.jsp" TargetMode="External"/><Relationship Id="rId12" Type="http://schemas.openxmlformats.org/officeDocument/2006/relationships/hyperlink" Target="https://www.sicop.go.cr/moduloTcata/cata/ct/IM_CTJ_CSQ101.jsp" TargetMode="External"/><Relationship Id="rId17" Type="http://schemas.openxmlformats.org/officeDocument/2006/relationships/hyperlink" Target="https://www.sicop.go.cr/moduloTcata/cata/gc/IM_GCJ_GIQ004.jsp?cateId=&amp;listSize=100&amp;centralProdNm=&amp;expendObj=2.99.01&amp;page_no=2" TargetMode="External"/><Relationship Id="rId25" Type="http://schemas.openxmlformats.org/officeDocument/2006/relationships/hyperlink" Target="https://www.sicop.go.cr/moduloTcata/cata/gc/IM_GCJ_GIQ004.jsp?cateId=&amp;listSize=100&amp;centralProdNm=&amp;expendObj=2.99.01&amp;page_no=3" TargetMode="External"/><Relationship Id="rId33" Type="http://schemas.openxmlformats.org/officeDocument/2006/relationships/hyperlink" Target="https://www.sicop.go.cr/moduloTcata/cata/ct/IM_CTJ_CSQ101.jsp?orderBy=&amp;radioSelect=product&amp;cateNmEn=tape&amp;cateNm=&amp;pageSize=10&amp;cateId=&amp;page_no=3" TargetMode="External"/><Relationship Id="rId38" Type="http://schemas.openxmlformats.org/officeDocument/2006/relationships/printerSettings" Target="../printerSettings/printerSettings5.bin"/><Relationship Id="rId2" Type="http://schemas.openxmlformats.org/officeDocument/2006/relationships/hyperlink" Target="javascript:fn_prodDetail('84121703','92212125');" TargetMode="External"/><Relationship Id="rId16" Type="http://schemas.openxmlformats.org/officeDocument/2006/relationships/hyperlink" Target="https://www.sicop.go.cr/moduloTcata/cata/gc/IM_GCJ_GIQ004.jsp?cateId=&amp;listSize=100&amp;centralProdNm=&amp;expendObj=2.99.01&amp;page_no=2" TargetMode="External"/><Relationship Id="rId20" Type="http://schemas.openxmlformats.org/officeDocument/2006/relationships/hyperlink" Target="https://www.sicop.go.cr/moduloTcata/cata/gc/IM_GCJ_GIQ004.jsp?cateId=&amp;listSize=100&amp;centralProdNm=&amp;expendObj=2.99.01&amp;page_no=2" TargetMode="External"/><Relationship Id="rId29" Type="http://schemas.openxmlformats.org/officeDocument/2006/relationships/hyperlink" Target="https://www.sicop.go.cr/moduloTcata/cata/gc/IM_GCJ_GIQ004.jsp?listSize=100&amp;expendObj=2.99.01&amp;centralProdNm=&amp;cateId=&amp;page_no=1" TargetMode="External"/><Relationship Id="rId1" Type="http://schemas.openxmlformats.org/officeDocument/2006/relationships/hyperlink" Target="https://www.sicop.go.cr/moduloTcata/cata/ct/IM_CTJ_CSQ101.jsp" TargetMode="External"/><Relationship Id="rId6" Type="http://schemas.openxmlformats.org/officeDocument/2006/relationships/hyperlink" Target="https://www.sicop.go.cr/moduloTcata/cata/ct/IM_CTJ_CSQ101.jsp" TargetMode="External"/><Relationship Id="rId11" Type="http://schemas.openxmlformats.org/officeDocument/2006/relationships/hyperlink" Target="https://www.sicop.go.cr/moduloTcata/cata/ct/IM_CTJ_CSQ101.jsp" TargetMode="External"/><Relationship Id="rId24" Type="http://schemas.openxmlformats.org/officeDocument/2006/relationships/hyperlink" Target="https://www.sicop.go.cr/moduloTcata/cata/gc/IM_GCJ_GIQ004.jsp?cateId=&amp;listSize=100&amp;centralProdNm=&amp;expendObj=2.99.01&amp;page_no=3" TargetMode="External"/><Relationship Id="rId32" Type="http://schemas.openxmlformats.org/officeDocument/2006/relationships/hyperlink" Target="https://www.sicop.go.cr/moduloTcata/cata/ct/IM_CTJ_CSQ101.jsp" TargetMode="External"/><Relationship Id="rId37" Type="http://schemas.openxmlformats.org/officeDocument/2006/relationships/hyperlink" Target="https://www.sicop.go.cr/moduloTcata/cata/ct/IM_CTJ_CSQ101.jsp" TargetMode="External"/><Relationship Id="rId5" Type="http://schemas.openxmlformats.org/officeDocument/2006/relationships/hyperlink" Target="https://www.sicop.go.cr/moduloTcata/cata/ct/IM_CTJ_CSQ101.jsp" TargetMode="External"/><Relationship Id="rId15" Type="http://schemas.openxmlformats.org/officeDocument/2006/relationships/hyperlink" Target="https://www.sicop.go.cr/moduloTcata/cata/gc/IM_GCJ_GIQ004.jsp?cateId=&amp;listSize=100&amp;centralProdNm=&amp;expendObj=2.99.01&amp;page_no=2" TargetMode="External"/><Relationship Id="rId23" Type="http://schemas.openxmlformats.org/officeDocument/2006/relationships/hyperlink" Target="https://www.sicop.go.cr/moduloTcata/cata/gc/IM_GCJ_GIQ004.jsp?cateId=&amp;listSize=100&amp;centralProdNm=&amp;expendObj=2.99.01&amp;page_no=3" TargetMode="External"/><Relationship Id="rId28" Type="http://schemas.openxmlformats.org/officeDocument/2006/relationships/hyperlink" Target="https://www.sicop.go.cr/moduloTcata/cata/gc/IM_GCJ_GIQ004.jsp?cateId=&amp;listSize=100&amp;centralProdNm=&amp;expendObj=2.99.01&amp;page_no=2" TargetMode="External"/><Relationship Id="rId36" Type="http://schemas.openxmlformats.org/officeDocument/2006/relationships/hyperlink" Target="https://www.sicop.go.cr/moduloTcata/cata/ct/IM_CTJ_CSQ101.jsp" TargetMode="External"/><Relationship Id="rId10" Type="http://schemas.openxmlformats.org/officeDocument/2006/relationships/hyperlink" Target="https://www.sicop.go.cr/moduloTcata/cata/ct/IM_CTJ_CSQ101.jsp" TargetMode="External"/><Relationship Id="rId19" Type="http://schemas.openxmlformats.org/officeDocument/2006/relationships/hyperlink" Target="https://www.sicop.go.cr/moduloTcata/cata/gc/IM_GCJ_GIQ004.jsp?cateId=&amp;listSize=100&amp;centralProdNm=&amp;expendObj=2.99.01&amp;page_no=2" TargetMode="External"/><Relationship Id="rId31" Type="http://schemas.openxmlformats.org/officeDocument/2006/relationships/hyperlink" Target="https://www.sicop.go.cr/moduloTcata/cata/ct/IM_CTJ_CSQ101.jsp" TargetMode="External"/><Relationship Id="rId4" Type="http://schemas.openxmlformats.org/officeDocument/2006/relationships/hyperlink" Target="https://www.sicop.go.cr/moduloTcata/cata/ct/IM_CTJ_CSQ101.jsp" TargetMode="External"/><Relationship Id="rId9" Type="http://schemas.openxmlformats.org/officeDocument/2006/relationships/hyperlink" Target="https://www.sicop.go.cr/moduloTcata/cata/ct/IM_CTJ_CSQ101.jsp" TargetMode="External"/><Relationship Id="rId14" Type="http://schemas.openxmlformats.org/officeDocument/2006/relationships/hyperlink" Target="javascript:js_prodDetail('2611171192117991')" TargetMode="External"/><Relationship Id="rId22" Type="http://schemas.openxmlformats.org/officeDocument/2006/relationships/hyperlink" Target="https://www.sicop.go.cr/moduloTcata/cata/gc/IM_GCJ_GIQ004.jsp?cateId=&amp;listSize=100&amp;centralProdNm=&amp;expendObj=2.99.01&amp;page_no=3" TargetMode="External"/><Relationship Id="rId27" Type="http://schemas.openxmlformats.org/officeDocument/2006/relationships/hyperlink" Target="https://www.sicop.go.cr/moduloTcata/cata/gc/IM_GCJ_GIQ004.jsp?cateId=&amp;listSize=100&amp;centralProdNm=&amp;expendObj=2.99.01&amp;page_no=4" TargetMode="External"/><Relationship Id="rId30" Type="http://schemas.openxmlformats.org/officeDocument/2006/relationships/hyperlink" Target="https://www.sicop.go.cr/moduloTcata/cata/ct/IM_CTJ_GSQ101.jsp" TargetMode="External"/><Relationship Id="rId35" Type="http://schemas.openxmlformats.org/officeDocument/2006/relationships/hyperlink" Target="https://www.sicop.go.cr/moduloTcata/cata/ct/IM_CTJ_CSQ101.jsp?orderBy=&amp;radioSelect=product&amp;cateNmEn=&amp;cateNm=comida&amp;pageSize=10&amp;cateId=&amp;page_no=3" TargetMode="External"/><Relationship Id="rId8" Type="http://schemas.openxmlformats.org/officeDocument/2006/relationships/hyperlink" Target="https://www.sicop.go.cr/moduloTcata/cata/ct/IM_CTJ_CSQ101.jsp" TargetMode="External"/><Relationship Id="rId3" Type="http://schemas.openxmlformats.org/officeDocument/2006/relationships/hyperlink" Target="https://www.sicop.go.cr/moduloTcata/cata/ct/IM_CTJ_CSQ101.jsp?orderBy=&amp;radioSelect=service&amp;cateNmEn=&amp;cateNm=&amp;pageSize=10&amp;cateId=811123&amp;page_no=1"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2A62D-6DA7-4A3F-8F2E-2B5E9282BE3E}">
  <sheetPr codeName="Hoja1">
    <pageSetUpPr fitToPage="1"/>
  </sheetPr>
  <dimension ref="A1:D17"/>
  <sheetViews>
    <sheetView zoomScale="85" zoomScaleNormal="85" workbookViewId="0">
      <selection activeCell="C17" sqref="C17"/>
    </sheetView>
  </sheetViews>
  <sheetFormatPr baseColWidth="10" defaultRowHeight="12.75" x14ac:dyDescent="0.2"/>
  <cols>
    <col min="2" max="2" width="59.5703125" customWidth="1"/>
    <col min="3" max="3" width="16.85546875" style="8" customWidth="1"/>
    <col min="4" max="4" width="59.85546875" style="8" customWidth="1"/>
  </cols>
  <sheetData>
    <row r="1" spans="1:4" x14ac:dyDescent="0.2">
      <c r="A1" s="797"/>
      <c r="B1" s="797"/>
      <c r="C1" s="797"/>
      <c r="D1" s="797"/>
    </row>
    <row r="2" spans="1:4" x14ac:dyDescent="0.2">
      <c r="A2" s="798" t="s">
        <v>0</v>
      </c>
      <c r="B2" s="798"/>
      <c r="C2" s="798"/>
      <c r="D2" s="798"/>
    </row>
    <row r="3" spans="1:4" x14ac:dyDescent="0.2">
      <c r="A3" s="798" t="s">
        <v>3</v>
      </c>
      <c r="B3" s="798"/>
      <c r="C3" s="798"/>
      <c r="D3" s="798"/>
    </row>
    <row r="4" spans="1:4" x14ac:dyDescent="0.2">
      <c r="A4" s="798">
        <v>2023</v>
      </c>
      <c r="B4" s="798"/>
      <c r="C4" s="798"/>
      <c r="D4" s="798"/>
    </row>
    <row r="5" spans="1:4" x14ac:dyDescent="0.2">
      <c r="B5" s="1"/>
      <c r="C5" s="12"/>
      <c r="D5" s="13"/>
    </row>
    <row r="6" spans="1:4" ht="38.25" x14ac:dyDescent="0.2">
      <c r="A6" s="2" t="s">
        <v>9</v>
      </c>
      <c r="B6" s="2" t="s">
        <v>10</v>
      </c>
      <c r="C6" s="2" t="s">
        <v>7</v>
      </c>
      <c r="D6" s="25" t="s">
        <v>5</v>
      </c>
    </row>
    <row r="7" spans="1:4" ht="24.95" customHeight="1" x14ac:dyDescent="0.2">
      <c r="A7" s="3">
        <v>1</v>
      </c>
      <c r="B7" s="24" t="s">
        <v>13</v>
      </c>
      <c r="C7" s="22" t="e">
        <f>+'Adquisiciones Nuevas'!#REF!</f>
        <v>#REF!</v>
      </c>
      <c r="D7" s="26"/>
    </row>
    <row r="8" spans="1:4" ht="24.95" customHeight="1" x14ac:dyDescent="0.2">
      <c r="A8" s="3">
        <v>2</v>
      </c>
      <c r="B8" s="24" t="s">
        <v>14</v>
      </c>
      <c r="C8" s="22">
        <f>+'Adquisiciones en Curso'!F19</f>
        <v>0</v>
      </c>
      <c r="D8" s="26"/>
    </row>
    <row r="9" spans="1:4" ht="24.95" customHeight="1" x14ac:dyDescent="0.2">
      <c r="A9" s="3">
        <v>3</v>
      </c>
      <c r="B9" s="24" t="s">
        <v>15</v>
      </c>
      <c r="C9" s="22">
        <f>+'Otro Presupuesto'!E19</f>
        <v>0</v>
      </c>
      <c r="D9" s="26"/>
    </row>
    <row r="10" spans="1:4" x14ac:dyDescent="0.2">
      <c r="A10" s="20"/>
      <c r="B10" s="21"/>
      <c r="C10" s="22"/>
      <c r="D10" s="20"/>
    </row>
    <row r="11" spans="1:4" x14ac:dyDescent="0.2">
      <c r="C11" s="5" t="e">
        <f>SUM(C7:C10)</f>
        <v>#REF!</v>
      </c>
    </row>
    <row r="12" spans="1:4" x14ac:dyDescent="0.2">
      <c r="B12" s="6"/>
      <c r="C12" s="15"/>
    </row>
    <row r="13" spans="1:4" x14ac:dyDescent="0.2">
      <c r="B13" s="6"/>
    </row>
    <row r="14" spans="1:4" ht="38.25" x14ac:dyDescent="0.2">
      <c r="A14" s="2" t="s">
        <v>9</v>
      </c>
      <c r="B14" s="2" t="s">
        <v>10</v>
      </c>
      <c r="C14" s="2" t="s">
        <v>7</v>
      </c>
      <c r="D14" s="25" t="s">
        <v>5</v>
      </c>
    </row>
    <row r="15" spans="1:4" ht="24.75" customHeight="1" x14ac:dyDescent="0.2">
      <c r="A15" s="3">
        <v>1</v>
      </c>
      <c r="B15" s="24" t="s">
        <v>16</v>
      </c>
      <c r="C15" s="22"/>
      <c r="D15" s="26"/>
    </row>
    <row r="16" spans="1:4" ht="24.75" customHeight="1" x14ac:dyDescent="0.2">
      <c r="A16" s="3">
        <v>2</v>
      </c>
      <c r="B16" s="24" t="s">
        <v>17</v>
      </c>
      <c r="C16" s="22" t="e">
        <f>+C11</f>
        <v>#REF!</v>
      </c>
      <c r="D16" s="26"/>
    </row>
    <row r="17" spans="1:4" ht="24.75" customHeight="1" x14ac:dyDescent="0.2">
      <c r="A17" s="3">
        <v>3</v>
      </c>
      <c r="B17" s="24" t="s">
        <v>18</v>
      </c>
      <c r="C17" s="22" t="e">
        <f>+C15-C16</f>
        <v>#REF!</v>
      </c>
      <c r="D17" s="26"/>
    </row>
  </sheetData>
  <dataConsolidate/>
  <mergeCells count="4">
    <mergeCell ref="A1:D1"/>
    <mergeCell ref="A2:D2"/>
    <mergeCell ref="A3:D3"/>
    <mergeCell ref="A4:D4"/>
  </mergeCells>
  <pageMargins left="0.74803149606299213" right="0.74803149606299213" top="0.62992125984251968" bottom="0.27559055118110237" header="0" footer="0"/>
  <pageSetup paperSize="9" scale="68"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3DD-006D-4836-BEA9-11DD6672B11C}">
  <sheetPr codeName="Hoja2" filterMode="1">
    <pageSetUpPr fitToPage="1"/>
  </sheetPr>
  <dimension ref="A1:AE7835"/>
  <sheetViews>
    <sheetView topLeftCell="B6" zoomScaleNormal="100" workbookViewId="0">
      <pane ySplit="1" topLeftCell="A3522" activePane="bottomLeft" state="frozen"/>
      <selection activeCell="A6" sqref="A6"/>
      <selection pane="bottomLeft" activeCell="E7845" sqref="E7845"/>
    </sheetView>
  </sheetViews>
  <sheetFormatPr baseColWidth="10" defaultColWidth="11.42578125" defaultRowHeight="12.75" x14ac:dyDescent="0.2"/>
  <cols>
    <col min="2" max="2" width="15.28515625" customWidth="1"/>
    <col min="3" max="4" width="15.28515625" style="16" customWidth="1"/>
    <col min="5" max="5" width="15.28515625" customWidth="1"/>
    <col min="6" max="6" width="26.42578125" bestFit="1" customWidth="1"/>
    <col min="7" max="7" width="22.42578125" bestFit="1" customWidth="1"/>
    <col min="8" max="8" width="31.5703125" style="552" bestFit="1" customWidth="1"/>
    <col min="9" max="9" width="28.28515625" customWidth="1"/>
    <col min="10" max="10" width="25.140625" style="16" bestFit="1" customWidth="1"/>
    <col min="11" max="11" width="12.85546875" customWidth="1"/>
    <col min="12" max="12" width="53.7109375" style="507" customWidth="1"/>
    <col min="31" max="31" width="0" hidden="1" customWidth="1"/>
  </cols>
  <sheetData>
    <row r="1" spans="1:31" hidden="1" x14ac:dyDescent="0.2">
      <c r="A1" s="797"/>
      <c r="B1" s="797"/>
      <c r="C1" s="797"/>
      <c r="D1" s="797"/>
      <c r="E1" s="797"/>
      <c r="F1" s="797"/>
      <c r="G1" s="797"/>
      <c r="H1" s="797"/>
      <c r="I1" s="797"/>
      <c r="J1" s="797"/>
      <c r="K1" s="797"/>
      <c r="L1" s="800"/>
    </row>
    <row r="2" spans="1:31" hidden="1" x14ac:dyDescent="0.2">
      <c r="A2" s="798" t="s">
        <v>0</v>
      </c>
      <c r="B2" s="798"/>
      <c r="C2" s="798"/>
      <c r="D2" s="798"/>
      <c r="E2" s="798"/>
      <c r="F2" s="798"/>
      <c r="G2" s="798"/>
      <c r="H2" s="798"/>
      <c r="I2" s="798"/>
      <c r="J2" s="798"/>
      <c r="K2" s="798"/>
      <c r="L2" s="801"/>
      <c r="AE2" t="s">
        <v>22</v>
      </c>
    </row>
    <row r="3" spans="1:31" hidden="1" x14ac:dyDescent="0.2">
      <c r="A3" s="798" t="s">
        <v>3</v>
      </c>
      <c r="B3" s="798"/>
      <c r="C3" s="798"/>
      <c r="D3" s="798"/>
      <c r="E3" s="798"/>
      <c r="F3" s="798"/>
      <c r="G3" s="798"/>
      <c r="H3" s="798"/>
      <c r="I3" s="798"/>
      <c r="J3" s="798"/>
      <c r="K3" s="798"/>
      <c r="L3" s="801"/>
      <c r="AE3" t="s">
        <v>23</v>
      </c>
    </row>
    <row r="4" spans="1:31" hidden="1" x14ac:dyDescent="0.2">
      <c r="A4" s="798">
        <v>2023</v>
      </c>
      <c r="B4" s="798"/>
      <c r="C4" s="798"/>
      <c r="D4" s="798"/>
      <c r="E4" s="798"/>
      <c r="F4" s="798"/>
      <c r="G4" s="798"/>
      <c r="H4" s="798"/>
      <c r="I4" s="798"/>
      <c r="J4" s="798"/>
      <c r="K4" s="798"/>
      <c r="L4" s="801"/>
      <c r="AE4" t="s">
        <v>24</v>
      </c>
    </row>
    <row r="5" spans="1:31" ht="13.5" hidden="1" thickBot="1" x14ac:dyDescent="0.25">
      <c r="A5" s="175"/>
      <c r="F5" s="802" t="s">
        <v>28</v>
      </c>
      <c r="G5" s="803"/>
      <c r="H5" s="803"/>
      <c r="I5" s="803"/>
      <c r="J5" s="804"/>
      <c r="K5" s="7"/>
      <c r="AE5" t="s">
        <v>25</v>
      </c>
    </row>
    <row r="6" spans="1:31" ht="50.25" customHeight="1" x14ac:dyDescent="0.2">
      <c r="A6" s="2" t="s">
        <v>9</v>
      </c>
      <c r="B6" s="2" t="s">
        <v>31</v>
      </c>
      <c r="C6" s="2" t="s">
        <v>10</v>
      </c>
      <c r="D6" s="2" t="s">
        <v>33</v>
      </c>
      <c r="E6" s="2" t="s">
        <v>1945</v>
      </c>
      <c r="F6" s="29" t="s">
        <v>29</v>
      </c>
      <c r="G6" s="29" t="s">
        <v>26</v>
      </c>
      <c r="H6" s="553" t="s">
        <v>27</v>
      </c>
      <c r="I6" s="29" t="s">
        <v>30</v>
      </c>
      <c r="J6" s="29" t="s">
        <v>32</v>
      </c>
      <c r="K6" s="2" t="s">
        <v>4</v>
      </c>
      <c r="L6" s="25" t="s">
        <v>5</v>
      </c>
    </row>
    <row r="7" spans="1:31" ht="24.75" hidden="1" customHeight="1" x14ac:dyDescent="0.2">
      <c r="A7" s="3">
        <v>1</v>
      </c>
      <c r="B7" s="176">
        <v>3001</v>
      </c>
      <c r="C7" s="177" t="s">
        <v>37</v>
      </c>
      <c r="D7" s="191">
        <v>4</v>
      </c>
      <c r="E7" s="176" t="s">
        <v>38</v>
      </c>
      <c r="F7" s="176" t="s">
        <v>39</v>
      </c>
      <c r="G7" s="177">
        <v>502017</v>
      </c>
      <c r="H7" s="554">
        <f>D7*4200</f>
        <v>16800</v>
      </c>
      <c r="I7" s="68" t="s">
        <v>40</v>
      </c>
      <c r="J7" s="178" t="s">
        <v>41</v>
      </c>
      <c r="K7" s="382">
        <v>374</v>
      </c>
      <c r="L7" s="66"/>
    </row>
    <row r="8" spans="1:31" ht="24.95" hidden="1" customHeight="1" x14ac:dyDescent="0.2">
      <c r="A8" s="3">
        <v>2</v>
      </c>
      <c r="B8" s="179">
        <v>3001</v>
      </c>
      <c r="C8" s="177" t="s">
        <v>42</v>
      </c>
      <c r="D8" s="191">
        <v>4</v>
      </c>
      <c r="E8" s="176" t="s">
        <v>38</v>
      </c>
      <c r="F8" s="176" t="s">
        <v>39</v>
      </c>
      <c r="G8" s="177">
        <v>501615</v>
      </c>
      <c r="H8" s="554">
        <f>+D8*1800</f>
        <v>7200</v>
      </c>
      <c r="I8" s="68" t="s">
        <v>40</v>
      </c>
      <c r="J8" s="178" t="s">
        <v>41</v>
      </c>
      <c r="K8" s="382">
        <v>374</v>
      </c>
      <c r="L8" s="180"/>
    </row>
    <row r="9" spans="1:31" ht="178.5" hidden="1" customHeight="1" x14ac:dyDescent="0.2">
      <c r="A9" s="3">
        <v>3</v>
      </c>
      <c r="B9" s="179">
        <v>3001</v>
      </c>
      <c r="C9" s="177" t="s">
        <v>10438</v>
      </c>
      <c r="D9" s="191">
        <v>1</v>
      </c>
      <c r="E9" s="176"/>
      <c r="F9" s="176" t="s">
        <v>39</v>
      </c>
      <c r="G9" s="177" t="s">
        <v>10437</v>
      </c>
      <c r="H9" s="554">
        <v>28000000</v>
      </c>
      <c r="I9" s="219" t="s">
        <v>57</v>
      </c>
      <c r="J9" s="178" t="s">
        <v>41</v>
      </c>
      <c r="K9" s="382">
        <v>180</v>
      </c>
      <c r="L9" s="180"/>
    </row>
    <row r="10" spans="1:31" ht="24.95" hidden="1" customHeight="1" x14ac:dyDescent="0.2">
      <c r="A10" s="3">
        <v>4</v>
      </c>
      <c r="B10" s="179">
        <v>3001</v>
      </c>
      <c r="C10" s="177" t="s">
        <v>43</v>
      </c>
      <c r="D10" s="191">
        <v>1</v>
      </c>
      <c r="E10" s="176" t="s">
        <v>44</v>
      </c>
      <c r="F10" s="176" t="s">
        <v>39</v>
      </c>
      <c r="G10" s="177">
        <v>44101706</v>
      </c>
      <c r="H10" s="554">
        <v>35000</v>
      </c>
      <c r="I10" s="181" t="s">
        <v>45</v>
      </c>
      <c r="J10" s="178" t="s">
        <v>41</v>
      </c>
      <c r="K10" s="382">
        <v>344</v>
      </c>
      <c r="L10" s="180"/>
    </row>
    <row r="11" spans="1:31" ht="24.95" hidden="1" customHeight="1" x14ac:dyDescent="0.2">
      <c r="A11" s="3">
        <v>5</v>
      </c>
      <c r="B11" s="179">
        <v>3001</v>
      </c>
      <c r="C11" s="177" t="s">
        <v>46</v>
      </c>
      <c r="D11" s="191">
        <v>1</v>
      </c>
      <c r="E11" s="176" t="s">
        <v>44</v>
      </c>
      <c r="F11" s="176" t="s">
        <v>39</v>
      </c>
      <c r="G11" s="177">
        <v>44103103</v>
      </c>
      <c r="H11" s="554">
        <v>140000</v>
      </c>
      <c r="I11" s="181" t="s">
        <v>47</v>
      </c>
      <c r="J11" s="178" t="s">
        <v>41</v>
      </c>
      <c r="K11" s="382">
        <v>352</v>
      </c>
      <c r="L11" s="182" t="s">
        <v>48</v>
      </c>
    </row>
    <row r="12" spans="1:31" ht="24.95" hidden="1" customHeight="1" x14ac:dyDescent="0.2">
      <c r="A12" s="3">
        <v>6</v>
      </c>
      <c r="B12" s="179">
        <v>3001</v>
      </c>
      <c r="C12" s="177" t="s">
        <v>49</v>
      </c>
      <c r="D12" s="191">
        <v>1</v>
      </c>
      <c r="E12" s="176" t="s">
        <v>44</v>
      </c>
      <c r="F12" s="176" t="s">
        <v>39</v>
      </c>
      <c r="G12" s="177">
        <v>43211706</v>
      </c>
      <c r="H12" s="554">
        <v>35000</v>
      </c>
      <c r="I12" s="68" t="s">
        <v>47</v>
      </c>
      <c r="J12" s="178" t="s">
        <v>41</v>
      </c>
      <c r="K12" s="382">
        <v>351</v>
      </c>
      <c r="L12" s="182" t="s">
        <v>48</v>
      </c>
    </row>
    <row r="13" spans="1:31" ht="24.95" hidden="1" customHeight="1" x14ac:dyDescent="0.2">
      <c r="A13" s="3">
        <v>7</v>
      </c>
      <c r="B13" s="179">
        <v>3001</v>
      </c>
      <c r="C13" s="177" t="s">
        <v>50</v>
      </c>
      <c r="D13" s="191">
        <v>4</v>
      </c>
      <c r="E13" s="176" t="s">
        <v>44</v>
      </c>
      <c r="F13" s="176" t="s">
        <v>39</v>
      </c>
      <c r="G13" s="177">
        <v>43211802</v>
      </c>
      <c r="H13" s="554">
        <f>4500*D13</f>
        <v>18000</v>
      </c>
      <c r="I13" s="68" t="s">
        <v>47</v>
      </c>
      <c r="J13" s="178" t="s">
        <v>41</v>
      </c>
      <c r="K13" s="382">
        <v>351</v>
      </c>
      <c r="L13" s="182" t="s">
        <v>48</v>
      </c>
    </row>
    <row r="14" spans="1:31" ht="24.95" hidden="1" customHeight="1" x14ac:dyDescent="0.2">
      <c r="A14" s="3">
        <v>8</v>
      </c>
      <c r="B14" s="176">
        <v>3140</v>
      </c>
      <c r="C14" s="177" t="s">
        <v>37</v>
      </c>
      <c r="D14" s="191">
        <v>8</v>
      </c>
      <c r="E14" s="176" t="s">
        <v>38</v>
      </c>
      <c r="F14" s="176" t="s">
        <v>39</v>
      </c>
      <c r="G14" s="181">
        <v>502017</v>
      </c>
      <c r="H14" s="555">
        <v>43000</v>
      </c>
      <c r="I14" s="68" t="s">
        <v>40</v>
      </c>
      <c r="J14" s="178" t="s">
        <v>41</v>
      </c>
      <c r="K14" s="382">
        <v>374</v>
      </c>
      <c r="L14" s="180" t="s">
        <v>51</v>
      </c>
    </row>
    <row r="15" spans="1:31" ht="24.95" hidden="1" customHeight="1" x14ac:dyDescent="0.2">
      <c r="A15" s="3">
        <v>9</v>
      </c>
      <c r="B15" s="179">
        <v>3140</v>
      </c>
      <c r="C15" s="177" t="s">
        <v>42</v>
      </c>
      <c r="D15" s="191">
        <v>10</v>
      </c>
      <c r="E15" s="176" t="s">
        <v>38</v>
      </c>
      <c r="F15" s="176" t="s">
        <v>39</v>
      </c>
      <c r="G15" s="181">
        <v>501615</v>
      </c>
      <c r="H15" s="555">
        <v>7000</v>
      </c>
      <c r="I15" s="68" t="s">
        <v>40</v>
      </c>
      <c r="J15" s="178" t="s">
        <v>41</v>
      </c>
      <c r="K15" s="382">
        <v>374</v>
      </c>
      <c r="L15" s="180" t="s">
        <v>51</v>
      </c>
    </row>
    <row r="16" spans="1:31" ht="24.95" hidden="1" customHeight="1" x14ac:dyDescent="0.2">
      <c r="A16" s="3">
        <v>10</v>
      </c>
      <c r="B16" s="20">
        <v>3140</v>
      </c>
      <c r="C16" s="177" t="s">
        <v>52</v>
      </c>
      <c r="D16" s="382">
        <v>2</v>
      </c>
      <c r="E16" s="176" t="s">
        <v>44</v>
      </c>
      <c r="F16" s="176" t="s">
        <v>39</v>
      </c>
      <c r="G16" s="184">
        <v>1411</v>
      </c>
      <c r="H16" s="555">
        <v>5000</v>
      </c>
      <c r="I16" s="68" t="s">
        <v>53</v>
      </c>
      <c r="J16" s="178" t="s">
        <v>54</v>
      </c>
      <c r="K16" s="61">
        <v>289</v>
      </c>
      <c r="L16" s="182" t="s">
        <v>48</v>
      </c>
    </row>
    <row r="17" spans="1:12" ht="24.95" hidden="1" customHeight="1" x14ac:dyDescent="0.2">
      <c r="A17" s="3">
        <v>11</v>
      </c>
      <c r="B17" s="176">
        <v>3301</v>
      </c>
      <c r="C17" s="177" t="s">
        <v>37</v>
      </c>
      <c r="D17" s="191">
        <v>1.5</v>
      </c>
      <c r="E17" s="176" t="s">
        <v>38</v>
      </c>
      <c r="F17" s="176" t="s">
        <v>39</v>
      </c>
      <c r="G17" s="181">
        <v>502017</v>
      </c>
      <c r="H17" s="555">
        <v>7500</v>
      </c>
      <c r="I17" s="68" t="s">
        <v>40</v>
      </c>
      <c r="J17" s="178" t="s">
        <v>41</v>
      </c>
      <c r="K17" s="382">
        <v>374</v>
      </c>
      <c r="L17" s="180"/>
    </row>
    <row r="18" spans="1:12" hidden="1" x14ac:dyDescent="0.2">
      <c r="A18" s="3">
        <v>12</v>
      </c>
      <c r="B18" s="179">
        <v>3301</v>
      </c>
      <c r="C18" s="177" t="s">
        <v>42</v>
      </c>
      <c r="D18" s="191">
        <v>2.5</v>
      </c>
      <c r="E18" s="176" t="s">
        <v>38</v>
      </c>
      <c r="F18" s="176" t="s">
        <v>39</v>
      </c>
      <c r="G18" s="181">
        <v>501615</v>
      </c>
      <c r="H18" s="555">
        <v>2500</v>
      </c>
      <c r="I18" s="68" t="s">
        <v>40</v>
      </c>
      <c r="J18" s="178" t="s">
        <v>41</v>
      </c>
      <c r="K18" s="382">
        <v>374</v>
      </c>
      <c r="L18" s="180"/>
    </row>
    <row r="19" spans="1:12" ht="38.25" hidden="1" x14ac:dyDescent="0.2">
      <c r="A19" s="3">
        <v>13</v>
      </c>
      <c r="B19" s="20">
        <v>3301</v>
      </c>
      <c r="C19" s="177" t="s">
        <v>55</v>
      </c>
      <c r="D19" s="382">
        <v>1</v>
      </c>
      <c r="E19" s="176" t="s">
        <v>44</v>
      </c>
      <c r="F19" s="176" t="s">
        <v>39</v>
      </c>
      <c r="G19" s="185" t="s">
        <v>56</v>
      </c>
      <c r="H19" s="555">
        <v>10000000</v>
      </c>
      <c r="I19" s="68" t="s">
        <v>57</v>
      </c>
      <c r="J19" s="178" t="s">
        <v>41</v>
      </c>
      <c r="K19" s="61">
        <v>180</v>
      </c>
      <c r="L19" s="180" t="s">
        <v>58</v>
      </c>
    </row>
    <row r="20" spans="1:12" hidden="1" x14ac:dyDescent="0.2">
      <c r="A20" s="3">
        <v>14</v>
      </c>
      <c r="B20" s="176">
        <v>3320</v>
      </c>
      <c r="C20" s="177" t="s">
        <v>37</v>
      </c>
      <c r="D20" s="191">
        <v>20</v>
      </c>
      <c r="E20" s="176" t="s">
        <v>38</v>
      </c>
      <c r="F20" s="176" t="s">
        <v>39</v>
      </c>
      <c r="G20" s="177">
        <v>502017</v>
      </c>
      <c r="H20" s="554">
        <f>D20*4200</f>
        <v>84000</v>
      </c>
      <c r="I20" s="68" t="s">
        <v>40</v>
      </c>
      <c r="J20" s="178" t="s">
        <v>41</v>
      </c>
      <c r="K20" s="382">
        <v>374</v>
      </c>
      <c r="L20" s="180"/>
    </row>
    <row r="21" spans="1:12" hidden="1" x14ac:dyDescent="0.2">
      <c r="A21" s="3">
        <v>15</v>
      </c>
      <c r="B21" s="179">
        <v>3320</v>
      </c>
      <c r="C21" s="177" t="s">
        <v>42</v>
      </c>
      <c r="D21" s="191">
        <v>12</v>
      </c>
      <c r="E21" s="176" t="s">
        <v>38</v>
      </c>
      <c r="F21" s="176" t="s">
        <v>39</v>
      </c>
      <c r="G21" s="177">
        <v>501615</v>
      </c>
      <c r="H21" s="554">
        <f>+D21*1800</f>
        <v>21600</v>
      </c>
      <c r="I21" s="68" t="s">
        <v>40</v>
      </c>
      <c r="J21" s="178" t="s">
        <v>41</v>
      </c>
      <c r="K21" s="382">
        <v>374</v>
      </c>
      <c r="L21" s="180"/>
    </row>
    <row r="22" spans="1:12" hidden="1" x14ac:dyDescent="0.2">
      <c r="A22" s="3">
        <v>16</v>
      </c>
      <c r="B22" s="179">
        <v>3320</v>
      </c>
      <c r="C22" s="177" t="s">
        <v>59</v>
      </c>
      <c r="D22" s="191">
        <v>4</v>
      </c>
      <c r="E22" s="176" t="s">
        <v>44</v>
      </c>
      <c r="F22" s="176" t="s">
        <v>39</v>
      </c>
      <c r="G22" s="177">
        <v>52151698</v>
      </c>
      <c r="H22" s="554">
        <f>+D22*525</f>
        <v>2100</v>
      </c>
      <c r="I22" s="68" t="s">
        <v>40</v>
      </c>
      <c r="J22" s="178" t="s">
        <v>41</v>
      </c>
      <c r="K22" s="382">
        <v>374</v>
      </c>
      <c r="L22" s="180"/>
    </row>
    <row r="23" spans="1:12" hidden="1" x14ac:dyDescent="0.2">
      <c r="A23" s="3">
        <v>17</v>
      </c>
      <c r="B23" s="179">
        <v>3320</v>
      </c>
      <c r="C23" s="177" t="s">
        <v>43</v>
      </c>
      <c r="D23" s="191">
        <v>1</v>
      </c>
      <c r="E23" s="176" t="s">
        <v>44</v>
      </c>
      <c r="F23" s="176" t="s">
        <v>39</v>
      </c>
      <c r="G23" s="177">
        <v>44101706</v>
      </c>
      <c r="H23" s="554">
        <v>30000</v>
      </c>
      <c r="I23" s="181" t="s">
        <v>45</v>
      </c>
      <c r="J23" s="178" t="s">
        <v>41</v>
      </c>
      <c r="K23" s="382">
        <v>344</v>
      </c>
      <c r="L23" s="180"/>
    </row>
    <row r="24" spans="1:12" ht="25.5" hidden="1" x14ac:dyDescent="0.2">
      <c r="A24" s="3">
        <v>18</v>
      </c>
      <c r="B24" s="179">
        <v>3320</v>
      </c>
      <c r="C24" s="177" t="s">
        <v>46</v>
      </c>
      <c r="D24" s="191">
        <v>1</v>
      </c>
      <c r="E24" s="176" t="s">
        <v>44</v>
      </c>
      <c r="F24" s="176" t="s">
        <v>39</v>
      </c>
      <c r="G24" s="177">
        <v>44103103</v>
      </c>
      <c r="H24" s="554">
        <v>140000</v>
      </c>
      <c r="I24" s="181" t="s">
        <v>47</v>
      </c>
      <c r="J24" s="178" t="s">
        <v>41</v>
      </c>
      <c r="K24" s="382">
        <v>352</v>
      </c>
      <c r="L24" s="182" t="s">
        <v>48</v>
      </c>
    </row>
    <row r="25" spans="1:12" ht="25.5" hidden="1" x14ac:dyDescent="0.2">
      <c r="A25" s="3">
        <v>19</v>
      </c>
      <c r="B25" s="176">
        <v>3101</v>
      </c>
      <c r="C25" s="177" t="s">
        <v>60</v>
      </c>
      <c r="D25" s="191">
        <v>1</v>
      </c>
      <c r="E25" s="176" t="s">
        <v>44</v>
      </c>
      <c r="F25" s="176" t="s">
        <v>39</v>
      </c>
      <c r="G25" s="181">
        <v>841115</v>
      </c>
      <c r="H25" s="556">
        <v>400000000</v>
      </c>
      <c r="I25" s="68" t="s">
        <v>57</v>
      </c>
      <c r="J25" s="178" t="s">
        <v>41</v>
      </c>
      <c r="K25" s="382">
        <v>180</v>
      </c>
      <c r="L25" s="180" t="s">
        <v>61</v>
      </c>
    </row>
    <row r="26" spans="1:12" ht="38.25" hidden="1" x14ac:dyDescent="0.2">
      <c r="A26" s="3">
        <v>20</v>
      </c>
      <c r="B26" s="179">
        <v>3101</v>
      </c>
      <c r="C26" s="177" t="s">
        <v>62</v>
      </c>
      <c r="D26" s="191">
        <v>1</v>
      </c>
      <c r="E26" s="176" t="s">
        <v>44</v>
      </c>
      <c r="F26" s="176" t="s">
        <v>39</v>
      </c>
      <c r="G26" s="181">
        <v>841115</v>
      </c>
      <c r="H26" s="554">
        <v>180000</v>
      </c>
      <c r="I26" s="68" t="s">
        <v>57</v>
      </c>
      <c r="J26" s="178" t="s">
        <v>63</v>
      </c>
      <c r="K26" s="382">
        <v>180</v>
      </c>
      <c r="L26" s="180"/>
    </row>
    <row r="27" spans="1:12" ht="25.5" hidden="1" x14ac:dyDescent="0.2">
      <c r="A27" s="3">
        <v>21</v>
      </c>
      <c r="B27" s="179">
        <v>3101</v>
      </c>
      <c r="C27" s="177" t="s">
        <v>64</v>
      </c>
      <c r="D27" s="191">
        <v>1</v>
      </c>
      <c r="E27" s="176" t="s">
        <v>44</v>
      </c>
      <c r="F27" s="176" t="s">
        <v>39</v>
      </c>
      <c r="G27" s="181">
        <v>841115</v>
      </c>
      <c r="H27" s="554">
        <v>80000</v>
      </c>
      <c r="I27" s="68" t="s">
        <v>57</v>
      </c>
      <c r="J27" s="178" t="s">
        <v>63</v>
      </c>
      <c r="K27" s="382">
        <v>180</v>
      </c>
      <c r="L27" s="180"/>
    </row>
    <row r="28" spans="1:12" ht="25.5" hidden="1" x14ac:dyDescent="0.2">
      <c r="A28" s="3">
        <v>22</v>
      </c>
      <c r="B28" s="179">
        <v>3101</v>
      </c>
      <c r="C28" s="177" t="s">
        <v>65</v>
      </c>
      <c r="D28" s="191">
        <v>8</v>
      </c>
      <c r="E28" s="176" t="s">
        <v>44</v>
      </c>
      <c r="F28" s="176" t="s">
        <v>39</v>
      </c>
      <c r="G28" s="181">
        <v>841115</v>
      </c>
      <c r="H28" s="557">
        <f>8*80000</f>
        <v>640000</v>
      </c>
      <c r="I28" s="68" t="s">
        <v>57</v>
      </c>
      <c r="J28" s="178" t="s">
        <v>41</v>
      </c>
      <c r="K28" s="382">
        <v>180</v>
      </c>
      <c r="L28" s="180"/>
    </row>
    <row r="29" spans="1:12" ht="38.25" hidden="1" x14ac:dyDescent="0.2">
      <c r="A29" s="3">
        <v>23</v>
      </c>
      <c r="B29" s="179">
        <v>3101</v>
      </c>
      <c r="C29" s="177" t="s">
        <v>66</v>
      </c>
      <c r="D29" s="191">
        <v>3</v>
      </c>
      <c r="E29" s="176" t="s">
        <v>44</v>
      </c>
      <c r="F29" s="176" t="s">
        <v>39</v>
      </c>
      <c r="G29" s="181">
        <v>841115</v>
      </c>
      <c r="H29" s="554">
        <f>3*90000</f>
        <v>270000</v>
      </c>
      <c r="I29" s="68" t="s">
        <v>57</v>
      </c>
      <c r="J29" s="178" t="s">
        <v>41</v>
      </c>
      <c r="K29" s="382">
        <v>180</v>
      </c>
      <c r="L29" s="180"/>
    </row>
    <row r="30" spans="1:12" ht="38.25" hidden="1" x14ac:dyDescent="0.2">
      <c r="A30" s="3">
        <v>24</v>
      </c>
      <c r="B30" s="179">
        <v>3101</v>
      </c>
      <c r="C30" s="177" t="s">
        <v>67</v>
      </c>
      <c r="D30" s="191">
        <v>3</v>
      </c>
      <c r="E30" s="176" t="s">
        <v>44</v>
      </c>
      <c r="F30" s="176" t="s">
        <v>39</v>
      </c>
      <c r="G30" s="181">
        <v>841115</v>
      </c>
      <c r="H30" s="558">
        <f>3*3000000</f>
        <v>9000000</v>
      </c>
      <c r="I30" s="68" t="s">
        <v>57</v>
      </c>
      <c r="J30" s="178" t="s">
        <v>41</v>
      </c>
      <c r="K30" s="382">
        <v>180</v>
      </c>
      <c r="L30" s="180"/>
    </row>
    <row r="31" spans="1:12" ht="38.25" hidden="1" x14ac:dyDescent="0.2">
      <c r="A31" s="3">
        <v>25</v>
      </c>
      <c r="B31" s="179">
        <v>3101</v>
      </c>
      <c r="C31" s="177" t="s">
        <v>68</v>
      </c>
      <c r="D31" s="191">
        <v>3</v>
      </c>
      <c r="E31" s="176" t="s">
        <v>44</v>
      </c>
      <c r="F31" s="176" t="s">
        <v>39</v>
      </c>
      <c r="G31" s="181">
        <v>841115</v>
      </c>
      <c r="H31" s="554">
        <f>3*30000</f>
        <v>90000</v>
      </c>
      <c r="I31" s="68" t="s">
        <v>57</v>
      </c>
      <c r="J31" s="186">
        <v>45108</v>
      </c>
      <c r="K31" s="382">
        <v>180</v>
      </c>
      <c r="L31" s="180"/>
    </row>
    <row r="32" spans="1:12" ht="38.25" hidden="1" x14ac:dyDescent="0.2">
      <c r="A32" s="3">
        <v>26</v>
      </c>
      <c r="B32" s="179">
        <v>3101</v>
      </c>
      <c r="C32" s="177" t="s">
        <v>62</v>
      </c>
      <c r="D32" s="191">
        <v>1</v>
      </c>
      <c r="E32" s="176" t="s">
        <v>44</v>
      </c>
      <c r="F32" s="176" t="s">
        <v>39</v>
      </c>
      <c r="G32" s="181">
        <v>841115</v>
      </c>
      <c r="H32" s="554">
        <v>180000</v>
      </c>
      <c r="I32" s="68" t="s">
        <v>57</v>
      </c>
      <c r="J32" s="186">
        <v>45139</v>
      </c>
      <c r="K32" s="382">
        <v>180</v>
      </c>
      <c r="L32" s="180"/>
    </row>
    <row r="33" spans="1:12" ht="51" hidden="1" x14ac:dyDescent="0.2">
      <c r="A33" s="3">
        <v>27</v>
      </c>
      <c r="B33" s="179">
        <v>3101</v>
      </c>
      <c r="C33" s="177" t="s">
        <v>69</v>
      </c>
      <c r="D33" s="191">
        <v>1</v>
      </c>
      <c r="E33" s="176" t="s">
        <v>44</v>
      </c>
      <c r="F33" s="176" t="s">
        <v>39</v>
      </c>
      <c r="G33" s="181">
        <v>80131802</v>
      </c>
      <c r="H33" s="554">
        <v>250000</v>
      </c>
      <c r="I33" s="68" t="s">
        <v>70</v>
      </c>
      <c r="J33" s="186">
        <v>45231</v>
      </c>
      <c r="K33" s="382">
        <v>175</v>
      </c>
      <c r="L33" s="180"/>
    </row>
    <row r="34" spans="1:12" hidden="1" x14ac:dyDescent="0.2">
      <c r="A34" s="3">
        <v>28</v>
      </c>
      <c r="B34" s="179">
        <v>3101</v>
      </c>
      <c r="C34" s="177" t="s">
        <v>71</v>
      </c>
      <c r="D34" s="191">
        <v>2</v>
      </c>
      <c r="E34" s="176" t="s">
        <v>44</v>
      </c>
      <c r="F34" s="176" t="s">
        <v>39</v>
      </c>
      <c r="G34" s="181" t="s">
        <v>72</v>
      </c>
      <c r="H34" s="554">
        <f>2*1000</f>
        <v>2000</v>
      </c>
      <c r="I34" s="68" t="s">
        <v>73</v>
      </c>
      <c r="J34" s="178" t="s">
        <v>41</v>
      </c>
      <c r="K34" s="382">
        <v>250</v>
      </c>
      <c r="L34" s="180"/>
    </row>
    <row r="35" spans="1:12" hidden="1" x14ac:dyDescent="0.2">
      <c r="A35" s="3">
        <v>29</v>
      </c>
      <c r="B35" s="179">
        <v>3101</v>
      </c>
      <c r="C35" s="177" t="s">
        <v>37</v>
      </c>
      <c r="D35" s="191">
        <v>12</v>
      </c>
      <c r="E35" s="176" t="s">
        <v>38</v>
      </c>
      <c r="F35" s="176" t="s">
        <v>39</v>
      </c>
      <c r="G35" s="181">
        <v>502017</v>
      </c>
      <c r="H35" s="554">
        <f>12*3800</f>
        <v>45600</v>
      </c>
      <c r="I35" s="68" t="s">
        <v>40</v>
      </c>
      <c r="J35" s="178" t="s">
        <v>41</v>
      </c>
      <c r="K35" s="382">
        <v>374</v>
      </c>
      <c r="L35" s="180"/>
    </row>
    <row r="36" spans="1:12" hidden="1" x14ac:dyDescent="0.2">
      <c r="A36" s="3">
        <v>30</v>
      </c>
      <c r="B36" s="179">
        <v>3101</v>
      </c>
      <c r="C36" s="177" t="s">
        <v>42</v>
      </c>
      <c r="D36" s="191">
        <v>8</v>
      </c>
      <c r="E36" s="176" t="s">
        <v>38</v>
      </c>
      <c r="F36" s="176" t="s">
        <v>39</v>
      </c>
      <c r="G36" s="181">
        <v>50161510</v>
      </c>
      <c r="H36" s="554">
        <f>8*1500</f>
        <v>12000</v>
      </c>
      <c r="I36" s="68" t="s">
        <v>40</v>
      </c>
      <c r="J36" s="178" t="s">
        <v>41</v>
      </c>
      <c r="K36" s="382">
        <v>374</v>
      </c>
      <c r="L36" s="180"/>
    </row>
    <row r="37" spans="1:12" ht="25.5" hidden="1" x14ac:dyDescent="0.2">
      <c r="A37" s="3">
        <v>31</v>
      </c>
      <c r="B37" s="179">
        <v>3101</v>
      </c>
      <c r="C37" s="177" t="s">
        <v>43</v>
      </c>
      <c r="D37" s="191">
        <v>1</v>
      </c>
      <c r="E37" s="176" t="s">
        <v>44</v>
      </c>
      <c r="F37" s="176" t="s">
        <v>39</v>
      </c>
      <c r="G37" s="181">
        <v>44101706</v>
      </c>
      <c r="H37" s="554">
        <v>70000</v>
      </c>
      <c r="I37" s="68" t="s">
        <v>45</v>
      </c>
      <c r="J37" s="186">
        <v>45108</v>
      </c>
      <c r="K37" s="382">
        <v>344</v>
      </c>
      <c r="L37" s="180" t="s">
        <v>74</v>
      </c>
    </row>
    <row r="38" spans="1:12" ht="25.5" hidden="1" x14ac:dyDescent="0.2">
      <c r="A38" s="3">
        <v>32</v>
      </c>
      <c r="B38" s="179">
        <v>3101</v>
      </c>
      <c r="C38" s="177" t="s">
        <v>75</v>
      </c>
      <c r="D38" s="191">
        <v>8</v>
      </c>
      <c r="E38" s="176" t="s">
        <v>44</v>
      </c>
      <c r="F38" s="176" t="s">
        <v>39</v>
      </c>
      <c r="G38" s="181">
        <v>26111702</v>
      </c>
      <c r="H38" s="554">
        <v>5000</v>
      </c>
      <c r="I38" s="68" t="s">
        <v>76</v>
      </c>
      <c r="J38" s="186">
        <v>45261</v>
      </c>
      <c r="K38" s="382">
        <v>364</v>
      </c>
      <c r="L38" s="180"/>
    </row>
    <row r="39" spans="1:12" ht="38.25" hidden="1" x14ac:dyDescent="0.2">
      <c r="A39" s="3">
        <v>33</v>
      </c>
      <c r="B39" s="179">
        <v>3101</v>
      </c>
      <c r="C39" s="177" t="s">
        <v>77</v>
      </c>
      <c r="D39" s="191">
        <v>12</v>
      </c>
      <c r="E39" s="176" t="s">
        <v>78</v>
      </c>
      <c r="F39" s="176" t="s">
        <v>36</v>
      </c>
      <c r="G39" s="181">
        <v>43231512</v>
      </c>
      <c r="H39" s="554">
        <v>35000000</v>
      </c>
      <c r="I39" s="68" t="s">
        <v>79</v>
      </c>
      <c r="J39" s="186">
        <v>45261</v>
      </c>
      <c r="K39" s="382">
        <v>480</v>
      </c>
      <c r="L39" s="180"/>
    </row>
    <row r="40" spans="1:12" ht="25.5" hidden="1" x14ac:dyDescent="0.2">
      <c r="A40" s="3">
        <v>34</v>
      </c>
      <c r="B40" s="176">
        <v>3250</v>
      </c>
      <c r="C40" s="187" t="s">
        <v>37</v>
      </c>
      <c r="D40" s="188">
        <v>5</v>
      </c>
      <c r="E40" s="188" t="s">
        <v>80</v>
      </c>
      <c r="F40" s="179" t="s">
        <v>39</v>
      </c>
      <c r="G40" s="181">
        <v>502017</v>
      </c>
      <c r="H40" s="559">
        <v>19500</v>
      </c>
      <c r="I40" s="189" t="s">
        <v>40</v>
      </c>
      <c r="J40" s="186">
        <v>45261</v>
      </c>
      <c r="K40" s="382">
        <v>374</v>
      </c>
      <c r="L40" s="180"/>
    </row>
    <row r="41" spans="1:12" ht="25.5" hidden="1" x14ac:dyDescent="0.2">
      <c r="A41" s="3">
        <v>35</v>
      </c>
      <c r="B41" s="179">
        <v>3250</v>
      </c>
      <c r="C41" s="187" t="s">
        <v>42</v>
      </c>
      <c r="D41" s="188">
        <v>5</v>
      </c>
      <c r="E41" s="188" t="s">
        <v>81</v>
      </c>
      <c r="F41" s="179" t="s">
        <v>39</v>
      </c>
      <c r="G41" s="181">
        <v>50161510</v>
      </c>
      <c r="H41" s="559">
        <v>3500</v>
      </c>
      <c r="I41" s="189" t="s">
        <v>40</v>
      </c>
      <c r="J41" s="186">
        <v>45261</v>
      </c>
      <c r="K41" s="382">
        <v>374</v>
      </c>
      <c r="L41" s="180"/>
    </row>
    <row r="42" spans="1:12" ht="25.5" hidden="1" x14ac:dyDescent="0.2">
      <c r="A42" s="3">
        <v>36</v>
      </c>
      <c r="B42" s="179">
        <v>3250</v>
      </c>
      <c r="C42" s="187" t="s">
        <v>46</v>
      </c>
      <c r="D42" s="188">
        <v>1</v>
      </c>
      <c r="E42" s="179" t="s">
        <v>44</v>
      </c>
      <c r="F42" s="179" t="s">
        <v>39</v>
      </c>
      <c r="G42" s="190">
        <v>44103103</v>
      </c>
      <c r="H42" s="559">
        <v>30000</v>
      </c>
      <c r="I42" s="189" t="s">
        <v>53</v>
      </c>
      <c r="J42" s="186">
        <v>45261</v>
      </c>
      <c r="K42" s="382">
        <v>352</v>
      </c>
      <c r="L42" s="182" t="s">
        <v>48</v>
      </c>
    </row>
    <row r="43" spans="1:12" hidden="1" x14ac:dyDescent="0.2">
      <c r="A43" s="3">
        <v>37</v>
      </c>
      <c r="B43" s="179">
        <v>3250</v>
      </c>
      <c r="C43" s="187" t="s">
        <v>43</v>
      </c>
      <c r="D43" s="188">
        <v>1</v>
      </c>
      <c r="E43" s="179" t="s">
        <v>82</v>
      </c>
      <c r="F43" s="179" t="s">
        <v>39</v>
      </c>
      <c r="G43" s="181">
        <v>44101706</v>
      </c>
      <c r="H43" s="559">
        <v>21120</v>
      </c>
      <c r="I43" s="189" t="s">
        <v>53</v>
      </c>
      <c r="J43" s="186">
        <v>45261</v>
      </c>
      <c r="K43" s="382">
        <v>352</v>
      </c>
      <c r="L43" s="180"/>
    </row>
    <row r="44" spans="1:12" ht="25.5" hidden="1" x14ac:dyDescent="0.2">
      <c r="A44" s="3">
        <v>38</v>
      </c>
      <c r="B44" s="179">
        <v>3250</v>
      </c>
      <c r="C44" s="187" t="s">
        <v>83</v>
      </c>
      <c r="D44" s="188">
        <v>1</v>
      </c>
      <c r="E44" s="188" t="s">
        <v>84</v>
      </c>
      <c r="F44" s="179" t="s">
        <v>39</v>
      </c>
      <c r="G44" s="181">
        <v>26111702</v>
      </c>
      <c r="H44" s="559">
        <v>7890</v>
      </c>
      <c r="I44" s="189" t="s">
        <v>76</v>
      </c>
      <c r="J44" s="186">
        <v>45261</v>
      </c>
      <c r="K44" s="382">
        <v>364</v>
      </c>
      <c r="L44" s="180"/>
    </row>
    <row r="45" spans="1:12" ht="38.25" hidden="1" x14ac:dyDescent="0.2">
      <c r="A45" s="3">
        <v>39</v>
      </c>
      <c r="B45" s="179">
        <v>3250</v>
      </c>
      <c r="C45" s="187" t="s">
        <v>85</v>
      </c>
      <c r="D45" s="188">
        <v>1</v>
      </c>
      <c r="E45" s="179" t="s">
        <v>86</v>
      </c>
      <c r="F45" s="179" t="s">
        <v>39</v>
      </c>
      <c r="G45" s="51">
        <v>72153615</v>
      </c>
      <c r="H45" s="559">
        <v>100000</v>
      </c>
      <c r="I45" s="189" t="s">
        <v>87</v>
      </c>
      <c r="J45" s="186">
        <v>45261</v>
      </c>
      <c r="K45" s="382">
        <v>179</v>
      </c>
      <c r="L45" s="180"/>
    </row>
    <row r="46" spans="1:12" ht="25.5" hidden="1" x14ac:dyDescent="0.2">
      <c r="A46" s="3">
        <v>40</v>
      </c>
      <c r="B46" s="179">
        <v>3250</v>
      </c>
      <c r="C46" s="187" t="s">
        <v>88</v>
      </c>
      <c r="D46" s="188">
        <v>2</v>
      </c>
      <c r="E46" s="179" t="s">
        <v>44</v>
      </c>
      <c r="F46" s="179" t="s">
        <v>39</v>
      </c>
      <c r="G46" s="189">
        <v>43211706</v>
      </c>
      <c r="H46" s="559">
        <v>19980</v>
      </c>
      <c r="I46" s="189" t="s">
        <v>47</v>
      </c>
      <c r="J46" s="186">
        <v>45261</v>
      </c>
      <c r="K46" s="382">
        <v>351</v>
      </c>
      <c r="L46" s="182" t="s">
        <v>48</v>
      </c>
    </row>
    <row r="47" spans="1:12" ht="25.5" hidden="1" x14ac:dyDescent="0.2">
      <c r="A47" s="3">
        <v>41</v>
      </c>
      <c r="B47" s="179">
        <v>3250</v>
      </c>
      <c r="C47" s="187" t="s">
        <v>89</v>
      </c>
      <c r="D47" s="188">
        <v>3</v>
      </c>
      <c r="E47" s="179" t="s">
        <v>44</v>
      </c>
      <c r="F47" s="179" t="s">
        <v>39</v>
      </c>
      <c r="G47" s="189">
        <v>43211708</v>
      </c>
      <c r="H47" s="559">
        <v>8070</v>
      </c>
      <c r="I47" s="189" t="s">
        <v>47</v>
      </c>
      <c r="J47" s="186">
        <v>45261</v>
      </c>
      <c r="K47" s="382">
        <v>351</v>
      </c>
      <c r="L47" s="182" t="s">
        <v>48</v>
      </c>
    </row>
    <row r="48" spans="1:12" ht="25.5" hidden="1" x14ac:dyDescent="0.2">
      <c r="A48" s="3">
        <v>42</v>
      </c>
      <c r="B48" s="179">
        <v>3250</v>
      </c>
      <c r="C48" s="187" t="s">
        <v>90</v>
      </c>
      <c r="D48" s="188">
        <v>3</v>
      </c>
      <c r="E48" s="179" t="s">
        <v>44</v>
      </c>
      <c r="F48" s="179" t="s">
        <v>39</v>
      </c>
      <c r="G48" s="189">
        <v>43211708</v>
      </c>
      <c r="H48" s="559">
        <v>26970</v>
      </c>
      <c r="I48" s="189" t="s">
        <v>47</v>
      </c>
      <c r="J48" s="186">
        <v>45261</v>
      </c>
      <c r="K48" s="382">
        <v>351</v>
      </c>
      <c r="L48" s="182" t="s">
        <v>48</v>
      </c>
    </row>
    <row r="49" spans="1:12" ht="25.5" hidden="1" x14ac:dyDescent="0.2">
      <c r="A49" s="3">
        <v>43</v>
      </c>
      <c r="B49" s="179">
        <v>3250</v>
      </c>
      <c r="C49" s="187" t="s">
        <v>91</v>
      </c>
      <c r="D49" s="188">
        <v>3</v>
      </c>
      <c r="E49" s="179" t="s">
        <v>44</v>
      </c>
      <c r="F49" s="179" t="s">
        <v>39</v>
      </c>
      <c r="G49" s="181"/>
      <c r="H49" s="559">
        <v>47970</v>
      </c>
      <c r="I49" s="189" t="s">
        <v>47</v>
      </c>
      <c r="J49" s="186">
        <v>45261</v>
      </c>
      <c r="K49" s="382">
        <v>351</v>
      </c>
      <c r="L49" s="182" t="s">
        <v>48</v>
      </c>
    </row>
    <row r="50" spans="1:12" ht="76.5" hidden="1" x14ac:dyDescent="0.2">
      <c r="A50" s="3">
        <v>44</v>
      </c>
      <c r="B50" s="34">
        <v>3201</v>
      </c>
      <c r="C50" s="35" t="s">
        <v>92</v>
      </c>
      <c r="D50" s="362">
        <v>1</v>
      </c>
      <c r="E50" s="176" t="s">
        <v>44</v>
      </c>
      <c r="F50" s="176" t="s">
        <v>39</v>
      </c>
      <c r="G50" s="36">
        <v>90141799</v>
      </c>
      <c r="H50" s="560">
        <v>400000</v>
      </c>
      <c r="I50" s="68" t="s">
        <v>93</v>
      </c>
      <c r="J50" s="38" t="s">
        <v>54</v>
      </c>
      <c r="K50" s="39">
        <v>387</v>
      </c>
      <c r="L50" s="53" t="s">
        <v>94</v>
      </c>
    </row>
    <row r="51" spans="1:12" ht="63.75" hidden="1" x14ac:dyDescent="0.2">
      <c r="A51" s="3">
        <v>45</v>
      </c>
      <c r="B51" s="40">
        <v>3201</v>
      </c>
      <c r="C51" s="41" t="s">
        <v>95</v>
      </c>
      <c r="D51" s="93">
        <v>1</v>
      </c>
      <c r="E51" s="179" t="s">
        <v>44</v>
      </c>
      <c r="F51" s="179" t="s">
        <v>39</v>
      </c>
      <c r="G51" s="42">
        <v>82141599</v>
      </c>
      <c r="H51" s="561">
        <v>100000</v>
      </c>
      <c r="I51" s="68" t="s">
        <v>96</v>
      </c>
      <c r="J51" s="38" t="s">
        <v>41</v>
      </c>
      <c r="K51" s="39">
        <v>387</v>
      </c>
      <c r="L51" s="74" t="s">
        <v>97</v>
      </c>
    </row>
    <row r="52" spans="1:12" hidden="1" x14ac:dyDescent="0.2">
      <c r="A52" s="3">
        <v>46</v>
      </c>
      <c r="B52" s="44">
        <v>3201</v>
      </c>
      <c r="C52" s="45" t="s">
        <v>98</v>
      </c>
      <c r="D52" s="44">
        <v>6</v>
      </c>
      <c r="E52" s="179" t="s">
        <v>38</v>
      </c>
      <c r="F52" s="179" t="s">
        <v>39</v>
      </c>
      <c r="G52" s="46">
        <v>50201706</v>
      </c>
      <c r="H52" s="561">
        <v>28000</v>
      </c>
      <c r="I52" s="68" t="s">
        <v>40</v>
      </c>
      <c r="J52" s="178" t="s">
        <v>41</v>
      </c>
      <c r="K52" s="47">
        <v>374</v>
      </c>
      <c r="L52" s="48" t="s">
        <v>99</v>
      </c>
    </row>
    <row r="53" spans="1:12" hidden="1" x14ac:dyDescent="0.2">
      <c r="A53" s="3">
        <v>47</v>
      </c>
      <c r="B53" s="44">
        <v>3201</v>
      </c>
      <c r="C53" s="45" t="s">
        <v>100</v>
      </c>
      <c r="D53" s="44">
        <v>2</v>
      </c>
      <c r="E53" s="179" t="s">
        <v>38</v>
      </c>
      <c r="F53" s="179" t="s">
        <v>39</v>
      </c>
      <c r="G53" s="46">
        <v>50161509</v>
      </c>
      <c r="H53" s="561">
        <v>2000</v>
      </c>
      <c r="I53" s="68" t="s">
        <v>40</v>
      </c>
      <c r="J53" s="178" t="s">
        <v>41</v>
      </c>
      <c r="K53" s="47">
        <v>374</v>
      </c>
      <c r="L53" s="48" t="s">
        <v>99</v>
      </c>
    </row>
    <row r="54" spans="1:12" ht="25.5" hidden="1" x14ac:dyDescent="0.2">
      <c r="A54" s="3">
        <v>48</v>
      </c>
      <c r="B54" s="176">
        <v>3201</v>
      </c>
      <c r="C54" s="187" t="s">
        <v>101</v>
      </c>
      <c r="D54" s="188">
        <v>1</v>
      </c>
      <c r="E54" s="179" t="s">
        <v>44</v>
      </c>
      <c r="F54" s="179" t="s">
        <v>39</v>
      </c>
      <c r="G54" s="189">
        <v>44101706</v>
      </c>
      <c r="H54" s="490">
        <v>35000</v>
      </c>
      <c r="I54" s="187" t="s">
        <v>45</v>
      </c>
      <c r="J54" s="178" t="s">
        <v>102</v>
      </c>
      <c r="K54" s="382">
        <v>344</v>
      </c>
      <c r="L54" s="182" t="s">
        <v>103</v>
      </c>
    </row>
    <row r="55" spans="1:12" ht="51" hidden="1" x14ac:dyDescent="0.2">
      <c r="A55" s="3">
        <v>49</v>
      </c>
      <c r="B55" s="176">
        <v>3201</v>
      </c>
      <c r="C55" s="177" t="s">
        <v>104</v>
      </c>
      <c r="D55" s="191">
        <v>1</v>
      </c>
      <c r="E55" s="179" t="s">
        <v>44</v>
      </c>
      <c r="F55" s="179" t="s">
        <v>39</v>
      </c>
      <c r="G55" s="184">
        <v>73152108</v>
      </c>
      <c r="H55" s="554">
        <v>1000000</v>
      </c>
      <c r="I55" s="191" t="s">
        <v>105</v>
      </c>
      <c r="J55" s="38" t="s">
        <v>106</v>
      </c>
      <c r="K55" s="61">
        <v>192</v>
      </c>
      <c r="L55" s="182" t="s">
        <v>107</v>
      </c>
    </row>
    <row r="56" spans="1:12" ht="38.25" hidden="1" x14ac:dyDescent="0.2">
      <c r="A56" s="3">
        <v>50</v>
      </c>
      <c r="B56" s="176">
        <v>3201</v>
      </c>
      <c r="C56" s="187" t="s">
        <v>108</v>
      </c>
      <c r="D56" s="188">
        <v>3</v>
      </c>
      <c r="E56" s="179" t="s">
        <v>44</v>
      </c>
      <c r="F56" s="179" t="s">
        <v>39</v>
      </c>
      <c r="G56" s="189">
        <v>43211802</v>
      </c>
      <c r="H56" s="490">
        <v>10000</v>
      </c>
      <c r="I56" s="187" t="s">
        <v>47</v>
      </c>
      <c r="J56" s="38" t="s">
        <v>106</v>
      </c>
      <c r="K56" s="382">
        <v>351</v>
      </c>
      <c r="L56" s="182" t="s">
        <v>48</v>
      </c>
    </row>
    <row r="57" spans="1:12" ht="25.5" hidden="1" x14ac:dyDescent="0.2">
      <c r="A57" s="3">
        <v>51</v>
      </c>
      <c r="B57" s="176">
        <v>3201</v>
      </c>
      <c r="C57" s="187" t="s">
        <v>109</v>
      </c>
      <c r="D57" s="188">
        <v>3</v>
      </c>
      <c r="E57" s="179" t="s">
        <v>44</v>
      </c>
      <c r="F57" s="179" t="s">
        <v>39</v>
      </c>
      <c r="G57" s="189">
        <v>43211706</v>
      </c>
      <c r="H57" s="490">
        <v>15000</v>
      </c>
      <c r="I57" s="187" t="s">
        <v>47</v>
      </c>
      <c r="J57" s="38" t="s">
        <v>106</v>
      </c>
      <c r="K57" s="382">
        <v>351</v>
      </c>
      <c r="L57" s="182" t="s">
        <v>48</v>
      </c>
    </row>
    <row r="58" spans="1:12" ht="25.5" hidden="1" x14ac:dyDescent="0.2">
      <c r="A58" s="3">
        <v>52</v>
      </c>
      <c r="B58" s="176">
        <v>3201</v>
      </c>
      <c r="C58" s="187" t="s">
        <v>89</v>
      </c>
      <c r="D58" s="188">
        <v>3</v>
      </c>
      <c r="E58" s="179" t="s">
        <v>44</v>
      </c>
      <c r="F58" s="179" t="s">
        <v>39</v>
      </c>
      <c r="G58" s="189">
        <v>43211708</v>
      </c>
      <c r="H58" s="490">
        <v>10000</v>
      </c>
      <c r="I58" s="187" t="s">
        <v>47</v>
      </c>
      <c r="J58" s="38" t="s">
        <v>106</v>
      </c>
      <c r="K58" s="382">
        <v>351</v>
      </c>
      <c r="L58" s="182" t="s">
        <v>48</v>
      </c>
    </row>
    <row r="59" spans="1:12" ht="38.25" hidden="1" x14ac:dyDescent="0.2">
      <c r="A59" s="3">
        <v>53</v>
      </c>
      <c r="B59" s="176">
        <v>3201</v>
      </c>
      <c r="C59" s="187" t="s">
        <v>110</v>
      </c>
      <c r="D59" s="188">
        <v>2</v>
      </c>
      <c r="E59" s="179" t="s">
        <v>44</v>
      </c>
      <c r="F59" s="179" t="s">
        <v>39</v>
      </c>
      <c r="G59" s="189">
        <v>60121525</v>
      </c>
      <c r="H59" s="490">
        <v>6000</v>
      </c>
      <c r="I59" s="187" t="s">
        <v>47</v>
      </c>
      <c r="J59" s="38" t="s">
        <v>111</v>
      </c>
      <c r="K59" s="382">
        <v>350</v>
      </c>
      <c r="L59" s="182" t="s">
        <v>48</v>
      </c>
    </row>
    <row r="60" spans="1:12" ht="51" hidden="1" customHeight="1" x14ac:dyDescent="0.2">
      <c r="A60" s="3">
        <v>54</v>
      </c>
      <c r="B60" s="179">
        <v>3201</v>
      </c>
      <c r="C60" s="187" t="s">
        <v>112</v>
      </c>
      <c r="D60" s="188">
        <v>1</v>
      </c>
      <c r="E60" s="179" t="s">
        <v>44</v>
      </c>
      <c r="F60" s="179" t="s">
        <v>39</v>
      </c>
      <c r="G60" s="189">
        <v>44103103</v>
      </c>
      <c r="H60" s="490">
        <v>110000</v>
      </c>
      <c r="I60" s="187" t="s">
        <v>47</v>
      </c>
      <c r="J60" s="38" t="s">
        <v>63</v>
      </c>
      <c r="K60" s="382">
        <v>352</v>
      </c>
      <c r="L60" s="182" t="s">
        <v>48</v>
      </c>
    </row>
    <row r="61" spans="1:12" ht="25.5" hidden="1" customHeight="1" x14ac:dyDescent="0.2">
      <c r="A61" s="3">
        <v>55</v>
      </c>
      <c r="B61" s="34">
        <v>2030</v>
      </c>
      <c r="C61" s="50" t="s">
        <v>113</v>
      </c>
      <c r="D61" s="362">
        <v>2</v>
      </c>
      <c r="E61" s="179" t="s">
        <v>44</v>
      </c>
      <c r="F61" s="51" t="s">
        <v>114</v>
      </c>
      <c r="G61" s="52">
        <v>42172001</v>
      </c>
      <c r="H61" s="560">
        <v>40000</v>
      </c>
      <c r="I61" s="50" t="s">
        <v>115</v>
      </c>
      <c r="J61" s="38" t="s">
        <v>116</v>
      </c>
      <c r="K61" s="39">
        <v>274</v>
      </c>
      <c r="L61" s="53" t="s">
        <v>117</v>
      </c>
    </row>
    <row r="62" spans="1:12" ht="38.25" hidden="1" customHeight="1" x14ac:dyDescent="0.2">
      <c r="A62" s="3">
        <v>56</v>
      </c>
      <c r="B62" s="34">
        <v>2030</v>
      </c>
      <c r="C62" s="50" t="s">
        <v>118</v>
      </c>
      <c r="D62" s="362">
        <v>4</v>
      </c>
      <c r="E62" s="188" t="s">
        <v>119</v>
      </c>
      <c r="F62" s="179" t="s">
        <v>39</v>
      </c>
      <c r="G62" s="52">
        <v>44122011</v>
      </c>
      <c r="H62" s="560">
        <v>17754</v>
      </c>
      <c r="I62" s="50" t="s">
        <v>53</v>
      </c>
      <c r="J62" s="38" t="s">
        <v>120</v>
      </c>
      <c r="K62" s="39">
        <v>289</v>
      </c>
      <c r="L62" s="806" t="s">
        <v>121</v>
      </c>
    </row>
    <row r="63" spans="1:12" ht="38.25" hidden="1" customHeight="1" x14ac:dyDescent="0.2">
      <c r="A63" s="3">
        <v>57</v>
      </c>
      <c r="B63" s="34">
        <v>2030</v>
      </c>
      <c r="C63" s="50" t="s">
        <v>122</v>
      </c>
      <c r="D63" s="362">
        <v>6</v>
      </c>
      <c r="E63" s="188" t="s">
        <v>123</v>
      </c>
      <c r="F63" s="179" t="s">
        <v>39</v>
      </c>
      <c r="G63" s="52">
        <v>44122011</v>
      </c>
      <c r="H63" s="560">
        <v>25063</v>
      </c>
      <c r="I63" s="50" t="s">
        <v>53</v>
      </c>
      <c r="J63" s="38" t="s">
        <v>120</v>
      </c>
      <c r="K63" s="39">
        <v>289</v>
      </c>
      <c r="L63" s="807"/>
    </row>
    <row r="64" spans="1:12" ht="38.25" hidden="1" customHeight="1" x14ac:dyDescent="0.2">
      <c r="A64" s="3">
        <v>58</v>
      </c>
      <c r="B64" s="34">
        <v>2030</v>
      </c>
      <c r="C64" s="50" t="s">
        <v>124</v>
      </c>
      <c r="D64" s="362">
        <v>1</v>
      </c>
      <c r="E64" s="188" t="s">
        <v>125</v>
      </c>
      <c r="F64" s="179" t="s">
        <v>39</v>
      </c>
      <c r="G64" s="52">
        <v>14111537</v>
      </c>
      <c r="H64" s="560">
        <v>10970</v>
      </c>
      <c r="I64" s="50" t="s">
        <v>53</v>
      </c>
      <c r="J64" s="38" t="s">
        <v>120</v>
      </c>
      <c r="K64" s="39">
        <v>289</v>
      </c>
      <c r="L64" s="807"/>
    </row>
    <row r="65" spans="1:12" ht="38.25" hidden="1" customHeight="1" x14ac:dyDescent="0.2">
      <c r="A65" s="3">
        <v>59</v>
      </c>
      <c r="B65" s="34">
        <v>2030</v>
      </c>
      <c r="C65" s="50" t="s">
        <v>126</v>
      </c>
      <c r="D65" s="362">
        <v>4</v>
      </c>
      <c r="E65" s="188" t="s">
        <v>127</v>
      </c>
      <c r="F65" s="179" t="s">
        <v>39</v>
      </c>
      <c r="G65" s="52">
        <v>14111530</v>
      </c>
      <c r="H65" s="560">
        <v>13775</v>
      </c>
      <c r="I65" s="50" t="s">
        <v>53</v>
      </c>
      <c r="J65" s="38" t="s">
        <v>128</v>
      </c>
      <c r="K65" s="39">
        <v>289</v>
      </c>
      <c r="L65" s="807"/>
    </row>
    <row r="66" spans="1:12" ht="25.5" hidden="1" customHeight="1" x14ac:dyDescent="0.2">
      <c r="A66" s="3">
        <v>60</v>
      </c>
      <c r="B66" s="34">
        <v>2030</v>
      </c>
      <c r="C66" s="50" t="s">
        <v>129</v>
      </c>
      <c r="D66" s="362">
        <v>2</v>
      </c>
      <c r="E66" s="188" t="s">
        <v>130</v>
      </c>
      <c r="F66" s="179" t="s">
        <v>39</v>
      </c>
      <c r="G66" s="52">
        <v>14111610</v>
      </c>
      <c r="H66" s="560">
        <v>3188</v>
      </c>
      <c r="I66" s="50" t="s">
        <v>53</v>
      </c>
      <c r="J66" s="38" t="s">
        <v>120</v>
      </c>
      <c r="K66" s="39">
        <v>289</v>
      </c>
      <c r="L66" s="807"/>
    </row>
    <row r="67" spans="1:12" ht="51" hidden="1" customHeight="1" x14ac:dyDescent="0.2">
      <c r="A67" s="3">
        <v>61</v>
      </c>
      <c r="B67" s="34">
        <v>2030</v>
      </c>
      <c r="C67" s="50" t="s">
        <v>131</v>
      </c>
      <c r="D67" s="362">
        <v>1</v>
      </c>
      <c r="E67" s="188" t="s">
        <v>132</v>
      </c>
      <c r="F67" s="179" t="s">
        <v>39</v>
      </c>
      <c r="G67" s="52">
        <v>44122011</v>
      </c>
      <c r="H67" s="560">
        <v>16700</v>
      </c>
      <c r="I67" s="50" t="s">
        <v>53</v>
      </c>
      <c r="J67" s="38" t="s">
        <v>120</v>
      </c>
      <c r="K67" s="39">
        <v>289</v>
      </c>
      <c r="L67" s="807"/>
    </row>
    <row r="68" spans="1:12" ht="38.25" hidden="1" customHeight="1" x14ac:dyDescent="0.2">
      <c r="A68" s="3">
        <v>62</v>
      </c>
      <c r="B68" s="34">
        <v>2030</v>
      </c>
      <c r="C68" s="50" t="s">
        <v>133</v>
      </c>
      <c r="D68" s="362">
        <v>3</v>
      </c>
      <c r="E68" s="188" t="s">
        <v>134</v>
      </c>
      <c r="F68" s="179" t="s">
        <v>39</v>
      </c>
      <c r="G68" s="52">
        <v>14111530</v>
      </c>
      <c r="H68" s="560">
        <v>12550</v>
      </c>
      <c r="I68" s="50" t="s">
        <v>53</v>
      </c>
      <c r="J68" s="38" t="s">
        <v>128</v>
      </c>
      <c r="K68" s="39">
        <v>289</v>
      </c>
      <c r="L68" s="808"/>
    </row>
    <row r="69" spans="1:12" ht="51" hidden="1" customHeight="1" x14ac:dyDescent="0.2">
      <c r="A69" s="3">
        <v>63</v>
      </c>
      <c r="B69" s="34">
        <v>2030</v>
      </c>
      <c r="C69" s="50" t="s">
        <v>135</v>
      </c>
      <c r="D69" s="362">
        <v>1</v>
      </c>
      <c r="E69" s="179" t="s">
        <v>44</v>
      </c>
      <c r="F69" s="179" t="s">
        <v>39</v>
      </c>
      <c r="G69" s="52">
        <v>39111709</v>
      </c>
      <c r="H69" s="560">
        <v>12500</v>
      </c>
      <c r="I69" s="50" t="s">
        <v>136</v>
      </c>
      <c r="J69" s="38" t="s">
        <v>111</v>
      </c>
      <c r="K69" s="39">
        <v>304</v>
      </c>
      <c r="L69" s="53"/>
    </row>
    <row r="70" spans="1:12" ht="38.25" hidden="1" customHeight="1" x14ac:dyDescent="0.2">
      <c r="A70" s="3">
        <v>64</v>
      </c>
      <c r="B70" s="34">
        <v>2030</v>
      </c>
      <c r="C70" s="50" t="s">
        <v>137</v>
      </c>
      <c r="D70" s="362">
        <v>2</v>
      </c>
      <c r="E70" s="179" t="s">
        <v>44</v>
      </c>
      <c r="F70" s="179" t="s">
        <v>39</v>
      </c>
      <c r="G70" s="52">
        <v>39121031</v>
      </c>
      <c r="H70" s="560">
        <v>10500</v>
      </c>
      <c r="I70" s="50" t="s">
        <v>136</v>
      </c>
      <c r="J70" s="38" t="s">
        <v>111</v>
      </c>
      <c r="K70" s="39">
        <v>304</v>
      </c>
      <c r="L70" s="53"/>
    </row>
    <row r="71" spans="1:12" ht="51" hidden="1" customHeight="1" x14ac:dyDescent="0.2">
      <c r="A71" s="3">
        <v>65</v>
      </c>
      <c r="B71" s="34">
        <v>2030</v>
      </c>
      <c r="C71" s="50" t="s">
        <v>138</v>
      </c>
      <c r="D71" s="362">
        <v>3</v>
      </c>
      <c r="E71" s="179" t="s">
        <v>44</v>
      </c>
      <c r="F71" s="179" t="s">
        <v>39</v>
      </c>
      <c r="G71" s="52">
        <v>39101619</v>
      </c>
      <c r="H71" s="560">
        <v>19765</v>
      </c>
      <c r="I71" s="50" t="s">
        <v>136</v>
      </c>
      <c r="J71" s="38" t="s">
        <v>120</v>
      </c>
      <c r="K71" s="39">
        <v>304</v>
      </c>
      <c r="L71" s="53"/>
    </row>
    <row r="72" spans="1:12" ht="38.25" hidden="1" customHeight="1" x14ac:dyDescent="0.2">
      <c r="A72" s="3">
        <v>66</v>
      </c>
      <c r="B72" s="34">
        <v>2030</v>
      </c>
      <c r="C72" s="50" t="s">
        <v>139</v>
      </c>
      <c r="D72" s="362">
        <v>2</v>
      </c>
      <c r="E72" s="179" t="s">
        <v>44</v>
      </c>
      <c r="F72" s="179" t="s">
        <v>39</v>
      </c>
      <c r="G72" s="52">
        <v>39121031</v>
      </c>
      <c r="H72" s="560">
        <v>47235</v>
      </c>
      <c r="I72" s="50" t="s">
        <v>136</v>
      </c>
      <c r="J72" s="38" t="s">
        <v>102</v>
      </c>
      <c r="K72" s="39">
        <v>304</v>
      </c>
      <c r="L72" s="75"/>
    </row>
    <row r="73" spans="1:12" ht="25.5" hidden="1" customHeight="1" x14ac:dyDescent="0.2">
      <c r="A73" s="3">
        <v>67</v>
      </c>
      <c r="B73" s="34">
        <v>2030</v>
      </c>
      <c r="C73" s="50" t="s">
        <v>140</v>
      </c>
      <c r="D73" s="362">
        <v>2</v>
      </c>
      <c r="E73" s="179" t="s">
        <v>44</v>
      </c>
      <c r="F73" s="179" t="s">
        <v>39</v>
      </c>
      <c r="G73" s="52">
        <v>46171501</v>
      </c>
      <c r="H73" s="560">
        <v>40000</v>
      </c>
      <c r="I73" s="50" t="s">
        <v>141</v>
      </c>
      <c r="J73" s="38" t="s">
        <v>54</v>
      </c>
      <c r="K73" s="39">
        <v>314</v>
      </c>
      <c r="L73" s="53"/>
    </row>
    <row r="74" spans="1:12" ht="25.5" hidden="1" customHeight="1" x14ac:dyDescent="0.2">
      <c r="A74" s="3">
        <v>68</v>
      </c>
      <c r="B74" s="34">
        <v>2030</v>
      </c>
      <c r="C74" s="50" t="s">
        <v>142</v>
      </c>
      <c r="D74" s="362">
        <v>4</v>
      </c>
      <c r="E74" s="188" t="s">
        <v>143</v>
      </c>
      <c r="F74" s="179" t="s">
        <v>39</v>
      </c>
      <c r="G74" s="52">
        <v>26111701</v>
      </c>
      <c r="H74" s="560">
        <v>32500</v>
      </c>
      <c r="I74" s="50" t="s">
        <v>45</v>
      </c>
      <c r="J74" s="38" t="s">
        <v>144</v>
      </c>
      <c r="K74" s="39">
        <v>344</v>
      </c>
      <c r="L74" s="410" t="s">
        <v>145</v>
      </c>
    </row>
    <row r="75" spans="1:12" ht="25.5" hidden="1" customHeight="1" x14ac:dyDescent="0.2">
      <c r="A75" s="3">
        <v>69</v>
      </c>
      <c r="B75" s="34">
        <v>2030</v>
      </c>
      <c r="C75" s="50" t="s">
        <v>146</v>
      </c>
      <c r="D75" s="362">
        <v>500</v>
      </c>
      <c r="E75" s="179" t="s">
        <v>44</v>
      </c>
      <c r="F75" s="179" t="s">
        <v>39</v>
      </c>
      <c r="G75" s="52">
        <v>55121804</v>
      </c>
      <c r="H75" s="560">
        <v>221537</v>
      </c>
      <c r="I75" s="50" t="s">
        <v>76</v>
      </c>
      <c r="J75" s="38" t="s">
        <v>120</v>
      </c>
      <c r="K75" s="39">
        <v>364</v>
      </c>
      <c r="L75" s="53"/>
    </row>
    <row r="76" spans="1:12" ht="51" hidden="1" customHeight="1" x14ac:dyDescent="0.2">
      <c r="A76" s="3">
        <v>70</v>
      </c>
      <c r="B76" s="34">
        <v>2030</v>
      </c>
      <c r="C76" s="50" t="s">
        <v>147</v>
      </c>
      <c r="D76" s="362">
        <v>1000</v>
      </c>
      <c r="E76" s="179" t="s">
        <v>44</v>
      </c>
      <c r="F76" s="179" t="s">
        <v>39</v>
      </c>
      <c r="G76" s="52">
        <v>55121802</v>
      </c>
      <c r="H76" s="560">
        <v>2661208</v>
      </c>
      <c r="I76" s="50" t="s">
        <v>76</v>
      </c>
      <c r="J76" s="38" t="s">
        <v>111</v>
      </c>
      <c r="K76" s="39">
        <v>364</v>
      </c>
      <c r="L76" s="53"/>
    </row>
    <row r="77" spans="1:12" ht="38.25" hidden="1" customHeight="1" x14ac:dyDescent="0.2">
      <c r="A77" s="3">
        <v>71</v>
      </c>
      <c r="B77" s="34">
        <v>2030</v>
      </c>
      <c r="C77" s="50" t="s">
        <v>148</v>
      </c>
      <c r="D77" s="362">
        <v>500</v>
      </c>
      <c r="E77" s="179" t="s">
        <v>44</v>
      </c>
      <c r="F77" s="179" t="s">
        <v>39</v>
      </c>
      <c r="G77" s="52">
        <v>55121802</v>
      </c>
      <c r="H77" s="560">
        <v>73850</v>
      </c>
      <c r="I77" s="50" t="s">
        <v>76</v>
      </c>
      <c r="J77" s="38" t="s">
        <v>120</v>
      </c>
      <c r="K77" s="39">
        <v>364</v>
      </c>
      <c r="L77" s="53"/>
    </row>
    <row r="78" spans="1:12" ht="38.25" hidden="1" customHeight="1" x14ac:dyDescent="0.2">
      <c r="A78" s="3">
        <v>72</v>
      </c>
      <c r="B78" s="34">
        <v>2030</v>
      </c>
      <c r="C78" s="50" t="s">
        <v>149</v>
      </c>
      <c r="D78" s="362">
        <v>300</v>
      </c>
      <c r="E78" s="179" t="s">
        <v>44</v>
      </c>
      <c r="F78" s="179" t="s">
        <v>39</v>
      </c>
      <c r="G78" s="52">
        <v>55121802</v>
      </c>
      <c r="H78" s="560">
        <v>167195</v>
      </c>
      <c r="I78" s="50" t="s">
        <v>76</v>
      </c>
      <c r="J78" s="38" t="s">
        <v>120</v>
      </c>
      <c r="K78" s="39">
        <v>364</v>
      </c>
      <c r="L78" s="53"/>
    </row>
    <row r="79" spans="1:12" ht="25.5" hidden="1" customHeight="1" x14ac:dyDescent="0.2">
      <c r="A79" s="3">
        <v>73</v>
      </c>
      <c r="B79" s="34">
        <v>2030</v>
      </c>
      <c r="C79" s="50" t="s">
        <v>150</v>
      </c>
      <c r="D79" s="362">
        <v>1</v>
      </c>
      <c r="E79" s="188" t="s">
        <v>151</v>
      </c>
      <c r="F79" s="179" t="s">
        <v>39</v>
      </c>
      <c r="G79" s="52">
        <v>26111702</v>
      </c>
      <c r="H79" s="560">
        <v>8250</v>
      </c>
      <c r="I79" s="50" t="s">
        <v>76</v>
      </c>
      <c r="J79" s="38" t="s">
        <v>152</v>
      </c>
      <c r="K79" s="39">
        <v>364</v>
      </c>
      <c r="L79" s="53"/>
    </row>
    <row r="80" spans="1:12" ht="25.5" hidden="1" customHeight="1" x14ac:dyDescent="0.2">
      <c r="A80" s="3">
        <v>74</v>
      </c>
      <c r="B80" s="34">
        <v>2030</v>
      </c>
      <c r="C80" s="50" t="s">
        <v>153</v>
      </c>
      <c r="D80" s="362">
        <v>2</v>
      </c>
      <c r="E80" s="188" t="s">
        <v>154</v>
      </c>
      <c r="F80" s="51" t="s">
        <v>114</v>
      </c>
      <c r="G80" s="52">
        <v>26111702</v>
      </c>
      <c r="H80" s="560">
        <v>8345</v>
      </c>
      <c r="I80" s="50" t="s">
        <v>76</v>
      </c>
      <c r="J80" s="38" t="s">
        <v>152</v>
      </c>
      <c r="K80" s="39">
        <v>364</v>
      </c>
      <c r="L80" s="53"/>
    </row>
    <row r="81" spans="1:12" ht="25.5" hidden="1" customHeight="1" x14ac:dyDescent="0.2">
      <c r="A81" s="3">
        <v>75</v>
      </c>
      <c r="B81" s="34">
        <v>2030</v>
      </c>
      <c r="C81" s="50" t="s">
        <v>155</v>
      </c>
      <c r="D81" s="362">
        <v>2</v>
      </c>
      <c r="E81" s="188" t="s">
        <v>156</v>
      </c>
      <c r="F81" s="179" t="s">
        <v>39</v>
      </c>
      <c r="G81" s="52">
        <v>26111702</v>
      </c>
      <c r="H81" s="560">
        <v>13960</v>
      </c>
      <c r="I81" s="50" t="s">
        <v>76</v>
      </c>
      <c r="J81" s="38" t="s">
        <v>152</v>
      </c>
      <c r="K81" s="39">
        <v>364</v>
      </c>
      <c r="L81" s="53"/>
    </row>
    <row r="82" spans="1:12" ht="25.5" hidden="1" customHeight="1" x14ac:dyDescent="0.2">
      <c r="A82" s="3">
        <v>76</v>
      </c>
      <c r="B82" s="34">
        <v>2030</v>
      </c>
      <c r="C82" s="50" t="s">
        <v>157</v>
      </c>
      <c r="D82" s="362">
        <v>4</v>
      </c>
      <c r="E82" s="179" t="s">
        <v>44</v>
      </c>
      <c r="F82" s="179" t="s">
        <v>39</v>
      </c>
      <c r="G82" s="52">
        <v>26111702</v>
      </c>
      <c r="H82" s="560">
        <v>6275</v>
      </c>
      <c r="I82" s="50" t="s">
        <v>76</v>
      </c>
      <c r="J82" s="38" t="s">
        <v>63</v>
      </c>
      <c r="K82" s="39">
        <v>364</v>
      </c>
      <c r="L82" s="53"/>
    </row>
    <row r="83" spans="1:12" ht="25.5" hidden="1" customHeight="1" x14ac:dyDescent="0.2">
      <c r="A83" s="3">
        <v>77</v>
      </c>
      <c r="B83" s="34">
        <v>2030</v>
      </c>
      <c r="C83" s="50" t="s">
        <v>158</v>
      </c>
      <c r="D83" s="362">
        <v>2</v>
      </c>
      <c r="E83" s="179" t="s">
        <v>44</v>
      </c>
      <c r="F83" s="179" t="s">
        <v>39</v>
      </c>
      <c r="G83" s="52">
        <v>46171609</v>
      </c>
      <c r="H83" s="560">
        <v>139380</v>
      </c>
      <c r="I83" s="50" t="s">
        <v>76</v>
      </c>
      <c r="J83" s="38" t="s">
        <v>120</v>
      </c>
      <c r="K83" s="39">
        <v>364</v>
      </c>
      <c r="L83" s="53"/>
    </row>
    <row r="84" spans="1:12" ht="25.5" hidden="1" customHeight="1" x14ac:dyDescent="0.2">
      <c r="A84" s="3">
        <v>78</v>
      </c>
      <c r="B84" s="34">
        <v>2030</v>
      </c>
      <c r="C84" s="50" t="s">
        <v>37</v>
      </c>
      <c r="D84" s="362">
        <v>408</v>
      </c>
      <c r="E84" s="188" t="s">
        <v>159</v>
      </c>
      <c r="F84" s="179" t="s">
        <v>39</v>
      </c>
      <c r="G84" s="52">
        <v>502017</v>
      </c>
      <c r="H84" s="560">
        <v>500000</v>
      </c>
      <c r="I84" s="50" t="s">
        <v>40</v>
      </c>
      <c r="J84" s="38" t="s">
        <v>128</v>
      </c>
      <c r="K84" s="39">
        <v>374</v>
      </c>
      <c r="L84" s="806" t="s">
        <v>160</v>
      </c>
    </row>
    <row r="85" spans="1:12" ht="12.75" hidden="1" customHeight="1" x14ac:dyDescent="0.2">
      <c r="A85" s="3">
        <v>79</v>
      </c>
      <c r="B85" s="34">
        <v>2030</v>
      </c>
      <c r="C85" s="50" t="s">
        <v>42</v>
      </c>
      <c r="D85" s="362">
        <v>204</v>
      </c>
      <c r="E85" s="176" t="s">
        <v>161</v>
      </c>
      <c r="F85" s="179" t="s">
        <v>39</v>
      </c>
      <c r="G85" s="52">
        <v>50161510</v>
      </c>
      <c r="H85" s="560">
        <v>150000</v>
      </c>
      <c r="I85" s="50" t="s">
        <v>40</v>
      </c>
      <c r="J85" s="38" t="s">
        <v>128</v>
      </c>
      <c r="K85" s="39">
        <v>374</v>
      </c>
      <c r="L85" s="808"/>
    </row>
    <row r="86" spans="1:12" ht="38.25" hidden="1" customHeight="1" x14ac:dyDescent="0.2">
      <c r="A86" s="3">
        <v>80</v>
      </c>
      <c r="B86" s="51">
        <v>2030</v>
      </c>
      <c r="C86" s="54" t="s">
        <v>162</v>
      </c>
      <c r="D86" s="39">
        <v>4</v>
      </c>
      <c r="E86" s="179" t="s">
        <v>44</v>
      </c>
      <c r="F86" s="39" t="s">
        <v>163</v>
      </c>
      <c r="G86" s="36" t="s">
        <v>164</v>
      </c>
      <c r="H86" s="562">
        <v>60500000</v>
      </c>
      <c r="I86" s="55" t="s">
        <v>165</v>
      </c>
      <c r="J86" s="38" t="s">
        <v>41</v>
      </c>
      <c r="K86" s="39">
        <v>413</v>
      </c>
      <c r="L86" s="508"/>
    </row>
    <row r="87" spans="1:12" ht="25.5" hidden="1" customHeight="1" x14ac:dyDescent="0.2">
      <c r="A87" s="3">
        <v>81</v>
      </c>
      <c r="B87" s="51">
        <v>2030</v>
      </c>
      <c r="C87" s="54" t="s">
        <v>166</v>
      </c>
      <c r="D87" s="39">
        <v>2</v>
      </c>
      <c r="E87" s="179" t="s">
        <v>44</v>
      </c>
      <c r="F87" s="39" t="s">
        <v>163</v>
      </c>
      <c r="G87" s="36" t="s">
        <v>167</v>
      </c>
      <c r="H87" s="563">
        <v>6000000</v>
      </c>
      <c r="I87" s="55" t="s">
        <v>165</v>
      </c>
      <c r="J87" s="38" t="s">
        <v>41</v>
      </c>
      <c r="K87" s="51">
        <v>413</v>
      </c>
      <c r="L87" s="508"/>
    </row>
    <row r="88" spans="1:12" ht="63.75" hidden="1" customHeight="1" x14ac:dyDescent="0.2">
      <c r="A88" s="3">
        <v>82</v>
      </c>
      <c r="B88" s="176">
        <v>2030</v>
      </c>
      <c r="C88" s="187" t="s">
        <v>168</v>
      </c>
      <c r="D88" s="188">
        <v>3</v>
      </c>
      <c r="E88" s="179" t="s">
        <v>44</v>
      </c>
      <c r="F88" s="179" t="s">
        <v>39</v>
      </c>
      <c r="G88" s="189">
        <v>44102999</v>
      </c>
      <c r="H88" s="490">
        <v>17500</v>
      </c>
      <c r="I88" s="187" t="s">
        <v>169</v>
      </c>
      <c r="J88" s="38" t="s">
        <v>120</v>
      </c>
      <c r="K88" s="382">
        <v>278</v>
      </c>
      <c r="L88" s="182" t="s">
        <v>48</v>
      </c>
    </row>
    <row r="89" spans="1:12" ht="38.25" hidden="1" x14ac:dyDescent="0.2">
      <c r="A89" s="3">
        <v>83</v>
      </c>
      <c r="B89" s="179">
        <v>2030</v>
      </c>
      <c r="C89" s="187" t="s">
        <v>110</v>
      </c>
      <c r="D89" s="188">
        <v>5</v>
      </c>
      <c r="E89" s="179" t="s">
        <v>44</v>
      </c>
      <c r="F89" s="179" t="s">
        <v>39</v>
      </c>
      <c r="G89" s="189">
        <v>60121525</v>
      </c>
      <c r="H89" s="490">
        <v>8900</v>
      </c>
      <c r="I89" s="187" t="s">
        <v>47</v>
      </c>
      <c r="J89" s="38" t="s">
        <v>111</v>
      </c>
      <c r="K89" s="382">
        <v>350</v>
      </c>
      <c r="L89" s="182" t="s">
        <v>48</v>
      </c>
    </row>
    <row r="90" spans="1:12" ht="38.25" hidden="1" x14ac:dyDescent="0.2">
      <c r="A90" s="3">
        <v>84</v>
      </c>
      <c r="B90" s="179">
        <v>2030</v>
      </c>
      <c r="C90" s="187" t="s">
        <v>170</v>
      </c>
      <c r="D90" s="188">
        <v>15</v>
      </c>
      <c r="E90" s="179" t="s">
        <v>44</v>
      </c>
      <c r="F90" s="179" t="s">
        <v>39</v>
      </c>
      <c r="G90" s="189">
        <v>44122118</v>
      </c>
      <c r="H90" s="490">
        <v>18700</v>
      </c>
      <c r="I90" s="187" t="s">
        <v>47</v>
      </c>
      <c r="J90" s="38" t="s">
        <v>120</v>
      </c>
      <c r="K90" s="382">
        <v>350</v>
      </c>
      <c r="L90" s="182" t="s">
        <v>48</v>
      </c>
    </row>
    <row r="91" spans="1:12" ht="25.5" hidden="1" x14ac:dyDescent="0.2">
      <c r="A91" s="3">
        <v>85</v>
      </c>
      <c r="B91" s="179">
        <v>2030</v>
      </c>
      <c r="C91" s="187" t="s">
        <v>171</v>
      </c>
      <c r="D91" s="188">
        <v>3</v>
      </c>
      <c r="E91" s="179" t="s">
        <v>44</v>
      </c>
      <c r="F91" s="179" t="s">
        <v>39</v>
      </c>
      <c r="G91" s="189">
        <v>44122104</v>
      </c>
      <c r="H91" s="490">
        <v>5650</v>
      </c>
      <c r="I91" s="187" t="s">
        <v>47</v>
      </c>
      <c r="J91" s="38" t="s">
        <v>120</v>
      </c>
      <c r="K91" s="382">
        <v>350</v>
      </c>
      <c r="L91" s="182" t="s">
        <v>48</v>
      </c>
    </row>
    <row r="92" spans="1:12" ht="25.5" hidden="1" x14ac:dyDescent="0.2">
      <c r="A92" s="3">
        <v>86</v>
      </c>
      <c r="B92" s="179">
        <v>2030</v>
      </c>
      <c r="C92" s="187" t="s">
        <v>172</v>
      </c>
      <c r="D92" s="188">
        <v>3</v>
      </c>
      <c r="E92" s="179" t="s">
        <v>44</v>
      </c>
      <c r="F92" s="179" t="s">
        <v>39</v>
      </c>
      <c r="G92" s="189">
        <v>44121634</v>
      </c>
      <c r="H92" s="490">
        <v>24200</v>
      </c>
      <c r="I92" s="187" t="s">
        <v>47</v>
      </c>
      <c r="J92" s="38" t="s">
        <v>120</v>
      </c>
      <c r="K92" s="382">
        <v>350</v>
      </c>
      <c r="L92" s="182" t="s">
        <v>48</v>
      </c>
    </row>
    <row r="93" spans="1:12" ht="51" hidden="1" x14ac:dyDescent="0.2">
      <c r="A93" s="3">
        <v>87</v>
      </c>
      <c r="B93" s="179">
        <v>2030</v>
      </c>
      <c r="C93" s="187" t="s">
        <v>173</v>
      </c>
      <c r="D93" s="188">
        <v>6</v>
      </c>
      <c r="E93" s="179" t="s">
        <v>44</v>
      </c>
      <c r="F93" s="179" t="s">
        <v>39</v>
      </c>
      <c r="G93" s="189">
        <v>44122016</v>
      </c>
      <c r="H93" s="490">
        <v>20650</v>
      </c>
      <c r="I93" s="187" t="s">
        <v>47</v>
      </c>
      <c r="J93" s="38" t="s">
        <v>128</v>
      </c>
      <c r="K93" s="382">
        <v>350</v>
      </c>
      <c r="L93" s="182" t="s">
        <v>48</v>
      </c>
    </row>
    <row r="94" spans="1:12" ht="63.75" hidden="1" x14ac:dyDescent="0.2">
      <c r="A94" s="3">
        <v>88</v>
      </c>
      <c r="B94" s="179">
        <v>2030</v>
      </c>
      <c r="C94" s="187" t="s">
        <v>174</v>
      </c>
      <c r="D94" s="188">
        <v>2</v>
      </c>
      <c r="E94" s="179" t="s">
        <v>44</v>
      </c>
      <c r="F94" s="179" t="s">
        <v>39</v>
      </c>
      <c r="G94" s="189">
        <v>44121708</v>
      </c>
      <c r="H94" s="490">
        <v>4580</v>
      </c>
      <c r="I94" s="187" t="s">
        <v>47</v>
      </c>
      <c r="J94" s="38" t="s">
        <v>111</v>
      </c>
      <c r="K94" s="382">
        <v>350</v>
      </c>
      <c r="L94" s="182" t="s">
        <v>48</v>
      </c>
    </row>
    <row r="95" spans="1:12" ht="38.25" hidden="1" x14ac:dyDescent="0.2">
      <c r="A95" s="3">
        <v>89</v>
      </c>
      <c r="B95" s="179">
        <v>2030</v>
      </c>
      <c r="C95" s="187" t="s">
        <v>175</v>
      </c>
      <c r="D95" s="188">
        <v>4</v>
      </c>
      <c r="E95" s="179" t="s">
        <v>44</v>
      </c>
      <c r="F95" s="179" t="s">
        <v>39</v>
      </c>
      <c r="G95" s="189">
        <v>44121708</v>
      </c>
      <c r="H95" s="490">
        <v>1715</v>
      </c>
      <c r="I95" s="187" t="s">
        <v>47</v>
      </c>
      <c r="J95" s="38" t="s">
        <v>111</v>
      </c>
      <c r="K95" s="382">
        <v>350</v>
      </c>
      <c r="L95" s="182" t="s">
        <v>48</v>
      </c>
    </row>
    <row r="96" spans="1:12" ht="76.5" hidden="1" x14ac:dyDescent="0.2">
      <c r="A96" s="3">
        <v>90</v>
      </c>
      <c r="B96" s="179">
        <v>2030</v>
      </c>
      <c r="C96" s="187" t="s">
        <v>176</v>
      </c>
      <c r="D96" s="188">
        <v>4</v>
      </c>
      <c r="E96" s="179" t="s">
        <v>44</v>
      </c>
      <c r="F96" s="179" t="s">
        <v>39</v>
      </c>
      <c r="G96" s="189">
        <v>44121627</v>
      </c>
      <c r="H96" s="490">
        <v>4150</v>
      </c>
      <c r="I96" s="187" t="s">
        <v>47</v>
      </c>
      <c r="J96" s="38" t="s">
        <v>111</v>
      </c>
      <c r="K96" s="382">
        <v>350</v>
      </c>
      <c r="L96" s="182" t="s">
        <v>48</v>
      </c>
    </row>
    <row r="97" spans="1:12" ht="25.5" hidden="1" x14ac:dyDescent="0.2">
      <c r="A97" s="3">
        <v>91</v>
      </c>
      <c r="B97" s="179">
        <v>2030</v>
      </c>
      <c r="C97" s="187" t="s">
        <v>177</v>
      </c>
      <c r="D97" s="188">
        <v>3</v>
      </c>
      <c r="E97" s="179" t="s">
        <v>44</v>
      </c>
      <c r="F97" s="179" t="s">
        <v>39</v>
      </c>
      <c r="G97" s="189">
        <v>44121804</v>
      </c>
      <c r="H97" s="490">
        <v>3110</v>
      </c>
      <c r="I97" s="187" t="s">
        <v>47</v>
      </c>
      <c r="J97" s="38" t="s">
        <v>111</v>
      </c>
      <c r="K97" s="382">
        <v>350</v>
      </c>
      <c r="L97" s="182" t="s">
        <v>48</v>
      </c>
    </row>
    <row r="98" spans="1:12" ht="38.25" hidden="1" x14ac:dyDescent="0.2">
      <c r="A98" s="3">
        <v>92</v>
      </c>
      <c r="B98" s="179">
        <v>2030</v>
      </c>
      <c r="C98" s="187" t="s">
        <v>178</v>
      </c>
      <c r="D98" s="188">
        <v>9</v>
      </c>
      <c r="E98" s="179" t="s">
        <v>44</v>
      </c>
      <c r="F98" s="179" t="s">
        <v>39</v>
      </c>
      <c r="G98" s="189">
        <v>44122012</v>
      </c>
      <c r="H98" s="490">
        <v>20610</v>
      </c>
      <c r="I98" s="187" t="s">
        <v>47</v>
      </c>
      <c r="J98" s="38" t="s">
        <v>111</v>
      </c>
      <c r="K98" s="382">
        <v>350</v>
      </c>
      <c r="L98" s="182" t="s">
        <v>48</v>
      </c>
    </row>
    <row r="99" spans="1:12" ht="25.5" hidden="1" x14ac:dyDescent="0.2">
      <c r="A99" s="3">
        <v>93</v>
      </c>
      <c r="B99" s="179">
        <v>2030</v>
      </c>
      <c r="C99" s="187" t="s">
        <v>179</v>
      </c>
      <c r="D99" s="188">
        <v>3</v>
      </c>
      <c r="E99" s="179" t="s">
        <v>44</v>
      </c>
      <c r="F99" s="179" t="s">
        <v>39</v>
      </c>
      <c r="G99" s="189">
        <v>55121616</v>
      </c>
      <c r="H99" s="490">
        <v>5300</v>
      </c>
      <c r="I99" s="187" t="s">
        <v>47</v>
      </c>
      <c r="J99" s="38" t="s">
        <v>128</v>
      </c>
      <c r="K99" s="382">
        <v>350</v>
      </c>
      <c r="L99" s="182" t="s">
        <v>48</v>
      </c>
    </row>
    <row r="100" spans="1:12" ht="38.25" hidden="1" x14ac:dyDescent="0.2">
      <c r="A100" s="3">
        <v>94</v>
      </c>
      <c r="B100" s="179">
        <v>2030</v>
      </c>
      <c r="C100" s="187" t="s">
        <v>180</v>
      </c>
      <c r="D100" s="188">
        <v>6</v>
      </c>
      <c r="E100" s="179" t="s">
        <v>44</v>
      </c>
      <c r="F100" s="179" t="s">
        <v>39</v>
      </c>
      <c r="G100" s="189">
        <v>312015</v>
      </c>
      <c r="H100" s="490">
        <v>14370</v>
      </c>
      <c r="I100" s="187" t="s">
        <v>47</v>
      </c>
      <c r="J100" s="38" t="s">
        <v>128</v>
      </c>
      <c r="K100" s="382">
        <v>350</v>
      </c>
      <c r="L100" s="182" t="s">
        <v>48</v>
      </c>
    </row>
    <row r="101" spans="1:12" ht="38.25" hidden="1" x14ac:dyDescent="0.2">
      <c r="A101" s="3">
        <v>95</v>
      </c>
      <c r="B101" s="179">
        <v>2030</v>
      </c>
      <c r="C101" s="187" t="s">
        <v>181</v>
      </c>
      <c r="D101" s="188">
        <v>1</v>
      </c>
      <c r="E101" s="179" t="s">
        <v>44</v>
      </c>
      <c r="F101" s="179" t="s">
        <v>39</v>
      </c>
      <c r="G101" s="189">
        <v>44122104</v>
      </c>
      <c r="H101" s="490">
        <v>1767</v>
      </c>
      <c r="I101" s="187" t="s">
        <v>47</v>
      </c>
      <c r="J101" s="38" t="s">
        <v>111</v>
      </c>
      <c r="K101" s="382">
        <v>350</v>
      </c>
      <c r="L101" s="182" t="s">
        <v>48</v>
      </c>
    </row>
    <row r="102" spans="1:12" ht="25.5" hidden="1" x14ac:dyDescent="0.2">
      <c r="A102" s="3">
        <v>96</v>
      </c>
      <c r="B102" s="179">
        <v>2030</v>
      </c>
      <c r="C102" s="187" t="s">
        <v>182</v>
      </c>
      <c r="D102" s="188">
        <v>4</v>
      </c>
      <c r="E102" s="179" t="s">
        <v>44</v>
      </c>
      <c r="F102" s="179" t="s">
        <v>39</v>
      </c>
      <c r="G102" s="189">
        <v>44122107</v>
      </c>
      <c r="H102" s="490">
        <v>3100</v>
      </c>
      <c r="I102" s="187" t="s">
        <v>47</v>
      </c>
      <c r="J102" s="38" t="s">
        <v>111</v>
      </c>
      <c r="K102" s="382">
        <v>350</v>
      </c>
      <c r="L102" s="182" t="s">
        <v>48</v>
      </c>
    </row>
    <row r="103" spans="1:12" ht="38.25" hidden="1" x14ac:dyDescent="0.2">
      <c r="A103" s="3">
        <v>97</v>
      </c>
      <c r="B103" s="179">
        <v>2030</v>
      </c>
      <c r="C103" s="187" t="s">
        <v>183</v>
      </c>
      <c r="D103" s="188">
        <v>2</v>
      </c>
      <c r="E103" s="179" t="s">
        <v>44</v>
      </c>
      <c r="F103" s="179" t="s">
        <v>39</v>
      </c>
      <c r="G103" s="189">
        <v>46171515</v>
      </c>
      <c r="H103" s="490">
        <v>12530</v>
      </c>
      <c r="I103" s="187" t="s">
        <v>47</v>
      </c>
      <c r="J103" s="38" t="s">
        <v>128</v>
      </c>
      <c r="K103" s="382">
        <v>350</v>
      </c>
      <c r="L103" s="182" t="s">
        <v>48</v>
      </c>
    </row>
    <row r="104" spans="1:12" ht="38.25" hidden="1" x14ac:dyDescent="0.2">
      <c r="A104" s="3">
        <v>98</v>
      </c>
      <c r="B104" s="179">
        <v>2030</v>
      </c>
      <c r="C104" s="187" t="s">
        <v>184</v>
      </c>
      <c r="D104" s="188">
        <v>5</v>
      </c>
      <c r="E104" s="179" t="s">
        <v>44</v>
      </c>
      <c r="F104" s="179" t="s">
        <v>39</v>
      </c>
      <c r="G104" s="189">
        <v>44121611</v>
      </c>
      <c r="H104" s="490">
        <v>9885</v>
      </c>
      <c r="I104" s="187" t="s">
        <v>47</v>
      </c>
      <c r="J104" s="38" t="s">
        <v>128</v>
      </c>
      <c r="K104" s="382">
        <v>350</v>
      </c>
      <c r="L104" s="182" t="s">
        <v>48</v>
      </c>
    </row>
    <row r="105" spans="1:12" ht="25.5" hidden="1" x14ac:dyDescent="0.2">
      <c r="A105" s="3">
        <v>99</v>
      </c>
      <c r="B105" s="179">
        <v>2030</v>
      </c>
      <c r="C105" s="187" t="s">
        <v>185</v>
      </c>
      <c r="D105" s="188">
        <v>5</v>
      </c>
      <c r="E105" s="179" t="s">
        <v>44</v>
      </c>
      <c r="F105" s="179" t="s">
        <v>39</v>
      </c>
      <c r="G105" s="189">
        <v>44121615</v>
      </c>
      <c r="H105" s="490">
        <v>33930</v>
      </c>
      <c r="I105" s="187" t="s">
        <v>47</v>
      </c>
      <c r="J105" s="38" t="s">
        <v>128</v>
      </c>
      <c r="K105" s="382">
        <v>350</v>
      </c>
      <c r="L105" s="182" t="s">
        <v>48</v>
      </c>
    </row>
    <row r="106" spans="1:12" ht="25.5" hidden="1" x14ac:dyDescent="0.2">
      <c r="A106" s="3">
        <v>100</v>
      </c>
      <c r="B106" s="179">
        <v>2030</v>
      </c>
      <c r="C106" s="187" t="s">
        <v>186</v>
      </c>
      <c r="D106" s="188">
        <v>2</v>
      </c>
      <c r="E106" s="179" t="s">
        <v>44</v>
      </c>
      <c r="F106" s="179" t="s">
        <v>39</v>
      </c>
      <c r="G106" s="189">
        <v>27111501</v>
      </c>
      <c r="H106" s="490">
        <v>5625</v>
      </c>
      <c r="I106" s="187" t="s">
        <v>47</v>
      </c>
      <c r="J106" s="38" t="s">
        <v>128</v>
      </c>
      <c r="K106" s="382">
        <v>350</v>
      </c>
      <c r="L106" s="182" t="s">
        <v>48</v>
      </c>
    </row>
    <row r="107" spans="1:12" ht="25.5" hidden="1" x14ac:dyDescent="0.2">
      <c r="A107" s="3">
        <v>101</v>
      </c>
      <c r="B107" s="179">
        <v>2030</v>
      </c>
      <c r="C107" s="187" t="s">
        <v>187</v>
      </c>
      <c r="D107" s="188">
        <v>2</v>
      </c>
      <c r="E107" s="179" t="s">
        <v>44</v>
      </c>
      <c r="F107" s="179" t="s">
        <v>39</v>
      </c>
      <c r="G107" s="189">
        <v>44121904</v>
      </c>
      <c r="H107" s="490">
        <v>3535</v>
      </c>
      <c r="I107" s="187" t="s">
        <v>47</v>
      </c>
      <c r="J107" s="38" t="s">
        <v>111</v>
      </c>
      <c r="K107" s="382">
        <v>350</v>
      </c>
      <c r="L107" s="182" t="s">
        <v>48</v>
      </c>
    </row>
    <row r="108" spans="1:12" ht="51" hidden="1" x14ac:dyDescent="0.2">
      <c r="A108" s="3">
        <v>102</v>
      </c>
      <c r="B108" s="179">
        <v>2030</v>
      </c>
      <c r="C108" s="187" t="s">
        <v>188</v>
      </c>
      <c r="D108" s="188">
        <v>2</v>
      </c>
      <c r="E108" s="179" t="s">
        <v>189</v>
      </c>
      <c r="F108" s="179" t="s">
        <v>39</v>
      </c>
      <c r="G108" s="189">
        <v>44122106</v>
      </c>
      <c r="H108" s="490">
        <v>1550</v>
      </c>
      <c r="I108" s="187" t="s">
        <v>47</v>
      </c>
      <c r="J108" s="38" t="s">
        <v>111</v>
      </c>
      <c r="K108" s="382">
        <v>350</v>
      </c>
      <c r="L108" s="182" t="s">
        <v>48</v>
      </c>
    </row>
    <row r="109" spans="1:12" ht="25.5" hidden="1" x14ac:dyDescent="0.2">
      <c r="A109" s="3">
        <v>103</v>
      </c>
      <c r="B109" s="179">
        <v>2030</v>
      </c>
      <c r="C109" s="187" t="s">
        <v>190</v>
      </c>
      <c r="D109" s="188">
        <v>2</v>
      </c>
      <c r="E109" s="179" t="s">
        <v>44</v>
      </c>
      <c r="F109" s="179" t="s">
        <v>39</v>
      </c>
      <c r="G109" s="189">
        <v>31201503</v>
      </c>
      <c r="H109" s="490">
        <v>2700</v>
      </c>
      <c r="I109" s="187" t="s">
        <v>47</v>
      </c>
      <c r="J109" s="38" t="s">
        <v>128</v>
      </c>
      <c r="K109" s="382">
        <v>350</v>
      </c>
      <c r="L109" s="182" t="s">
        <v>48</v>
      </c>
    </row>
    <row r="110" spans="1:12" ht="38.25" hidden="1" customHeight="1" x14ac:dyDescent="0.2">
      <c r="A110" s="3">
        <v>104</v>
      </c>
      <c r="B110" s="179">
        <v>2030</v>
      </c>
      <c r="C110" s="187" t="s">
        <v>108</v>
      </c>
      <c r="D110" s="188">
        <v>10</v>
      </c>
      <c r="E110" s="179" t="s">
        <v>44</v>
      </c>
      <c r="F110" s="179" t="s">
        <v>39</v>
      </c>
      <c r="G110" s="189">
        <v>43211802</v>
      </c>
      <c r="H110" s="490">
        <v>30850</v>
      </c>
      <c r="I110" s="187" t="s">
        <v>47</v>
      </c>
      <c r="J110" s="38" t="s">
        <v>128</v>
      </c>
      <c r="K110" s="382">
        <v>351</v>
      </c>
      <c r="L110" s="182" t="s">
        <v>48</v>
      </c>
    </row>
    <row r="111" spans="1:12" ht="25.5" hidden="1" customHeight="1" x14ac:dyDescent="0.2">
      <c r="A111" s="3">
        <v>105</v>
      </c>
      <c r="B111" s="179">
        <v>2030</v>
      </c>
      <c r="C111" s="187" t="s">
        <v>109</v>
      </c>
      <c r="D111" s="188">
        <v>5</v>
      </c>
      <c r="E111" s="179" t="s">
        <v>44</v>
      </c>
      <c r="F111" s="179" t="s">
        <v>39</v>
      </c>
      <c r="G111" s="189">
        <v>43211706</v>
      </c>
      <c r="H111" s="490">
        <v>18665</v>
      </c>
      <c r="I111" s="187" t="s">
        <v>47</v>
      </c>
      <c r="J111" s="38" t="s">
        <v>120</v>
      </c>
      <c r="K111" s="382">
        <v>351</v>
      </c>
      <c r="L111" s="182" t="s">
        <v>48</v>
      </c>
    </row>
    <row r="112" spans="1:12" ht="25.5" hidden="1" customHeight="1" x14ac:dyDescent="0.2">
      <c r="A112" s="3">
        <v>106</v>
      </c>
      <c r="B112" s="179">
        <v>2030</v>
      </c>
      <c r="C112" s="187" t="s">
        <v>89</v>
      </c>
      <c r="D112" s="188">
        <v>4</v>
      </c>
      <c r="E112" s="179" t="s">
        <v>44</v>
      </c>
      <c r="F112" s="179" t="s">
        <v>39</v>
      </c>
      <c r="G112" s="189">
        <v>43211708</v>
      </c>
      <c r="H112" s="490">
        <v>11500</v>
      </c>
      <c r="I112" s="187" t="s">
        <v>47</v>
      </c>
      <c r="J112" s="38" t="s">
        <v>120</v>
      </c>
      <c r="K112" s="382">
        <v>351</v>
      </c>
      <c r="L112" s="182" t="s">
        <v>48</v>
      </c>
    </row>
    <row r="113" spans="1:12" ht="51" hidden="1" customHeight="1" x14ac:dyDescent="0.2">
      <c r="A113" s="3">
        <v>107</v>
      </c>
      <c r="B113" s="179">
        <v>2030</v>
      </c>
      <c r="C113" s="187" t="s">
        <v>191</v>
      </c>
      <c r="D113" s="188">
        <v>2</v>
      </c>
      <c r="E113" s="179" t="s">
        <v>44</v>
      </c>
      <c r="F113" s="179" t="s">
        <v>39</v>
      </c>
      <c r="G113" s="189">
        <v>54101507</v>
      </c>
      <c r="H113" s="490">
        <v>39735</v>
      </c>
      <c r="I113" s="187" t="s">
        <v>47</v>
      </c>
      <c r="J113" s="38" t="s">
        <v>111</v>
      </c>
      <c r="K113" s="382">
        <v>351</v>
      </c>
      <c r="L113" s="182" t="s">
        <v>48</v>
      </c>
    </row>
    <row r="114" spans="1:12" ht="38.25" hidden="1" customHeight="1" x14ac:dyDescent="0.2">
      <c r="A114" s="3">
        <v>108</v>
      </c>
      <c r="B114" s="179">
        <v>2030</v>
      </c>
      <c r="C114" s="187" t="s">
        <v>192</v>
      </c>
      <c r="D114" s="188">
        <v>2</v>
      </c>
      <c r="E114" s="179" t="s">
        <v>44</v>
      </c>
      <c r="F114" s="179" t="s">
        <v>39</v>
      </c>
      <c r="G114" s="189">
        <v>43191609</v>
      </c>
      <c r="H114" s="490">
        <v>50190</v>
      </c>
      <c r="I114" s="187" t="s">
        <v>47</v>
      </c>
      <c r="J114" s="38" t="s">
        <v>120</v>
      </c>
      <c r="K114" s="382">
        <v>351</v>
      </c>
      <c r="L114" s="182" t="s">
        <v>48</v>
      </c>
    </row>
    <row r="115" spans="1:12" ht="38.25" hidden="1" customHeight="1" x14ac:dyDescent="0.2">
      <c r="A115" s="3">
        <v>109</v>
      </c>
      <c r="B115" s="179">
        <v>2030</v>
      </c>
      <c r="C115" s="187" t="s">
        <v>193</v>
      </c>
      <c r="D115" s="188">
        <v>3</v>
      </c>
      <c r="E115" s="179" t="s">
        <v>44</v>
      </c>
      <c r="F115" s="179" t="s">
        <v>39</v>
      </c>
      <c r="G115" s="189">
        <v>44103105</v>
      </c>
      <c r="H115" s="490">
        <v>567770</v>
      </c>
      <c r="I115" s="187" t="s">
        <v>47</v>
      </c>
      <c r="J115" s="38" t="s">
        <v>63</v>
      </c>
      <c r="K115" s="382">
        <v>352</v>
      </c>
      <c r="L115" s="182" t="s">
        <v>48</v>
      </c>
    </row>
    <row r="116" spans="1:12" ht="38.25" hidden="1" customHeight="1" x14ac:dyDescent="0.2">
      <c r="A116" s="3">
        <v>110</v>
      </c>
      <c r="B116" s="179">
        <v>2030</v>
      </c>
      <c r="C116" s="187" t="s">
        <v>194</v>
      </c>
      <c r="D116" s="188">
        <v>2</v>
      </c>
      <c r="E116" s="179" t="s">
        <v>44</v>
      </c>
      <c r="F116" s="179" t="s">
        <v>39</v>
      </c>
      <c r="G116" s="189">
        <v>44103105</v>
      </c>
      <c r="H116" s="490">
        <v>198665</v>
      </c>
      <c r="I116" s="187" t="s">
        <v>47</v>
      </c>
      <c r="J116" s="38" t="s">
        <v>63</v>
      </c>
      <c r="K116" s="382">
        <v>352</v>
      </c>
      <c r="L116" s="182" t="s">
        <v>48</v>
      </c>
    </row>
    <row r="117" spans="1:12" ht="51" hidden="1" customHeight="1" x14ac:dyDescent="0.2">
      <c r="A117" s="3">
        <v>111</v>
      </c>
      <c r="B117" s="179">
        <v>2030</v>
      </c>
      <c r="C117" s="187" t="s">
        <v>195</v>
      </c>
      <c r="D117" s="188">
        <v>1</v>
      </c>
      <c r="E117" s="179" t="s">
        <v>44</v>
      </c>
      <c r="F117" s="179" t="s">
        <v>39</v>
      </c>
      <c r="G117" s="189">
        <v>44103105</v>
      </c>
      <c r="H117" s="490">
        <v>238400</v>
      </c>
      <c r="I117" s="187" t="s">
        <v>47</v>
      </c>
      <c r="J117" s="38" t="s">
        <v>63</v>
      </c>
      <c r="K117" s="382">
        <v>352</v>
      </c>
      <c r="L117" s="182" t="s">
        <v>48</v>
      </c>
    </row>
    <row r="118" spans="1:12" ht="51" hidden="1" customHeight="1" x14ac:dyDescent="0.2">
      <c r="A118" s="3">
        <v>112</v>
      </c>
      <c r="B118" s="179">
        <v>2030</v>
      </c>
      <c r="C118" s="187" t="s">
        <v>196</v>
      </c>
      <c r="D118" s="188">
        <v>1</v>
      </c>
      <c r="E118" s="179" t="s">
        <v>44</v>
      </c>
      <c r="F118" s="179" t="s">
        <v>39</v>
      </c>
      <c r="G118" s="189">
        <v>44103105</v>
      </c>
      <c r="H118" s="490">
        <v>209500</v>
      </c>
      <c r="I118" s="187" t="s">
        <v>47</v>
      </c>
      <c r="J118" s="38" t="s">
        <v>111</v>
      </c>
      <c r="K118" s="382">
        <v>352</v>
      </c>
      <c r="L118" s="182" t="s">
        <v>48</v>
      </c>
    </row>
    <row r="119" spans="1:12" ht="51" hidden="1" customHeight="1" x14ac:dyDescent="0.2">
      <c r="A119" s="3">
        <v>113</v>
      </c>
      <c r="B119" s="179">
        <v>2030</v>
      </c>
      <c r="C119" s="187" t="s">
        <v>112</v>
      </c>
      <c r="D119" s="188">
        <v>1</v>
      </c>
      <c r="E119" s="179" t="s">
        <v>44</v>
      </c>
      <c r="F119" s="179" t="s">
        <v>39</v>
      </c>
      <c r="G119" s="189">
        <v>44103103</v>
      </c>
      <c r="H119" s="490">
        <v>110000</v>
      </c>
      <c r="I119" s="187" t="s">
        <v>47</v>
      </c>
      <c r="J119" s="38" t="s">
        <v>63</v>
      </c>
      <c r="K119" s="382">
        <v>352</v>
      </c>
      <c r="L119" s="182" t="s">
        <v>48</v>
      </c>
    </row>
    <row r="120" spans="1:12" ht="38.25" hidden="1" customHeight="1" x14ac:dyDescent="0.2">
      <c r="A120" s="3">
        <v>114</v>
      </c>
      <c r="B120" s="176">
        <v>3240</v>
      </c>
      <c r="C120" s="177" t="s">
        <v>197</v>
      </c>
      <c r="D120" s="191">
        <v>35</v>
      </c>
      <c r="E120" s="179" t="s">
        <v>44</v>
      </c>
      <c r="F120" s="179" t="s">
        <v>39</v>
      </c>
      <c r="G120" s="438">
        <v>43191501</v>
      </c>
      <c r="H120" s="564">
        <f>(D120*211000)*1.049</f>
        <v>7746864.9999999991</v>
      </c>
      <c r="I120" s="181" t="s">
        <v>76</v>
      </c>
      <c r="J120" s="38" t="s">
        <v>106</v>
      </c>
      <c r="K120" s="382">
        <v>364</v>
      </c>
      <c r="L120" s="182" t="s">
        <v>198</v>
      </c>
    </row>
    <row r="121" spans="1:12" ht="38.25" hidden="1" customHeight="1" x14ac:dyDescent="0.2">
      <c r="A121" s="3">
        <v>115</v>
      </c>
      <c r="B121" s="176">
        <v>3240</v>
      </c>
      <c r="C121" s="177" t="s">
        <v>197</v>
      </c>
      <c r="D121" s="191">
        <v>3</v>
      </c>
      <c r="E121" s="179" t="s">
        <v>44</v>
      </c>
      <c r="F121" s="179" t="s">
        <v>39</v>
      </c>
      <c r="G121" s="438">
        <v>43191501</v>
      </c>
      <c r="H121" s="564">
        <v>1145508</v>
      </c>
      <c r="I121" s="181" t="s">
        <v>76</v>
      </c>
      <c r="J121" s="178" t="s">
        <v>106</v>
      </c>
      <c r="K121" s="382">
        <v>364</v>
      </c>
      <c r="L121" s="182" t="s">
        <v>199</v>
      </c>
    </row>
    <row r="122" spans="1:12" ht="38.25" hidden="1" customHeight="1" x14ac:dyDescent="0.2">
      <c r="A122" s="3">
        <v>116</v>
      </c>
      <c r="B122" s="176">
        <v>3240</v>
      </c>
      <c r="C122" s="177" t="s">
        <v>200</v>
      </c>
      <c r="D122" s="191">
        <v>10</v>
      </c>
      <c r="E122" s="179" t="s">
        <v>44</v>
      </c>
      <c r="F122" s="179" t="s">
        <v>39</v>
      </c>
      <c r="G122" s="438">
        <v>43191501</v>
      </c>
      <c r="H122" s="564">
        <v>2107627</v>
      </c>
      <c r="I122" s="181" t="s">
        <v>76</v>
      </c>
      <c r="J122" s="38" t="s">
        <v>106</v>
      </c>
      <c r="K122" s="382">
        <v>364</v>
      </c>
      <c r="L122" s="182" t="s">
        <v>201</v>
      </c>
    </row>
    <row r="123" spans="1:12" ht="38.25" hidden="1" customHeight="1" x14ac:dyDescent="0.2">
      <c r="A123" s="3">
        <v>117</v>
      </c>
      <c r="B123" s="176">
        <v>3240</v>
      </c>
      <c r="C123" s="177" t="s">
        <v>42</v>
      </c>
      <c r="D123" s="191">
        <v>15</v>
      </c>
      <c r="E123" s="179" t="s">
        <v>38</v>
      </c>
      <c r="F123" s="179" t="s">
        <v>39</v>
      </c>
      <c r="G123" s="438" t="s">
        <v>202</v>
      </c>
      <c r="H123" s="554">
        <v>12541.267049999999</v>
      </c>
      <c r="I123" s="181" t="s">
        <v>40</v>
      </c>
      <c r="J123" s="178" t="s">
        <v>106</v>
      </c>
      <c r="K123" s="382">
        <v>374</v>
      </c>
      <c r="L123" s="180" t="s">
        <v>203</v>
      </c>
    </row>
    <row r="124" spans="1:12" ht="38.25" hidden="1" customHeight="1" x14ac:dyDescent="0.2">
      <c r="A124" s="3">
        <v>118</v>
      </c>
      <c r="B124" s="176">
        <v>3240</v>
      </c>
      <c r="C124" s="177" t="s">
        <v>37</v>
      </c>
      <c r="D124" s="191">
        <v>70</v>
      </c>
      <c r="E124" s="188" t="s">
        <v>204</v>
      </c>
      <c r="F124" s="179" t="s">
        <v>39</v>
      </c>
      <c r="G124" s="438" t="s">
        <v>205</v>
      </c>
      <c r="H124" s="554">
        <v>287458.73294999998</v>
      </c>
      <c r="I124" s="181" t="s">
        <v>40</v>
      </c>
      <c r="J124" s="38" t="s">
        <v>106</v>
      </c>
      <c r="K124" s="382">
        <v>374</v>
      </c>
      <c r="L124" s="180" t="s">
        <v>206</v>
      </c>
    </row>
    <row r="125" spans="1:12" ht="38.25" hidden="1" customHeight="1" x14ac:dyDescent="0.2">
      <c r="A125" s="3">
        <v>119</v>
      </c>
      <c r="B125" s="176">
        <v>3240</v>
      </c>
      <c r="C125" s="177" t="s">
        <v>207</v>
      </c>
      <c r="D125" s="191">
        <v>1</v>
      </c>
      <c r="E125" s="179" t="s">
        <v>44</v>
      </c>
      <c r="F125" s="179" t="s">
        <v>39</v>
      </c>
      <c r="G125" s="184" t="s">
        <v>208</v>
      </c>
      <c r="H125" s="554">
        <v>14102400</v>
      </c>
      <c r="I125" s="181" t="s">
        <v>209</v>
      </c>
      <c r="J125" s="178" t="s">
        <v>106</v>
      </c>
      <c r="K125" s="382">
        <v>110</v>
      </c>
      <c r="L125" s="180" t="s">
        <v>210</v>
      </c>
    </row>
    <row r="126" spans="1:12" ht="51" hidden="1" customHeight="1" x14ac:dyDescent="0.2">
      <c r="A126" s="3">
        <v>120</v>
      </c>
      <c r="B126" s="176">
        <v>3240</v>
      </c>
      <c r="C126" s="177" t="s">
        <v>104</v>
      </c>
      <c r="D126" s="191">
        <v>1</v>
      </c>
      <c r="E126" s="179" t="s">
        <v>44</v>
      </c>
      <c r="F126" s="179" t="s">
        <v>39</v>
      </c>
      <c r="G126" s="184">
        <v>73152108</v>
      </c>
      <c r="H126" s="554">
        <v>100000</v>
      </c>
      <c r="I126" s="176" t="s">
        <v>105</v>
      </c>
      <c r="J126" s="38" t="s">
        <v>106</v>
      </c>
      <c r="K126" s="176">
        <v>192</v>
      </c>
      <c r="L126" s="66" t="s">
        <v>211</v>
      </c>
    </row>
    <row r="127" spans="1:12" ht="38.25" hidden="1" customHeight="1" x14ac:dyDescent="0.2">
      <c r="A127" s="3">
        <v>121</v>
      </c>
      <c r="B127" s="176">
        <v>3240</v>
      </c>
      <c r="C127" s="177" t="s">
        <v>212</v>
      </c>
      <c r="D127" s="191">
        <v>1</v>
      </c>
      <c r="E127" s="179" t="s">
        <v>44</v>
      </c>
      <c r="F127" s="179" t="s">
        <v>39</v>
      </c>
      <c r="G127" s="184">
        <v>73152198</v>
      </c>
      <c r="H127" s="554">
        <v>100000</v>
      </c>
      <c r="I127" s="176" t="s">
        <v>105</v>
      </c>
      <c r="J127" s="178" t="s">
        <v>106</v>
      </c>
      <c r="K127" s="176">
        <v>192</v>
      </c>
      <c r="L127" s="66" t="s">
        <v>213</v>
      </c>
    </row>
    <row r="128" spans="1:12" ht="51" hidden="1" customHeight="1" x14ac:dyDescent="0.2">
      <c r="A128" s="3">
        <v>122</v>
      </c>
      <c r="B128" s="176">
        <v>3240</v>
      </c>
      <c r="C128" s="177" t="s">
        <v>214</v>
      </c>
      <c r="D128" s="191">
        <v>1</v>
      </c>
      <c r="E128" s="179" t="s">
        <v>44</v>
      </c>
      <c r="F128" s="179" t="s">
        <v>39</v>
      </c>
      <c r="G128" s="184">
        <v>73152198</v>
      </c>
      <c r="H128" s="554">
        <v>200000</v>
      </c>
      <c r="I128" s="176" t="s">
        <v>105</v>
      </c>
      <c r="J128" s="38" t="s">
        <v>106</v>
      </c>
      <c r="K128" s="176">
        <v>192</v>
      </c>
      <c r="L128" s="66" t="s">
        <v>215</v>
      </c>
    </row>
    <row r="129" spans="1:12" ht="51" hidden="1" customHeight="1" x14ac:dyDescent="0.2">
      <c r="A129" s="3">
        <v>123</v>
      </c>
      <c r="B129" s="176">
        <v>3240</v>
      </c>
      <c r="C129" s="177" t="s">
        <v>216</v>
      </c>
      <c r="D129" s="191">
        <v>2</v>
      </c>
      <c r="E129" s="179" t="s">
        <v>44</v>
      </c>
      <c r="F129" s="179" t="s">
        <v>39</v>
      </c>
      <c r="G129" s="184">
        <v>72153613</v>
      </c>
      <c r="H129" s="554">
        <v>100000</v>
      </c>
      <c r="I129" s="176" t="s">
        <v>105</v>
      </c>
      <c r="J129" s="178" t="s">
        <v>106</v>
      </c>
      <c r="K129" s="176">
        <v>192</v>
      </c>
      <c r="L129" s="66" t="s">
        <v>217</v>
      </c>
    </row>
    <row r="130" spans="1:12" ht="63.75" hidden="1" customHeight="1" x14ac:dyDescent="0.2">
      <c r="A130" s="3">
        <v>124</v>
      </c>
      <c r="B130" s="176">
        <v>3240</v>
      </c>
      <c r="C130" s="177" t="s">
        <v>218</v>
      </c>
      <c r="D130" s="191">
        <v>2</v>
      </c>
      <c r="E130" s="179" t="s">
        <v>44</v>
      </c>
      <c r="F130" s="179" t="s">
        <v>39</v>
      </c>
      <c r="G130" s="184">
        <v>72153609</v>
      </c>
      <c r="H130" s="554">
        <v>100000</v>
      </c>
      <c r="I130" s="176" t="s">
        <v>105</v>
      </c>
      <c r="J130" s="38" t="s">
        <v>106</v>
      </c>
      <c r="K130" s="176">
        <v>192</v>
      </c>
      <c r="L130" s="66" t="s">
        <v>219</v>
      </c>
    </row>
    <row r="131" spans="1:12" ht="63.75" hidden="1" customHeight="1" x14ac:dyDescent="0.2">
      <c r="A131" s="3">
        <v>125</v>
      </c>
      <c r="B131" s="176">
        <v>3240</v>
      </c>
      <c r="C131" s="177" t="s">
        <v>220</v>
      </c>
      <c r="D131" s="191">
        <v>2</v>
      </c>
      <c r="E131" s="179" t="s">
        <v>44</v>
      </c>
      <c r="F131" s="179" t="s">
        <v>39</v>
      </c>
      <c r="G131" s="181">
        <v>77121701</v>
      </c>
      <c r="H131" s="554">
        <v>200000</v>
      </c>
      <c r="I131" s="68" t="s">
        <v>73</v>
      </c>
      <c r="J131" s="178" t="s">
        <v>106</v>
      </c>
      <c r="K131" s="176">
        <v>250</v>
      </c>
      <c r="L131" s="66" t="s">
        <v>221</v>
      </c>
    </row>
    <row r="132" spans="1:12" ht="25.5" hidden="1" customHeight="1" x14ac:dyDescent="0.2">
      <c r="A132" s="3">
        <v>126</v>
      </c>
      <c r="B132" s="176">
        <v>3240</v>
      </c>
      <c r="C132" s="177" t="s">
        <v>222</v>
      </c>
      <c r="D132" s="191">
        <v>2</v>
      </c>
      <c r="E132" s="179" t="s">
        <v>44</v>
      </c>
      <c r="F132" s="179" t="s">
        <v>39</v>
      </c>
      <c r="G132" s="181" t="s">
        <v>223</v>
      </c>
      <c r="H132" s="554">
        <v>260000</v>
      </c>
      <c r="I132" s="68" t="s">
        <v>73</v>
      </c>
      <c r="J132" s="38" t="s">
        <v>106</v>
      </c>
      <c r="K132" s="176">
        <v>250</v>
      </c>
      <c r="L132" s="66" t="s">
        <v>221</v>
      </c>
    </row>
    <row r="133" spans="1:12" ht="38.25" hidden="1" customHeight="1" x14ac:dyDescent="0.2">
      <c r="A133" s="3">
        <v>127</v>
      </c>
      <c r="B133" s="176">
        <v>3240</v>
      </c>
      <c r="C133" s="177" t="s">
        <v>46</v>
      </c>
      <c r="D133" s="191">
        <v>2</v>
      </c>
      <c r="E133" s="179" t="s">
        <v>44</v>
      </c>
      <c r="F133" s="179" t="s">
        <v>39</v>
      </c>
      <c r="G133" s="184" t="s">
        <v>224</v>
      </c>
      <c r="H133" s="555">
        <f>(21275.23*D133)*1.049</f>
        <v>44635.432539999994</v>
      </c>
      <c r="I133" s="181" t="s">
        <v>47</v>
      </c>
      <c r="J133" s="178" t="s">
        <v>106</v>
      </c>
      <c r="K133" s="382">
        <v>352</v>
      </c>
      <c r="L133" s="180" t="s">
        <v>225</v>
      </c>
    </row>
    <row r="134" spans="1:12" ht="38.25" hidden="1" customHeight="1" x14ac:dyDescent="0.2">
      <c r="A134" s="3">
        <v>128</v>
      </c>
      <c r="B134" s="176">
        <v>3240</v>
      </c>
      <c r="C134" s="177" t="s">
        <v>46</v>
      </c>
      <c r="D134" s="191">
        <v>1</v>
      </c>
      <c r="E134" s="179" t="s">
        <v>44</v>
      </c>
      <c r="F134" s="179" t="s">
        <v>39</v>
      </c>
      <c r="G134" s="184" t="s">
        <v>226</v>
      </c>
      <c r="H134" s="555">
        <v>70000</v>
      </c>
      <c r="I134" s="181" t="s">
        <v>47</v>
      </c>
      <c r="J134" s="38" t="s">
        <v>106</v>
      </c>
      <c r="K134" s="382">
        <v>352</v>
      </c>
      <c r="L134" s="180" t="s">
        <v>227</v>
      </c>
    </row>
    <row r="135" spans="1:12" ht="38.25" hidden="1" customHeight="1" x14ac:dyDescent="0.2">
      <c r="A135" s="3">
        <v>129</v>
      </c>
      <c r="B135" s="176">
        <v>3240</v>
      </c>
      <c r="C135" s="177" t="s">
        <v>228</v>
      </c>
      <c r="D135" s="191">
        <v>1</v>
      </c>
      <c r="E135" s="179" t="s">
        <v>44</v>
      </c>
      <c r="F135" s="179" t="s">
        <v>39</v>
      </c>
      <c r="G135" s="184">
        <v>52161547</v>
      </c>
      <c r="H135" s="555">
        <f>519.8*668</f>
        <v>347226.39999999997</v>
      </c>
      <c r="I135" s="181" t="s">
        <v>165</v>
      </c>
      <c r="J135" s="178" t="s">
        <v>106</v>
      </c>
      <c r="K135" s="382">
        <v>413</v>
      </c>
      <c r="L135" s="180" t="s">
        <v>229</v>
      </c>
    </row>
    <row r="136" spans="1:12" ht="38.25" hidden="1" customHeight="1" x14ac:dyDescent="0.2">
      <c r="A136" s="3">
        <v>130</v>
      </c>
      <c r="B136" s="176">
        <v>3240</v>
      </c>
      <c r="C136" s="177" t="s">
        <v>230</v>
      </c>
      <c r="D136" s="191">
        <f>3+5+1</f>
        <v>9</v>
      </c>
      <c r="E136" s="179" t="s">
        <v>44</v>
      </c>
      <c r="F136" s="179" t="s">
        <v>39</v>
      </c>
      <c r="G136" s="66" t="s">
        <v>231</v>
      </c>
      <c r="H136" s="555">
        <f>33000*D136</f>
        <v>297000</v>
      </c>
      <c r="I136" s="181" t="s">
        <v>47</v>
      </c>
      <c r="J136" s="38" t="s">
        <v>106</v>
      </c>
      <c r="K136" s="382">
        <v>351</v>
      </c>
      <c r="L136" s="180" t="s">
        <v>232</v>
      </c>
    </row>
    <row r="137" spans="1:12" ht="38.25" hidden="1" customHeight="1" x14ac:dyDescent="0.2">
      <c r="A137" s="3">
        <v>131</v>
      </c>
      <c r="B137" s="176">
        <v>3240</v>
      </c>
      <c r="C137" s="177" t="s">
        <v>233</v>
      </c>
      <c r="D137" s="191">
        <v>1</v>
      </c>
      <c r="E137" s="176" t="s">
        <v>44</v>
      </c>
      <c r="F137" s="176" t="s">
        <v>39</v>
      </c>
      <c r="G137" s="66" t="s">
        <v>234</v>
      </c>
      <c r="H137" s="555">
        <f>17010*D137</f>
        <v>17010</v>
      </c>
      <c r="I137" s="181" t="s">
        <v>47</v>
      </c>
      <c r="J137" s="178" t="s">
        <v>106</v>
      </c>
      <c r="K137" s="382">
        <v>351</v>
      </c>
      <c r="L137" s="180" t="s">
        <v>232</v>
      </c>
    </row>
    <row r="138" spans="1:12" ht="38.25" hidden="1" customHeight="1" x14ac:dyDescent="0.2">
      <c r="A138" s="3">
        <v>132</v>
      </c>
      <c r="B138" s="176">
        <v>3240</v>
      </c>
      <c r="C138" s="177" t="s">
        <v>235</v>
      </c>
      <c r="D138" s="191">
        <f>3+2+3+1</f>
        <v>9</v>
      </c>
      <c r="E138" s="179" t="s">
        <v>44</v>
      </c>
      <c r="F138" s="179" t="s">
        <v>39</v>
      </c>
      <c r="G138" s="66" t="s">
        <v>236</v>
      </c>
      <c r="H138" s="555">
        <f>14000*D138</f>
        <v>126000</v>
      </c>
      <c r="I138" s="181" t="s">
        <v>47</v>
      </c>
      <c r="J138" s="38" t="s">
        <v>106</v>
      </c>
      <c r="K138" s="382">
        <v>351</v>
      </c>
      <c r="L138" s="180" t="s">
        <v>232</v>
      </c>
    </row>
    <row r="139" spans="1:12" ht="38.25" hidden="1" customHeight="1" x14ac:dyDescent="0.2">
      <c r="A139" s="3">
        <v>133</v>
      </c>
      <c r="B139" s="176">
        <v>3240</v>
      </c>
      <c r="C139" s="177" t="s">
        <v>237</v>
      </c>
      <c r="D139" s="191">
        <f>2+7+3+4+1</f>
        <v>17</v>
      </c>
      <c r="E139" s="179" t="s">
        <v>44</v>
      </c>
      <c r="F139" s="179" t="s">
        <v>39</v>
      </c>
      <c r="G139" s="66" t="s">
        <v>238</v>
      </c>
      <c r="H139" s="555">
        <f>8000*D139</f>
        <v>136000</v>
      </c>
      <c r="I139" s="181" t="s">
        <v>47</v>
      </c>
      <c r="J139" s="178" t="s">
        <v>106</v>
      </c>
      <c r="K139" s="382">
        <v>351</v>
      </c>
      <c r="L139" s="180" t="s">
        <v>232</v>
      </c>
    </row>
    <row r="140" spans="1:12" ht="38.25" hidden="1" customHeight="1" x14ac:dyDescent="0.2">
      <c r="A140" s="3">
        <v>134</v>
      </c>
      <c r="B140" s="176">
        <v>3240</v>
      </c>
      <c r="C140" s="177" t="s">
        <v>239</v>
      </c>
      <c r="D140" s="191">
        <f>4+2+1+5+1</f>
        <v>13</v>
      </c>
      <c r="E140" s="179" t="s">
        <v>44</v>
      </c>
      <c r="F140" s="179" t="s">
        <v>39</v>
      </c>
      <c r="G140" s="66">
        <v>54101507</v>
      </c>
      <c r="H140" s="555">
        <f>22000*D140</f>
        <v>286000</v>
      </c>
      <c r="I140" s="181" t="s">
        <v>47</v>
      </c>
      <c r="J140" s="38" t="s">
        <v>106</v>
      </c>
      <c r="K140" s="382">
        <v>351</v>
      </c>
      <c r="L140" s="180" t="s">
        <v>232</v>
      </c>
    </row>
    <row r="141" spans="1:12" ht="51" hidden="1" customHeight="1" x14ac:dyDescent="0.2">
      <c r="A141" s="3">
        <v>135</v>
      </c>
      <c r="B141" s="176">
        <v>3240</v>
      </c>
      <c r="C141" s="177" t="s">
        <v>240</v>
      </c>
      <c r="D141" s="191">
        <f>3+4+1</f>
        <v>8</v>
      </c>
      <c r="E141" s="179" t="s">
        <v>44</v>
      </c>
      <c r="F141" s="179" t="s">
        <v>39</v>
      </c>
      <c r="G141" s="184" t="s">
        <v>241</v>
      </c>
      <c r="H141" s="555">
        <f>29000*D141</f>
        <v>232000</v>
      </c>
      <c r="I141" s="181" t="s">
        <v>47</v>
      </c>
      <c r="J141" s="178" t="s">
        <v>106</v>
      </c>
      <c r="K141" s="382">
        <v>351</v>
      </c>
      <c r="L141" s="180" t="s">
        <v>232</v>
      </c>
    </row>
    <row r="142" spans="1:12" ht="38.25" hidden="1" customHeight="1" x14ac:dyDescent="0.2">
      <c r="A142" s="3">
        <v>136</v>
      </c>
      <c r="B142" s="176">
        <v>3240</v>
      </c>
      <c r="C142" s="177" t="s">
        <v>242</v>
      </c>
      <c r="D142" s="191">
        <v>4</v>
      </c>
      <c r="E142" s="179" t="s">
        <v>44</v>
      </c>
      <c r="F142" s="179" t="s">
        <v>39</v>
      </c>
      <c r="G142" s="184" t="s">
        <v>243</v>
      </c>
      <c r="H142" s="555">
        <f>D142*49000</f>
        <v>196000</v>
      </c>
      <c r="I142" s="181" t="s">
        <v>47</v>
      </c>
      <c r="J142" s="38" t="s">
        <v>106</v>
      </c>
      <c r="K142" s="382">
        <v>351</v>
      </c>
      <c r="L142" s="180" t="s">
        <v>244</v>
      </c>
    </row>
    <row r="143" spans="1:12" ht="12.75" hidden="1" customHeight="1" x14ac:dyDescent="0.2">
      <c r="A143" s="3">
        <v>137</v>
      </c>
      <c r="B143" s="176">
        <v>3240</v>
      </c>
      <c r="C143" s="177" t="s">
        <v>245</v>
      </c>
      <c r="D143" s="191">
        <v>1</v>
      </c>
      <c r="E143" s="179" t="s">
        <v>44</v>
      </c>
      <c r="F143" s="179" t="s">
        <v>39</v>
      </c>
      <c r="G143" s="184">
        <v>44101706</v>
      </c>
      <c r="H143" s="555">
        <v>50000</v>
      </c>
      <c r="I143" s="68" t="s">
        <v>45</v>
      </c>
      <c r="J143" s="178" t="s">
        <v>106</v>
      </c>
      <c r="K143" s="61">
        <v>344</v>
      </c>
      <c r="L143" s="66" t="s">
        <v>246</v>
      </c>
    </row>
    <row r="144" spans="1:12" ht="25.5" hidden="1" x14ac:dyDescent="0.2">
      <c r="A144" s="3">
        <v>138</v>
      </c>
      <c r="B144" s="176">
        <v>3240</v>
      </c>
      <c r="C144" s="177" t="s">
        <v>247</v>
      </c>
      <c r="D144" s="191">
        <v>12</v>
      </c>
      <c r="E144" s="179" t="s">
        <v>44</v>
      </c>
      <c r="F144" s="179" t="s">
        <v>39</v>
      </c>
      <c r="G144" s="181" t="s">
        <v>248</v>
      </c>
      <c r="H144" s="555">
        <f>D144*1400</f>
        <v>16800</v>
      </c>
      <c r="I144" s="68" t="s">
        <v>47</v>
      </c>
      <c r="J144" s="38" t="s">
        <v>106</v>
      </c>
      <c r="K144" s="61">
        <v>350</v>
      </c>
      <c r="L144" s="66" t="s">
        <v>249</v>
      </c>
    </row>
    <row r="145" spans="1:12" hidden="1" x14ac:dyDescent="0.2">
      <c r="A145" s="3">
        <v>139</v>
      </c>
      <c r="B145" s="176">
        <v>3240</v>
      </c>
      <c r="C145" s="177" t="s">
        <v>250</v>
      </c>
      <c r="D145" s="191">
        <v>24</v>
      </c>
      <c r="E145" s="179" t="s">
        <v>44</v>
      </c>
      <c r="F145" s="179" t="s">
        <v>39</v>
      </c>
      <c r="G145" s="181" t="s">
        <v>251</v>
      </c>
      <c r="H145" s="555">
        <f>D145*250</f>
        <v>6000</v>
      </c>
      <c r="I145" s="68" t="s">
        <v>47</v>
      </c>
      <c r="J145" s="178" t="s">
        <v>106</v>
      </c>
      <c r="K145" s="61">
        <v>350</v>
      </c>
      <c r="L145" s="66" t="s">
        <v>249</v>
      </c>
    </row>
    <row r="146" spans="1:12" hidden="1" x14ac:dyDescent="0.2">
      <c r="A146" s="3">
        <v>140</v>
      </c>
      <c r="B146" s="176">
        <v>3240</v>
      </c>
      <c r="C146" s="177" t="s">
        <v>252</v>
      </c>
      <c r="D146" s="191">
        <v>6</v>
      </c>
      <c r="E146" s="179" t="s">
        <v>44</v>
      </c>
      <c r="F146" s="179" t="s">
        <v>39</v>
      </c>
      <c r="G146" s="181" t="s">
        <v>253</v>
      </c>
      <c r="H146" s="555">
        <f>D146*600</f>
        <v>3600</v>
      </c>
      <c r="I146" s="68" t="s">
        <v>47</v>
      </c>
      <c r="J146" s="38" t="s">
        <v>106</v>
      </c>
      <c r="K146" s="61">
        <v>350</v>
      </c>
      <c r="L146" s="66" t="s">
        <v>249</v>
      </c>
    </row>
    <row r="147" spans="1:12" hidden="1" x14ac:dyDescent="0.2">
      <c r="A147" s="3">
        <v>141</v>
      </c>
      <c r="B147" s="176">
        <v>3240</v>
      </c>
      <c r="C147" s="177" t="s">
        <v>254</v>
      </c>
      <c r="D147" s="191">
        <v>6</v>
      </c>
      <c r="E147" s="179" t="s">
        <v>44</v>
      </c>
      <c r="F147" s="179" t="s">
        <v>39</v>
      </c>
      <c r="G147" s="181" t="s">
        <v>255</v>
      </c>
      <c r="H147" s="555">
        <f>D147*3000</f>
        <v>18000</v>
      </c>
      <c r="I147" s="68" t="s">
        <v>47</v>
      </c>
      <c r="J147" s="178" t="s">
        <v>106</v>
      </c>
      <c r="K147" s="61">
        <v>350</v>
      </c>
      <c r="L147" s="66" t="s">
        <v>249</v>
      </c>
    </row>
    <row r="148" spans="1:12" ht="25.5" hidden="1" x14ac:dyDescent="0.2">
      <c r="A148" s="3">
        <v>142</v>
      </c>
      <c r="B148" s="176">
        <v>3240</v>
      </c>
      <c r="C148" s="177" t="s">
        <v>256</v>
      </c>
      <c r="D148" s="191">
        <v>2</v>
      </c>
      <c r="E148" s="179" t="s">
        <v>44</v>
      </c>
      <c r="F148" s="179" t="s">
        <v>39</v>
      </c>
      <c r="G148" s="181" t="s">
        <v>257</v>
      </c>
      <c r="H148" s="555">
        <f>D148*2390</f>
        <v>4780</v>
      </c>
      <c r="I148" s="68" t="s">
        <v>47</v>
      </c>
      <c r="J148" s="38" t="s">
        <v>106</v>
      </c>
      <c r="K148" s="61">
        <v>350</v>
      </c>
      <c r="L148" s="66" t="s">
        <v>249</v>
      </c>
    </row>
    <row r="149" spans="1:12" hidden="1" x14ac:dyDescent="0.2">
      <c r="A149" s="3">
        <v>143</v>
      </c>
      <c r="B149" s="176">
        <v>3240</v>
      </c>
      <c r="C149" s="177" t="s">
        <v>258</v>
      </c>
      <c r="D149" s="191">
        <v>3</v>
      </c>
      <c r="E149" s="179" t="s">
        <v>44</v>
      </c>
      <c r="F149" s="179" t="s">
        <v>39</v>
      </c>
      <c r="G149" s="181" t="s">
        <v>259</v>
      </c>
      <c r="H149" s="555">
        <f>D149*4590</f>
        <v>13770</v>
      </c>
      <c r="I149" s="68" t="s">
        <v>47</v>
      </c>
      <c r="J149" s="178" t="s">
        <v>106</v>
      </c>
      <c r="K149" s="61">
        <v>350</v>
      </c>
      <c r="L149" s="66" t="s">
        <v>249</v>
      </c>
    </row>
    <row r="150" spans="1:12" hidden="1" x14ac:dyDescent="0.2">
      <c r="A150" s="3">
        <v>144</v>
      </c>
      <c r="B150" s="176">
        <v>3240</v>
      </c>
      <c r="C150" s="177" t="s">
        <v>260</v>
      </c>
      <c r="D150" s="191">
        <v>6</v>
      </c>
      <c r="E150" s="179" t="s">
        <v>44</v>
      </c>
      <c r="F150" s="179" t="s">
        <v>39</v>
      </c>
      <c r="G150" s="181" t="s">
        <v>261</v>
      </c>
      <c r="H150" s="555">
        <f>D150*910</f>
        <v>5460</v>
      </c>
      <c r="I150" s="68" t="s">
        <v>47</v>
      </c>
      <c r="J150" s="38" t="s">
        <v>106</v>
      </c>
      <c r="K150" s="61">
        <v>350</v>
      </c>
      <c r="L150" s="66" t="s">
        <v>249</v>
      </c>
    </row>
    <row r="151" spans="1:12" hidden="1" x14ac:dyDescent="0.2">
      <c r="A151" s="3">
        <v>145</v>
      </c>
      <c r="B151" s="176">
        <v>3240</v>
      </c>
      <c r="C151" s="177" t="s">
        <v>262</v>
      </c>
      <c r="D151" s="191">
        <v>3</v>
      </c>
      <c r="E151" s="179" t="s">
        <v>44</v>
      </c>
      <c r="F151" s="179" t="s">
        <v>39</v>
      </c>
      <c r="G151" s="181" t="s">
        <v>263</v>
      </c>
      <c r="H151" s="555">
        <f>D151*790</f>
        <v>2370</v>
      </c>
      <c r="I151" s="68" t="s">
        <v>47</v>
      </c>
      <c r="J151" s="178" t="s">
        <v>106</v>
      </c>
      <c r="K151" s="61">
        <v>350</v>
      </c>
      <c r="L151" s="66" t="s">
        <v>249</v>
      </c>
    </row>
    <row r="152" spans="1:12" hidden="1" x14ac:dyDescent="0.2">
      <c r="A152" s="3">
        <v>146</v>
      </c>
      <c r="B152" s="176">
        <v>3240</v>
      </c>
      <c r="C152" s="177" t="s">
        <v>264</v>
      </c>
      <c r="D152" s="191">
        <v>3</v>
      </c>
      <c r="E152" s="179" t="s">
        <v>44</v>
      </c>
      <c r="F152" s="179" t="s">
        <v>39</v>
      </c>
      <c r="G152" s="181" t="s">
        <v>265</v>
      </c>
      <c r="H152" s="555">
        <f>D152*2990</f>
        <v>8970</v>
      </c>
      <c r="I152" s="68" t="s">
        <v>47</v>
      </c>
      <c r="J152" s="38" t="s">
        <v>106</v>
      </c>
      <c r="K152" s="61">
        <v>350</v>
      </c>
      <c r="L152" s="66" t="s">
        <v>249</v>
      </c>
    </row>
    <row r="153" spans="1:12" ht="38.25" hidden="1" x14ac:dyDescent="0.2">
      <c r="A153" s="3">
        <v>147</v>
      </c>
      <c r="B153" s="176">
        <v>3240</v>
      </c>
      <c r="C153" s="177" t="s">
        <v>266</v>
      </c>
      <c r="D153" s="191">
        <v>12</v>
      </c>
      <c r="E153" s="179" t="s">
        <v>44</v>
      </c>
      <c r="F153" s="179" t="s">
        <v>39</v>
      </c>
      <c r="G153" s="181" t="s">
        <v>267</v>
      </c>
      <c r="H153" s="555">
        <f>D153*590</f>
        <v>7080</v>
      </c>
      <c r="I153" s="68" t="s">
        <v>47</v>
      </c>
      <c r="J153" s="178" t="s">
        <v>106</v>
      </c>
      <c r="K153" s="61">
        <v>350</v>
      </c>
      <c r="L153" s="66" t="s">
        <v>249</v>
      </c>
    </row>
    <row r="154" spans="1:12" ht="25.5" hidden="1" x14ac:dyDescent="0.2">
      <c r="A154" s="3">
        <v>148</v>
      </c>
      <c r="B154" s="176">
        <v>3240</v>
      </c>
      <c r="C154" s="177" t="s">
        <v>268</v>
      </c>
      <c r="D154" s="191">
        <v>3</v>
      </c>
      <c r="E154" s="179" t="s">
        <v>44</v>
      </c>
      <c r="F154" s="179" t="s">
        <v>39</v>
      </c>
      <c r="G154" s="181" t="s">
        <v>269</v>
      </c>
      <c r="H154" s="555">
        <f>D154*2990</f>
        <v>8970</v>
      </c>
      <c r="I154" s="68" t="s">
        <v>47</v>
      </c>
      <c r="J154" s="38" t="s">
        <v>106</v>
      </c>
      <c r="K154" s="61">
        <v>350</v>
      </c>
      <c r="L154" s="66" t="s">
        <v>249</v>
      </c>
    </row>
    <row r="155" spans="1:12" hidden="1" x14ac:dyDescent="0.2">
      <c r="A155" s="3">
        <v>149</v>
      </c>
      <c r="B155" s="176">
        <v>3240</v>
      </c>
      <c r="C155" s="177" t="s">
        <v>270</v>
      </c>
      <c r="D155" s="191">
        <v>6</v>
      </c>
      <c r="E155" s="179" t="s">
        <v>44</v>
      </c>
      <c r="F155" s="179" t="s">
        <v>39</v>
      </c>
      <c r="G155" s="181" t="s">
        <v>271</v>
      </c>
      <c r="H155" s="555">
        <f>D155*1590</f>
        <v>9540</v>
      </c>
      <c r="I155" s="68" t="s">
        <v>47</v>
      </c>
      <c r="J155" s="178" t="s">
        <v>106</v>
      </c>
      <c r="K155" s="61">
        <v>350</v>
      </c>
      <c r="L155" s="66" t="s">
        <v>249</v>
      </c>
    </row>
    <row r="156" spans="1:12" ht="38.25" hidden="1" x14ac:dyDescent="0.2">
      <c r="A156" s="3">
        <v>150</v>
      </c>
      <c r="B156" s="176">
        <v>3240</v>
      </c>
      <c r="C156" s="177" t="s">
        <v>272</v>
      </c>
      <c r="D156" s="191">
        <v>2</v>
      </c>
      <c r="E156" s="179" t="s">
        <v>44</v>
      </c>
      <c r="F156" s="179" t="s">
        <v>39</v>
      </c>
      <c r="G156" s="181" t="s">
        <v>273</v>
      </c>
      <c r="H156" s="555">
        <f>D156*3490</f>
        <v>6980</v>
      </c>
      <c r="I156" s="68" t="s">
        <v>47</v>
      </c>
      <c r="J156" s="38" t="s">
        <v>106</v>
      </c>
      <c r="K156" s="61">
        <v>350</v>
      </c>
      <c r="L156" s="66" t="s">
        <v>249</v>
      </c>
    </row>
    <row r="157" spans="1:12" ht="25.5" hidden="1" x14ac:dyDescent="0.2">
      <c r="A157" s="3">
        <v>151</v>
      </c>
      <c r="B157" s="176">
        <v>3240</v>
      </c>
      <c r="C157" s="177" t="s">
        <v>274</v>
      </c>
      <c r="D157" s="191">
        <v>6</v>
      </c>
      <c r="E157" s="179" t="s">
        <v>44</v>
      </c>
      <c r="F157" s="179" t="s">
        <v>39</v>
      </c>
      <c r="G157" s="181" t="s">
        <v>275</v>
      </c>
      <c r="H157" s="555">
        <f>D157*1290</f>
        <v>7740</v>
      </c>
      <c r="I157" s="68" t="s">
        <v>47</v>
      </c>
      <c r="J157" s="178" t="s">
        <v>106</v>
      </c>
      <c r="K157" s="61">
        <v>350</v>
      </c>
      <c r="L157" s="66" t="s">
        <v>276</v>
      </c>
    </row>
    <row r="158" spans="1:12" ht="25.5" hidden="1" customHeight="1" x14ac:dyDescent="0.2">
      <c r="A158" s="3">
        <v>152</v>
      </c>
      <c r="B158" s="44">
        <v>7203</v>
      </c>
      <c r="C158" s="45" t="s">
        <v>277</v>
      </c>
      <c r="D158" s="44">
        <v>7</v>
      </c>
      <c r="E158" s="179" t="s">
        <v>278</v>
      </c>
      <c r="F158" s="44" t="s">
        <v>39</v>
      </c>
      <c r="G158" s="46">
        <v>73159997</v>
      </c>
      <c r="H158" s="565">
        <v>250000.00000000003</v>
      </c>
      <c r="I158" s="45" t="s">
        <v>279</v>
      </c>
      <c r="J158" s="178" t="s">
        <v>41</v>
      </c>
      <c r="K158" s="47">
        <v>141</v>
      </c>
      <c r="L158" s="48" t="s">
        <v>280</v>
      </c>
    </row>
    <row r="159" spans="1:12" ht="38.25" hidden="1" customHeight="1" x14ac:dyDescent="0.2">
      <c r="A159" s="3">
        <v>153</v>
      </c>
      <c r="B159" s="44">
        <v>7203</v>
      </c>
      <c r="C159" s="45" t="s">
        <v>281</v>
      </c>
      <c r="D159" s="44">
        <v>4</v>
      </c>
      <c r="E159" s="179" t="s">
        <v>282</v>
      </c>
      <c r="F159" s="44" t="s">
        <v>39</v>
      </c>
      <c r="G159" s="46">
        <v>73159997</v>
      </c>
      <c r="H159" s="565">
        <v>250000</v>
      </c>
      <c r="I159" s="45" t="s">
        <v>283</v>
      </c>
      <c r="J159" s="178" t="s">
        <v>41</v>
      </c>
      <c r="K159" s="47">
        <v>142</v>
      </c>
      <c r="L159" s="48" t="s">
        <v>284</v>
      </c>
    </row>
    <row r="160" spans="1:12" ht="12.75" hidden="1" customHeight="1" x14ac:dyDescent="0.2">
      <c r="A160" s="3">
        <v>154</v>
      </c>
      <c r="B160" s="44">
        <v>7203</v>
      </c>
      <c r="C160" s="45" t="s">
        <v>285</v>
      </c>
      <c r="D160" s="44">
        <v>8</v>
      </c>
      <c r="E160" s="179" t="s">
        <v>44</v>
      </c>
      <c r="F160" s="44" t="s">
        <v>39</v>
      </c>
      <c r="G160" s="46">
        <v>81101502</v>
      </c>
      <c r="H160" s="565">
        <v>280000</v>
      </c>
      <c r="I160" s="45" t="s">
        <v>286</v>
      </c>
      <c r="J160" s="178" t="s">
        <v>41</v>
      </c>
      <c r="K160" s="47">
        <v>175</v>
      </c>
      <c r="L160" s="48" t="s">
        <v>287</v>
      </c>
    </row>
    <row r="161" spans="1:12" ht="153" hidden="1" customHeight="1" x14ac:dyDescent="0.2">
      <c r="A161" s="3">
        <v>155</v>
      </c>
      <c r="B161" s="44">
        <v>7203</v>
      </c>
      <c r="C161" s="45" t="s">
        <v>288</v>
      </c>
      <c r="D161" s="44">
        <v>1</v>
      </c>
      <c r="E161" s="179" t="s">
        <v>44</v>
      </c>
      <c r="F161" s="44" t="s">
        <v>39</v>
      </c>
      <c r="G161" s="439" t="s">
        <v>289</v>
      </c>
      <c r="H161" s="566">
        <v>68000000</v>
      </c>
      <c r="I161" s="45" t="s">
        <v>290</v>
      </c>
      <c r="J161" s="178" t="s">
        <v>41</v>
      </c>
      <c r="K161" s="47">
        <v>195</v>
      </c>
      <c r="L161" s="48" t="s">
        <v>291</v>
      </c>
    </row>
    <row r="162" spans="1:12" ht="38.25" hidden="1" customHeight="1" x14ac:dyDescent="0.2">
      <c r="A162" s="3">
        <v>156</v>
      </c>
      <c r="B162" s="44">
        <v>7203</v>
      </c>
      <c r="C162" s="45" t="s">
        <v>292</v>
      </c>
      <c r="D162" s="44">
        <v>5</v>
      </c>
      <c r="E162" s="179" t="s">
        <v>44</v>
      </c>
      <c r="F162" s="44" t="s">
        <v>39</v>
      </c>
      <c r="G162" s="439" t="s">
        <v>289</v>
      </c>
      <c r="H162" s="566">
        <v>10000000</v>
      </c>
      <c r="I162" s="45" t="s">
        <v>290</v>
      </c>
      <c r="J162" s="178" t="s">
        <v>41</v>
      </c>
      <c r="K162" s="47">
        <v>195</v>
      </c>
      <c r="L162" s="48" t="s">
        <v>293</v>
      </c>
    </row>
    <row r="163" spans="1:12" ht="38.25" hidden="1" customHeight="1" x14ac:dyDescent="0.2">
      <c r="A163" s="3">
        <v>157</v>
      </c>
      <c r="B163" s="44">
        <v>7203</v>
      </c>
      <c r="C163" s="45" t="s">
        <v>294</v>
      </c>
      <c r="D163" s="44">
        <v>3</v>
      </c>
      <c r="E163" s="179" t="s">
        <v>44</v>
      </c>
      <c r="F163" s="44" t="s">
        <v>39</v>
      </c>
      <c r="G163" s="46">
        <v>81101703</v>
      </c>
      <c r="H163" s="565">
        <v>400000</v>
      </c>
      <c r="I163" s="45" t="s">
        <v>295</v>
      </c>
      <c r="J163" s="178" t="s">
        <v>41</v>
      </c>
      <c r="K163" s="47">
        <v>247</v>
      </c>
      <c r="L163" s="48" t="s">
        <v>287</v>
      </c>
    </row>
    <row r="164" spans="1:12" ht="51" hidden="1" customHeight="1" x14ac:dyDescent="0.2">
      <c r="A164" s="3">
        <v>158</v>
      </c>
      <c r="B164" s="44">
        <v>7203</v>
      </c>
      <c r="C164" s="45" t="s">
        <v>296</v>
      </c>
      <c r="D164" s="44">
        <v>27</v>
      </c>
      <c r="E164" s="179" t="s">
        <v>44</v>
      </c>
      <c r="F164" s="44" t="s">
        <v>39</v>
      </c>
      <c r="G164" s="440">
        <v>72154055</v>
      </c>
      <c r="H164" s="565">
        <v>3500000</v>
      </c>
      <c r="I164" s="45" t="s">
        <v>297</v>
      </c>
      <c r="J164" s="178" t="s">
        <v>41</v>
      </c>
      <c r="K164" s="47">
        <v>250</v>
      </c>
      <c r="L164" s="48" t="s">
        <v>287</v>
      </c>
    </row>
    <row r="165" spans="1:12" ht="38.25" hidden="1" customHeight="1" x14ac:dyDescent="0.2">
      <c r="A165" s="3">
        <v>159</v>
      </c>
      <c r="B165" s="44">
        <v>7203</v>
      </c>
      <c r="C165" s="45" t="s">
        <v>298</v>
      </c>
      <c r="D165" s="44">
        <v>5</v>
      </c>
      <c r="E165" s="179" t="s">
        <v>44</v>
      </c>
      <c r="F165" s="44" t="s">
        <v>39</v>
      </c>
      <c r="G165" s="440">
        <v>76121501</v>
      </c>
      <c r="H165" s="565">
        <v>500000</v>
      </c>
      <c r="I165" s="45" t="s">
        <v>297</v>
      </c>
      <c r="J165" s="178" t="s">
        <v>41</v>
      </c>
      <c r="K165" s="47">
        <v>250</v>
      </c>
      <c r="L165" s="48" t="s">
        <v>299</v>
      </c>
    </row>
    <row r="166" spans="1:12" ht="25.5" hidden="1" customHeight="1" x14ac:dyDescent="0.2">
      <c r="A166" s="3">
        <v>160</v>
      </c>
      <c r="B166" s="44">
        <v>7203</v>
      </c>
      <c r="C166" s="45" t="s">
        <v>300</v>
      </c>
      <c r="D166" s="44">
        <v>5</v>
      </c>
      <c r="E166" s="179" t="s">
        <v>44</v>
      </c>
      <c r="F166" s="44" t="s">
        <v>39</v>
      </c>
      <c r="G166" s="440">
        <v>15121902</v>
      </c>
      <c r="H166" s="565">
        <v>100000</v>
      </c>
      <c r="I166" s="45" t="s">
        <v>301</v>
      </c>
      <c r="J166" s="178" t="s">
        <v>41</v>
      </c>
      <c r="K166" s="47">
        <v>269</v>
      </c>
      <c r="L166" s="48" t="s">
        <v>302</v>
      </c>
    </row>
    <row r="167" spans="1:12" ht="25.5" hidden="1" customHeight="1" x14ac:dyDescent="0.2">
      <c r="A167" s="3">
        <v>161</v>
      </c>
      <c r="B167" s="44">
        <v>7203</v>
      </c>
      <c r="C167" s="45" t="s">
        <v>303</v>
      </c>
      <c r="D167" s="44">
        <v>5</v>
      </c>
      <c r="E167" s="179" t="s">
        <v>44</v>
      </c>
      <c r="F167" s="44" t="s">
        <v>39</v>
      </c>
      <c r="G167" s="440">
        <v>15121902</v>
      </c>
      <c r="H167" s="565">
        <v>100000</v>
      </c>
      <c r="I167" s="45" t="s">
        <v>301</v>
      </c>
      <c r="J167" s="178" t="s">
        <v>41</v>
      </c>
      <c r="K167" s="47">
        <v>269</v>
      </c>
      <c r="L167" s="48" t="s">
        <v>302</v>
      </c>
    </row>
    <row r="168" spans="1:12" ht="25.5" hidden="1" customHeight="1" x14ac:dyDescent="0.2">
      <c r="A168" s="3">
        <v>162</v>
      </c>
      <c r="B168" s="44">
        <v>7203</v>
      </c>
      <c r="C168" s="45" t="s">
        <v>304</v>
      </c>
      <c r="D168" s="44">
        <v>5</v>
      </c>
      <c r="E168" s="179" t="s">
        <v>305</v>
      </c>
      <c r="F168" s="44" t="s">
        <v>39</v>
      </c>
      <c r="G168" s="440">
        <v>31211515</v>
      </c>
      <c r="H168" s="565">
        <v>24600</v>
      </c>
      <c r="I168" s="45" t="s">
        <v>306</v>
      </c>
      <c r="J168" s="178" t="s">
        <v>41</v>
      </c>
      <c r="K168" s="47">
        <v>277</v>
      </c>
      <c r="L168" s="48" t="s">
        <v>302</v>
      </c>
    </row>
    <row r="169" spans="1:12" ht="25.5" hidden="1" customHeight="1" x14ac:dyDescent="0.2">
      <c r="A169" s="3">
        <v>163</v>
      </c>
      <c r="B169" s="44">
        <v>7203</v>
      </c>
      <c r="C169" s="45" t="s">
        <v>307</v>
      </c>
      <c r="D169" s="44">
        <v>5</v>
      </c>
      <c r="E169" s="179" t="s">
        <v>308</v>
      </c>
      <c r="F169" s="44" t="s">
        <v>39</v>
      </c>
      <c r="G169" s="440">
        <v>31211515</v>
      </c>
      <c r="H169" s="565">
        <v>73800</v>
      </c>
      <c r="I169" s="45" t="s">
        <v>306</v>
      </c>
      <c r="J169" s="178" t="s">
        <v>41</v>
      </c>
      <c r="K169" s="47">
        <v>277</v>
      </c>
      <c r="L169" s="48" t="s">
        <v>302</v>
      </c>
    </row>
    <row r="170" spans="1:12" ht="25.5" hidden="1" customHeight="1" x14ac:dyDescent="0.2">
      <c r="A170" s="3">
        <v>164</v>
      </c>
      <c r="B170" s="44">
        <v>7203</v>
      </c>
      <c r="C170" s="45" t="s">
        <v>309</v>
      </c>
      <c r="D170" s="44">
        <v>5</v>
      </c>
      <c r="E170" s="179" t="s">
        <v>308</v>
      </c>
      <c r="F170" s="44" t="s">
        <v>39</v>
      </c>
      <c r="G170" s="440">
        <v>31211803</v>
      </c>
      <c r="H170" s="565">
        <v>75000</v>
      </c>
      <c r="I170" s="45" t="s">
        <v>306</v>
      </c>
      <c r="J170" s="178" t="s">
        <v>41</v>
      </c>
      <c r="K170" s="47">
        <v>277</v>
      </c>
      <c r="L170" s="48" t="s">
        <v>302</v>
      </c>
    </row>
    <row r="171" spans="1:12" ht="25.5" hidden="1" customHeight="1" x14ac:dyDescent="0.2">
      <c r="A171" s="3">
        <v>165</v>
      </c>
      <c r="B171" s="44">
        <v>7203</v>
      </c>
      <c r="C171" s="45" t="s">
        <v>310</v>
      </c>
      <c r="D171" s="44">
        <v>5</v>
      </c>
      <c r="E171" s="179" t="s">
        <v>311</v>
      </c>
      <c r="F171" s="44" t="s">
        <v>39</v>
      </c>
      <c r="G171" s="440">
        <v>31211803</v>
      </c>
      <c r="H171" s="565">
        <v>15000</v>
      </c>
      <c r="I171" s="45" t="s">
        <v>306</v>
      </c>
      <c r="J171" s="178" t="s">
        <v>41</v>
      </c>
      <c r="K171" s="47">
        <v>277</v>
      </c>
      <c r="L171" s="48" t="s">
        <v>302</v>
      </c>
    </row>
    <row r="172" spans="1:12" ht="25.5" hidden="1" customHeight="1" x14ac:dyDescent="0.2">
      <c r="A172" s="3">
        <v>166</v>
      </c>
      <c r="B172" s="44">
        <v>7203</v>
      </c>
      <c r="C172" s="45" t="s">
        <v>312</v>
      </c>
      <c r="D172" s="44">
        <v>5</v>
      </c>
      <c r="E172" s="179" t="s">
        <v>313</v>
      </c>
      <c r="F172" s="44" t="s">
        <v>39</v>
      </c>
      <c r="G172" s="440">
        <v>31211803</v>
      </c>
      <c r="H172" s="565">
        <v>65000</v>
      </c>
      <c r="I172" s="45" t="s">
        <v>306</v>
      </c>
      <c r="J172" s="178" t="s">
        <v>41</v>
      </c>
      <c r="K172" s="47">
        <v>277</v>
      </c>
      <c r="L172" s="48" t="s">
        <v>302</v>
      </c>
    </row>
    <row r="173" spans="1:12" ht="25.5" hidden="1" customHeight="1" x14ac:dyDescent="0.2">
      <c r="A173" s="3">
        <v>167</v>
      </c>
      <c r="B173" s="44">
        <v>7203</v>
      </c>
      <c r="C173" s="45" t="s">
        <v>314</v>
      </c>
      <c r="D173" s="44">
        <v>5</v>
      </c>
      <c r="E173" s="179" t="s">
        <v>311</v>
      </c>
      <c r="F173" s="44" t="s">
        <v>39</v>
      </c>
      <c r="G173" s="440">
        <v>31211803</v>
      </c>
      <c r="H173" s="565">
        <v>15000</v>
      </c>
      <c r="I173" s="45" t="s">
        <v>306</v>
      </c>
      <c r="J173" s="178" t="s">
        <v>41</v>
      </c>
      <c r="K173" s="47">
        <v>277</v>
      </c>
      <c r="L173" s="48" t="s">
        <v>302</v>
      </c>
    </row>
    <row r="174" spans="1:12" ht="25.5" hidden="1" customHeight="1" x14ac:dyDescent="0.2">
      <c r="A174" s="3">
        <v>168</v>
      </c>
      <c r="B174" s="44">
        <v>7203</v>
      </c>
      <c r="C174" s="45" t="s">
        <v>315</v>
      </c>
      <c r="D174" s="44">
        <v>3</v>
      </c>
      <c r="E174" s="179" t="s">
        <v>316</v>
      </c>
      <c r="F174" s="44" t="s">
        <v>39</v>
      </c>
      <c r="G174" s="46">
        <v>31211501</v>
      </c>
      <c r="H174" s="565">
        <v>21000</v>
      </c>
      <c r="I174" s="45" t="s">
        <v>306</v>
      </c>
      <c r="J174" s="178" t="s">
        <v>41</v>
      </c>
      <c r="K174" s="47">
        <v>277</v>
      </c>
      <c r="L174" s="48" t="s">
        <v>302</v>
      </c>
    </row>
    <row r="175" spans="1:12" ht="25.5" hidden="1" customHeight="1" x14ac:dyDescent="0.2">
      <c r="A175" s="3">
        <v>169</v>
      </c>
      <c r="B175" s="44">
        <v>7203</v>
      </c>
      <c r="C175" s="45" t="s">
        <v>317</v>
      </c>
      <c r="D175" s="44">
        <v>5</v>
      </c>
      <c r="E175" s="179" t="s">
        <v>318</v>
      </c>
      <c r="F175" s="44" t="s">
        <v>39</v>
      </c>
      <c r="G175" s="440">
        <v>31211501</v>
      </c>
      <c r="H175" s="565">
        <v>130000</v>
      </c>
      <c r="I175" s="45" t="s">
        <v>306</v>
      </c>
      <c r="J175" s="178" t="s">
        <v>41</v>
      </c>
      <c r="K175" s="47">
        <v>277</v>
      </c>
      <c r="L175" s="48" t="s">
        <v>302</v>
      </c>
    </row>
    <row r="176" spans="1:12" ht="25.5" hidden="1" customHeight="1" x14ac:dyDescent="0.2">
      <c r="A176" s="3">
        <v>170</v>
      </c>
      <c r="B176" s="44">
        <v>7203</v>
      </c>
      <c r="C176" s="45" t="s">
        <v>319</v>
      </c>
      <c r="D176" s="44">
        <v>2</v>
      </c>
      <c r="E176" s="179" t="s">
        <v>316</v>
      </c>
      <c r="F176" s="44" t="s">
        <v>39</v>
      </c>
      <c r="G176" s="440">
        <v>31211501</v>
      </c>
      <c r="H176" s="565">
        <v>12000</v>
      </c>
      <c r="I176" s="45" t="s">
        <v>306</v>
      </c>
      <c r="J176" s="178" t="s">
        <v>41</v>
      </c>
      <c r="K176" s="47">
        <v>277</v>
      </c>
      <c r="L176" s="48" t="s">
        <v>302</v>
      </c>
    </row>
    <row r="177" spans="1:12" ht="25.5" hidden="1" customHeight="1" x14ac:dyDescent="0.2">
      <c r="A177" s="3">
        <v>171</v>
      </c>
      <c r="B177" s="44">
        <v>7203</v>
      </c>
      <c r="C177" s="45" t="s">
        <v>320</v>
      </c>
      <c r="D177" s="44">
        <v>2</v>
      </c>
      <c r="E177" s="179" t="s">
        <v>308</v>
      </c>
      <c r="F177" s="44" t="s">
        <v>39</v>
      </c>
      <c r="G177" s="440">
        <v>31211501</v>
      </c>
      <c r="H177" s="565">
        <v>48000</v>
      </c>
      <c r="I177" s="45" t="s">
        <v>306</v>
      </c>
      <c r="J177" s="178" t="s">
        <v>41</v>
      </c>
      <c r="K177" s="47">
        <v>277</v>
      </c>
      <c r="L177" s="48" t="s">
        <v>302</v>
      </c>
    </row>
    <row r="178" spans="1:12" ht="51" hidden="1" customHeight="1" x14ac:dyDescent="0.2">
      <c r="A178" s="3">
        <v>172</v>
      </c>
      <c r="B178" s="44">
        <v>7203</v>
      </c>
      <c r="C178" s="45" t="s">
        <v>321</v>
      </c>
      <c r="D178" s="44">
        <v>3</v>
      </c>
      <c r="E178" s="179" t="s">
        <v>316</v>
      </c>
      <c r="F178" s="44" t="s">
        <v>39</v>
      </c>
      <c r="G178" s="440">
        <v>31211518</v>
      </c>
      <c r="H178" s="565">
        <v>21000</v>
      </c>
      <c r="I178" s="45" t="s">
        <v>306</v>
      </c>
      <c r="J178" s="178" t="s">
        <v>41</v>
      </c>
      <c r="K178" s="47">
        <v>277</v>
      </c>
      <c r="L178" s="48" t="s">
        <v>302</v>
      </c>
    </row>
    <row r="179" spans="1:12" ht="38.25" hidden="1" customHeight="1" x14ac:dyDescent="0.2">
      <c r="A179" s="3">
        <v>173</v>
      </c>
      <c r="B179" s="44">
        <v>7203</v>
      </c>
      <c r="C179" s="45" t="s">
        <v>322</v>
      </c>
      <c r="D179" s="44">
        <v>3</v>
      </c>
      <c r="E179" s="179" t="s">
        <v>308</v>
      </c>
      <c r="F179" s="44" t="s">
        <v>39</v>
      </c>
      <c r="G179" s="440">
        <v>31211518</v>
      </c>
      <c r="H179" s="565">
        <v>72000</v>
      </c>
      <c r="I179" s="45" t="s">
        <v>306</v>
      </c>
      <c r="J179" s="178" t="s">
        <v>41</v>
      </c>
      <c r="K179" s="47">
        <v>277</v>
      </c>
      <c r="L179" s="48" t="s">
        <v>302</v>
      </c>
    </row>
    <row r="180" spans="1:12" ht="38.25" hidden="1" customHeight="1" x14ac:dyDescent="0.2">
      <c r="A180" s="3">
        <v>174</v>
      </c>
      <c r="B180" s="44">
        <v>7203</v>
      </c>
      <c r="C180" s="45" t="s">
        <v>323</v>
      </c>
      <c r="D180" s="44">
        <v>5</v>
      </c>
      <c r="E180" s="179" t="s">
        <v>316</v>
      </c>
      <c r="F180" s="44" t="s">
        <v>39</v>
      </c>
      <c r="G180" s="440">
        <v>31211518</v>
      </c>
      <c r="H180" s="565">
        <v>17500</v>
      </c>
      <c r="I180" s="45" t="s">
        <v>306</v>
      </c>
      <c r="J180" s="178" t="s">
        <v>41</v>
      </c>
      <c r="K180" s="47">
        <v>277</v>
      </c>
      <c r="L180" s="48" t="s">
        <v>302</v>
      </c>
    </row>
    <row r="181" spans="1:12" ht="38.25" hidden="1" customHeight="1" x14ac:dyDescent="0.2">
      <c r="A181" s="3">
        <v>175</v>
      </c>
      <c r="B181" s="44">
        <v>7203</v>
      </c>
      <c r="C181" s="45" t="s">
        <v>324</v>
      </c>
      <c r="D181" s="44">
        <v>2</v>
      </c>
      <c r="E181" s="179" t="s">
        <v>325</v>
      </c>
      <c r="F181" s="44" t="s">
        <v>39</v>
      </c>
      <c r="G181" s="440">
        <v>31211508</v>
      </c>
      <c r="H181" s="565">
        <v>160000</v>
      </c>
      <c r="I181" s="45" t="s">
        <v>306</v>
      </c>
      <c r="J181" s="178" t="s">
        <v>41</v>
      </c>
      <c r="K181" s="47">
        <v>277</v>
      </c>
      <c r="L181" s="48" t="s">
        <v>302</v>
      </c>
    </row>
    <row r="182" spans="1:12" ht="38.25" hidden="1" customHeight="1" x14ac:dyDescent="0.2">
      <c r="A182" s="3">
        <v>176</v>
      </c>
      <c r="B182" s="44">
        <v>7203</v>
      </c>
      <c r="C182" s="45" t="s">
        <v>326</v>
      </c>
      <c r="D182" s="44">
        <v>10</v>
      </c>
      <c r="E182" s="179" t="s">
        <v>308</v>
      </c>
      <c r="F182" s="44" t="s">
        <v>39</v>
      </c>
      <c r="G182" s="440">
        <v>31211508</v>
      </c>
      <c r="H182" s="565">
        <v>170000</v>
      </c>
      <c r="I182" s="45" t="s">
        <v>306</v>
      </c>
      <c r="J182" s="178" t="s">
        <v>41</v>
      </c>
      <c r="K182" s="47">
        <v>277</v>
      </c>
      <c r="L182" s="48" t="s">
        <v>302</v>
      </c>
    </row>
    <row r="183" spans="1:12" ht="38.25" hidden="1" customHeight="1" x14ac:dyDescent="0.2">
      <c r="A183" s="3">
        <v>177</v>
      </c>
      <c r="B183" s="44">
        <v>7203</v>
      </c>
      <c r="C183" s="45" t="s">
        <v>327</v>
      </c>
      <c r="D183" s="44">
        <v>10</v>
      </c>
      <c r="E183" s="179" t="s">
        <v>308</v>
      </c>
      <c r="F183" s="44" t="s">
        <v>39</v>
      </c>
      <c r="G183" s="440">
        <v>31211505</v>
      </c>
      <c r="H183" s="565">
        <v>150000</v>
      </c>
      <c r="I183" s="45" t="s">
        <v>306</v>
      </c>
      <c r="J183" s="178" t="s">
        <v>41</v>
      </c>
      <c r="K183" s="47">
        <v>277</v>
      </c>
      <c r="L183" s="48" t="s">
        <v>302</v>
      </c>
    </row>
    <row r="184" spans="1:12" ht="25.5" hidden="1" customHeight="1" x14ac:dyDescent="0.2">
      <c r="A184" s="3">
        <v>178</v>
      </c>
      <c r="B184" s="44">
        <v>7203</v>
      </c>
      <c r="C184" s="45" t="s">
        <v>328</v>
      </c>
      <c r="D184" s="44">
        <v>2</v>
      </c>
      <c r="E184" s="179" t="s">
        <v>308</v>
      </c>
      <c r="F184" s="44" t="s">
        <v>39</v>
      </c>
      <c r="G184" s="440">
        <v>31211801</v>
      </c>
      <c r="H184" s="565">
        <v>44000</v>
      </c>
      <c r="I184" s="45" t="s">
        <v>306</v>
      </c>
      <c r="J184" s="178" t="s">
        <v>41</v>
      </c>
      <c r="K184" s="47">
        <v>277</v>
      </c>
      <c r="L184" s="48" t="s">
        <v>302</v>
      </c>
    </row>
    <row r="185" spans="1:12" ht="25.5" hidden="1" customHeight="1" x14ac:dyDescent="0.2">
      <c r="A185" s="3">
        <v>179</v>
      </c>
      <c r="B185" s="44">
        <v>7203</v>
      </c>
      <c r="C185" s="45" t="s">
        <v>329</v>
      </c>
      <c r="D185" s="44">
        <v>2</v>
      </c>
      <c r="E185" s="179" t="s">
        <v>311</v>
      </c>
      <c r="F185" s="44" t="s">
        <v>39</v>
      </c>
      <c r="G185" s="440">
        <v>31211801</v>
      </c>
      <c r="H185" s="565">
        <v>16000</v>
      </c>
      <c r="I185" s="45" t="s">
        <v>306</v>
      </c>
      <c r="J185" s="178" t="s">
        <v>41</v>
      </c>
      <c r="K185" s="47">
        <v>277</v>
      </c>
      <c r="L185" s="48" t="s">
        <v>302</v>
      </c>
    </row>
    <row r="186" spans="1:12" ht="38.25" hidden="1" customHeight="1" x14ac:dyDescent="0.2">
      <c r="A186" s="3">
        <v>180</v>
      </c>
      <c r="B186" s="44">
        <v>7203</v>
      </c>
      <c r="C186" s="45" t="s">
        <v>330</v>
      </c>
      <c r="D186" s="44">
        <v>2</v>
      </c>
      <c r="E186" s="179" t="s">
        <v>316</v>
      </c>
      <c r="F186" s="44" t="s">
        <v>39</v>
      </c>
      <c r="G186" s="440">
        <v>31211704</v>
      </c>
      <c r="H186" s="565">
        <v>12000</v>
      </c>
      <c r="I186" s="45" t="s">
        <v>306</v>
      </c>
      <c r="J186" s="178" t="s">
        <v>41</v>
      </c>
      <c r="K186" s="47">
        <v>277</v>
      </c>
      <c r="L186" s="48" t="s">
        <v>302</v>
      </c>
    </row>
    <row r="187" spans="1:12" ht="38.25" hidden="1" customHeight="1" x14ac:dyDescent="0.2">
      <c r="A187" s="3">
        <v>181</v>
      </c>
      <c r="B187" s="44">
        <v>7203</v>
      </c>
      <c r="C187" s="45" t="s">
        <v>331</v>
      </c>
      <c r="D187" s="44">
        <v>1</v>
      </c>
      <c r="E187" s="179" t="s">
        <v>325</v>
      </c>
      <c r="F187" s="44" t="s">
        <v>39</v>
      </c>
      <c r="G187" s="440">
        <v>31211704</v>
      </c>
      <c r="H187" s="565">
        <v>90000</v>
      </c>
      <c r="I187" s="45" t="s">
        <v>306</v>
      </c>
      <c r="J187" s="178" t="s">
        <v>41</v>
      </c>
      <c r="K187" s="47">
        <v>277</v>
      </c>
      <c r="L187" s="48" t="s">
        <v>302</v>
      </c>
    </row>
    <row r="188" spans="1:12" ht="38.25" hidden="1" customHeight="1" x14ac:dyDescent="0.2">
      <c r="A188" s="3">
        <v>182</v>
      </c>
      <c r="B188" s="44">
        <v>7203</v>
      </c>
      <c r="C188" s="45" t="s">
        <v>332</v>
      </c>
      <c r="D188" s="44">
        <v>3</v>
      </c>
      <c r="E188" s="179" t="s">
        <v>308</v>
      </c>
      <c r="F188" s="44" t="s">
        <v>39</v>
      </c>
      <c r="G188" s="440">
        <v>31211704</v>
      </c>
      <c r="H188" s="565">
        <v>54000</v>
      </c>
      <c r="I188" s="45" t="s">
        <v>306</v>
      </c>
      <c r="J188" s="178" t="s">
        <v>41</v>
      </c>
      <c r="K188" s="47">
        <v>277</v>
      </c>
      <c r="L188" s="48" t="s">
        <v>302</v>
      </c>
    </row>
    <row r="189" spans="1:12" ht="25.5" hidden="1" customHeight="1" x14ac:dyDescent="0.2">
      <c r="A189" s="3">
        <v>183</v>
      </c>
      <c r="B189" s="44">
        <v>7203</v>
      </c>
      <c r="C189" s="45" t="s">
        <v>333</v>
      </c>
      <c r="D189" s="44">
        <v>5</v>
      </c>
      <c r="E189" s="179" t="s">
        <v>334</v>
      </c>
      <c r="F189" s="44" t="s">
        <v>39</v>
      </c>
      <c r="G189" s="440">
        <v>31211803</v>
      </c>
      <c r="H189" s="565">
        <v>12500</v>
      </c>
      <c r="I189" s="45" t="s">
        <v>306</v>
      </c>
      <c r="J189" s="178" t="s">
        <v>41</v>
      </c>
      <c r="K189" s="47">
        <v>277</v>
      </c>
      <c r="L189" s="48" t="s">
        <v>302</v>
      </c>
    </row>
    <row r="190" spans="1:12" ht="25.5" hidden="1" customHeight="1" x14ac:dyDescent="0.2">
      <c r="A190" s="3">
        <v>184</v>
      </c>
      <c r="B190" s="44">
        <v>7203</v>
      </c>
      <c r="C190" s="45" t="s">
        <v>335</v>
      </c>
      <c r="D190" s="44">
        <v>3</v>
      </c>
      <c r="E190" s="179" t="s">
        <v>334</v>
      </c>
      <c r="F190" s="44" t="s">
        <v>39</v>
      </c>
      <c r="G190" s="440">
        <v>47131821</v>
      </c>
      <c r="H190" s="565">
        <v>6600</v>
      </c>
      <c r="I190" s="45" t="s">
        <v>306</v>
      </c>
      <c r="J190" s="178" t="s">
        <v>41</v>
      </c>
      <c r="K190" s="47">
        <v>278</v>
      </c>
      <c r="L190" s="48" t="s">
        <v>302</v>
      </c>
    </row>
    <row r="191" spans="1:12" ht="25.5" hidden="1" customHeight="1" x14ac:dyDescent="0.2">
      <c r="A191" s="3">
        <v>185</v>
      </c>
      <c r="B191" s="44">
        <v>7203</v>
      </c>
      <c r="C191" s="45" t="s">
        <v>336</v>
      </c>
      <c r="D191" s="44">
        <v>2</v>
      </c>
      <c r="E191" s="179" t="s">
        <v>311</v>
      </c>
      <c r="F191" s="44" t="s">
        <v>39</v>
      </c>
      <c r="G191" s="440">
        <v>47131821</v>
      </c>
      <c r="H191" s="565">
        <v>16000</v>
      </c>
      <c r="I191" s="45" t="s">
        <v>306</v>
      </c>
      <c r="J191" s="178" t="s">
        <v>41</v>
      </c>
      <c r="K191" s="47">
        <v>278</v>
      </c>
      <c r="L191" s="48" t="s">
        <v>302</v>
      </c>
    </row>
    <row r="192" spans="1:12" ht="25.5" hidden="1" customHeight="1" x14ac:dyDescent="0.2">
      <c r="A192" s="3">
        <v>186</v>
      </c>
      <c r="B192" s="44">
        <v>7203</v>
      </c>
      <c r="C192" s="45" t="s">
        <v>337</v>
      </c>
      <c r="D192" s="44">
        <v>100</v>
      </c>
      <c r="E192" s="176" t="s">
        <v>44</v>
      </c>
      <c r="F192" s="44" t="s">
        <v>39</v>
      </c>
      <c r="G192" s="46">
        <v>31133711</v>
      </c>
      <c r="H192" s="565">
        <v>500000</v>
      </c>
      <c r="I192" s="45" t="s">
        <v>306</v>
      </c>
      <c r="J192" s="178" t="s">
        <v>41</v>
      </c>
      <c r="K192" s="47">
        <v>277</v>
      </c>
      <c r="L192" s="48" t="s">
        <v>302</v>
      </c>
    </row>
    <row r="193" spans="1:12" ht="25.5" hidden="1" customHeight="1" x14ac:dyDescent="0.2">
      <c r="A193" s="3">
        <v>187</v>
      </c>
      <c r="B193" s="44">
        <v>7203</v>
      </c>
      <c r="C193" s="45" t="s">
        <v>338</v>
      </c>
      <c r="D193" s="44">
        <v>10</v>
      </c>
      <c r="E193" s="176" t="s">
        <v>311</v>
      </c>
      <c r="F193" s="44" t="s">
        <v>39</v>
      </c>
      <c r="G193" s="440">
        <v>47131803</v>
      </c>
      <c r="H193" s="565">
        <v>50000</v>
      </c>
      <c r="I193" s="45" t="s">
        <v>306</v>
      </c>
      <c r="J193" s="178" t="s">
        <v>41</v>
      </c>
      <c r="K193" s="47">
        <v>278</v>
      </c>
      <c r="L193" s="48" t="s">
        <v>339</v>
      </c>
    </row>
    <row r="194" spans="1:12" ht="38.25" hidden="1" customHeight="1" x14ac:dyDescent="0.2">
      <c r="A194" s="3">
        <v>188</v>
      </c>
      <c r="B194" s="44">
        <v>7203</v>
      </c>
      <c r="C194" s="45" t="s">
        <v>340</v>
      </c>
      <c r="D194" s="44">
        <v>10</v>
      </c>
      <c r="E194" s="179" t="s">
        <v>44</v>
      </c>
      <c r="F194" s="44" t="s">
        <v>39</v>
      </c>
      <c r="G194" s="440">
        <v>31201610</v>
      </c>
      <c r="H194" s="565">
        <v>40000</v>
      </c>
      <c r="I194" s="45" t="s">
        <v>306</v>
      </c>
      <c r="J194" s="178" t="s">
        <v>41</v>
      </c>
      <c r="K194" s="47">
        <v>278</v>
      </c>
      <c r="L194" s="48" t="s">
        <v>302</v>
      </c>
    </row>
    <row r="195" spans="1:12" ht="25.5" hidden="1" customHeight="1" x14ac:dyDescent="0.2">
      <c r="A195" s="3">
        <v>189</v>
      </c>
      <c r="B195" s="44">
        <v>7203</v>
      </c>
      <c r="C195" s="45" t="s">
        <v>341</v>
      </c>
      <c r="D195" s="44">
        <v>10</v>
      </c>
      <c r="E195" s="176" t="s">
        <v>44</v>
      </c>
      <c r="F195" s="44" t="s">
        <v>39</v>
      </c>
      <c r="G195" s="440">
        <v>31201610</v>
      </c>
      <c r="H195" s="565">
        <v>100000</v>
      </c>
      <c r="I195" s="45" t="s">
        <v>306</v>
      </c>
      <c r="J195" s="178" t="s">
        <v>41</v>
      </c>
      <c r="K195" s="47">
        <v>278</v>
      </c>
      <c r="L195" s="48" t="s">
        <v>302</v>
      </c>
    </row>
    <row r="196" spans="1:12" ht="38.25" hidden="1" customHeight="1" x14ac:dyDescent="0.2">
      <c r="A196" s="3">
        <v>190</v>
      </c>
      <c r="B196" s="44">
        <v>7203</v>
      </c>
      <c r="C196" s="45" t="s">
        <v>342</v>
      </c>
      <c r="D196" s="44">
        <v>5</v>
      </c>
      <c r="E196" s="179" t="s">
        <v>308</v>
      </c>
      <c r="F196" s="44" t="s">
        <v>39</v>
      </c>
      <c r="G196" s="46">
        <v>31211515</v>
      </c>
      <c r="H196" s="565">
        <v>90000</v>
      </c>
      <c r="I196" s="45" t="s">
        <v>306</v>
      </c>
      <c r="J196" s="178" t="s">
        <v>41</v>
      </c>
      <c r="K196" s="47">
        <v>278</v>
      </c>
      <c r="L196" s="48" t="s">
        <v>302</v>
      </c>
    </row>
    <row r="197" spans="1:12" ht="38.25" hidden="1" customHeight="1" x14ac:dyDescent="0.2">
      <c r="A197" s="3">
        <v>191</v>
      </c>
      <c r="B197" s="44">
        <v>7203</v>
      </c>
      <c r="C197" s="45" t="s">
        <v>343</v>
      </c>
      <c r="D197" s="44">
        <v>10</v>
      </c>
      <c r="E197" s="179" t="s">
        <v>308</v>
      </c>
      <c r="F197" s="44" t="s">
        <v>39</v>
      </c>
      <c r="G197" s="46">
        <v>39121439</v>
      </c>
      <c r="H197" s="565">
        <v>398860</v>
      </c>
      <c r="I197" s="45" t="s">
        <v>306</v>
      </c>
      <c r="J197" s="178" t="s">
        <v>41</v>
      </c>
      <c r="K197" s="47">
        <v>278</v>
      </c>
      <c r="L197" s="48" t="s">
        <v>302</v>
      </c>
    </row>
    <row r="198" spans="1:12" ht="38.25" hidden="1" customHeight="1" x14ac:dyDescent="0.2">
      <c r="A198" s="3">
        <v>192</v>
      </c>
      <c r="B198" s="44">
        <v>7203</v>
      </c>
      <c r="C198" s="45" t="s">
        <v>344</v>
      </c>
      <c r="D198" s="44">
        <v>1</v>
      </c>
      <c r="E198" s="179" t="s">
        <v>325</v>
      </c>
      <c r="F198" s="44" t="s">
        <v>39</v>
      </c>
      <c r="G198" s="46">
        <v>31211508</v>
      </c>
      <c r="H198" s="565">
        <v>96000</v>
      </c>
      <c r="I198" s="45" t="s">
        <v>306</v>
      </c>
      <c r="J198" s="178" t="s">
        <v>41</v>
      </c>
      <c r="K198" s="47">
        <v>278</v>
      </c>
      <c r="L198" s="48" t="s">
        <v>302</v>
      </c>
    </row>
    <row r="199" spans="1:12" ht="38.25" hidden="1" customHeight="1" x14ac:dyDescent="0.2">
      <c r="A199" s="3">
        <v>193</v>
      </c>
      <c r="B199" s="44">
        <v>7203</v>
      </c>
      <c r="C199" s="45" t="s">
        <v>345</v>
      </c>
      <c r="D199" s="44">
        <v>4</v>
      </c>
      <c r="E199" s="179" t="s">
        <v>308</v>
      </c>
      <c r="F199" s="44" t="s">
        <v>39</v>
      </c>
      <c r="G199" s="46">
        <v>31211508</v>
      </c>
      <c r="H199" s="565">
        <v>80000</v>
      </c>
      <c r="I199" s="45" t="s">
        <v>306</v>
      </c>
      <c r="J199" s="178" t="s">
        <v>41</v>
      </c>
      <c r="K199" s="47">
        <v>278</v>
      </c>
      <c r="L199" s="48" t="s">
        <v>302</v>
      </c>
    </row>
    <row r="200" spans="1:12" ht="38.25" hidden="1" customHeight="1" x14ac:dyDescent="0.2">
      <c r="A200" s="3">
        <v>194</v>
      </c>
      <c r="B200" s="44">
        <v>7203</v>
      </c>
      <c r="C200" s="45" t="s">
        <v>346</v>
      </c>
      <c r="D200" s="44">
        <v>1</v>
      </c>
      <c r="E200" s="179" t="s">
        <v>325</v>
      </c>
      <c r="F200" s="44" t="s">
        <v>39</v>
      </c>
      <c r="G200" s="46">
        <v>31211508</v>
      </c>
      <c r="H200" s="565">
        <v>90000</v>
      </c>
      <c r="I200" s="45" t="s">
        <v>306</v>
      </c>
      <c r="J200" s="178" t="s">
        <v>41</v>
      </c>
      <c r="K200" s="47">
        <v>278</v>
      </c>
      <c r="L200" s="48" t="s">
        <v>302</v>
      </c>
    </row>
    <row r="201" spans="1:12" ht="38.25" hidden="1" customHeight="1" x14ac:dyDescent="0.2">
      <c r="A201" s="3">
        <v>195</v>
      </c>
      <c r="B201" s="44">
        <v>7203</v>
      </c>
      <c r="C201" s="45" t="s">
        <v>347</v>
      </c>
      <c r="D201" s="44">
        <v>3</v>
      </c>
      <c r="E201" s="179" t="s">
        <v>308</v>
      </c>
      <c r="F201" s="44" t="s">
        <v>39</v>
      </c>
      <c r="G201" s="46">
        <v>31211508</v>
      </c>
      <c r="H201" s="565">
        <v>54000</v>
      </c>
      <c r="I201" s="45" t="s">
        <v>306</v>
      </c>
      <c r="J201" s="178" t="s">
        <v>41</v>
      </c>
      <c r="K201" s="47">
        <v>278</v>
      </c>
      <c r="L201" s="48" t="s">
        <v>302</v>
      </c>
    </row>
    <row r="202" spans="1:12" ht="38.25" hidden="1" customHeight="1" x14ac:dyDescent="0.2">
      <c r="A202" s="3">
        <v>196</v>
      </c>
      <c r="B202" s="44">
        <v>7203</v>
      </c>
      <c r="C202" s="45" t="s">
        <v>348</v>
      </c>
      <c r="D202" s="44">
        <v>3</v>
      </c>
      <c r="E202" s="176" t="s">
        <v>308</v>
      </c>
      <c r="F202" s="44" t="s">
        <v>39</v>
      </c>
      <c r="G202" s="46">
        <v>31211508</v>
      </c>
      <c r="H202" s="565">
        <v>66600</v>
      </c>
      <c r="I202" s="45" t="s">
        <v>306</v>
      </c>
      <c r="J202" s="178" t="s">
        <v>41</v>
      </c>
      <c r="K202" s="47">
        <v>278</v>
      </c>
      <c r="L202" s="48" t="s">
        <v>339</v>
      </c>
    </row>
    <row r="203" spans="1:12" ht="38.25" hidden="1" customHeight="1" x14ac:dyDescent="0.2">
      <c r="A203" s="3">
        <v>197</v>
      </c>
      <c r="B203" s="44">
        <v>7203</v>
      </c>
      <c r="C203" s="45" t="s">
        <v>349</v>
      </c>
      <c r="D203" s="44">
        <v>3</v>
      </c>
      <c r="E203" s="176" t="s">
        <v>308</v>
      </c>
      <c r="F203" s="44" t="s">
        <v>39</v>
      </c>
      <c r="G203" s="46">
        <v>31211508</v>
      </c>
      <c r="H203" s="565">
        <v>66600</v>
      </c>
      <c r="I203" s="45" t="s">
        <v>306</v>
      </c>
      <c r="J203" s="178" t="s">
        <v>41</v>
      </c>
      <c r="K203" s="47">
        <v>278</v>
      </c>
      <c r="L203" s="48" t="s">
        <v>339</v>
      </c>
    </row>
    <row r="204" spans="1:12" ht="25.5" hidden="1" customHeight="1" x14ac:dyDescent="0.2">
      <c r="A204" s="3">
        <v>198</v>
      </c>
      <c r="B204" s="44">
        <v>7203</v>
      </c>
      <c r="C204" s="45" t="s">
        <v>350</v>
      </c>
      <c r="D204" s="44">
        <v>3</v>
      </c>
      <c r="E204" s="179" t="s">
        <v>325</v>
      </c>
      <c r="F204" s="44" t="s">
        <v>39</v>
      </c>
      <c r="G204" s="46">
        <v>31211506</v>
      </c>
      <c r="H204" s="565">
        <v>248850</v>
      </c>
      <c r="I204" s="45" t="s">
        <v>306</v>
      </c>
      <c r="J204" s="178" t="s">
        <v>41</v>
      </c>
      <c r="K204" s="47">
        <v>278</v>
      </c>
      <c r="L204" s="48" t="s">
        <v>302</v>
      </c>
    </row>
    <row r="205" spans="1:12" ht="38.25" hidden="1" customHeight="1" x14ac:dyDescent="0.2">
      <c r="A205" s="3">
        <v>199</v>
      </c>
      <c r="B205" s="44">
        <v>7203</v>
      </c>
      <c r="C205" s="45" t="s">
        <v>351</v>
      </c>
      <c r="D205" s="44">
        <v>5</v>
      </c>
      <c r="E205" s="176" t="s">
        <v>44</v>
      </c>
      <c r="F205" s="44" t="s">
        <v>39</v>
      </c>
      <c r="G205" s="46">
        <v>23281902</v>
      </c>
      <c r="H205" s="565">
        <v>45000</v>
      </c>
      <c r="I205" s="45" t="s">
        <v>306</v>
      </c>
      <c r="J205" s="178" t="s">
        <v>41</v>
      </c>
      <c r="K205" s="47">
        <v>277</v>
      </c>
      <c r="L205" s="48" t="s">
        <v>339</v>
      </c>
    </row>
    <row r="206" spans="1:12" ht="51" hidden="1" customHeight="1" x14ac:dyDescent="0.2">
      <c r="A206" s="3">
        <v>200</v>
      </c>
      <c r="B206" s="44">
        <v>7203</v>
      </c>
      <c r="C206" s="45" t="s">
        <v>352</v>
      </c>
      <c r="D206" s="44">
        <v>10</v>
      </c>
      <c r="E206" s="179" t="s">
        <v>44</v>
      </c>
      <c r="F206" s="44" t="s">
        <v>39</v>
      </c>
      <c r="G206" s="46">
        <v>23281902</v>
      </c>
      <c r="H206" s="565">
        <v>130000</v>
      </c>
      <c r="I206" s="45" t="s">
        <v>306</v>
      </c>
      <c r="J206" s="178" t="s">
        <v>41</v>
      </c>
      <c r="K206" s="47">
        <v>277</v>
      </c>
      <c r="L206" s="48" t="s">
        <v>339</v>
      </c>
    </row>
    <row r="207" spans="1:12" ht="25.5" hidden="1" customHeight="1" x14ac:dyDescent="0.2">
      <c r="A207" s="3">
        <v>201</v>
      </c>
      <c r="B207" s="44">
        <v>7203</v>
      </c>
      <c r="C207" s="45" t="s">
        <v>353</v>
      </c>
      <c r="D207" s="44">
        <v>1</v>
      </c>
      <c r="E207" s="179" t="s">
        <v>44</v>
      </c>
      <c r="F207" s="44" t="s">
        <v>39</v>
      </c>
      <c r="G207" s="440">
        <v>24131513</v>
      </c>
      <c r="H207" s="565">
        <v>115000</v>
      </c>
      <c r="I207" s="45" t="s">
        <v>306</v>
      </c>
      <c r="J207" s="178" t="s">
        <v>41</v>
      </c>
      <c r="K207" s="47">
        <v>278</v>
      </c>
      <c r="L207" s="48" t="s">
        <v>339</v>
      </c>
    </row>
    <row r="208" spans="1:12" ht="25.5" hidden="1" customHeight="1" x14ac:dyDescent="0.2">
      <c r="A208" s="3">
        <v>202</v>
      </c>
      <c r="B208" s="44">
        <v>7203</v>
      </c>
      <c r="C208" s="45" t="s">
        <v>354</v>
      </c>
      <c r="D208" s="44">
        <v>2</v>
      </c>
      <c r="E208" s="179" t="s">
        <v>44</v>
      </c>
      <c r="F208" s="44" t="s">
        <v>39</v>
      </c>
      <c r="G208" s="440">
        <v>24131513</v>
      </c>
      <c r="H208" s="565">
        <v>234000</v>
      </c>
      <c r="I208" s="45" t="s">
        <v>306</v>
      </c>
      <c r="J208" s="178" t="s">
        <v>41</v>
      </c>
      <c r="K208" s="47">
        <v>278</v>
      </c>
      <c r="L208" s="48" t="s">
        <v>339</v>
      </c>
    </row>
    <row r="209" spans="1:12" ht="25.5" hidden="1" customHeight="1" x14ac:dyDescent="0.2">
      <c r="A209" s="3">
        <v>203</v>
      </c>
      <c r="B209" s="44">
        <v>7203</v>
      </c>
      <c r="C209" s="45" t="s">
        <v>355</v>
      </c>
      <c r="D209" s="44">
        <v>4</v>
      </c>
      <c r="E209" s="179" t="s">
        <v>325</v>
      </c>
      <c r="F209" s="44" t="s">
        <v>39</v>
      </c>
      <c r="G209" s="46">
        <v>31211704</v>
      </c>
      <c r="H209" s="565">
        <v>245980</v>
      </c>
      <c r="I209" s="45" t="s">
        <v>306</v>
      </c>
      <c r="J209" s="178" t="s">
        <v>41</v>
      </c>
      <c r="K209" s="47">
        <v>278</v>
      </c>
      <c r="L209" s="48" t="s">
        <v>302</v>
      </c>
    </row>
    <row r="210" spans="1:12" ht="25.5" hidden="1" customHeight="1" x14ac:dyDescent="0.2">
      <c r="A210" s="3">
        <v>204</v>
      </c>
      <c r="B210" s="44">
        <v>7203</v>
      </c>
      <c r="C210" s="45" t="s">
        <v>356</v>
      </c>
      <c r="D210" s="44">
        <v>4</v>
      </c>
      <c r="E210" s="179" t="s">
        <v>313</v>
      </c>
      <c r="F210" s="44" t="s">
        <v>39</v>
      </c>
      <c r="G210" s="46">
        <v>31211704</v>
      </c>
      <c r="H210" s="565">
        <v>51800</v>
      </c>
      <c r="I210" s="45" t="s">
        <v>306</v>
      </c>
      <c r="J210" s="178" t="s">
        <v>41</v>
      </c>
      <c r="K210" s="47">
        <v>278</v>
      </c>
      <c r="L210" s="48" t="s">
        <v>302</v>
      </c>
    </row>
    <row r="211" spans="1:12" ht="25.5" hidden="1" customHeight="1" x14ac:dyDescent="0.2">
      <c r="A211" s="3">
        <v>205</v>
      </c>
      <c r="B211" s="44">
        <v>7203</v>
      </c>
      <c r="C211" s="45" t="s">
        <v>357</v>
      </c>
      <c r="D211" s="44">
        <v>2</v>
      </c>
      <c r="E211" s="179" t="s">
        <v>313</v>
      </c>
      <c r="F211" s="44" t="s">
        <v>39</v>
      </c>
      <c r="G211" s="46">
        <v>31211704</v>
      </c>
      <c r="H211" s="565">
        <v>40000</v>
      </c>
      <c r="I211" s="45" t="s">
        <v>306</v>
      </c>
      <c r="J211" s="178" t="s">
        <v>41</v>
      </c>
      <c r="K211" s="47">
        <v>278</v>
      </c>
      <c r="L211" s="48" t="s">
        <v>302</v>
      </c>
    </row>
    <row r="212" spans="1:12" ht="38.25" hidden="1" customHeight="1" x14ac:dyDescent="0.2">
      <c r="A212" s="3">
        <v>206</v>
      </c>
      <c r="B212" s="44">
        <v>7203</v>
      </c>
      <c r="C212" s="45" t="s">
        <v>358</v>
      </c>
      <c r="D212" s="44">
        <v>3</v>
      </c>
      <c r="E212" s="179" t="s">
        <v>325</v>
      </c>
      <c r="F212" s="44" t="s">
        <v>39</v>
      </c>
      <c r="G212" s="46">
        <v>31211704</v>
      </c>
      <c r="H212" s="565">
        <v>210000</v>
      </c>
      <c r="I212" s="45" t="s">
        <v>306</v>
      </c>
      <c r="J212" s="178" t="s">
        <v>41</v>
      </c>
      <c r="K212" s="47">
        <v>278</v>
      </c>
      <c r="L212" s="48" t="s">
        <v>302</v>
      </c>
    </row>
    <row r="213" spans="1:12" ht="38.25" hidden="1" customHeight="1" x14ac:dyDescent="0.2">
      <c r="A213" s="3">
        <v>207</v>
      </c>
      <c r="B213" s="44">
        <v>7203</v>
      </c>
      <c r="C213" s="45" t="s">
        <v>359</v>
      </c>
      <c r="D213" s="44">
        <v>5</v>
      </c>
      <c r="E213" s="179" t="s">
        <v>313</v>
      </c>
      <c r="F213" s="44" t="s">
        <v>39</v>
      </c>
      <c r="G213" s="46">
        <v>31211707</v>
      </c>
      <c r="H213" s="565">
        <v>150000</v>
      </c>
      <c r="I213" s="45" t="s">
        <v>306</v>
      </c>
      <c r="J213" s="178" t="s">
        <v>41</v>
      </c>
      <c r="K213" s="47">
        <v>278</v>
      </c>
      <c r="L213" s="48" t="s">
        <v>302</v>
      </c>
    </row>
    <row r="214" spans="1:12" ht="25.5" hidden="1" customHeight="1" x14ac:dyDescent="0.2">
      <c r="A214" s="3">
        <v>208</v>
      </c>
      <c r="B214" s="406">
        <v>7203</v>
      </c>
      <c r="C214" s="407" t="s">
        <v>360</v>
      </c>
      <c r="D214" s="406">
        <v>5</v>
      </c>
      <c r="E214" s="179" t="s">
        <v>305</v>
      </c>
      <c r="F214" s="406" t="s">
        <v>39</v>
      </c>
      <c r="G214" s="408">
        <v>31211704</v>
      </c>
      <c r="H214" s="567">
        <v>20000</v>
      </c>
      <c r="I214" s="407" t="s">
        <v>306</v>
      </c>
      <c r="J214" s="178" t="s">
        <v>41</v>
      </c>
      <c r="K214" s="192">
        <v>278</v>
      </c>
      <c r="L214" s="409" t="s">
        <v>299</v>
      </c>
    </row>
    <row r="215" spans="1:12" ht="25.5" hidden="1" customHeight="1" x14ac:dyDescent="0.2">
      <c r="A215" s="3">
        <v>209</v>
      </c>
      <c r="B215" s="406">
        <v>7203</v>
      </c>
      <c r="C215" s="407" t="s">
        <v>361</v>
      </c>
      <c r="D215" s="406">
        <v>2</v>
      </c>
      <c r="E215" s="179" t="s">
        <v>313</v>
      </c>
      <c r="F215" s="406" t="s">
        <v>39</v>
      </c>
      <c r="G215" s="408">
        <v>10171702</v>
      </c>
      <c r="H215" s="567">
        <v>28000</v>
      </c>
      <c r="I215" s="407" t="s">
        <v>306</v>
      </c>
      <c r="J215" s="178" t="s">
        <v>41</v>
      </c>
      <c r="K215" s="192">
        <v>278</v>
      </c>
      <c r="L215" s="409" t="s">
        <v>299</v>
      </c>
    </row>
    <row r="216" spans="1:12" ht="25.5" hidden="1" customHeight="1" x14ac:dyDescent="0.2">
      <c r="A216" s="3">
        <v>210</v>
      </c>
      <c r="B216" s="44">
        <v>7203</v>
      </c>
      <c r="C216" s="45" t="s">
        <v>362</v>
      </c>
      <c r="D216" s="44">
        <v>250</v>
      </c>
      <c r="E216" s="179" t="s">
        <v>363</v>
      </c>
      <c r="F216" s="44" t="s">
        <v>39</v>
      </c>
      <c r="G216" s="440">
        <v>26121613</v>
      </c>
      <c r="H216" s="565">
        <v>162500</v>
      </c>
      <c r="I216" s="45" t="s">
        <v>364</v>
      </c>
      <c r="J216" s="178" t="s">
        <v>41</v>
      </c>
      <c r="K216" s="47">
        <v>299</v>
      </c>
      <c r="L216" s="48" t="s">
        <v>302</v>
      </c>
    </row>
    <row r="217" spans="1:12" ht="25.5" hidden="1" customHeight="1" x14ac:dyDescent="0.2">
      <c r="A217" s="3">
        <v>211</v>
      </c>
      <c r="B217" s="44">
        <v>7203</v>
      </c>
      <c r="C217" s="45" t="s">
        <v>365</v>
      </c>
      <c r="D217" s="44">
        <v>200</v>
      </c>
      <c r="E217" s="179" t="s">
        <v>363</v>
      </c>
      <c r="F217" s="44" t="s">
        <v>39</v>
      </c>
      <c r="G217" s="440">
        <v>26121613</v>
      </c>
      <c r="H217" s="565">
        <v>72000</v>
      </c>
      <c r="I217" s="45" t="s">
        <v>364</v>
      </c>
      <c r="J217" s="178" t="s">
        <v>41</v>
      </c>
      <c r="K217" s="47">
        <v>299</v>
      </c>
      <c r="L217" s="48" t="s">
        <v>302</v>
      </c>
    </row>
    <row r="218" spans="1:12" ht="38.25" hidden="1" customHeight="1" x14ac:dyDescent="0.2">
      <c r="A218" s="3">
        <v>212</v>
      </c>
      <c r="B218" s="44">
        <v>7203</v>
      </c>
      <c r="C218" s="45" t="s">
        <v>366</v>
      </c>
      <c r="D218" s="44">
        <v>500</v>
      </c>
      <c r="E218" s="179" t="s">
        <v>363</v>
      </c>
      <c r="F218" s="44" t="s">
        <v>39</v>
      </c>
      <c r="G218" s="440">
        <v>26121613</v>
      </c>
      <c r="H218" s="565">
        <v>180000</v>
      </c>
      <c r="I218" s="45" t="s">
        <v>364</v>
      </c>
      <c r="J218" s="178" t="s">
        <v>41</v>
      </c>
      <c r="K218" s="47">
        <v>299</v>
      </c>
      <c r="L218" s="48" t="s">
        <v>302</v>
      </c>
    </row>
    <row r="219" spans="1:12" ht="25.5" hidden="1" customHeight="1" x14ac:dyDescent="0.2">
      <c r="A219" s="3">
        <v>213</v>
      </c>
      <c r="B219" s="44">
        <v>7203</v>
      </c>
      <c r="C219" s="45" t="s">
        <v>367</v>
      </c>
      <c r="D219" s="44">
        <v>500</v>
      </c>
      <c r="E219" s="179" t="s">
        <v>363</v>
      </c>
      <c r="F219" s="44" t="s">
        <v>39</v>
      </c>
      <c r="G219" s="440">
        <v>26121613</v>
      </c>
      <c r="H219" s="565">
        <v>180000</v>
      </c>
      <c r="I219" s="45" t="s">
        <v>364</v>
      </c>
      <c r="J219" s="178" t="s">
        <v>41</v>
      </c>
      <c r="K219" s="47">
        <v>299</v>
      </c>
      <c r="L219" s="48" t="s">
        <v>302</v>
      </c>
    </row>
    <row r="220" spans="1:12" ht="25.5" hidden="1" customHeight="1" x14ac:dyDescent="0.2">
      <c r="A220" s="3">
        <v>214</v>
      </c>
      <c r="B220" s="44">
        <v>7203</v>
      </c>
      <c r="C220" s="45" t="s">
        <v>368</v>
      </c>
      <c r="D220" s="44">
        <v>200</v>
      </c>
      <c r="E220" s="179" t="s">
        <v>363</v>
      </c>
      <c r="F220" s="44" t="s">
        <v>39</v>
      </c>
      <c r="G220" s="440">
        <v>26121613</v>
      </c>
      <c r="H220" s="565">
        <v>560000</v>
      </c>
      <c r="I220" s="45" t="s">
        <v>364</v>
      </c>
      <c r="J220" s="178" t="s">
        <v>41</v>
      </c>
      <c r="K220" s="47">
        <v>299</v>
      </c>
      <c r="L220" s="48" t="s">
        <v>302</v>
      </c>
    </row>
    <row r="221" spans="1:12" ht="25.5" hidden="1" customHeight="1" x14ac:dyDescent="0.2">
      <c r="A221" s="3">
        <v>215</v>
      </c>
      <c r="B221" s="44">
        <v>7203</v>
      </c>
      <c r="C221" s="45" t="s">
        <v>369</v>
      </c>
      <c r="D221" s="44">
        <v>200</v>
      </c>
      <c r="E221" s="179" t="s">
        <v>363</v>
      </c>
      <c r="F221" s="44" t="s">
        <v>39</v>
      </c>
      <c r="G221" s="440">
        <v>26121613</v>
      </c>
      <c r="H221" s="565">
        <v>200000</v>
      </c>
      <c r="I221" s="45" t="s">
        <v>364</v>
      </c>
      <c r="J221" s="178" t="s">
        <v>41</v>
      </c>
      <c r="K221" s="47">
        <v>299</v>
      </c>
      <c r="L221" s="48" t="s">
        <v>302</v>
      </c>
    </row>
    <row r="222" spans="1:12" ht="25.5" hidden="1" customHeight="1" x14ac:dyDescent="0.2">
      <c r="A222" s="3">
        <v>216</v>
      </c>
      <c r="B222" s="44">
        <v>7203</v>
      </c>
      <c r="C222" s="45" t="s">
        <v>370</v>
      </c>
      <c r="D222" s="44">
        <v>200</v>
      </c>
      <c r="E222" s="179" t="s">
        <v>363</v>
      </c>
      <c r="F222" s="44" t="s">
        <v>39</v>
      </c>
      <c r="G222" s="440">
        <v>26121613</v>
      </c>
      <c r="H222" s="565">
        <v>500000</v>
      </c>
      <c r="I222" s="45" t="s">
        <v>364</v>
      </c>
      <c r="J222" s="178" t="s">
        <v>41</v>
      </c>
      <c r="K222" s="47">
        <v>299</v>
      </c>
      <c r="L222" s="48" t="s">
        <v>302</v>
      </c>
    </row>
    <row r="223" spans="1:12" ht="76.5" hidden="1" customHeight="1" x14ac:dyDescent="0.2">
      <c r="A223" s="3">
        <v>217</v>
      </c>
      <c r="B223" s="44">
        <v>7203</v>
      </c>
      <c r="C223" s="45" t="s">
        <v>371</v>
      </c>
      <c r="D223" s="44">
        <v>155</v>
      </c>
      <c r="E223" s="179" t="s">
        <v>363</v>
      </c>
      <c r="F223" s="44" t="s">
        <v>39</v>
      </c>
      <c r="G223" s="46">
        <v>26121634</v>
      </c>
      <c r="H223" s="565">
        <v>344875</v>
      </c>
      <c r="I223" s="45" t="s">
        <v>364</v>
      </c>
      <c r="J223" s="178" t="s">
        <v>41</v>
      </c>
      <c r="K223" s="47">
        <v>299</v>
      </c>
      <c r="L223" s="48" t="s">
        <v>339</v>
      </c>
    </row>
    <row r="224" spans="1:12" ht="25.5" hidden="1" customHeight="1" x14ac:dyDescent="0.2">
      <c r="A224" s="3">
        <v>218</v>
      </c>
      <c r="B224" s="44">
        <v>7203</v>
      </c>
      <c r="C224" s="45" t="s">
        <v>372</v>
      </c>
      <c r="D224" s="44">
        <v>100</v>
      </c>
      <c r="E224" s="179" t="s">
        <v>363</v>
      </c>
      <c r="F224" s="44" t="s">
        <v>39</v>
      </c>
      <c r="G224" s="46">
        <v>26121629</v>
      </c>
      <c r="H224" s="565">
        <v>200000</v>
      </c>
      <c r="I224" s="45" t="s">
        <v>364</v>
      </c>
      <c r="J224" s="178" t="s">
        <v>41</v>
      </c>
      <c r="K224" s="47">
        <v>299</v>
      </c>
      <c r="L224" s="48" t="s">
        <v>302</v>
      </c>
    </row>
    <row r="225" spans="1:12" ht="25.5" hidden="1" customHeight="1" x14ac:dyDescent="0.2">
      <c r="A225" s="3">
        <v>219</v>
      </c>
      <c r="B225" s="44">
        <v>7203</v>
      </c>
      <c r="C225" s="45" t="s">
        <v>373</v>
      </c>
      <c r="D225" s="44">
        <v>30</v>
      </c>
      <c r="E225" s="179" t="s">
        <v>44</v>
      </c>
      <c r="F225" s="44" t="s">
        <v>39</v>
      </c>
      <c r="G225" s="46">
        <v>39111810</v>
      </c>
      <c r="H225" s="565">
        <v>67500</v>
      </c>
      <c r="I225" s="45" t="s">
        <v>364</v>
      </c>
      <c r="J225" s="178" t="s">
        <v>41</v>
      </c>
      <c r="K225" s="47">
        <v>304</v>
      </c>
      <c r="L225" s="48" t="s">
        <v>302</v>
      </c>
    </row>
    <row r="226" spans="1:12" ht="25.5" hidden="1" customHeight="1" x14ac:dyDescent="0.2">
      <c r="A226" s="3">
        <v>220</v>
      </c>
      <c r="B226" s="44">
        <v>7203</v>
      </c>
      <c r="C226" s="45" t="s">
        <v>374</v>
      </c>
      <c r="D226" s="44">
        <v>30</v>
      </c>
      <c r="E226" s="179" t="s">
        <v>44</v>
      </c>
      <c r="F226" s="44" t="s">
        <v>39</v>
      </c>
      <c r="G226" s="46">
        <v>39111810</v>
      </c>
      <c r="H226" s="565">
        <v>46500</v>
      </c>
      <c r="I226" s="45" t="s">
        <v>364</v>
      </c>
      <c r="J226" s="178" t="s">
        <v>41</v>
      </c>
      <c r="K226" s="47">
        <v>304</v>
      </c>
      <c r="L226" s="48" t="s">
        <v>302</v>
      </c>
    </row>
    <row r="227" spans="1:12" ht="25.5" hidden="1" customHeight="1" x14ac:dyDescent="0.2">
      <c r="A227" s="3">
        <v>221</v>
      </c>
      <c r="B227" s="44">
        <v>7203</v>
      </c>
      <c r="C227" s="45" t="s">
        <v>375</v>
      </c>
      <c r="D227" s="44">
        <v>30</v>
      </c>
      <c r="E227" s="179" t="s">
        <v>44</v>
      </c>
      <c r="F227" s="44" t="s">
        <v>39</v>
      </c>
      <c r="G227" s="46">
        <v>39111810</v>
      </c>
      <c r="H227" s="565">
        <v>100000</v>
      </c>
      <c r="I227" s="45" t="s">
        <v>364</v>
      </c>
      <c r="J227" s="178" t="s">
        <v>41</v>
      </c>
      <c r="K227" s="47">
        <v>304</v>
      </c>
      <c r="L227" s="48" t="s">
        <v>302</v>
      </c>
    </row>
    <row r="228" spans="1:12" ht="25.5" hidden="1" customHeight="1" x14ac:dyDescent="0.2">
      <c r="A228" s="3">
        <v>222</v>
      </c>
      <c r="B228" s="44">
        <v>7203</v>
      </c>
      <c r="C228" s="45" t="s">
        <v>376</v>
      </c>
      <c r="D228" s="44">
        <v>15</v>
      </c>
      <c r="E228" s="179" t="s">
        <v>44</v>
      </c>
      <c r="F228" s="44" t="s">
        <v>39</v>
      </c>
      <c r="G228" s="46">
        <v>39111810</v>
      </c>
      <c r="H228" s="565">
        <v>82500</v>
      </c>
      <c r="I228" s="45" t="s">
        <v>364</v>
      </c>
      <c r="J228" s="178" t="s">
        <v>41</v>
      </c>
      <c r="K228" s="47">
        <v>304</v>
      </c>
      <c r="L228" s="48" t="s">
        <v>302</v>
      </c>
    </row>
    <row r="229" spans="1:12" ht="25.5" hidden="1" customHeight="1" x14ac:dyDescent="0.2">
      <c r="A229" s="3">
        <v>223</v>
      </c>
      <c r="B229" s="44">
        <v>7203</v>
      </c>
      <c r="C229" s="45" t="s">
        <v>377</v>
      </c>
      <c r="D229" s="44">
        <v>130</v>
      </c>
      <c r="E229" s="179" t="s">
        <v>44</v>
      </c>
      <c r="F229" s="44" t="s">
        <v>39</v>
      </c>
      <c r="G229" s="46">
        <v>39101699</v>
      </c>
      <c r="H229" s="565">
        <v>234000</v>
      </c>
      <c r="I229" s="45" t="s">
        <v>364</v>
      </c>
      <c r="J229" s="178" t="s">
        <v>41</v>
      </c>
      <c r="K229" s="47">
        <v>304</v>
      </c>
      <c r="L229" s="48" t="s">
        <v>302</v>
      </c>
    </row>
    <row r="230" spans="1:12" ht="25.5" hidden="1" customHeight="1" x14ac:dyDescent="0.2">
      <c r="A230" s="3">
        <v>224</v>
      </c>
      <c r="B230" s="44">
        <v>7203</v>
      </c>
      <c r="C230" s="45" t="s">
        <v>378</v>
      </c>
      <c r="D230" s="44">
        <v>12</v>
      </c>
      <c r="E230" s="179" t="s">
        <v>44</v>
      </c>
      <c r="F230" s="44" t="s">
        <v>39</v>
      </c>
      <c r="G230" s="46"/>
      <c r="H230" s="565">
        <v>160800</v>
      </c>
      <c r="I230" s="45" t="s">
        <v>364</v>
      </c>
      <c r="J230" s="178" t="s">
        <v>41</v>
      </c>
      <c r="K230" s="47">
        <v>304</v>
      </c>
      <c r="L230" s="48" t="s">
        <v>302</v>
      </c>
    </row>
    <row r="231" spans="1:12" ht="25.5" hidden="1" customHeight="1" x14ac:dyDescent="0.2">
      <c r="A231" s="3">
        <v>225</v>
      </c>
      <c r="B231" s="44">
        <v>7203</v>
      </c>
      <c r="C231" s="45" t="s">
        <v>379</v>
      </c>
      <c r="D231" s="44">
        <v>35</v>
      </c>
      <c r="E231" s="179" t="s">
        <v>44</v>
      </c>
      <c r="F231" s="44" t="s">
        <v>39</v>
      </c>
      <c r="G231" s="440">
        <v>39121633</v>
      </c>
      <c r="H231" s="565">
        <v>249200</v>
      </c>
      <c r="I231" s="45" t="s">
        <v>364</v>
      </c>
      <c r="J231" s="178" t="s">
        <v>41</v>
      </c>
      <c r="K231" s="47">
        <v>304</v>
      </c>
      <c r="L231" s="48" t="s">
        <v>302</v>
      </c>
    </row>
    <row r="232" spans="1:12" ht="25.5" hidden="1" customHeight="1" x14ac:dyDescent="0.2">
      <c r="A232" s="3">
        <v>226</v>
      </c>
      <c r="B232" s="44">
        <v>7203</v>
      </c>
      <c r="C232" s="45" t="s">
        <v>380</v>
      </c>
      <c r="D232" s="44">
        <v>10</v>
      </c>
      <c r="E232" s="179" t="s">
        <v>44</v>
      </c>
      <c r="F232" s="44" t="s">
        <v>39</v>
      </c>
      <c r="G232" s="440">
        <v>39121633</v>
      </c>
      <c r="H232" s="565">
        <v>98550</v>
      </c>
      <c r="I232" s="45" t="s">
        <v>364</v>
      </c>
      <c r="J232" s="178" t="s">
        <v>41</v>
      </c>
      <c r="K232" s="47">
        <v>304</v>
      </c>
      <c r="L232" s="48" t="s">
        <v>302</v>
      </c>
    </row>
    <row r="233" spans="1:12" ht="25.5" hidden="1" customHeight="1" x14ac:dyDescent="0.2">
      <c r="A233" s="3">
        <v>227</v>
      </c>
      <c r="B233" s="44">
        <v>7203</v>
      </c>
      <c r="C233" s="45" t="s">
        <v>381</v>
      </c>
      <c r="D233" s="44">
        <v>20</v>
      </c>
      <c r="E233" s="179" t="s">
        <v>44</v>
      </c>
      <c r="F233" s="44" t="s">
        <v>39</v>
      </c>
      <c r="G233" s="440">
        <v>39121633</v>
      </c>
      <c r="H233" s="565">
        <v>334140</v>
      </c>
      <c r="I233" s="45" t="s">
        <v>364</v>
      </c>
      <c r="J233" s="178" t="s">
        <v>41</v>
      </c>
      <c r="K233" s="47">
        <v>304</v>
      </c>
      <c r="L233" s="48" t="s">
        <v>302</v>
      </c>
    </row>
    <row r="234" spans="1:12" ht="25.5" hidden="1" customHeight="1" x14ac:dyDescent="0.2">
      <c r="A234" s="3">
        <v>228</v>
      </c>
      <c r="B234" s="44">
        <v>7203</v>
      </c>
      <c r="C234" s="45" t="s">
        <v>382</v>
      </c>
      <c r="D234" s="44">
        <v>15</v>
      </c>
      <c r="E234" s="179" t="s">
        <v>44</v>
      </c>
      <c r="F234" s="44" t="s">
        <v>39</v>
      </c>
      <c r="G234" s="440">
        <v>39121633</v>
      </c>
      <c r="H234" s="565">
        <v>279150</v>
      </c>
      <c r="I234" s="45" t="s">
        <v>364</v>
      </c>
      <c r="J234" s="178" t="s">
        <v>41</v>
      </c>
      <c r="K234" s="47">
        <v>304</v>
      </c>
      <c r="L234" s="48" t="s">
        <v>302</v>
      </c>
    </row>
    <row r="235" spans="1:12" ht="25.5" hidden="1" customHeight="1" x14ac:dyDescent="0.2">
      <c r="A235" s="3">
        <v>229</v>
      </c>
      <c r="B235" s="44">
        <v>7203</v>
      </c>
      <c r="C235" s="45" t="s">
        <v>383</v>
      </c>
      <c r="D235" s="44">
        <v>15</v>
      </c>
      <c r="E235" s="179" t="s">
        <v>44</v>
      </c>
      <c r="F235" s="44" t="s">
        <v>39</v>
      </c>
      <c r="G235" s="440">
        <v>39121633</v>
      </c>
      <c r="H235" s="565">
        <v>315000</v>
      </c>
      <c r="I235" s="45" t="s">
        <v>364</v>
      </c>
      <c r="J235" s="178" t="s">
        <v>41</v>
      </c>
      <c r="K235" s="47">
        <v>304</v>
      </c>
      <c r="L235" s="48" t="s">
        <v>302</v>
      </c>
    </row>
    <row r="236" spans="1:12" ht="25.5" hidden="1" customHeight="1" x14ac:dyDescent="0.2">
      <c r="A236" s="3">
        <v>230</v>
      </c>
      <c r="B236" s="44">
        <v>7203</v>
      </c>
      <c r="C236" s="45" t="s">
        <v>384</v>
      </c>
      <c r="D236" s="44">
        <v>10</v>
      </c>
      <c r="E236" s="179" t="s">
        <v>44</v>
      </c>
      <c r="F236" s="44" t="s">
        <v>39</v>
      </c>
      <c r="G236" s="440">
        <v>39121633</v>
      </c>
      <c r="H236" s="565">
        <v>207007</v>
      </c>
      <c r="I236" s="45" t="s">
        <v>385</v>
      </c>
      <c r="J236" s="178" t="s">
        <v>41</v>
      </c>
      <c r="K236" s="47">
        <v>304</v>
      </c>
      <c r="L236" s="48" t="s">
        <v>302</v>
      </c>
    </row>
    <row r="237" spans="1:12" ht="25.5" hidden="1" customHeight="1" x14ac:dyDescent="0.2">
      <c r="A237" s="3">
        <v>231</v>
      </c>
      <c r="B237" s="44">
        <v>7203</v>
      </c>
      <c r="C237" s="45" t="s">
        <v>386</v>
      </c>
      <c r="D237" s="44">
        <v>15</v>
      </c>
      <c r="E237" s="179" t="s">
        <v>44</v>
      </c>
      <c r="F237" s="44" t="s">
        <v>39</v>
      </c>
      <c r="G237" s="440">
        <v>39121633</v>
      </c>
      <c r="H237" s="565">
        <v>315000</v>
      </c>
      <c r="I237" s="45" t="s">
        <v>364</v>
      </c>
      <c r="J237" s="178" t="s">
        <v>41</v>
      </c>
      <c r="K237" s="47">
        <v>304</v>
      </c>
      <c r="L237" s="48" t="s">
        <v>302</v>
      </c>
    </row>
    <row r="238" spans="1:12" ht="25.5" hidden="1" customHeight="1" x14ac:dyDescent="0.2">
      <c r="A238" s="3">
        <v>232</v>
      </c>
      <c r="B238" s="44">
        <v>7203</v>
      </c>
      <c r="C238" s="45" t="s">
        <v>387</v>
      </c>
      <c r="D238" s="44">
        <v>30</v>
      </c>
      <c r="E238" s="179" t="s">
        <v>44</v>
      </c>
      <c r="F238" s="44" t="s">
        <v>39</v>
      </c>
      <c r="G238" s="440">
        <v>39121633</v>
      </c>
      <c r="H238" s="565">
        <v>712012.2</v>
      </c>
      <c r="I238" s="45" t="s">
        <v>364</v>
      </c>
      <c r="J238" s="178" t="s">
        <v>41</v>
      </c>
      <c r="K238" s="47">
        <v>304</v>
      </c>
      <c r="L238" s="48" t="s">
        <v>302</v>
      </c>
    </row>
    <row r="239" spans="1:12" ht="51" hidden="1" customHeight="1" x14ac:dyDescent="0.2">
      <c r="A239" s="3">
        <v>233</v>
      </c>
      <c r="B239" s="44">
        <v>7203</v>
      </c>
      <c r="C239" s="45" t="s">
        <v>388</v>
      </c>
      <c r="D239" s="44">
        <v>3</v>
      </c>
      <c r="E239" s="179" t="s">
        <v>44</v>
      </c>
      <c r="F239" s="44" t="s">
        <v>39</v>
      </c>
      <c r="G239" s="441">
        <v>39121318</v>
      </c>
      <c r="H239" s="565">
        <v>918610.35000000009</v>
      </c>
      <c r="I239" s="45" t="s">
        <v>364</v>
      </c>
      <c r="J239" s="178" t="s">
        <v>41</v>
      </c>
      <c r="K239" s="47">
        <v>304</v>
      </c>
      <c r="L239" s="48" t="s">
        <v>302</v>
      </c>
    </row>
    <row r="240" spans="1:12" ht="38.25" hidden="1" customHeight="1" x14ac:dyDescent="0.2">
      <c r="A240" s="3">
        <v>234</v>
      </c>
      <c r="B240" s="44">
        <v>7203</v>
      </c>
      <c r="C240" s="45" t="s">
        <v>389</v>
      </c>
      <c r="D240" s="44">
        <v>3</v>
      </c>
      <c r="E240" s="179" t="s">
        <v>44</v>
      </c>
      <c r="F240" s="44" t="s">
        <v>39</v>
      </c>
      <c r="G240" s="46">
        <v>39121318</v>
      </c>
      <c r="H240" s="565">
        <v>486000</v>
      </c>
      <c r="I240" s="45" t="s">
        <v>364</v>
      </c>
      <c r="J240" s="178" t="s">
        <v>41</v>
      </c>
      <c r="K240" s="47">
        <v>304</v>
      </c>
      <c r="L240" s="48" t="s">
        <v>302</v>
      </c>
    </row>
    <row r="241" spans="1:12" ht="38.25" hidden="1" customHeight="1" x14ac:dyDescent="0.2">
      <c r="A241" s="3">
        <v>235</v>
      </c>
      <c r="B241" s="44">
        <v>7203</v>
      </c>
      <c r="C241" s="45" t="s">
        <v>390</v>
      </c>
      <c r="D241" s="44">
        <v>3</v>
      </c>
      <c r="E241" s="179" t="s">
        <v>44</v>
      </c>
      <c r="F241" s="44" t="s">
        <v>39</v>
      </c>
      <c r="G241" s="46">
        <v>39121318</v>
      </c>
      <c r="H241" s="565">
        <v>486000</v>
      </c>
      <c r="I241" s="45" t="s">
        <v>364</v>
      </c>
      <c r="J241" s="178" t="s">
        <v>41</v>
      </c>
      <c r="K241" s="47">
        <v>304</v>
      </c>
      <c r="L241" s="48" t="s">
        <v>302</v>
      </c>
    </row>
    <row r="242" spans="1:12" ht="38.25" hidden="1" customHeight="1" x14ac:dyDescent="0.2">
      <c r="A242" s="3">
        <v>236</v>
      </c>
      <c r="B242" s="44">
        <v>7203</v>
      </c>
      <c r="C242" s="45" t="s">
        <v>391</v>
      </c>
      <c r="D242" s="44">
        <v>2</v>
      </c>
      <c r="E242" s="179" t="s">
        <v>44</v>
      </c>
      <c r="F242" s="44" t="s">
        <v>39</v>
      </c>
      <c r="G242" s="46">
        <v>39121318</v>
      </c>
      <c r="H242" s="565">
        <v>368000</v>
      </c>
      <c r="I242" s="45" t="s">
        <v>364</v>
      </c>
      <c r="J242" s="178" t="s">
        <v>41</v>
      </c>
      <c r="K242" s="47">
        <v>304</v>
      </c>
      <c r="L242" s="48" t="s">
        <v>302</v>
      </c>
    </row>
    <row r="243" spans="1:12" ht="38.25" hidden="1" customHeight="1" x14ac:dyDescent="0.2">
      <c r="A243" s="3">
        <v>237</v>
      </c>
      <c r="B243" s="44">
        <v>7203</v>
      </c>
      <c r="C243" s="45" t="s">
        <v>392</v>
      </c>
      <c r="D243" s="44">
        <v>2</v>
      </c>
      <c r="E243" s="179" t="s">
        <v>44</v>
      </c>
      <c r="F243" s="44" t="s">
        <v>39</v>
      </c>
      <c r="G243" s="46">
        <v>39121318</v>
      </c>
      <c r="H243" s="565">
        <v>368000</v>
      </c>
      <c r="I243" s="45" t="s">
        <v>364</v>
      </c>
      <c r="J243" s="178" t="s">
        <v>41</v>
      </c>
      <c r="K243" s="47">
        <v>304</v>
      </c>
      <c r="L243" s="48" t="s">
        <v>302</v>
      </c>
    </row>
    <row r="244" spans="1:12" ht="38.25" hidden="1" customHeight="1" x14ac:dyDescent="0.2">
      <c r="A244" s="3">
        <v>238</v>
      </c>
      <c r="B244" s="44">
        <v>7203</v>
      </c>
      <c r="C244" s="45" t="s">
        <v>393</v>
      </c>
      <c r="D244" s="44">
        <v>4</v>
      </c>
      <c r="E244" s="179" t="s">
        <v>44</v>
      </c>
      <c r="F244" s="44" t="s">
        <v>39</v>
      </c>
      <c r="G244" s="46">
        <v>39121318</v>
      </c>
      <c r="H244" s="565">
        <v>428000</v>
      </c>
      <c r="I244" s="45" t="s">
        <v>364</v>
      </c>
      <c r="J244" s="178" t="s">
        <v>41</v>
      </c>
      <c r="K244" s="47">
        <v>304</v>
      </c>
      <c r="L244" s="48" t="s">
        <v>302</v>
      </c>
    </row>
    <row r="245" spans="1:12" ht="25.5" hidden="1" customHeight="1" x14ac:dyDescent="0.2">
      <c r="A245" s="3">
        <v>239</v>
      </c>
      <c r="B245" s="44">
        <v>7203</v>
      </c>
      <c r="C245" s="45" t="s">
        <v>394</v>
      </c>
      <c r="D245" s="44">
        <v>150</v>
      </c>
      <c r="E245" s="179" t="s">
        <v>44</v>
      </c>
      <c r="F245" s="44" t="s">
        <v>39</v>
      </c>
      <c r="G245" s="46">
        <v>39121439</v>
      </c>
      <c r="H245" s="565">
        <v>31500</v>
      </c>
      <c r="I245" s="45" t="s">
        <v>364</v>
      </c>
      <c r="J245" s="178" t="s">
        <v>41</v>
      </c>
      <c r="K245" s="47">
        <v>304</v>
      </c>
      <c r="L245" s="48" t="s">
        <v>302</v>
      </c>
    </row>
    <row r="246" spans="1:12" ht="25.5" hidden="1" customHeight="1" x14ac:dyDescent="0.2">
      <c r="A246" s="3">
        <v>240</v>
      </c>
      <c r="B246" s="44">
        <v>7203</v>
      </c>
      <c r="C246" s="45" t="s">
        <v>395</v>
      </c>
      <c r="D246" s="44">
        <v>15</v>
      </c>
      <c r="E246" s="179" t="s">
        <v>44</v>
      </c>
      <c r="F246" s="44" t="s">
        <v>39</v>
      </c>
      <c r="G246" s="46">
        <v>39122233</v>
      </c>
      <c r="H246" s="565">
        <v>300000</v>
      </c>
      <c r="I246" s="45" t="s">
        <v>364</v>
      </c>
      <c r="J246" s="178" t="s">
        <v>41</v>
      </c>
      <c r="K246" s="47">
        <v>304</v>
      </c>
      <c r="L246" s="48" t="s">
        <v>302</v>
      </c>
    </row>
    <row r="247" spans="1:12" ht="38.25" hidden="1" customHeight="1" x14ac:dyDescent="0.2">
      <c r="A247" s="3">
        <v>241</v>
      </c>
      <c r="B247" s="44">
        <v>7203</v>
      </c>
      <c r="C247" s="45" t="s">
        <v>396</v>
      </c>
      <c r="D247" s="44">
        <v>10</v>
      </c>
      <c r="E247" s="179" t="s">
        <v>44</v>
      </c>
      <c r="F247" s="44" t="s">
        <v>39</v>
      </c>
      <c r="G247" s="46">
        <v>39122210</v>
      </c>
      <c r="H247" s="565">
        <v>300000</v>
      </c>
      <c r="I247" s="45" t="s">
        <v>364</v>
      </c>
      <c r="J247" s="178" t="s">
        <v>41</v>
      </c>
      <c r="K247" s="47">
        <v>304</v>
      </c>
      <c r="L247" s="48" t="s">
        <v>302</v>
      </c>
    </row>
    <row r="248" spans="1:12" ht="38.25" hidden="1" customHeight="1" x14ac:dyDescent="0.2">
      <c r="A248" s="3">
        <v>242</v>
      </c>
      <c r="B248" s="44">
        <v>7203</v>
      </c>
      <c r="C248" s="45" t="s">
        <v>397</v>
      </c>
      <c r="D248" s="44">
        <v>80</v>
      </c>
      <c r="E248" s="179" t="s">
        <v>44</v>
      </c>
      <c r="F248" s="44" t="s">
        <v>39</v>
      </c>
      <c r="G248" s="46">
        <v>39101699</v>
      </c>
      <c r="H248" s="565">
        <v>1200000</v>
      </c>
      <c r="I248" s="45" t="s">
        <v>364</v>
      </c>
      <c r="J248" s="178" t="s">
        <v>41</v>
      </c>
      <c r="K248" s="47">
        <v>304</v>
      </c>
      <c r="L248" s="48" t="s">
        <v>302</v>
      </c>
    </row>
    <row r="249" spans="1:12" ht="25.5" hidden="1" customHeight="1" x14ac:dyDescent="0.2">
      <c r="A249" s="3">
        <v>243</v>
      </c>
      <c r="B249" s="44">
        <v>7203</v>
      </c>
      <c r="C249" s="45" t="s">
        <v>398</v>
      </c>
      <c r="D249" s="44">
        <v>20</v>
      </c>
      <c r="E249" s="179" t="s">
        <v>44</v>
      </c>
      <c r="F249" s="44" t="s">
        <v>39</v>
      </c>
      <c r="G249" s="46">
        <v>43211909</v>
      </c>
      <c r="H249" s="565">
        <v>520000</v>
      </c>
      <c r="I249" s="45" t="s">
        <v>364</v>
      </c>
      <c r="J249" s="178" t="s">
        <v>41</v>
      </c>
      <c r="K249" s="47">
        <v>304</v>
      </c>
      <c r="L249" s="48" t="s">
        <v>302</v>
      </c>
    </row>
    <row r="250" spans="1:12" ht="25.5" hidden="1" customHeight="1" x14ac:dyDescent="0.2">
      <c r="A250" s="3">
        <v>244</v>
      </c>
      <c r="B250" s="44">
        <v>7203</v>
      </c>
      <c r="C250" s="45" t="s">
        <v>399</v>
      </c>
      <c r="D250" s="44">
        <v>20</v>
      </c>
      <c r="E250" s="179" t="s">
        <v>44</v>
      </c>
      <c r="F250" s="44" t="s">
        <v>39</v>
      </c>
      <c r="G250" s="46">
        <v>43211909</v>
      </c>
      <c r="H250" s="565">
        <v>860000</v>
      </c>
      <c r="I250" s="45" t="s">
        <v>364</v>
      </c>
      <c r="J250" s="178" t="s">
        <v>41</v>
      </c>
      <c r="K250" s="47">
        <v>304</v>
      </c>
      <c r="L250" s="48" t="s">
        <v>302</v>
      </c>
    </row>
    <row r="251" spans="1:12" ht="38.25" hidden="1" customHeight="1" x14ac:dyDescent="0.2">
      <c r="A251" s="3">
        <v>245</v>
      </c>
      <c r="B251" s="44">
        <v>7203</v>
      </c>
      <c r="C251" s="45" t="s">
        <v>400</v>
      </c>
      <c r="D251" s="44">
        <v>115</v>
      </c>
      <c r="E251" s="179" t="s">
        <v>44</v>
      </c>
      <c r="F251" s="44" t="s">
        <v>39</v>
      </c>
      <c r="G251" s="46">
        <v>39121439</v>
      </c>
      <c r="H251" s="565">
        <v>172500</v>
      </c>
      <c r="I251" s="45" t="s">
        <v>364</v>
      </c>
      <c r="J251" s="178" t="s">
        <v>41</v>
      </c>
      <c r="K251" s="47">
        <v>304</v>
      </c>
      <c r="L251" s="48" t="s">
        <v>302</v>
      </c>
    </row>
    <row r="252" spans="1:12" ht="25.5" hidden="1" customHeight="1" x14ac:dyDescent="0.2">
      <c r="A252" s="3">
        <v>246</v>
      </c>
      <c r="B252" s="44">
        <v>7203</v>
      </c>
      <c r="C252" s="45" t="s">
        <v>401</v>
      </c>
      <c r="D252" s="44">
        <v>20</v>
      </c>
      <c r="E252" s="179" t="s">
        <v>44</v>
      </c>
      <c r="F252" s="44" t="s">
        <v>39</v>
      </c>
      <c r="G252" s="46">
        <v>39101803</v>
      </c>
      <c r="H252" s="565">
        <v>14800</v>
      </c>
      <c r="I252" s="45" t="s">
        <v>364</v>
      </c>
      <c r="J252" s="178" t="s">
        <v>41</v>
      </c>
      <c r="K252" s="47">
        <v>304</v>
      </c>
      <c r="L252" s="48" t="s">
        <v>302</v>
      </c>
    </row>
    <row r="253" spans="1:12" ht="38.25" hidden="1" customHeight="1" x14ac:dyDescent="0.2">
      <c r="A253" s="3">
        <v>247</v>
      </c>
      <c r="B253" s="44">
        <v>7203</v>
      </c>
      <c r="C253" s="45" t="s">
        <v>402</v>
      </c>
      <c r="D253" s="44">
        <v>10</v>
      </c>
      <c r="E253" s="179" t="s">
        <v>44</v>
      </c>
      <c r="F253" s="44" t="s">
        <v>39</v>
      </c>
      <c r="G253" s="46">
        <v>39121610</v>
      </c>
      <c r="H253" s="565">
        <v>1480000</v>
      </c>
      <c r="I253" s="45" t="s">
        <v>364</v>
      </c>
      <c r="J253" s="178" t="s">
        <v>41</v>
      </c>
      <c r="K253" s="47">
        <v>304</v>
      </c>
      <c r="L253" s="48" t="s">
        <v>302</v>
      </c>
    </row>
    <row r="254" spans="1:12" ht="38.25" hidden="1" customHeight="1" x14ac:dyDescent="0.2">
      <c r="A254" s="3">
        <v>248</v>
      </c>
      <c r="B254" s="44">
        <v>7203</v>
      </c>
      <c r="C254" s="45" t="s">
        <v>403</v>
      </c>
      <c r="D254" s="44">
        <v>10</v>
      </c>
      <c r="E254" s="179" t="s">
        <v>44</v>
      </c>
      <c r="F254" s="44" t="s">
        <v>39</v>
      </c>
      <c r="G254" s="46">
        <v>39121610</v>
      </c>
      <c r="H254" s="565">
        <v>770000</v>
      </c>
      <c r="I254" s="45" t="s">
        <v>364</v>
      </c>
      <c r="J254" s="178" t="s">
        <v>41</v>
      </c>
      <c r="K254" s="47">
        <v>304</v>
      </c>
      <c r="L254" s="48" t="s">
        <v>302</v>
      </c>
    </row>
    <row r="255" spans="1:12" ht="25.5" hidden="1" customHeight="1" x14ac:dyDescent="0.2">
      <c r="A255" s="3">
        <v>249</v>
      </c>
      <c r="B255" s="44">
        <v>7203</v>
      </c>
      <c r="C255" s="45" t="s">
        <v>404</v>
      </c>
      <c r="D255" s="44">
        <v>115</v>
      </c>
      <c r="E255" s="179" t="s">
        <v>44</v>
      </c>
      <c r="F255" s="44" t="s">
        <v>39</v>
      </c>
      <c r="G255" s="46">
        <v>39121439</v>
      </c>
      <c r="H255" s="565">
        <v>294400</v>
      </c>
      <c r="I255" s="45" t="s">
        <v>364</v>
      </c>
      <c r="J255" s="178" t="s">
        <v>41</v>
      </c>
      <c r="K255" s="47">
        <v>304</v>
      </c>
      <c r="L255" s="48" t="s">
        <v>302</v>
      </c>
    </row>
    <row r="256" spans="1:12" ht="25.5" hidden="1" customHeight="1" x14ac:dyDescent="0.2">
      <c r="A256" s="3">
        <v>250</v>
      </c>
      <c r="B256" s="44">
        <v>7203</v>
      </c>
      <c r="C256" s="45" t="s">
        <v>405</v>
      </c>
      <c r="D256" s="44">
        <v>5</v>
      </c>
      <c r="E256" s="179" t="s">
        <v>44</v>
      </c>
      <c r="F256" s="44" t="s">
        <v>39</v>
      </c>
      <c r="G256" s="46">
        <v>31152209</v>
      </c>
      <c r="H256" s="565">
        <v>5750</v>
      </c>
      <c r="I256" s="45" t="s">
        <v>35</v>
      </c>
      <c r="J256" s="178" t="s">
        <v>41</v>
      </c>
      <c r="K256" s="47">
        <v>314</v>
      </c>
      <c r="L256" s="48" t="s">
        <v>302</v>
      </c>
    </row>
    <row r="257" spans="1:12" ht="38.25" hidden="1" customHeight="1" x14ac:dyDescent="0.2">
      <c r="A257" s="3">
        <v>251</v>
      </c>
      <c r="B257" s="44">
        <v>7203</v>
      </c>
      <c r="C257" s="45" t="s">
        <v>406</v>
      </c>
      <c r="D257" s="44">
        <v>250</v>
      </c>
      <c r="E257" s="179" t="s">
        <v>44</v>
      </c>
      <c r="F257" s="44" t="s">
        <v>39</v>
      </c>
      <c r="G257" s="46">
        <v>30161604</v>
      </c>
      <c r="H257" s="565">
        <v>450000</v>
      </c>
      <c r="I257" s="45" t="s">
        <v>35</v>
      </c>
      <c r="J257" s="178" t="s">
        <v>41</v>
      </c>
      <c r="K257" s="47">
        <v>314</v>
      </c>
      <c r="L257" s="48" t="s">
        <v>302</v>
      </c>
    </row>
    <row r="258" spans="1:12" ht="38.25" hidden="1" customHeight="1" x14ac:dyDescent="0.2">
      <c r="A258" s="3">
        <v>252</v>
      </c>
      <c r="B258" s="44">
        <v>7203</v>
      </c>
      <c r="C258" s="45" t="s">
        <v>407</v>
      </c>
      <c r="D258" s="44">
        <v>10</v>
      </c>
      <c r="E258" s="179" t="s">
        <v>44</v>
      </c>
      <c r="F258" s="44" t="s">
        <v>39</v>
      </c>
      <c r="G258" s="46">
        <v>39121102</v>
      </c>
      <c r="H258" s="565">
        <v>650000</v>
      </c>
      <c r="I258" s="45" t="s">
        <v>35</v>
      </c>
      <c r="J258" s="178" t="s">
        <v>41</v>
      </c>
      <c r="K258" s="47">
        <v>314</v>
      </c>
      <c r="L258" s="48" t="s">
        <v>302</v>
      </c>
    </row>
    <row r="259" spans="1:12" ht="25.5" hidden="1" customHeight="1" x14ac:dyDescent="0.2">
      <c r="A259" s="3">
        <v>253</v>
      </c>
      <c r="B259" s="44">
        <v>7203</v>
      </c>
      <c r="C259" s="45" t="s">
        <v>408</v>
      </c>
      <c r="D259" s="44">
        <v>5</v>
      </c>
      <c r="E259" s="179" t="s">
        <v>44</v>
      </c>
      <c r="F259" s="44" t="s">
        <v>39</v>
      </c>
      <c r="G259" s="46">
        <v>27111539</v>
      </c>
      <c r="H259" s="565">
        <v>5000</v>
      </c>
      <c r="I259" s="45" t="s">
        <v>35</v>
      </c>
      <c r="J259" s="178" t="s">
        <v>41</v>
      </c>
      <c r="K259" s="47">
        <v>314</v>
      </c>
      <c r="L259" s="48" t="s">
        <v>302</v>
      </c>
    </row>
    <row r="260" spans="1:12" ht="25.5" hidden="1" customHeight="1" x14ac:dyDescent="0.2">
      <c r="A260" s="3">
        <v>254</v>
      </c>
      <c r="B260" s="44">
        <v>7203</v>
      </c>
      <c r="C260" s="45" t="s">
        <v>409</v>
      </c>
      <c r="D260" s="44">
        <v>5</v>
      </c>
      <c r="E260" s="179" t="s">
        <v>44</v>
      </c>
      <c r="F260" s="44" t="s">
        <v>39</v>
      </c>
      <c r="G260" s="46">
        <v>27111539</v>
      </c>
      <c r="H260" s="565">
        <v>5750</v>
      </c>
      <c r="I260" s="45" t="s">
        <v>35</v>
      </c>
      <c r="J260" s="178" t="s">
        <v>41</v>
      </c>
      <c r="K260" s="47">
        <v>314</v>
      </c>
      <c r="L260" s="48" t="s">
        <v>302</v>
      </c>
    </row>
    <row r="261" spans="1:12" ht="25.5" hidden="1" customHeight="1" x14ac:dyDescent="0.2">
      <c r="A261" s="3">
        <v>255</v>
      </c>
      <c r="B261" s="44">
        <v>7203</v>
      </c>
      <c r="C261" s="45" t="s">
        <v>410</v>
      </c>
      <c r="D261" s="44">
        <v>5</v>
      </c>
      <c r="E261" s="179" t="s">
        <v>44</v>
      </c>
      <c r="F261" s="44" t="s">
        <v>39</v>
      </c>
      <c r="G261" s="46">
        <v>27111539</v>
      </c>
      <c r="H261" s="565">
        <v>5500</v>
      </c>
      <c r="I261" s="45" t="s">
        <v>35</v>
      </c>
      <c r="J261" s="178" t="s">
        <v>41</v>
      </c>
      <c r="K261" s="47">
        <v>314</v>
      </c>
      <c r="L261" s="48" t="s">
        <v>302</v>
      </c>
    </row>
    <row r="262" spans="1:12" ht="38.25" hidden="1" customHeight="1" x14ac:dyDescent="0.2">
      <c r="A262" s="3">
        <v>256</v>
      </c>
      <c r="B262" s="44">
        <v>7203</v>
      </c>
      <c r="C262" s="45" t="s">
        <v>411</v>
      </c>
      <c r="D262" s="44">
        <v>10</v>
      </c>
      <c r="E262" s="179" t="s">
        <v>44</v>
      </c>
      <c r="F262" s="44" t="s">
        <v>39</v>
      </c>
      <c r="G262" s="440">
        <v>27111543</v>
      </c>
      <c r="H262" s="565">
        <v>20000</v>
      </c>
      <c r="I262" s="45" t="s">
        <v>35</v>
      </c>
      <c r="J262" s="178" t="s">
        <v>41</v>
      </c>
      <c r="K262" s="47">
        <v>314</v>
      </c>
      <c r="L262" s="48" t="s">
        <v>302</v>
      </c>
    </row>
    <row r="263" spans="1:12" ht="38.25" hidden="1" customHeight="1" x14ac:dyDescent="0.2">
      <c r="A263" s="3">
        <v>257</v>
      </c>
      <c r="B263" s="44">
        <v>7203</v>
      </c>
      <c r="C263" s="45" t="s">
        <v>412</v>
      </c>
      <c r="D263" s="44">
        <v>10</v>
      </c>
      <c r="E263" s="179" t="s">
        <v>44</v>
      </c>
      <c r="F263" s="44" t="s">
        <v>39</v>
      </c>
      <c r="G263" s="440">
        <v>27111543</v>
      </c>
      <c r="H263" s="565">
        <v>8000</v>
      </c>
      <c r="I263" s="45" t="s">
        <v>35</v>
      </c>
      <c r="J263" s="178" t="s">
        <v>41</v>
      </c>
      <c r="K263" s="47">
        <v>314</v>
      </c>
      <c r="L263" s="48" t="s">
        <v>302</v>
      </c>
    </row>
    <row r="264" spans="1:12" ht="38.25" hidden="1" customHeight="1" x14ac:dyDescent="0.2">
      <c r="A264" s="3">
        <v>258</v>
      </c>
      <c r="B264" s="44">
        <v>7203</v>
      </c>
      <c r="C264" s="45" t="s">
        <v>413</v>
      </c>
      <c r="D264" s="44">
        <v>10</v>
      </c>
      <c r="E264" s="179" t="s">
        <v>44</v>
      </c>
      <c r="F264" s="44" t="s">
        <v>39</v>
      </c>
      <c r="G264" s="440">
        <v>27111543</v>
      </c>
      <c r="H264" s="565">
        <v>15000</v>
      </c>
      <c r="I264" s="45" t="s">
        <v>35</v>
      </c>
      <c r="J264" s="178" t="s">
        <v>41</v>
      </c>
      <c r="K264" s="47">
        <v>314</v>
      </c>
      <c r="L264" s="48" t="s">
        <v>302</v>
      </c>
    </row>
    <row r="265" spans="1:12" ht="25.5" hidden="1" customHeight="1" x14ac:dyDescent="0.2">
      <c r="A265" s="3">
        <v>259</v>
      </c>
      <c r="B265" s="44">
        <v>7203</v>
      </c>
      <c r="C265" s="45" t="s">
        <v>414</v>
      </c>
      <c r="D265" s="44">
        <v>10</v>
      </c>
      <c r="E265" s="179" t="s">
        <v>44</v>
      </c>
      <c r="F265" s="44" t="s">
        <v>39</v>
      </c>
      <c r="G265" s="440">
        <v>27111538</v>
      </c>
      <c r="H265" s="565">
        <v>5500</v>
      </c>
      <c r="I265" s="45" t="s">
        <v>35</v>
      </c>
      <c r="J265" s="178" t="s">
        <v>41</v>
      </c>
      <c r="K265" s="47">
        <v>314</v>
      </c>
      <c r="L265" s="48" t="s">
        <v>302</v>
      </c>
    </row>
    <row r="266" spans="1:12" ht="25.5" hidden="1" customHeight="1" x14ac:dyDescent="0.2">
      <c r="A266" s="3">
        <v>260</v>
      </c>
      <c r="B266" s="44">
        <v>7203</v>
      </c>
      <c r="C266" s="45" t="s">
        <v>415</v>
      </c>
      <c r="D266" s="44">
        <v>10</v>
      </c>
      <c r="E266" s="179" t="s">
        <v>44</v>
      </c>
      <c r="F266" s="44" t="s">
        <v>39</v>
      </c>
      <c r="G266" s="440">
        <v>27111538</v>
      </c>
      <c r="H266" s="565">
        <v>13000</v>
      </c>
      <c r="I266" s="45" t="s">
        <v>35</v>
      </c>
      <c r="J266" s="178" t="s">
        <v>41</v>
      </c>
      <c r="K266" s="47">
        <v>314</v>
      </c>
      <c r="L266" s="48" t="s">
        <v>302</v>
      </c>
    </row>
    <row r="267" spans="1:12" ht="25.5" hidden="1" customHeight="1" x14ac:dyDescent="0.2">
      <c r="A267" s="3">
        <v>261</v>
      </c>
      <c r="B267" s="44">
        <v>7203</v>
      </c>
      <c r="C267" s="45" t="s">
        <v>416</v>
      </c>
      <c r="D267" s="44">
        <v>10</v>
      </c>
      <c r="E267" s="179" t="s">
        <v>44</v>
      </c>
      <c r="F267" s="44" t="s">
        <v>39</v>
      </c>
      <c r="G267" s="46">
        <v>27111538</v>
      </c>
      <c r="H267" s="565">
        <v>90000</v>
      </c>
      <c r="I267" s="45" t="s">
        <v>35</v>
      </c>
      <c r="J267" s="178" t="s">
        <v>41</v>
      </c>
      <c r="K267" s="47">
        <v>314</v>
      </c>
      <c r="L267" s="48" t="s">
        <v>302</v>
      </c>
    </row>
    <row r="268" spans="1:12" ht="25.5" hidden="1" customHeight="1" x14ac:dyDescent="0.2">
      <c r="A268" s="3">
        <v>262</v>
      </c>
      <c r="B268" s="44">
        <v>7203</v>
      </c>
      <c r="C268" s="45" t="s">
        <v>417</v>
      </c>
      <c r="D268" s="44">
        <v>5</v>
      </c>
      <c r="E268" s="179" t="s">
        <v>44</v>
      </c>
      <c r="F268" s="44" t="s">
        <v>39</v>
      </c>
      <c r="G268" s="46">
        <v>27112811</v>
      </c>
      <c r="H268" s="565">
        <v>25000</v>
      </c>
      <c r="I268" s="45" t="s">
        <v>35</v>
      </c>
      <c r="J268" s="178" t="s">
        <v>41</v>
      </c>
      <c r="K268" s="47">
        <v>314</v>
      </c>
      <c r="L268" s="48" t="s">
        <v>302</v>
      </c>
    </row>
    <row r="269" spans="1:12" ht="25.5" hidden="1" customHeight="1" x14ac:dyDescent="0.2">
      <c r="A269" s="3">
        <v>263</v>
      </c>
      <c r="B269" s="44">
        <v>7203</v>
      </c>
      <c r="C269" s="45" t="s">
        <v>418</v>
      </c>
      <c r="D269" s="44">
        <v>5</v>
      </c>
      <c r="E269" s="179" t="s">
        <v>44</v>
      </c>
      <c r="F269" s="44" t="s">
        <v>39</v>
      </c>
      <c r="G269" s="46">
        <v>27112811</v>
      </c>
      <c r="H269" s="565">
        <v>30000</v>
      </c>
      <c r="I269" s="45" t="s">
        <v>35</v>
      </c>
      <c r="J269" s="178" t="s">
        <v>41</v>
      </c>
      <c r="K269" s="47">
        <v>314</v>
      </c>
      <c r="L269" s="48" t="s">
        <v>302</v>
      </c>
    </row>
    <row r="270" spans="1:12" ht="25.5" hidden="1" customHeight="1" x14ac:dyDescent="0.2">
      <c r="A270" s="3">
        <v>264</v>
      </c>
      <c r="B270" s="44">
        <v>7203</v>
      </c>
      <c r="C270" s="45" t="s">
        <v>419</v>
      </c>
      <c r="D270" s="44">
        <v>10</v>
      </c>
      <c r="E270" s="179" t="s">
        <v>44</v>
      </c>
      <c r="F270" s="44" t="s">
        <v>39</v>
      </c>
      <c r="G270" s="46">
        <v>27111538</v>
      </c>
      <c r="H270" s="565">
        <v>8000</v>
      </c>
      <c r="I270" s="45" t="s">
        <v>35</v>
      </c>
      <c r="J270" s="178" t="s">
        <v>41</v>
      </c>
      <c r="K270" s="47">
        <v>314</v>
      </c>
      <c r="L270" s="48" t="s">
        <v>302</v>
      </c>
    </row>
    <row r="271" spans="1:12" ht="25.5" hidden="1" customHeight="1" x14ac:dyDescent="0.2">
      <c r="A271" s="3">
        <v>265</v>
      </c>
      <c r="B271" s="44">
        <v>7203</v>
      </c>
      <c r="C271" s="45" t="s">
        <v>420</v>
      </c>
      <c r="D271" s="44">
        <v>60</v>
      </c>
      <c r="E271" s="179" t="s">
        <v>44</v>
      </c>
      <c r="F271" s="44" t="s">
        <v>39</v>
      </c>
      <c r="G271" s="46">
        <v>39121303</v>
      </c>
      <c r="H271" s="565">
        <v>90000</v>
      </c>
      <c r="I271" s="45" t="s">
        <v>35</v>
      </c>
      <c r="J271" s="178" t="s">
        <v>41</v>
      </c>
      <c r="K271" s="47">
        <v>314</v>
      </c>
      <c r="L271" s="48" t="s">
        <v>302</v>
      </c>
    </row>
    <row r="272" spans="1:12" ht="25.5" hidden="1" customHeight="1" x14ac:dyDescent="0.2">
      <c r="A272" s="3">
        <v>266</v>
      </c>
      <c r="B272" s="44">
        <v>7203</v>
      </c>
      <c r="C272" s="45" t="s">
        <v>421</v>
      </c>
      <c r="D272" s="44">
        <v>60</v>
      </c>
      <c r="E272" s="179" t="s">
        <v>44</v>
      </c>
      <c r="F272" s="44" t="s">
        <v>39</v>
      </c>
      <c r="G272" s="46">
        <v>39121303</v>
      </c>
      <c r="H272" s="565">
        <v>134520</v>
      </c>
      <c r="I272" s="45" t="s">
        <v>35</v>
      </c>
      <c r="J272" s="178" t="s">
        <v>41</v>
      </c>
      <c r="K272" s="47">
        <v>314</v>
      </c>
      <c r="L272" s="48" t="s">
        <v>302</v>
      </c>
    </row>
    <row r="273" spans="1:12" ht="38.25" hidden="1" customHeight="1" x14ac:dyDescent="0.2">
      <c r="A273" s="3">
        <v>267</v>
      </c>
      <c r="B273" s="44">
        <v>7203</v>
      </c>
      <c r="C273" s="45" t="s">
        <v>422</v>
      </c>
      <c r="D273" s="44">
        <v>45</v>
      </c>
      <c r="E273" s="179" t="s">
        <v>44</v>
      </c>
      <c r="F273" s="44" t="s">
        <v>39</v>
      </c>
      <c r="G273" s="46">
        <v>39121303</v>
      </c>
      <c r="H273" s="565">
        <v>42750</v>
      </c>
      <c r="I273" s="45" t="s">
        <v>35</v>
      </c>
      <c r="J273" s="178" t="s">
        <v>41</v>
      </c>
      <c r="K273" s="47">
        <v>314</v>
      </c>
      <c r="L273" s="48" t="s">
        <v>302</v>
      </c>
    </row>
    <row r="274" spans="1:12" ht="38.25" hidden="1" customHeight="1" x14ac:dyDescent="0.2">
      <c r="A274" s="3">
        <v>268</v>
      </c>
      <c r="B274" s="44">
        <v>7203</v>
      </c>
      <c r="C274" s="45" t="s">
        <v>423</v>
      </c>
      <c r="D274" s="44">
        <v>60</v>
      </c>
      <c r="E274" s="179" t="s">
        <v>44</v>
      </c>
      <c r="F274" s="44" t="s">
        <v>39</v>
      </c>
      <c r="G274" s="46">
        <v>39121303</v>
      </c>
      <c r="H274" s="565">
        <v>66000</v>
      </c>
      <c r="I274" s="45" t="s">
        <v>35</v>
      </c>
      <c r="J274" s="178" t="s">
        <v>41</v>
      </c>
      <c r="K274" s="47">
        <v>314</v>
      </c>
      <c r="L274" s="48" t="s">
        <v>302</v>
      </c>
    </row>
    <row r="275" spans="1:12" ht="89.25" hidden="1" customHeight="1" x14ac:dyDescent="0.2">
      <c r="A275" s="3">
        <v>269</v>
      </c>
      <c r="B275" s="44">
        <v>7203</v>
      </c>
      <c r="C275" s="45" t="s">
        <v>424</v>
      </c>
      <c r="D275" s="44">
        <v>10</v>
      </c>
      <c r="E275" s="179" t="s">
        <v>44</v>
      </c>
      <c r="F275" s="44" t="s">
        <v>39</v>
      </c>
      <c r="G275" s="46">
        <v>39161604</v>
      </c>
      <c r="H275" s="565">
        <v>26000</v>
      </c>
      <c r="I275" s="45" t="s">
        <v>35</v>
      </c>
      <c r="J275" s="178" t="s">
        <v>41</v>
      </c>
      <c r="K275" s="47">
        <v>314</v>
      </c>
      <c r="L275" s="48" t="s">
        <v>302</v>
      </c>
    </row>
    <row r="276" spans="1:12" ht="63.75" hidden="1" customHeight="1" x14ac:dyDescent="0.2">
      <c r="A276" s="3">
        <v>270</v>
      </c>
      <c r="B276" s="44">
        <v>7203</v>
      </c>
      <c r="C276" s="45" t="s">
        <v>425</v>
      </c>
      <c r="D276" s="44">
        <v>3</v>
      </c>
      <c r="E276" s="179" t="s">
        <v>44</v>
      </c>
      <c r="F276" s="44" t="s">
        <v>39</v>
      </c>
      <c r="G276" s="46">
        <v>31201515</v>
      </c>
      <c r="H276" s="565">
        <v>5625</v>
      </c>
      <c r="I276" s="45" t="s">
        <v>35</v>
      </c>
      <c r="J276" s="178" t="s">
        <v>41</v>
      </c>
      <c r="K276" s="47">
        <v>314</v>
      </c>
      <c r="L276" s="48" t="s">
        <v>302</v>
      </c>
    </row>
    <row r="277" spans="1:12" ht="51" hidden="1" customHeight="1" x14ac:dyDescent="0.2">
      <c r="A277" s="3">
        <v>271</v>
      </c>
      <c r="B277" s="44">
        <v>7203</v>
      </c>
      <c r="C277" s="45" t="s">
        <v>426</v>
      </c>
      <c r="D277" s="44">
        <v>3</v>
      </c>
      <c r="E277" s="179" t="s">
        <v>44</v>
      </c>
      <c r="F277" s="44" t="s">
        <v>39</v>
      </c>
      <c r="G277" s="46">
        <v>31201515</v>
      </c>
      <c r="H277" s="565">
        <v>5400</v>
      </c>
      <c r="I277" s="45" t="s">
        <v>35</v>
      </c>
      <c r="J277" s="178" t="s">
        <v>41</v>
      </c>
      <c r="K277" s="47">
        <v>314</v>
      </c>
      <c r="L277" s="48" t="s">
        <v>302</v>
      </c>
    </row>
    <row r="278" spans="1:12" ht="25.5" hidden="1" customHeight="1" x14ac:dyDescent="0.2">
      <c r="A278" s="3">
        <v>272</v>
      </c>
      <c r="B278" s="44">
        <v>7203</v>
      </c>
      <c r="C278" s="45" t="s">
        <v>427</v>
      </c>
      <c r="D278" s="44">
        <v>1000</v>
      </c>
      <c r="E278" s="179" t="s">
        <v>44</v>
      </c>
      <c r="F278" s="44" t="s">
        <v>39</v>
      </c>
      <c r="G278" s="46">
        <v>31162004</v>
      </c>
      <c r="H278" s="565">
        <v>16000</v>
      </c>
      <c r="I278" s="45" t="s">
        <v>35</v>
      </c>
      <c r="J278" s="178" t="s">
        <v>41</v>
      </c>
      <c r="K278" s="47">
        <v>314</v>
      </c>
      <c r="L278" s="48" t="s">
        <v>302</v>
      </c>
    </row>
    <row r="279" spans="1:12" ht="25.5" hidden="1" customHeight="1" x14ac:dyDescent="0.2">
      <c r="A279" s="3">
        <v>273</v>
      </c>
      <c r="B279" s="44">
        <v>7203</v>
      </c>
      <c r="C279" s="45" t="s">
        <v>428</v>
      </c>
      <c r="D279" s="44">
        <v>4</v>
      </c>
      <c r="E279" s="179" t="s">
        <v>44</v>
      </c>
      <c r="F279" s="44" t="s">
        <v>39</v>
      </c>
      <c r="G279" s="46">
        <v>31162002</v>
      </c>
      <c r="H279" s="565">
        <v>6000</v>
      </c>
      <c r="I279" s="45" t="s">
        <v>35</v>
      </c>
      <c r="J279" s="178" t="s">
        <v>41</v>
      </c>
      <c r="K279" s="47">
        <v>314</v>
      </c>
      <c r="L279" s="48" t="s">
        <v>302</v>
      </c>
    </row>
    <row r="280" spans="1:12" ht="25.5" hidden="1" customHeight="1" x14ac:dyDescent="0.2">
      <c r="A280" s="3">
        <v>274</v>
      </c>
      <c r="B280" s="44">
        <v>7203</v>
      </c>
      <c r="C280" s="45" t="s">
        <v>429</v>
      </c>
      <c r="D280" s="44">
        <v>4</v>
      </c>
      <c r="E280" s="179" t="s">
        <v>44</v>
      </c>
      <c r="F280" s="44" t="s">
        <v>39</v>
      </c>
      <c r="G280" s="46">
        <v>31162002</v>
      </c>
      <c r="H280" s="565">
        <v>6000</v>
      </c>
      <c r="I280" s="45" t="s">
        <v>35</v>
      </c>
      <c r="J280" s="178" t="s">
        <v>41</v>
      </c>
      <c r="K280" s="47">
        <v>314</v>
      </c>
      <c r="L280" s="48" t="s">
        <v>302</v>
      </c>
    </row>
    <row r="281" spans="1:12" ht="25.5" hidden="1" customHeight="1" x14ac:dyDescent="0.2">
      <c r="A281" s="3">
        <v>275</v>
      </c>
      <c r="B281" s="44">
        <v>7203</v>
      </c>
      <c r="C281" s="45" t="s">
        <v>430</v>
      </c>
      <c r="D281" s="44">
        <v>15</v>
      </c>
      <c r="E281" s="179" t="s">
        <v>44</v>
      </c>
      <c r="F281" s="44" t="s">
        <v>39</v>
      </c>
      <c r="G281" s="46">
        <v>39121434</v>
      </c>
      <c r="H281" s="565">
        <v>31500</v>
      </c>
      <c r="I281" s="45" t="s">
        <v>35</v>
      </c>
      <c r="J281" s="178" t="s">
        <v>41</v>
      </c>
      <c r="K281" s="47">
        <v>314</v>
      </c>
      <c r="L281" s="48" t="s">
        <v>302</v>
      </c>
    </row>
    <row r="282" spans="1:12" ht="25.5" hidden="1" customHeight="1" x14ac:dyDescent="0.2">
      <c r="A282" s="3">
        <v>276</v>
      </c>
      <c r="B282" s="44">
        <v>7203</v>
      </c>
      <c r="C282" s="45" t="s">
        <v>431</v>
      </c>
      <c r="D282" s="44">
        <v>50</v>
      </c>
      <c r="E282" s="179" t="s">
        <v>44</v>
      </c>
      <c r="F282" s="44" t="s">
        <v>39</v>
      </c>
      <c r="G282" s="46">
        <v>39121434</v>
      </c>
      <c r="H282" s="565">
        <v>13000</v>
      </c>
      <c r="I282" s="45" t="s">
        <v>35</v>
      </c>
      <c r="J282" s="178" t="s">
        <v>41</v>
      </c>
      <c r="K282" s="47">
        <v>314</v>
      </c>
      <c r="L282" s="48" t="s">
        <v>302</v>
      </c>
    </row>
    <row r="283" spans="1:12" ht="25.5" hidden="1" customHeight="1" x14ac:dyDescent="0.2">
      <c r="A283" s="3">
        <v>277</v>
      </c>
      <c r="B283" s="44">
        <v>7203</v>
      </c>
      <c r="C283" s="45" t="s">
        <v>432</v>
      </c>
      <c r="D283" s="44">
        <v>200</v>
      </c>
      <c r="E283" s="179" t="s">
        <v>44</v>
      </c>
      <c r="F283" s="44" t="s">
        <v>39</v>
      </c>
      <c r="G283" s="46">
        <v>39121434</v>
      </c>
      <c r="H283" s="565">
        <v>70000</v>
      </c>
      <c r="I283" s="45" t="s">
        <v>35</v>
      </c>
      <c r="J283" s="178" t="s">
        <v>41</v>
      </c>
      <c r="K283" s="47">
        <v>314</v>
      </c>
      <c r="L283" s="48" t="s">
        <v>302</v>
      </c>
    </row>
    <row r="284" spans="1:12" ht="25.5" hidden="1" customHeight="1" x14ac:dyDescent="0.2">
      <c r="A284" s="3">
        <v>278</v>
      </c>
      <c r="B284" s="44">
        <v>7203</v>
      </c>
      <c r="C284" s="45" t="s">
        <v>433</v>
      </c>
      <c r="D284" s="44">
        <v>100</v>
      </c>
      <c r="E284" s="179" t="s">
        <v>44</v>
      </c>
      <c r="F284" s="44" t="s">
        <v>39</v>
      </c>
      <c r="G284" s="46">
        <v>39121434</v>
      </c>
      <c r="H284" s="565">
        <v>50000</v>
      </c>
      <c r="I284" s="45" t="s">
        <v>35</v>
      </c>
      <c r="J284" s="178" t="s">
        <v>41</v>
      </c>
      <c r="K284" s="47">
        <v>314</v>
      </c>
      <c r="L284" s="48" t="s">
        <v>302</v>
      </c>
    </row>
    <row r="285" spans="1:12" ht="63.75" hidden="1" customHeight="1" x14ac:dyDescent="0.2">
      <c r="A285" s="3">
        <v>279</v>
      </c>
      <c r="B285" s="44">
        <v>7203</v>
      </c>
      <c r="C285" s="45" t="s">
        <v>434</v>
      </c>
      <c r="D285" s="44">
        <v>10</v>
      </c>
      <c r="E285" s="179" t="s">
        <v>44</v>
      </c>
      <c r="F285" s="44" t="s">
        <v>39</v>
      </c>
      <c r="G285" s="46">
        <v>30151602</v>
      </c>
      <c r="H285" s="565">
        <v>58000</v>
      </c>
      <c r="I285" s="45" t="s">
        <v>35</v>
      </c>
      <c r="J285" s="178" t="s">
        <v>41</v>
      </c>
      <c r="K285" s="47">
        <v>314</v>
      </c>
      <c r="L285" s="48" t="s">
        <v>302</v>
      </c>
    </row>
    <row r="286" spans="1:12" ht="63.75" hidden="1" customHeight="1" x14ac:dyDescent="0.2">
      <c r="A286" s="3">
        <v>280</v>
      </c>
      <c r="B286" s="44">
        <v>7203</v>
      </c>
      <c r="C286" s="45" t="s">
        <v>435</v>
      </c>
      <c r="D286" s="44">
        <v>10</v>
      </c>
      <c r="E286" s="179" t="s">
        <v>44</v>
      </c>
      <c r="F286" s="44" t="s">
        <v>39</v>
      </c>
      <c r="G286" s="46">
        <v>30151602</v>
      </c>
      <c r="H286" s="565">
        <v>23000</v>
      </c>
      <c r="I286" s="45" t="s">
        <v>35</v>
      </c>
      <c r="J286" s="178" t="s">
        <v>41</v>
      </c>
      <c r="K286" s="47">
        <v>314</v>
      </c>
      <c r="L286" s="48" t="s">
        <v>302</v>
      </c>
    </row>
    <row r="287" spans="1:12" ht="25.5" hidden="1" customHeight="1" x14ac:dyDescent="0.2">
      <c r="A287" s="3">
        <v>281</v>
      </c>
      <c r="B287" s="44">
        <v>7203</v>
      </c>
      <c r="C287" s="45" t="s">
        <v>436</v>
      </c>
      <c r="D287" s="44">
        <v>5</v>
      </c>
      <c r="E287" s="179" t="s">
        <v>44</v>
      </c>
      <c r="F287" s="44" t="s">
        <v>39</v>
      </c>
      <c r="G287" s="46">
        <v>40141720</v>
      </c>
      <c r="H287" s="565">
        <v>20000</v>
      </c>
      <c r="I287" s="45" t="s">
        <v>35</v>
      </c>
      <c r="J287" s="178" t="s">
        <v>41</v>
      </c>
      <c r="K287" s="47">
        <v>314</v>
      </c>
      <c r="L287" s="48" t="s">
        <v>302</v>
      </c>
    </row>
    <row r="288" spans="1:12" ht="51" hidden="1" customHeight="1" x14ac:dyDescent="0.2">
      <c r="A288" s="3">
        <v>282</v>
      </c>
      <c r="B288" s="44">
        <v>7203</v>
      </c>
      <c r="C288" s="45" t="s">
        <v>437</v>
      </c>
      <c r="D288" s="44">
        <v>6</v>
      </c>
      <c r="E288" s="179" t="s">
        <v>44</v>
      </c>
      <c r="F288" s="44" t="s">
        <v>39</v>
      </c>
      <c r="G288" s="46">
        <v>27112813</v>
      </c>
      <c r="H288" s="565">
        <v>18000</v>
      </c>
      <c r="I288" s="45" t="s">
        <v>35</v>
      </c>
      <c r="J288" s="178" t="s">
        <v>41</v>
      </c>
      <c r="K288" s="47">
        <v>314</v>
      </c>
      <c r="L288" s="48" t="s">
        <v>302</v>
      </c>
    </row>
    <row r="289" spans="1:12" ht="89.25" hidden="1" customHeight="1" x14ac:dyDescent="0.2">
      <c r="A289" s="3">
        <v>283</v>
      </c>
      <c r="B289" s="44">
        <v>7203</v>
      </c>
      <c r="C289" s="45" t="s">
        <v>438</v>
      </c>
      <c r="D289" s="44">
        <v>15</v>
      </c>
      <c r="E289" s="179" t="s">
        <v>44</v>
      </c>
      <c r="F289" s="44" t="s">
        <v>39</v>
      </c>
      <c r="G289" s="46">
        <v>30102306</v>
      </c>
      <c r="H289" s="565">
        <v>27000</v>
      </c>
      <c r="I289" s="45" t="s">
        <v>35</v>
      </c>
      <c r="J289" s="178" t="s">
        <v>41</v>
      </c>
      <c r="K289" s="47">
        <v>314</v>
      </c>
      <c r="L289" s="48" t="s">
        <v>302</v>
      </c>
    </row>
    <row r="290" spans="1:12" ht="89.25" hidden="1" customHeight="1" x14ac:dyDescent="0.2">
      <c r="A290" s="3">
        <v>284</v>
      </c>
      <c r="B290" s="44">
        <v>7203</v>
      </c>
      <c r="C290" s="45" t="s">
        <v>439</v>
      </c>
      <c r="D290" s="44">
        <v>15</v>
      </c>
      <c r="E290" s="179" t="s">
        <v>44</v>
      </c>
      <c r="F290" s="44" t="s">
        <v>39</v>
      </c>
      <c r="G290" s="46">
        <v>23102304</v>
      </c>
      <c r="H290" s="565">
        <v>46500</v>
      </c>
      <c r="I290" s="45" t="s">
        <v>35</v>
      </c>
      <c r="J290" s="178" t="s">
        <v>41</v>
      </c>
      <c r="K290" s="47">
        <v>314</v>
      </c>
      <c r="L290" s="48" t="s">
        <v>302</v>
      </c>
    </row>
    <row r="291" spans="1:12" ht="25.5" hidden="1" customHeight="1" x14ac:dyDescent="0.2">
      <c r="A291" s="3">
        <v>285</v>
      </c>
      <c r="B291" s="44">
        <v>7203</v>
      </c>
      <c r="C291" s="45" t="s">
        <v>440</v>
      </c>
      <c r="D291" s="44">
        <v>80</v>
      </c>
      <c r="E291" s="179" t="s">
        <v>44</v>
      </c>
      <c r="F291" s="44" t="s">
        <v>39</v>
      </c>
      <c r="G291" s="46">
        <v>39121705</v>
      </c>
      <c r="H291" s="565">
        <v>10400</v>
      </c>
      <c r="I291" s="45" t="s">
        <v>35</v>
      </c>
      <c r="J291" s="178" t="s">
        <v>41</v>
      </c>
      <c r="K291" s="47">
        <v>314</v>
      </c>
      <c r="L291" s="48" t="s">
        <v>302</v>
      </c>
    </row>
    <row r="292" spans="1:12" ht="25.5" hidden="1" customHeight="1" x14ac:dyDescent="0.2">
      <c r="A292" s="3">
        <v>286</v>
      </c>
      <c r="B292" s="44">
        <v>7203</v>
      </c>
      <c r="C292" s="45" t="s">
        <v>441</v>
      </c>
      <c r="D292" s="44">
        <v>300</v>
      </c>
      <c r="E292" s="179" t="s">
        <v>44</v>
      </c>
      <c r="F292" s="44" t="s">
        <v>39</v>
      </c>
      <c r="G292" s="46">
        <v>39121705</v>
      </c>
      <c r="H292" s="565">
        <v>15000</v>
      </c>
      <c r="I292" s="45" t="s">
        <v>35</v>
      </c>
      <c r="J292" s="178" t="s">
        <v>41</v>
      </c>
      <c r="K292" s="47">
        <v>314</v>
      </c>
      <c r="L292" s="48" t="s">
        <v>302</v>
      </c>
    </row>
    <row r="293" spans="1:12" ht="25.5" hidden="1" customHeight="1" x14ac:dyDescent="0.2">
      <c r="A293" s="3">
        <v>287</v>
      </c>
      <c r="B293" s="44">
        <v>7203</v>
      </c>
      <c r="C293" s="45" t="s">
        <v>442</v>
      </c>
      <c r="D293" s="44">
        <v>100</v>
      </c>
      <c r="E293" s="179" t="s">
        <v>44</v>
      </c>
      <c r="F293" s="44" t="s">
        <v>39</v>
      </c>
      <c r="G293" s="46">
        <v>39121705</v>
      </c>
      <c r="H293" s="565">
        <v>5000</v>
      </c>
      <c r="I293" s="45" t="s">
        <v>35</v>
      </c>
      <c r="J293" s="178" t="s">
        <v>41</v>
      </c>
      <c r="K293" s="47">
        <v>314</v>
      </c>
      <c r="L293" s="48" t="s">
        <v>302</v>
      </c>
    </row>
    <row r="294" spans="1:12" ht="51" hidden="1" customHeight="1" x14ac:dyDescent="0.2">
      <c r="A294" s="3">
        <v>288</v>
      </c>
      <c r="B294" s="44">
        <v>7203</v>
      </c>
      <c r="C294" s="45" t="s">
        <v>443</v>
      </c>
      <c r="D294" s="44">
        <v>1</v>
      </c>
      <c r="E294" s="179" t="s">
        <v>44</v>
      </c>
      <c r="F294" s="44" t="s">
        <v>39</v>
      </c>
      <c r="G294" s="46">
        <v>30102003</v>
      </c>
      <c r="H294" s="565">
        <v>145000</v>
      </c>
      <c r="I294" s="45" t="s">
        <v>35</v>
      </c>
      <c r="J294" s="178" t="s">
        <v>41</v>
      </c>
      <c r="K294" s="47">
        <v>314</v>
      </c>
      <c r="L294" s="48" t="s">
        <v>302</v>
      </c>
    </row>
    <row r="295" spans="1:12" ht="63.75" hidden="1" customHeight="1" x14ac:dyDescent="0.2">
      <c r="A295" s="3">
        <v>289</v>
      </c>
      <c r="B295" s="44">
        <v>7203</v>
      </c>
      <c r="C295" s="45" t="s">
        <v>444</v>
      </c>
      <c r="D295" s="44">
        <v>20</v>
      </c>
      <c r="E295" s="179" t="s">
        <v>44</v>
      </c>
      <c r="F295" s="44" t="s">
        <v>39</v>
      </c>
      <c r="G295" s="46">
        <v>30102004</v>
      </c>
      <c r="H295" s="565">
        <v>562400</v>
      </c>
      <c r="I295" s="45" t="s">
        <v>35</v>
      </c>
      <c r="J295" s="178" t="s">
        <v>41</v>
      </c>
      <c r="K295" s="47">
        <v>314</v>
      </c>
      <c r="L295" s="48" t="s">
        <v>302</v>
      </c>
    </row>
    <row r="296" spans="1:12" ht="51" hidden="1" customHeight="1" x14ac:dyDescent="0.2">
      <c r="A296" s="3">
        <v>290</v>
      </c>
      <c r="B296" s="44">
        <v>7203</v>
      </c>
      <c r="C296" s="45" t="s">
        <v>445</v>
      </c>
      <c r="D296" s="44">
        <v>20</v>
      </c>
      <c r="E296" s="179" t="s">
        <v>44</v>
      </c>
      <c r="F296" s="44" t="s">
        <v>39</v>
      </c>
      <c r="G296" s="46">
        <v>30102003</v>
      </c>
      <c r="H296" s="565">
        <v>250000</v>
      </c>
      <c r="I296" s="45" t="s">
        <v>35</v>
      </c>
      <c r="J296" s="178" t="s">
        <v>41</v>
      </c>
      <c r="K296" s="47">
        <v>314</v>
      </c>
      <c r="L296" s="48" t="s">
        <v>302</v>
      </c>
    </row>
    <row r="297" spans="1:12" ht="63.75" hidden="1" customHeight="1" x14ac:dyDescent="0.2">
      <c r="A297" s="3">
        <v>291</v>
      </c>
      <c r="B297" s="44">
        <v>7203</v>
      </c>
      <c r="C297" s="45" t="s">
        <v>446</v>
      </c>
      <c r="D297" s="44">
        <v>10</v>
      </c>
      <c r="E297" s="179" t="s">
        <v>44</v>
      </c>
      <c r="F297" s="44" t="s">
        <v>39</v>
      </c>
      <c r="G297" s="46">
        <v>30102004</v>
      </c>
      <c r="H297" s="565">
        <v>285000</v>
      </c>
      <c r="I297" s="45" t="s">
        <v>35</v>
      </c>
      <c r="J297" s="178" t="s">
        <v>41</v>
      </c>
      <c r="K297" s="47">
        <v>314</v>
      </c>
      <c r="L297" s="48" t="s">
        <v>302</v>
      </c>
    </row>
    <row r="298" spans="1:12" ht="38.25" hidden="1" customHeight="1" x14ac:dyDescent="0.2">
      <c r="A298" s="3">
        <v>292</v>
      </c>
      <c r="B298" s="44">
        <v>7203</v>
      </c>
      <c r="C298" s="45" t="s">
        <v>447</v>
      </c>
      <c r="D298" s="44">
        <v>10</v>
      </c>
      <c r="E298" s="179" t="s">
        <v>44</v>
      </c>
      <c r="F298" s="44" t="s">
        <v>39</v>
      </c>
      <c r="G298" s="46">
        <v>31191501</v>
      </c>
      <c r="H298" s="565">
        <v>6000</v>
      </c>
      <c r="I298" s="45" t="s">
        <v>35</v>
      </c>
      <c r="J298" s="178" t="s">
        <v>41</v>
      </c>
      <c r="K298" s="47">
        <v>314</v>
      </c>
      <c r="L298" s="48" t="s">
        <v>302</v>
      </c>
    </row>
    <row r="299" spans="1:12" ht="25.5" hidden="1" customHeight="1" x14ac:dyDescent="0.2">
      <c r="A299" s="3">
        <v>293</v>
      </c>
      <c r="B299" s="44">
        <v>7203</v>
      </c>
      <c r="C299" s="45" t="s">
        <v>448</v>
      </c>
      <c r="D299" s="44">
        <v>30</v>
      </c>
      <c r="E299" s="179" t="s">
        <v>44</v>
      </c>
      <c r="F299" s="44" t="s">
        <v>39</v>
      </c>
      <c r="G299" s="46">
        <v>30181701</v>
      </c>
      <c r="H299" s="565">
        <v>135000</v>
      </c>
      <c r="I299" s="45" t="s">
        <v>35</v>
      </c>
      <c r="J299" s="178" t="s">
        <v>41</v>
      </c>
      <c r="K299" s="47">
        <v>314</v>
      </c>
      <c r="L299" s="48" t="s">
        <v>302</v>
      </c>
    </row>
    <row r="300" spans="1:12" ht="25.5" hidden="1" customHeight="1" x14ac:dyDescent="0.2">
      <c r="A300" s="3">
        <v>294</v>
      </c>
      <c r="B300" s="44">
        <v>7203</v>
      </c>
      <c r="C300" s="45" t="s">
        <v>449</v>
      </c>
      <c r="D300" s="44">
        <v>30</v>
      </c>
      <c r="E300" s="179" t="s">
        <v>44</v>
      </c>
      <c r="F300" s="44" t="s">
        <v>39</v>
      </c>
      <c r="G300" s="46">
        <v>30181701</v>
      </c>
      <c r="H300" s="565">
        <v>210000</v>
      </c>
      <c r="I300" s="45" t="s">
        <v>35</v>
      </c>
      <c r="J300" s="178" t="s">
        <v>41</v>
      </c>
      <c r="K300" s="47">
        <v>314</v>
      </c>
      <c r="L300" s="48" t="s">
        <v>302</v>
      </c>
    </row>
    <row r="301" spans="1:12" ht="25.5" hidden="1" customHeight="1" x14ac:dyDescent="0.2">
      <c r="A301" s="3">
        <v>295</v>
      </c>
      <c r="B301" s="44">
        <v>7203</v>
      </c>
      <c r="C301" s="45" t="s">
        <v>450</v>
      </c>
      <c r="D301" s="44">
        <v>30</v>
      </c>
      <c r="E301" s="179" t="s">
        <v>44</v>
      </c>
      <c r="F301" s="44" t="s">
        <v>39</v>
      </c>
      <c r="G301" s="46">
        <v>30181701</v>
      </c>
      <c r="H301" s="565">
        <v>120000</v>
      </c>
      <c r="I301" s="45" t="s">
        <v>35</v>
      </c>
      <c r="J301" s="178" t="s">
        <v>41</v>
      </c>
      <c r="K301" s="47">
        <v>314</v>
      </c>
      <c r="L301" s="48" t="s">
        <v>302</v>
      </c>
    </row>
    <row r="302" spans="1:12" ht="25.5" hidden="1" customHeight="1" x14ac:dyDescent="0.2">
      <c r="A302" s="3">
        <v>296</v>
      </c>
      <c r="B302" s="44">
        <v>7203</v>
      </c>
      <c r="C302" s="45" t="s">
        <v>451</v>
      </c>
      <c r="D302" s="44">
        <v>10</v>
      </c>
      <c r="E302" s="179" t="s">
        <v>44</v>
      </c>
      <c r="F302" s="44" t="s">
        <v>39</v>
      </c>
      <c r="G302" s="46">
        <v>30181701</v>
      </c>
      <c r="H302" s="565">
        <v>49000</v>
      </c>
      <c r="I302" s="45" t="s">
        <v>35</v>
      </c>
      <c r="J302" s="178" t="s">
        <v>41</v>
      </c>
      <c r="K302" s="47">
        <v>314</v>
      </c>
      <c r="L302" s="48" t="s">
        <v>302</v>
      </c>
    </row>
    <row r="303" spans="1:12" ht="76.5" hidden="1" customHeight="1" x14ac:dyDescent="0.2">
      <c r="A303" s="3">
        <v>297</v>
      </c>
      <c r="B303" s="44">
        <v>7203</v>
      </c>
      <c r="C303" s="45" t="s">
        <v>452</v>
      </c>
      <c r="D303" s="44">
        <v>15</v>
      </c>
      <c r="E303" s="179" t="s">
        <v>44</v>
      </c>
      <c r="F303" s="44" t="s">
        <v>39</v>
      </c>
      <c r="G303" s="46">
        <v>30161604</v>
      </c>
      <c r="H303" s="565">
        <v>30000</v>
      </c>
      <c r="I303" s="45" t="s">
        <v>35</v>
      </c>
      <c r="J303" s="178" t="s">
        <v>41</v>
      </c>
      <c r="K303" s="47">
        <v>314</v>
      </c>
      <c r="L303" s="48" t="s">
        <v>302</v>
      </c>
    </row>
    <row r="304" spans="1:12" ht="76.5" hidden="1" customHeight="1" x14ac:dyDescent="0.2">
      <c r="A304" s="3">
        <v>298</v>
      </c>
      <c r="B304" s="44">
        <v>7203</v>
      </c>
      <c r="C304" s="45" t="s">
        <v>453</v>
      </c>
      <c r="D304" s="44">
        <v>20</v>
      </c>
      <c r="E304" s="179" t="s">
        <v>44</v>
      </c>
      <c r="F304" s="44" t="s">
        <v>39</v>
      </c>
      <c r="G304" s="46">
        <v>30161604</v>
      </c>
      <c r="H304" s="565">
        <v>44000</v>
      </c>
      <c r="I304" s="45" t="s">
        <v>35</v>
      </c>
      <c r="J304" s="178" t="s">
        <v>41</v>
      </c>
      <c r="K304" s="47">
        <v>314</v>
      </c>
      <c r="L304" s="48" t="s">
        <v>302</v>
      </c>
    </row>
    <row r="305" spans="1:12" ht="76.5" hidden="1" customHeight="1" x14ac:dyDescent="0.2">
      <c r="A305" s="3">
        <v>299</v>
      </c>
      <c r="B305" s="44">
        <v>7203</v>
      </c>
      <c r="C305" s="45" t="s">
        <v>454</v>
      </c>
      <c r="D305" s="44">
        <v>15</v>
      </c>
      <c r="E305" s="179" t="s">
        <v>44</v>
      </c>
      <c r="F305" s="44" t="s">
        <v>39</v>
      </c>
      <c r="G305" s="46">
        <v>30161604</v>
      </c>
      <c r="H305" s="565">
        <v>55500</v>
      </c>
      <c r="I305" s="45" t="s">
        <v>35</v>
      </c>
      <c r="J305" s="178" t="s">
        <v>41</v>
      </c>
      <c r="K305" s="47">
        <v>314</v>
      </c>
      <c r="L305" s="48" t="s">
        <v>302</v>
      </c>
    </row>
    <row r="306" spans="1:12" ht="76.5" hidden="1" customHeight="1" x14ac:dyDescent="0.2">
      <c r="A306" s="3">
        <v>300</v>
      </c>
      <c r="B306" s="44">
        <v>7203</v>
      </c>
      <c r="C306" s="45" t="s">
        <v>455</v>
      </c>
      <c r="D306" s="44">
        <v>20</v>
      </c>
      <c r="E306" s="179" t="s">
        <v>44</v>
      </c>
      <c r="F306" s="44" t="s">
        <v>39</v>
      </c>
      <c r="G306" s="46">
        <v>30161604</v>
      </c>
      <c r="H306" s="565">
        <v>86000</v>
      </c>
      <c r="I306" s="45" t="s">
        <v>35</v>
      </c>
      <c r="J306" s="178" t="s">
        <v>41</v>
      </c>
      <c r="K306" s="47">
        <v>314</v>
      </c>
      <c r="L306" s="48" t="s">
        <v>302</v>
      </c>
    </row>
    <row r="307" spans="1:12" ht="25.5" hidden="1" customHeight="1" x14ac:dyDescent="0.2">
      <c r="A307" s="3">
        <v>301</v>
      </c>
      <c r="B307" s="44">
        <v>7203</v>
      </c>
      <c r="C307" s="45" t="s">
        <v>456</v>
      </c>
      <c r="D307" s="44">
        <v>100</v>
      </c>
      <c r="E307" s="179" t="s">
        <v>44</v>
      </c>
      <c r="F307" s="44" t="s">
        <v>39</v>
      </c>
      <c r="G307" s="46">
        <v>39121304</v>
      </c>
      <c r="H307" s="565">
        <v>35000</v>
      </c>
      <c r="I307" s="45" t="s">
        <v>35</v>
      </c>
      <c r="J307" s="178" t="s">
        <v>41</v>
      </c>
      <c r="K307" s="47">
        <v>314</v>
      </c>
      <c r="L307" s="48" t="s">
        <v>302</v>
      </c>
    </row>
    <row r="308" spans="1:12" ht="25.5" hidden="1" customHeight="1" x14ac:dyDescent="0.2">
      <c r="A308" s="3">
        <v>302</v>
      </c>
      <c r="B308" s="44">
        <v>7203</v>
      </c>
      <c r="C308" s="45" t="s">
        <v>457</v>
      </c>
      <c r="D308" s="44">
        <v>200</v>
      </c>
      <c r="E308" s="179" t="s">
        <v>44</v>
      </c>
      <c r="F308" s="44" t="s">
        <v>39</v>
      </c>
      <c r="G308" s="46">
        <v>30161604</v>
      </c>
      <c r="H308" s="565">
        <v>600000</v>
      </c>
      <c r="I308" s="45" t="s">
        <v>35</v>
      </c>
      <c r="J308" s="178" t="s">
        <v>41</v>
      </c>
      <c r="K308" s="47">
        <v>314</v>
      </c>
      <c r="L308" s="48" t="s">
        <v>302</v>
      </c>
    </row>
    <row r="309" spans="1:12" ht="25.5" hidden="1" customHeight="1" x14ac:dyDescent="0.2">
      <c r="A309" s="3">
        <v>303</v>
      </c>
      <c r="B309" s="44">
        <v>7203</v>
      </c>
      <c r="C309" s="45" t="s">
        <v>458</v>
      </c>
      <c r="D309" s="44">
        <v>200</v>
      </c>
      <c r="E309" s="179" t="s">
        <v>44</v>
      </c>
      <c r="F309" s="44" t="s">
        <v>39</v>
      </c>
      <c r="G309" s="46">
        <v>30161604</v>
      </c>
      <c r="H309" s="565">
        <v>220000</v>
      </c>
      <c r="I309" s="45" t="s">
        <v>35</v>
      </c>
      <c r="J309" s="178" t="s">
        <v>41</v>
      </c>
      <c r="K309" s="47">
        <v>314</v>
      </c>
      <c r="L309" s="48" t="s">
        <v>302</v>
      </c>
    </row>
    <row r="310" spans="1:12" ht="25.5" hidden="1" customHeight="1" x14ac:dyDescent="0.2">
      <c r="A310" s="3">
        <v>304</v>
      </c>
      <c r="B310" s="44">
        <v>7203</v>
      </c>
      <c r="C310" s="45" t="s">
        <v>459</v>
      </c>
      <c r="D310" s="44">
        <v>200</v>
      </c>
      <c r="E310" s="179" t="s">
        <v>44</v>
      </c>
      <c r="F310" s="44" t="s">
        <v>39</v>
      </c>
      <c r="G310" s="46">
        <v>30161604</v>
      </c>
      <c r="H310" s="565">
        <v>120000</v>
      </c>
      <c r="I310" s="45" t="s">
        <v>35</v>
      </c>
      <c r="J310" s="178" t="s">
        <v>41</v>
      </c>
      <c r="K310" s="47">
        <v>314</v>
      </c>
      <c r="L310" s="48" t="s">
        <v>302</v>
      </c>
    </row>
    <row r="311" spans="1:12" ht="25.5" hidden="1" customHeight="1" x14ac:dyDescent="0.2">
      <c r="A311" s="3">
        <v>305</v>
      </c>
      <c r="B311" s="44">
        <v>7203</v>
      </c>
      <c r="C311" s="45" t="s">
        <v>460</v>
      </c>
      <c r="D311" s="44">
        <v>1000</v>
      </c>
      <c r="E311" s="179" t="s">
        <v>44</v>
      </c>
      <c r="F311" s="44" t="s">
        <v>39</v>
      </c>
      <c r="G311" s="46">
        <v>31161507</v>
      </c>
      <c r="H311" s="565">
        <v>8000</v>
      </c>
      <c r="I311" s="45" t="s">
        <v>35</v>
      </c>
      <c r="J311" s="178" t="s">
        <v>41</v>
      </c>
      <c r="K311" s="47">
        <v>314</v>
      </c>
      <c r="L311" s="48" t="s">
        <v>302</v>
      </c>
    </row>
    <row r="312" spans="1:12" ht="25.5" hidden="1" customHeight="1" x14ac:dyDescent="0.2">
      <c r="A312" s="3">
        <v>306</v>
      </c>
      <c r="B312" s="44">
        <v>7203</v>
      </c>
      <c r="C312" s="45" t="s">
        <v>461</v>
      </c>
      <c r="D312" s="44">
        <v>1000</v>
      </c>
      <c r="E312" s="179" t="s">
        <v>44</v>
      </c>
      <c r="F312" s="44" t="s">
        <v>39</v>
      </c>
      <c r="G312" s="46">
        <v>31161507</v>
      </c>
      <c r="H312" s="565">
        <v>10000</v>
      </c>
      <c r="I312" s="45" t="s">
        <v>35</v>
      </c>
      <c r="J312" s="178" t="s">
        <v>41</v>
      </c>
      <c r="K312" s="47">
        <v>314</v>
      </c>
      <c r="L312" s="48" t="s">
        <v>302</v>
      </c>
    </row>
    <row r="313" spans="1:12" ht="25.5" hidden="1" customHeight="1" x14ac:dyDescent="0.2">
      <c r="A313" s="3">
        <v>307</v>
      </c>
      <c r="B313" s="44">
        <v>7203</v>
      </c>
      <c r="C313" s="45" t="s">
        <v>462</v>
      </c>
      <c r="D313" s="44">
        <v>1000</v>
      </c>
      <c r="E313" s="179" t="s">
        <v>44</v>
      </c>
      <c r="F313" s="44" t="s">
        <v>39</v>
      </c>
      <c r="G313" s="46">
        <v>31161507</v>
      </c>
      <c r="H313" s="565">
        <v>6000</v>
      </c>
      <c r="I313" s="45" t="s">
        <v>35</v>
      </c>
      <c r="J313" s="178" t="s">
        <v>41</v>
      </c>
      <c r="K313" s="47">
        <v>314</v>
      </c>
      <c r="L313" s="48" t="s">
        <v>302</v>
      </c>
    </row>
    <row r="314" spans="1:12" ht="25.5" hidden="1" customHeight="1" x14ac:dyDescent="0.2">
      <c r="A314" s="3">
        <v>308</v>
      </c>
      <c r="B314" s="44">
        <v>7203</v>
      </c>
      <c r="C314" s="45" t="s">
        <v>463</v>
      </c>
      <c r="D314" s="44">
        <v>20</v>
      </c>
      <c r="E314" s="179" t="s">
        <v>44</v>
      </c>
      <c r="F314" s="44" t="s">
        <v>39</v>
      </c>
      <c r="G314" s="46">
        <v>31161502</v>
      </c>
      <c r="H314" s="565">
        <v>19000</v>
      </c>
      <c r="I314" s="45" t="s">
        <v>35</v>
      </c>
      <c r="J314" s="178" t="s">
        <v>41</v>
      </c>
      <c r="K314" s="47">
        <v>314</v>
      </c>
      <c r="L314" s="48" t="s">
        <v>302</v>
      </c>
    </row>
    <row r="315" spans="1:12" ht="25.5" hidden="1" customHeight="1" x14ac:dyDescent="0.2">
      <c r="A315" s="3">
        <v>309</v>
      </c>
      <c r="B315" s="44">
        <v>7203</v>
      </c>
      <c r="C315" s="45" t="s">
        <v>464</v>
      </c>
      <c r="D315" s="44">
        <v>1000</v>
      </c>
      <c r="E315" s="179" t="s">
        <v>44</v>
      </c>
      <c r="F315" s="44" t="s">
        <v>39</v>
      </c>
      <c r="G315" s="46">
        <v>31161507</v>
      </c>
      <c r="H315" s="565">
        <v>9000</v>
      </c>
      <c r="I315" s="45" t="s">
        <v>35</v>
      </c>
      <c r="J315" s="178" t="s">
        <v>41</v>
      </c>
      <c r="K315" s="47">
        <v>314</v>
      </c>
      <c r="L315" s="48" t="s">
        <v>302</v>
      </c>
    </row>
    <row r="316" spans="1:12" ht="25.5" hidden="1" customHeight="1" x14ac:dyDescent="0.2">
      <c r="A316" s="3">
        <v>310</v>
      </c>
      <c r="B316" s="44">
        <v>7203</v>
      </c>
      <c r="C316" s="45" t="s">
        <v>465</v>
      </c>
      <c r="D316" s="44">
        <v>1000</v>
      </c>
      <c r="E316" s="179" t="s">
        <v>44</v>
      </c>
      <c r="F316" s="44" t="s">
        <v>39</v>
      </c>
      <c r="G316" s="46">
        <v>31161507</v>
      </c>
      <c r="H316" s="565">
        <v>7000</v>
      </c>
      <c r="I316" s="45" t="s">
        <v>35</v>
      </c>
      <c r="J316" s="178" t="s">
        <v>41</v>
      </c>
      <c r="K316" s="47">
        <v>314</v>
      </c>
      <c r="L316" s="48" t="s">
        <v>302</v>
      </c>
    </row>
    <row r="317" spans="1:12" ht="38.25" hidden="1" customHeight="1" x14ac:dyDescent="0.2">
      <c r="A317" s="3">
        <v>311</v>
      </c>
      <c r="B317" s="44">
        <v>7203</v>
      </c>
      <c r="C317" s="45" t="s">
        <v>466</v>
      </c>
      <c r="D317" s="44">
        <v>500</v>
      </c>
      <c r="E317" s="179" t="s">
        <v>44</v>
      </c>
      <c r="F317" s="44" t="s">
        <v>39</v>
      </c>
      <c r="G317" s="46">
        <v>31161507</v>
      </c>
      <c r="H317" s="565">
        <v>12000</v>
      </c>
      <c r="I317" s="45" t="s">
        <v>35</v>
      </c>
      <c r="J317" s="178" t="s">
        <v>41</v>
      </c>
      <c r="K317" s="47">
        <v>314</v>
      </c>
      <c r="L317" s="48" t="s">
        <v>302</v>
      </c>
    </row>
    <row r="318" spans="1:12" ht="25.5" hidden="1" customHeight="1" x14ac:dyDescent="0.2">
      <c r="A318" s="3">
        <v>312</v>
      </c>
      <c r="B318" s="44">
        <v>7203</v>
      </c>
      <c r="C318" s="45" t="s">
        <v>467</v>
      </c>
      <c r="D318" s="44">
        <v>200</v>
      </c>
      <c r="E318" s="179" t="s">
        <v>44</v>
      </c>
      <c r="F318" s="44" t="s">
        <v>39</v>
      </c>
      <c r="G318" s="46">
        <v>31161507</v>
      </c>
      <c r="H318" s="565">
        <v>6000</v>
      </c>
      <c r="I318" s="45" t="s">
        <v>35</v>
      </c>
      <c r="J318" s="178" t="s">
        <v>41</v>
      </c>
      <c r="K318" s="47">
        <v>314</v>
      </c>
      <c r="L318" s="48" t="s">
        <v>302</v>
      </c>
    </row>
    <row r="319" spans="1:12" ht="25.5" hidden="1" customHeight="1" x14ac:dyDescent="0.2">
      <c r="A319" s="3">
        <v>313</v>
      </c>
      <c r="B319" s="44">
        <v>7203</v>
      </c>
      <c r="C319" s="45" t="s">
        <v>468</v>
      </c>
      <c r="D319" s="44">
        <v>400</v>
      </c>
      <c r="E319" s="179" t="s">
        <v>44</v>
      </c>
      <c r="F319" s="44" t="s">
        <v>39</v>
      </c>
      <c r="G319" s="46">
        <v>31161507</v>
      </c>
      <c r="H319" s="565">
        <v>6500</v>
      </c>
      <c r="I319" s="45" t="s">
        <v>35</v>
      </c>
      <c r="J319" s="178" t="s">
        <v>41</v>
      </c>
      <c r="K319" s="47">
        <v>314</v>
      </c>
      <c r="L319" s="48" t="s">
        <v>302</v>
      </c>
    </row>
    <row r="320" spans="1:12" ht="25.5" hidden="1" customHeight="1" x14ac:dyDescent="0.2">
      <c r="A320" s="3">
        <v>314</v>
      </c>
      <c r="B320" s="44">
        <v>7203</v>
      </c>
      <c r="C320" s="45" t="s">
        <v>469</v>
      </c>
      <c r="D320" s="44">
        <v>200</v>
      </c>
      <c r="E320" s="179" t="s">
        <v>44</v>
      </c>
      <c r="F320" s="44" t="s">
        <v>39</v>
      </c>
      <c r="G320" s="46">
        <v>31161507</v>
      </c>
      <c r="H320" s="565">
        <v>4500</v>
      </c>
      <c r="I320" s="45" t="s">
        <v>35</v>
      </c>
      <c r="J320" s="178" t="s">
        <v>41</v>
      </c>
      <c r="K320" s="47">
        <v>314</v>
      </c>
      <c r="L320" s="48" t="s">
        <v>302</v>
      </c>
    </row>
    <row r="321" spans="1:12" ht="51" hidden="1" customHeight="1" x14ac:dyDescent="0.2">
      <c r="A321" s="3">
        <v>315</v>
      </c>
      <c r="B321" s="44">
        <v>7203</v>
      </c>
      <c r="C321" s="45" t="s">
        <v>470</v>
      </c>
      <c r="D321" s="44">
        <v>300</v>
      </c>
      <c r="E321" s="179" t="s">
        <v>44</v>
      </c>
      <c r="F321" s="44" t="s">
        <v>39</v>
      </c>
      <c r="G321" s="46">
        <v>31161507</v>
      </c>
      <c r="H321" s="565">
        <v>20000</v>
      </c>
      <c r="I321" s="45" t="s">
        <v>35</v>
      </c>
      <c r="J321" s="178" t="s">
        <v>41</v>
      </c>
      <c r="K321" s="47">
        <v>314</v>
      </c>
      <c r="L321" s="48" t="s">
        <v>302</v>
      </c>
    </row>
    <row r="322" spans="1:12" ht="51" hidden="1" customHeight="1" x14ac:dyDescent="0.2">
      <c r="A322" s="3">
        <v>316</v>
      </c>
      <c r="B322" s="44">
        <v>7203</v>
      </c>
      <c r="C322" s="45" t="s">
        <v>471</v>
      </c>
      <c r="D322" s="44">
        <v>200</v>
      </c>
      <c r="E322" s="179" t="s">
        <v>44</v>
      </c>
      <c r="F322" s="44" t="s">
        <v>39</v>
      </c>
      <c r="G322" s="46">
        <v>31161507</v>
      </c>
      <c r="H322" s="565">
        <v>14000</v>
      </c>
      <c r="I322" s="45" t="s">
        <v>35</v>
      </c>
      <c r="J322" s="178" t="s">
        <v>41</v>
      </c>
      <c r="K322" s="47">
        <v>314</v>
      </c>
      <c r="L322" s="48" t="s">
        <v>302</v>
      </c>
    </row>
    <row r="323" spans="1:12" ht="38.25" hidden="1" customHeight="1" x14ac:dyDescent="0.2">
      <c r="A323" s="3">
        <v>317</v>
      </c>
      <c r="B323" s="44">
        <v>7203</v>
      </c>
      <c r="C323" s="45" t="s">
        <v>472</v>
      </c>
      <c r="D323" s="44">
        <v>200</v>
      </c>
      <c r="E323" s="179" t="s">
        <v>44</v>
      </c>
      <c r="F323" s="44" t="s">
        <v>39</v>
      </c>
      <c r="G323" s="46">
        <v>31161507</v>
      </c>
      <c r="H323" s="565">
        <v>14000</v>
      </c>
      <c r="I323" s="45" t="s">
        <v>35</v>
      </c>
      <c r="J323" s="178" t="s">
        <v>41</v>
      </c>
      <c r="K323" s="47">
        <v>314</v>
      </c>
      <c r="L323" s="48" t="s">
        <v>302</v>
      </c>
    </row>
    <row r="324" spans="1:12" ht="38.25" hidden="1" customHeight="1" x14ac:dyDescent="0.2">
      <c r="A324" s="3">
        <v>318</v>
      </c>
      <c r="B324" s="44">
        <v>7203</v>
      </c>
      <c r="C324" s="45" t="s">
        <v>473</v>
      </c>
      <c r="D324" s="44">
        <v>20</v>
      </c>
      <c r="E324" s="179" t="s">
        <v>44</v>
      </c>
      <c r="F324" s="44" t="s">
        <v>39</v>
      </c>
      <c r="G324" s="46">
        <v>31161507</v>
      </c>
      <c r="H324" s="565">
        <v>6000</v>
      </c>
      <c r="I324" s="45" t="s">
        <v>35</v>
      </c>
      <c r="J324" s="178" t="s">
        <v>41</v>
      </c>
      <c r="K324" s="47">
        <v>314</v>
      </c>
      <c r="L324" s="48" t="s">
        <v>302</v>
      </c>
    </row>
    <row r="325" spans="1:12" ht="38.25" hidden="1" customHeight="1" x14ac:dyDescent="0.2">
      <c r="A325" s="3">
        <v>319</v>
      </c>
      <c r="B325" s="44">
        <v>7203</v>
      </c>
      <c r="C325" s="45" t="s">
        <v>474</v>
      </c>
      <c r="D325" s="44">
        <v>500</v>
      </c>
      <c r="E325" s="179" t="s">
        <v>44</v>
      </c>
      <c r="F325" s="44" t="s">
        <v>39</v>
      </c>
      <c r="G325" s="46">
        <v>31161507</v>
      </c>
      <c r="H325" s="565">
        <v>30000</v>
      </c>
      <c r="I325" s="45" t="s">
        <v>35</v>
      </c>
      <c r="J325" s="178" t="s">
        <v>41</v>
      </c>
      <c r="K325" s="47">
        <v>314</v>
      </c>
      <c r="L325" s="48" t="s">
        <v>302</v>
      </c>
    </row>
    <row r="326" spans="1:12" ht="76.5" hidden="1" customHeight="1" x14ac:dyDescent="0.2">
      <c r="A326" s="3">
        <v>320</v>
      </c>
      <c r="B326" s="44">
        <v>7203</v>
      </c>
      <c r="C326" s="45" t="s">
        <v>475</v>
      </c>
      <c r="D326" s="44">
        <v>10</v>
      </c>
      <c r="E326" s="179" t="s">
        <v>44</v>
      </c>
      <c r="F326" s="44" t="s">
        <v>39</v>
      </c>
      <c r="G326" s="46">
        <v>30102303</v>
      </c>
      <c r="H326" s="565">
        <v>28000</v>
      </c>
      <c r="I326" s="45" t="s">
        <v>35</v>
      </c>
      <c r="J326" s="178" t="s">
        <v>41</v>
      </c>
      <c r="K326" s="47">
        <v>314</v>
      </c>
      <c r="L326" s="48" t="s">
        <v>302</v>
      </c>
    </row>
    <row r="327" spans="1:12" ht="63.75" hidden="1" customHeight="1" x14ac:dyDescent="0.2">
      <c r="A327" s="3">
        <v>321</v>
      </c>
      <c r="B327" s="44">
        <v>7203</v>
      </c>
      <c r="C327" s="45" t="s">
        <v>476</v>
      </c>
      <c r="D327" s="44">
        <v>10</v>
      </c>
      <c r="E327" s="179" t="s">
        <v>44</v>
      </c>
      <c r="F327" s="44" t="s">
        <v>39</v>
      </c>
      <c r="G327" s="46">
        <v>30102303</v>
      </c>
      <c r="H327" s="565">
        <v>32000</v>
      </c>
      <c r="I327" s="45" t="s">
        <v>35</v>
      </c>
      <c r="J327" s="178" t="s">
        <v>41</v>
      </c>
      <c r="K327" s="47">
        <v>314</v>
      </c>
      <c r="L327" s="48" t="s">
        <v>302</v>
      </c>
    </row>
    <row r="328" spans="1:12" ht="63.75" hidden="1" customHeight="1" x14ac:dyDescent="0.2">
      <c r="A328" s="3">
        <v>322</v>
      </c>
      <c r="B328" s="44">
        <v>7203</v>
      </c>
      <c r="C328" s="45" t="s">
        <v>477</v>
      </c>
      <c r="D328" s="44">
        <v>10</v>
      </c>
      <c r="E328" s="179" t="s">
        <v>44</v>
      </c>
      <c r="F328" s="44" t="s">
        <v>39</v>
      </c>
      <c r="G328" s="46">
        <v>30102303</v>
      </c>
      <c r="H328" s="565">
        <v>23000</v>
      </c>
      <c r="I328" s="45" t="s">
        <v>35</v>
      </c>
      <c r="J328" s="178" t="s">
        <v>41</v>
      </c>
      <c r="K328" s="47">
        <v>314</v>
      </c>
      <c r="L328" s="48" t="s">
        <v>302</v>
      </c>
    </row>
    <row r="329" spans="1:12" ht="63.75" hidden="1" customHeight="1" x14ac:dyDescent="0.2">
      <c r="A329" s="3">
        <v>323</v>
      </c>
      <c r="B329" s="44">
        <v>7203</v>
      </c>
      <c r="C329" s="45" t="s">
        <v>478</v>
      </c>
      <c r="D329" s="44">
        <v>10</v>
      </c>
      <c r="E329" s="179" t="s">
        <v>44</v>
      </c>
      <c r="F329" s="44" t="s">
        <v>39</v>
      </c>
      <c r="G329" s="46">
        <v>30102303</v>
      </c>
      <c r="H329" s="565">
        <v>38000</v>
      </c>
      <c r="I329" s="45" t="s">
        <v>35</v>
      </c>
      <c r="J329" s="178" t="s">
        <v>41</v>
      </c>
      <c r="K329" s="47">
        <v>314</v>
      </c>
      <c r="L329" s="48" t="s">
        <v>302</v>
      </c>
    </row>
    <row r="330" spans="1:12" ht="25.5" hidden="1" customHeight="1" x14ac:dyDescent="0.2">
      <c r="A330" s="3">
        <v>324</v>
      </c>
      <c r="B330" s="44">
        <v>7203</v>
      </c>
      <c r="C330" s="45" t="s">
        <v>479</v>
      </c>
      <c r="D330" s="44">
        <v>50</v>
      </c>
      <c r="E330" s="179" t="s">
        <v>44</v>
      </c>
      <c r="F330" s="44" t="s">
        <v>39</v>
      </c>
      <c r="G330" s="46">
        <v>39131719</v>
      </c>
      <c r="H330" s="565">
        <v>165000</v>
      </c>
      <c r="I330" s="45" t="s">
        <v>35</v>
      </c>
      <c r="J330" s="178" t="s">
        <v>41</v>
      </c>
      <c r="K330" s="47">
        <v>314</v>
      </c>
      <c r="L330" s="48" t="s">
        <v>302</v>
      </c>
    </row>
    <row r="331" spans="1:12" ht="25.5" hidden="1" customHeight="1" x14ac:dyDescent="0.2">
      <c r="A331" s="3">
        <v>325</v>
      </c>
      <c r="B331" s="44">
        <v>7203</v>
      </c>
      <c r="C331" s="45" t="s">
        <v>480</v>
      </c>
      <c r="D331" s="44">
        <v>50</v>
      </c>
      <c r="E331" s="179" t="s">
        <v>44</v>
      </c>
      <c r="F331" s="44" t="s">
        <v>39</v>
      </c>
      <c r="G331" s="46">
        <v>39131719</v>
      </c>
      <c r="H331" s="565">
        <v>285000</v>
      </c>
      <c r="I331" s="45" t="s">
        <v>35</v>
      </c>
      <c r="J331" s="178" t="s">
        <v>41</v>
      </c>
      <c r="K331" s="47">
        <v>314</v>
      </c>
      <c r="L331" s="48" t="s">
        <v>302</v>
      </c>
    </row>
    <row r="332" spans="1:12" ht="51" hidden="1" customHeight="1" x14ac:dyDescent="0.2">
      <c r="A332" s="3">
        <v>326</v>
      </c>
      <c r="B332" s="44">
        <v>7203</v>
      </c>
      <c r="C332" s="45" t="s">
        <v>481</v>
      </c>
      <c r="D332" s="44">
        <v>10</v>
      </c>
      <c r="E332" s="179" t="s">
        <v>44</v>
      </c>
      <c r="F332" s="44" t="s">
        <v>39</v>
      </c>
      <c r="G332" s="46">
        <v>30102303</v>
      </c>
      <c r="H332" s="565">
        <v>81000</v>
      </c>
      <c r="I332" s="45" t="s">
        <v>35</v>
      </c>
      <c r="J332" s="178" t="s">
        <v>41</v>
      </c>
      <c r="K332" s="47">
        <v>314</v>
      </c>
      <c r="L332" s="48" t="s">
        <v>302</v>
      </c>
    </row>
    <row r="333" spans="1:12" ht="51" hidden="1" customHeight="1" x14ac:dyDescent="0.2">
      <c r="A333" s="3">
        <v>327</v>
      </c>
      <c r="B333" s="44">
        <v>7203</v>
      </c>
      <c r="C333" s="45" t="s">
        <v>482</v>
      </c>
      <c r="D333" s="44">
        <v>10</v>
      </c>
      <c r="E333" s="179" t="s">
        <v>44</v>
      </c>
      <c r="F333" s="44" t="s">
        <v>39</v>
      </c>
      <c r="G333" s="46">
        <v>40171601</v>
      </c>
      <c r="H333" s="565">
        <v>128000</v>
      </c>
      <c r="I333" s="45" t="s">
        <v>35</v>
      </c>
      <c r="J333" s="178" t="s">
        <v>41</v>
      </c>
      <c r="K333" s="47">
        <v>314</v>
      </c>
      <c r="L333" s="48" t="s">
        <v>302</v>
      </c>
    </row>
    <row r="334" spans="1:12" ht="51" hidden="1" customHeight="1" x14ac:dyDescent="0.2">
      <c r="A334" s="3">
        <v>328</v>
      </c>
      <c r="B334" s="44">
        <v>7203</v>
      </c>
      <c r="C334" s="45" t="s">
        <v>483</v>
      </c>
      <c r="D334" s="44">
        <v>10</v>
      </c>
      <c r="E334" s="179" t="s">
        <v>44</v>
      </c>
      <c r="F334" s="44" t="s">
        <v>39</v>
      </c>
      <c r="G334" s="46">
        <v>30102303</v>
      </c>
      <c r="H334" s="565">
        <v>160000</v>
      </c>
      <c r="I334" s="45" t="s">
        <v>35</v>
      </c>
      <c r="J334" s="178" t="s">
        <v>41</v>
      </c>
      <c r="K334" s="47">
        <v>314</v>
      </c>
      <c r="L334" s="48" t="s">
        <v>302</v>
      </c>
    </row>
    <row r="335" spans="1:12" ht="51" hidden="1" customHeight="1" x14ac:dyDescent="0.2">
      <c r="A335" s="3">
        <v>329</v>
      </c>
      <c r="B335" s="44">
        <v>7203</v>
      </c>
      <c r="C335" s="45" t="s">
        <v>484</v>
      </c>
      <c r="D335" s="44">
        <v>10</v>
      </c>
      <c r="E335" s="179" t="s">
        <v>44</v>
      </c>
      <c r="F335" s="44" t="s">
        <v>39</v>
      </c>
      <c r="G335" s="46">
        <v>30102303</v>
      </c>
      <c r="H335" s="565">
        <v>248000</v>
      </c>
      <c r="I335" s="45" t="s">
        <v>35</v>
      </c>
      <c r="J335" s="178" t="s">
        <v>41</v>
      </c>
      <c r="K335" s="47">
        <v>314</v>
      </c>
      <c r="L335" s="48" t="s">
        <v>302</v>
      </c>
    </row>
    <row r="336" spans="1:12" ht="51" hidden="1" customHeight="1" x14ac:dyDescent="0.2">
      <c r="A336" s="3">
        <v>330</v>
      </c>
      <c r="B336" s="44">
        <v>7203</v>
      </c>
      <c r="C336" s="45" t="s">
        <v>485</v>
      </c>
      <c r="D336" s="44">
        <v>10</v>
      </c>
      <c r="E336" s="179" t="s">
        <v>44</v>
      </c>
      <c r="F336" s="44" t="s">
        <v>39</v>
      </c>
      <c r="G336" s="46">
        <v>30102303</v>
      </c>
      <c r="H336" s="565">
        <v>229000</v>
      </c>
      <c r="I336" s="45" t="s">
        <v>35</v>
      </c>
      <c r="J336" s="178" t="s">
        <v>41</v>
      </c>
      <c r="K336" s="47">
        <v>314</v>
      </c>
      <c r="L336" s="48" t="s">
        <v>302</v>
      </c>
    </row>
    <row r="337" spans="1:12" ht="51" hidden="1" customHeight="1" x14ac:dyDescent="0.2">
      <c r="A337" s="3">
        <v>331</v>
      </c>
      <c r="B337" s="44">
        <v>7203</v>
      </c>
      <c r="C337" s="45" t="s">
        <v>486</v>
      </c>
      <c r="D337" s="44">
        <v>10</v>
      </c>
      <c r="E337" s="179" t="s">
        <v>44</v>
      </c>
      <c r="F337" s="44" t="s">
        <v>39</v>
      </c>
      <c r="G337" s="46">
        <v>30102303</v>
      </c>
      <c r="H337" s="565">
        <v>308000</v>
      </c>
      <c r="I337" s="45" t="s">
        <v>35</v>
      </c>
      <c r="J337" s="178" t="s">
        <v>41</v>
      </c>
      <c r="K337" s="47">
        <v>314</v>
      </c>
      <c r="L337" s="48" t="s">
        <v>302</v>
      </c>
    </row>
    <row r="338" spans="1:12" ht="51" hidden="1" customHeight="1" x14ac:dyDescent="0.2">
      <c r="A338" s="3">
        <v>332</v>
      </c>
      <c r="B338" s="44">
        <v>7203</v>
      </c>
      <c r="C338" s="45" t="s">
        <v>487</v>
      </c>
      <c r="D338" s="44">
        <v>2</v>
      </c>
      <c r="E338" s="179" t="s">
        <v>44</v>
      </c>
      <c r="F338" s="44" t="s">
        <v>39</v>
      </c>
      <c r="G338" s="46">
        <v>30102303</v>
      </c>
      <c r="H338" s="565">
        <v>78400</v>
      </c>
      <c r="I338" s="45" t="s">
        <v>35</v>
      </c>
      <c r="J338" s="178" t="s">
        <v>41</v>
      </c>
      <c r="K338" s="47">
        <v>314</v>
      </c>
      <c r="L338" s="48" t="s">
        <v>302</v>
      </c>
    </row>
    <row r="339" spans="1:12" ht="63.75" hidden="1" customHeight="1" x14ac:dyDescent="0.2">
      <c r="A339" s="3">
        <v>333</v>
      </c>
      <c r="B339" s="44">
        <v>7203</v>
      </c>
      <c r="C339" s="45" t="s">
        <v>488</v>
      </c>
      <c r="D339" s="44">
        <v>5</v>
      </c>
      <c r="E339" s="179" t="s">
        <v>44</v>
      </c>
      <c r="F339" s="44" t="s">
        <v>39</v>
      </c>
      <c r="G339" s="46">
        <v>30102303</v>
      </c>
      <c r="H339" s="565">
        <v>310000</v>
      </c>
      <c r="I339" s="45" t="s">
        <v>35</v>
      </c>
      <c r="J339" s="178" t="s">
        <v>41</v>
      </c>
      <c r="K339" s="47">
        <v>314</v>
      </c>
      <c r="L339" s="48" t="s">
        <v>302</v>
      </c>
    </row>
    <row r="340" spans="1:12" ht="25.5" hidden="1" customHeight="1" x14ac:dyDescent="0.2">
      <c r="A340" s="3">
        <v>334</v>
      </c>
      <c r="B340" s="44">
        <v>7203</v>
      </c>
      <c r="C340" s="45" t="s">
        <v>489</v>
      </c>
      <c r="D340" s="44">
        <v>20</v>
      </c>
      <c r="E340" s="179" t="s">
        <v>44</v>
      </c>
      <c r="F340" s="44" t="s">
        <v>39</v>
      </c>
      <c r="G340" s="46">
        <v>39131719</v>
      </c>
      <c r="H340" s="565">
        <v>339000</v>
      </c>
      <c r="I340" s="45" t="s">
        <v>35</v>
      </c>
      <c r="J340" s="178" t="s">
        <v>41</v>
      </c>
      <c r="K340" s="47">
        <v>314</v>
      </c>
      <c r="L340" s="48" t="s">
        <v>302</v>
      </c>
    </row>
    <row r="341" spans="1:12" ht="25.5" hidden="1" customHeight="1" x14ac:dyDescent="0.2">
      <c r="A341" s="3">
        <v>335</v>
      </c>
      <c r="B341" s="44">
        <v>7203</v>
      </c>
      <c r="C341" s="45" t="s">
        <v>490</v>
      </c>
      <c r="D341" s="44">
        <v>200</v>
      </c>
      <c r="E341" s="179" t="s">
        <v>44</v>
      </c>
      <c r="F341" s="44" t="s">
        <v>39</v>
      </c>
      <c r="G341" s="46">
        <v>39121434</v>
      </c>
      <c r="H341" s="565">
        <v>70000</v>
      </c>
      <c r="I341" s="45" t="s">
        <v>35</v>
      </c>
      <c r="J341" s="178" t="s">
        <v>41</v>
      </c>
      <c r="K341" s="47">
        <v>314</v>
      </c>
      <c r="L341" s="48" t="s">
        <v>302</v>
      </c>
    </row>
    <row r="342" spans="1:12" ht="25.5" hidden="1" customHeight="1" x14ac:dyDescent="0.2">
      <c r="A342" s="3">
        <v>336</v>
      </c>
      <c r="B342" s="44">
        <v>7203</v>
      </c>
      <c r="C342" s="45" t="s">
        <v>491</v>
      </c>
      <c r="D342" s="44">
        <v>75</v>
      </c>
      <c r="E342" s="179" t="s">
        <v>44</v>
      </c>
      <c r="F342" s="44" t="s">
        <v>39</v>
      </c>
      <c r="G342" s="46">
        <v>39121434</v>
      </c>
      <c r="H342" s="565">
        <v>45000</v>
      </c>
      <c r="I342" s="45" t="s">
        <v>35</v>
      </c>
      <c r="J342" s="178" t="s">
        <v>41</v>
      </c>
      <c r="K342" s="47">
        <v>314</v>
      </c>
      <c r="L342" s="48" t="s">
        <v>302</v>
      </c>
    </row>
    <row r="343" spans="1:12" ht="25.5" hidden="1" customHeight="1" x14ac:dyDescent="0.2">
      <c r="A343" s="3">
        <v>337</v>
      </c>
      <c r="B343" s="44">
        <v>7203</v>
      </c>
      <c r="C343" s="45" t="s">
        <v>492</v>
      </c>
      <c r="D343" s="44">
        <v>20</v>
      </c>
      <c r="E343" s="179" t="s">
        <v>44</v>
      </c>
      <c r="F343" s="44" t="s">
        <v>39</v>
      </c>
      <c r="G343" s="46">
        <v>30102404</v>
      </c>
      <c r="H343" s="565">
        <v>84000</v>
      </c>
      <c r="I343" s="45" t="s">
        <v>35</v>
      </c>
      <c r="J343" s="178" t="s">
        <v>41</v>
      </c>
      <c r="K343" s="47">
        <v>314</v>
      </c>
      <c r="L343" s="48" t="s">
        <v>302</v>
      </c>
    </row>
    <row r="344" spans="1:12" ht="25.5" hidden="1" customHeight="1" x14ac:dyDescent="0.2">
      <c r="A344" s="3">
        <v>338</v>
      </c>
      <c r="B344" s="44">
        <v>7203</v>
      </c>
      <c r="C344" s="45" t="s">
        <v>493</v>
      </c>
      <c r="D344" s="44">
        <v>20</v>
      </c>
      <c r="E344" s="179" t="s">
        <v>44</v>
      </c>
      <c r="F344" s="44" t="s">
        <v>39</v>
      </c>
      <c r="G344" s="46">
        <v>30102404</v>
      </c>
      <c r="H344" s="565">
        <v>98000</v>
      </c>
      <c r="I344" s="45" t="s">
        <v>35</v>
      </c>
      <c r="J344" s="178" t="s">
        <v>41</v>
      </c>
      <c r="K344" s="47">
        <v>314</v>
      </c>
      <c r="L344" s="48" t="s">
        <v>302</v>
      </c>
    </row>
    <row r="345" spans="1:12" ht="25.5" hidden="1" customHeight="1" x14ac:dyDescent="0.2">
      <c r="A345" s="3">
        <v>339</v>
      </c>
      <c r="B345" s="44">
        <v>7203</v>
      </c>
      <c r="C345" s="45" t="s">
        <v>494</v>
      </c>
      <c r="D345" s="44">
        <v>50</v>
      </c>
      <c r="E345" s="179" t="s">
        <v>44</v>
      </c>
      <c r="F345" s="44" t="s">
        <v>39</v>
      </c>
      <c r="G345" s="46">
        <v>30103603</v>
      </c>
      <c r="H345" s="565">
        <v>12500</v>
      </c>
      <c r="I345" s="45" t="s">
        <v>495</v>
      </c>
      <c r="J345" s="178" t="s">
        <v>41</v>
      </c>
      <c r="K345" s="47">
        <v>319</v>
      </c>
      <c r="L345" s="48" t="s">
        <v>302</v>
      </c>
    </row>
    <row r="346" spans="1:12" ht="38.25" hidden="1" customHeight="1" x14ac:dyDescent="0.2">
      <c r="A346" s="3">
        <v>340</v>
      </c>
      <c r="B346" s="44">
        <v>7203</v>
      </c>
      <c r="C346" s="45" t="s">
        <v>496</v>
      </c>
      <c r="D346" s="44">
        <v>10</v>
      </c>
      <c r="E346" s="179" t="s">
        <v>44</v>
      </c>
      <c r="F346" s="44" t="s">
        <v>39</v>
      </c>
      <c r="G346" s="46">
        <v>30171507</v>
      </c>
      <c r="H346" s="565">
        <v>150000</v>
      </c>
      <c r="I346" s="45" t="s">
        <v>495</v>
      </c>
      <c r="J346" s="178" t="s">
        <v>41</v>
      </c>
      <c r="K346" s="47">
        <v>319</v>
      </c>
      <c r="L346" s="48" t="s">
        <v>302</v>
      </c>
    </row>
    <row r="347" spans="1:12" ht="25.5" hidden="1" customHeight="1" x14ac:dyDescent="0.2">
      <c r="A347" s="3">
        <v>341</v>
      </c>
      <c r="B347" s="44">
        <v>7203</v>
      </c>
      <c r="C347" s="45" t="s">
        <v>497</v>
      </c>
      <c r="D347" s="44">
        <v>3</v>
      </c>
      <c r="E347" s="179" t="s">
        <v>44</v>
      </c>
      <c r="F347" s="44" t="s">
        <v>39</v>
      </c>
      <c r="G347" s="46">
        <v>11122001</v>
      </c>
      <c r="H347" s="565">
        <v>114000</v>
      </c>
      <c r="I347" s="45" t="s">
        <v>495</v>
      </c>
      <c r="J347" s="178" t="s">
        <v>41</v>
      </c>
      <c r="K347" s="47">
        <v>319</v>
      </c>
      <c r="L347" s="48" t="s">
        <v>302</v>
      </c>
    </row>
    <row r="348" spans="1:12" ht="38.25" hidden="1" customHeight="1" x14ac:dyDescent="0.2">
      <c r="A348" s="3">
        <v>342</v>
      </c>
      <c r="B348" s="442">
        <v>7203</v>
      </c>
      <c r="C348" s="443" t="s">
        <v>498</v>
      </c>
      <c r="D348" s="44">
        <v>2</v>
      </c>
      <c r="E348" s="179" t="s">
        <v>44</v>
      </c>
      <c r="F348" s="44" t="s">
        <v>39</v>
      </c>
      <c r="G348" s="46">
        <v>30171599</v>
      </c>
      <c r="H348" s="565">
        <v>52000</v>
      </c>
      <c r="I348" s="45" t="s">
        <v>495</v>
      </c>
      <c r="J348" s="178" t="s">
        <v>41</v>
      </c>
      <c r="K348" s="47">
        <v>319</v>
      </c>
      <c r="L348" s="48" t="s">
        <v>302</v>
      </c>
    </row>
    <row r="349" spans="1:12" ht="38.25" hidden="1" customHeight="1" x14ac:dyDescent="0.2">
      <c r="A349" s="3">
        <v>343</v>
      </c>
      <c r="B349" s="47">
        <v>7203</v>
      </c>
      <c r="C349" s="46" t="s">
        <v>499</v>
      </c>
      <c r="D349" s="44">
        <v>2</v>
      </c>
      <c r="E349" s="179" t="s">
        <v>44</v>
      </c>
      <c r="F349" s="44" t="s">
        <v>39</v>
      </c>
      <c r="G349" s="46">
        <v>30171599</v>
      </c>
      <c r="H349" s="565">
        <v>64000</v>
      </c>
      <c r="I349" s="45" t="s">
        <v>495</v>
      </c>
      <c r="J349" s="178" t="s">
        <v>41</v>
      </c>
      <c r="K349" s="47">
        <v>319</v>
      </c>
      <c r="L349" s="48" t="s">
        <v>302</v>
      </c>
    </row>
    <row r="350" spans="1:12" ht="38.25" hidden="1" customHeight="1" x14ac:dyDescent="0.2">
      <c r="A350" s="3">
        <v>344</v>
      </c>
      <c r="B350" s="47">
        <v>7203</v>
      </c>
      <c r="C350" s="46" t="s">
        <v>500</v>
      </c>
      <c r="D350" s="44">
        <v>2</v>
      </c>
      <c r="E350" s="179" t="s">
        <v>44</v>
      </c>
      <c r="F350" s="44" t="s">
        <v>39</v>
      </c>
      <c r="G350" s="46">
        <v>30171504</v>
      </c>
      <c r="H350" s="565">
        <v>96000</v>
      </c>
      <c r="I350" s="45" t="s">
        <v>495</v>
      </c>
      <c r="J350" s="178" t="s">
        <v>41</v>
      </c>
      <c r="K350" s="47">
        <v>319</v>
      </c>
      <c r="L350" s="48" t="s">
        <v>302</v>
      </c>
    </row>
    <row r="351" spans="1:12" ht="38.25" hidden="1" customHeight="1" x14ac:dyDescent="0.2">
      <c r="A351" s="3">
        <v>345</v>
      </c>
      <c r="B351" s="47">
        <v>7203</v>
      </c>
      <c r="C351" s="46" t="s">
        <v>501</v>
      </c>
      <c r="D351" s="44">
        <v>15</v>
      </c>
      <c r="E351" s="179" t="s">
        <v>44</v>
      </c>
      <c r="F351" s="44" t="s">
        <v>39</v>
      </c>
      <c r="G351" s="46">
        <v>30103617</v>
      </c>
      <c r="H351" s="565">
        <v>16800</v>
      </c>
      <c r="I351" s="45" t="s">
        <v>495</v>
      </c>
      <c r="J351" s="178" t="s">
        <v>41</v>
      </c>
      <c r="K351" s="47">
        <v>319</v>
      </c>
      <c r="L351" s="48" t="s">
        <v>302</v>
      </c>
    </row>
    <row r="352" spans="1:12" ht="51" hidden="1" customHeight="1" x14ac:dyDescent="0.2">
      <c r="A352" s="3">
        <v>346</v>
      </c>
      <c r="B352" s="47">
        <v>7203</v>
      </c>
      <c r="C352" s="46" t="s">
        <v>502</v>
      </c>
      <c r="D352" s="44">
        <v>15</v>
      </c>
      <c r="E352" s="179" t="s">
        <v>44</v>
      </c>
      <c r="F352" s="44" t="s">
        <v>39</v>
      </c>
      <c r="G352" s="46">
        <v>30103617</v>
      </c>
      <c r="H352" s="565">
        <v>54000</v>
      </c>
      <c r="I352" s="45" t="s">
        <v>495</v>
      </c>
      <c r="J352" s="178" t="s">
        <v>41</v>
      </c>
      <c r="K352" s="47">
        <v>319</v>
      </c>
      <c r="L352" s="48" t="s">
        <v>302</v>
      </c>
    </row>
    <row r="353" spans="1:12" ht="38.25" hidden="1" customHeight="1" x14ac:dyDescent="0.2">
      <c r="A353" s="3">
        <v>347</v>
      </c>
      <c r="B353" s="47">
        <v>7203</v>
      </c>
      <c r="C353" s="46" t="s">
        <v>503</v>
      </c>
      <c r="D353" s="44">
        <v>30</v>
      </c>
      <c r="E353" s="179" t="s">
        <v>44</v>
      </c>
      <c r="F353" s="44" t="s">
        <v>39</v>
      </c>
      <c r="G353" s="46">
        <v>30103617</v>
      </c>
      <c r="H353" s="565">
        <v>12000</v>
      </c>
      <c r="I353" s="45" t="s">
        <v>495</v>
      </c>
      <c r="J353" s="178" t="s">
        <v>41</v>
      </c>
      <c r="K353" s="47">
        <v>319</v>
      </c>
      <c r="L353" s="48" t="s">
        <v>302</v>
      </c>
    </row>
    <row r="354" spans="1:12" ht="51" hidden="1" customHeight="1" x14ac:dyDescent="0.2">
      <c r="A354" s="3">
        <v>348</v>
      </c>
      <c r="B354" s="47">
        <v>7203</v>
      </c>
      <c r="C354" s="46" t="s">
        <v>504</v>
      </c>
      <c r="D354" s="44">
        <v>5</v>
      </c>
      <c r="E354" s="179" t="s">
        <v>44</v>
      </c>
      <c r="F354" s="44" t="s">
        <v>39</v>
      </c>
      <c r="G354" s="46">
        <v>40171708</v>
      </c>
      <c r="H354" s="565">
        <v>32500</v>
      </c>
      <c r="I354" s="45" t="s">
        <v>505</v>
      </c>
      <c r="J354" s="178" t="s">
        <v>41</v>
      </c>
      <c r="K354" s="47">
        <v>324</v>
      </c>
      <c r="L354" s="48" t="s">
        <v>302</v>
      </c>
    </row>
    <row r="355" spans="1:12" ht="25.5" hidden="1" customHeight="1" x14ac:dyDescent="0.2">
      <c r="A355" s="3">
        <v>349</v>
      </c>
      <c r="B355" s="47">
        <v>7203</v>
      </c>
      <c r="C355" s="46" t="s">
        <v>506</v>
      </c>
      <c r="D355" s="44">
        <v>10</v>
      </c>
      <c r="E355" s="179" t="s">
        <v>44</v>
      </c>
      <c r="F355" s="44" t="s">
        <v>39</v>
      </c>
      <c r="G355" s="46">
        <v>30171706</v>
      </c>
      <c r="H355" s="565">
        <v>425000</v>
      </c>
      <c r="I355" s="45"/>
      <c r="J355" s="178" t="s">
        <v>41</v>
      </c>
      <c r="K355" s="47"/>
      <c r="L355" s="48" t="s">
        <v>302</v>
      </c>
    </row>
    <row r="356" spans="1:12" ht="51" hidden="1" customHeight="1" x14ac:dyDescent="0.2">
      <c r="A356" s="3">
        <v>350</v>
      </c>
      <c r="B356" s="47">
        <v>7203</v>
      </c>
      <c r="C356" s="46" t="s">
        <v>507</v>
      </c>
      <c r="D356" s="44">
        <v>5</v>
      </c>
      <c r="E356" s="179" t="s">
        <v>44</v>
      </c>
      <c r="F356" s="44" t="s">
        <v>39</v>
      </c>
      <c r="G356" s="46">
        <v>40171708</v>
      </c>
      <c r="H356" s="565">
        <v>25000</v>
      </c>
      <c r="I356" s="45" t="s">
        <v>505</v>
      </c>
      <c r="J356" s="178" t="s">
        <v>41</v>
      </c>
      <c r="K356" s="47">
        <v>324</v>
      </c>
      <c r="L356" s="48" t="s">
        <v>302</v>
      </c>
    </row>
    <row r="357" spans="1:12" ht="38.25" hidden="1" customHeight="1" x14ac:dyDescent="0.2">
      <c r="A357" s="3">
        <v>351</v>
      </c>
      <c r="B357" s="47">
        <v>7203</v>
      </c>
      <c r="C357" s="46" t="s">
        <v>508</v>
      </c>
      <c r="D357" s="44">
        <v>5</v>
      </c>
      <c r="E357" s="179" t="s">
        <v>44</v>
      </c>
      <c r="F357" s="44" t="s">
        <v>39</v>
      </c>
      <c r="G357" s="46">
        <v>40171708</v>
      </c>
      <c r="H357" s="565">
        <v>23000</v>
      </c>
      <c r="I357" s="45" t="s">
        <v>505</v>
      </c>
      <c r="J357" s="178" t="s">
        <v>41</v>
      </c>
      <c r="K357" s="47">
        <v>324</v>
      </c>
      <c r="L357" s="48" t="s">
        <v>302</v>
      </c>
    </row>
    <row r="358" spans="1:12" ht="38.25" hidden="1" customHeight="1" x14ac:dyDescent="0.2">
      <c r="A358" s="3">
        <v>352</v>
      </c>
      <c r="B358" s="47">
        <v>7203</v>
      </c>
      <c r="C358" s="46" t="s">
        <v>509</v>
      </c>
      <c r="D358" s="44">
        <v>5</v>
      </c>
      <c r="E358" s="179" t="s">
        <v>44</v>
      </c>
      <c r="F358" s="44" t="s">
        <v>39</v>
      </c>
      <c r="G358" s="46">
        <v>40171708</v>
      </c>
      <c r="H358" s="565">
        <v>5500</v>
      </c>
      <c r="I358" s="45" t="s">
        <v>505</v>
      </c>
      <c r="J358" s="178" t="s">
        <v>41</v>
      </c>
      <c r="K358" s="47">
        <v>324</v>
      </c>
      <c r="L358" s="48" t="s">
        <v>302</v>
      </c>
    </row>
    <row r="359" spans="1:12" ht="38.25" hidden="1" customHeight="1" x14ac:dyDescent="0.2">
      <c r="A359" s="3">
        <v>353</v>
      </c>
      <c r="B359" s="47">
        <v>7203</v>
      </c>
      <c r="C359" s="46" t="s">
        <v>510</v>
      </c>
      <c r="D359" s="44">
        <v>10</v>
      </c>
      <c r="E359" s="179" t="s">
        <v>44</v>
      </c>
      <c r="F359" s="44" t="s">
        <v>39</v>
      </c>
      <c r="G359" s="46">
        <v>31161502</v>
      </c>
      <c r="H359" s="565">
        <v>40000</v>
      </c>
      <c r="I359" s="45" t="s">
        <v>505</v>
      </c>
      <c r="J359" s="178" t="s">
        <v>41</v>
      </c>
      <c r="K359" s="47">
        <v>324</v>
      </c>
      <c r="L359" s="48" t="s">
        <v>302</v>
      </c>
    </row>
    <row r="360" spans="1:12" ht="38.25" hidden="1" customHeight="1" x14ac:dyDescent="0.2">
      <c r="A360" s="3">
        <v>354</v>
      </c>
      <c r="B360" s="47">
        <v>7203</v>
      </c>
      <c r="C360" s="46" t="s">
        <v>511</v>
      </c>
      <c r="D360" s="44">
        <v>20</v>
      </c>
      <c r="E360" s="179" t="s">
        <v>44</v>
      </c>
      <c r="F360" s="44" t="s">
        <v>39</v>
      </c>
      <c r="G360" s="46">
        <v>31161502</v>
      </c>
      <c r="H360" s="565">
        <v>20000</v>
      </c>
      <c r="I360" s="45" t="s">
        <v>505</v>
      </c>
      <c r="J360" s="178" t="s">
        <v>41</v>
      </c>
      <c r="K360" s="47">
        <v>324</v>
      </c>
      <c r="L360" s="48" t="s">
        <v>302</v>
      </c>
    </row>
    <row r="361" spans="1:12" ht="25.5" hidden="1" customHeight="1" x14ac:dyDescent="0.2">
      <c r="A361" s="3">
        <v>355</v>
      </c>
      <c r="B361" s="47">
        <v>7203</v>
      </c>
      <c r="C361" s="46" t="s">
        <v>512</v>
      </c>
      <c r="D361" s="44">
        <v>10</v>
      </c>
      <c r="E361" s="179" t="s">
        <v>44</v>
      </c>
      <c r="F361" s="44" t="s">
        <v>39</v>
      </c>
      <c r="G361" s="46">
        <v>31162403</v>
      </c>
      <c r="H361" s="565">
        <v>18000</v>
      </c>
      <c r="I361" s="45" t="s">
        <v>505</v>
      </c>
      <c r="J361" s="178" t="s">
        <v>41</v>
      </c>
      <c r="K361" s="47">
        <v>324</v>
      </c>
      <c r="L361" s="48" t="s">
        <v>302</v>
      </c>
    </row>
    <row r="362" spans="1:12" ht="25.5" hidden="1" customHeight="1" x14ac:dyDescent="0.2">
      <c r="A362" s="3">
        <v>356</v>
      </c>
      <c r="B362" s="47">
        <v>7203</v>
      </c>
      <c r="C362" s="46" t="s">
        <v>513</v>
      </c>
      <c r="D362" s="44">
        <v>10</v>
      </c>
      <c r="E362" s="179" t="s">
        <v>44</v>
      </c>
      <c r="F362" s="44" t="s">
        <v>39</v>
      </c>
      <c r="G362" s="46">
        <v>31162403</v>
      </c>
      <c r="H362" s="565">
        <v>16000</v>
      </c>
      <c r="I362" s="45" t="s">
        <v>505</v>
      </c>
      <c r="J362" s="178" t="s">
        <v>41</v>
      </c>
      <c r="K362" s="47">
        <v>324</v>
      </c>
      <c r="L362" s="48" t="s">
        <v>302</v>
      </c>
    </row>
    <row r="363" spans="1:12" ht="25.5" hidden="1" customHeight="1" x14ac:dyDescent="0.2">
      <c r="A363" s="3">
        <v>357</v>
      </c>
      <c r="B363" s="47">
        <v>7203</v>
      </c>
      <c r="C363" s="46" t="s">
        <v>514</v>
      </c>
      <c r="D363" s="44">
        <v>10</v>
      </c>
      <c r="E363" s="179" t="s">
        <v>44</v>
      </c>
      <c r="F363" s="44" t="s">
        <v>39</v>
      </c>
      <c r="G363" s="46">
        <v>31162403</v>
      </c>
      <c r="H363" s="565">
        <v>22000</v>
      </c>
      <c r="I363" s="45" t="s">
        <v>505</v>
      </c>
      <c r="J363" s="178" t="s">
        <v>41</v>
      </c>
      <c r="K363" s="47">
        <v>324</v>
      </c>
      <c r="L363" s="48" t="s">
        <v>302</v>
      </c>
    </row>
    <row r="364" spans="1:12" ht="51" hidden="1" customHeight="1" x14ac:dyDescent="0.2">
      <c r="A364" s="3">
        <v>358</v>
      </c>
      <c r="B364" s="47">
        <v>7203</v>
      </c>
      <c r="C364" s="46" t="s">
        <v>515</v>
      </c>
      <c r="D364" s="44">
        <v>40</v>
      </c>
      <c r="E364" s="179" t="s">
        <v>44</v>
      </c>
      <c r="F364" s="44" t="s">
        <v>39</v>
      </c>
      <c r="G364" s="46">
        <v>31162403</v>
      </c>
      <c r="H364" s="565">
        <v>28000</v>
      </c>
      <c r="I364" s="45" t="s">
        <v>505</v>
      </c>
      <c r="J364" s="178" t="s">
        <v>41</v>
      </c>
      <c r="K364" s="47">
        <v>324</v>
      </c>
      <c r="L364" s="48" t="s">
        <v>302</v>
      </c>
    </row>
    <row r="365" spans="1:12" ht="25.5" hidden="1" customHeight="1" x14ac:dyDescent="0.2">
      <c r="A365" s="3">
        <v>359</v>
      </c>
      <c r="B365" s="47">
        <v>7203</v>
      </c>
      <c r="C365" s="46" t="s">
        <v>516</v>
      </c>
      <c r="D365" s="44">
        <v>5</v>
      </c>
      <c r="E365" s="179" t="s">
        <v>44</v>
      </c>
      <c r="F365" s="44" t="s">
        <v>39</v>
      </c>
      <c r="G365" s="46">
        <v>40141731</v>
      </c>
      <c r="H365" s="565">
        <v>34000</v>
      </c>
      <c r="I365" s="45" t="s">
        <v>505</v>
      </c>
      <c r="J365" s="178" t="s">
        <v>41</v>
      </c>
      <c r="K365" s="47">
        <v>324</v>
      </c>
      <c r="L365" s="48" t="s">
        <v>302</v>
      </c>
    </row>
    <row r="366" spans="1:12" ht="25.5" hidden="1" customHeight="1" x14ac:dyDescent="0.2">
      <c r="A366" s="3">
        <v>360</v>
      </c>
      <c r="B366" s="47">
        <v>7203</v>
      </c>
      <c r="C366" s="46" t="s">
        <v>517</v>
      </c>
      <c r="D366" s="44">
        <v>5</v>
      </c>
      <c r="E366" s="179" t="s">
        <v>44</v>
      </c>
      <c r="F366" s="44" t="s">
        <v>39</v>
      </c>
      <c r="G366" s="46">
        <v>40141731</v>
      </c>
      <c r="H366" s="565">
        <v>37500</v>
      </c>
      <c r="I366" s="45" t="s">
        <v>505</v>
      </c>
      <c r="J366" s="178" t="s">
        <v>41</v>
      </c>
      <c r="K366" s="47">
        <v>324</v>
      </c>
      <c r="L366" s="48" t="s">
        <v>302</v>
      </c>
    </row>
    <row r="367" spans="1:12" ht="25.5" hidden="1" customHeight="1" x14ac:dyDescent="0.2">
      <c r="A367" s="3">
        <v>361</v>
      </c>
      <c r="B367" s="47">
        <v>7203</v>
      </c>
      <c r="C367" s="46" t="s">
        <v>518</v>
      </c>
      <c r="D367" s="44">
        <v>5</v>
      </c>
      <c r="E367" s="179" t="s">
        <v>44</v>
      </c>
      <c r="F367" s="44" t="s">
        <v>39</v>
      </c>
      <c r="G367" s="46">
        <v>30181515</v>
      </c>
      <c r="H367" s="565">
        <v>75000</v>
      </c>
      <c r="I367" s="45" t="s">
        <v>505</v>
      </c>
      <c r="J367" s="178" t="s">
        <v>41</v>
      </c>
      <c r="K367" s="47">
        <v>324</v>
      </c>
      <c r="L367" s="48" t="s">
        <v>302</v>
      </c>
    </row>
    <row r="368" spans="1:12" ht="25.5" hidden="1" customHeight="1" x14ac:dyDescent="0.2">
      <c r="A368" s="3">
        <v>362</v>
      </c>
      <c r="B368" s="47">
        <v>7203</v>
      </c>
      <c r="C368" s="46" t="s">
        <v>519</v>
      </c>
      <c r="D368" s="44">
        <v>3</v>
      </c>
      <c r="E368" s="179" t="s">
        <v>44</v>
      </c>
      <c r="F368" s="44" t="s">
        <v>39</v>
      </c>
      <c r="G368" s="46">
        <v>30181515</v>
      </c>
      <c r="H368" s="565">
        <v>63000</v>
      </c>
      <c r="I368" s="45" t="s">
        <v>505</v>
      </c>
      <c r="J368" s="178" t="s">
        <v>41</v>
      </c>
      <c r="K368" s="47">
        <v>324</v>
      </c>
      <c r="L368" s="48" t="s">
        <v>302</v>
      </c>
    </row>
    <row r="369" spans="1:12" ht="25.5" hidden="1" customHeight="1" x14ac:dyDescent="0.2">
      <c r="A369" s="3">
        <v>363</v>
      </c>
      <c r="B369" s="47">
        <v>7203</v>
      </c>
      <c r="C369" s="46" t="s">
        <v>520</v>
      </c>
      <c r="D369" s="44">
        <v>6</v>
      </c>
      <c r="E369" s="179" t="s">
        <v>44</v>
      </c>
      <c r="F369" s="44" t="s">
        <v>39</v>
      </c>
      <c r="G369" s="46">
        <v>30171514</v>
      </c>
      <c r="H369" s="565">
        <v>156000</v>
      </c>
      <c r="I369" s="45" t="s">
        <v>505</v>
      </c>
      <c r="J369" s="178" t="s">
        <v>41</v>
      </c>
      <c r="K369" s="47">
        <v>324</v>
      </c>
      <c r="L369" s="48" t="s">
        <v>302</v>
      </c>
    </row>
    <row r="370" spans="1:12" ht="38.25" hidden="1" customHeight="1" x14ac:dyDescent="0.2">
      <c r="A370" s="3">
        <v>364</v>
      </c>
      <c r="B370" s="47">
        <v>7203</v>
      </c>
      <c r="C370" s="46" t="s">
        <v>521</v>
      </c>
      <c r="D370" s="44">
        <v>20</v>
      </c>
      <c r="E370" s="179" t="s">
        <v>44</v>
      </c>
      <c r="F370" s="44" t="s">
        <v>39</v>
      </c>
      <c r="G370" s="46">
        <v>30171514</v>
      </c>
      <c r="H370" s="565">
        <v>140000</v>
      </c>
      <c r="I370" s="45" t="s">
        <v>505</v>
      </c>
      <c r="J370" s="178" t="s">
        <v>41</v>
      </c>
      <c r="K370" s="47">
        <v>324</v>
      </c>
      <c r="L370" s="48" t="s">
        <v>302</v>
      </c>
    </row>
    <row r="371" spans="1:12" ht="25.5" hidden="1" customHeight="1" x14ac:dyDescent="0.2">
      <c r="A371" s="3">
        <v>365</v>
      </c>
      <c r="B371" s="47">
        <v>7203</v>
      </c>
      <c r="C371" s="46" t="s">
        <v>522</v>
      </c>
      <c r="D371" s="44">
        <v>10</v>
      </c>
      <c r="E371" s="179" t="s">
        <v>44</v>
      </c>
      <c r="F371" s="44" t="s">
        <v>39</v>
      </c>
      <c r="G371" s="46">
        <v>40175302</v>
      </c>
      <c r="H371" s="565">
        <v>44000</v>
      </c>
      <c r="I371" s="45" t="s">
        <v>505</v>
      </c>
      <c r="J371" s="178" t="s">
        <v>41</v>
      </c>
      <c r="K371" s="47">
        <v>324</v>
      </c>
      <c r="L371" s="48" t="s">
        <v>302</v>
      </c>
    </row>
    <row r="372" spans="1:12" ht="25.5" hidden="1" customHeight="1" x14ac:dyDescent="0.2">
      <c r="A372" s="3">
        <v>366</v>
      </c>
      <c r="B372" s="47">
        <v>7203</v>
      </c>
      <c r="C372" s="46" t="s">
        <v>523</v>
      </c>
      <c r="D372" s="44">
        <v>10</v>
      </c>
      <c r="E372" s="179" t="s">
        <v>44</v>
      </c>
      <c r="F372" s="44" t="s">
        <v>39</v>
      </c>
      <c r="G372" s="46">
        <v>40175302</v>
      </c>
      <c r="H372" s="565">
        <v>55000</v>
      </c>
      <c r="I372" s="45" t="s">
        <v>505</v>
      </c>
      <c r="J372" s="178" t="s">
        <v>41</v>
      </c>
      <c r="K372" s="47">
        <v>324</v>
      </c>
      <c r="L372" s="48" t="s">
        <v>302</v>
      </c>
    </row>
    <row r="373" spans="1:12" ht="25.5" hidden="1" customHeight="1" x14ac:dyDescent="0.2">
      <c r="A373" s="3">
        <v>367</v>
      </c>
      <c r="B373" s="47">
        <v>7203</v>
      </c>
      <c r="C373" s="46" t="s">
        <v>524</v>
      </c>
      <c r="D373" s="44">
        <v>2</v>
      </c>
      <c r="E373" s="179" t="s">
        <v>44</v>
      </c>
      <c r="F373" s="44" t="s">
        <v>39</v>
      </c>
      <c r="G373" s="46">
        <v>30151703</v>
      </c>
      <c r="H373" s="565">
        <v>37200</v>
      </c>
      <c r="I373" s="45" t="s">
        <v>505</v>
      </c>
      <c r="J373" s="178" t="s">
        <v>41</v>
      </c>
      <c r="K373" s="47">
        <v>324</v>
      </c>
      <c r="L373" s="48" t="s">
        <v>302</v>
      </c>
    </row>
    <row r="374" spans="1:12" ht="25.5" hidden="1" customHeight="1" x14ac:dyDescent="0.2">
      <c r="A374" s="3">
        <v>368</v>
      </c>
      <c r="B374" s="47">
        <v>7203</v>
      </c>
      <c r="C374" s="46" t="s">
        <v>525</v>
      </c>
      <c r="D374" s="44">
        <v>2</v>
      </c>
      <c r="E374" s="179" t="s">
        <v>44</v>
      </c>
      <c r="F374" s="44" t="s">
        <v>39</v>
      </c>
      <c r="G374" s="46">
        <v>30151703</v>
      </c>
      <c r="H374" s="565">
        <v>88400</v>
      </c>
      <c r="I374" s="45" t="s">
        <v>505</v>
      </c>
      <c r="J374" s="178" t="s">
        <v>41</v>
      </c>
      <c r="K374" s="47">
        <v>324</v>
      </c>
      <c r="L374" s="48" t="s">
        <v>302</v>
      </c>
    </row>
    <row r="375" spans="1:12" ht="25.5" hidden="1" customHeight="1" x14ac:dyDescent="0.2">
      <c r="A375" s="3">
        <v>369</v>
      </c>
      <c r="B375" s="47">
        <v>7203</v>
      </c>
      <c r="C375" s="46" t="s">
        <v>526</v>
      </c>
      <c r="D375" s="44">
        <v>3</v>
      </c>
      <c r="E375" s="179" t="s">
        <v>44</v>
      </c>
      <c r="F375" s="44" t="s">
        <v>39</v>
      </c>
      <c r="G375" s="46">
        <v>40141622</v>
      </c>
      <c r="H375" s="565">
        <v>29000</v>
      </c>
      <c r="I375" s="45" t="s">
        <v>505</v>
      </c>
      <c r="J375" s="178" t="s">
        <v>41</v>
      </c>
      <c r="K375" s="47">
        <v>324</v>
      </c>
      <c r="L375" s="48" t="s">
        <v>302</v>
      </c>
    </row>
    <row r="376" spans="1:12" ht="25.5" hidden="1" customHeight="1" x14ac:dyDescent="0.2">
      <c r="A376" s="3">
        <v>370</v>
      </c>
      <c r="B376" s="47">
        <v>7203</v>
      </c>
      <c r="C376" s="46" t="s">
        <v>527</v>
      </c>
      <c r="D376" s="44">
        <v>3</v>
      </c>
      <c r="E376" s="179" t="s">
        <v>44</v>
      </c>
      <c r="F376" s="44" t="s">
        <v>39</v>
      </c>
      <c r="G376" s="46">
        <v>40141622</v>
      </c>
      <c r="H376" s="565">
        <v>30000</v>
      </c>
      <c r="I376" s="45" t="s">
        <v>505</v>
      </c>
      <c r="J376" s="178" t="s">
        <v>41</v>
      </c>
      <c r="K376" s="47">
        <v>324</v>
      </c>
      <c r="L376" s="48" t="s">
        <v>302</v>
      </c>
    </row>
    <row r="377" spans="1:12" ht="25.5" hidden="1" customHeight="1" x14ac:dyDescent="0.2">
      <c r="A377" s="3">
        <v>371</v>
      </c>
      <c r="B377" s="47">
        <v>7203</v>
      </c>
      <c r="C377" s="46" t="s">
        <v>528</v>
      </c>
      <c r="D377" s="44">
        <v>3</v>
      </c>
      <c r="E377" s="179" t="s">
        <v>44</v>
      </c>
      <c r="F377" s="44" t="s">
        <v>39</v>
      </c>
      <c r="G377" s="46">
        <v>40141622</v>
      </c>
      <c r="H377" s="565">
        <v>14700</v>
      </c>
      <c r="I377" s="45" t="s">
        <v>505</v>
      </c>
      <c r="J377" s="178" t="s">
        <v>41</v>
      </c>
      <c r="K377" s="47">
        <v>324</v>
      </c>
      <c r="L377" s="48" t="s">
        <v>302</v>
      </c>
    </row>
    <row r="378" spans="1:12" ht="25.5" hidden="1" customHeight="1" x14ac:dyDescent="0.2">
      <c r="A378" s="3">
        <v>372</v>
      </c>
      <c r="B378" s="47">
        <v>7203</v>
      </c>
      <c r="C378" s="46" t="s">
        <v>529</v>
      </c>
      <c r="D378" s="44">
        <v>10</v>
      </c>
      <c r="E378" s="179" t="s">
        <v>44</v>
      </c>
      <c r="F378" s="44" t="s">
        <v>39</v>
      </c>
      <c r="G378" s="46">
        <v>40141630</v>
      </c>
      <c r="H378" s="565">
        <v>16800</v>
      </c>
      <c r="I378" s="45" t="s">
        <v>505</v>
      </c>
      <c r="J378" s="178" t="s">
        <v>41</v>
      </c>
      <c r="K378" s="47">
        <v>324</v>
      </c>
      <c r="L378" s="48" t="s">
        <v>302</v>
      </c>
    </row>
    <row r="379" spans="1:12" ht="25.5" hidden="1" customHeight="1" x14ac:dyDescent="0.2">
      <c r="A379" s="3">
        <v>373</v>
      </c>
      <c r="B379" s="47">
        <v>7203</v>
      </c>
      <c r="C379" s="46" t="s">
        <v>530</v>
      </c>
      <c r="D379" s="44">
        <v>10</v>
      </c>
      <c r="E379" s="179" t="s">
        <v>44</v>
      </c>
      <c r="F379" s="44" t="s">
        <v>39</v>
      </c>
      <c r="G379" s="46">
        <v>40141630</v>
      </c>
      <c r="H379" s="565">
        <v>14100</v>
      </c>
      <c r="I379" s="45" t="s">
        <v>505</v>
      </c>
      <c r="J379" s="178" t="s">
        <v>41</v>
      </c>
      <c r="K379" s="47">
        <v>324</v>
      </c>
      <c r="L379" s="48" t="s">
        <v>302</v>
      </c>
    </row>
    <row r="380" spans="1:12" ht="25.5" hidden="1" customHeight="1" x14ac:dyDescent="0.2">
      <c r="A380" s="3">
        <v>374</v>
      </c>
      <c r="B380" s="47">
        <v>7203</v>
      </c>
      <c r="C380" s="46" t="s">
        <v>531</v>
      </c>
      <c r="D380" s="44">
        <v>20</v>
      </c>
      <c r="E380" s="179" t="s">
        <v>44</v>
      </c>
      <c r="F380" s="44" t="s">
        <v>39</v>
      </c>
      <c r="G380" s="46">
        <v>30161602</v>
      </c>
      <c r="H380" s="565">
        <v>900000</v>
      </c>
      <c r="I380" s="45" t="s">
        <v>505</v>
      </c>
      <c r="J380" s="178" t="s">
        <v>41</v>
      </c>
      <c r="K380" s="47">
        <v>324</v>
      </c>
      <c r="L380" s="48" t="s">
        <v>302</v>
      </c>
    </row>
    <row r="381" spans="1:12" ht="25.5" hidden="1" customHeight="1" x14ac:dyDescent="0.2">
      <c r="A381" s="3">
        <v>375</v>
      </c>
      <c r="B381" s="47">
        <v>7203</v>
      </c>
      <c r="C381" s="46" t="s">
        <v>532</v>
      </c>
      <c r="D381" s="44">
        <v>14</v>
      </c>
      <c r="E381" s="179" t="s">
        <v>44</v>
      </c>
      <c r="F381" s="44" t="s">
        <v>39</v>
      </c>
      <c r="G381" s="46">
        <v>30161602</v>
      </c>
      <c r="H381" s="565">
        <v>630000</v>
      </c>
      <c r="I381" s="45" t="s">
        <v>505</v>
      </c>
      <c r="J381" s="178" t="s">
        <v>41</v>
      </c>
      <c r="K381" s="47">
        <v>324</v>
      </c>
      <c r="L381" s="48" t="s">
        <v>302</v>
      </c>
    </row>
    <row r="382" spans="1:12" ht="38.25" hidden="1" customHeight="1" x14ac:dyDescent="0.2">
      <c r="A382" s="3">
        <v>376</v>
      </c>
      <c r="B382" s="47">
        <v>7203</v>
      </c>
      <c r="C382" s="46" t="s">
        <v>533</v>
      </c>
      <c r="D382" s="44">
        <v>14</v>
      </c>
      <c r="E382" s="179" t="s">
        <v>44</v>
      </c>
      <c r="F382" s="44" t="s">
        <v>39</v>
      </c>
      <c r="G382" s="46">
        <v>30161602</v>
      </c>
      <c r="H382" s="565">
        <v>700000</v>
      </c>
      <c r="I382" s="45" t="s">
        <v>505</v>
      </c>
      <c r="J382" s="178" t="s">
        <v>41</v>
      </c>
      <c r="K382" s="47">
        <v>324</v>
      </c>
      <c r="L382" s="48" t="s">
        <v>302</v>
      </c>
    </row>
    <row r="383" spans="1:12" ht="51" hidden="1" customHeight="1" x14ac:dyDescent="0.2">
      <c r="A383" s="3">
        <v>377</v>
      </c>
      <c r="B383" s="47">
        <v>7203</v>
      </c>
      <c r="C383" s="46" t="s">
        <v>534</v>
      </c>
      <c r="D383" s="44">
        <v>10</v>
      </c>
      <c r="E383" s="179" t="s">
        <v>44</v>
      </c>
      <c r="F383" s="44" t="s">
        <v>39</v>
      </c>
      <c r="G383" s="46">
        <v>40172808</v>
      </c>
      <c r="H383" s="565">
        <v>49000</v>
      </c>
      <c r="I383" s="45" t="s">
        <v>505</v>
      </c>
      <c r="J383" s="178" t="s">
        <v>41</v>
      </c>
      <c r="K383" s="47">
        <v>324</v>
      </c>
      <c r="L383" s="48" t="s">
        <v>302</v>
      </c>
    </row>
    <row r="384" spans="1:12" ht="51" hidden="1" customHeight="1" x14ac:dyDescent="0.2">
      <c r="A384" s="3">
        <v>378</v>
      </c>
      <c r="B384" s="47">
        <v>7203</v>
      </c>
      <c r="C384" s="46" t="s">
        <v>535</v>
      </c>
      <c r="D384" s="44">
        <v>5</v>
      </c>
      <c r="E384" s="179" t="s">
        <v>44</v>
      </c>
      <c r="F384" s="44" t="s">
        <v>39</v>
      </c>
      <c r="G384" s="46">
        <v>40172808</v>
      </c>
      <c r="H384" s="565">
        <v>5500</v>
      </c>
      <c r="I384" s="45" t="s">
        <v>505</v>
      </c>
      <c r="J384" s="178" t="s">
        <v>41</v>
      </c>
      <c r="K384" s="47">
        <v>324</v>
      </c>
      <c r="L384" s="48" t="s">
        <v>302</v>
      </c>
    </row>
    <row r="385" spans="1:12" ht="51" hidden="1" customHeight="1" x14ac:dyDescent="0.2">
      <c r="A385" s="3">
        <v>379</v>
      </c>
      <c r="B385" s="47">
        <v>7203</v>
      </c>
      <c r="C385" s="46" t="s">
        <v>536</v>
      </c>
      <c r="D385" s="44">
        <v>15</v>
      </c>
      <c r="E385" s="179" t="s">
        <v>44</v>
      </c>
      <c r="F385" s="44" t="s">
        <v>39</v>
      </c>
      <c r="G385" s="46">
        <v>40172808</v>
      </c>
      <c r="H385" s="565">
        <v>5250</v>
      </c>
      <c r="I385" s="45" t="s">
        <v>505</v>
      </c>
      <c r="J385" s="178" t="s">
        <v>41</v>
      </c>
      <c r="K385" s="47">
        <v>324</v>
      </c>
      <c r="L385" s="48" t="s">
        <v>302</v>
      </c>
    </row>
    <row r="386" spans="1:12" ht="51" hidden="1" customHeight="1" x14ac:dyDescent="0.2">
      <c r="A386" s="3">
        <v>380</v>
      </c>
      <c r="B386" s="47">
        <v>7203</v>
      </c>
      <c r="C386" s="46" t="s">
        <v>537</v>
      </c>
      <c r="D386" s="44">
        <v>15</v>
      </c>
      <c r="E386" s="179" t="s">
        <v>44</v>
      </c>
      <c r="F386" s="44" t="s">
        <v>39</v>
      </c>
      <c r="G386" s="46">
        <v>40172808</v>
      </c>
      <c r="H386" s="565">
        <v>39000</v>
      </c>
      <c r="I386" s="45" t="s">
        <v>505</v>
      </c>
      <c r="J386" s="178" t="s">
        <v>41</v>
      </c>
      <c r="K386" s="47">
        <v>324</v>
      </c>
      <c r="L386" s="48" t="s">
        <v>302</v>
      </c>
    </row>
    <row r="387" spans="1:12" ht="51" hidden="1" customHeight="1" x14ac:dyDescent="0.2">
      <c r="A387" s="3">
        <v>381</v>
      </c>
      <c r="B387" s="47">
        <v>7203</v>
      </c>
      <c r="C387" s="46" t="s">
        <v>538</v>
      </c>
      <c r="D387" s="44">
        <v>5</v>
      </c>
      <c r="E387" s="179" t="s">
        <v>44</v>
      </c>
      <c r="F387" s="44" t="s">
        <v>39</v>
      </c>
      <c r="G387" s="46">
        <v>40172808</v>
      </c>
      <c r="H387" s="565">
        <v>9500</v>
      </c>
      <c r="I387" s="45" t="s">
        <v>505</v>
      </c>
      <c r="J387" s="178" t="s">
        <v>41</v>
      </c>
      <c r="K387" s="47">
        <v>324</v>
      </c>
      <c r="L387" s="48" t="s">
        <v>302</v>
      </c>
    </row>
    <row r="388" spans="1:12" ht="51" hidden="1" customHeight="1" x14ac:dyDescent="0.2">
      <c r="A388" s="3">
        <v>382</v>
      </c>
      <c r="B388" s="47">
        <v>7203</v>
      </c>
      <c r="C388" s="46" t="s">
        <v>539</v>
      </c>
      <c r="D388" s="44">
        <v>10</v>
      </c>
      <c r="E388" s="179" t="s">
        <v>44</v>
      </c>
      <c r="F388" s="44" t="s">
        <v>39</v>
      </c>
      <c r="G388" s="46">
        <v>40172808</v>
      </c>
      <c r="H388" s="565">
        <v>4500</v>
      </c>
      <c r="I388" s="45" t="s">
        <v>505</v>
      </c>
      <c r="J388" s="178" t="s">
        <v>41</v>
      </c>
      <c r="K388" s="47">
        <v>324</v>
      </c>
      <c r="L388" s="48" t="s">
        <v>302</v>
      </c>
    </row>
    <row r="389" spans="1:12" ht="38.25" hidden="1" customHeight="1" x14ac:dyDescent="0.2">
      <c r="A389" s="3">
        <v>383</v>
      </c>
      <c r="B389" s="47">
        <v>7203</v>
      </c>
      <c r="C389" s="46" t="s">
        <v>540</v>
      </c>
      <c r="D389" s="44">
        <v>15</v>
      </c>
      <c r="E389" s="179" t="s">
        <v>44</v>
      </c>
      <c r="F389" s="44" t="s">
        <v>39</v>
      </c>
      <c r="G389" s="46">
        <v>40172808</v>
      </c>
      <c r="H389" s="565">
        <v>16500</v>
      </c>
      <c r="I389" s="45" t="s">
        <v>505</v>
      </c>
      <c r="J389" s="178" t="s">
        <v>41</v>
      </c>
      <c r="K389" s="47">
        <v>324</v>
      </c>
      <c r="L389" s="48" t="s">
        <v>302</v>
      </c>
    </row>
    <row r="390" spans="1:12" ht="38.25" hidden="1" customHeight="1" x14ac:dyDescent="0.2">
      <c r="A390" s="3">
        <v>384</v>
      </c>
      <c r="B390" s="47">
        <v>7203</v>
      </c>
      <c r="C390" s="46" t="s">
        <v>541</v>
      </c>
      <c r="D390" s="44">
        <v>15</v>
      </c>
      <c r="E390" s="179" t="s">
        <v>44</v>
      </c>
      <c r="F390" s="44" t="s">
        <v>39</v>
      </c>
      <c r="G390" s="46">
        <v>40172808</v>
      </c>
      <c r="H390" s="565">
        <v>12750</v>
      </c>
      <c r="I390" s="45" t="s">
        <v>505</v>
      </c>
      <c r="J390" s="178" t="s">
        <v>41</v>
      </c>
      <c r="K390" s="47">
        <v>324</v>
      </c>
      <c r="L390" s="48" t="s">
        <v>302</v>
      </c>
    </row>
    <row r="391" spans="1:12" ht="38.25" hidden="1" customHeight="1" x14ac:dyDescent="0.2">
      <c r="A391" s="3">
        <v>385</v>
      </c>
      <c r="B391" s="47">
        <v>7203</v>
      </c>
      <c r="C391" s="46" t="s">
        <v>542</v>
      </c>
      <c r="D391" s="44">
        <v>15</v>
      </c>
      <c r="E391" s="179" t="s">
        <v>44</v>
      </c>
      <c r="F391" s="44" t="s">
        <v>39</v>
      </c>
      <c r="G391" s="46">
        <v>40172808</v>
      </c>
      <c r="H391" s="565">
        <v>5700</v>
      </c>
      <c r="I391" s="45" t="s">
        <v>505</v>
      </c>
      <c r="J391" s="178" t="s">
        <v>41</v>
      </c>
      <c r="K391" s="47">
        <v>324</v>
      </c>
      <c r="L391" s="48" t="s">
        <v>302</v>
      </c>
    </row>
    <row r="392" spans="1:12" ht="38.25" hidden="1" customHeight="1" x14ac:dyDescent="0.2">
      <c r="A392" s="3">
        <v>386</v>
      </c>
      <c r="B392" s="47">
        <v>7203</v>
      </c>
      <c r="C392" s="46" t="s">
        <v>543</v>
      </c>
      <c r="D392" s="44">
        <v>15</v>
      </c>
      <c r="E392" s="179" t="s">
        <v>44</v>
      </c>
      <c r="F392" s="44" t="s">
        <v>39</v>
      </c>
      <c r="G392" s="46">
        <v>40172808</v>
      </c>
      <c r="H392" s="565">
        <v>3150</v>
      </c>
      <c r="I392" s="45" t="s">
        <v>505</v>
      </c>
      <c r="J392" s="178" t="s">
        <v>41</v>
      </c>
      <c r="K392" s="47">
        <v>324</v>
      </c>
      <c r="L392" s="48" t="s">
        <v>302</v>
      </c>
    </row>
    <row r="393" spans="1:12" ht="38.25" hidden="1" customHeight="1" x14ac:dyDescent="0.2">
      <c r="A393" s="3">
        <v>387</v>
      </c>
      <c r="B393" s="47">
        <v>7203</v>
      </c>
      <c r="C393" s="46" t="s">
        <v>544</v>
      </c>
      <c r="D393" s="44">
        <v>15</v>
      </c>
      <c r="E393" s="179" t="s">
        <v>44</v>
      </c>
      <c r="F393" s="44" t="s">
        <v>39</v>
      </c>
      <c r="G393" s="46">
        <v>40172808</v>
      </c>
      <c r="H393" s="565">
        <v>33000</v>
      </c>
      <c r="I393" s="45" t="s">
        <v>505</v>
      </c>
      <c r="J393" s="178" t="s">
        <v>41</v>
      </c>
      <c r="K393" s="47">
        <v>324</v>
      </c>
      <c r="L393" s="48" t="s">
        <v>302</v>
      </c>
    </row>
    <row r="394" spans="1:12" ht="38.25" hidden="1" customHeight="1" x14ac:dyDescent="0.2">
      <c r="A394" s="3">
        <v>388</v>
      </c>
      <c r="B394" s="47">
        <v>7203</v>
      </c>
      <c r="C394" s="46" t="s">
        <v>545</v>
      </c>
      <c r="D394" s="44">
        <v>15</v>
      </c>
      <c r="E394" s="179" t="s">
        <v>44</v>
      </c>
      <c r="F394" s="44" t="s">
        <v>39</v>
      </c>
      <c r="G394" s="46">
        <v>40172808</v>
      </c>
      <c r="H394" s="565">
        <v>28500</v>
      </c>
      <c r="I394" s="45" t="s">
        <v>505</v>
      </c>
      <c r="J394" s="178" t="s">
        <v>41</v>
      </c>
      <c r="K394" s="47">
        <v>324</v>
      </c>
      <c r="L394" s="48" t="s">
        <v>302</v>
      </c>
    </row>
    <row r="395" spans="1:12" ht="38.25" hidden="1" customHeight="1" x14ac:dyDescent="0.2">
      <c r="A395" s="3">
        <v>389</v>
      </c>
      <c r="B395" s="47">
        <v>7203</v>
      </c>
      <c r="C395" s="46" t="s">
        <v>546</v>
      </c>
      <c r="D395" s="44">
        <v>15</v>
      </c>
      <c r="E395" s="179" t="s">
        <v>44</v>
      </c>
      <c r="F395" s="44" t="s">
        <v>39</v>
      </c>
      <c r="G395" s="46">
        <v>40172808</v>
      </c>
      <c r="H395" s="565">
        <v>24000</v>
      </c>
      <c r="I395" s="45" t="s">
        <v>505</v>
      </c>
      <c r="J395" s="178" t="s">
        <v>41</v>
      </c>
      <c r="K395" s="47">
        <v>324</v>
      </c>
      <c r="L395" s="48" t="s">
        <v>302</v>
      </c>
    </row>
    <row r="396" spans="1:12" ht="38.25" hidden="1" customHeight="1" x14ac:dyDescent="0.2">
      <c r="A396" s="3">
        <v>390</v>
      </c>
      <c r="B396" s="47">
        <v>7203</v>
      </c>
      <c r="C396" s="46" t="s">
        <v>547</v>
      </c>
      <c r="D396" s="44">
        <v>15</v>
      </c>
      <c r="E396" s="179" t="s">
        <v>44</v>
      </c>
      <c r="F396" s="44" t="s">
        <v>39</v>
      </c>
      <c r="G396" s="46">
        <v>40172808</v>
      </c>
      <c r="H396" s="565">
        <v>24000</v>
      </c>
      <c r="I396" s="45" t="s">
        <v>505</v>
      </c>
      <c r="J396" s="178" t="s">
        <v>41</v>
      </c>
      <c r="K396" s="47">
        <v>324</v>
      </c>
      <c r="L396" s="48" t="s">
        <v>302</v>
      </c>
    </row>
    <row r="397" spans="1:12" ht="38.25" hidden="1" customHeight="1" x14ac:dyDescent="0.2">
      <c r="A397" s="3">
        <v>391</v>
      </c>
      <c r="B397" s="47">
        <v>7203</v>
      </c>
      <c r="C397" s="46" t="s">
        <v>548</v>
      </c>
      <c r="D397" s="44">
        <v>15</v>
      </c>
      <c r="E397" s="179" t="s">
        <v>44</v>
      </c>
      <c r="F397" s="44" t="s">
        <v>39</v>
      </c>
      <c r="G397" s="46">
        <v>40172808</v>
      </c>
      <c r="H397" s="565">
        <v>9150</v>
      </c>
      <c r="I397" s="45" t="s">
        <v>505</v>
      </c>
      <c r="J397" s="178" t="s">
        <v>41</v>
      </c>
      <c r="K397" s="47">
        <v>324</v>
      </c>
      <c r="L397" s="48" t="s">
        <v>302</v>
      </c>
    </row>
    <row r="398" spans="1:12" ht="38.25" hidden="1" customHeight="1" x14ac:dyDescent="0.2">
      <c r="A398" s="3">
        <v>392</v>
      </c>
      <c r="B398" s="47">
        <v>7203</v>
      </c>
      <c r="C398" s="46" t="s">
        <v>549</v>
      </c>
      <c r="D398" s="44">
        <v>15</v>
      </c>
      <c r="E398" s="179" t="s">
        <v>44</v>
      </c>
      <c r="F398" s="44" t="s">
        <v>39</v>
      </c>
      <c r="G398" s="46">
        <v>40172808</v>
      </c>
      <c r="H398" s="565">
        <v>6150</v>
      </c>
      <c r="I398" s="45" t="s">
        <v>505</v>
      </c>
      <c r="J398" s="178" t="s">
        <v>41</v>
      </c>
      <c r="K398" s="47">
        <v>324</v>
      </c>
      <c r="L398" s="48" t="s">
        <v>302</v>
      </c>
    </row>
    <row r="399" spans="1:12" ht="51" hidden="1" customHeight="1" x14ac:dyDescent="0.2">
      <c r="A399" s="3">
        <v>393</v>
      </c>
      <c r="B399" s="47">
        <v>7203</v>
      </c>
      <c r="C399" s="46" t="s">
        <v>550</v>
      </c>
      <c r="D399" s="44">
        <v>5</v>
      </c>
      <c r="E399" s="179" t="s">
        <v>44</v>
      </c>
      <c r="F399" s="44" t="s">
        <v>39</v>
      </c>
      <c r="G399" s="46">
        <v>40172808</v>
      </c>
      <c r="H399" s="565">
        <v>11000</v>
      </c>
      <c r="I399" s="45" t="s">
        <v>505</v>
      </c>
      <c r="J399" s="178" t="s">
        <v>41</v>
      </c>
      <c r="K399" s="47">
        <v>324</v>
      </c>
      <c r="L399" s="48" t="s">
        <v>302</v>
      </c>
    </row>
    <row r="400" spans="1:12" ht="51" hidden="1" customHeight="1" x14ac:dyDescent="0.2">
      <c r="A400" s="3">
        <v>394</v>
      </c>
      <c r="B400" s="47">
        <v>7203</v>
      </c>
      <c r="C400" s="46" t="s">
        <v>551</v>
      </c>
      <c r="D400" s="44">
        <v>5</v>
      </c>
      <c r="E400" s="179" t="s">
        <v>44</v>
      </c>
      <c r="F400" s="44" t="s">
        <v>39</v>
      </c>
      <c r="G400" s="46">
        <v>40172808</v>
      </c>
      <c r="H400" s="565">
        <v>12500</v>
      </c>
      <c r="I400" s="45" t="s">
        <v>505</v>
      </c>
      <c r="J400" s="178" t="s">
        <v>41</v>
      </c>
      <c r="K400" s="47">
        <v>324</v>
      </c>
      <c r="L400" s="48" t="s">
        <v>302</v>
      </c>
    </row>
    <row r="401" spans="1:12" ht="51" hidden="1" customHeight="1" x14ac:dyDescent="0.2">
      <c r="A401" s="3">
        <v>395</v>
      </c>
      <c r="B401" s="47">
        <v>7203</v>
      </c>
      <c r="C401" s="46" t="s">
        <v>552</v>
      </c>
      <c r="D401" s="44">
        <v>5</v>
      </c>
      <c r="E401" s="179" t="s">
        <v>44</v>
      </c>
      <c r="F401" s="44" t="s">
        <v>39</v>
      </c>
      <c r="G401" s="46">
        <v>40172808</v>
      </c>
      <c r="H401" s="565">
        <v>24000</v>
      </c>
      <c r="I401" s="45" t="s">
        <v>505</v>
      </c>
      <c r="J401" s="178" t="s">
        <v>41</v>
      </c>
      <c r="K401" s="47">
        <v>324</v>
      </c>
      <c r="L401" s="48" t="s">
        <v>302</v>
      </c>
    </row>
    <row r="402" spans="1:12" ht="51" hidden="1" customHeight="1" x14ac:dyDescent="0.2">
      <c r="A402" s="3">
        <v>396</v>
      </c>
      <c r="B402" s="47">
        <v>7203</v>
      </c>
      <c r="C402" s="46" t="s">
        <v>553</v>
      </c>
      <c r="D402" s="44">
        <v>5</v>
      </c>
      <c r="E402" s="179" t="s">
        <v>44</v>
      </c>
      <c r="F402" s="44" t="s">
        <v>39</v>
      </c>
      <c r="G402" s="46">
        <v>40172808</v>
      </c>
      <c r="H402" s="565">
        <v>31000</v>
      </c>
      <c r="I402" s="45" t="s">
        <v>505</v>
      </c>
      <c r="J402" s="178" t="s">
        <v>41</v>
      </c>
      <c r="K402" s="47">
        <v>324</v>
      </c>
      <c r="L402" s="48" t="s">
        <v>302</v>
      </c>
    </row>
    <row r="403" spans="1:12" ht="51" hidden="1" customHeight="1" x14ac:dyDescent="0.2">
      <c r="A403" s="3">
        <v>397</v>
      </c>
      <c r="B403" s="47">
        <v>7203</v>
      </c>
      <c r="C403" s="46" t="s">
        <v>554</v>
      </c>
      <c r="D403" s="44">
        <v>5</v>
      </c>
      <c r="E403" s="179" t="s">
        <v>44</v>
      </c>
      <c r="F403" s="44" t="s">
        <v>39</v>
      </c>
      <c r="G403" s="46">
        <v>40172808</v>
      </c>
      <c r="H403" s="565">
        <v>47500</v>
      </c>
      <c r="I403" s="45" t="s">
        <v>505</v>
      </c>
      <c r="J403" s="178" t="s">
        <v>41</v>
      </c>
      <c r="K403" s="47">
        <v>324</v>
      </c>
      <c r="L403" s="48" t="s">
        <v>302</v>
      </c>
    </row>
    <row r="404" spans="1:12" ht="51" hidden="1" customHeight="1" x14ac:dyDescent="0.2">
      <c r="A404" s="3">
        <v>398</v>
      </c>
      <c r="B404" s="47">
        <v>7203</v>
      </c>
      <c r="C404" s="46" t="s">
        <v>555</v>
      </c>
      <c r="D404" s="44">
        <v>5</v>
      </c>
      <c r="E404" s="179" t="s">
        <v>44</v>
      </c>
      <c r="F404" s="44" t="s">
        <v>39</v>
      </c>
      <c r="G404" s="46">
        <v>40172808</v>
      </c>
      <c r="H404" s="565">
        <v>55000</v>
      </c>
      <c r="I404" s="45" t="s">
        <v>505</v>
      </c>
      <c r="J404" s="178" t="s">
        <v>41</v>
      </c>
      <c r="K404" s="47">
        <v>324</v>
      </c>
      <c r="L404" s="48" t="s">
        <v>302</v>
      </c>
    </row>
    <row r="405" spans="1:12" ht="38.25" hidden="1" customHeight="1" x14ac:dyDescent="0.2">
      <c r="A405" s="3">
        <v>399</v>
      </c>
      <c r="B405" s="47">
        <v>7203</v>
      </c>
      <c r="C405" s="46" t="s">
        <v>556</v>
      </c>
      <c r="D405" s="44">
        <v>5</v>
      </c>
      <c r="E405" s="179" t="s">
        <v>44</v>
      </c>
      <c r="F405" s="44" t="s">
        <v>39</v>
      </c>
      <c r="G405" s="46">
        <v>30181698</v>
      </c>
      <c r="H405" s="565">
        <v>34500</v>
      </c>
      <c r="I405" s="45" t="s">
        <v>505</v>
      </c>
      <c r="J405" s="178" t="s">
        <v>41</v>
      </c>
      <c r="K405" s="47">
        <v>324</v>
      </c>
      <c r="L405" s="48" t="s">
        <v>302</v>
      </c>
    </row>
    <row r="406" spans="1:12" ht="38.25" hidden="1" customHeight="1" x14ac:dyDescent="0.2">
      <c r="A406" s="3">
        <v>400</v>
      </c>
      <c r="B406" s="47">
        <v>7203</v>
      </c>
      <c r="C406" s="46" t="s">
        <v>557</v>
      </c>
      <c r="D406" s="44">
        <v>5</v>
      </c>
      <c r="E406" s="179" t="s">
        <v>44</v>
      </c>
      <c r="F406" s="44" t="s">
        <v>39</v>
      </c>
      <c r="G406" s="46">
        <v>30181605</v>
      </c>
      <c r="H406" s="565">
        <v>17000</v>
      </c>
      <c r="I406" s="45" t="s">
        <v>505</v>
      </c>
      <c r="J406" s="178" t="s">
        <v>41</v>
      </c>
      <c r="K406" s="47">
        <v>324</v>
      </c>
      <c r="L406" s="48" t="s">
        <v>302</v>
      </c>
    </row>
    <row r="407" spans="1:12" ht="38.25" hidden="1" customHeight="1" x14ac:dyDescent="0.2">
      <c r="A407" s="3">
        <v>401</v>
      </c>
      <c r="B407" s="47">
        <v>7203</v>
      </c>
      <c r="C407" s="46" t="s">
        <v>558</v>
      </c>
      <c r="D407" s="44">
        <v>5</v>
      </c>
      <c r="E407" s="179" t="s">
        <v>44</v>
      </c>
      <c r="F407" s="44" t="s">
        <v>39</v>
      </c>
      <c r="G407" s="46">
        <v>30181605</v>
      </c>
      <c r="H407" s="565">
        <v>12500</v>
      </c>
      <c r="I407" s="45" t="s">
        <v>505</v>
      </c>
      <c r="J407" s="178" t="s">
        <v>41</v>
      </c>
      <c r="K407" s="47">
        <v>324</v>
      </c>
      <c r="L407" s="48" t="s">
        <v>302</v>
      </c>
    </row>
    <row r="408" spans="1:12" ht="38.25" hidden="1" customHeight="1" x14ac:dyDescent="0.2">
      <c r="A408" s="3">
        <v>402</v>
      </c>
      <c r="B408" s="47">
        <v>7203</v>
      </c>
      <c r="C408" s="46" t="s">
        <v>559</v>
      </c>
      <c r="D408" s="44">
        <v>5</v>
      </c>
      <c r="E408" s="179" t="s">
        <v>44</v>
      </c>
      <c r="F408" s="44" t="s">
        <v>39</v>
      </c>
      <c r="G408" s="46">
        <v>30181605</v>
      </c>
      <c r="H408" s="565">
        <v>4000</v>
      </c>
      <c r="I408" s="45" t="s">
        <v>505</v>
      </c>
      <c r="J408" s="178" t="s">
        <v>41</v>
      </c>
      <c r="K408" s="47">
        <v>324</v>
      </c>
      <c r="L408" s="48" t="s">
        <v>302</v>
      </c>
    </row>
    <row r="409" spans="1:12" ht="38.25" hidden="1" customHeight="1" x14ac:dyDescent="0.2">
      <c r="A409" s="3">
        <v>403</v>
      </c>
      <c r="B409" s="47">
        <v>7203</v>
      </c>
      <c r="C409" s="46" t="s">
        <v>560</v>
      </c>
      <c r="D409" s="44">
        <v>5</v>
      </c>
      <c r="E409" s="179" t="s">
        <v>44</v>
      </c>
      <c r="F409" s="44" t="s">
        <v>39</v>
      </c>
      <c r="G409" s="46">
        <v>30181605</v>
      </c>
      <c r="H409" s="565">
        <v>20000</v>
      </c>
      <c r="I409" s="45" t="s">
        <v>505</v>
      </c>
      <c r="J409" s="178" t="s">
        <v>41</v>
      </c>
      <c r="K409" s="47">
        <v>324</v>
      </c>
      <c r="L409" s="48" t="s">
        <v>302</v>
      </c>
    </row>
    <row r="410" spans="1:12" ht="25.5" hidden="1" customHeight="1" x14ac:dyDescent="0.2">
      <c r="A410" s="3">
        <v>404</v>
      </c>
      <c r="B410" s="47">
        <v>7203</v>
      </c>
      <c r="C410" s="46" t="s">
        <v>561</v>
      </c>
      <c r="D410" s="44">
        <v>10</v>
      </c>
      <c r="E410" s="179" t="s">
        <v>44</v>
      </c>
      <c r="F410" s="44" t="s">
        <v>39</v>
      </c>
      <c r="G410" s="46">
        <v>27112838</v>
      </c>
      <c r="H410" s="565">
        <v>30000</v>
      </c>
      <c r="I410" s="45" t="s">
        <v>505</v>
      </c>
      <c r="J410" s="178" t="s">
        <v>41</v>
      </c>
      <c r="K410" s="47">
        <v>324</v>
      </c>
      <c r="L410" s="48" t="s">
        <v>302</v>
      </c>
    </row>
    <row r="411" spans="1:12" ht="25.5" hidden="1" customHeight="1" x14ac:dyDescent="0.2">
      <c r="A411" s="3">
        <v>405</v>
      </c>
      <c r="B411" s="47">
        <v>7203</v>
      </c>
      <c r="C411" s="46" t="s">
        <v>562</v>
      </c>
      <c r="D411" s="44">
        <v>10</v>
      </c>
      <c r="E411" s="179" t="s">
        <v>44</v>
      </c>
      <c r="F411" s="44" t="s">
        <v>39</v>
      </c>
      <c r="G411" s="46">
        <v>27112838</v>
      </c>
      <c r="H411" s="565">
        <v>130000</v>
      </c>
      <c r="I411" s="45" t="s">
        <v>505</v>
      </c>
      <c r="J411" s="178" t="s">
        <v>41</v>
      </c>
      <c r="K411" s="47">
        <v>324</v>
      </c>
      <c r="L411" s="48" t="s">
        <v>302</v>
      </c>
    </row>
    <row r="412" spans="1:12" ht="25.5" hidden="1" customHeight="1" x14ac:dyDescent="0.2">
      <c r="A412" s="3">
        <v>406</v>
      </c>
      <c r="B412" s="47">
        <v>7203</v>
      </c>
      <c r="C412" s="46" t="s">
        <v>563</v>
      </c>
      <c r="D412" s="44">
        <v>10</v>
      </c>
      <c r="E412" s="179" t="s">
        <v>44</v>
      </c>
      <c r="F412" s="44" t="s">
        <v>39</v>
      </c>
      <c r="G412" s="46">
        <v>27112838</v>
      </c>
      <c r="H412" s="565">
        <v>50000</v>
      </c>
      <c r="I412" s="45" t="s">
        <v>505</v>
      </c>
      <c r="J412" s="178" t="s">
        <v>41</v>
      </c>
      <c r="K412" s="47">
        <v>324</v>
      </c>
      <c r="L412" s="48" t="s">
        <v>302</v>
      </c>
    </row>
    <row r="413" spans="1:12" ht="25.5" hidden="1" customHeight="1" x14ac:dyDescent="0.2">
      <c r="A413" s="3">
        <v>407</v>
      </c>
      <c r="B413" s="47">
        <v>7203</v>
      </c>
      <c r="C413" s="46" t="s">
        <v>564</v>
      </c>
      <c r="D413" s="44">
        <v>5</v>
      </c>
      <c r="E413" s="179" t="s">
        <v>44</v>
      </c>
      <c r="F413" s="44" t="s">
        <v>39</v>
      </c>
      <c r="G413" s="46">
        <v>30152003</v>
      </c>
      <c r="H413" s="565">
        <v>246000</v>
      </c>
      <c r="I413" s="45" t="s">
        <v>505</v>
      </c>
      <c r="J413" s="178" t="s">
        <v>41</v>
      </c>
      <c r="K413" s="47">
        <v>324</v>
      </c>
      <c r="L413" s="48" t="s">
        <v>302</v>
      </c>
    </row>
    <row r="414" spans="1:12" ht="25.5" hidden="1" customHeight="1" x14ac:dyDescent="0.2">
      <c r="A414" s="3">
        <v>408</v>
      </c>
      <c r="B414" s="47">
        <v>7203</v>
      </c>
      <c r="C414" s="46" t="s">
        <v>565</v>
      </c>
      <c r="D414" s="44">
        <v>5</v>
      </c>
      <c r="E414" s="179" t="s">
        <v>44</v>
      </c>
      <c r="F414" s="44" t="s">
        <v>39</v>
      </c>
      <c r="G414" s="46">
        <v>30152003</v>
      </c>
      <c r="H414" s="565">
        <v>270000</v>
      </c>
      <c r="I414" s="45" t="s">
        <v>505</v>
      </c>
      <c r="J414" s="178" t="s">
        <v>41</v>
      </c>
      <c r="K414" s="47">
        <v>324</v>
      </c>
      <c r="L414" s="48" t="s">
        <v>302</v>
      </c>
    </row>
    <row r="415" spans="1:12" ht="25.5" hidden="1" customHeight="1" x14ac:dyDescent="0.2">
      <c r="A415" s="3">
        <v>409</v>
      </c>
      <c r="B415" s="47">
        <v>7203</v>
      </c>
      <c r="C415" s="46" t="s">
        <v>566</v>
      </c>
      <c r="D415" s="44">
        <v>15</v>
      </c>
      <c r="E415" s="179" t="s">
        <v>44</v>
      </c>
      <c r="F415" s="44" t="s">
        <v>39</v>
      </c>
      <c r="G415" s="46">
        <v>30152003</v>
      </c>
      <c r="H415" s="565">
        <v>42150</v>
      </c>
      <c r="I415" s="45" t="s">
        <v>505</v>
      </c>
      <c r="J415" s="178" t="s">
        <v>41</v>
      </c>
      <c r="K415" s="47">
        <v>324</v>
      </c>
      <c r="L415" s="48" t="s">
        <v>302</v>
      </c>
    </row>
    <row r="416" spans="1:12" ht="25.5" hidden="1" customHeight="1" x14ac:dyDescent="0.2">
      <c r="A416" s="3">
        <v>410</v>
      </c>
      <c r="B416" s="47">
        <v>7203</v>
      </c>
      <c r="C416" s="46" t="s">
        <v>567</v>
      </c>
      <c r="D416" s="44">
        <v>5</v>
      </c>
      <c r="E416" s="179" t="s">
        <v>44</v>
      </c>
      <c r="F416" s="44" t="s">
        <v>39</v>
      </c>
      <c r="G416" s="46">
        <v>30181505</v>
      </c>
      <c r="H416" s="565">
        <v>490000</v>
      </c>
      <c r="I416" s="45" t="s">
        <v>505</v>
      </c>
      <c r="J416" s="178" t="s">
        <v>41</v>
      </c>
      <c r="K416" s="47">
        <v>324</v>
      </c>
      <c r="L416" s="48" t="s">
        <v>302</v>
      </c>
    </row>
    <row r="417" spans="1:12" ht="25.5" hidden="1" customHeight="1" x14ac:dyDescent="0.2">
      <c r="A417" s="3">
        <v>411</v>
      </c>
      <c r="B417" s="47">
        <v>7203</v>
      </c>
      <c r="C417" s="46" t="s">
        <v>568</v>
      </c>
      <c r="D417" s="44">
        <v>10</v>
      </c>
      <c r="E417" s="179" t="s">
        <v>44</v>
      </c>
      <c r="F417" s="44" t="s">
        <v>39</v>
      </c>
      <c r="G417" s="46">
        <v>30181603</v>
      </c>
      <c r="H417" s="565">
        <v>140000</v>
      </c>
      <c r="I417" s="45" t="s">
        <v>505</v>
      </c>
      <c r="J417" s="178" t="s">
        <v>41</v>
      </c>
      <c r="K417" s="47">
        <v>324</v>
      </c>
      <c r="L417" s="48" t="s">
        <v>302</v>
      </c>
    </row>
    <row r="418" spans="1:12" ht="38.25" hidden="1" customHeight="1" x14ac:dyDescent="0.2">
      <c r="A418" s="3">
        <v>412</v>
      </c>
      <c r="B418" s="47">
        <v>7203</v>
      </c>
      <c r="C418" s="46" t="s">
        <v>569</v>
      </c>
      <c r="D418" s="44">
        <v>5</v>
      </c>
      <c r="E418" s="179" t="s">
        <v>44</v>
      </c>
      <c r="F418" s="44" t="s">
        <v>39</v>
      </c>
      <c r="G418" s="46">
        <v>30181505</v>
      </c>
      <c r="H418" s="565">
        <v>650000</v>
      </c>
      <c r="I418" s="45" t="s">
        <v>505</v>
      </c>
      <c r="J418" s="178" t="s">
        <v>41</v>
      </c>
      <c r="K418" s="47">
        <v>324</v>
      </c>
      <c r="L418" s="48" t="s">
        <v>302</v>
      </c>
    </row>
    <row r="419" spans="1:12" ht="25.5" hidden="1" customHeight="1" x14ac:dyDescent="0.2">
      <c r="A419" s="3">
        <v>413</v>
      </c>
      <c r="B419" s="47">
        <v>7203</v>
      </c>
      <c r="C419" s="46" t="s">
        <v>570</v>
      </c>
      <c r="D419" s="44">
        <v>9</v>
      </c>
      <c r="E419" s="179" t="s">
        <v>44</v>
      </c>
      <c r="F419" s="44" t="s">
        <v>39</v>
      </c>
      <c r="G419" s="46">
        <v>40141640</v>
      </c>
      <c r="H419" s="565">
        <v>227970</v>
      </c>
      <c r="I419" s="45" t="s">
        <v>505</v>
      </c>
      <c r="J419" s="178" t="s">
        <v>41</v>
      </c>
      <c r="K419" s="47">
        <v>324</v>
      </c>
      <c r="L419" s="48" t="s">
        <v>302</v>
      </c>
    </row>
    <row r="420" spans="1:12" ht="25.5" hidden="1" customHeight="1" x14ac:dyDescent="0.2">
      <c r="A420" s="3">
        <v>414</v>
      </c>
      <c r="B420" s="47">
        <v>7203</v>
      </c>
      <c r="C420" s="46" t="s">
        <v>571</v>
      </c>
      <c r="D420" s="44">
        <v>10</v>
      </c>
      <c r="E420" s="179" t="s">
        <v>44</v>
      </c>
      <c r="F420" s="44" t="s">
        <v>39</v>
      </c>
      <c r="G420" s="46">
        <v>30181515</v>
      </c>
      <c r="H420" s="565">
        <v>49000</v>
      </c>
      <c r="I420" s="45" t="s">
        <v>505</v>
      </c>
      <c r="J420" s="178" t="s">
        <v>41</v>
      </c>
      <c r="K420" s="47">
        <v>324</v>
      </c>
      <c r="L420" s="48" t="s">
        <v>302</v>
      </c>
    </row>
    <row r="421" spans="1:12" ht="38.25" hidden="1" customHeight="1" x14ac:dyDescent="0.2">
      <c r="A421" s="3">
        <v>415</v>
      </c>
      <c r="B421" s="47">
        <v>7203</v>
      </c>
      <c r="C421" s="46" t="s">
        <v>572</v>
      </c>
      <c r="D421" s="44">
        <v>10</v>
      </c>
      <c r="E421" s="179" t="s">
        <v>44</v>
      </c>
      <c r="F421" s="44" t="s">
        <v>39</v>
      </c>
      <c r="G421" s="46">
        <v>30161503</v>
      </c>
      <c r="H421" s="565">
        <v>319500</v>
      </c>
      <c r="I421" s="45" t="s">
        <v>505</v>
      </c>
      <c r="J421" s="178" t="s">
        <v>41</v>
      </c>
      <c r="K421" s="47">
        <v>324</v>
      </c>
      <c r="L421" s="48" t="s">
        <v>302</v>
      </c>
    </row>
    <row r="422" spans="1:12" ht="38.25" hidden="1" customHeight="1" x14ac:dyDescent="0.2">
      <c r="A422" s="3">
        <v>416</v>
      </c>
      <c r="B422" s="47">
        <v>7203</v>
      </c>
      <c r="C422" s="46" t="s">
        <v>573</v>
      </c>
      <c r="D422" s="44">
        <v>10</v>
      </c>
      <c r="E422" s="179" t="s">
        <v>44</v>
      </c>
      <c r="F422" s="44" t="s">
        <v>39</v>
      </c>
      <c r="G422" s="46">
        <v>30161509</v>
      </c>
      <c r="H422" s="565">
        <v>234500</v>
      </c>
      <c r="I422" s="45" t="s">
        <v>505</v>
      </c>
      <c r="J422" s="178" t="s">
        <v>41</v>
      </c>
      <c r="K422" s="47">
        <v>324</v>
      </c>
      <c r="L422" s="48" t="s">
        <v>302</v>
      </c>
    </row>
    <row r="423" spans="1:12" ht="51" hidden="1" customHeight="1" x14ac:dyDescent="0.2">
      <c r="A423" s="3">
        <v>417</v>
      </c>
      <c r="B423" s="47">
        <v>7203</v>
      </c>
      <c r="C423" s="46" t="s">
        <v>574</v>
      </c>
      <c r="D423" s="44">
        <v>10</v>
      </c>
      <c r="E423" s="179" t="s">
        <v>44</v>
      </c>
      <c r="F423" s="44" t="s">
        <v>39</v>
      </c>
      <c r="G423" s="46">
        <v>30161509</v>
      </c>
      <c r="H423" s="565">
        <v>109950</v>
      </c>
      <c r="I423" s="45" t="s">
        <v>505</v>
      </c>
      <c r="J423" s="178" t="s">
        <v>41</v>
      </c>
      <c r="K423" s="47">
        <v>324</v>
      </c>
      <c r="L423" s="48" t="s">
        <v>302</v>
      </c>
    </row>
    <row r="424" spans="1:12" ht="38.25" hidden="1" customHeight="1" x14ac:dyDescent="0.2">
      <c r="A424" s="3">
        <v>418</v>
      </c>
      <c r="B424" s="47">
        <v>7203</v>
      </c>
      <c r="C424" s="46" t="s">
        <v>575</v>
      </c>
      <c r="D424" s="44">
        <v>5</v>
      </c>
      <c r="E424" s="179" t="s">
        <v>44</v>
      </c>
      <c r="F424" s="44" t="s">
        <v>39</v>
      </c>
      <c r="G424" s="46">
        <v>30102015</v>
      </c>
      <c r="H424" s="565">
        <v>199300</v>
      </c>
      <c r="I424" s="45" t="s">
        <v>505</v>
      </c>
      <c r="J424" s="178" t="s">
        <v>41</v>
      </c>
      <c r="K424" s="47">
        <v>324</v>
      </c>
      <c r="L424" s="48" t="s">
        <v>302</v>
      </c>
    </row>
    <row r="425" spans="1:12" ht="51" hidden="1" customHeight="1" x14ac:dyDescent="0.2">
      <c r="A425" s="3">
        <v>419</v>
      </c>
      <c r="B425" s="47">
        <v>7203</v>
      </c>
      <c r="C425" s="46" t="s">
        <v>576</v>
      </c>
      <c r="D425" s="44">
        <v>5</v>
      </c>
      <c r="E425" s="179" t="s">
        <v>44</v>
      </c>
      <c r="F425" s="44" t="s">
        <v>39</v>
      </c>
      <c r="G425" s="46">
        <v>30102015</v>
      </c>
      <c r="H425" s="565">
        <v>59900</v>
      </c>
      <c r="I425" s="45" t="s">
        <v>505</v>
      </c>
      <c r="J425" s="178" t="s">
        <v>41</v>
      </c>
      <c r="K425" s="47">
        <v>324</v>
      </c>
      <c r="L425" s="48" t="s">
        <v>302</v>
      </c>
    </row>
    <row r="426" spans="1:12" ht="51" hidden="1" customHeight="1" x14ac:dyDescent="0.2">
      <c r="A426" s="3">
        <v>420</v>
      </c>
      <c r="B426" s="47">
        <v>7203</v>
      </c>
      <c r="C426" s="46" t="s">
        <v>577</v>
      </c>
      <c r="D426" s="44">
        <v>10</v>
      </c>
      <c r="E426" s="179" t="s">
        <v>44</v>
      </c>
      <c r="F426" s="44" t="s">
        <v>39</v>
      </c>
      <c r="G426" s="46">
        <v>30102015</v>
      </c>
      <c r="H426" s="565">
        <v>184000</v>
      </c>
      <c r="I426" s="45" t="s">
        <v>505</v>
      </c>
      <c r="J426" s="178" t="s">
        <v>41</v>
      </c>
      <c r="K426" s="47">
        <v>324</v>
      </c>
      <c r="L426" s="48" t="s">
        <v>302</v>
      </c>
    </row>
    <row r="427" spans="1:12" ht="25.5" hidden="1" customHeight="1" x14ac:dyDescent="0.2">
      <c r="A427" s="3">
        <v>421</v>
      </c>
      <c r="B427" s="47">
        <v>7203</v>
      </c>
      <c r="C427" s="46" t="s">
        <v>578</v>
      </c>
      <c r="D427" s="44">
        <v>5</v>
      </c>
      <c r="E427" s="179" t="s">
        <v>44</v>
      </c>
      <c r="F427" s="44" t="s">
        <v>39</v>
      </c>
      <c r="G427" s="46">
        <v>30181504</v>
      </c>
      <c r="H427" s="565">
        <v>175000</v>
      </c>
      <c r="I427" s="45" t="s">
        <v>505</v>
      </c>
      <c r="J427" s="178" t="s">
        <v>41</v>
      </c>
      <c r="K427" s="47">
        <v>324</v>
      </c>
      <c r="L427" s="48" t="s">
        <v>302</v>
      </c>
    </row>
    <row r="428" spans="1:12" ht="25.5" hidden="1" customHeight="1" x14ac:dyDescent="0.2">
      <c r="A428" s="3">
        <v>422</v>
      </c>
      <c r="B428" s="47">
        <v>7203</v>
      </c>
      <c r="C428" s="46" t="s">
        <v>579</v>
      </c>
      <c r="D428" s="44">
        <v>15</v>
      </c>
      <c r="E428" s="179" t="s">
        <v>44</v>
      </c>
      <c r="F428" s="44" t="s">
        <v>39</v>
      </c>
      <c r="G428" s="46">
        <v>27111751</v>
      </c>
      <c r="H428" s="565">
        <v>60000</v>
      </c>
      <c r="I428" s="45" t="s">
        <v>505</v>
      </c>
      <c r="J428" s="178" t="s">
        <v>41</v>
      </c>
      <c r="K428" s="47">
        <v>324</v>
      </c>
      <c r="L428" s="48" t="s">
        <v>302</v>
      </c>
    </row>
    <row r="429" spans="1:12" ht="25.5" hidden="1" customHeight="1" x14ac:dyDescent="0.2">
      <c r="A429" s="3">
        <v>423</v>
      </c>
      <c r="B429" s="47">
        <v>7203</v>
      </c>
      <c r="C429" s="46" t="s">
        <v>580</v>
      </c>
      <c r="D429" s="44">
        <v>15</v>
      </c>
      <c r="E429" s="179" t="s">
        <v>44</v>
      </c>
      <c r="F429" s="44" t="s">
        <v>39</v>
      </c>
      <c r="G429" s="46">
        <v>27111751</v>
      </c>
      <c r="H429" s="565">
        <v>75000</v>
      </c>
      <c r="I429" s="45" t="s">
        <v>505</v>
      </c>
      <c r="J429" s="178" t="s">
        <v>41</v>
      </c>
      <c r="K429" s="47">
        <v>324</v>
      </c>
      <c r="L429" s="48" t="s">
        <v>302</v>
      </c>
    </row>
    <row r="430" spans="1:12" ht="25.5" hidden="1" customHeight="1" x14ac:dyDescent="0.2">
      <c r="A430" s="3">
        <v>424</v>
      </c>
      <c r="B430" s="47">
        <v>7203</v>
      </c>
      <c r="C430" s="46" t="s">
        <v>581</v>
      </c>
      <c r="D430" s="44">
        <v>15</v>
      </c>
      <c r="E430" s="179" t="s">
        <v>44</v>
      </c>
      <c r="F430" s="44" t="s">
        <v>39</v>
      </c>
      <c r="G430" s="46">
        <v>27111751</v>
      </c>
      <c r="H430" s="565">
        <v>60000</v>
      </c>
      <c r="I430" s="45" t="s">
        <v>505</v>
      </c>
      <c r="J430" s="178" t="s">
        <v>41</v>
      </c>
      <c r="K430" s="47">
        <v>324</v>
      </c>
      <c r="L430" s="48" t="s">
        <v>302</v>
      </c>
    </row>
    <row r="431" spans="1:12" ht="25.5" hidden="1" customHeight="1" x14ac:dyDescent="0.2">
      <c r="A431" s="3">
        <v>425</v>
      </c>
      <c r="B431" s="47">
        <v>7203</v>
      </c>
      <c r="C431" s="46" t="s">
        <v>582</v>
      </c>
      <c r="D431" s="44">
        <v>15</v>
      </c>
      <c r="E431" s="179" t="s">
        <v>44</v>
      </c>
      <c r="F431" s="44" t="s">
        <v>39</v>
      </c>
      <c r="G431" s="46">
        <v>27111751</v>
      </c>
      <c r="H431" s="565">
        <v>52500</v>
      </c>
      <c r="I431" s="45" t="s">
        <v>505</v>
      </c>
      <c r="J431" s="178" t="s">
        <v>41</v>
      </c>
      <c r="K431" s="47">
        <v>324</v>
      </c>
      <c r="L431" s="48" t="s">
        <v>302</v>
      </c>
    </row>
    <row r="432" spans="1:12" ht="25.5" hidden="1" customHeight="1" x14ac:dyDescent="0.2">
      <c r="A432" s="3">
        <v>426</v>
      </c>
      <c r="B432" s="47">
        <v>7203</v>
      </c>
      <c r="C432" s="46" t="s">
        <v>583</v>
      </c>
      <c r="D432" s="44">
        <v>5</v>
      </c>
      <c r="E432" s="179" t="s">
        <v>44</v>
      </c>
      <c r="F432" s="44" t="s">
        <v>39</v>
      </c>
      <c r="G432" s="46">
        <v>27111723</v>
      </c>
      <c r="H432" s="565">
        <v>73000</v>
      </c>
      <c r="I432" s="45" t="s">
        <v>505</v>
      </c>
      <c r="J432" s="178" t="s">
        <v>41</v>
      </c>
      <c r="K432" s="47">
        <v>324</v>
      </c>
      <c r="L432" s="48" t="s">
        <v>302</v>
      </c>
    </row>
    <row r="433" spans="1:12" ht="25.5" hidden="1" customHeight="1" x14ac:dyDescent="0.2">
      <c r="A433" s="3">
        <v>427</v>
      </c>
      <c r="B433" s="47">
        <v>7203</v>
      </c>
      <c r="C433" s="46" t="s">
        <v>584</v>
      </c>
      <c r="D433" s="44">
        <v>5</v>
      </c>
      <c r="E433" s="179" t="s">
        <v>44</v>
      </c>
      <c r="F433" s="44" t="s">
        <v>39</v>
      </c>
      <c r="G433" s="46">
        <v>27111723</v>
      </c>
      <c r="H433" s="565">
        <v>43700</v>
      </c>
      <c r="I433" s="45" t="s">
        <v>505</v>
      </c>
      <c r="J433" s="178" t="s">
        <v>41</v>
      </c>
      <c r="K433" s="47">
        <v>324</v>
      </c>
      <c r="L433" s="48" t="s">
        <v>302</v>
      </c>
    </row>
    <row r="434" spans="1:12" ht="25.5" hidden="1" customHeight="1" x14ac:dyDescent="0.2">
      <c r="A434" s="3">
        <v>428</v>
      </c>
      <c r="B434" s="47">
        <v>7203</v>
      </c>
      <c r="C434" s="46" t="s">
        <v>585</v>
      </c>
      <c r="D434" s="44">
        <v>5</v>
      </c>
      <c r="E434" s="179" t="s">
        <v>44</v>
      </c>
      <c r="F434" s="44" t="s">
        <v>39</v>
      </c>
      <c r="G434" s="46">
        <v>27111723</v>
      </c>
      <c r="H434" s="565">
        <v>56050</v>
      </c>
      <c r="I434" s="45" t="s">
        <v>505</v>
      </c>
      <c r="J434" s="178" t="s">
        <v>41</v>
      </c>
      <c r="K434" s="47">
        <v>324</v>
      </c>
      <c r="L434" s="48" t="s">
        <v>302</v>
      </c>
    </row>
    <row r="435" spans="1:12" ht="25.5" hidden="1" customHeight="1" x14ac:dyDescent="0.2">
      <c r="A435" s="3">
        <v>429</v>
      </c>
      <c r="B435" s="47">
        <v>7203</v>
      </c>
      <c r="C435" s="46" t="s">
        <v>586</v>
      </c>
      <c r="D435" s="44">
        <v>10</v>
      </c>
      <c r="E435" s="179" t="s">
        <v>44</v>
      </c>
      <c r="F435" s="44" t="s">
        <v>39</v>
      </c>
      <c r="G435" s="46">
        <v>27111723</v>
      </c>
      <c r="H435" s="565">
        <v>59000</v>
      </c>
      <c r="I435" s="45" t="s">
        <v>505</v>
      </c>
      <c r="J435" s="178" t="s">
        <v>41</v>
      </c>
      <c r="K435" s="47">
        <v>324</v>
      </c>
      <c r="L435" s="48" t="s">
        <v>302</v>
      </c>
    </row>
    <row r="436" spans="1:12" ht="25.5" hidden="1" customHeight="1" x14ac:dyDescent="0.2">
      <c r="A436" s="3">
        <v>430</v>
      </c>
      <c r="B436" s="47">
        <v>7203</v>
      </c>
      <c r="C436" s="46" t="s">
        <v>587</v>
      </c>
      <c r="D436" s="44">
        <v>15</v>
      </c>
      <c r="E436" s="179" t="s">
        <v>44</v>
      </c>
      <c r="F436" s="44" t="s">
        <v>39</v>
      </c>
      <c r="G436" s="46">
        <v>27111723</v>
      </c>
      <c r="H436" s="565">
        <v>40500</v>
      </c>
      <c r="I436" s="45" t="s">
        <v>505</v>
      </c>
      <c r="J436" s="178" t="s">
        <v>41</v>
      </c>
      <c r="K436" s="47">
        <v>324</v>
      </c>
      <c r="L436" s="48" t="s">
        <v>302</v>
      </c>
    </row>
    <row r="437" spans="1:12" ht="25.5" hidden="1" customHeight="1" x14ac:dyDescent="0.2">
      <c r="A437" s="3">
        <v>431</v>
      </c>
      <c r="B437" s="47">
        <v>7203</v>
      </c>
      <c r="C437" s="46" t="s">
        <v>588</v>
      </c>
      <c r="D437" s="44">
        <v>5</v>
      </c>
      <c r="E437" s="179" t="s">
        <v>44</v>
      </c>
      <c r="F437" s="44" t="s">
        <v>39</v>
      </c>
      <c r="G437" s="46">
        <v>27111723</v>
      </c>
      <c r="H437" s="565">
        <v>22000</v>
      </c>
      <c r="I437" s="45" t="s">
        <v>505</v>
      </c>
      <c r="J437" s="178" t="s">
        <v>41</v>
      </c>
      <c r="K437" s="47">
        <v>324</v>
      </c>
      <c r="L437" s="48" t="s">
        <v>302</v>
      </c>
    </row>
    <row r="438" spans="1:12" ht="38.25" hidden="1" customHeight="1" x14ac:dyDescent="0.2">
      <c r="A438" s="3">
        <v>432</v>
      </c>
      <c r="B438" s="47">
        <v>7203</v>
      </c>
      <c r="C438" s="46" t="s">
        <v>589</v>
      </c>
      <c r="D438" s="44">
        <v>5</v>
      </c>
      <c r="E438" s="179" t="s">
        <v>44</v>
      </c>
      <c r="F438" s="44" t="s">
        <v>39</v>
      </c>
      <c r="G438" s="46">
        <v>30181702</v>
      </c>
      <c r="H438" s="565">
        <v>100000</v>
      </c>
      <c r="I438" s="45" t="s">
        <v>505</v>
      </c>
      <c r="J438" s="178" t="s">
        <v>41</v>
      </c>
      <c r="K438" s="47">
        <v>324</v>
      </c>
      <c r="L438" s="48" t="s">
        <v>302</v>
      </c>
    </row>
    <row r="439" spans="1:12" ht="51" hidden="1" customHeight="1" x14ac:dyDescent="0.2">
      <c r="A439" s="3">
        <v>433</v>
      </c>
      <c r="B439" s="47">
        <v>7203</v>
      </c>
      <c r="C439" s="46" t="s">
        <v>590</v>
      </c>
      <c r="D439" s="44">
        <v>5</v>
      </c>
      <c r="E439" s="179" t="s">
        <v>44</v>
      </c>
      <c r="F439" s="44" t="s">
        <v>39</v>
      </c>
      <c r="G439" s="46">
        <v>30181702</v>
      </c>
      <c r="H439" s="565">
        <v>100000</v>
      </c>
      <c r="I439" s="45" t="s">
        <v>505</v>
      </c>
      <c r="J439" s="178" t="s">
        <v>41</v>
      </c>
      <c r="K439" s="47">
        <v>324</v>
      </c>
      <c r="L439" s="48" t="s">
        <v>302</v>
      </c>
    </row>
    <row r="440" spans="1:12" ht="38.25" hidden="1" customHeight="1" x14ac:dyDescent="0.2">
      <c r="A440" s="3">
        <v>434</v>
      </c>
      <c r="B440" s="47">
        <v>7203</v>
      </c>
      <c r="C440" s="46" t="s">
        <v>591</v>
      </c>
      <c r="D440" s="44">
        <v>5</v>
      </c>
      <c r="E440" s="179" t="s">
        <v>44</v>
      </c>
      <c r="F440" s="44" t="s">
        <v>39</v>
      </c>
      <c r="G440" s="46">
        <v>30181519</v>
      </c>
      <c r="H440" s="565">
        <v>140000</v>
      </c>
      <c r="I440" s="45" t="s">
        <v>505</v>
      </c>
      <c r="J440" s="178" t="s">
        <v>41</v>
      </c>
      <c r="K440" s="47">
        <v>324</v>
      </c>
      <c r="L440" s="48" t="s">
        <v>302</v>
      </c>
    </row>
    <row r="441" spans="1:12" ht="25.5" hidden="1" customHeight="1" x14ac:dyDescent="0.2">
      <c r="A441" s="3">
        <v>435</v>
      </c>
      <c r="B441" s="47">
        <v>7203</v>
      </c>
      <c r="C441" s="46" t="s">
        <v>592</v>
      </c>
      <c r="D441" s="44">
        <v>5</v>
      </c>
      <c r="E441" s="179" t="s">
        <v>44</v>
      </c>
      <c r="F441" s="44" t="s">
        <v>39</v>
      </c>
      <c r="G441" s="46">
        <v>40141640</v>
      </c>
      <c r="H441" s="565">
        <v>225000</v>
      </c>
      <c r="I441" s="45" t="s">
        <v>505</v>
      </c>
      <c r="J441" s="178" t="s">
        <v>41</v>
      </c>
      <c r="K441" s="47">
        <v>324</v>
      </c>
      <c r="L441" s="48" t="s">
        <v>302</v>
      </c>
    </row>
    <row r="442" spans="1:12" ht="25.5" hidden="1" customHeight="1" x14ac:dyDescent="0.2">
      <c r="A442" s="3">
        <v>436</v>
      </c>
      <c r="B442" s="47">
        <v>7203</v>
      </c>
      <c r="C442" s="46" t="s">
        <v>593</v>
      </c>
      <c r="D442" s="44">
        <v>15</v>
      </c>
      <c r="E442" s="179" t="s">
        <v>44</v>
      </c>
      <c r="F442" s="44" t="s">
        <v>39</v>
      </c>
      <c r="G442" s="46">
        <v>31161606</v>
      </c>
      <c r="H442" s="565">
        <v>165000</v>
      </c>
      <c r="I442" s="45" t="s">
        <v>505</v>
      </c>
      <c r="J442" s="178" t="s">
        <v>41</v>
      </c>
      <c r="K442" s="47">
        <v>324</v>
      </c>
      <c r="L442" s="48" t="s">
        <v>302</v>
      </c>
    </row>
    <row r="443" spans="1:12" ht="25.5" hidden="1" customHeight="1" x14ac:dyDescent="0.2">
      <c r="A443" s="3">
        <v>437</v>
      </c>
      <c r="B443" s="47">
        <v>7203</v>
      </c>
      <c r="C443" s="46" t="s">
        <v>594</v>
      </c>
      <c r="D443" s="44">
        <v>5</v>
      </c>
      <c r="E443" s="179" t="s">
        <v>44</v>
      </c>
      <c r="F443" s="44" t="s">
        <v>39</v>
      </c>
      <c r="G443" s="46">
        <v>46171503</v>
      </c>
      <c r="H443" s="565">
        <v>115000</v>
      </c>
      <c r="I443" s="45" t="s">
        <v>505</v>
      </c>
      <c r="J443" s="178" t="s">
        <v>41</v>
      </c>
      <c r="K443" s="47">
        <v>324</v>
      </c>
      <c r="L443" s="48" t="s">
        <v>302</v>
      </c>
    </row>
    <row r="444" spans="1:12" ht="25.5" hidden="1" customHeight="1" x14ac:dyDescent="0.2">
      <c r="A444" s="3">
        <v>438</v>
      </c>
      <c r="B444" s="47">
        <v>7203</v>
      </c>
      <c r="C444" s="46" t="s">
        <v>595</v>
      </c>
      <c r="D444" s="44">
        <v>5</v>
      </c>
      <c r="E444" s="179" t="s">
        <v>44</v>
      </c>
      <c r="F444" s="44" t="s">
        <v>39</v>
      </c>
      <c r="G444" s="46">
        <v>46171503</v>
      </c>
      <c r="H444" s="565">
        <v>100000</v>
      </c>
      <c r="I444" s="45" t="s">
        <v>505</v>
      </c>
      <c r="J444" s="178" t="s">
        <v>41</v>
      </c>
      <c r="K444" s="47">
        <v>324</v>
      </c>
      <c r="L444" s="48" t="s">
        <v>302</v>
      </c>
    </row>
    <row r="445" spans="1:12" ht="25.5" hidden="1" customHeight="1" x14ac:dyDescent="0.2">
      <c r="A445" s="3">
        <v>439</v>
      </c>
      <c r="B445" s="47">
        <v>7203</v>
      </c>
      <c r="C445" s="46" t="s">
        <v>596</v>
      </c>
      <c r="D445" s="44">
        <v>5</v>
      </c>
      <c r="E445" s="179" t="s">
        <v>44</v>
      </c>
      <c r="F445" s="44" t="s">
        <v>39</v>
      </c>
      <c r="G445" s="46">
        <v>46171503</v>
      </c>
      <c r="H445" s="565">
        <v>100000</v>
      </c>
      <c r="I445" s="45" t="s">
        <v>597</v>
      </c>
      <c r="J445" s="178" t="s">
        <v>41</v>
      </c>
      <c r="K445" s="47">
        <v>324</v>
      </c>
      <c r="L445" s="48" t="s">
        <v>302</v>
      </c>
    </row>
    <row r="446" spans="1:12" ht="25.5" hidden="1" customHeight="1" x14ac:dyDescent="0.2">
      <c r="A446" s="3">
        <v>440</v>
      </c>
      <c r="B446" s="47">
        <v>7203</v>
      </c>
      <c r="C446" s="46" t="s">
        <v>598</v>
      </c>
      <c r="D446" s="44">
        <v>3</v>
      </c>
      <c r="E446" s="179" t="s">
        <v>44</v>
      </c>
      <c r="F446" s="44" t="s">
        <v>39</v>
      </c>
      <c r="G446" s="46">
        <v>46171520</v>
      </c>
      <c r="H446" s="565">
        <v>114000</v>
      </c>
      <c r="I446" s="45" t="s">
        <v>505</v>
      </c>
      <c r="J446" s="178" t="s">
        <v>41</v>
      </c>
      <c r="K446" s="47">
        <v>324</v>
      </c>
      <c r="L446" s="48" t="s">
        <v>302</v>
      </c>
    </row>
    <row r="447" spans="1:12" ht="25.5" hidden="1" customHeight="1" x14ac:dyDescent="0.2">
      <c r="A447" s="3">
        <v>441</v>
      </c>
      <c r="B447" s="47">
        <v>7203</v>
      </c>
      <c r="C447" s="46" t="s">
        <v>599</v>
      </c>
      <c r="D447" s="44">
        <v>3</v>
      </c>
      <c r="E447" s="179" t="s">
        <v>44</v>
      </c>
      <c r="F447" s="44" t="s">
        <v>39</v>
      </c>
      <c r="G447" s="46">
        <v>46171520</v>
      </c>
      <c r="H447" s="565">
        <v>114000</v>
      </c>
      <c r="I447" s="45" t="s">
        <v>505</v>
      </c>
      <c r="J447" s="178" t="s">
        <v>41</v>
      </c>
      <c r="K447" s="47">
        <v>324</v>
      </c>
      <c r="L447" s="48" t="s">
        <v>302</v>
      </c>
    </row>
    <row r="448" spans="1:12" ht="38.25" hidden="1" customHeight="1" x14ac:dyDescent="0.2">
      <c r="A448" s="3">
        <v>442</v>
      </c>
      <c r="B448" s="47">
        <v>7203</v>
      </c>
      <c r="C448" s="46" t="s">
        <v>600</v>
      </c>
      <c r="D448" s="44">
        <v>2</v>
      </c>
      <c r="E448" s="179" t="s">
        <v>44</v>
      </c>
      <c r="F448" s="44" t="s">
        <v>39</v>
      </c>
      <c r="G448" s="46">
        <v>46171520</v>
      </c>
      <c r="H448" s="565">
        <v>236000</v>
      </c>
      <c r="I448" s="45" t="s">
        <v>505</v>
      </c>
      <c r="J448" s="178" t="s">
        <v>41</v>
      </c>
      <c r="K448" s="47">
        <v>324</v>
      </c>
      <c r="L448" s="48" t="s">
        <v>302</v>
      </c>
    </row>
    <row r="449" spans="1:12" ht="25.5" hidden="1" customHeight="1" x14ac:dyDescent="0.2">
      <c r="A449" s="3">
        <v>443</v>
      </c>
      <c r="B449" s="47">
        <v>7203</v>
      </c>
      <c r="C449" s="46" t="s">
        <v>601</v>
      </c>
      <c r="D449" s="44">
        <v>5</v>
      </c>
      <c r="E449" s="179" t="s">
        <v>44</v>
      </c>
      <c r="F449" s="44" t="s">
        <v>39</v>
      </c>
      <c r="G449" s="46">
        <v>46171503</v>
      </c>
      <c r="H449" s="565">
        <v>144750</v>
      </c>
      <c r="I449" s="45" t="s">
        <v>505</v>
      </c>
      <c r="J449" s="178" t="s">
        <v>41</v>
      </c>
      <c r="K449" s="47">
        <v>324</v>
      </c>
      <c r="L449" s="48" t="s">
        <v>302</v>
      </c>
    </row>
    <row r="450" spans="1:12" ht="25.5" hidden="1" customHeight="1" x14ac:dyDescent="0.2">
      <c r="A450" s="3">
        <v>444</v>
      </c>
      <c r="B450" s="47">
        <v>7203</v>
      </c>
      <c r="C450" s="46" t="s">
        <v>602</v>
      </c>
      <c r="D450" s="44">
        <v>15</v>
      </c>
      <c r="E450" s="179" t="s">
        <v>44</v>
      </c>
      <c r="F450" s="44" t="s">
        <v>39</v>
      </c>
      <c r="G450" s="46">
        <v>40171708</v>
      </c>
      <c r="H450" s="565">
        <v>6150</v>
      </c>
      <c r="I450" s="45" t="s">
        <v>505</v>
      </c>
      <c r="J450" s="178" t="s">
        <v>41</v>
      </c>
      <c r="K450" s="47">
        <v>324</v>
      </c>
      <c r="L450" s="48" t="s">
        <v>302</v>
      </c>
    </row>
    <row r="451" spans="1:12" ht="25.5" hidden="1" customHeight="1" x14ac:dyDescent="0.2">
      <c r="A451" s="3">
        <v>445</v>
      </c>
      <c r="B451" s="47">
        <v>7203</v>
      </c>
      <c r="C451" s="46" t="s">
        <v>603</v>
      </c>
      <c r="D451" s="44">
        <v>30</v>
      </c>
      <c r="E451" s="179" t="s">
        <v>44</v>
      </c>
      <c r="F451" s="44" t="s">
        <v>39</v>
      </c>
      <c r="G451" s="46">
        <v>40171708</v>
      </c>
      <c r="H451" s="565">
        <v>45300</v>
      </c>
      <c r="I451" s="45" t="s">
        <v>505</v>
      </c>
      <c r="J451" s="178" t="s">
        <v>41</v>
      </c>
      <c r="K451" s="47">
        <v>324</v>
      </c>
      <c r="L451" s="48" t="s">
        <v>302</v>
      </c>
    </row>
    <row r="452" spans="1:12" ht="25.5" hidden="1" customHeight="1" x14ac:dyDescent="0.2">
      <c r="A452" s="3">
        <v>446</v>
      </c>
      <c r="B452" s="47">
        <v>7203</v>
      </c>
      <c r="C452" s="46" t="s">
        <v>604</v>
      </c>
      <c r="D452" s="44">
        <v>30</v>
      </c>
      <c r="E452" s="179" t="s">
        <v>44</v>
      </c>
      <c r="F452" s="44" t="s">
        <v>39</v>
      </c>
      <c r="G452" s="46">
        <v>40171708</v>
      </c>
      <c r="H452" s="565">
        <v>38100</v>
      </c>
      <c r="I452" s="45" t="s">
        <v>505</v>
      </c>
      <c r="J452" s="178" t="s">
        <v>41</v>
      </c>
      <c r="K452" s="47">
        <v>324</v>
      </c>
      <c r="L452" s="48" t="s">
        <v>302</v>
      </c>
    </row>
    <row r="453" spans="1:12" ht="25.5" hidden="1" customHeight="1" x14ac:dyDescent="0.2">
      <c r="A453" s="3">
        <v>447</v>
      </c>
      <c r="B453" s="47">
        <v>7203</v>
      </c>
      <c r="C453" s="46" t="s">
        <v>605</v>
      </c>
      <c r="D453" s="44">
        <v>30</v>
      </c>
      <c r="E453" s="179" t="s">
        <v>44</v>
      </c>
      <c r="F453" s="44" t="s">
        <v>39</v>
      </c>
      <c r="G453" s="46">
        <v>40171708</v>
      </c>
      <c r="H453" s="565">
        <v>25200</v>
      </c>
      <c r="I453" s="45" t="s">
        <v>505</v>
      </c>
      <c r="J453" s="178" t="s">
        <v>41</v>
      </c>
      <c r="K453" s="47">
        <v>324</v>
      </c>
      <c r="L453" s="48" t="s">
        <v>302</v>
      </c>
    </row>
    <row r="454" spans="1:12" ht="25.5" hidden="1" customHeight="1" x14ac:dyDescent="0.2">
      <c r="A454" s="3">
        <v>448</v>
      </c>
      <c r="B454" s="47">
        <v>7203</v>
      </c>
      <c r="C454" s="46" t="s">
        <v>606</v>
      </c>
      <c r="D454" s="44">
        <v>15</v>
      </c>
      <c r="E454" s="179" t="s">
        <v>44</v>
      </c>
      <c r="F454" s="44" t="s">
        <v>39</v>
      </c>
      <c r="G454" s="46">
        <v>40171708</v>
      </c>
      <c r="H454" s="565">
        <v>3450</v>
      </c>
      <c r="I454" s="45" t="s">
        <v>505</v>
      </c>
      <c r="J454" s="178" t="s">
        <v>41</v>
      </c>
      <c r="K454" s="47">
        <v>324</v>
      </c>
      <c r="L454" s="48" t="s">
        <v>302</v>
      </c>
    </row>
    <row r="455" spans="1:12" ht="38.25" hidden="1" customHeight="1" x14ac:dyDescent="0.2">
      <c r="A455" s="3">
        <v>449</v>
      </c>
      <c r="B455" s="47">
        <v>7203</v>
      </c>
      <c r="C455" s="46" t="s">
        <v>607</v>
      </c>
      <c r="D455" s="44">
        <v>20</v>
      </c>
      <c r="E455" s="179" t="s">
        <v>44</v>
      </c>
      <c r="F455" s="44" t="s">
        <v>39</v>
      </c>
      <c r="G455" s="46">
        <v>40142008</v>
      </c>
      <c r="H455" s="565">
        <v>70000</v>
      </c>
      <c r="I455" s="45" t="s">
        <v>505</v>
      </c>
      <c r="J455" s="178" t="s">
        <v>41</v>
      </c>
      <c r="K455" s="47">
        <v>324</v>
      </c>
      <c r="L455" s="48" t="s">
        <v>302</v>
      </c>
    </row>
    <row r="456" spans="1:12" ht="38.25" hidden="1" customHeight="1" x14ac:dyDescent="0.2">
      <c r="A456" s="3">
        <v>450</v>
      </c>
      <c r="B456" s="47">
        <v>7203</v>
      </c>
      <c r="C456" s="46" t="s">
        <v>608</v>
      </c>
      <c r="D456" s="44">
        <v>20</v>
      </c>
      <c r="E456" s="179" t="s">
        <v>44</v>
      </c>
      <c r="F456" s="44" t="s">
        <v>39</v>
      </c>
      <c r="G456" s="46">
        <v>40142008</v>
      </c>
      <c r="H456" s="565">
        <v>50000</v>
      </c>
      <c r="I456" s="45" t="s">
        <v>505</v>
      </c>
      <c r="J456" s="178" t="s">
        <v>41</v>
      </c>
      <c r="K456" s="47">
        <v>324</v>
      </c>
      <c r="L456" s="48" t="s">
        <v>302</v>
      </c>
    </row>
    <row r="457" spans="1:12" ht="38.25" hidden="1" customHeight="1" x14ac:dyDescent="0.2">
      <c r="A457" s="3">
        <v>451</v>
      </c>
      <c r="B457" s="47">
        <v>7203</v>
      </c>
      <c r="C457" s="46" t="s">
        <v>609</v>
      </c>
      <c r="D457" s="44">
        <v>20</v>
      </c>
      <c r="E457" s="179" t="s">
        <v>44</v>
      </c>
      <c r="F457" s="44" t="s">
        <v>39</v>
      </c>
      <c r="G457" s="46">
        <v>40142008</v>
      </c>
      <c r="H457" s="565">
        <v>60000</v>
      </c>
      <c r="I457" s="45" t="s">
        <v>505</v>
      </c>
      <c r="J457" s="178" t="s">
        <v>41</v>
      </c>
      <c r="K457" s="47">
        <v>324</v>
      </c>
      <c r="L457" s="48" t="s">
        <v>302</v>
      </c>
    </row>
    <row r="458" spans="1:12" ht="51" hidden="1" customHeight="1" x14ac:dyDescent="0.2">
      <c r="A458" s="3">
        <v>452</v>
      </c>
      <c r="B458" s="47">
        <v>7203</v>
      </c>
      <c r="C458" s="46" t="s">
        <v>610</v>
      </c>
      <c r="D458" s="44">
        <v>20</v>
      </c>
      <c r="E458" s="179" t="s">
        <v>44</v>
      </c>
      <c r="F458" s="44" t="s">
        <v>39</v>
      </c>
      <c r="G458" s="46">
        <v>40142008</v>
      </c>
      <c r="H458" s="565">
        <v>44000</v>
      </c>
      <c r="I458" s="45" t="s">
        <v>505</v>
      </c>
      <c r="J458" s="178" t="s">
        <v>41</v>
      </c>
      <c r="K458" s="47">
        <v>324</v>
      </c>
      <c r="L458" s="48" t="s">
        <v>302</v>
      </c>
    </row>
    <row r="459" spans="1:12" ht="51" hidden="1" customHeight="1" x14ac:dyDescent="0.2">
      <c r="A459" s="3">
        <v>453</v>
      </c>
      <c r="B459" s="47">
        <v>7203</v>
      </c>
      <c r="C459" s="46" t="s">
        <v>611</v>
      </c>
      <c r="D459" s="44">
        <v>20</v>
      </c>
      <c r="E459" s="179" t="s">
        <v>44</v>
      </c>
      <c r="F459" s="44" t="s">
        <v>39</v>
      </c>
      <c r="G459" s="46">
        <v>40142008</v>
      </c>
      <c r="H459" s="565">
        <v>52000</v>
      </c>
      <c r="I459" s="45" t="s">
        <v>505</v>
      </c>
      <c r="J459" s="178" t="s">
        <v>41</v>
      </c>
      <c r="K459" s="47">
        <v>324</v>
      </c>
      <c r="L459" s="48" t="s">
        <v>302</v>
      </c>
    </row>
    <row r="460" spans="1:12" ht="38.25" hidden="1" customHeight="1" x14ac:dyDescent="0.2">
      <c r="A460" s="3">
        <v>454</v>
      </c>
      <c r="B460" s="47">
        <v>7203</v>
      </c>
      <c r="C460" s="46" t="s">
        <v>612</v>
      </c>
      <c r="D460" s="44">
        <v>20</v>
      </c>
      <c r="E460" s="179" t="s">
        <v>44</v>
      </c>
      <c r="F460" s="44" t="s">
        <v>39</v>
      </c>
      <c r="G460" s="46">
        <v>40142008</v>
      </c>
      <c r="H460" s="565">
        <v>58000</v>
      </c>
      <c r="I460" s="45" t="s">
        <v>505</v>
      </c>
      <c r="J460" s="178" t="s">
        <v>41</v>
      </c>
      <c r="K460" s="47">
        <v>324</v>
      </c>
      <c r="L460" s="48" t="s">
        <v>302</v>
      </c>
    </row>
    <row r="461" spans="1:12" ht="51" hidden="1" customHeight="1" x14ac:dyDescent="0.2">
      <c r="A461" s="3">
        <v>455</v>
      </c>
      <c r="B461" s="47">
        <v>7203</v>
      </c>
      <c r="C461" s="46" t="s">
        <v>613</v>
      </c>
      <c r="D461" s="44">
        <v>20</v>
      </c>
      <c r="E461" s="179" t="s">
        <v>44</v>
      </c>
      <c r="F461" s="44" t="s">
        <v>39</v>
      </c>
      <c r="G461" s="46">
        <v>40142008</v>
      </c>
      <c r="H461" s="565">
        <v>38000</v>
      </c>
      <c r="I461" s="45" t="s">
        <v>505</v>
      </c>
      <c r="J461" s="178" t="s">
        <v>41</v>
      </c>
      <c r="K461" s="47">
        <v>324</v>
      </c>
      <c r="L461" s="48" t="s">
        <v>302</v>
      </c>
    </row>
    <row r="462" spans="1:12" ht="38.25" hidden="1" customHeight="1" x14ac:dyDescent="0.2">
      <c r="A462" s="3">
        <v>456</v>
      </c>
      <c r="B462" s="47">
        <v>7203</v>
      </c>
      <c r="C462" s="46" t="s">
        <v>614</v>
      </c>
      <c r="D462" s="44">
        <v>20</v>
      </c>
      <c r="E462" s="179" t="s">
        <v>44</v>
      </c>
      <c r="F462" s="44" t="s">
        <v>39</v>
      </c>
      <c r="G462" s="46">
        <v>40142008</v>
      </c>
      <c r="H462" s="565">
        <v>98000</v>
      </c>
      <c r="I462" s="45" t="s">
        <v>505</v>
      </c>
      <c r="J462" s="178" t="s">
        <v>41</v>
      </c>
      <c r="K462" s="47">
        <v>324</v>
      </c>
      <c r="L462" s="48" t="s">
        <v>302</v>
      </c>
    </row>
    <row r="463" spans="1:12" ht="51" hidden="1" customHeight="1" x14ac:dyDescent="0.2">
      <c r="A463" s="3">
        <v>457</v>
      </c>
      <c r="B463" s="47">
        <v>7203</v>
      </c>
      <c r="C463" s="46" t="s">
        <v>615</v>
      </c>
      <c r="D463" s="44">
        <v>20</v>
      </c>
      <c r="E463" s="179" t="s">
        <v>44</v>
      </c>
      <c r="F463" s="44" t="s">
        <v>39</v>
      </c>
      <c r="G463" s="46">
        <v>40142008</v>
      </c>
      <c r="H463" s="565">
        <v>60000</v>
      </c>
      <c r="I463" s="45" t="s">
        <v>505</v>
      </c>
      <c r="J463" s="178" t="s">
        <v>41</v>
      </c>
      <c r="K463" s="47">
        <v>324</v>
      </c>
      <c r="L463" s="48" t="s">
        <v>302</v>
      </c>
    </row>
    <row r="464" spans="1:12" ht="51" hidden="1" customHeight="1" x14ac:dyDescent="0.2">
      <c r="A464" s="3">
        <v>458</v>
      </c>
      <c r="B464" s="47">
        <v>7203</v>
      </c>
      <c r="C464" s="46" t="s">
        <v>616</v>
      </c>
      <c r="D464" s="44">
        <v>20</v>
      </c>
      <c r="E464" s="179" t="s">
        <v>44</v>
      </c>
      <c r="F464" s="44" t="s">
        <v>39</v>
      </c>
      <c r="G464" s="46">
        <v>40142008</v>
      </c>
      <c r="H464" s="565">
        <v>50000</v>
      </c>
      <c r="I464" s="45" t="s">
        <v>505</v>
      </c>
      <c r="J464" s="178" t="s">
        <v>41</v>
      </c>
      <c r="K464" s="47">
        <v>324</v>
      </c>
      <c r="L464" s="48" t="s">
        <v>302</v>
      </c>
    </row>
    <row r="465" spans="1:12" ht="38.25" hidden="1" customHeight="1" x14ac:dyDescent="0.2">
      <c r="A465" s="3">
        <v>459</v>
      </c>
      <c r="B465" s="47">
        <v>7203</v>
      </c>
      <c r="C465" s="46" t="s">
        <v>617</v>
      </c>
      <c r="D465" s="44">
        <v>10</v>
      </c>
      <c r="E465" s="179" t="s">
        <v>44</v>
      </c>
      <c r="F465" s="44" t="s">
        <v>39</v>
      </c>
      <c r="G465" s="46">
        <v>31201503</v>
      </c>
      <c r="H465" s="565">
        <v>28000</v>
      </c>
      <c r="I465" s="45" t="s">
        <v>505</v>
      </c>
      <c r="J465" s="178" t="s">
        <v>41</v>
      </c>
      <c r="K465" s="47">
        <v>324</v>
      </c>
      <c r="L465" s="48" t="s">
        <v>302</v>
      </c>
    </row>
    <row r="466" spans="1:12" ht="63.75" hidden="1" customHeight="1" x14ac:dyDescent="0.2">
      <c r="A466" s="3">
        <v>460</v>
      </c>
      <c r="B466" s="47">
        <v>7203</v>
      </c>
      <c r="C466" s="46" t="s">
        <v>618</v>
      </c>
      <c r="D466" s="44">
        <v>2</v>
      </c>
      <c r="E466" s="179" t="s">
        <v>44</v>
      </c>
      <c r="F466" s="44" t="s">
        <v>39</v>
      </c>
      <c r="G466" s="46">
        <v>30181699</v>
      </c>
      <c r="H466" s="565">
        <v>300000</v>
      </c>
      <c r="I466" s="45" t="s">
        <v>505</v>
      </c>
      <c r="J466" s="178" t="s">
        <v>41</v>
      </c>
      <c r="K466" s="47">
        <v>324</v>
      </c>
      <c r="L466" s="48" t="s">
        <v>302</v>
      </c>
    </row>
    <row r="467" spans="1:12" ht="38.25" hidden="1" customHeight="1" x14ac:dyDescent="0.2">
      <c r="A467" s="3">
        <v>461</v>
      </c>
      <c r="B467" s="47">
        <v>7203</v>
      </c>
      <c r="C467" s="46" t="s">
        <v>619</v>
      </c>
      <c r="D467" s="44">
        <v>10</v>
      </c>
      <c r="E467" s="179" t="s">
        <v>44</v>
      </c>
      <c r="F467" s="44" t="s">
        <v>39</v>
      </c>
      <c r="G467" s="46">
        <v>30151601</v>
      </c>
      <c r="H467" s="565">
        <v>65000</v>
      </c>
      <c r="I467" s="45" t="s">
        <v>505</v>
      </c>
      <c r="J467" s="178" t="s">
        <v>41</v>
      </c>
      <c r="K467" s="47">
        <v>324</v>
      </c>
      <c r="L467" s="48" t="s">
        <v>302</v>
      </c>
    </row>
    <row r="468" spans="1:12" ht="51" hidden="1" customHeight="1" x14ac:dyDescent="0.2">
      <c r="A468" s="3">
        <v>462</v>
      </c>
      <c r="B468" s="47">
        <v>7203</v>
      </c>
      <c r="C468" s="46" t="s">
        <v>620</v>
      </c>
      <c r="D468" s="44">
        <v>10</v>
      </c>
      <c r="E468" s="179" t="s">
        <v>44</v>
      </c>
      <c r="F468" s="44" t="s">
        <v>39</v>
      </c>
      <c r="G468" s="46">
        <v>40173608</v>
      </c>
      <c r="H468" s="565">
        <v>9100</v>
      </c>
      <c r="I468" s="45" t="s">
        <v>505</v>
      </c>
      <c r="J468" s="178" t="s">
        <v>41</v>
      </c>
      <c r="K468" s="47">
        <v>324</v>
      </c>
      <c r="L468" s="48" t="s">
        <v>302</v>
      </c>
    </row>
    <row r="469" spans="1:12" ht="51" hidden="1" customHeight="1" x14ac:dyDescent="0.2">
      <c r="A469" s="3">
        <v>463</v>
      </c>
      <c r="B469" s="47">
        <v>7203</v>
      </c>
      <c r="C469" s="46" t="s">
        <v>621</v>
      </c>
      <c r="D469" s="44">
        <v>10</v>
      </c>
      <c r="E469" s="179" t="s">
        <v>44</v>
      </c>
      <c r="F469" s="44" t="s">
        <v>39</v>
      </c>
      <c r="G469" s="46">
        <v>40173608</v>
      </c>
      <c r="H469" s="565">
        <v>11000</v>
      </c>
      <c r="I469" s="45" t="s">
        <v>505</v>
      </c>
      <c r="J469" s="178" t="s">
        <v>41</v>
      </c>
      <c r="K469" s="47">
        <v>324</v>
      </c>
      <c r="L469" s="48" t="s">
        <v>302</v>
      </c>
    </row>
    <row r="470" spans="1:12" ht="38.25" hidden="1" customHeight="1" x14ac:dyDescent="0.2">
      <c r="A470" s="3">
        <v>464</v>
      </c>
      <c r="B470" s="47">
        <v>7203</v>
      </c>
      <c r="C470" s="46" t="s">
        <v>622</v>
      </c>
      <c r="D470" s="44">
        <v>5</v>
      </c>
      <c r="E470" s="179" t="s">
        <v>44</v>
      </c>
      <c r="F470" s="44" t="s">
        <v>39</v>
      </c>
      <c r="G470" s="46">
        <v>40173608</v>
      </c>
      <c r="H470" s="565">
        <v>2600</v>
      </c>
      <c r="I470" s="45" t="s">
        <v>505</v>
      </c>
      <c r="J470" s="178" t="s">
        <v>41</v>
      </c>
      <c r="K470" s="47">
        <v>324</v>
      </c>
      <c r="L470" s="48" t="s">
        <v>302</v>
      </c>
    </row>
    <row r="471" spans="1:12" ht="38.25" hidden="1" customHeight="1" x14ac:dyDescent="0.2">
      <c r="A471" s="3">
        <v>465</v>
      </c>
      <c r="B471" s="47">
        <v>7203</v>
      </c>
      <c r="C471" s="46" t="s">
        <v>623</v>
      </c>
      <c r="D471" s="44">
        <v>5</v>
      </c>
      <c r="E471" s="179" t="s">
        <v>44</v>
      </c>
      <c r="F471" s="44" t="s">
        <v>39</v>
      </c>
      <c r="G471" s="46">
        <v>40173608</v>
      </c>
      <c r="H471" s="565">
        <v>6000</v>
      </c>
      <c r="I471" s="45" t="s">
        <v>505</v>
      </c>
      <c r="J471" s="178" t="s">
        <v>41</v>
      </c>
      <c r="K471" s="47">
        <v>324</v>
      </c>
      <c r="L471" s="48" t="s">
        <v>302</v>
      </c>
    </row>
    <row r="472" spans="1:12" ht="38.25" hidden="1" customHeight="1" x14ac:dyDescent="0.2">
      <c r="A472" s="3">
        <v>466</v>
      </c>
      <c r="B472" s="47">
        <v>7203</v>
      </c>
      <c r="C472" s="46" t="s">
        <v>624</v>
      </c>
      <c r="D472" s="44">
        <v>5</v>
      </c>
      <c r="E472" s="179" t="s">
        <v>44</v>
      </c>
      <c r="F472" s="44" t="s">
        <v>39</v>
      </c>
      <c r="G472" s="46">
        <v>40173608</v>
      </c>
      <c r="H472" s="565">
        <v>6000</v>
      </c>
      <c r="I472" s="45" t="s">
        <v>505</v>
      </c>
      <c r="J472" s="178" t="s">
        <v>41</v>
      </c>
      <c r="K472" s="47">
        <v>324</v>
      </c>
      <c r="L472" s="48" t="s">
        <v>302</v>
      </c>
    </row>
    <row r="473" spans="1:12" ht="38.25" hidden="1" customHeight="1" x14ac:dyDescent="0.2">
      <c r="A473" s="3">
        <v>467</v>
      </c>
      <c r="B473" s="47">
        <v>7203</v>
      </c>
      <c r="C473" s="46" t="s">
        <v>625</v>
      </c>
      <c r="D473" s="44">
        <v>5</v>
      </c>
      <c r="E473" s="179" t="s">
        <v>44</v>
      </c>
      <c r="F473" s="44" t="s">
        <v>39</v>
      </c>
      <c r="G473" s="46">
        <v>40173608</v>
      </c>
      <c r="H473" s="565">
        <v>6000</v>
      </c>
      <c r="I473" s="45" t="s">
        <v>505</v>
      </c>
      <c r="J473" s="178" t="s">
        <v>41</v>
      </c>
      <c r="K473" s="47">
        <v>324</v>
      </c>
      <c r="L473" s="48" t="s">
        <v>302</v>
      </c>
    </row>
    <row r="474" spans="1:12" ht="38.25" hidden="1" customHeight="1" x14ac:dyDescent="0.2">
      <c r="A474" s="3">
        <v>468</v>
      </c>
      <c r="B474" s="47">
        <v>7203</v>
      </c>
      <c r="C474" s="46" t="s">
        <v>626</v>
      </c>
      <c r="D474" s="44">
        <v>5</v>
      </c>
      <c r="E474" s="179" t="s">
        <v>44</v>
      </c>
      <c r="F474" s="44" t="s">
        <v>39</v>
      </c>
      <c r="G474" s="46">
        <v>40173608</v>
      </c>
      <c r="H474" s="565">
        <v>4600</v>
      </c>
      <c r="I474" s="45" t="s">
        <v>505</v>
      </c>
      <c r="J474" s="178" t="s">
        <v>41</v>
      </c>
      <c r="K474" s="47">
        <v>324</v>
      </c>
      <c r="L474" s="48" t="s">
        <v>302</v>
      </c>
    </row>
    <row r="475" spans="1:12" ht="38.25" hidden="1" customHeight="1" x14ac:dyDescent="0.2">
      <c r="A475" s="3">
        <v>469</v>
      </c>
      <c r="B475" s="47">
        <v>7203</v>
      </c>
      <c r="C475" s="46" t="s">
        <v>627</v>
      </c>
      <c r="D475" s="44">
        <v>5</v>
      </c>
      <c r="E475" s="179" t="s">
        <v>44</v>
      </c>
      <c r="F475" s="44" t="s">
        <v>39</v>
      </c>
      <c r="G475" s="46">
        <v>40173608</v>
      </c>
      <c r="H475" s="565">
        <v>4550</v>
      </c>
      <c r="I475" s="45" t="s">
        <v>505</v>
      </c>
      <c r="J475" s="178" t="s">
        <v>41</v>
      </c>
      <c r="K475" s="47">
        <v>324</v>
      </c>
      <c r="L475" s="48" t="s">
        <v>302</v>
      </c>
    </row>
    <row r="476" spans="1:12" ht="38.25" hidden="1" customHeight="1" x14ac:dyDescent="0.2">
      <c r="A476" s="3">
        <v>470</v>
      </c>
      <c r="B476" s="47">
        <v>7203</v>
      </c>
      <c r="C476" s="46" t="s">
        <v>628</v>
      </c>
      <c r="D476" s="44">
        <v>5</v>
      </c>
      <c r="E476" s="179" t="s">
        <v>44</v>
      </c>
      <c r="F476" s="44" t="s">
        <v>39</v>
      </c>
      <c r="G476" s="46">
        <v>40173608</v>
      </c>
      <c r="H476" s="565">
        <v>4600</v>
      </c>
      <c r="I476" s="45" t="s">
        <v>505</v>
      </c>
      <c r="J476" s="178" t="s">
        <v>41</v>
      </c>
      <c r="K476" s="47">
        <v>324</v>
      </c>
      <c r="L476" s="48" t="s">
        <v>302</v>
      </c>
    </row>
    <row r="477" spans="1:12" ht="38.25" hidden="1" customHeight="1" x14ac:dyDescent="0.2">
      <c r="A477" s="3">
        <v>471</v>
      </c>
      <c r="B477" s="47">
        <v>7203</v>
      </c>
      <c r="C477" s="46" t="s">
        <v>629</v>
      </c>
      <c r="D477" s="44">
        <v>5</v>
      </c>
      <c r="E477" s="179" t="s">
        <v>44</v>
      </c>
      <c r="F477" s="44" t="s">
        <v>39</v>
      </c>
      <c r="G477" s="46">
        <v>40173608</v>
      </c>
      <c r="H477" s="565">
        <v>12000</v>
      </c>
      <c r="I477" s="45" t="s">
        <v>505</v>
      </c>
      <c r="J477" s="178" t="s">
        <v>41</v>
      </c>
      <c r="K477" s="47">
        <v>324</v>
      </c>
      <c r="L477" s="48" t="s">
        <v>302</v>
      </c>
    </row>
    <row r="478" spans="1:12" ht="38.25" hidden="1" customHeight="1" x14ac:dyDescent="0.2">
      <c r="A478" s="3">
        <v>472</v>
      </c>
      <c r="B478" s="47">
        <v>7203</v>
      </c>
      <c r="C478" s="46" t="s">
        <v>630</v>
      </c>
      <c r="D478" s="44">
        <v>5</v>
      </c>
      <c r="E478" s="179" t="s">
        <v>44</v>
      </c>
      <c r="F478" s="44" t="s">
        <v>39</v>
      </c>
      <c r="G478" s="46">
        <v>40173608</v>
      </c>
      <c r="H478" s="565">
        <v>1250</v>
      </c>
      <c r="I478" s="45" t="s">
        <v>505</v>
      </c>
      <c r="J478" s="178" t="s">
        <v>41</v>
      </c>
      <c r="K478" s="47">
        <v>324</v>
      </c>
      <c r="L478" s="48" t="s">
        <v>302</v>
      </c>
    </row>
    <row r="479" spans="1:12" ht="25.5" hidden="1" customHeight="1" x14ac:dyDescent="0.2">
      <c r="A479" s="3">
        <v>473</v>
      </c>
      <c r="B479" s="47">
        <v>7203</v>
      </c>
      <c r="C479" s="46" t="s">
        <v>631</v>
      </c>
      <c r="D479" s="44">
        <v>15</v>
      </c>
      <c r="E479" s="179" t="s">
        <v>44</v>
      </c>
      <c r="F479" s="44" t="s">
        <v>39</v>
      </c>
      <c r="G479" s="46">
        <v>40142515</v>
      </c>
      <c r="H479" s="565">
        <v>94500</v>
      </c>
      <c r="I479" s="45" t="s">
        <v>505</v>
      </c>
      <c r="J479" s="178" t="s">
        <v>41</v>
      </c>
      <c r="K479" s="47">
        <v>324</v>
      </c>
      <c r="L479" s="48" t="s">
        <v>302</v>
      </c>
    </row>
    <row r="480" spans="1:12" ht="25.5" hidden="1" customHeight="1" x14ac:dyDescent="0.2">
      <c r="A480" s="3">
        <v>474</v>
      </c>
      <c r="B480" s="47">
        <v>7203</v>
      </c>
      <c r="C480" s="46" t="s">
        <v>632</v>
      </c>
      <c r="D480" s="44">
        <v>15</v>
      </c>
      <c r="E480" s="179" t="s">
        <v>44</v>
      </c>
      <c r="F480" s="44" t="s">
        <v>39</v>
      </c>
      <c r="G480" s="46">
        <v>40142515</v>
      </c>
      <c r="H480" s="565">
        <v>34500</v>
      </c>
      <c r="I480" s="45" t="s">
        <v>505</v>
      </c>
      <c r="J480" s="178" t="s">
        <v>41</v>
      </c>
      <c r="K480" s="47">
        <v>324</v>
      </c>
      <c r="L480" s="48" t="s">
        <v>302</v>
      </c>
    </row>
    <row r="481" spans="1:12" ht="51" hidden="1" customHeight="1" x14ac:dyDescent="0.2">
      <c r="A481" s="3">
        <v>475</v>
      </c>
      <c r="B481" s="47">
        <v>7203</v>
      </c>
      <c r="C481" s="46" t="s">
        <v>633</v>
      </c>
      <c r="D481" s="44">
        <v>15</v>
      </c>
      <c r="E481" s="179" t="s">
        <v>44</v>
      </c>
      <c r="F481" s="44" t="s">
        <v>39</v>
      </c>
      <c r="G481" s="46">
        <v>40142515</v>
      </c>
      <c r="H481" s="565">
        <v>90000</v>
      </c>
      <c r="I481" s="45" t="s">
        <v>505</v>
      </c>
      <c r="J481" s="178" t="s">
        <v>41</v>
      </c>
      <c r="K481" s="47">
        <v>324</v>
      </c>
      <c r="L481" s="48" t="s">
        <v>302</v>
      </c>
    </row>
    <row r="482" spans="1:12" ht="51" hidden="1" customHeight="1" x14ac:dyDescent="0.2">
      <c r="A482" s="3">
        <v>476</v>
      </c>
      <c r="B482" s="47">
        <v>7203</v>
      </c>
      <c r="C482" s="46" t="s">
        <v>634</v>
      </c>
      <c r="D482" s="44">
        <v>15</v>
      </c>
      <c r="E482" s="179" t="s">
        <v>44</v>
      </c>
      <c r="F482" s="44" t="s">
        <v>39</v>
      </c>
      <c r="G482" s="46">
        <v>40142515</v>
      </c>
      <c r="H482" s="565">
        <v>22500</v>
      </c>
      <c r="I482" s="45" t="s">
        <v>505</v>
      </c>
      <c r="J482" s="178" t="s">
        <v>41</v>
      </c>
      <c r="K482" s="47">
        <v>324</v>
      </c>
      <c r="L482" s="48" t="s">
        <v>302</v>
      </c>
    </row>
    <row r="483" spans="1:12" ht="25.5" hidden="1" customHeight="1" x14ac:dyDescent="0.2">
      <c r="A483" s="3">
        <v>477</v>
      </c>
      <c r="B483" s="47">
        <v>7203</v>
      </c>
      <c r="C483" s="46" t="s">
        <v>635</v>
      </c>
      <c r="D483" s="44">
        <v>15</v>
      </c>
      <c r="E483" s="179" t="s">
        <v>44</v>
      </c>
      <c r="F483" s="44" t="s">
        <v>39</v>
      </c>
      <c r="G483" s="46">
        <v>30151703</v>
      </c>
      <c r="H483" s="565">
        <v>21000</v>
      </c>
      <c r="I483" s="45" t="s">
        <v>505</v>
      </c>
      <c r="J483" s="178" t="s">
        <v>41</v>
      </c>
      <c r="K483" s="47">
        <v>324</v>
      </c>
      <c r="L483" s="48" t="s">
        <v>302</v>
      </c>
    </row>
    <row r="484" spans="1:12" ht="25.5" hidden="1" customHeight="1" x14ac:dyDescent="0.2">
      <c r="A484" s="3">
        <v>478</v>
      </c>
      <c r="B484" s="47">
        <v>7203</v>
      </c>
      <c r="C484" s="46" t="s">
        <v>636</v>
      </c>
      <c r="D484" s="44">
        <v>5</v>
      </c>
      <c r="E484" s="179" t="s">
        <v>44</v>
      </c>
      <c r="F484" s="44" t="s">
        <v>39</v>
      </c>
      <c r="G484" s="46">
        <v>40174608</v>
      </c>
      <c r="H484" s="565">
        <v>5500</v>
      </c>
      <c r="I484" s="45" t="s">
        <v>505</v>
      </c>
      <c r="J484" s="178" t="s">
        <v>41</v>
      </c>
      <c r="K484" s="47">
        <v>324</v>
      </c>
      <c r="L484" s="48" t="s">
        <v>302</v>
      </c>
    </row>
    <row r="485" spans="1:12" ht="25.5" hidden="1" customHeight="1" x14ac:dyDescent="0.2">
      <c r="A485" s="3">
        <v>479</v>
      </c>
      <c r="B485" s="47">
        <v>7203</v>
      </c>
      <c r="C485" s="46" t="s">
        <v>637</v>
      </c>
      <c r="D485" s="44">
        <v>20</v>
      </c>
      <c r="E485" s="179" t="s">
        <v>44</v>
      </c>
      <c r="F485" s="44" t="s">
        <v>39</v>
      </c>
      <c r="G485" s="46">
        <v>40174608</v>
      </c>
      <c r="H485" s="565">
        <v>4200</v>
      </c>
      <c r="I485" s="45" t="s">
        <v>505</v>
      </c>
      <c r="J485" s="178" t="s">
        <v>41</v>
      </c>
      <c r="K485" s="47">
        <v>324</v>
      </c>
      <c r="L485" s="48" t="s">
        <v>302</v>
      </c>
    </row>
    <row r="486" spans="1:12" ht="25.5" hidden="1" customHeight="1" x14ac:dyDescent="0.2">
      <c r="A486" s="3">
        <v>480</v>
      </c>
      <c r="B486" s="47">
        <v>7203</v>
      </c>
      <c r="C486" s="46" t="s">
        <v>638</v>
      </c>
      <c r="D486" s="44">
        <v>20</v>
      </c>
      <c r="E486" s="179" t="s">
        <v>44</v>
      </c>
      <c r="F486" s="44" t="s">
        <v>39</v>
      </c>
      <c r="G486" s="46">
        <v>40174608</v>
      </c>
      <c r="H486" s="565">
        <v>9000</v>
      </c>
      <c r="I486" s="45" t="s">
        <v>505</v>
      </c>
      <c r="J486" s="178" t="s">
        <v>41</v>
      </c>
      <c r="K486" s="47">
        <v>324</v>
      </c>
      <c r="L486" s="48" t="s">
        <v>302</v>
      </c>
    </row>
    <row r="487" spans="1:12" ht="25.5" hidden="1" customHeight="1" x14ac:dyDescent="0.2">
      <c r="A487" s="3">
        <v>481</v>
      </c>
      <c r="B487" s="47">
        <v>7203</v>
      </c>
      <c r="C487" s="46" t="s">
        <v>639</v>
      </c>
      <c r="D487" s="44">
        <v>5</v>
      </c>
      <c r="E487" s="179" t="s">
        <v>44</v>
      </c>
      <c r="F487" s="44" t="s">
        <v>39</v>
      </c>
      <c r="G487" s="46">
        <v>40174608</v>
      </c>
      <c r="H487" s="565">
        <v>52000</v>
      </c>
      <c r="I487" s="45" t="s">
        <v>505</v>
      </c>
      <c r="J487" s="178" t="s">
        <v>41</v>
      </c>
      <c r="K487" s="47">
        <v>324</v>
      </c>
      <c r="L487" s="48" t="s">
        <v>302</v>
      </c>
    </row>
    <row r="488" spans="1:12" ht="25.5" hidden="1" customHeight="1" x14ac:dyDescent="0.2">
      <c r="A488" s="3">
        <v>482</v>
      </c>
      <c r="B488" s="47">
        <v>7203</v>
      </c>
      <c r="C488" s="46" t="s">
        <v>640</v>
      </c>
      <c r="D488" s="44">
        <v>5</v>
      </c>
      <c r="E488" s="179" t="s">
        <v>44</v>
      </c>
      <c r="F488" s="44" t="s">
        <v>39</v>
      </c>
      <c r="G488" s="46">
        <v>40174608</v>
      </c>
      <c r="H488" s="565">
        <v>75000</v>
      </c>
      <c r="I488" s="45" t="s">
        <v>505</v>
      </c>
      <c r="J488" s="178" t="s">
        <v>41</v>
      </c>
      <c r="K488" s="47">
        <v>324</v>
      </c>
      <c r="L488" s="48" t="s">
        <v>302</v>
      </c>
    </row>
    <row r="489" spans="1:12" ht="25.5" hidden="1" customHeight="1" x14ac:dyDescent="0.2">
      <c r="A489" s="3">
        <v>483</v>
      </c>
      <c r="B489" s="47">
        <v>7203</v>
      </c>
      <c r="C489" s="46" t="s">
        <v>641</v>
      </c>
      <c r="D489" s="44">
        <v>5</v>
      </c>
      <c r="E489" s="179" t="s">
        <v>44</v>
      </c>
      <c r="F489" s="44" t="s">
        <v>39</v>
      </c>
      <c r="G489" s="46">
        <v>31162804</v>
      </c>
      <c r="H489" s="565">
        <v>7000</v>
      </c>
      <c r="I489" s="45" t="s">
        <v>505</v>
      </c>
      <c r="J489" s="178" t="s">
        <v>41</v>
      </c>
      <c r="K489" s="47">
        <v>324</v>
      </c>
      <c r="L489" s="48" t="s">
        <v>302</v>
      </c>
    </row>
    <row r="490" spans="1:12" ht="25.5" hidden="1" customHeight="1" x14ac:dyDescent="0.2">
      <c r="A490" s="3">
        <v>484</v>
      </c>
      <c r="B490" s="47">
        <v>7203</v>
      </c>
      <c r="C490" s="46" t="s">
        <v>642</v>
      </c>
      <c r="D490" s="44">
        <v>5</v>
      </c>
      <c r="E490" s="179" t="s">
        <v>44</v>
      </c>
      <c r="F490" s="44" t="s">
        <v>39</v>
      </c>
      <c r="G490" s="46">
        <v>31162804</v>
      </c>
      <c r="H490" s="565">
        <v>20000</v>
      </c>
      <c r="I490" s="45" t="s">
        <v>505</v>
      </c>
      <c r="J490" s="178" t="s">
        <v>41</v>
      </c>
      <c r="K490" s="47">
        <v>324</v>
      </c>
      <c r="L490" s="48" t="s">
        <v>302</v>
      </c>
    </row>
    <row r="491" spans="1:12" ht="25.5" hidden="1" customHeight="1" x14ac:dyDescent="0.2">
      <c r="A491" s="3">
        <v>485</v>
      </c>
      <c r="B491" s="47">
        <v>7203</v>
      </c>
      <c r="C491" s="46" t="s">
        <v>643</v>
      </c>
      <c r="D491" s="44">
        <v>5</v>
      </c>
      <c r="E491" s="179" t="s">
        <v>44</v>
      </c>
      <c r="F491" s="44" t="s">
        <v>39</v>
      </c>
      <c r="G491" s="46">
        <v>31162804</v>
      </c>
      <c r="H491" s="565">
        <v>15000</v>
      </c>
      <c r="I491" s="45" t="s">
        <v>505</v>
      </c>
      <c r="J491" s="178" t="s">
        <v>41</v>
      </c>
      <c r="K491" s="47">
        <v>324</v>
      </c>
      <c r="L491" s="48" t="s">
        <v>302</v>
      </c>
    </row>
    <row r="492" spans="1:12" ht="25.5" hidden="1" customHeight="1" x14ac:dyDescent="0.2">
      <c r="A492" s="3">
        <v>486</v>
      </c>
      <c r="B492" s="47">
        <v>7203</v>
      </c>
      <c r="C492" s="46" t="s">
        <v>644</v>
      </c>
      <c r="D492" s="44">
        <v>15</v>
      </c>
      <c r="E492" s="179" t="s">
        <v>44</v>
      </c>
      <c r="F492" s="44" t="s">
        <v>39</v>
      </c>
      <c r="G492" s="46">
        <v>40171517</v>
      </c>
      <c r="H492" s="565">
        <v>471300</v>
      </c>
      <c r="I492" s="45" t="s">
        <v>505</v>
      </c>
      <c r="J492" s="178" t="s">
        <v>41</v>
      </c>
      <c r="K492" s="47">
        <v>324</v>
      </c>
      <c r="L492" s="48" t="s">
        <v>302</v>
      </c>
    </row>
    <row r="493" spans="1:12" ht="25.5" hidden="1" customHeight="1" x14ac:dyDescent="0.2">
      <c r="A493" s="3">
        <v>487</v>
      </c>
      <c r="B493" s="47">
        <v>7203</v>
      </c>
      <c r="C493" s="46" t="s">
        <v>645</v>
      </c>
      <c r="D493" s="44">
        <v>5</v>
      </c>
      <c r="E493" s="179" t="s">
        <v>44</v>
      </c>
      <c r="F493" s="44" t="s">
        <v>39</v>
      </c>
      <c r="G493" s="46">
        <v>40171517</v>
      </c>
      <c r="H493" s="565">
        <v>84550</v>
      </c>
      <c r="I493" s="45" t="s">
        <v>505</v>
      </c>
      <c r="J493" s="178" t="s">
        <v>41</v>
      </c>
      <c r="K493" s="47">
        <v>324</v>
      </c>
      <c r="L493" s="48" t="s">
        <v>302</v>
      </c>
    </row>
    <row r="494" spans="1:12" ht="38.25" hidden="1" customHeight="1" x14ac:dyDescent="0.2">
      <c r="A494" s="3">
        <v>488</v>
      </c>
      <c r="B494" s="47">
        <v>7203</v>
      </c>
      <c r="C494" s="46" t="s">
        <v>646</v>
      </c>
      <c r="D494" s="44">
        <v>6</v>
      </c>
      <c r="E494" s="179" t="s">
        <v>44</v>
      </c>
      <c r="F494" s="44" t="s">
        <v>39</v>
      </c>
      <c r="G494" s="46">
        <v>30151701</v>
      </c>
      <c r="H494" s="565">
        <v>86400</v>
      </c>
      <c r="I494" s="45" t="s">
        <v>505</v>
      </c>
      <c r="J494" s="178" t="s">
        <v>41</v>
      </c>
      <c r="K494" s="47">
        <v>324</v>
      </c>
      <c r="L494" s="48" t="s">
        <v>302</v>
      </c>
    </row>
    <row r="495" spans="1:12" ht="38.25" hidden="1" customHeight="1" x14ac:dyDescent="0.2">
      <c r="A495" s="3">
        <v>489</v>
      </c>
      <c r="B495" s="47">
        <v>7203</v>
      </c>
      <c r="C495" s="46" t="s">
        <v>647</v>
      </c>
      <c r="D495" s="44">
        <v>6</v>
      </c>
      <c r="E495" s="179" t="s">
        <v>44</v>
      </c>
      <c r="F495" s="44" t="s">
        <v>39</v>
      </c>
      <c r="G495" s="46">
        <v>30151701</v>
      </c>
      <c r="H495" s="565">
        <v>70800</v>
      </c>
      <c r="I495" s="45" t="s">
        <v>505</v>
      </c>
      <c r="J495" s="178" t="s">
        <v>41</v>
      </c>
      <c r="K495" s="47">
        <v>324</v>
      </c>
      <c r="L495" s="48" t="s">
        <v>302</v>
      </c>
    </row>
    <row r="496" spans="1:12" ht="38.25" hidden="1" customHeight="1" x14ac:dyDescent="0.2">
      <c r="A496" s="3">
        <v>490</v>
      </c>
      <c r="B496" s="47">
        <v>7203</v>
      </c>
      <c r="C496" s="46" t="s">
        <v>648</v>
      </c>
      <c r="D496" s="44">
        <v>6</v>
      </c>
      <c r="E496" s="179" t="s">
        <v>44</v>
      </c>
      <c r="F496" s="44" t="s">
        <v>39</v>
      </c>
      <c r="G496" s="46">
        <v>30151701</v>
      </c>
      <c r="H496" s="565">
        <v>174000</v>
      </c>
      <c r="I496" s="45" t="s">
        <v>505</v>
      </c>
      <c r="J496" s="178" t="s">
        <v>41</v>
      </c>
      <c r="K496" s="47">
        <v>324</v>
      </c>
      <c r="L496" s="48" t="s">
        <v>302</v>
      </c>
    </row>
    <row r="497" spans="1:12" ht="38.25" hidden="1" customHeight="1" x14ac:dyDescent="0.2">
      <c r="A497" s="3">
        <v>491</v>
      </c>
      <c r="B497" s="47">
        <v>7203</v>
      </c>
      <c r="C497" s="46" t="s">
        <v>649</v>
      </c>
      <c r="D497" s="44">
        <v>30</v>
      </c>
      <c r="E497" s="179" t="s">
        <v>44</v>
      </c>
      <c r="F497" s="44" t="s">
        <v>39</v>
      </c>
      <c r="G497" s="46">
        <v>40171517</v>
      </c>
      <c r="H497" s="565">
        <v>312000</v>
      </c>
      <c r="I497" s="45" t="s">
        <v>505</v>
      </c>
      <c r="J497" s="178" t="s">
        <v>41</v>
      </c>
      <c r="K497" s="47">
        <v>324</v>
      </c>
      <c r="L497" s="48" t="s">
        <v>302</v>
      </c>
    </row>
    <row r="498" spans="1:12" ht="25.5" hidden="1" customHeight="1" x14ac:dyDescent="0.2">
      <c r="A498" s="3">
        <v>492</v>
      </c>
      <c r="B498" s="47">
        <v>7203</v>
      </c>
      <c r="C498" s="46" t="s">
        <v>650</v>
      </c>
      <c r="D498" s="44">
        <v>10</v>
      </c>
      <c r="E498" s="179" t="s">
        <v>44</v>
      </c>
      <c r="F498" s="44" t="s">
        <v>39</v>
      </c>
      <c r="G498" s="46">
        <v>40171517</v>
      </c>
      <c r="H498" s="565">
        <v>165000</v>
      </c>
      <c r="I498" s="45" t="s">
        <v>505</v>
      </c>
      <c r="J498" s="178" t="s">
        <v>41</v>
      </c>
      <c r="K498" s="47">
        <v>324</v>
      </c>
      <c r="L498" s="48" t="s">
        <v>302</v>
      </c>
    </row>
    <row r="499" spans="1:12" ht="25.5" hidden="1" customHeight="1" x14ac:dyDescent="0.2">
      <c r="A499" s="3">
        <v>493</v>
      </c>
      <c r="B499" s="47">
        <v>7203</v>
      </c>
      <c r="C499" s="46" t="s">
        <v>651</v>
      </c>
      <c r="D499" s="44">
        <v>5</v>
      </c>
      <c r="E499" s="179" t="s">
        <v>44</v>
      </c>
      <c r="F499" s="44" t="s">
        <v>39</v>
      </c>
      <c r="G499" s="46">
        <v>40171517</v>
      </c>
      <c r="H499" s="565">
        <v>93500</v>
      </c>
      <c r="I499" s="45" t="s">
        <v>505</v>
      </c>
      <c r="J499" s="178" t="s">
        <v>41</v>
      </c>
      <c r="K499" s="47">
        <v>324</v>
      </c>
      <c r="L499" s="48" t="s">
        <v>302</v>
      </c>
    </row>
    <row r="500" spans="1:12" ht="25.5" hidden="1" customHeight="1" x14ac:dyDescent="0.2">
      <c r="A500" s="3">
        <v>494</v>
      </c>
      <c r="B500" s="47">
        <v>7203</v>
      </c>
      <c r="C500" s="46" t="s">
        <v>652</v>
      </c>
      <c r="D500" s="44">
        <v>5</v>
      </c>
      <c r="E500" s="179" t="s">
        <v>44</v>
      </c>
      <c r="F500" s="44" t="s">
        <v>39</v>
      </c>
      <c r="G500" s="46">
        <v>40174908</v>
      </c>
      <c r="H500" s="565">
        <v>1150</v>
      </c>
      <c r="I500" s="45" t="s">
        <v>505</v>
      </c>
      <c r="J500" s="178" t="s">
        <v>41</v>
      </c>
      <c r="K500" s="47">
        <v>324</v>
      </c>
      <c r="L500" s="48" t="s">
        <v>302</v>
      </c>
    </row>
    <row r="501" spans="1:12" ht="25.5" hidden="1" customHeight="1" x14ac:dyDescent="0.2">
      <c r="A501" s="3">
        <v>495</v>
      </c>
      <c r="B501" s="47">
        <v>7203</v>
      </c>
      <c r="C501" s="46" t="s">
        <v>653</v>
      </c>
      <c r="D501" s="44">
        <v>5</v>
      </c>
      <c r="E501" s="179" t="s">
        <v>44</v>
      </c>
      <c r="F501" s="44" t="s">
        <v>39</v>
      </c>
      <c r="G501" s="46">
        <v>40174908</v>
      </c>
      <c r="H501" s="565">
        <v>6450</v>
      </c>
      <c r="I501" s="45" t="s">
        <v>505</v>
      </c>
      <c r="J501" s="178" t="s">
        <v>41</v>
      </c>
      <c r="K501" s="47">
        <v>324</v>
      </c>
      <c r="L501" s="48" t="s">
        <v>302</v>
      </c>
    </row>
    <row r="502" spans="1:12" ht="25.5" hidden="1" customHeight="1" x14ac:dyDescent="0.2">
      <c r="A502" s="3">
        <v>496</v>
      </c>
      <c r="B502" s="47">
        <v>7203</v>
      </c>
      <c r="C502" s="46" t="s">
        <v>654</v>
      </c>
      <c r="D502" s="44">
        <v>5</v>
      </c>
      <c r="E502" s="179" t="s">
        <v>44</v>
      </c>
      <c r="F502" s="44" t="s">
        <v>39</v>
      </c>
      <c r="G502" s="46">
        <v>40174908</v>
      </c>
      <c r="H502" s="565">
        <v>3700</v>
      </c>
      <c r="I502" s="45" t="s">
        <v>505</v>
      </c>
      <c r="J502" s="178" t="s">
        <v>41</v>
      </c>
      <c r="K502" s="47">
        <v>324</v>
      </c>
      <c r="L502" s="48" t="s">
        <v>302</v>
      </c>
    </row>
    <row r="503" spans="1:12" ht="25.5" hidden="1" customHeight="1" x14ac:dyDescent="0.2">
      <c r="A503" s="3">
        <v>497</v>
      </c>
      <c r="B503" s="47">
        <v>7203</v>
      </c>
      <c r="C503" s="46" t="s">
        <v>655</v>
      </c>
      <c r="D503" s="44">
        <v>20</v>
      </c>
      <c r="E503" s="179" t="s">
        <v>44</v>
      </c>
      <c r="F503" s="44" t="s">
        <v>39</v>
      </c>
      <c r="G503" s="46">
        <v>40174908</v>
      </c>
      <c r="H503" s="565">
        <v>3200</v>
      </c>
      <c r="I503" s="45" t="s">
        <v>505</v>
      </c>
      <c r="J503" s="178" t="s">
        <v>41</v>
      </c>
      <c r="K503" s="47">
        <v>324</v>
      </c>
      <c r="L503" s="48" t="s">
        <v>302</v>
      </c>
    </row>
    <row r="504" spans="1:12" ht="25.5" hidden="1" customHeight="1" x14ac:dyDescent="0.2">
      <c r="A504" s="3">
        <v>498</v>
      </c>
      <c r="B504" s="47">
        <v>7203</v>
      </c>
      <c r="C504" s="46" t="s">
        <v>656</v>
      </c>
      <c r="D504" s="44">
        <v>15</v>
      </c>
      <c r="E504" s="179" t="s">
        <v>44</v>
      </c>
      <c r="F504" s="44" t="s">
        <v>39</v>
      </c>
      <c r="G504" s="46">
        <v>40174908</v>
      </c>
      <c r="H504" s="565">
        <v>4050</v>
      </c>
      <c r="I504" s="45" t="s">
        <v>505</v>
      </c>
      <c r="J504" s="178" t="s">
        <v>41</v>
      </c>
      <c r="K504" s="47">
        <v>324</v>
      </c>
      <c r="L504" s="48" t="s">
        <v>302</v>
      </c>
    </row>
    <row r="505" spans="1:12" ht="25.5" hidden="1" customHeight="1" x14ac:dyDescent="0.2">
      <c r="A505" s="3">
        <v>499</v>
      </c>
      <c r="B505" s="47">
        <v>7203</v>
      </c>
      <c r="C505" s="46" t="s">
        <v>657</v>
      </c>
      <c r="D505" s="44">
        <v>5</v>
      </c>
      <c r="E505" s="179" t="s">
        <v>44</v>
      </c>
      <c r="F505" s="44" t="s">
        <v>39</v>
      </c>
      <c r="G505" s="46">
        <v>40174908</v>
      </c>
      <c r="H505" s="565">
        <v>16000</v>
      </c>
      <c r="I505" s="45" t="s">
        <v>505</v>
      </c>
      <c r="J505" s="178" t="s">
        <v>41</v>
      </c>
      <c r="K505" s="47">
        <v>324</v>
      </c>
      <c r="L505" s="48" t="s">
        <v>302</v>
      </c>
    </row>
    <row r="506" spans="1:12" ht="25.5" hidden="1" customHeight="1" x14ac:dyDescent="0.2">
      <c r="A506" s="3">
        <v>500</v>
      </c>
      <c r="B506" s="47">
        <v>7203</v>
      </c>
      <c r="C506" s="46" t="s">
        <v>658</v>
      </c>
      <c r="D506" s="44">
        <v>5</v>
      </c>
      <c r="E506" s="179" t="s">
        <v>44</v>
      </c>
      <c r="F506" s="44" t="s">
        <v>39</v>
      </c>
      <c r="G506" s="46">
        <v>40174908</v>
      </c>
      <c r="H506" s="565">
        <v>22000</v>
      </c>
      <c r="I506" s="45" t="s">
        <v>505</v>
      </c>
      <c r="J506" s="178" t="s">
        <v>41</v>
      </c>
      <c r="K506" s="47">
        <v>324</v>
      </c>
      <c r="L506" s="48" t="s">
        <v>302</v>
      </c>
    </row>
    <row r="507" spans="1:12" ht="25.5" hidden="1" customHeight="1" x14ac:dyDescent="0.2">
      <c r="A507" s="3">
        <v>501</v>
      </c>
      <c r="B507" s="47">
        <v>7203</v>
      </c>
      <c r="C507" s="46" t="s">
        <v>659</v>
      </c>
      <c r="D507" s="44">
        <v>10</v>
      </c>
      <c r="E507" s="179" t="s">
        <v>44</v>
      </c>
      <c r="F507" s="44" t="s">
        <v>39</v>
      </c>
      <c r="G507" s="46">
        <v>40174908</v>
      </c>
      <c r="H507" s="565">
        <v>29000</v>
      </c>
      <c r="I507" s="45" t="s">
        <v>505</v>
      </c>
      <c r="J507" s="178" t="s">
        <v>41</v>
      </c>
      <c r="K507" s="47">
        <v>324</v>
      </c>
      <c r="L507" s="48" t="s">
        <v>302</v>
      </c>
    </row>
    <row r="508" spans="1:12" ht="25.5" hidden="1" customHeight="1" x14ac:dyDescent="0.2">
      <c r="A508" s="3">
        <v>502</v>
      </c>
      <c r="B508" s="47">
        <v>7203</v>
      </c>
      <c r="C508" s="46" t="s">
        <v>660</v>
      </c>
      <c r="D508" s="44">
        <v>10</v>
      </c>
      <c r="E508" s="179" t="s">
        <v>44</v>
      </c>
      <c r="F508" s="44" t="s">
        <v>39</v>
      </c>
      <c r="G508" s="46">
        <v>40174908</v>
      </c>
      <c r="H508" s="565">
        <v>37000</v>
      </c>
      <c r="I508" s="45" t="s">
        <v>505</v>
      </c>
      <c r="J508" s="178" t="s">
        <v>41</v>
      </c>
      <c r="K508" s="47">
        <v>324</v>
      </c>
      <c r="L508" s="48" t="s">
        <v>302</v>
      </c>
    </row>
    <row r="509" spans="1:12" ht="25.5" hidden="1" customHeight="1" x14ac:dyDescent="0.2">
      <c r="A509" s="3">
        <v>503</v>
      </c>
      <c r="B509" s="47">
        <v>7203</v>
      </c>
      <c r="C509" s="46" t="s">
        <v>661</v>
      </c>
      <c r="D509" s="44">
        <v>15</v>
      </c>
      <c r="E509" s="179" t="s">
        <v>44</v>
      </c>
      <c r="F509" s="44" t="s">
        <v>39</v>
      </c>
      <c r="G509" s="46">
        <v>40174908</v>
      </c>
      <c r="H509" s="565">
        <v>3300</v>
      </c>
      <c r="I509" s="45" t="s">
        <v>505</v>
      </c>
      <c r="J509" s="178" t="s">
        <v>41</v>
      </c>
      <c r="K509" s="47">
        <v>324</v>
      </c>
      <c r="L509" s="48" t="s">
        <v>302</v>
      </c>
    </row>
    <row r="510" spans="1:12" ht="25.5" hidden="1" customHeight="1" x14ac:dyDescent="0.2">
      <c r="A510" s="3">
        <v>504</v>
      </c>
      <c r="B510" s="47">
        <v>7203</v>
      </c>
      <c r="C510" s="46" t="s">
        <v>662</v>
      </c>
      <c r="D510" s="44">
        <v>15</v>
      </c>
      <c r="E510" s="179" t="s">
        <v>44</v>
      </c>
      <c r="F510" s="44" t="s">
        <v>39</v>
      </c>
      <c r="G510" s="46">
        <v>40174908</v>
      </c>
      <c r="H510" s="565">
        <v>5250</v>
      </c>
      <c r="I510" s="45" t="s">
        <v>505</v>
      </c>
      <c r="J510" s="178" t="s">
        <v>41</v>
      </c>
      <c r="K510" s="47">
        <v>324</v>
      </c>
      <c r="L510" s="48" t="s">
        <v>302</v>
      </c>
    </row>
    <row r="511" spans="1:12" ht="25.5" hidden="1" customHeight="1" x14ac:dyDescent="0.2">
      <c r="A511" s="3">
        <v>505</v>
      </c>
      <c r="B511" s="47">
        <v>7203</v>
      </c>
      <c r="C511" s="46" t="s">
        <v>663</v>
      </c>
      <c r="D511" s="44">
        <v>25</v>
      </c>
      <c r="E511" s="179" t="s">
        <v>44</v>
      </c>
      <c r="F511" s="44" t="s">
        <v>39</v>
      </c>
      <c r="G511" s="46">
        <v>40174908</v>
      </c>
      <c r="H511" s="565">
        <v>30750</v>
      </c>
      <c r="I511" s="45" t="s">
        <v>505</v>
      </c>
      <c r="J511" s="178" t="s">
        <v>41</v>
      </c>
      <c r="K511" s="47">
        <v>324</v>
      </c>
      <c r="L511" s="48" t="s">
        <v>302</v>
      </c>
    </row>
    <row r="512" spans="1:12" ht="25.5" hidden="1" customHeight="1" x14ac:dyDescent="0.2">
      <c r="A512" s="3">
        <v>506</v>
      </c>
      <c r="B512" s="47">
        <v>7203</v>
      </c>
      <c r="C512" s="46" t="s">
        <v>664</v>
      </c>
      <c r="D512" s="44">
        <v>25</v>
      </c>
      <c r="E512" s="179" t="s">
        <v>44</v>
      </c>
      <c r="F512" s="44" t="s">
        <v>39</v>
      </c>
      <c r="G512" s="46">
        <v>40174908</v>
      </c>
      <c r="H512" s="565">
        <v>32250</v>
      </c>
      <c r="I512" s="45" t="s">
        <v>505</v>
      </c>
      <c r="J512" s="178" t="s">
        <v>41</v>
      </c>
      <c r="K512" s="47">
        <v>324</v>
      </c>
      <c r="L512" s="48" t="s">
        <v>302</v>
      </c>
    </row>
    <row r="513" spans="1:12" ht="25.5" hidden="1" customHeight="1" x14ac:dyDescent="0.2">
      <c r="A513" s="3">
        <v>507</v>
      </c>
      <c r="B513" s="47">
        <v>7203</v>
      </c>
      <c r="C513" s="46" t="s">
        <v>665</v>
      </c>
      <c r="D513" s="44">
        <v>25</v>
      </c>
      <c r="E513" s="179" t="s">
        <v>44</v>
      </c>
      <c r="F513" s="44" t="s">
        <v>39</v>
      </c>
      <c r="G513" s="46">
        <v>40174908</v>
      </c>
      <c r="H513" s="565">
        <v>18250</v>
      </c>
      <c r="I513" s="45" t="s">
        <v>505</v>
      </c>
      <c r="J513" s="178" t="s">
        <v>41</v>
      </c>
      <c r="K513" s="47">
        <v>324</v>
      </c>
      <c r="L513" s="48" t="s">
        <v>302</v>
      </c>
    </row>
    <row r="514" spans="1:12" ht="38.25" hidden="1" customHeight="1" x14ac:dyDescent="0.2">
      <c r="A514" s="3">
        <v>508</v>
      </c>
      <c r="B514" s="47">
        <v>7203</v>
      </c>
      <c r="C514" s="46" t="s">
        <v>666</v>
      </c>
      <c r="D514" s="44">
        <v>3</v>
      </c>
      <c r="E514" s="179" t="s">
        <v>44</v>
      </c>
      <c r="F514" s="44" t="s">
        <v>39</v>
      </c>
      <c r="G514" s="46">
        <v>40175208</v>
      </c>
      <c r="H514" s="565">
        <v>35100</v>
      </c>
      <c r="I514" s="45" t="s">
        <v>505</v>
      </c>
      <c r="J514" s="178" t="s">
        <v>41</v>
      </c>
      <c r="K514" s="47">
        <v>324</v>
      </c>
      <c r="L514" s="48" t="s">
        <v>302</v>
      </c>
    </row>
    <row r="515" spans="1:12" ht="38.25" hidden="1" customHeight="1" x14ac:dyDescent="0.2">
      <c r="A515" s="3">
        <v>509</v>
      </c>
      <c r="B515" s="47">
        <v>7203</v>
      </c>
      <c r="C515" s="46" t="s">
        <v>667</v>
      </c>
      <c r="D515" s="44">
        <v>3</v>
      </c>
      <c r="E515" s="179" t="s">
        <v>44</v>
      </c>
      <c r="F515" s="44" t="s">
        <v>39</v>
      </c>
      <c r="G515" s="46">
        <v>40175208</v>
      </c>
      <c r="H515" s="565">
        <v>39000</v>
      </c>
      <c r="I515" s="45" t="s">
        <v>505</v>
      </c>
      <c r="J515" s="178" t="s">
        <v>41</v>
      </c>
      <c r="K515" s="47">
        <v>324</v>
      </c>
      <c r="L515" s="48" t="s">
        <v>302</v>
      </c>
    </row>
    <row r="516" spans="1:12" ht="25.5" hidden="1" customHeight="1" x14ac:dyDescent="0.2">
      <c r="A516" s="3">
        <v>510</v>
      </c>
      <c r="B516" s="47">
        <v>7203</v>
      </c>
      <c r="C516" s="46" t="s">
        <v>668</v>
      </c>
      <c r="D516" s="44">
        <v>1</v>
      </c>
      <c r="E516" s="179" t="s">
        <v>44</v>
      </c>
      <c r="F516" s="44" t="s">
        <v>39</v>
      </c>
      <c r="G516" s="46">
        <v>44101706</v>
      </c>
      <c r="H516" s="565">
        <v>50000</v>
      </c>
      <c r="I516" s="45" t="s">
        <v>669</v>
      </c>
      <c r="J516" s="178" t="s">
        <v>41</v>
      </c>
      <c r="K516" s="47">
        <v>344</v>
      </c>
      <c r="L516" s="48" t="s">
        <v>302</v>
      </c>
    </row>
    <row r="517" spans="1:12" ht="63.75" hidden="1" customHeight="1" x14ac:dyDescent="0.2">
      <c r="A517" s="3">
        <v>511</v>
      </c>
      <c r="B517" s="47">
        <v>7203</v>
      </c>
      <c r="C517" s="46" t="s">
        <v>670</v>
      </c>
      <c r="D517" s="44">
        <v>14</v>
      </c>
      <c r="E517" s="179" t="s">
        <v>44</v>
      </c>
      <c r="F517" s="44" t="s">
        <v>39</v>
      </c>
      <c r="G517" s="46">
        <v>30141505</v>
      </c>
      <c r="H517" s="565">
        <v>28000</v>
      </c>
      <c r="I517" s="45" t="s">
        <v>669</v>
      </c>
      <c r="J517" s="178" t="s">
        <v>41</v>
      </c>
      <c r="K517" s="47">
        <v>344</v>
      </c>
      <c r="L517" s="48" t="s">
        <v>339</v>
      </c>
    </row>
    <row r="518" spans="1:12" ht="63.75" hidden="1" customHeight="1" x14ac:dyDescent="0.2">
      <c r="A518" s="3">
        <v>512</v>
      </c>
      <c r="B518" s="47">
        <v>7203</v>
      </c>
      <c r="C518" s="46" t="s">
        <v>671</v>
      </c>
      <c r="D518" s="44">
        <v>14</v>
      </c>
      <c r="E518" s="179" t="s">
        <v>44</v>
      </c>
      <c r="F518" s="44" t="s">
        <v>39</v>
      </c>
      <c r="G518" s="46">
        <v>30141505</v>
      </c>
      <c r="H518" s="565">
        <v>28000</v>
      </c>
      <c r="I518" s="45" t="s">
        <v>669</v>
      </c>
      <c r="J518" s="178" t="s">
        <v>41</v>
      </c>
      <c r="K518" s="47">
        <v>344</v>
      </c>
      <c r="L518" s="48" t="s">
        <v>339</v>
      </c>
    </row>
    <row r="519" spans="1:12" ht="63.75" hidden="1" customHeight="1" x14ac:dyDescent="0.2">
      <c r="A519" s="3">
        <v>513</v>
      </c>
      <c r="B519" s="47">
        <v>7203</v>
      </c>
      <c r="C519" s="46" t="s">
        <v>672</v>
      </c>
      <c r="D519" s="44">
        <v>14</v>
      </c>
      <c r="E519" s="179" t="s">
        <v>44</v>
      </c>
      <c r="F519" s="44" t="s">
        <v>39</v>
      </c>
      <c r="G519" s="46">
        <v>30141505</v>
      </c>
      <c r="H519" s="565">
        <v>28000</v>
      </c>
      <c r="I519" s="45" t="s">
        <v>669</v>
      </c>
      <c r="J519" s="178" t="s">
        <v>41</v>
      </c>
      <c r="K519" s="47">
        <v>344</v>
      </c>
      <c r="L519" s="48" t="s">
        <v>339</v>
      </c>
    </row>
    <row r="520" spans="1:12" ht="25.5" hidden="1" customHeight="1" x14ac:dyDescent="0.2">
      <c r="A520" s="3">
        <v>514</v>
      </c>
      <c r="B520" s="47">
        <v>7203</v>
      </c>
      <c r="C520" s="46" t="s">
        <v>673</v>
      </c>
      <c r="D520" s="44">
        <v>1</v>
      </c>
      <c r="E520" s="179" t="s">
        <v>44</v>
      </c>
      <c r="F520" s="44" t="s">
        <v>39</v>
      </c>
      <c r="G520" s="46">
        <v>40151510</v>
      </c>
      <c r="H520" s="565">
        <v>500000</v>
      </c>
      <c r="I520" s="45" t="s">
        <v>669</v>
      </c>
      <c r="J520" s="178" t="s">
        <v>41</v>
      </c>
      <c r="K520" s="47">
        <v>344</v>
      </c>
      <c r="L520" s="48" t="s">
        <v>302</v>
      </c>
    </row>
    <row r="521" spans="1:12" ht="25.5" hidden="1" customHeight="1" x14ac:dyDescent="0.2">
      <c r="A521" s="3">
        <v>515</v>
      </c>
      <c r="B521" s="47">
        <v>7203</v>
      </c>
      <c r="C521" s="46" t="s">
        <v>674</v>
      </c>
      <c r="D521" s="44">
        <v>1</v>
      </c>
      <c r="E521" s="179" t="s">
        <v>44</v>
      </c>
      <c r="F521" s="44" t="s">
        <v>39</v>
      </c>
      <c r="G521" s="46">
        <v>40151510</v>
      </c>
      <c r="H521" s="565">
        <v>600000</v>
      </c>
      <c r="I521" s="45" t="s">
        <v>669</v>
      </c>
      <c r="J521" s="178" t="s">
        <v>41</v>
      </c>
      <c r="K521" s="47">
        <v>344</v>
      </c>
      <c r="L521" s="48" t="s">
        <v>302</v>
      </c>
    </row>
    <row r="522" spans="1:12" ht="89.25" hidden="1" customHeight="1" x14ac:dyDescent="0.2">
      <c r="A522" s="3">
        <v>516</v>
      </c>
      <c r="B522" s="47">
        <v>7203</v>
      </c>
      <c r="C522" s="46" t="s">
        <v>675</v>
      </c>
      <c r="D522" s="44">
        <v>5</v>
      </c>
      <c r="E522" s="179" t="s">
        <v>44</v>
      </c>
      <c r="F522" s="44" t="s">
        <v>39</v>
      </c>
      <c r="G522" s="46">
        <v>40101704</v>
      </c>
      <c r="H522" s="565">
        <v>175000</v>
      </c>
      <c r="I522" s="45" t="s">
        <v>669</v>
      </c>
      <c r="J522" s="178" t="s">
        <v>41</v>
      </c>
      <c r="K522" s="47">
        <v>344</v>
      </c>
      <c r="L522" s="48" t="s">
        <v>339</v>
      </c>
    </row>
    <row r="523" spans="1:12" ht="89.25" hidden="1" customHeight="1" x14ac:dyDescent="0.2">
      <c r="A523" s="3">
        <v>517</v>
      </c>
      <c r="B523" s="47">
        <v>7203</v>
      </c>
      <c r="C523" s="46" t="s">
        <v>675</v>
      </c>
      <c r="D523" s="44">
        <v>2</v>
      </c>
      <c r="E523" s="179" t="s">
        <v>44</v>
      </c>
      <c r="F523" s="44" t="s">
        <v>39</v>
      </c>
      <c r="G523" s="46">
        <v>40101704</v>
      </c>
      <c r="H523" s="565">
        <v>160000</v>
      </c>
      <c r="I523" s="45" t="s">
        <v>669</v>
      </c>
      <c r="J523" s="178" t="s">
        <v>41</v>
      </c>
      <c r="K523" s="47">
        <v>344</v>
      </c>
      <c r="L523" s="48" t="s">
        <v>339</v>
      </c>
    </row>
    <row r="524" spans="1:12" ht="25.5" hidden="1" customHeight="1" x14ac:dyDescent="0.2">
      <c r="A524" s="3">
        <v>518</v>
      </c>
      <c r="B524" s="47">
        <v>7203</v>
      </c>
      <c r="C524" s="46" t="s">
        <v>676</v>
      </c>
      <c r="D524" s="44">
        <v>3</v>
      </c>
      <c r="E524" s="179" t="s">
        <v>44</v>
      </c>
      <c r="F524" s="44" t="s">
        <v>39</v>
      </c>
      <c r="G524" s="46">
        <v>39121529</v>
      </c>
      <c r="H524" s="565">
        <v>3000</v>
      </c>
      <c r="I524" s="45" t="s">
        <v>669</v>
      </c>
      <c r="J524" s="178" t="s">
        <v>41</v>
      </c>
      <c r="K524" s="47">
        <v>344</v>
      </c>
      <c r="L524" s="48" t="s">
        <v>339</v>
      </c>
    </row>
    <row r="525" spans="1:12" ht="25.5" hidden="1" customHeight="1" x14ac:dyDescent="0.2">
      <c r="A525" s="3">
        <v>519</v>
      </c>
      <c r="B525" s="47">
        <v>7203</v>
      </c>
      <c r="C525" s="46" t="s">
        <v>677</v>
      </c>
      <c r="D525" s="44">
        <v>3</v>
      </c>
      <c r="E525" s="179" t="s">
        <v>44</v>
      </c>
      <c r="F525" s="44" t="s">
        <v>39</v>
      </c>
      <c r="G525" s="46">
        <v>39121529</v>
      </c>
      <c r="H525" s="565">
        <v>33000</v>
      </c>
      <c r="I525" s="45" t="s">
        <v>669</v>
      </c>
      <c r="J525" s="178" t="s">
        <v>41</v>
      </c>
      <c r="K525" s="47">
        <v>344</v>
      </c>
      <c r="L525" s="48" t="s">
        <v>339</v>
      </c>
    </row>
    <row r="526" spans="1:12" ht="38.25" hidden="1" customHeight="1" x14ac:dyDescent="0.2">
      <c r="A526" s="3">
        <v>520</v>
      </c>
      <c r="B526" s="47">
        <v>7203</v>
      </c>
      <c r="C526" s="46" t="s">
        <v>678</v>
      </c>
      <c r="D526" s="44">
        <v>3</v>
      </c>
      <c r="E526" s="179" t="s">
        <v>44</v>
      </c>
      <c r="F526" s="44" t="s">
        <v>39</v>
      </c>
      <c r="G526" s="46">
        <v>39121529</v>
      </c>
      <c r="H526" s="565">
        <v>54000</v>
      </c>
      <c r="I526" s="45" t="s">
        <v>669</v>
      </c>
      <c r="J526" s="178" t="s">
        <v>41</v>
      </c>
      <c r="K526" s="47">
        <v>344</v>
      </c>
      <c r="L526" s="48" t="s">
        <v>339</v>
      </c>
    </row>
    <row r="527" spans="1:12" ht="38.25" hidden="1" customHeight="1" x14ac:dyDescent="0.2">
      <c r="A527" s="3">
        <v>521</v>
      </c>
      <c r="B527" s="47">
        <v>7203</v>
      </c>
      <c r="C527" s="46" t="s">
        <v>679</v>
      </c>
      <c r="D527" s="44">
        <v>3</v>
      </c>
      <c r="E527" s="179" t="s">
        <v>44</v>
      </c>
      <c r="F527" s="44" t="s">
        <v>39</v>
      </c>
      <c r="G527" s="46">
        <v>39121529</v>
      </c>
      <c r="H527" s="565">
        <v>120000</v>
      </c>
      <c r="I527" s="45" t="s">
        <v>669</v>
      </c>
      <c r="J527" s="178" t="s">
        <v>41</v>
      </c>
      <c r="K527" s="47">
        <v>344</v>
      </c>
      <c r="L527" s="48" t="s">
        <v>339</v>
      </c>
    </row>
    <row r="528" spans="1:12" ht="38.25" hidden="1" customHeight="1" x14ac:dyDescent="0.2">
      <c r="A528" s="3">
        <v>522</v>
      </c>
      <c r="B528" s="47">
        <v>7203</v>
      </c>
      <c r="C528" s="46" t="s">
        <v>680</v>
      </c>
      <c r="D528" s="44">
        <v>2</v>
      </c>
      <c r="E528" s="179" t="s">
        <v>44</v>
      </c>
      <c r="F528" s="44" t="s">
        <v>39</v>
      </c>
      <c r="G528" s="46">
        <v>26101112</v>
      </c>
      <c r="H528" s="565">
        <v>74000</v>
      </c>
      <c r="I528" s="45" t="s">
        <v>669</v>
      </c>
      <c r="J528" s="178" t="s">
        <v>41</v>
      </c>
      <c r="K528" s="47">
        <v>344</v>
      </c>
      <c r="L528" s="48" t="s">
        <v>339</v>
      </c>
    </row>
    <row r="529" spans="1:12" ht="38.25" hidden="1" customHeight="1" x14ac:dyDescent="0.2">
      <c r="A529" s="3">
        <v>523</v>
      </c>
      <c r="B529" s="47">
        <v>7203</v>
      </c>
      <c r="C529" s="46" t="s">
        <v>681</v>
      </c>
      <c r="D529" s="44">
        <v>2</v>
      </c>
      <c r="E529" s="179" t="s">
        <v>44</v>
      </c>
      <c r="F529" s="44" t="s">
        <v>39</v>
      </c>
      <c r="G529" s="46">
        <v>26101112</v>
      </c>
      <c r="H529" s="565">
        <v>144000</v>
      </c>
      <c r="I529" s="45" t="s">
        <v>669</v>
      </c>
      <c r="J529" s="178" t="s">
        <v>41</v>
      </c>
      <c r="K529" s="47">
        <v>344</v>
      </c>
      <c r="L529" s="48" t="s">
        <v>339</v>
      </c>
    </row>
    <row r="530" spans="1:12" ht="25.5" hidden="1" customHeight="1" x14ac:dyDescent="0.2">
      <c r="A530" s="3">
        <v>524</v>
      </c>
      <c r="B530" s="47">
        <v>7203</v>
      </c>
      <c r="C530" s="46" t="s">
        <v>682</v>
      </c>
      <c r="D530" s="44">
        <v>1</v>
      </c>
      <c r="E530" s="179" t="s">
        <v>44</v>
      </c>
      <c r="F530" s="44" t="s">
        <v>39</v>
      </c>
      <c r="G530" s="46">
        <v>23271812</v>
      </c>
      <c r="H530" s="565">
        <v>167000</v>
      </c>
      <c r="I530" s="45" t="s">
        <v>669</v>
      </c>
      <c r="J530" s="178" t="s">
        <v>41</v>
      </c>
      <c r="K530" s="47">
        <v>344</v>
      </c>
      <c r="L530" s="48" t="s">
        <v>339</v>
      </c>
    </row>
    <row r="531" spans="1:12" ht="38.25" hidden="1" customHeight="1" x14ac:dyDescent="0.2">
      <c r="A531" s="3">
        <v>525</v>
      </c>
      <c r="B531" s="47">
        <v>7203</v>
      </c>
      <c r="C531" s="46" t="s">
        <v>683</v>
      </c>
      <c r="D531" s="44">
        <v>1</v>
      </c>
      <c r="E531" s="179" t="s">
        <v>308</v>
      </c>
      <c r="F531" s="44" t="s">
        <v>39</v>
      </c>
      <c r="G531" s="46">
        <v>24111819</v>
      </c>
      <c r="H531" s="565">
        <v>650000</v>
      </c>
      <c r="I531" s="45" t="s">
        <v>669</v>
      </c>
      <c r="J531" s="178" t="s">
        <v>41</v>
      </c>
      <c r="K531" s="47">
        <v>344</v>
      </c>
      <c r="L531" s="48" t="s">
        <v>302</v>
      </c>
    </row>
    <row r="532" spans="1:12" ht="38.25" hidden="1" customHeight="1" x14ac:dyDescent="0.2">
      <c r="A532" s="3">
        <v>526</v>
      </c>
      <c r="B532" s="47">
        <v>7203</v>
      </c>
      <c r="C532" s="46" t="s">
        <v>684</v>
      </c>
      <c r="D532" s="44">
        <v>1</v>
      </c>
      <c r="E532" s="179" t="s">
        <v>308</v>
      </c>
      <c r="F532" s="44" t="s">
        <v>39</v>
      </c>
      <c r="G532" s="46">
        <v>24111819</v>
      </c>
      <c r="H532" s="565">
        <v>500000</v>
      </c>
      <c r="I532" s="45" t="s">
        <v>669</v>
      </c>
      <c r="J532" s="178" t="s">
        <v>41</v>
      </c>
      <c r="K532" s="47">
        <v>344</v>
      </c>
      <c r="L532" s="48" t="s">
        <v>302</v>
      </c>
    </row>
    <row r="533" spans="1:12" ht="25.5" hidden="1" customHeight="1" x14ac:dyDescent="0.2">
      <c r="A533" s="3">
        <v>527</v>
      </c>
      <c r="B533" s="47">
        <v>7203</v>
      </c>
      <c r="C533" s="46" t="s">
        <v>685</v>
      </c>
      <c r="D533" s="44">
        <v>2</v>
      </c>
      <c r="E533" s="179" t="s">
        <v>44</v>
      </c>
      <c r="F533" s="44" t="s">
        <v>39</v>
      </c>
      <c r="G533" s="46">
        <v>32101503</v>
      </c>
      <c r="H533" s="565">
        <v>72000</v>
      </c>
      <c r="I533" s="45" t="s">
        <v>669</v>
      </c>
      <c r="J533" s="178" t="s">
        <v>41</v>
      </c>
      <c r="K533" s="47">
        <v>344</v>
      </c>
      <c r="L533" s="48" t="s">
        <v>339</v>
      </c>
    </row>
    <row r="534" spans="1:12" ht="25.5" hidden="1" customHeight="1" x14ac:dyDescent="0.2">
      <c r="A534" s="3">
        <v>528</v>
      </c>
      <c r="B534" s="47">
        <v>7203</v>
      </c>
      <c r="C534" s="46" t="s">
        <v>686</v>
      </c>
      <c r="D534" s="44">
        <v>2</v>
      </c>
      <c r="E534" s="179" t="s">
        <v>44</v>
      </c>
      <c r="F534" s="44" t="s">
        <v>39</v>
      </c>
      <c r="G534" s="46">
        <v>40182003</v>
      </c>
      <c r="H534" s="565">
        <v>122000</v>
      </c>
      <c r="I534" s="45" t="s">
        <v>669</v>
      </c>
      <c r="J534" s="178" t="s">
        <v>41</v>
      </c>
      <c r="K534" s="47">
        <v>344</v>
      </c>
      <c r="L534" s="48" t="s">
        <v>339</v>
      </c>
    </row>
    <row r="535" spans="1:12" ht="25.5" hidden="1" customHeight="1" x14ac:dyDescent="0.2">
      <c r="A535" s="3">
        <v>529</v>
      </c>
      <c r="B535" s="47">
        <v>7203</v>
      </c>
      <c r="C535" s="46" t="s">
        <v>687</v>
      </c>
      <c r="D535" s="44">
        <v>2</v>
      </c>
      <c r="E535" s="179" t="s">
        <v>44</v>
      </c>
      <c r="F535" s="44" t="s">
        <v>39</v>
      </c>
      <c r="G535" s="46">
        <v>40182003</v>
      </c>
      <c r="H535" s="565">
        <v>62000</v>
      </c>
      <c r="I535" s="45" t="s">
        <v>669</v>
      </c>
      <c r="J535" s="178" t="s">
        <v>41</v>
      </c>
      <c r="K535" s="47">
        <v>344</v>
      </c>
      <c r="L535" s="48" t="s">
        <v>339</v>
      </c>
    </row>
    <row r="536" spans="1:12" ht="25.5" hidden="1" customHeight="1" x14ac:dyDescent="0.2">
      <c r="A536" s="3">
        <v>530</v>
      </c>
      <c r="B536" s="47">
        <v>7203</v>
      </c>
      <c r="C536" s="46" t="s">
        <v>688</v>
      </c>
      <c r="D536" s="44">
        <v>2</v>
      </c>
      <c r="E536" s="179" t="s">
        <v>44</v>
      </c>
      <c r="F536" s="44" t="s">
        <v>39</v>
      </c>
      <c r="G536" s="46">
        <v>40182003</v>
      </c>
      <c r="H536" s="565">
        <v>86000</v>
      </c>
      <c r="I536" s="45" t="s">
        <v>669</v>
      </c>
      <c r="J536" s="178" t="s">
        <v>41</v>
      </c>
      <c r="K536" s="47">
        <v>344</v>
      </c>
      <c r="L536" s="48" t="s">
        <v>339</v>
      </c>
    </row>
    <row r="537" spans="1:12" ht="25.5" hidden="1" customHeight="1" x14ac:dyDescent="0.2">
      <c r="A537" s="3">
        <v>531</v>
      </c>
      <c r="B537" s="47">
        <v>7203</v>
      </c>
      <c r="C537" s="46" t="s">
        <v>689</v>
      </c>
      <c r="D537" s="44">
        <v>2</v>
      </c>
      <c r="E537" s="179" t="s">
        <v>44</v>
      </c>
      <c r="F537" s="44" t="s">
        <v>39</v>
      </c>
      <c r="G537" s="46">
        <v>40182003</v>
      </c>
      <c r="H537" s="565">
        <v>88000</v>
      </c>
      <c r="I537" s="45" t="s">
        <v>669</v>
      </c>
      <c r="J537" s="178" t="s">
        <v>41</v>
      </c>
      <c r="K537" s="47">
        <v>344</v>
      </c>
      <c r="L537" s="48" t="s">
        <v>339</v>
      </c>
    </row>
    <row r="538" spans="1:12" ht="25.5" hidden="1" customHeight="1" x14ac:dyDescent="0.2">
      <c r="A538" s="3">
        <v>532</v>
      </c>
      <c r="B538" s="47">
        <v>7203</v>
      </c>
      <c r="C538" s="46" t="s">
        <v>690</v>
      </c>
      <c r="D538" s="44">
        <v>2</v>
      </c>
      <c r="E538" s="179" t="s">
        <v>44</v>
      </c>
      <c r="F538" s="44" t="s">
        <v>39</v>
      </c>
      <c r="G538" s="46">
        <v>40182003</v>
      </c>
      <c r="H538" s="565">
        <v>202000</v>
      </c>
      <c r="I538" s="45" t="s">
        <v>669</v>
      </c>
      <c r="J538" s="178" t="s">
        <v>41</v>
      </c>
      <c r="K538" s="47">
        <v>344</v>
      </c>
      <c r="L538" s="48" t="s">
        <v>339</v>
      </c>
    </row>
    <row r="539" spans="1:12" ht="25.5" hidden="1" customHeight="1" x14ac:dyDescent="0.2">
      <c r="A539" s="3">
        <v>533</v>
      </c>
      <c r="B539" s="47">
        <v>7203</v>
      </c>
      <c r="C539" s="46" t="s">
        <v>691</v>
      </c>
      <c r="D539" s="44">
        <v>2</v>
      </c>
      <c r="E539" s="179" t="s">
        <v>44</v>
      </c>
      <c r="F539" s="44" t="s">
        <v>39</v>
      </c>
      <c r="G539" s="46">
        <v>40182003</v>
      </c>
      <c r="H539" s="565">
        <v>54000</v>
      </c>
      <c r="I539" s="45" t="s">
        <v>669</v>
      </c>
      <c r="J539" s="178" t="s">
        <v>41</v>
      </c>
      <c r="K539" s="47">
        <v>344</v>
      </c>
      <c r="L539" s="48" t="s">
        <v>339</v>
      </c>
    </row>
    <row r="540" spans="1:12" ht="25.5" hidden="1" customHeight="1" x14ac:dyDescent="0.2">
      <c r="A540" s="3">
        <v>534</v>
      </c>
      <c r="B540" s="47">
        <v>7203</v>
      </c>
      <c r="C540" s="46" t="s">
        <v>692</v>
      </c>
      <c r="D540" s="44">
        <v>15</v>
      </c>
      <c r="E540" s="179" t="s">
        <v>44</v>
      </c>
      <c r="F540" s="44" t="s">
        <v>39</v>
      </c>
      <c r="G540" s="46">
        <v>31211904</v>
      </c>
      <c r="H540" s="565">
        <v>10500</v>
      </c>
      <c r="I540" s="45" t="s">
        <v>693</v>
      </c>
      <c r="J540" s="178" t="s">
        <v>41</v>
      </c>
      <c r="K540" s="47">
        <v>364</v>
      </c>
      <c r="L540" s="48" t="s">
        <v>302</v>
      </c>
    </row>
    <row r="541" spans="1:12" ht="25.5" hidden="1" customHeight="1" x14ac:dyDescent="0.2">
      <c r="A541" s="3">
        <v>535</v>
      </c>
      <c r="B541" s="47">
        <v>7203</v>
      </c>
      <c r="C541" s="46" t="s">
        <v>694</v>
      </c>
      <c r="D541" s="44">
        <v>15</v>
      </c>
      <c r="E541" s="179" t="s">
        <v>44</v>
      </c>
      <c r="F541" s="44" t="s">
        <v>39</v>
      </c>
      <c r="G541" s="46">
        <v>31211904</v>
      </c>
      <c r="H541" s="565">
        <v>4500</v>
      </c>
      <c r="I541" s="45" t="s">
        <v>693</v>
      </c>
      <c r="J541" s="178" t="s">
        <v>41</v>
      </c>
      <c r="K541" s="47">
        <v>364</v>
      </c>
      <c r="L541" s="48" t="s">
        <v>302</v>
      </c>
    </row>
    <row r="542" spans="1:12" ht="25.5" hidden="1" customHeight="1" x14ac:dyDescent="0.2">
      <c r="A542" s="3">
        <v>536</v>
      </c>
      <c r="B542" s="47">
        <v>7203</v>
      </c>
      <c r="C542" s="46" t="s">
        <v>695</v>
      </c>
      <c r="D542" s="44">
        <v>15</v>
      </c>
      <c r="E542" s="179" t="s">
        <v>44</v>
      </c>
      <c r="F542" s="44" t="s">
        <v>39</v>
      </c>
      <c r="G542" s="46">
        <v>31211904</v>
      </c>
      <c r="H542" s="565">
        <v>15000</v>
      </c>
      <c r="I542" s="45" t="s">
        <v>693</v>
      </c>
      <c r="J542" s="178" t="s">
        <v>41</v>
      </c>
      <c r="K542" s="47">
        <v>364</v>
      </c>
      <c r="L542" s="48" t="s">
        <v>302</v>
      </c>
    </row>
    <row r="543" spans="1:12" ht="25.5" hidden="1" customHeight="1" x14ac:dyDescent="0.2">
      <c r="A543" s="3">
        <v>537</v>
      </c>
      <c r="B543" s="47">
        <v>7203</v>
      </c>
      <c r="C543" s="46" t="s">
        <v>696</v>
      </c>
      <c r="D543" s="44">
        <v>15</v>
      </c>
      <c r="E543" s="179" t="s">
        <v>44</v>
      </c>
      <c r="F543" s="44" t="s">
        <v>39</v>
      </c>
      <c r="G543" s="46">
        <v>31211904</v>
      </c>
      <c r="H543" s="565">
        <v>45000</v>
      </c>
      <c r="I543" s="45" t="s">
        <v>693</v>
      </c>
      <c r="J543" s="178" t="s">
        <v>41</v>
      </c>
      <c r="K543" s="47">
        <v>364</v>
      </c>
      <c r="L543" s="48" t="s">
        <v>302</v>
      </c>
    </row>
    <row r="544" spans="1:12" ht="25.5" hidden="1" customHeight="1" x14ac:dyDescent="0.2">
      <c r="A544" s="3">
        <v>538</v>
      </c>
      <c r="B544" s="47">
        <v>7203</v>
      </c>
      <c r="C544" s="46" t="s">
        <v>697</v>
      </c>
      <c r="D544" s="44">
        <v>15</v>
      </c>
      <c r="E544" s="179" t="s">
        <v>44</v>
      </c>
      <c r="F544" s="44" t="s">
        <v>39</v>
      </c>
      <c r="G544" s="46">
        <v>31211904</v>
      </c>
      <c r="H544" s="565">
        <v>18000</v>
      </c>
      <c r="I544" s="45" t="s">
        <v>693</v>
      </c>
      <c r="J544" s="178" t="s">
        <v>41</v>
      </c>
      <c r="K544" s="47">
        <v>364</v>
      </c>
      <c r="L544" s="48" t="s">
        <v>302</v>
      </c>
    </row>
    <row r="545" spans="1:12" ht="25.5" hidden="1" customHeight="1" x14ac:dyDescent="0.2">
      <c r="A545" s="3">
        <v>539</v>
      </c>
      <c r="B545" s="47">
        <v>7203</v>
      </c>
      <c r="C545" s="46" t="s">
        <v>698</v>
      </c>
      <c r="D545" s="44">
        <v>15</v>
      </c>
      <c r="E545" s="179" t="s">
        <v>44</v>
      </c>
      <c r="F545" s="44" t="s">
        <v>39</v>
      </c>
      <c r="G545" s="46">
        <v>31211904</v>
      </c>
      <c r="H545" s="565">
        <v>52500</v>
      </c>
      <c r="I545" s="45" t="s">
        <v>693</v>
      </c>
      <c r="J545" s="178" t="s">
        <v>41</v>
      </c>
      <c r="K545" s="47">
        <v>364</v>
      </c>
      <c r="L545" s="48" t="s">
        <v>302</v>
      </c>
    </row>
    <row r="546" spans="1:12" ht="38.25" hidden="1" customHeight="1" x14ac:dyDescent="0.2">
      <c r="A546" s="3">
        <v>540</v>
      </c>
      <c r="B546" s="47">
        <v>7203</v>
      </c>
      <c r="C546" s="46" t="s">
        <v>699</v>
      </c>
      <c r="D546" s="44">
        <v>20</v>
      </c>
      <c r="E546" s="179" t="s">
        <v>44</v>
      </c>
      <c r="F546" s="44" t="s">
        <v>39</v>
      </c>
      <c r="G546" s="46">
        <v>31201513</v>
      </c>
      <c r="H546" s="565">
        <v>40000</v>
      </c>
      <c r="I546" s="45" t="s">
        <v>597</v>
      </c>
      <c r="J546" s="178" t="s">
        <v>41</v>
      </c>
      <c r="K546" s="47">
        <v>364</v>
      </c>
      <c r="L546" s="48" t="s">
        <v>302</v>
      </c>
    </row>
    <row r="547" spans="1:12" ht="25.5" hidden="1" customHeight="1" x14ac:dyDescent="0.2">
      <c r="A547" s="3">
        <v>541</v>
      </c>
      <c r="B547" s="47">
        <v>7203</v>
      </c>
      <c r="C547" s="46" t="s">
        <v>700</v>
      </c>
      <c r="D547" s="44">
        <v>60</v>
      </c>
      <c r="E547" s="179" t="s">
        <v>44</v>
      </c>
      <c r="F547" s="44" t="s">
        <v>39</v>
      </c>
      <c r="G547" s="46">
        <v>30181614</v>
      </c>
      <c r="H547" s="565">
        <v>720000</v>
      </c>
      <c r="I547" s="45" t="s">
        <v>693</v>
      </c>
      <c r="J547" s="178" t="s">
        <v>41</v>
      </c>
      <c r="K547" s="47">
        <v>364</v>
      </c>
      <c r="L547" s="48" t="s">
        <v>302</v>
      </c>
    </row>
    <row r="548" spans="1:12" ht="25.5" hidden="1" customHeight="1" x14ac:dyDescent="0.2">
      <c r="A548" s="3">
        <v>542</v>
      </c>
      <c r="B548" s="47">
        <v>7203</v>
      </c>
      <c r="C548" s="46" t="s">
        <v>701</v>
      </c>
      <c r="D548" s="44">
        <v>35</v>
      </c>
      <c r="E548" s="179" t="s">
        <v>44</v>
      </c>
      <c r="F548" s="44" t="s">
        <v>39</v>
      </c>
      <c r="G548" s="46">
        <v>47131710</v>
      </c>
      <c r="H548" s="565">
        <v>413000</v>
      </c>
      <c r="I548" s="45" t="s">
        <v>693</v>
      </c>
      <c r="J548" s="178" t="s">
        <v>41</v>
      </c>
      <c r="K548" s="47">
        <v>364</v>
      </c>
      <c r="L548" s="48" t="s">
        <v>302</v>
      </c>
    </row>
    <row r="549" spans="1:12" ht="25.5" hidden="1" customHeight="1" x14ac:dyDescent="0.2">
      <c r="A549" s="3">
        <v>543</v>
      </c>
      <c r="B549" s="47">
        <v>7203</v>
      </c>
      <c r="C549" s="46" t="s">
        <v>702</v>
      </c>
      <c r="D549" s="44">
        <v>20</v>
      </c>
      <c r="E549" s="179" t="s">
        <v>44</v>
      </c>
      <c r="F549" s="44" t="s">
        <v>39</v>
      </c>
      <c r="G549" s="46">
        <v>31211917</v>
      </c>
      <c r="H549" s="565">
        <v>26000</v>
      </c>
      <c r="I549" s="45" t="s">
        <v>693</v>
      </c>
      <c r="J549" s="178" t="s">
        <v>41</v>
      </c>
      <c r="K549" s="47">
        <v>364</v>
      </c>
      <c r="L549" s="48" t="s">
        <v>302</v>
      </c>
    </row>
    <row r="550" spans="1:12" ht="25.5" hidden="1" customHeight="1" x14ac:dyDescent="0.2">
      <c r="A550" s="3">
        <v>544</v>
      </c>
      <c r="B550" s="47">
        <v>7203</v>
      </c>
      <c r="C550" s="46" t="s">
        <v>703</v>
      </c>
      <c r="D550" s="44">
        <v>15</v>
      </c>
      <c r="E550" s="179" t="s">
        <v>44</v>
      </c>
      <c r="F550" s="44" t="s">
        <v>39</v>
      </c>
      <c r="G550" s="46">
        <v>31211917</v>
      </c>
      <c r="H550" s="565">
        <v>22500</v>
      </c>
      <c r="I550" s="45" t="s">
        <v>693</v>
      </c>
      <c r="J550" s="178" t="s">
        <v>41</v>
      </c>
      <c r="K550" s="47">
        <v>364</v>
      </c>
      <c r="L550" s="48" t="s">
        <v>302</v>
      </c>
    </row>
    <row r="551" spans="1:12" ht="25.5" hidden="1" customHeight="1" x14ac:dyDescent="0.2">
      <c r="A551" s="3">
        <v>545</v>
      </c>
      <c r="B551" s="47">
        <v>7203</v>
      </c>
      <c r="C551" s="46" t="s">
        <v>704</v>
      </c>
      <c r="D551" s="44">
        <v>15</v>
      </c>
      <c r="E551" s="179" t="s">
        <v>44</v>
      </c>
      <c r="F551" s="44" t="s">
        <v>39</v>
      </c>
      <c r="G551" s="46">
        <v>31211917</v>
      </c>
      <c r="H551" s="565">
        <v>18000</v>
      </c>
      <c r="I551" s="45" t="s">
        <v>693</v>
      </c>
      <c r="J551" s="178" t="s">
        <v>41</v>
      </c>
      <c r="K551" s="47">
        <v>364</v>
      </c>
      <c r="L551" s="48" t="s">
        <v>302</v>
      </c>
    </row>
    <row r="552" spans="1:12" ht="25.5" hidden="1" customHeight="1" x14ac:dyDescent="0.2">
      <c r="A552" s="3">
        <v>546</v>
      </c>
      <c r="B552" s="47">
        <v>7203</v>
      </c>
      <c r="C552" s="46" t="s">
        <v>705</v>
      </c>
      <c r="D552" s="44">
        <v>5</v>
      </c>
      <c r="E552" s="179" t="s">
        <v>44</v>
      </c>
      <c r="F552" s="44" t="s">
        <v>39</v>
      </c>
      <c r="G552" s="46">
        <v>31211917</v>
      </c>
      <c r="H552" s="565">
        <v>9000</v>
      </c>
      <c r="I552" s="45" t="s">
        <v>693</v>
      </c>
      <c r="J552" s="178" t="s">
        <v>41</v>
      </c>
      <c r="K552" s="47">
        <v>364</v>
      </c>
      <c r="L552" s="48" t="s">
        <v>302</v>
      </c>
    </row>
    <row r="553" spans="1:12" ht="25.5" hidden="1" customHeight="1" x14ac:dyDescent="0.2">
      <c r="A553" s="3">
        <v>547</v>
      </c>
      <c r="B553" s="47">
        <v>7203</v>
      </c>
      <c r="C553" s="46" t="s">
        <v>706</v>
      </c>
      <c r="D553" s="44">
        <v>50</v>
      </c>
      <c r="E553" s="179" t="s">
        <v>44</v>
      </c>
      <c r="F553" s="44" t="s">
        <v>39</v>
      </c>
      <c r="G553" s="46">
        <v>40142008</v>
      </c>
      <c r="H553" s="565">
        <v>100000</v>
      </c>
      <c r="I553" s="45" t="s">
        <v>693</v>
      </c>
      <c r="J553" s="178" t="s">
        <v>41</v>
      </c>
      <c r="K553" s="47">
        <v>364</v>
      </c>
      <c r="L553" s="48" t="s">
        <v>339</v>
      </c>
    </row>
    <row r="554" spans="1:12" ht="25.5" hidden="1" customHeight="1" x14ac:dyDescent="0.2">
      <c r="A554" s="3">
        <v>548</v>
      </c>
      <c r="B554" s="47">
        <v>7203</v>
      </c>
      <c r="C554" s="46" t="s">
        <v>707</v>
      </c>
      <c r="D554" s="44">
        <v>50</v>
      </c>
      <c r="E554" s="179" t="s">
        <v>44</v>
      </c>
      <c r="F554" s="44" t="s">
        <v>39</v>
      </c>
      <c r="G554" s="46">
        <v>40142008</v>
      </c>
      <c r="H554" s="565">
        <v>100000</v>
      </c>
      <c r="I554" s="45" t="s">
        <v>693</v>
      </c>
      <c r="J554" s="178" t="s">
        <v>41</v>
      </c>
      <c r="K554" s="47">
        <v>364</v>
      </c>
      <c r="L554" s="48" t="s">
        <v>339</v>
      </c>
    </row>
    <row r="555" spans="1:12" ht="25.5" hidden="1" customHeight="1" x14ac:dyDescent="0.2">
      <c r="A555" s="3">
        <v>549</v>
      </c>
      <c r="B555" s="47">
        <v>7203</v>
      </c>
      <c r="C555" s="46" t="s">
        <v>708</v>
      </c>
      <c r="D555" s="44">
        <v>5</v>
      </c>
      <c r="E555" s="179" t="s">
        <v>44</v>
      </c>
      <c r="F555" s="44" t="s">
        <v>39</v>
      </c>
      <c r="G555" s="46">
        <v>31211906</v>
      </c>
      <c r="H555" s="565">
        <v>4000</v>
      </c>
      <c r="I555" s="45" t="s">
        <v>693</v>
      </c>
      <c r="J555" s="178" t="s">
        <v>41</v>
      </c>
      <c r="K555" s="47">
        <v>364</v>
      </c>
      <c r="L555" s="48" t="s">
        <v>302</v>
      </c>
    </row>
    <row r="556" spans="1:12" ht="25.5" hidden="1" customHeight="1" x14ac:dyDescent="0.2">
      <c r="A556" s="3">
        <v>550</v>
      </c>
      <c r="B556" s="47">
        <v>7203</v>
      </c>
      <c r="C556" s="46" t="s">
        <v>709</v>
      </c>
      <c r="D556" s="44">
        <v>10</v>
      </c>
      <c r="E556" s="179" t="s">
        <v>44</v>
      </c>
      <c r="F556" s="44" t="s">
        <v>39</v>
      </c>
      <c r="G556" s="46">
        <v>31211906</v>
      </c>
      <c r="H556" s="565">
        <v>14000</v>
      </c>
      <c r="I556" s="45" t="s">
        <v>693</v>
      </c>
      <c r="J556" s="178" t="s">
        <v>41</v>
      </c>
      <c r="K556" s="47">
        <v>364</v>
      </c>
      <c r="L556" s="48" t="s">
        <v>302</v>
      </c>
    </row>
    <row r="557" spans="1:12" ht="51" hidden="1" customHeight="1" x14ac:dyDescent="0.2">
      <c r="A557" s="3">
        <v>551</v>
      </c>
      <c r="B557" s="47">
        <v>7203</v>
      </c>
      <c r="C557" s="46" t="s">
        <v>710</v>
      </c>
      <c r="D557" s="44">
        <v>5</v>
      </c>
      <c r="E557" s="179" t="s">
        <v>44</v>
      </c>
      <c r="F557" s="44" t="s">
        <v>39</v>
      </c>
      <c r="G557" s="46">
        <v>31201605</v>
      </c>
      <c r="H557" s="565">
        <v>119500</v>
      </c>
      <c r="I557" s="45" t="s">
        <v>693</v>
      </c>
      <c r="J557" s="178" t="s">
        <v>41</v>
      </c>
      <c r="K557" s="47">
        <v>364</v>
      </c>
      <c r="L557" s="48" t="s">
        <v>302</v>
      </c>
    </row>
    <row r="558" spans="1:12" ht="76.5" hidden="1" customHeight="1" x14ac:dyDescent="0.2">
      <c r="A558" s="3">
        <v>552</v>
      </c>
      <c r="B558" s="47">
        <v>7203</v>
      </c>
      <c r="C558" s="46" t="s">
        <v>711</v>
      </c>
      <c r="D558" s="44">
        <v>10</v>
      </c>
      <c r="E558" s="179" t="s">
        <v>44</v>
      </c>
      <c r="F558" s="44" t="s">
        <v>39</v>
      </c>
      <c r="G558" s="46">
        <v>31201605</v>
      </c>
      <c r="H558" s="565">
        <v>124000</v>
      </c>
      <c r="I558" s="45" t="s">
        <v>693</v>
      </c>
      <c r="J558" s="178" t="s">
        <v>41</v>
      </c>
      <c r="K558" s="47">
        <v>364</v>
      </c>
      <c r="L558" s="48" t="s">
        <v>302</v>
      </c>
    </row>
    <row r="559" spans="1:12" ht="38.25" hidden="1" customHeight="1" x14ac:dyDescent="0.2">
      <c r="A559" s="3">
        <v>553</v>
      </c>
      <c r="B559" s="47">
        <v>7203</v>
      </c>
      <c r="C559" s="46" t="s">
        <v>712</v>
      </c>
      <c r="D559" s="44">
        <v>15</v>
      </c>
      <c r="E559" s="179" t="s">
        <v>363</v>
      </c>
      <c r="F559" s="44" t="s">
        <v>39</v>
      </c>
      <c r="G559" s="46">
        <v>31152003</v>
      </c>
      <c r="H559" s="565">
        <v>18000</v>
      </c>
      <c r="I559" s="45" t="s">
        <v>693</v>
      </c>
      <c r="J559" s="178" t="s">
        <v>41</v>
      </c>
      <c r="K559" s="47">
        <v>364</v>
      </c>
      <c r="L559" s="48" t="s">
        <v>302</v>
      </c>
    </row>
    <row r="560" spans="1:12" ht="38.25" hidden="1" customHeight="1" x14ac:dyDescent="0.2">
      <c r="A560" s="3">
        <v>554</v>
      </c>
      <c r="B560" s="47">
        <v>7203</v>
      </c>
      <c r="C560" s="46" t="s">
        <v>713</v>
      </c>
      <c r="D560" s="44">
        <v>20</v>
      </c>
      <c r="E560" s="179" t="s">
        <v>363</v>
      </c>
      <c r="F560" s="44" t="s">
        <v>39</v>
      </c>
      <c r="G560" s="46">
        <v>31152003</v>
      </c>
      <c r="H560" s="565">
        <v>52000</v>
      </c>
      <c r="I560" s="45" t="s">
        <v>693</v>
      </c>
      <c r="J560" s="178" t="s">
        <v>41</v>
      </c>
      <c r="K560" s="47">
        <v>364</v>
      </c>
      <c r="L560" s="48" t="s">
        <v>302</v>
      </c>
    </row>
    <row r="561" spans="1:12" ht="38.25" hidden="1" customHeight="1" x14ac:dyDescent="0.2">
      <c r="A561" s="3">
        <v>555</v>
      </c>
      <c r="B561" s="47">
        <v>7203</v>
      </c>
      <c r="C561" s="46" t="s">
        <v>714</v>
      </c>
      <c r="D561" s="44">
        <v>5</v>
      </c>
      <c r="E561" s="179" t="s">
        <v>363</v>
      </c>
      <c r="F561" s="44" t="s">
        <v>39</v>
      </c>
      <c r="G561" s="46">
        <v>31152003</v>
      </c>
      <c r="H561" s="565">
        <v>2500</v>
      </c>
      <c r="I561" s="45" t="s">
        <v>693</v>
      </c>
      <c r="J561" s="178" t="s">
        <v>41</v>
      </c>
      <c r="K561" s="47">
        <v>364</v>
      </c>
      <c r="L561" s="48" t="s">
        <v>302</v>
      </c>
    </row>
    <row r="562" spans="1:12" ht="38.25" hidden="1" customHeight="1" x14ac:dyDescent="0.2">
      <c r="A562" s="3">
        <v>556</v>
      </c>
      <c r="B562" s="47">
        <v>7203</v>
      </c>
      <c r="C562" s="46" t="s">
        <v>715</v>
      </c>
      <c r="D562" s="44">
        <v>10</v>
      </c>
      <c r="E562" s="179" t="s">
        <v>363</v>
      </c>
      <c r="F562" s="44" t="s">
        <v>39</v>
      </c>
      <c r="G562" s="46">
        <v>31152003</v>
      </c>
      <c r="H562" s="565">
        <v>40000</v>
      </c>
      <c r="I562" s="45" t="s">
        <v>693</v>
      </c>
      <c r="J562" s="178" t="s">
        <v>41</v>
      </c>
      <c r="K562" s="47">
        <v>364</v>
      </c>
      <c r="L562" s="48" t="s">
        <v>302</v>
      </c>
    </row>
    <row r="563" spans="1:12" ht="38.25" hidden="1" customHeight="1" x14ac:dyDescent="0.2">
      <c r="A563" s="3">
        <v>557</v>
      </c>
      <c r="B563" s="47">
        <v>7203</v>
      </c>
      <c r="C563" s="46" t="s">
        <v>716</v>
      </c>
      <c r="D563" s="44">
        <v>10</v>
      </c>
      <c r="E563" s="179" t="s">
        <v>363</v>
      </c>
      <c r="F563" s="44" t="s">
        <v>39</v>
      </c>
      <c r="G563" s="46">
        <v>31152003</v>
      </c>
      <c r="H563" s="565">
        <v>70000</v>
      </c>
      <c r="I563" s="45" t="s">
        <v>693</v>
      </c>
      <c r="J563" s="178" t="s">
        <v>41</v>
      </c>
      <c r="K563" s="47">
        <v>364</v>
      </c>
      <c r="L563" s="48" t="s">
        <v>302</v>
      </c>
    </row>
    <row r="564" spans="1:12" ht="25.5" hidden="1" customHeight="1" x14ac:dyDescent="0.2">
      <c r="A564" s="3">
        <v>558</v>
      </c>
      <c r="B564" s="47">
        <v>7203</v>
      </c>
      <c r="C564" s="46" t="s">
        <v>717</v>
      </c>
      <c r="D564" s="44">
        <v>60</v>
      </c>
      <c r="E564" s="179" t="s">
        <v>44</v>
      </c>
      <c r="F564" s="44" t="s">
        <v>39</v>
      </c>
      <c r="G564" s="46">
        <v>31201514</v>
      </c>
      <c r="H564" s="565">
        <v>9000</v>
      </c>
      <c r="I564" s="45" t="s">
        <v>693</v>
      </c>
      <c r="J564" s="178" t="s">
        <v>41</v>
      </c>
      <c r="K564" s="47">
        <v>364</v>
      </c>
      <c r="L564" s="48" t="s">
        <v>302</v>
      </c>
    </row>
    <row r="565" spans="1:12" ht="25.5" hidden="1" customHeight="1" x14ac:dyDescent="0.2">
      <c r="A565" s="3">
        <v>559</v>
      </c>
      <c r="B565" s="47">
        <v>7203</v>
      </c>
      <c r="C565" s="46" t="s">
        <v>718</v>
      </c>
      <c r="D565" s="44">
        <v>65</v>
      </c>
      <c r="E565" s="188" t="s">
        <v>719</v>
      </c>
      <c r="F565" s="44" t="s">
        <v>39</v>
      </c>
      <c r="G565" s="46">
        <v>50201706</v>
      </c>
      <c r="H565" s="565">
        <v>420000</v>
      </c>
      <c r="I565" s="45" t="s">
        <v>720</v>
      </c>
      <c r="J565" s="178" t="s">
        <v>41</v>
      </c>
      <c r="K565" s="47">
        <v>374</v>
      </c>
      <c r="L565" s="48" t="s">
        <v>99</v>
      </c>
    </row>
    <row r="566" spans="1:12" ht="25.5" hidden="1" customHeight="1" x14ac:dyDescent="0.2">
      <c r="A566" s="3">
        <v>560</v>
      </c>
      <c r="B566" s="47">
        <v>7203</v>
      </c>
      <c r="C566" s="46" t="s">
        <v>721</v>
      </c>
      <c r="D566" s="44">
        <v>50</v>
      </c>
      <c r="E566" s="188" t="s">
        <v>722</v>
      </c>
      <c r="F566" s="44" t="s">
        <v>39</v>
      </c>
      <c r="G566" s="46">
        <v>50161509</v>
      </c>
      <c r="H566" s="565">
        <v>70000</v>
      </c>
      <c r="I566" s="45" t="s">
        <v>720</v>
      </c>
      <c r="J566" s="178" t="s">
        <v>41</v>
      </c>
      <c r="K566" s="47">
        <v>374</v>
      </c>
      <c r="L566" s="48" t="s">
        <v>99</v>
      </c>
    </row>
    <row r="567" spans="1:12" ht="51" hidden="1" customHeight="1" x14ac:dyDescent="0.2">
      <c r="A567" s="3">
        <v>561</v>
      </c>
      <c r="B567" s="47">
        <v>7203</v>
      </c>
      <c r="C567" s="46" t="s">
        <v>723</v>
      </c>
      <c r="D567" s="44">
        <v>1</v>
      </c>
      <c r="E567" s="179" t="s">
        <v>44</v>
      </c>
      <c r="F567" s="44" t="s">
        <v>163</v>
      </c>
      <c r="G567" s="46">
        <v>72151207</v>
      </c>
      <c r="H567" s="568">
        <v>1700000</v>
      </c>
      <c r="I567" s="45" t="s">
        <v>724</v>
      </c>
      <c r="J567" s="178" t="s">
        <v>41</v>
      </c>
      <c r="K567" s="47">
        <v>413</v>
      </c>
      <c r="L567" s="48" t="s">
        <v>725</v>
      </c>
    </row>
    <row r="568" spans="1:12" ht="38.25" hidden="1" customHeight="1" x14ac:dyDescent="0.2">
      <c r="A568" s="3">
        <v>562</v>
      </c>
      <c r="B568" s="47">
        <v>7203</v>
      </c>
      <c r="C568" s="46" t="s">
        <v>726</v>
      </c>
      <c r="D568" s="44">
        <v>1</v>
      </c>
      <c r="E568" s="179" t="s">
        <v>44</v>
      </c>
      <c r="F568" s="44" t="s">
        <v>163</v>
      </c>
      <c r="G568" s="46">
        <v>72151207</v>
      </c>
      <c r="H568" s="568">
        <v>900000</v>
      </c>
      <c r="I568" s="45" t="s">
        <v>724</v>
      </c>
      <c r="J568" s="178" t="s">
        <v>41</v>
      </c>
      <c r="K568" s="47">
        <v>413</v>
      </c>
      <c r="L568" s="48" t="s">
        <v>725</v>
      </c>
    </row>
    <row r="569" spans="1:12" ht="38.25" hidden="1" customHeight="1" x14ac:dyDescent="0.2">
      <c r="A569" s="3">
        <v>563</v>
      </c>
      <c r="B569" s="47">
        <v>7203</v>
      </c>
      <c r="C569" s="46" t="s">
        <v>727</v>
      </c>
      <c r="D569" s="44">
        <v>1</v>
      </c>
      <c r="E569" s="179" t="s">
        <v>44</v>
      </c>
      <c r="F569" s="44" t="s">
        <v>163</v>
      </c>
      <c r="G569" s="46">
        <v>72151207</v>
      </c>
      <c r="H569" s="568">
        <v>1700000</v>
      </c>
      <c r="I569" s="45" t="s">
        <v>724</v>
      </c>
      <c r="J569" s="178" t="s">
        <v>41</v>
      </c>
      <c r="K569" s="47">
        <v>413</v>
      </c>
      <c r="L569" s="48" t="s">
        <v>725</v>
      </c>
    </row>
    <row r="570" spans="1:12" ht="38.25" hidden="1" customHeight="1" x14ac:dyDescent="0.2">
      <c r="A570" s="3">
        <v>564</v>
      </c>
      <c r="B570" s="47">
        <v>7203</v>
      </c>
      <c r="C570" s="46" t="s">
        <v>728</v>
      </c>
      <c r="D570" s="44">
        <v>1</v>
      </c>
      <c r="E570" s="179" t="s">
        <v>44</v>
      </c>
      <c r="F570" s="44" t="s">
        <v>163</v>
      </c>
      <c r="G570" s="46">
        <v>72151207</v>
      </c>
      <c r="H570" s="568">
        <v>12000000</v>
      </c>
      <c r="I570" s="45" t="s">
        <v>724</v>
      </c>
      <c r="J570" s="178" t="s">
        <v>41</v>
      </c>
      <c r="K570" s="47">
        <v>413</v>
      </c>
      <c r="L570" s="48" t="s">
        <v>725</v>
      </c>
    </row>
    <row r="571" spans="1:12" ht="38.25" hidden="1" customHeight="1" x14ac:dyDescent="0.2">
      <c r="A571" s="3">
        <v>565</v>
      </c>
      <c r="B571" s="47">
        <v>7203</v>
      </c>
      <c r="C571" s="46" t="s">
        <v>729</v>
      </c>
      <c r="D571" s="44">
        <v>1</v>
      </c>
      <c r="E571" s="179" t="s">
        <v>44</v>
      </c>
      <c r="F571" s="44" t="s">
        <v>163</v>
      </c>
      <c r="G571" s="46">
        <v>72151207</v>
      </c>
      <c r="H571" s="568">
        <v>25000000</v>
      </c>
      <c r="I571" s="45" t="s">
        <v>724</v>
      </c>
      <c r="J571" s="178" t="s">
        <v>41</v>
      </c>
      <c r="K571" s="47">
        <v>413</v>
      </c>
      <c r="L571" s="48" t="s">
        <v>725</v>
      </c>
    </row>
    <row r="572" spans="1:12" ht="38.25" hidden="1" customHeight="1" x14ac:dyDescent="0.2">
      <c r="A572" s="3">
        <v>566</v>
      </c>
      <c r="B572" s="47">
        <v>7203</v>
      </c>
      <c r="C572" s="46" t="s">
        <v>730</v>
      </c>
      <c r="D572" s="44">
        <v>1</v>
      </c>
      <c r="E572" s="179" t="s">
        <v>44</v>
      </c>
      <c r="F572" s="44" t="s">
        <v>163</v>
      </c>
      <c r="G572" s="46">
        <v>72151207</v>
      </c>
      <c r="H572" s="568">
        <v>25000000</v>
      </c>
      <c r="I572" s="45" t="s">
        <v>724</v>
      </c>
      <c r="J572" s="178" t="s">
        <v>41</v>
      </c>
      <c r="K572" s="47">
        <v>413</v>
      </c>
      <c r="L572" s="48" t="s">
        <v>725</v>
      </c>
    </row>
    <row r="573" spans="1:12" ht="38.25" hidden="1" customHeight="1" x14ac:dyDescent="0.2">
      <c r="A573" s="3">
        <v>567</v>
      </c>
      <c r="B573" s="47">
        <v>7203</v>
      </c>
      <c r="C573" s="46" t="s">
        <v>731</v>
      </c>
      <c r="D573" s="44">
        <v>1</v>
      </c>
      <c r="E573" s="179" t="s">
        <v>44</v>
      </c>
      <c r="F573" s="44" t="s">
        <v>163</v>
      </c>
      <c r="G573" s="46">
        <v>72151207</v>
      </c>
      <c r="H573" s="568">
        <v>2400000</v>
      </c>
      <c r="I573" s="45" t="s">
        <v>724</v>
      </c>
      <c r="J573" s="178" t="s">
        <v>41</v>
      </c>
      <c r="K573" s="47">
        <v>413</v>
      </c>
      <c r="L573" s="48" t="s">
        <v>725</v>
      </c>
    </row>
    <row r="574" spans="1:12" ht="51" hidden="1" customHeight="1" x14ac:dyDescent="0.2">
      <c r="A574" s="3">
        <v>568</v>
      </c>
      <c r="B574" s="47">
        <v>7203</v>
      </c>
      <c r="C574" s="46" t="s">
        <v>732</v>
      </c>
      <c r="D574" s="44">
        <v>1</v>
      </c>
      <c r="E574" s="179" t="s">
        <v>44</v>
      </c>
      <c r="F574" s="44" t="s">
        <v>163</v>
      </c>
      <c r="G574" s="46">
        <v>72151207</v>
      </c>
      <c r="H574" s="568">
        <v>900000</v>
      </c>
      <c r="I574" s="45" t="s">
        <v>724</v>
      </c>
      <c r="J574" s="178" t="s">
        <v>41</v>
      </c>
      <c r="K574" s="47">
        <v>413</v>
      </c>
      <c r="L574" s="48" t="s">
        <v>725</v>
      </c>
    </row>
    <row r="575" spans="1:12" ht="51" hidden="1" customHeight="1" x14ac:dyDescent="0.2">
      <c r="A575" s="3">
        <v>569</v>
      </c>
      <c r="B575" s="47">
        <v>7203</v>
      </c>
      <c r="C575" s="46" t="s">
        <v>733</v>
      </c>
      <c r="D575" s="44">
        <v>1</v>
      </c>
      <c r="E575" s="179" t="s">
        <v>44</v>
      </c>
      <c r="F575" s="44" t="s">
        <v>163</v>
      </c>
      <c r="G575" s="46">
        <v>72151207</v>
      </c>
      <c r="H575" s="568">
        <v>1700000</v>
      </c>
      <c r="I575" s="45" t="s">
        <v>724</v>
      </c>
      <c r="J575" s="178" t="s">
        <v>41</v>
      </c>
      <c r="K575" s="47">
        <v>413</v>
      </c>
      <c r="L575" s="48" t="s">
        <v>725</v>
      </c>
    </row>
    <row r="576" spans="1:12" ht="51" hidden="1" customHeight="1" x14ac:dyDescent="0.2">
      <c r="A576" s="3">
        <v>570</v>
      </c>
      <c r="B576" s="47">
        <v>7203</v>
      </c>
      <c r="C576" s="46" t="s">
        <v>734</v>
      </c>
      <c r="D576" s="44">
        <v>1</v>
      </c>
      <c r="E576" s="179" t="s">
        <v>44</v>
      </c>
      <c r="F576" s="44" t="s">
        <v>163</v>
      </c>
      <c r="G576" s="46">
        <v>72151207</v>
      </c>
      <c r="H576" s="568">
        <v>900000</v>
      </c>
      <c r="I576" s="45" t="s">
        <v>724</v>
      </c>
      <c r="J576" s="178" t="s">
        <v>41</v>
      </c>
      <c r="K576" s="47">
        <v>413</v>
      </c>
      <c r="L576" s="48" t="s">
        <v>725</v>
      </c>
    </row>
    <row r="577" spans="1:12" ht="51" hidden="1" customHeight="1" x14ac:dyDescent="0.2">
      <c r="A577" s="3">
        <v>571</v>
      </c>
      <c r="B577" s="47">
        <v>7203</v>
      </c>
      <c r="C577" s="46" t="s">
        <v>735</v>
      </c>
      <c r="D577" s="44">
        <v>1</v>
      </c>
      <c r="E577" s="179" t="s">
        <v>44</v>
      </c>
      <c r="F577" s="44" t="s">
        <v>163</v>
      </c>
      <c r="G577" s="46">
        <v>72151207</v>
      </c>
      <c r="H577" s="568">
        <v>1700000</v>
      </c>
      <c r="I577" s="45" t="s">
        <v>724</v>
      </c>
      <c r="J577" s="178" t="s">
        <v>41</v>
      </c>
      <c r="K577" s="47">
        <v>413</v>
      </c>
      <c r="L577" s="48" t="s">
        <v>725</v>
      </c>
    </row>
    <row r="578" spans="1:12" ht="51" hidden="1" customHeight="1" x14ac:dyDescent="0.2">
      <c r="A578" s="3">
        <v>572</v>
      </c>
      <c r="B578" s="47">
        <v>7203</v>
      </c>
      <c r="C578" s="46" t="s">
        <v>736</v>
      </c>
      <c r="D578" s="44">
        <v>1</v>
      </c>
      <c r="E578" s="179" t="s">
        <v>44</v>
      </c>
      <c r="F578" s="44" t="s">
        <v>163</v>
      </c>
      <c r="G578" s="46">
        <v>72151207</v>
      </c>
      <c r="H578" s="568">
        <v>2400000</v>
      </c>
      <c r="I578" s="45" t="s">
        <v>724</v>
      </c>
      <c r="J578" s="178" t="s">
        <v>41</v>
      </c>
      <c r="K578" s="47">
        <v>413</v>
      </c>
      <c r="L578" s="48" t="s">
        <v>725</v>
      </c>
    </row>
    <row r="579" spans="1:12" ht="51" hidden="1" customHeight="1" x14ac:dyDescent="0.2">
      <c r="A579" s="3">
        <v>573</v>
      </c>
      <c r="B579" s="47">
        <v>7203</v>
      </c>
      <c r="C579" s="46" t="s">
        <v>737</v>
      </c>
      <c r="D579" s="44">
        <v>1</v>
      </c>
      <c r="E579" s="179" t="s">
        <v>44</v>
      </c>
      <c r="F579" s="44" t="s">
        <v>163</v>
      </c>
      <c r="G579" s="46">
        <v>72151207</v>
      </c>
      <c r="H579" s="568">
        <v>5000000</v>
      </c>
      <c r="I579" s="45" t="s">
        <v>724</v>
      </c>
      <c r="J579" s="178" t="s">
        <v>41</v>
      </c>
      <c r="K579" s="47">
        <v>413</v>
      </c>
      <c r="L579" s="48" t="s">
        <v>725</v>
      </c>
    </row>
    <row r="580" spans="1:12" ht="51" hidden="1" customHeight="1" x14ac:dyDescent="0.2">
      <c r="A580" s="3">
        <v>574</v>
      </c>
      <c r="B580" s="47">
        <v>7203</v>
      </c>
      <c r="C580" s="46" t="s">
        <v>738</v>
      </c>
      <c r="D580" s="44">
        <v>1</v>
      </c>
      <c r="E580" s="179" t="s">
        <v>44</v>
      </c>
      <c r="F580" s="44" t="s">
        <v>163</v>
      </c>
      <c r="G580" s="46">
        <v>72151207</v>
      </c>
      <c r="H580" s="568">
        <v>9000000</v>
      </c>
      <c r="I580" s="45" t="s">
        <v>724</v>
      </c>
      <c r="J580" s="178" t="s">
        <v>41</v>
      </c>
      <c r="K580" s="47">
        <v>413</v>
      </c>
      <c r="L580" s="48" t="s">
        <v>725</v>
      </c>
    </row>
    <row r="581" spans="1:12" ht="51" hidden="1" customHeight="1" x14ac:dyDescent="0.2">
      <c r="A581" s="3">
        <v>575</v>
      </c>
      <c r="B581" s="47">
        <v>7203</v>
      </c>
      <c r="C581" s="46" t="s">
        <v>739</v>
      </c>
      <c r="D581" s="44">
        <v>1</v>
      </c>
      <c r="E581" s="179" t="s">
        <v>44</v>
      </c>
      <c r="F581" s="44" t="s">
        <v>163</v>
      </c>
      <c r="G581" s="46">
        <v>72151207</v>
      </c>
      <c r="H581" s="568">
        <v>30000000</v>
      </c>
      <c r="I581" s="45" t="s">
        <v>724</v>
      </c>
      <c r="J581" s="178" t="s">
        <v>41</v>
      </c>
      <c r="K581" s="47">
        <v>413</v>
      </c>
      <c r="L581" s="48" t="s">
        <v>725</v>
      </c>
    </row>
    <row r="582" spans="1:12" ht="51" hidden="1" customHeight="1" x14ac:dyDescent="0.2">
      <c r="A582" s="3">
        <v>576</v>
      </c>
      <c r="B582" s="47">
        <v>7203</v>
      </c>
      <c r="C582" s="46" t="s">
        <v>740</v>
      </c>
      <c r="D582" s="44">
        <v>1</v>
      </c>
      <c r="E582" s="179" t="s">
        <v>44</v>
      </c>
      <c r="F582" s="44" t="s">
        <v>163</v>
      </c>
      <c r="G582" s="46">
        <v>72151207</v>
      </c>
      <c r="H582" s="568">
        <v>15000000</v>
      </c>
      <c r="I582" s="45" t="s">
        <v>724</v>
      </c>
      <c r="J582" s="178" t="s">
        <v>41</v>
      </c>
      <c r="K582" s="47">
        <v>413</v>
      </c>
      <c r="L582" s="48" t="s">
        <v>725</v>
      </c>
    </row>
    <row r="583" spans="1:12" ht="38.25" hidden="1" customHeight="1" x14ac:dyDescent="0.2">
      <c r="A583" s="3">
        <v>577</v>
      </c>
      <c r="B583" s="47">
        <v>7203</v>
      </c>
      <c r="C583" s="46" t="s">
        <v>741</v>
      </c>
      <c r="D583" s="44">
        <v>1</v>
      </c>
      <c r="E583" s="179" t="s">
        <v>44</v>
      </c>
      <c r="F583" s="44" t="s">
        <v>163</v>
      </c>
      <c r="G583" s="46">
        <v>72151207</v>
      </c>
      <c r="H583" s="568">
        <v>13000000</v>
      </c>
      <c r="I583" s="45" t="s">
        <v>724</v>
      </c>
      <c r="J583" s="178" t="s">
        <v>41</v>
      </c>
      <c r="K583" s="47">
        <v>413</v>
      </c>
      <c r="L583" s="48" t="s">
        <v>725</v>
      </c>
    </row>
    <row r="584" spans="1:12" ht="38.25" hidden="1" customHeight="1" x14ac:dyDescent="0.2">
      <c r="A584" s="3">
        <v>578</v>
      </c>
      <c r="B584" s="47">
        <v>7203</v>
      </c>
      <c r="C584" s="46" t="s">
        <v>742</v>
      </c>
      <c r="D584" s="44">
        <v>1</v>
      </c>
      <c r="E584" s="179" t="s">
        <v>44</v>
      </c>
      <c r="F584" s="44" t="s">
        <v>163</v>
      </c>
      <c r="G584" s="46">
        <v>72151207</v>
      </c>
      <c r="H584" s="568">
        <v>35000000</v>
      </c>
      <c r="I584" s="45" t="s">
        <v>724</v>
      </c>
      <c r="J584" s="178" t="s">
        <v>41</v>
      </c>
      <c r="K584" s="47">
        <v>413</v>
      </c>
      <c r="L584" s="48" t="s">
        <v>725</v>
      </c>
    </row>
    <row r="585" spans="1:12" ht="12.75" hidden="1" customHeight="1" x14ac:dyDescent="0.2">
      <c r="A585" s="3">
        <v>579</v>
      </c>
      <c r="B585" s="47">
        <v>7203</v>
      </c>
      <c r="C585" s="46" t="s">
        <v>743</v>
      </c>
      <c r="D585" s="44">
        <v>1</v>
      </c>
      <c r="E585" s="179" t="s">
        <v>44</v>
      </c>
      <c r="F585" s="44" t="s">
        <v>163</v>
      </c>
      <c r="G585" s="46">
        <v>39121011</v>
      </c>
      <c r="H585" s="569">
        <v>5500000</v>
      </c>
      <c r="I585" s="45" t="s">
        <v>724</v>
      </c>
      <c r="J585" s="178" t="s">
        <v>41</v>
      </c>
      <c r="K585" s="47">
        <v>413</v>
      </c>
      <c r="L585" s="48" t="s">
        <v>725</v>
      </c>
    </row>
    <row r="586" spans="1:12" ht="25.5" hidden="1" customHeight="1" x14ac:dyDescent="0.2">
      <c r="A586" s="3">
        <v>580</v>
      </c>
      <c r="B586" s="47">
        <v>7203</v>
      </c>
      <c r="C586" s="46" t="s">
        <v>744</v>
      </c>
      <c r="D586" s="44">
        <v>1</v>
      </c>
      <c r="E586" s="179" t="s">
        <v>44</v>
      </c>
      <c r="F586" s="44" t="s">
        <v>163</v>
      </c>
      <c r="G586" s="46">
        <v>39121011</v>
      </c>
      <c r="H586" s="569">
        <v>4060460.474136</v>
      </c>
      <c r="I586" s="45" t="s">
        <v>724</v>
      </c>
      <c r="J586" s="178" t="s">
        <v>41</v>
      </c>
      <c r="K586" s="47">
        <v>413</v>
      </c>
      <c r="L586" s="48" t="s">
        <v>725</v>
      </c>
    </row>
    <row r="587" spans="1:12" ht="25.5" hidden="1" customHeight="1" x14ac:dyDescent="0.2">
      <c r="A587" s="3">
        <v>581</v>
      </c>
      <c r="B587" s="47">
        <v>7203</v>
      </c>
      <c r="C587" s="46" t="s">
        <v>744</v>
      </c>
      <c r="D587" s="44">
        <v>1</v>
      </c>
      <c r="E587" s="179" t="s">
        <v>44</v>
      </c>
      <c r="F587" s="44" t="s">
        <v>163</v>
      </c>
      <c r="G587" s="46">
        <v>39121011</v>
      </c>
      <c r="H587" s="569">
        <v>4060460.474136</v>
      </c>
      <c r="I587" s="45" t="s">
        <v>724</v>
      </c>
      <c r="J587" s="178" t="s">
        <v>41</v>
      </c>
      <c r="K587" s="47">
        <v>413</v>
      </c>
      <c r="L587" s="48" t="s">
        <v>725</v>
      </c>
    </row>
    <row r="588" spans="1:12" ht="12.75" hidden="1" customHeight="1" x14ac:dyDescent="0.2">
      <c r="A588" s="3">
        <v>582</v>
      </c>
      <c r="B588" s="47">
        <v>7203</v>
      </c>
      <c r="C588" s="46" t="s">
        <v>745</v>
      </c>
      <c r="D588" s="44">
        <v>1</v>
      </c>
      <c r="E588" s="179" t="s">
        <v>44</v>
      </c>
      <c r="F588" s="44" t="s">
        <v>163</v>
      </c>
      <c r="G588" s="46">
        <v>39121011</v>
      </c>
      <c r="H588" s="569">
        <v>5200000</v>
      </c>
      <c r="I588" s="45" t="s">
        <v>724</v>
      </c>
      <c r="J588" s="178" t="s">
        <v>41</v>
      </c>
      <c r="K588" s="47">
        <v>413</v>
      </c>
      <c r="L588" s="48" t="s">
        <v>725</v>
      </c>
    </row>
    <row r="589" spans="1:12" ht="12.75" hidden="1" customHeight="1" x14ac:dyDescent="0.2">
      <c r="A589" s="3">
        <v>583</v>
      </c>
      <c r="B589" s="47">
        <v>7203</v>
      </c>
      <c r="C589" s="46" t="s">
        <v>746</v>
      </c>
      <c r="D589" s="44">
        <v>1</v>
      </c>
      <c r="E589" s="179" t="s">
        <v>44</v>
      </c>
      <c r="F589" s="44" t="s">
        <v>163</v>
      </c>
      <c r="G589" s="46">
        <v>39121011</v>
      </c>
      <c r="H589" s="569">
        <v>22500000</v>
      </c>
      <c r="I589" s="45" t="s">
        <v>724</v>
      </c>
      <c r="J589" s="178" t="s">
        <v>41</v>
      </c>
      <c r="K589" s="47">
        <v>413</v>
      </c>
      <c r="L589" s="48" t="s">
        <v>725</v>
      </c>
    </row>
    <row r="590" spans="1:12" ht="25.5" hidden="1" customHeight="1" x14ac:dyDescent="0.2">
      <c r="A590" s="3">
        <v>584</v>
      </c>
      <c r="B590" s="47">
        <v>7203</v>
      </c>
      <c r="C590" s="46" t="s">
        <v>747</v>
      </c>
      <c r="D590" s="44">
        <v>1</v>
      </c>
      <c r="E590" s="179" t="s">
        <v>44</v>
      </c>
      <c r="F590" s="44" t="s">
        <v>163</v>
      </c>
      <c r="G590" s="46">
        <v>39121011</v>
      </c>
      <c r="H590" s="569">
        <v>17000000</v>
      </c>
      <c r="I590" s="45" t="s">
        <v>724</v>
      </c>
      <c r="J590" s="178" t="s">
        <v>41</v>
      </c>
      <c r="K590" s="47">
        <v>413</v>
      </c>
      <c r="L590" s="48" t="s">
        <v>725</v>
      </c>
    </row>
    <row r="591" spans="1:12" ht="25.5" hidden="1" customHeight="1" x14ac:dyDescent="0.2">
      <c r="A591" s="3">
        <v>585</v>
      </c>
      <c r="B591" s="47">
        <v>7203</v>
      </c>
      <c r="C591" s="46" t="s">
        <v>748</v>
      </c>
      <c r="D591" s="44">
        <v>1</v>
      </c>
      <c r="E591" s="179" t="s">
        <v>44</v>
      </c>
      <c r="F591" s="44" t="s">
        <v>163</v>
      </c>
      <c r="G591" s="46">
        <v>39121011</v>
      </c>
      <c r="H591" s="569">
        <v>5300584.2968880003</v>
      </c>
      <c r="I591" s="45" t="s">
        <v>724</v>
      </c>
      <c r="J591" s="178" t="s">
        <v>41</v>
      </c>
      <c r="K591" s="47">
        <v>413</v>
      </c>
      <c r="L591" s="48" t="s">
        <v>725</v>
      </c>
    </row>
    <row r="592" spans="1:12" ht="25.5" hidden="1" customHeight="1" x14ac:dyDescent="0.2">
      <c r="A592" s="3">
        <v>586</v>
      </c>
      <c r="B592" s="47">
        <v>7203</v>
      </c>
      <c r="C592" s="46" t="s">
        <v>749</v>
      </c>
      <c r="D592" s="44">
        <v>1</v>
      </c>
      <c r="E592" s="179" t="s">
        <v>44</v>
      </c>
      <c r="F592" s="44" t="s">
        <v>163</v>
      </c>
      <c r="G592" s="46">
        <v>39121011</v>
      </c>
      <c r="H592" s="569">
        <v>5000000</v>
      </c>
      <c r="I592" s="45" t="s">
        <v>724</v>
      </c>
      <c r="J592" s="178" t="s">
        <v>41</v>
      </c>
      <c r="K592" s="47">
        <v>413</v>
      </c>
      <c r="L592" s="48" t="s">
        <v>725</v>
      </c>
    </row>
    <row r="593" spans="1:12" ht="38.25" hidden="1" customHeight="1" x14ac:dyDescent="0.2">
      <c r="A593" s="3">
        <v>587</v>
      </c>
      <c r="B593" s="47">
        <v>7203</v>
      </c>
      <c r="C593" s="46" t="s">
        <v>750</v>
      </c>
      <c r="D593" s="44">
        <v>1</v>
      </c>
      <c r="E593" s="179" t="s">
        <v>44</v>
      </c>
      <c r="F593" s="44" t="s">
        <v>163</v>
      </c>
      <c r="G593" s="46">
        <v>39121011</v>
      </c>
      <c r="H593" s="569">
        <v>4091277.5715240003</v>
      </c>
      <c r="I593" s="45" t="s">
        <v>724</v>
      </c>
      <c r="J593" s="178" t="s">
        <v>41</v>
      </c>
      <c r="K593" s="47">
        <v>413</v>
      </c>
      <c r="L593" s="48" t="s">
        <v>725</v>
      </c>
    </row>
    <row r="594" spans="1:12" ht="25.5" hidden="1" customHeight="1" x14ac:dyDescent="0.2">
      <c r="A594" s="3">
        <v>588</v>
      </c>
      <c r="B594" s="47">
        <v>7203</v>
      </c>
      <c r="C594" s="46" t="s">
        <v>751</v>
      </c>
      <c r="D594" s="44">
        <v>1</v>
      </c>
      <c r="E594" s="179" t="s">
        <v>44</v>
      </c>
      <c r="F594" s="44" t="s">
        <v>163</v>
      </c>
      <c r="G594" s="46">
        <v>39121011</v>
      </c>
      <c r="H594" s="569">
        <v>5345231.0999999996</v>
      </c>
      <c r="I594" s="45" t="s">
        <v>724</v>
      </c>
      <c r="J594" s="178" t="s">
        <v>41</v>
      </c>
      <c r="K594" s="47">
        <v>413</v>
      </c>
      <c r="L594" s="48" t="s">
        <v>725</v>
      </c>
    </row>
    <row r="595" spans="1:12" ht="25.5" hidden="1" customHeight="1" x14ac:dyDescent="0.2">
      <c r="A595" s="3">
        <v>589</v>
      </c>
      <c r="B595" s="47">
        <v>7203</v>
      </c>
      <c r="C595" s="46" t="s">
        <v>752</v>
      </c>
      <c r="D595" s="44">
        <v>1</v>
      </c>
      <c r="E595" s="179" t="s">
        <v>44</v>
      </c>
      <c r="F595" s="44" t="s">
        <v>163</v>
      </c>
      <c r="G595" s="46">
        <v>39121011</v>
      </c>
      <c r="H595" s="569">
        <v>18702446.413420003</v>
      </c>
      <c r="I595" s="45" t="s">
        <v>724</v>
      </c>
      <c r="J595" s="178" t="s">
        <v>41</v>
      </c>
      <c r="K595" s="47">
        <v>413</v>
      </c>
      <c r="L595" s="48" t="s">
        <v>725</v>
      </c>
    </row>
    <row r="596" spans="1:12" ht="25.5" hidden="1" customHeight="1" x14ac:dyDescent="0.2">
      <c r="A596" s="3">
        <v>590</v>
      </c>
      <c r="B596" s="47">
        <v>7203</v>
      </c>
      <c r="C596" s="46" t="s">
        <v>752</v>
      </c>
      <c r="D596" s="44">
        <v>1</v>
      </c>
      <c r="E596" s="179" t="s">
        <v>44</v>
      </c>
      <c r="F596" s="44" t="s">
        <v>163</v>
      </c>
      <c r="G596" s="46">
        <v>39121011</v>
      </c>
      <c r="H596" s="569">
        <v>18702446.413420003</v>
      </c>
      <c r="I596" s="45" t="s">
        <v>724</v>
      </c>
      <c r="J596" s="178" t="s">
        <v>41</v>
      </c>
      <c r="K596" s="47">
        <v>413</v>
      </c>
      <c r="L596" s="48" t="s">
        <v>725</v>
      </c>
    </row>
    <row r="597" spans="1:12" ht="38.25" hidden="1" customHeight="1" x14ac:dyDescent="0.2">
      <c r="A597" s="3">
        <v>591</v>
      </c>
      <c r="B597" s="176">
        <v>7210</v>
      </c>
      <c r="C597" s="187" t="s">
        <v>753</v>
      </c>
      <c r="D597" s="188">
        <v>1</v>
      </c>
      <c r="E597" s="179" t="s">
        <v>44</v>
      </c>
      <c r="F597" s="188" t="s">
        <v>754</v>
      </c>
      <c r="G597" s="189" t="s">
        <v>755</v>
      </c>
      <c r="H597" s="570">
        <v>13175000</v>
      </c>
      <c r="I597" s="189" t="s">
        <v>290</v>
      </c>
      <c r="J597" s="178" t="s">
        <v>120</v>
      </c>
      <c r="K597" s="382">
        <v>195</v>
      </c>
      <c r="L597" s="182" t="s">
        <v>756</v>
      </c>
    </row>
    <row r="598" spans="1:12" ht="63.75" hidden="1" customHeight="1" x14ac:dyDescent="0.2">
      <c r="A598" s="3">
        <v>592</v>
      </c>
      <c r="B598" s="179">
        <v>7210</v>
      </c>
      <c r="C598" s="187" t="s">
        <v>753</v>
      </c>
      <c r="D598" s="188">
        <v>1</v>
      </c>
      <c r="E598" s="179" t="s">
        <v>44</v>
      </c>
      <c r="F598" s="188" t="s">
        <v>757</v>
      </c>
      <c r="G598" s="189" t="s">
        <v>755</v>
      </c>
      <c r="H598" s="570">
        <v>193000000</v>
      </c>
      <c r="I598" s="189" t="s">
        <v>290</v>
      </c>
      <c r="J598" s="178" t="s">
        <v>120</v>
      </c>
      <c r="K598" s="382">
        <v>495</v>
      </c>
      <c r="L598" s="182" t="s">
        <v>758</v>
      </c>
    </row>
    <row r="599" spans="1:12" ht="51" hidden="1" customHeight="1" x14ac:dyDescent="0.2">
      <c r="A599" s="3">
        <v>593</v>
      </c>
      <c r="B599" s="179">
        <v>7210</v>
      </c>
      <c r="C599" s="187" t="s">
        <v>759</v>
      </c>
      <c r="D599" s="188">
        <v>1</v>
      </c>
      <c r="E599" s="179" t="s">
        <v>44</v>
      </c>
      <c r="F599" s="188" t="s">
        <v>757</v>
      </c>
      <c r="G599" s="189" t="s">
        <v>760</v>
      </c>
      <c r="H599" s="559">
        <v>49750000</v>
      </c>
      <c r="I599" s="189" t="s">
        <v>761</v>
      </c>
      <c r="J599" s="178" t="s">
        <v>120</v>
      </c>
      <c r="K599" s="382">
        <v>403</v>
      </c>
      <c r="L599" s="182" t="s">
        <v>762</v>
      </c>
    </row>
    <row r="600" spans="1:12" ht="25.5" hidden="1" customHeight="1" x14ac:dyDescent="0.2">
      <c r="A600" s="3">
        <v>594</v>
      </c>
      <c r="B600" s="179">
        <v>7210</v>
      </c>
      <c r="C600" s="187" t="s">
        <v>763</v>
      </c>
      <c r="D600" s="188">
        <v>1</v>
      </c>
      <c r="E600" s="179" t="s">
        <v>44</v>
      </c>
      <c r="F600" s="188" t="s">
        <v>757</v>
      </c>
      <c r="G600" s="189">
        <v>72151207</v>
      </c>
      <c r="H600" s="568">
        <v>46000000</v>
      </c>
      <c r="I600" s="189" t="s">
        <v>724</v>
      </c>
      <c r="J600" s="178" t="s">
        <v>120</v>
      </c>
      <c r="K600" s="382">
        <v>413</v>
      </c>
      <c r="L600" s="182" t="s">
        <v>764</v>
      </c>
    </row>
    <row r="601" spans="1:12" ht="38.25" hidden="1" customHeight="1" x14ac:dyDescent="0.2">
      <c r="A601" s="3">
        <v>595</v>
      </c>
      <c r="B601" s="179">
        <v>7210</v>
      </c>
      <c r="C601" s="187" t="s">
        <v>765</v>
      </c>
      <c r="D601" s="188">
        <v>20</v>
      </c>
      <c r="E601" s="179" t="s">
        <v>44</v>
      </c>
      <c r="F601" s="188" t="s">
        <v>754</v>
      </c>
      <c r="G601" s="189" t="s">
        <v>766</v>
      </c>
      <c r="H601" s="559">
        <v>2500000</v>
      </c>
      <c r="I601" s="189" t="s">
        <v>279</v>
      </c>
      <c r="J601" s="178" t="s">
        <v>111</v>
      </c>
      <c r="K601" s="382">
        <v>175</v>
      </c>
      <c r="L601" s="182" t="s">
        <v>767</v>
      </c>
    </row>
    <row r="602" spans="1:12" ht="63.75" hidden="1" customHeight="1" x14ac:dyDescent="0.2">
      <c r="A602" s="3">
        <v>596</v>
      </c>
      <c r="B602" s="179">
        <v>7210</v>
      </c>
      <c r="C602" s="187" t="s">
        <v>768</v>
      </c>
      <c r="D602" s="188">
        <v>3</v>
      </c>
      <c r="E602" s="179" t="s">
        <v>44</v>
      </c>
      <c r="F602" s="188" t="s">
        <v>754</v>
      </c>
      <c r="G602" s="189" t="s">
        <v>769</v>
      </c>
      <c r="H602" s="559">
        <v>12500000</v>
      </c>
      <c r="I602" s="189" t="s">
        <v>286</v>
      </c>
      <c r="J602" s="178" t="s">
        <v>111</v>
      </c>
      <c r="K602" s="382">
        <v>175</v>
      </c>
      <c r="L602" s="182" t="s">
        <v>767</v>
      </c>
    </row>
    <row r="603" spans="1:12" ht="25.5" hidden="1" customHeight="1" x14ac:dyDescent="0.2">
      <c r="A603" s="3">
        <v>597</v>
      </c>
      <c r="B603" s="444">
        <v>7210</v>
      </c>
      <c r="C603" s="407" t="s">
        <v>770</v>
      </c>
      <c r="D603" s="406">
        <v>2</v>
      </c>
      <c r="E603" s="179" t="s">
        <v>44</v>
      </c>
      <c r="F603" s="188" t="s">
        <v>771</v>
      </c>
      <c r="G603" s="444" t="s">
        <v>772</v>
      </c>
      <c r="H603" s="571">
        <v>12500</v>
      </c>
      <c r="I603" s="446" t="s">
        <v>773</v>
      </c>
      <c r="J603" s="447" t="s">
        <v>111</v>
      </c>
      <c r="K603" s="448">
        <v>289</v>
      </c>
      <c r="L603" s="409" t="s">
        <v>774</v>
      </c>
    </row>
    <row r="604" spans="1:12" ht="25.5" hidden="1" customHeight="1" x14ac:dyDescent="0.2">
      <c r="A604" s="3">
        <v>598</v>
      </c>
      <c r="B604" s="444">
        <v>7210</v>
      </c>
      <c r="C604" s="407" t="s">
        <v>775</v>
      </c>
      <c r="D604" s="406">
        <v>5</v>
      </c>
      <c r="E604" s="179" t="s">
        <v>44</v>
      </c>
      <c r="F604" s="188" t="s">
        <v>776</v>
      </c>
      <c r="G604" s="444" t="s">
        <v>772</v>
      </c>
      <c r="H604" s="571">
        <v>25000</v>
      </c>
      <c r="I604" s="446" t="s">
        <v>773</v>
      </c>
      <c r="J604" s="447" t="s">
        <v>111</v>
      </c>
      <c r="K604" s="448">
        <v>289</v>
      </c>
      <c r="L604" s="409" t="s">
        <v>774</v>
      </c>
    </row>
    <row r="605" spans="1:12" ht="25.5" hidden="1" customHeight="1" x14ac:dyDescent="0.2">
      <c r="A605" s="3">
        <v>599</v>
      </c>
      <c r="B605" s="444">
        <v>7210</v>
      </c>
      <c r="C605" s="407" t="s">
        <v>777</v>
      </c>
      <c r="D605" s="406">
        <v>2</v>
      </c>
      <c r="E605" s="179" t="s">
        <v>44</v>
      </c>
      <c r="F605" s="188" t="s">
        <v>778</v>
      </c>
      <c r="G605" s="444" t="s">
        <v>772</v>
      </c>
      <c r="H605" s="571">
        <v>12500</v>
      </c>
      <c r="I605" s="446" t="s">
        <v>773</v>
      </c>
      <c r="J605" s="447" t="s">
        <v>111</v>
      </c>
      <c r="K605" s="448">
        <v>289</v>
      </c>
      <c r="L605" s="409" t="s">
        <v>774</v>
      </c>
    </row>
    <row r="606" spans="1:12" ht="38.25" hidden="1" customHeight="1" x14ac:dyDescent="0.2">
      <c r="A606" s="3">
        <v>600</v>
      </c>
      <c r="B606" s="176">
        <v>7210</v>
      </c>
      <c r="C606" s="177" t="s">
        <v>779</v>
      </c>
      <c r="D606" s="191">
        <v>32</v>
      </c>
      <c r="E606" s="176" t="s">
        <v>44</v>
      </c>
      <c r="F606" s="191" t="s">
        <v>754</v>
      </c>
      <c r="G606" s="181">
        <v>821215</v>
      </c>
      <c r="H606" s="555">
        <v>40000</v>
      </c>
      <c r="I606" s="181" t="s">
        <v>295</v>
      </c>
      <c r="J606" s="178" t="s">
        <v>111</v>
      </c>
      <c r="K606" s="382">
        <v>250</v>
      </c>
      <c r="L606" s="182" t="s">
        <v>780</v>
      </c>
    </row>
    <row r="607" spans="1:12" ht="25.5" hidden="1" customHeight="1" x14ac:dyDescent="0.2">
      <c r="A607" s="3">
        <v>601</v>
      </c>
      <c r="B607" s="176">
        <v>7210</v>
      </c>
      <c r="C607" s="407" t="s">
        <v>781</v>
      </c>
      <c r="D607" s="406">
        <v>24</v>
      </c>
      <c r="E607" s="176" t="s">
        <v>44</v>
      </c>
      <c r="F607" s="191" t="s">
        <v>771</v>
      </c>
      <c r="G607" s="444">
        <v>14111531</v>
      </c>
      <c r="H607" s="571">
        <v>9300</v>
      </c>
      <c r="I607" s="446" t="s">
        <v>693</v>
      </c>
      <c r="J607" s="447" t="s">
        <v>111</v>
      </c>
      <c r="K607" s="448">
        <v>364</v>
      </c>
      <c r="L607" s="409" t="s">
        <v>782</v>
      </c>
    </row>
    <row r="608" spans="1:12" ht="25.5" hidden="1" customHeight="1" x14ac:dyDescent="0.2">
      <c r="A608" s="3">
        <v>602</v>
      </c>
      <c r="B608" s="176">
        <v>7210</v>
      </c>
      <c r="C608" s="407" t="s">
        <v>783</v>
      </c>
      <c r="D608" s="406">
        <v>6</v>
      </c>
      <c r="E608" s="176" t="s">
        <v>44</v>
      </c>
      <c r="F608" s="191" t="s">
        <v>776</v>
      </c>
      <c r="G608" s="444">
        <v>14111531</v>
      </c>
      <c r="H608" s="571">
        <v>18600</v>
      </c>
      <c r="I608" s="446" t="s">
        <v>693</v>
      </c>
      <c r="J608" s="447" t="s">
        <v>111</v>
      </c>
      <c r="K608" s="448">
        <v>364</v>
      </c>
      <c r="L608" s="409" t="s">
        <v>782</v>
      </c>
    </row>
    <row r="609" spans="1:12" ht="25.5" hidden="1" customHeight="1" x14ac:dyDescent="0.2">
      <c r="A609" s="3">
        <v>603</v>
      </c>
      <c r="B609" s="176">
        <v>7210</v>
      </c>
      <c r="C609" s="407" t="s">
        <v>784</v>
      </c>
      <c r="D609" s="406">
        <v>24</v>
      </c>
      <c r="E609" s="176" t="s">
        <v>44</v>
      </c>
      <c r="F609" s="191" t="s">
        <v>778</v>
      </c>
      <c r="G609" s="444">
        <v>14111531</v>
      </c>
      <c r="H609" s="571">
        <v>9300</v>
      </c>
      <c r="I609" s="446" t="s">
        <v>693</v>
      </c>
      <c r="J609" s="447" t="s">
        <v>111</v>
      </c>
      <c r="K609" s="448">
        <v>364</v>
      </c>
      <c r="L609" s="409" t="s">
        <v>782</v>
      </c>
    </row>
    <row r="610" spans="1:12" ht="25.5" hidden="1" customHeight="1" x14ac:dyDescent="0.2">
      <c r="A610" s="3">
        <v>604</v>
      </c>
      <c r="B610" s="176">
        <v>7210</v>
      </c>
      <c r="C610" s="187" t="s">
        <v>785</v>
      </c>
      <c r="D610" s="188">
        <v>8</v>
      </c>
      <c r="E610" s="179" t="s">
        <v>44</v>
      </c>
      <c r="F610" s="188" t="s">
        <v>754</v>
      </c>
      <c r="G610" s="189" t="s">
        <v>224</v>
      </c>
      <c r="H610" s="559">
        <v>400000</v>
      </c>
      <c r="I610" s="187" t="s">
        <v>47</v>
      </c>
      <c r="J610" s="178" t="s">
        <v>120</v>
      </c>
      <c r="K610" s="382">
        <v>352</v>
      </c>
      <c r="L610" s="182" t="s">
        <v>786</v>
      </c>
    </row>
    <row r="611" spans="1:12" ht="25.5" hidden="1" customHeight="1" x14ac:dyDescent="0.2">
      <c r="A611" s="3">
        <v>605</v>
      </c>
      <c r="B611" s="179">
        <v>7210</v>
      </c>
      <c r="C611" s="187" t="s">
        <v>787</v>
      </c>
      <c r="D611" s="188">
        <v>2</v>
      </c>
      <c r="E611" s="179" t="s">
        <v>44</v>
      </c>
      <c r="F611" s="188" t="s">
        <v>754</v>
      </c>
      <c r="G611" s="189" t="s">
        <v>224</v>
      </c>
      <c r="H611" s="559">
        <v>100000</v>
      </c>
      <c r="I611" s="187" t="s">
        <v>47</v>
      </c>
      <c r="J611" s="178" t="s">
        <v>120</v>
      </c>
      <c r="K611" s="382">
        <v>352</v>
      </c>
      <c r="L611" s="182" t="s">
        <v>788</v>
      </c>
    </row>
    <row r="612" spans="1:12" ht="25.5" hidden="1" x14ac:dyDescent="0.2">
      <c r="A612" s="3">
        <v>606</v>
      </c>
      <c r="B612" s="444">
        <v>7210</v>
      </c>
      <c r="C612" s="407" t="s">
        <v>789</v>
      </c>
      <c r="D612" s="406">
        <v>14</v>
      </c>
      <c r="E612" s="179" t="s">
        <v>44</v>
      </c>
      <c r="F612" s="406" t="s">
        <v>754</v>
      </c>
      <c r="G612" s="444" t="s">
        <v>790</v>
      </c>
      <c r="H612" s="572">
        <v>15400</v>
      </c>
      <c r="I612" s="187" t="s">
        <v>47</v>
      </c>
      <c r="J612" s="447" t="s">
        <v>111</v>
      </c>
      <c r="K612" s="382">
        <v>350</v>
      </c>
      <c r="L612" s="409" t="s">
        <v>791</v>
      </c>
    </row>
    <row r="613" spans="1:12" ht="25.5" hidden="1" x14ac:dyDescent="0.2">
      <c r="A613" s="3">
        <v>607</v>
      </c>
      <c r="B613" s="444">
        <v>7210</v>
      </c>
      <c r="C613" s="407" t="s">
        <v>792</v>
      </c>
      <c r="D613" s="406">
        <v>14</v>
      </c>
      <c r="E613" s="179" t="s">
        <v>44</v>
      </c>
      <c r="F613" s="406" t="s">
        <v>754</v>
      </c>
      <c r="G613" s="444" t="s">
        <v>790</v>
      </c>
      <c r="H613" s="572">
        <v>15400</v>
      </c>
      <c r="I613" s="187" t="s">
        <v>47</v>
      </c>
      <c r="J613" s="447" t="s">
        <v>111</v>
      </c>
      <c r="K613" s="382">
        <v>350</v>
      </c>
      <c r="L613" s="409" t="s">
        <v>791</v>
      </c>
    </row>
    <row r="614" spans="1:12" ht="25.5" hidden="1" x14ac:dyDescent="0.2">
      <c r="A614" s="3">
        <v>608</v>
      </c>
      <c r="B614" s="444">
        <v>7210</v>
      </c>
      <c r="C614" s="407" t="s">
        <v>793</v>
      </c>
      <c r="D614" s="406">
        <v>14</v>
      </c>
      <c r="E614" s="179" t="s">
        <v>44</v>
      </c>
      <c r="F614" s="406" t="s">
        <v>754</v>
      </c>
      <c r="G614" s="444" t="s">
        <v>790</v>
      </c>
      <c r="H614" s="572">
        <v>15400</v>
      </c>
      <c r="I614" s="187" t="s">
        <v>47</v>
      </c>
      <c r="J614" s="447" t="s">
        <v>111</v>
      </c>
      <c r="K614" s="382">
        <v>350</v>
      </c>
      <c r="L614" s="409" t="s">
        <v>791</v>
      </c>
    </row>
    <row r="615" spans="1:12" ht="38.25" hidden="1" x14ac:dyDescent="0.2">
      <c r="A615" s="3">
        <v>609</v>
      </c>
      <c r="B615" s="444">
        <v>7210</v>
      </c>
      <c r="C615" s="407" t="s">
        <v>794</v>
      </c>
      <c r="D615" s="406">
        <v>4</v>
      </c>
      <c r="E615" s="179" t="s">
        <v>44</v>
      </c>
      <c r="F615" s="406" t="s">
        <v>754</v>
      </c>
      <c r="G615" s="444" t="s">
        <v>790</v>
      </c>
      <c r="H615" s="572">
        <v>4400</v>
      </c>
      <c r="I615" s="187" t="s">
        <v>47</v>
      </c>
      <c r="J615" s="447" t="s">
        <v>111</v>
      </c>
      <c r="K615" s="382">
        <v>350</v>
      </c>
      <c r="L615" s="409" t="s">
        <v>791</v>
      </c>
    </row>
    <row r="616" spans="1:12" ht="25.5" hidden="1" x14ac:dyDescent="0.2">
      <c r="A616" s="3">
        <v>610</v>
      </c>
      <c r="B616" s="444">
        <v>7210</v>
      </c>
      <c r="C616" s="407" t="s">
        <v>795</v>
      </c>
      <c r="D616" s="406">
        <v>2</v>
      </c>
      <c r="E616" s="179" t="s">
        <v>44</v>
      </c>
      <c r="F616" s="406" t="s">
        <v>754</v>
      </c>
      <c r="G616" s="444" t="s">
        <v>790</v>
      </c>
      <c r="H616" s="572">
        <v>2000</v>
      </c>
      <c r="I616" s="187" t="s">
        <v>47</v>
      </c>
      <c r="J616" s="447" t="s">
        <v>111</v>
      </c>
      <c r="K616" s="382">
        <v>350</v>
      </c>
      <c r="L616" s="409" t="s">
        <v>791</v>
      </c>
    </row>
    <row r="617" spans="1:12" ht="25.5" hidden="1" x14ac:dyDescent="0.2">
      <c r="A617" s="3">
        <v>611</v>
      </c>
      <c r="B617" s="444">
        <v>7210</v>
      </c>
      <c r="C617" s="407" t="s">
        <v>796</v>
      </c>
      <c r="D617" s="406">
        <v>7</v>
      </c>
      <c r="E617" s="179" t="s">
        <v>44</v>
      </c>
      <c r="F617" s="406" t="s">
        <v>754</v>
      </c>
      <c r="G617" s="444" t="s">
        <v>790</v>
      </c>
      <c r="H617" s="572">
        <v>10500</v>
      </c>
      <c r="I617" s="187" t="s">
        <v>47</v>
      </c>
      <c r="J617" s="447" t="s">
        <v>111</v>
      </c>
      <c r="K617" s="382">
        <v>350</v>
      </c>
      <c r="L617" s="409" t="s">
        <v>791</v>
      </c>
    </row>
    <row r="618" spans="1:12" ht="25.5" hidden="1" x14ac:dyDescent="0.2">
      <c r="A618" s="3">
        <v>612</v>
      </c>
      <c r="B618" s="444">
        <v>7210</v>
      </c>
      <c r="C618" s="407" t="s">
        <v>797</v>
      </c>
      <c r="D618" s="406">
        <v>7</v>
      </c>
      <c r="E618" s="179" t="s">
        <v>44</v>
      </c>
      <c r="F618" s="406" t="s">
        <v>754</v>
      </c>
      <c r="G618" s="444" t="s">
        <v>790</v>
      </c>
      <c r="H618" s="572">
        <v>3690</v>
      </c>
      <c r="I618" s="187" t="s">
        <v>47</v>
      </c>
      <c r="J618" s="447" t="s">
        <v>111</v>
      </c>
      <c r="K618" s="382">
        <v>350</v>
      </c>
      <c r="L618" s="409" t="s">
        <v>791</v>
      </c>
    </row>
    <row r="619" spans="1:12" ht="25.5" hidden="1" x14ac:dyDescent="0.2">
      <c r="A619" s="3">
        <v>613</v>
      </c>
      <c r="B619" s="444">
        <v>7210</v>
      </c>
      <c r="C619" s="407" t="s">
        <v>798</v>
      </c>
      <c r="D619" s="406">
        <v>7</v>
      </c>
      <c r="E619" s="179" t="s">
        <v>44</v>
      </c>
      <c r="F619" s="406" t="s">
        <v>754</v>
      </c>
      <c r="G619" s="444" t="s">
        <v>790</v>
      </c>
      <c r="H619" s="572">
        <v>8400</v>
      </c>
      <c r="I619" s="187" t="s">
        <v>47</v>
      </c>
      <c r="J619" s="447" t="s">
        <v>111</v>
      </c>
      <c r="K619" s="382">
        <v>350</v>
      </c>
      <c r="L619" s="409" t="s">
        <v>791</v>
      </c>
    </row>
    <row r="620" spans="1:12" ht="25.5" hidden="1" x14ac:dyDescent="0.2">
      <c r="A620" s="3">
        <v>614</v>
      </c>
      <c r="B620" s="444">
        <v>7210</v>
      </c>
      <c r="C620" s="407" t="s">
        <v>799</v>
      </c>
      <c r="D620" s="406">
        <v>7</v>
      </c>
      <c r="E620" s="179" t="s">
        <v>44</v>
      </c>
      <c r="F620" s="406" t="s">
        <v>754</v>
      </c>
      <c r="G620" s="444" t="s">
        <v>790</v>
      </c>
      <c r="H620" s="572">
        <v>5600</v>
      </c>
      <c r="I620" s="187" t="s">
        <v>47</v>
      </c>
      <c r="J620" s="447" t="s">
        <v>111</v>
      </c>
      <c r="K620" s="382">
        <v>350</v>
      </c>
      <c r="L620" s="409" t="s">
        <v>791</v>
      </c>
    </row>
    <row r="621" spans="1:12" ht="25.5" hidden="1" x14ac:dyDescent="0.2">
      <c r="A621" s="3">
        <v>615</v>
      </c>
      <c r="B621" s="444">
        <v>7210</v>
      </c>
      <c r="C621" s="407" t="s">
        <v>800</v>
      </c>
      <c r="D621" s="406">
        <v>8</v>
      </c>
      <c r="E621" s="179" t="s">
        <v>44</v>
      </c>
      <c r="F621" s="406" t="s">
        <v>754</v>
      </c>
      <c r="G621" s="444" t="s">
        <v>790</v>
      </c>
      <c r="H621" s="572">
        <v>8800</v>
      </c>
      <c r="I621" s="187" t="s">
        <v>47</v>
      </c>
      <c r="J621" s="447" t="s">
        <v>111</v>
      </c>
      <c r="K621" s="382">
        <v>350</v>
      </c>
      <c r="L621" s="409" t="s">
        <v>791</v>
      </c>
    </row>
    <row r="622" spans="1:12" ht="25.5" hidden="1" x14ac:dyDescent="0.2">
      <c r="A622" s="3">
        <v>616</v>
      </c>
      <c r="B622" s="444">
        <v>7210</v>
      </c>
      <c r="C622" s="407" t="s">
        <v>801</v>
      </c>
      <c r="D622" s="406">
        <v>7</v>
      </c>
      <c r="E622" s="179" t="s">
        <v>44</v>
      </c>
      <c r="F622" s="406" t="s">
        <v>754</v>
      </c>
      <c r="G622" s="444" t="s">
        <v>790</v>
      </c>
      <c r="H622" s="571">
        <v>16100</v>
      </c>
      <c r="I622" s="187" t="s">
        <v>47</v>
      </c>
      <c r="J622" s="447" t="s">
        <v>111</v>
      </c>
      <c r="K622" s="382">
        <v>350</v>
      </c>
      <c r="L622" s="409" t="s">
        <v>791</v>
      </c>
    </row>
    <row r="623" spans="1:12" ht="25.5" hidden="1" x14ac:dyDescent="0.2">
      <c r="A623" s="3">
        <v>617</v>
      </c>
      <c r="B623" s="444">
        <v>7210</v>
      </c>
      <c r="C623" s="407" t="s">
        <v>252</v>
      </c>
      <c r="D623" s="406">
        <v>7</v>
      </c>
      <c r="E623" s="179" t="s">
        <v>44</v>
      </c>
      <c r="F623" s="406" t="s">
        <v>754</v>
      </c>
      <c r="G623" s="444" t="s">
        <v>790</v>
      </c>
      <c r="H623" s="571">
        <v>9100</v>
      </c>
      <c r="I623" s="187" t="s">
        <v>47</v>
      </c>
      <c r="J623" s="447" t="s">
        <v>111</v>
      </c>
      <c r="K623" s="382">
        <v>350</v>
      </c>
      <c r="L623" s="409" t="s">
        <v>791</v>
      </c>
    </row>
    <row r="624" spans="1:12" ht="38.25" hidden="1" customHeight="1" x14ac:dyDescent="0.2">
      <c r="A624" s="3">
        <v>618</v>
      </c>
      <c r="B624" s="176">
        <v>3235</v>
      </c>
      <c r="C624" s="187" t="s">
        <v>802</v>
      </c>
      <c r="D624" s="188">
        <v>1</v>
      </c>
      <c r="E624" s="194" t="s">
        <v>44</v>
      </c>
      <c r="F624" s="179" t="s">
        <v>39</v>
      </c>
      <c r="G624" s="189">
        <v>721029</v>
      </c>
      <c r="H624" s="559">
        <v>5000000</v>
      </c>
      <c r="I624" s="189" t="s">
        <v>803</v>
      </c>
      <c r="J624" s="178" t="s">
        <v>111</v>
      </c>
      <c r="K624" s="382">
        <v>196</v>
      </c>
      <c r="L624" s="182" t="s">
        <v>804</v>
      </c>
    </row>
    <row r="625" spans="1:12" ht="12.75" hidden="1" customHeight="1" x14ac:dyDescent="0.2">
      <c r="A625" s="3">
        <v>619</v>
      </c>
      <c r="B625" s="179">
        <v>3235</v>
      </c>
      <c r="C625" s="187" t="s">
        <v>805</v>
      </c>
      <c r="D625" s="188">
        <v>4</v>
      </c>
      <c r="E625" s="195" t="s">
        <v>806</v>
      </c>
      <c r="F625" s="179" t="s">
        <v>39</v>
      </c>
      <c r="G625" s="177">
        <v>26111707</v>
      </c>
      <c r="H625" s="559">
        <v>20000</v>
      </c>
      <c r="I625" s="189" t="s">
        <v>295</v>
      </c>
      <c r="J625" s="178" t="s">
        <v>111</v>
      </c>
      <c r="K625" s="382">
        <v>250</v>
      </c>
      <c r="L625" s="180" t="s">
        <v>807</v>
      </c>
    </row>
    <row r="626" spans="1:12" ht="25.5" hidden="1" customHeight="1" x14ac:dyDescent="0.2">
      <c r="A626" s="3">
        <v>620</v>
      </c>
      <c r="B626" s="179">
        <v>3235</v>
      </c>
      <c r="C626" s="187" t="s">
        <v>808</v>
      </c>
      <c r="D626" s="188">
        <v>12</v>
      </c>
      <c r="E626" s="194" t="s">
        <v>44</v>
      </c>
      <c r="F626" s="179" t="s">
        <v>39</v>
      </c>
      <c r="G626" s="189">
        <v>31211507</v>
      </c>
      <c r="H626" s="559">
        <v>100000</v>
      </c>
      <c r="I626" s="189" t="s">
        <v>306</v>
      </c>
      <c r="J626" s="178" t="s">
        <v>152</v>
      </c>
      <c r="K626" s="382">
        <v>278</v>
      </c>
      <c r="L626" s="182" t="s">
        <v>809</v>
      </c>
    </row>
    <row r="627" spans="1:12" ht="25.5" hidden="1" customHeight="1" x14ac:dyDescent="0.2">
      <c r="A627" s="3">
        <v>621</v>
      </c>
      <c r="B627" s="179">
        <v>3235</v>
      </c>
      <c r="C627" s="187" t="s">
        <v>810</v>
      </c>
      <c r="D627" s="188">
        <v>3</v>
      </c>
      <c r="E627" s="196" t="s">
        <v>119</v>
      </c>
      <c r="F627" s="179" t="s">
        <v>39</v>
      </c>
      <c r="G627" s="189">
        <v>31162012</v>
      </c>
      <c r="H627" s="559">
        <v>90000</v>
      </c>
      <c r="I627" s="189" t="s">
        <v>35</v>
      </c>
      <c r="J627" s="178" t="s">
        <v>152</v>
      </c>
      <c r="K627" s="382">
        <v>314</v>
      </c>
      <c r="L627" s="182" t="s">
        <v>811</v>
      </c>
    </row>
    <row r="628" spans="1:12" ht="38.25" hidden="1" customHeight="1" x14ac:dyDescent="0.2">
      <c r="A628" s="3">
        <v>622</v>
      </c>
      <c r="B628" s="179">
        <v>3235</v>
      </c>
      <c r="C628" s="187" t="s">
        <v>812</v>
      </c>
      <c r="D628" s="188">
        <v>2</v>
      </c>
      <c r="E628" s="196" t="s">
        <v>119</v>
      </c>
      <c r="F628" s="179" t="s">
        <v>39</v>
      </c>
      <c r="G628" s="189">
        <v>31161506</v>
      </c>
      <c r="H628" s="559">
        <v>10000</v>
      </c>
      <c r="I628" s="189" t="s">
        <v>35</v>
      </c>
      <c r="J628" s="178" t="s">
        <v>152</v>
      </c>
      <c r="K628" s="382">
        <v>314</v>
      </c>
      <c r="L628" s="182" t="s">
        <v>813</v>
      </c>
    </row>
    <row r="629" spans="1:12" ht="25.5" hidden="1" customHeight="1" x14ac:dyDescent="0.2">
      <c r="A629" s="3">
        <v>623</v>
      </c>
      <c r="B629" s="179">
        <v>3235</v>
      </c>
      <c r="C629" s="187" t="s">
        <v>814</v>
      </c>
      <c r="D629" s="188">
        <v>6</v>
      </c>
      <c r="E629" s="194" t="s">
        <v>44</v>
      </c>
      <c r="F629" s="179" t="s">
        <v>39</v>
      </c>
      <c r="G629" s="189">
        <v>14111531</v>
      </c>
      <c r="H629" s="559">
        <v>40000</v>
      </c>
      <c r="I629" s="189" t="s">
        <v>693</v>
      </c>
      <c r="J629" s="178" t="s">
        <v>152</v>
      </c>
      <c r="K629" s="382">
        <v>364</v>
      </c>
      <c r="L629" s="182" t="s">
        <v>815</v>
      </c>
    </row>
    <row r="630" spans="1:12" ht="25.5" hidden="1" customHeight="1" x14ac:dyDescent="0.2">
      <c r="A630" s="3">
        <v>624</v>
      </c>
      <c r="B630" s="179">
        <v>3235</v>
      </c>
      <c r="C630" s="177" t="s">
        <v>816</v>
      </c>
      <c r="D630" s="188">
        <v>1</v>
      </c>
      <c r="E630" s="194" t="s">
        <v>44</v>
      </c>
      <c r="F630" s="179" t="s">
        <v>39</v>
      </c>
      <c r="G630" s="189">
        <v>43232111</v>
      </c>
      <c r="H630" s="555">
        <v>1800000</v>
      </c>
      <c r="I630" s="382" t="s">
        <v>2146</v>
      </c>
      <c r="J630" s="178" t="s">
        <v>106</v>
      </c>
      <c r="K630" s="382">
        <v>353</v>
      </c>
      <c r="L630" s="182" t="s">
        <v>817</v>
      </c>
    </row>
    <row r="631" spans="1:12" ht="38.25" hidden="1" customHeight="1" x14ac:dyDescent="0.2">
      <c r="A631" s="3">
        <v>625</v>
      </c>
      <c r="B631" s="176">
        <v>3235</v>
      </c>
      <c r="C631" s="187" t="s">
        <v>818</v>
      </c>
      <c r="D631" s="188">
        <v>1</v>
      </c>
      <c r="E631" s="194" t="s">
        <v>44</v>
      </c>
      <c r="F631" s="179" t="s">
        <v>39</v>
      </c>
      <c r="G631" s="189">
        <v>81151699</v>
      </c>
      <c r="H631" s="559">
        <v>1000000</v>
      </c>
      <c r="I631" s="189" t="s">
        <v>803</v>
      </c>
      <c r="J631" s="178" t="s">
        <v>111</v>
      </c>
      <c r="K631" s="382">
        <v>192</v>
      </c>
      <c r="L631" s="182" t="s">
        <v>819</v>
      </c>
    </row>
    <row r="632" spans="1:12" ht="25.5" hidden="1" customHeight="1" x14ac:dyDescent="0.2">
      <c r="A632" s="3">
        <v>626</v>
      </c>
      <c r="B632" s="176">
        <v>3220</v>
      </c>
      <c r="C632" s="197" t="s">
        <v>820</v>
      </c>
      <c r="D632" s="188">
        <v>10</v>
      </c>
      <c r="E632" s="194" t="s">
        <v>44</v>
      </c>
      <c r="F632" s="179" t="s">
        <v>39</v>
      </c>
      <c r="G632" s="189">
        <v>46171505</v>
      </c>
      <c r="H632" s="490">
        <v>14000</v>
      </c>
      <c r="I632" s="187" t="s">
        <v>73</v>
      </c>
      <c r="J632" s="178" t="s">
        <v>102</v>
      </c>
      <c r="K632" s="382">
        <v>250</v>
      </c>
      <c r="L632" s="182"/>
    </row>
    <row r="633" spans="1:12" ht="25.5" hidden="1" customHeight="1" x14ac:dyDescent="0.2">
      <c r="A633" s="3">
        <v>627</v>
      </c>
      <c r="B633" s="179">
        <v>3220</v>
      </c>
      <c r="C633" s="197" t="s">
        <v>821</v>
      </c>
      <c r="D633" s="188">
        <v>6</v>
      </c>
      <c r="E633" s="194" t="s">
        <v>44</v>
      </c>
      <c r="F633" s="179" t="s">
        <v>39</v>
      </c>
      <c r="G633" s="189">
        <v>8212999</v>
      </c>
      <c r="H633" s="490">
        <v>10000</v>
      </c>
      <c r="I633" s="187" t="s">
        <v>73</v>
      </c>
      <c r="J633" s="178" t="s">
        <v>102</v>
      </c>
      <c r="K633" s="382">
        <v>250</v>
      </c>
      <c r="L633" s="182"/>
    </row>
    <row r="634" spans="1:12" ht="25.5" hidden="1" customHeight="1" x14ac:dyDescent="0.2">
      <c r="A634" s="3">
        <v>628</v>
      </c>
      <c r="B634" s="179">
        <v>3220</v>
      </c>
      <c r="C634" s="197" t="s">
        <v>822</v>
      </c>
      <c r="D634" s="188">
        <v>4</v>
      </c>
      <c r="E634" s="194" t="s">
        <v>44</v>
      </c>
      <c r="F634" s="179" t="s">
        <v>39</v>
      </c>
      <c r="G634" s="189">
        <v>72101505</v>
      </c>
      <c r="H634" s="490">
        <v>16000</v>
      </c>
      <c r="I634" s="187" t="s">
        <v>73</v>
      </c>
      <c r="J634" s="178" t="s">
        <v>102</v>
      </c>
      <c r="K634" s="382">
        <v>250</v>
      </c>
      <c r="L634" s="182"/>
    </row>
    <row r="635" spans="1:12" ht="25.5" hidden="1" customHeight="1" x14ac:dyDescent="0.2">
      <c r="A635" s="3">
        <v>629</v>
      </c>
      <c r="B635" s="179">
        <v>3220</v>
      </c>
      <c r="C635" s="197" t="s">
        <v>823</v>
      </c>
      <c r="D635" s="188">
        <v>12</v>
      </c>
      <c r="E635" s="194" t="s">
        <v>44</v>
      </c>
      <c r="F635" s="179" t="s">
        <v>39</v>
      </c>
      <c r="G635" s="189">
        <v>31201512</v>
      </c>
      <c r="H635" s="490">
        <v>24000</v>
      </c>
      <c r="I635" s="187" t="s">
        <v>76</v>
      </c>
      <c r="J635" s="178" t="s">
        <v>102</v>
      </c>
      <c r="K635" s="382">
        <v>364</v>
      </c>
      <c r="L635" s="182"/>
    </row>
    <row r="636" spans="1:12" ht="25.5" hidden="1" customHeight="1" x14ac:dyDescent="0.2">
      <c r="A636" s="3">
        <v>630</v>
      </c>
      <c r="B636" s="179">
        <v>3220</v>
      </c>
      <c r="C636" s="197" t="s">
        <v>824</v>
      </c>
      <c r="D636" s="188">
        <v>3</v>
      </c>
      <c r="E636" s="194" t="s">
        <v>44</v>
      </c>
      <c r="F636" s="179" t="s">
        <v>39</v>
      </c>
      <c r="G636" s="189">
        <v>31162418</v>
      </c>
      <c r="H636" s="490">
        <v>8000</v>
      </c>
      <c r="I636" s="187" t="s">
        <v>76</v>
      </c>
      <c r="J636" s="178" t="s">
        <v>102</v>
      </c>
      <c r="K636" s="382">
        <v>364</v>
      </c>
      <c r="L636" s="182"/>
    </row>
    <row r="637" spans="1:12" ht="25.5" hidden="1" customHeight="1" x14ac:dyDescent="0.2">
      <c r="A637" s="3">
        <v>631</v>
      </c>
      <c r="B637" s="179">
        <v>3220</v>
      </c>
      <c r="C637" s="197" t="s">
        <v>825</v>
      </c>
      <c r="D637" s="188">
        <v>5</v>
      </c>
      <c r="E637" s="194" t="s">
        <v>44</v>
      </c>
      <c r="F637" s="179" t="s">
        <v>39</v>
      </c>
      <c r="G637" s="189">
        <v>27111501</v>
      </c>
      <c r="H637" s="490">
        <v>4000</v>
      </c>
      <c r="I637" s="187" t="s">
        <v>76</v>
      </c>
      <c r="J637" s="178" t="s">
        <v>102</v>
      </c>
      <c r="K637" s="382">
        <v>364</v>
      </c>
      <c r="L637" s="182"/>
    </row>
    <row r="638" spans="1:12" ht="38.25" hidden="1" customHeight="1" x14ac:dyDescent="0.2">
      <c r="A638" s="3">
        <v>632</v>
      </c>
      <c r="B638" s="179">
        <v>3220</v>
      </c>
      <c r="C638" s="197" t="s">
        <v>826</v>
      </c>
      <c r="D638" s="188">
        <v>8</v>
      </c>
      <c r="E638" s="194" t="s">
        <v>44</v>
      </c>
      <c r="F638" s="179" t="s">
        <v>39</v>
      </c>
      <c r="G638" s="189">
        <v>31201503</v>
      </c>
      <c r="H638" s="490">
        <v>14000</v>
      </c>
      <c r="I638" s="187" t="s">
        <v>76</v>
      </c>
      <c r="J638" s="178" t="s">
        <v>102</v>
      </c>
      <c r="K638" s="382">
        <v>364</v>
      </c>
      <c r="L638" s="182"/>
    </row>
    <row r="639" spans="1:12" ht="25.5" hidden="1" customHeight="1" x14ac:dyDescent="0.2">
      <c r="A639" s="3">
        <v>633</v>
      </c>
      <c r="B639" s="179">
        <v>3220</v>
      </c>
      <c r="C639" s="197" t="s">
        <v>101</v>
      </c>
      <c r="D639" s="188">
        <v>1</v>
      </c>
      <c r="E639" s="194" t="s">
        <v>44</v>
      </c>
      <c r="F639" s="179" t="s">
        <v>39</v>
      </c>
      <c r="G639" s="189">
        <v>44101706</v>
      </c>
      <c r="H639" s="490">
        <v>50000</v>
      </c>
      <c r="I639" s="187" t="s">
        <v>45</v>
      </c>
      <c r="J639" s="178" t="s">
        <v>102</v>
      </c>
      <c r="K639" s="382">
        <v>344</v>
      </c>
      <c r="L639" s="182"/>
    </row>
    <row r="640" spans="1:12" ht="51" hidden="1" customHeight="1" x14ac:dyDescent="0.2">
      <c r="A640" s="3">
        <v>634</v>
      </c>
      <c r="B640" s="176">
        <v>3220</v>
      </c>
      <c r="C640" s="66" t="s">
        <v>827</v>
      </c>
      <c r="D640" s="191">
        <v>2</v>
      </c>
      <c r="E640" s="194" t="s">
        <v>44</v>
      </c>
      <c r="F640" s="179" t="s">
        <v>39</v>
      </c>
      <c r="G640" s="181">
        <v>701117</v>
      </c>
      <c r="H640" s="554">
        <v>80000</v>
      </c>
      <c r="I640" s="177" t="s">
        <v>73</v>
      </c>
      <c r="J640" s="178" t="s">
        <v>102</v>
      </c>
      <c r="K640" s="382">
        <v>247</v>
      </c>
      <c r="L640" s="180" t="s">
        <v>828</v>
      </c>
    </row>
    <row r="641" spans="1:12" ht="12.75" hidden="1" customHeight="1" x14ac:dyDescent="0.2">
      <c r="A641" s="3">
        <v>635</v>
      </c>
      <c r="B641" s="179">
        <v>3220</v>
      </c>
      <c r="C641" s="66" t="s">
        <v>37</v>
      </c>
      <c r="D641" s="188">
        <v>12</v>
      </c>
      <c r="E641" s="198" t="s">
        <v>829</v>
      </c>
      <c r="F641" s="179" t="s">
        <v>39</v>
      </c>
      <c r="G641" s="189">
        <v>50201706</v>
      </c>
      <c r="H641" s="490">
        <v>46000</v>
      </c>
      <c r="I641" s="187" t="s">
        <v>40</v>
      </c>
      <c r="J641" s="178" t="s">
        <v>102</v>
      </c>
      <c r="K641" s="382">
        <v>374</v>
      </c>
      <c r="L641" s="182"/>
    </row>
    <row r="642" spans="1:12" ht="12.75" hidden="1" customHeight="1" x14ac:dyDescent="0.2">
      <c r="A642" s="3">
        <v>636</v>
      </c>
      <c r="B642" s="179">
        <v>3220</v>
      </c>
      <c r="C642" s="199" t="s">
        <v>100</v>
      </c>
      <c r="D642" s="188">
        <v>10</v>
      </c>
      <c r="E642" s="198" t="s">
        <v>829</v>
      </c>
      <c r="F642" s="179" t="s">
        <v>39</v>
      </c>
      <c r="G642" s="189">
        <v>50161509</v>
      </c>
      <c r="H642" s="490">
        <v>14000</v>
      </c>
      <c r="I642" s="187" t="s">
        <v>40</v>
      </c>
      <c r="J642" s="178" t="s">
        <v>102</v>
      </c>
      <c r="K642" s="382">
        <v>374</v>
      </c>
      <c r="L642" s="182"/>
    </row>
    <row r="643" spans="1:12" ht="51" hidden="1" customHeight="1" x14ac:dyDescent="0.2">
      <c r="A643" s="3">
        <v>637</v>
      </c>
      <c r="B643" s="176">
        <v>3220</v>
      </c>
      <c r="C643" s="187" t="s">
        <v>830</v>
      </c>
      <c r="D643" s="211">
        <v>2</v>
      </c>
      <c r="E643" s="194" t="s">
        <v>44</v>
      </c>
      <c r="F643" s="179" t="s">
        <v>39</v>
      </c>
      <c r="G643" s="189">
        <v>73152108</v>
      </c>
      <c r="H643" s="490">
        <v>600000</v>
      </c>
      <c r="I643" s="179" t="s">
        <v>105</v>
      </c>
      <c r="J643" s="178" t="s">
        <v>102</v>
      </c>
      <c r="K643" s="382">
        <v>192</v>
      </c>
      <c r="L643" s="200"/>
    </row>
    <row r="644" spans="1:12" ht="51" hidden="1" customHeight="1" x14ac:dyDescent="0.2">
      <c r="A644" s="3">
        <v>638</v>
      </c>
      <c r="B644" s="179">
        <v>3220</v>
      </c>
      <c r="C644" s="187" t="s">
        <v>831</v>
      </c>
      <c r="D644" s="211">
        <v>4</v>
      </c>
      <c r="E644" s="194" t="s">
        <v>44</v>
      </c>
      <c r="F644" s="179" t="s">
        <v>39</v>
      </c>
      <c r="G644" s="189">
        <v>73152109</v>
      </c>
      <c r="H644" s="490">
        <v>200000</v>
      </c>
      <c r="I644" s="179" t="s">
        <v>105</v>
      </c>
      <c r="J644" s="178" t="s">
        <v>102</v>
      </c>
      <c r="K644" s="382">
        <v>192</v>
      </c>
      <c r="L644" s="200"/>
    </row>
    <row r="645" spans="1:12" ht="51" hidden="1" customHeight="1" x14ac:dyDescent="0.2">
      <c r="A645" s="3">
        <v>639</v>
      </c>
      <c r="B645" s="179">
        <v>3220</v>
      </c>
      <c r="C645" s="187" t="s">
        <v>832</v>
      </c>
      <c r="D645" s="211">
        <v>1</v>
      </c>
      <c r="E645" s="194" t="s">
        <v>44</v>
      </c>
      <c r="F645" s="179" t="s">
        <v>39</v>
      </c>
      <c r="G645" s="189">
        <v>81141504</v>
      </c>
      <c r="H645" s="490">
        <v>100000</v>
      </c>
      <c r="I645" s="179" t="s">
        <v>105</v>
      </c>
      <c r="J645" s="178" t="s">
        <v>102</v>
      </c>
      <c r="K645" s="382">
        <v>192</v>
      </c>
      <c r="L645" s="200"/>
    </row>
    <row r="646" spans="1:12" ht="63.75" hidden="1" customHeight="1" x14ac:dyDescent="0.2">
      <c r="A646" s="3">
        <v>640</v>
      </c>
      <c r="B646" s="179">
        <v>3220</v>
      </c>
      <c r="C646" s="187" t="s">
        <v>833</v>
      </c>
      <c r="D646" s="211">
        <v>1</v>
      </c>
      <c r="E646" s="194" t="s">
        <v>44</v>
      </c>
      <c r="F646" s="179" t="s">
        <v>39</v>
      </c>
      <c r="G646" s="189">
        <v>73152109</v>
      </c>
      <c r="H646" s="490">
        <v>920000</v>
      </c>
      <c r="I646" s="179" t="s">
        <v>105</v>
      </c>
      <c r="J646" s="178" t="s">
        <v>102</v>
      </c>
      <c r="K646" s="382">
        <v>192</v>
      </c>
      <c r="L646" s="201" t="s">
        <v>834</v>
      </c>
    </row>
    <row r="647" spans="1:12" ht="51" hidden="1" customHeight="1" x14ac:dyDescent="0.2">
      <c r="A647" s="3">
        <v>641</v>
      </c>
      <c r="B647" s="176">
        <v>3220</v>
      </c>
      <c r="C647" s="177" t="s">
        <v>835</v>
      </c>
      <c r="D647" s="382">
        <v>12</v>
      </c>
      <c r="E647" s="194" t="s">
        <v>44</v>
      </c>
      <c r="F647" s="179" t="s">
        <v>39</v>
      </c>
      <c r="G647" s="181">
        <v>731521</v>
      </c>
      <c r="H647" s="554">
        <v>1500000</v>
      </c>
      <c r="I647" s="176" t="s">
        <v>105</v>
      </c>
      <c r="J647" s="178" t="s">
        <v>102</v>
      </c>
      <c r="K647" s="382">
        <v>192</v>
      </c>
      <c r="L647" s="200" t="s">
        <v>836</v>
      </c>
    </row>
    <row r="648" spans="1:12" ht="38.25" hidden="1" x14ac:dyDescent="0.2">
      <c r="A648" s="3">
        <v>642</v>
      </c>
      <c r="B648" s="179">
        <v>3220</v>
      </c>
      <c r="C648" s="187" t="s">
        <v>837</v>
      </c>
      <c r="D648" s="211">
        <v>3</v>
      </c>
      <c r="E648" s="194" t="s">
        <v>44</v>
      </c>
      <c r="F648" s="179" t="s">
        <v>39</v>
      </c>
      <c r="G648" s="189">
        <v>44121701</v>
      </c>
      <c r="H648" s="490">
        <v>10000</v>
      </c>
      <c r="I648" s="188" t="s">
        <v>47</v>
      </c>
      <c r="J648" s="178" t="s">
        <v>102</v>
      </c>
      <c r="K648" s="382">
        <v>350</v>
      </c>
      <c r="L648" s="182"/>
    </row>
    <row r="649" spans="1:12" ht="25.5" hidden="1" x14ac:dyDescent="0.2">
      <c r="A649" s="3">
        <v>643</v>
      </c>
      <c r="B649" s="179">
        <v>3220</v>
      </c>
      <c r="C649" s="187" t="s">
        <v>838</v>
      </c>
      <c r="D649" s="211">
        <v>4</v>
      </c>
      <c r="E649" s="194" t="s">
        <v>44</v>
      </c>
      <c r="F649" s="179" t="s">
        <v>39</v>
      </c>
      <c r="G649" s="189">
        <v>44122104</v>
      </c>
      <c r="H649" s="490">
        <v>5000</v>
      </c>
      <c r="I649" s="188" t="s">
        <v>47</v>
      </c>
      <c r="J649" s="178" t="s">
        <v>102</v>
      </c>
      <c r="K649" s="382">
        <v>350</v>
      </c>
      <c r="L649" s="182"/>
    </row>
    <row r="650" spans="1:12" ht="25.5" hidden="1" x14ac:dyDescent="0.2">
      <c r="A650" s="3">
        <v>644</v>
      </c>
      <c r="B650" s="179">
        <v>3220</v>
      </c>
      <c r="C650" s="187" t="s">
        <v>839</v>
      </c>
      <c r="D650" s="211">
        <v>4</v>
      </c>
      <c r="E650" s="194" t="s">
        <v>44</v>
      </c>
      <c r="F650" s="179" t="s">
        <v>39</v>
      </c>
      <c r="G650" s="189">
        <v>44121615</v>
      </c>
      <c r="H650" s="490">
        <v>18000</v>
      </c>
      <c r="I650" s="188" t="s">
        <v>47</v>
      </c>
      <c r="J650" s="178" t="s">
        <v>102</v>
      </c>
      <c r="K650" s="382">
        <v>350</v>
      </c>
      <c r="L650" s="182"/>
    </row>
    <row r="651" spans="1:12" ht="25.5" hidden="1" x14ac:dyDescent="0.2">
      <c r="A651" s="3">
        <v>645</v>
      </c>
      <c r="B651" s="179">
        <v>3220</v>
      </c>
      <c r="C651" s="187" t="s">
        <v>840</v>
      </c>
      <c r="D651" s="211">
        <v>10</v>
      </c>
      <c r="E651" s="194" t="s">
        <v>44</v>
      </c>
      <c r="F651" s="179" t="s">
        <v>39</v>
      </c>
      <c r="G651" s="189">
        <v>44122107</v>
      </c>
      <c r="H651" s="490">
        <v>5500</v>
      </c>
      <c r="I651" s="188" t="s">
        <v>47</v>
      </c>
      <c r="J651" s="178" t="s">
        <v>102</v>
      </c>
      <c r="K651" s="382">
        <v>350</v>
      </c>
      <c r="L651" s="182"/>
    </row>
    <row r="652" spans="1:12" ht="38.25" hidden="1" x14ac:dyDescent="0.2">
      <c r="A652" s="3">
        <v>646</v>
      </c>
      <c r="B652" s="179">
        <v>3220</v>
      </c>
      <c r="C652" s="187" t="s">
        <v>841</v>
      </c>
      <c r="D652" s="211">
        <v>10</v>
      </c>
      <c r="E652" s="194" t="s">
        <v>44</v>
      </c>
      <c r="F652" s="179" t="s">
        <v>39</v>
      </c>
      <c r="G652" s="189">
        <v>31201512</v>
      </c>
      <c r="H652" s="490">
        <v>12000</v>
      </c>
      <c r="I652" s="188" t="s">
        <v>47</v>
      </c>
      <c r="J652" s="178" t="s">
        <v>102</v>
      </c>
      <c r="K652" s="382">
        <v>350</v>
      </c>
      <c r="L652" s="182"/>
    </row>
    <row r="653" spans="1:12" ht="25.5" hidden="1" x14ac:dyDescent="0.2">
      <c r="A653" s="3">
        <v>647</v>
      </c>
      <c r="B653" s="179">
        <v>3220</v>
      </c>
      <c r="C653" s="187" t="s">
        <v>842</v>
      </c>
      <c r="D653" s="211">
        <v>4</v>
      </c>
      <c r="E653" s="194" t="s">
        <v>44</v>
      </c>
      <c r="F653" s="179" t="s">
        <v>39</v>
      </c>
      <c r="G653" s="189">
        <v>31181602</v>
      </c>
      <c r="H653" s="490">
        <v>70000</v>
      </c>
      <c r="I653" s="188" t="s">
        <v>47</v>
      </c>
      <c r="J653" s="178" t="s">
        <v>102</v>
      </c>
      <c r="K653" s="382">
        <v>350</v>
      </c>
      <c r="L653" s="182"/>
    </row>
    <row r="654" spans="1:12" ht="25.5" hidden="1" x14ac:dyDescent="0.2">
      <c r="A654" s="3">
        <v>648</v>
      </c>
      <c r="B654" s="179">
        <v>3220</v>
      </c>
      <c r="C654" s="187" t="s">
        <v>843</v>
      </c>
      <c r="D654" s="211">
        <v>4</v>
      </c>
      <c r="E654" s="194" t="s">
        <v>44</v>
      </c>
      <c r="F654" s="179" t="s">
        <v>39</v>
      </c>
      <c r="G654" s="189">
        <v>44121618</v>
      </c>
      <c r="H654" s="490">
        <v>10000</v>
      </c>
      <c r="I654" s="188" t="s">
        <v>47</v>
      </c>
      <c r="J654" s="178" t="s">
        <v>102</v>
      </c>
      <c r="K654" s="382">
        <v>350</v>
      </c>
      <c r="L654" s="182"/>
    </row>
    <row r="655" spans="1:12" ht="25.5" hidden="1" x14ac:dyDescent="0.2">
      <c r="A655" s="3">
        <v>649</v>
      </c>
      <c r="B655" s="179">
        <v>3220</v>
      </c>
      <c r="C655" s="187" t="s">
        <v>844</v>
      </c>
      <c r="D655" s="211">
        <v>3</v>
      </c>
      <c r="E655" s="194" t="s">
        <v>44</v>
      </c>
      <c r="F655" s="179" t="s">
        <v>39</v>
      </c>
      <c r="G655" s="189">
        <v>44122011</v>
      </c>
      <c r="H655" s="490">
        <v>22000</v>
      </c>
      <c r="I655" s="188" t="s">
        <v>47</v>
      </c>
      <c r="J655" s="178" t="s">
        <v>102</v>
      </c>
      <c r="K655" s="382">
        <v>350</v>
      </c>
      <c r="L655" s="182"/>
    </row>
    <row r="656" spans="1:12" ht="38.25" hidden="1" x14ac:dyDescent="0.2">
      <c r="A656" s="3">
        <v>650</v>
      </c>
      <c r="B656" s="179">
        <v>3220</v>
      </c>
      <c r="C656" s="187" t="s">
        <v>845</v>
      </c>
      <c r="D656" s="211">
        <v>2</v>
      </c>
      <c r="E656" s="194" t="s">
        <v>44</v>
      </c>
      <c r="F656" s="179" t="s">
        <v>39</v>
      </c>
      <c r="G656" s="189">
        <v>44122118</v>
      </c>
      <c r="H656" s="490">
        <v>5000</v>
      </c>
      <c r="I656" s="188" t="s">
        <v>47</v>
      </c>
      <c r="J656" s="178" t="s">
        <v>102</v>
      </c>
      <c r="K656" s="382">
        <v>350</v>
      </c>
      <c r="L656" s="182"/>
    </row>
    <row r="657" spans="1:12" ht="38.25" hidden="1" x14ac:dyDescent="0.2">
      <c r="A657" s="3">
        <v>651</v>
      </c>
      <c r="B657" s="179">
        <v>3220</v>
      </c>
      <c r="C657" s="187" t="s">
        <v>846</v>
      </c>
      <c r="D657" s="211">
        <v>30</v>
      </c>
      <c r="E657" s="194" t="s">
        <v>44</v>
      </c>
      <c r="F657" s="179" t="s">
        <v>39</v>
      </c>
      <c r="G657" s="189">
        <v>44121708</v>
      </c>
      <c r="H657" s="490">
        <v>40000</v>
      </c>
      <c r="I657" s="188" t="s">
        <v>47</v>
      </c>
      <c r="J657" s="178" t="s">
        <v>102</v>
      </c>
      <c r="K657" s="382">
        <v>350</v>
      </c>
      <c r="L657" s="182"/>
    </row>
    <row r="658" spans="1:12" ht="25.5" hidden="1" x14ac:dyDescent="0.2">
      <c r="A658" s="3">
        <v>652</v>
      </c>
      <c r="B658" s="179">
        <v>3220</v>
      </c>
      <c r="C658" s="187" t="s">
        <v>847</v>
      </c>
      <c r="D658" s="211">
        <v>2</v>
      </c>
      <c r="E658" s="194" t="s">
        <v>44</v>
      </c>
      <c r="F658" s="179" t="s">
        <v>39</v>
      </c>
      <c r="G658" s="189">
        <v>44121611</v>
      </c>
      <c r="H658" s="490">
        <v>15000</v>
      </c>
      <c r="I658" s="188" t="s">
        <v>47</v>
      </c>
      <c r="J658" s="178" t="s">
        <v>102</v>
      </c>
      <c r="K658" s="382">
        <v>350</v>
      </c>
      <c r="L658" s="182"/>
    </row>
    <row r="659" spans="1:12" ht="25.5" hidden="1" x14ac:dyDescent="0.2">
      <c r="A659" s="3">
        <v>653</v>
      </c>
      <c r="B659" s="179">
        <v>3220</v>
      </c>
      <c r="C659" s="187" t="s">
        <v>848</v>
      </c>
      <c r="D659" s="211">
        <v>4</v>
      </c>
      <c r="E659" s="194" t="s">
        <v>44</v>
      </c>
      <c r="F659" s="179" t="s">
        <v>39</v>
      </c>
      <c r="G659" s="189">
        <v>44121708</v>
      </c>
      <c r="H659" s="490">
        <v>10000</v>
      </c>
      <c r="I659" s="188" t="s">
        <v>47</v>
      </c>
      <c r="J659" s="178" t="s">
        <v>102</v>
      </c>
      <c r="K659" s="382">
        <v>350</v>
      </c>
      <c r="L659" s="182"/>
    </row>
    <row r="660" spans="1:12" ht="25.5" hidden="1" x14ac:dyDescent="0.2">
      <c r="A660" s="3">
        <v>654</v>
      </c>
      <c r="B660" s="176">
        <v>3220</v>
      </c>
      <c r="C660" s="177" t="s">
        <v>849</v>
      </c>
      <c r="D660" s="382">
        <v>3</v>
      </c>
      <c r="E660" s="194" t="s">
        <v>44</v>
      </c>
      <c r="F660" s="179" t="s">
        <v>39</v>
      </c>
      <c r="G660" s="181">
        <v>44121904</v>
      </c>
      <c r="H660" s="554">
        <v>6000</v>
      </c>
      <c r="I660" s="191" t="s">
        <v>47</v>
      </c>
      <c r="J660" s="178" t="s">
        <v>102</v>
      </c>
      <c r="K660" s="382">
        <v>350</v>
      </c>
      <c r="L660" s="180"/>
    </row>
    <row r="661" spans="1:12" ht="25.5" hidden="1" x14ac:dyDescent="0.2">
      <c r="A661" s="3">
        <v>655</v>
      </c>
      <c r="B661" s="179">
        <v>3220</v>
      </c>
      <c r="C661" s="187" t="s">
        <v>850</v>
      </c>
      <c r="D661" s="211">
        <v>8</v>
      </c>
      <c r="E661" s="194" t="s">
        <v>44</v>
      </c>
      <c r="F661" s="179" t="s">
        <v>39</v>
      </c>
      <c r="G661" s="189">
        <v>27111501</v>
      </c>
      <c r="H661" s="490">
        <v>21000</v>
      </c>
      <c r="I661" s="188" t="s">
        <v>47</v>
      </c>
      <c r="J661" s="178" t="s">
        <v>102</v>
      </c>
      <c r="K661" s="382">
        <v>350</v>
      </c>
      <c r="L661" s="182"/>
    </row>
    <row r="662" spans="1:12" ht="25.5" hidden="1" customHeight="1" x14ac:dyDescent="0.2">
      <c r="A662" s="3">
        <v>656</v>
      </c>
      <c r="B662" s="179">
        <v>3220</v>
      </c>
      <c r="C662" s="187" t="s">
        <v>109</v>
      </c>
      <c r="D662" s="211">
        <v>4</v>
      </c>
      <c r="E662" s="194" t="s">
        <v>44</v>
      </c>
      <c r="F662" s="179" t="s">
        <v>39</v>
      </c>
      <c r="G662" s="189">
        <v>43211706</v>
      </c>
      <c r="H662" s="490">
        <v>52000</v>
      </c>
      <c r="I662" s="188" t="s">
        <v>47</v>
      </c>
      <c r="J662" s="178" t="s">
        <v>102</v>
      </c>
      <c r="K662" s="382">
        <v>351</v>
      </c>
      <c r="L662" s="182"/>
    </row>
    <row r="663" spans="1:12" ht="25.5" hidden="1" customHeight="1" x14ac:dyDescent="0.2">
      <c r="A663" s="3">
        <v>657</v>
      </c>
      <c r="B663" s="179">
        <v>3220</v>
      </c>
      <c r="C663" s="187" t="s">
        <v>851</v>
      </c>
      <c r="D663" s="211">
        <v>4</v>
      </c>
      <c r="E663" s="194" t="s">
        <v>44</v>
      </c>
      <c r="F663" s="179" t="s">
        <v>39</v>
      </c>
      <c r="G663" s="189">
        <v>43211802</v>
      </c>
      <c r="H663" s="490">
        <v>15000</v>
      </c>
      <c r="I663" s="188" t="s">
        <v>47</v>
      </c>
      <c r="J663" s="178" t="s">
        <v>102</v>
      </c>
      <c r="K663" s="382">
        <v>351</v>
      </c>
      <c r="L663" s="182"/>
    </row>
    <row r="664" spans="1:12" ht="25.5" hidden="1" customHeight="1" x14ac:dyDescent="0.2">
      <c r="A664" s="3">
        <v>658</v>
      </c>
      <c r="B664" s="179">
        <v>3220</v>
      </c>
      <c r="C664" s="187" t="s">
        <v>852</v>
      </c>
      <c r="D664" s="211">
        <v>4</v>
      </c>
      <c r="E664" s="194" t="s">
        <v>44</v>
      </c>
      <c r="F664" s="179" t="s">
        <v>39</v>
      </c>
      <c r="G664" s="189">
        <v>43211802</v>
      </c>
      <c r="H664" s="490">
        <v>13000</v>
      </c>
      <c r="I664" s="188" t="s">
        <v>47</v>
      </c>
      <c r="J664" s="178" t="s">
        <v>102</v>
      </c>
      <c r="K664" s="382">
        <v>351</v>
      </c>
      <c r="L664" s="182"/>
    </row>
    <row r="665" spans="1:12" ht="25.5" hidden="1" customHeight="1" x14ac:dyDescent="0.2">
      <c r="A665" s="3">
        <v>659</v>
      </c>
      <c r="B665" s="179">
        <v>3220</v>
      </c>
      <c r="C665" s="202" t="s">
        <v>853</v>
      </c>
      <c r="D665" s="500">
        <v>10</v>
      </c>
      <c r="E665" s="204" t="s">
        <v>44</v>
      </c>
      <c r="F665" s="205" t="s">
        <v>39</v>
      </c>
      <c r="G665" s="190">
        <v>44103103</v>
      </c>
      <c r="H665" s="573">
        <v>400000</v>
      </c>
      <c r="I665" s="206" t="s">
        <v>47</v>
      </c>
      <c r="J665" s="207" t="s">
        <v>102</v>
      </c>
      <c r="K665" s="208">
        <v>352</v>
      </c>
      <c r="L665" s="209" t="s">
        <v>854</v>
      </c>
    </row>
    <row r="666" spans="1:12" ht="51" hidden="1" customHeight="1" x14ac:dyDescent="0.2">
      <c r="A666" s="3">
        <v>660</v>
      </c>
      <c r="B666" s="61">
        <v>3202</v>
      </c>
      <c r="C666" s="197" t="s">
        <v>855</v>
      </c>
      <c r="D666" s="211">
        <v>474</v>
      </c>
      <c r="E666" s="194" t="s">
        <v>311</v>
      </c>
      <c r="F666" s="179" t="s">
        <v>39</v>
      </c>
      <c r="G666" s="62" t="s">
        <v>856</v>
      </c>
      <c r="H666" s="574">
        <v>1570151.86</v>
      </c>
      <c r="I666" s="3" t="s">
        <v>857</v>
      </c>
      <c r="J666" s="178" t="s">
        <v>858</v>
      </c>
      <c r="K666" s="211">
        <v>269</v>
      </c>
      <c r="L666" s="197"/>
    </row>
    <row r="667" spans="1:12" ht="51" hidden="1" customHeight="1" x14ac:dyDescent="0.2">
      <c r="A667" s="3">
        <v>661</v>
      </c>
      <c r="B667" s="3">
        <v>3202</v>
      </c>
      <c r="C667" s="197" t="s">
        <v>859</v>
      </c>
      <c r="D667" s="211">
        <v>1248</v>
      </c>
      <c r="E667" s="194" t="s">
        <v>311</v>
      </c>
      <c r="F667" s="205" t="s">
        <v>39</v>
      </c>
      <c r="G667" s="62" t="s">
        <v>860</v>
      </c>
      <c r="H667" s="574">
        <v>4670714.88</v>
      </c>
      <c r="I667" s="3" t="s">
        <v>857</v>
      </c>
      <c r="J667" s="178" t="s">
        <v>858</v>
      </c>
      <c r="K667" s="211">
        <v>269</v>
      </c>
      <c r="L667" s="197"/>
    </row>
    <row r="668" spans="1:12" ht="51" hidden="1" customHeight="1" x14ac:dyDescent="0.2">
      <c r="A668" s="3">
        <v>662</v>
      </c>
      <c r="B668" s="3">
        <v>3202</v>
      </c>
      <c r="C668" s="197" t="s">
        <v>861</v>
      </c>
      <c r="D668" s="211">
        <v>1872</v>
      </c>
      <c r="E668" s="194" t="s">
        <v>311</v>
      </c>
      <c r="F668" s="179" t="s">
        <v>39</v>
      </c>
      <c r="G668" s="62" t="s">
        <v>862</v>
      </c>
      <c r="H668" s="574">
        <v>5765404.3200000003</v>
      </c>
      <c r="I668" s="3" t="s">
        <v>857</v>
      </c>
      <c r="J668" s="178" t="s">
        <v>858</v>
      </c>
      <c r="K668" s="211">
        <v>269</v>
      </c>
      <c r="L668" s="197" t="s">
        <v>863</v>
      </c>
    </row>
    <row r="669" spans="1:12" ht="38.25" hidden="1" customHeight="1" x14ac:dyDescent="0.2">
      <c r="A669" s="3">
        <v>663</v>
      </c>
      <c r="B669" s="3">
        <v>3202</v>
      </c>
      <c r="C669" s="197" t="s">
        <v>864</v>
      </c>
      <c r="D669" s="211">
        <v>4992</v>
      </c>
      <c r="E669" s="194" t="s">
        <v>311</v>
      </c>
      <c r="F669" s="205" t="s">
        <v>39</v>
      </c>
      <c r="G669" s="62" t="s">
        <v>865</v>
      </c>
      <c r="H669" s="574">
        <v>8757565.4399999995</v>
      </c>
      <c r="I669" s="3" t="s">
        <v>857</v>
      </c>
      <c r="J669" s="178" t="s">
        <v>858</v>
      </c>
      <c r="K669" s="211">
        <v>269</v>
      </c>
      <c r="L669" s="197"/>
    </row>
    <row r="670" spans="1:12" ht="25.5" hidden="1" customHeight="1" x14ac:dyDescent="0.2">
      <c r="A670" s="3">
        <v>664</v>
      </c>
      <c r="B670" s="3">
        <v>3202</v>
      </c>
      <c r="C670" s="197" t="s">
        <v>866</v>
      </c>
      <c r="D670" s="211">
        <v>858</v>
      </c>
      <c r="E670" s="194" t="s">
        <v>44</v>
      </c>
      <c r="F670" s="179" t="s">
        <v>39</v>
      </c>
      <c r="G670" s="62" t="s">
        <v>867</v>
      </c>
      <c r="H670" s="574">
        <v>1236163.5</v>
      </c>
      <c r="I670" s="3" t="s">
        <v>857</v>
      </c>
      <c r="J670" s="178" t="s">
        <v>858</v>
      </c>
      <c r="K670" s="211">
        <v>269</v>
      </c>
      <c r="L670" s="197"/>
    </row>
    <row r="671" spans="1:12" ht="63.75" hidden="1" customHeight="1" x14ac:dyDescent="0.2">
      <c r="A671" s="3">
        <v>665</v>
      </c>
      <c r="B671" s="3">
        <v>3202</v>
      </c>
      <c r="C671" s="197" t="s">
        <v>868</v>
      </c>
      <c r="D671" s="211">
        <v>70</v>
      </c>
      <c r="E671" s="194" t="s">
        <v>308</v>
      </c>
      <c r="F671" s="205" t="s">
        <v>39</v>
      </c>
      <c r="G671" s="62" t="s">
        <v>869</v>
      </c>
      <c r="H671" s="574">
        <v>700000</v>
      </c>
      <c r="I671" s="211" t="s">
        <v>870</v>
      </c>
      <c r="J671" s="178" t="s">
        <v>858</v>
      </c>
      <c r="K671" s="211">
        <v>277</v>
      </c>
      <c r="L671" s="197"/>
    </row>
    <row r="672" spans="1:12" ht="51" hidden="1" customHeight="1" x14ac:dyDescent="0.2">
      <c r="A672" s="3">
        <v>666</v>
      </c>
      <c r="B672" s="3">
        <v>3202</v>
      </c>
      <c r="C672" s="197" t="s">
        <v>871</v>
      </c>
      <c r="D672" s="211">
        <v>59</v>
      </c>
      <c r="E672" s="194" t="s">
        <v>44</v>
      </c>
      <c r="F672" s="179" t="s">
        <v>39</v>
      </c>
      <c r="G672" s="62" t="s">
        <v>872</v>
      </c>
      <c r="H672" s="574">
        <v>165008.25</v>
      </c>
      <c r="I672" s="3" t="s">
        <v>873</v>
      </c>
      <c r="J672" s="178" t="s">
        <v>858</v>
      </c>
      <c r="K672" s="211">
        <v>278</v>
      </c>
      <c r="L672" s="197"/>
    </row>
    <row r="673" spans="1:12" ht="51" hidden="1" customHeight="1" x14ac:dyDescent="0.2">
      <c r="A673" s="3">
        <v>667</v>
      </c>
      <c r="B673" s="3">
        <v>3202</v>
      </c>
      <c r="C673" s="197" t="s">
        <v>874</v>
      </c>
      <c r="D673" s="211">
        <v>60</v>
      </c>
      <c r="E673" s="194" t="s">
        <v>44</v>
      </c>
      <c r="F673" s="205" t="s">
        <v>39</v>
      </c>
      <c r="G673" s="62" t="s">
        <v>875</v>
      </c>
      <c r="H673" s="574">
        <v>5005674</v>
      </c>
      <c r="I673" s="3" t="s">
        <v>873</v>
      </c>
      <c r="J673" s="178" t="s">
        <v>858</v>
      </c>
      <c r="K673" s="211">
        <v>278</v>
      </c>
      <c r="L673" s="197"/>
    </row>
    <row r="674" spans="1:12" ht="51" hidden="1" customHeight="1" x14ac:dyDescent="0.2">
      <c r="A674" s="3">
        <v>668</v>
      </c>
      <c r="B674" s="3">
        <v>3202</v>
      </c>
      <c r="C674" s="197" t="s">
        <v>876</v>
      </c>
      <c r="D674" s="211">
        <v>15</v>
      </c>
      <c r="E674" s="194" t="s">
        <v>44</v>
      </c>
      <c r="F674" s="179" t="s">
        <v>39</v>
      </c>
      <c r="G674" s="62" t="s">
        <v>877</v>
      </c>
      <c r="H674" s="574">
        <v>1602283.5</v>
      </c>
      <c r="I674" s="3" t="s">
        <v>873</v>
      </c>
      <c r="J674" s="178" t="s">
        <v>858</v>
      </c>
      <c r="K674" s="211">
        <v>278</v>
      </c>
      <c r="L674" s="197"/>
    </row>
    <row r="675" spans="1:12" ht="51" hidden="1" customHeight="1" x14ac:dyDescent="0.2">
      <c r="A675" s="3">
        <v>669</v>
      </c>
      <c r="B675" s="3">
        <v>3202</v>
      </c>
      <c r="C675" s="197" t="s">
        <v>878</v>
      </c>
      <c r="D675" s="211">
        <v>14</v>
      </c>
      <c r="E675" s="194" t="s">
        <v>44</v>
      </c>
      <c r="F675" s="205" t="s">
        <v>39</v>
      </c>
      <c r="G675" s="62" t="s">
        <v>879</v>
      </c>
      <c r="H675" s="574">
        <v>1440885.5999999999</v>
      </c>
      <c r="I675" s="3" t="s">
        <v>873</v>
      </c>
      <c r="J675" s="178" t="s">
        <v>858</v>
      </c>
      <c r="K675" s="211">
        <v>278</v>
      </c>
      <c r="L675" s="197"/>
    </row>
    <row r="676" spans="1:12" ht="25.5" hidden="1" customHeight="1" x14ac:dyDescent="0.2">
      <c r="A676" s="3">
        <v>670</v>
      </c>
      <c r="B676" s="3">
        <v>3202</v>
      </c>
      <c r="C676" s="197" t="s">
        <v>880</v>
      </c>
      <c r="D676" s="211">
        <v>20</v>
      </c>
      <c r="E676" s="194" t="s">
        <v>311</v>
      </c>
      <c r="F676" s="179" t="s">
        <v>39</v>
      </c>
      <c r="G676" s="62" t="s">
        <v>881</v>
      </c>
      <c r="H676" s="574">
        <v>1247520</v>
      </c>
      <c r="I676" s="3" t="s">
        <v>873</v>
      </c>
      <c r="J676" s="178" t="s">
        <v>858</v>
      </c>
      <c r="K676" s="211">
        <v>278</v>
      </c>
      <c r="L676" s="197"/>
    </row>
    <row r="677" spans="1:12" ht="38.25" hidden="1" customHeight="1" x14ac:dyDescent="0.2">
      <c r="A677" s="3">
        <v>671</v>
      </c>
      <c r="B677" s="3">
        <v>3202</v>
      </c>
      <c r="C677" s="197" t="s">
        <v>882</v>
      </c>
      <c r="D677" s="211">
        <v>16</v>
      </c>
      <c r="E677" s="194" t="s">
        <v>44</v>
      </c>
      <c r="F677" s="205" t="s">
        <v>39</v>
      </c>
      <c r="G677" s="62" t="s">
        <v>883</v>
      </c>
      <c r="H677" s="574">
        <v>2350400</v>
      </c>
      <c r="I677" s="3" t="s">
        <v>873</v>
      </c>
      <c r="J677" s="178" t="s">
        <v>858</v>
      </c>
      <c r="K677" s="211">
        <v>278</v>
      </c>
      <c r="L677" s="197"/>
    </row>
    <row r="678" spans="1:12" ht="38.25" hidden="1" customHeight="1" x14ac:dyDescent="0.2">
      <c r="A678" s="3">
        <v>672</v>
      </c>
      <c r="B678" s="3">
        <v>3202</v>
      </c>
      <c r="C678" s="197" t="s">
        <v>884</v>
      </c>
      <c r="D678" s="211">
        <v>50</v>
      </c>
      <c r="E678" s="194" t="s">
        <v>44</v>
      </c>
      <c r="F678" s="179" t="s">
        <v>39</v>
      </c>
      <c r="G678" s="62" t="s">
        <v>885</v>
      </c>
      <c r="H678" s="574">
        <v>1017000</v>
      </c>
      <c r="I678" s="3" t="s">
        <v>873</v>
      </c>
      <c r="J678" s="178" t="s">
        <v>858</v>
      </c>
      <c r="K678" s="211">
        <v>278</v>
      </c>
      <c r="L678" s="197"/>
    </row>
    <row r="679" spans="1:12" ht="63.75" hidden="1" customHeight="1" x14ac:dyDescent="0.2">
      <c r="A679" s="3">
        <v>673</v>
      </c>
      <c r="B679" s="3">
        <v>3202</v>
      </c>
      <c r="C679" s="197" t="s">
        <v>886</v>
      </c>
      <c r="D679" s="211">
        <v>130</v>
      </c>
      <c r="E679" s="194" t="s">
        <v>44</v>
      </c>
      <c r="F679" s="205" t="s">
        <v>39</v>
      </c>
      <c r="G679" s="62" t="s">
        <v>887</v>
      </c>
      <c r="H679" s="574">
        <v>1383577</v>
      </c>
      <c r="I679" s="211" t="s">
        <v>873</v>
      </c>
      <c r="J679" s="178" t="s">
        <v>858</v>
      </c>
      <c r="K679" s="211">
        <v>278</v>
      </c>
      <c r="L679" s="197"/>
    </row>
    <row r="680" spans="1:12" ht="63.75" hidden="1" customHeight="1" x14ac:dyDescent="0.2">
      <c r="A680" s="3">
        <v>674</v>
      </c>
      <c r="B680" s="3">
        <v>3202</v>
      </c>
      <c r="C680" s="197" t="s">
        <v>888</v>
      </c>
      <c r="D680" s="211">
        <v>180</v>
      </c>
      <c r="E680" s="194" t="s">
        <v>44</v>
      </c>
      <c r="F680" s="179" t="s">
        <v>39</v>
      </c>
      <c r="G680" s="62" t="s">
        <v>889</v>
      </c>
      <c r="H680" s="574">
        <v>526320</v>
      </c>
      <c r="I680" s="3" t="s">
        <v>873</v>
      </c>
      <c r="J680" s="178" t="s">
        <v>858</v>
      </c>
      <c r="K680" s="211">
        <v>278</v>
      </c>
      <c r="L680" s="197"/>
    </row>
    <row r="681" spans="1:12" ht="38.25" hidden="1" customHeight="1" x14ac:dyDescent="0.2">
      <c r="A681" s="3">
        <v>675</v>
      </c>
      <c r="B681" s="3">
        <v>3202</v>
      </c>
      <c r="C681" s="197" t="s">
        <v>890</v>
      </c>
      <c r="D681" s="211">
        <v>40</v>
      </c>
      <c r="E681" s="194" t="s">
        <v>44</v>
      </c>
      <c r="F681" s="205" t="s">
        <v>39</v>
      </c>
      <c r="G681" s="62" t="s">
        <v>891</v>
      </c>
      <c r="H681" s="574">
        <v>261331.65</v>
      </c>
      <c r="I681" s="211" t="s">
        <v>873</v>
      </c>
      <c r="J681" s="178" t="s">
        <v>858</v>
      </c>
      <c r="K681" s="211">
        <v>278</v>
      </c>
      <c r="L681" s="197"/>
    </row>
    <row r="682" spans="1:12" ht="25.5" hidden="1" customHeight="1" x14ac:dyDescent="0.2">
      <c r="A682" s="3">
        <v>676</v>
      </c>
      <c r="B682" s="3">
        <v>3202</v>
      </c>
      <c r="C682" s="197" t="s">
        <v>892</v>
      </c>
      <c r="D682" s="211">
        <v>120</v>
      </c>
      <c r="E682" s="194" t="s">
        <v>44</v>
      </c>
      <c r="F682" s="179" t="s">
        <v>39</v>
      </c>
      <c r="G682" s="62" t="s">
        <v>893</v>
      </c>
      <c r="H682" s="574">
        <v>2524872</v>
      </c>
      <c r="I682" s="3" t="s">
        <v>894</v>
      </c>
      <c r="J682" s="178" t="s">
        <v>858</v>
      </c>
      <c r="K682" s="211">
        <v>284</v>
      </c>
      <c r="L682" s="197"/>
    </row>
    <row r="683" spans="1:12" ht="63.75" hidden="1" customHeight="1" x14ac:dyDescent="0.2">
      <c r="A683" s="3">
        <v>677</v>
      </c>
      <c r="B683" s="3">
        <v>3202</v>
      </c>
      <c r="C683" s="197" t="s">
        <v>895</v>
      </c>
      <c r="D683" s="211">
        <v>400</v>
      </c>
      <c r="E683" s="194" t="s">
        <v>44</v>
      </c>
      <c r="F683" s="205" t="s">
        <v>39</v>
      </c>
      <c r="G683" s="62" t="s">
        <v>896</v>
      </c>
      <c r="H683" s="574">
        <v>16000000</v>
      </c>
      <c r="I683" s="3" t="s">
        <v>894</v>
      </c>
      <c r="J683" s="178" t="s">
        <v>858</v>
      </c>
      <c r="K683" s="211">
        <v>284</v>
      </c>
      <c r="L683" s="197"/>
    </row>
    <row r="684" spans="1:12" ht="51" hidden="1" customHeight="1" x14ac:dyDescent="0.2">
      <c r="A684" s="3">
        <v>678</v>
      </c>
      <c r="B684" s="3">
        <v>3202</v>
      </c>
      <c r="C684" s="197" t="s">
        <v>897</v>
      </c>
      <c r="D684" s="211">
        <v>19</v>
      </c>
      <c r="E684" s="194" t="s">
        <v>44</v>
      </c>
      <c r="F684" s="179" t="s">
        <v>39</v>
      </c>
      <c r="G684" s="62" t="s">
        <v>898</v>
      </c>
      <c r="H684" s="574">
        <v>678494.94000000006</v>
      </c>
      <c r="I684" s="3" t="s">
        <v>894</v>
      </c>
      <c r="J684" s="178" t="s">
        <v>858</v>
      </c>
      <c r="K684" s="211">
        <v>284</v>
      </c>
      <c r="L684" s="197"/>
    </row>
    <row r="685" spans="1:12" ht="12.75" hidden="1" customHeight="1" x14ac:dyDescent="0.2">
      <c r="A685" s="3">
        <v>679</v>
      </c>
      <c r="B685" s="3">
        <v>3202</v>
      </c>
      <c r="C685" s="197" t="s">
        <v>899</v>
      </c>
      <c r="D685" s="211">
        <v>100</v>
      </c>
      <c r="E685" s="194" t="s">
        <v>44</v>
      </c>
      <c r="F685" s="205" t="s">
        <v>39</v>
      </c>
      <c r="G685" s="62">
        <v>46181611</v>
      </c>
      <c r="H685" s="574">
        <v>1005700</v>
      </c>
      <c r="I685" s="3" t="s">
        <v>894</v>
      </c>
      <c r="J685" s="178" t="s">
        <v>858</v>
      </c>
      <c r="K685" s="211">
        <v>284</v>
      </c>
      <c r="L685" s="197"/>
    </row>
    <row r="686" spans="1:12" ht="25.5" hidden="1" customHeight="1" x14ac:dyDescent="0.2">
      <c r="A686" s="3">
        <v>680</v>
      </c>
      <c r="B686" s="3">
        <v>3202</v>
      </c>
      <c r="C686" s="197" t="s">
        <v>900</v>
      </c>
      <c r="D686" s="211">
        <v>50</v>
      </c>
      <c r="E686" s="194" t="s">
        <v>44</v>
      </c>
      <c r="F686" s="179" t="s">
        <v>39</v>
      </c>
      <c r="G686" s="62">
        <v>46181543</v>
      </c>
      <c r="H686" s="574">
        <v>2869500</v>
      </c>
      <c r="I686" s="3" t="s">
        <v>894</v>
      </c>
      <c r="J686" s="178" t="s">
        <v>858</v>
      </c>
      <c r="K686" s="211">
        <v>284</v>
      </c>
      <c r="L686" s="197"/>
    </row>
    <row r="687" spans="1:12" ht="38.25" hidden="1" customHeight="1" x14ac:dyDescent="0.2">
      <c r="A687" s="3">
        <v>681</v>
      </c>
      <c r="B687" s="3">
        <v>3202</v>
      </c>
      <c r="C687" s="197" t="s">
        <v>901</v>
      </c>
      <c r="D687" s="211">
        <v>150</v>
      </c>
      <c r="E687" s="194" t="s">
        <v>44</v>
      </c>
      <c r="F687" s="205" t="s">
        <v>39</v>
      </c>
      <c r="G687" s="62">
        <v>46181543</v>
      </c>
      <c r="H687" s="574">
        <v>9997110</v>
      </c>
      <c r="I687" s="3" t="s">
        <v>894</v>
      </c>
      <c r="J687" s="178" t="s">
        <v>858</v>
      </c>
      <c r="K687" s="211">
        <v>284</v>
      </c>
      <c r="L687" s="197"/>
    </row>
    <row r="688" spans="1:12" ht="51" hidden="1" customHeight="1" x14ac:dyDescent="0.2">
      <c r="A688" s="3">
        <v>682</v>
      </c>
      <c r="B688" s="3">
        <v>3202</v>
      </c>
      <c r="C688" s="197" t="s">
        <v>902</v>
      </c>
      <c r="D688" s="211">
        <v>70</v>
      </c>
      <c r="E688" s="194" t="s">
        <v>44</v>
      </c>
      <c r="F688" s="179" t="s">
        <v>39</v>
      </c>
      <c r="G688" s="62" t="s">
        <v>903</v>
      </c>
      <c r="H688" s="574">
        <v>812609</v>
      </c>
      <c r="I688" s="3" t="s">
        <v>894</v>
      </c>
      <c r="J688" s="178" t="s">
        <v>858</v>
      </c>
      <c r="K688" s="211">
        <v>284</v>
      </c>
      <c r="L688" s="197"/>
    </row>
    <row r="689" spans="1:12" ht="12.75" hidden="1" customHeight="1" x14ac:dyDescent="0.2">
      <c r="A689" s="3">
        <v>683</v>
      </c>
      <c r="B689" s="3">
        <v>3202</v>
      </c>
      <c r="C689" s="197" t="s">
        <v>904</v>
      </c>
      <c r="D689" s="211">
        <v>62</v>
      </c>
      <c r="E689" s="194" t="s">
        <v>44</v>
      </c>
      <c r="F689" s="205" t="s">
        <v>39</v>
      </c>
      <c r="G689" s="62" t="s">
        <v>905</v>
      </c>
      <c r="H689" s="574">
        <v>325779</v>
      </c>
      <c r="I689" s="3" t="s">
        <v>894</v>
      </c>
      <c r="J689" s="178" t="s">
        <v>858</v>
      </c>
      <c r="K689" s="211">
        <v>284</v>
      </c>
      <c r="L689" s="197"/>
    </row>
    <row r="690" spans="1:12" ht="38.25" hidden="1" customHeight="1" x14ac:dyDescent="0.2">
      <c r="A690" s="3">
        <v>684</v>
      </c>
      <c r="B690" s="3">
        <v>3202</v>
      </c>
      <c r="C690" s="197" t="s">
        <v>906</v>
      </c>
      <c r="D690" s="211">
        <v>40</v>
      </c>
      <c r="E690" s="194" t="s">
        <v>44</v>
      </c>
      <c r="F690" s="179" t="s">
        <v>39</v>
      </c>
      <c r="G690" s="62" t="s">
        <v>907</v>
      </c>
      <c r="H690" s="575">
        <v>1551600</v>
      </c>
      <c r="I690" s="3" t="s">
        <v>894</v>
      </c>
      <c r="J690" s="178" t="s">
        <v>858</v>
      </c>
      <c r="K690" s="211">
        <v>284</v>
      </c>
      <c r="L690" s="197"/>
    </row>
    <row r="691" spans="1:12" ht="38.25" hidden="1" customHeight="1" x14ac:dyDescent="0.2">
      <c r="A691" s="3">
        <v>685</v>
      </c>
      <c r="B691" s="3">
        <v>3202</v>
      </c>
      <c r="C691" s="197" t="s">
        <v>908</v>
      </c>
      <c r="D691" s="211">
        <v>308</v>
      </c>
      <c r="E691" s="194" t="s">
        <v>44</v>
      </c>
      <c r="F691" s="205" t="s">
        <v>39</v>
      </c>
      <c r="G691" s="62">
        <v>53111601</v>
      </c>
      <c r="H691" s="575">
        <v>11947320</v>
      </c>
      <c r="I691" s="72" t="s">
        <v>894</v>
      </c>
      <c r="J691" s="178" t="s">
        <v>858</v>
      </c>
      <c r="K691" s="211">
        <v>284</v>
      </c>
      <c r="L691" s="197"/>
    </row>
    <row r="692" spans="1:12" ht="76.5" hidden="1" customHeight="1" x14ac:dyDescent="0.2">
      <c r="A692" s="3">
        <v>686</v>
      </c>
      <c r="B692" s="3">
        <v>3202</v>
      </c>
      <c r="C692" s="197" t="s">
        <v>909</v>
      </c>
      <c r="D692" s="211">
        <v>28</v>
      </c>
      <c r="E692" s="194" t="s">
        <v>44</v>
      </c>
      <c r="F692" s="179" t="s">
        <v>39</v>
      </c>
      <c r="G692" s="62" t="s">
        <v>910</v>
      </c>
      <c r="H692" s="575">
        <v>177184</v>
      </c>
      <c r="I692" s="3" t="s">
        <v>911</v>
      </c>
      <c r="J692" s="178" t="s">
        <v>858</v>
      </c>
      <c r="K692" s="211">
        <v>284</v>
      </c>
      <c r="L692" s="197"/>
    </row>
    <row r="693" spans="1:12" ht="38.25" hidden="1" customHeight="1" x14ac:dyDescent="0.2">
      <c r="A693" s="3">
        <v>687</v>
      </c>
      <c r="B693" s="3">
        <v>3202</v>
      </c>
      <c r="C693" s="197" t="s">
        <v>912</v>
      </c>
      <c r="D693" s="211">
        <v>37</v>
      </c>
      <c r="E693" s="194" t="s">
        <v>44</v>
      </c>
      <c r="F693" s="205" t="s">
        <v>39</v>
      </c>
      <c r="G693" s="62" t="s">
        <v>913</v>
      </c>
      <c r="H693" s="575">
        <v>627150</v>
      </c>
      <c r="I693" s="3" t="s">
        <v>894</v>
      </c>
      <c r="J693" s="178" t="s">
        <v>858</v>
      </c>
      <c r="K693" s="3">
        <v>284</v>
      </c>
      <c r="L693" s="197"/>
    </row>
    <row r="694" spans="1:12" ht="25.5" hidden="1" customHeight="1" x14ac:dyDescent="0.2">
      <c r="A694" s="3">
        <v>688</v>
      </c>
      <c r="B694" s="3">
        <v>3202</v>
      </c>
      <c r="C694" s="197" t="s">
        <v>914</v>
      </c>
      <c r="D694" s="211">
        <v>184</v>
      </c>
      <c r="E694" s="194" t="s">
        <v>44</v>
      </c>
      <c r="F694" s="179" t="s">
        <v>39</v>
      </c>
      <c r="G694" s="62" t="s">
        <v>915</v>
      </c>
      <c r="H694" s="575">
        <v>2606277.1999999997</v>
      </c>
      <c r="I694" s="3" t="s">
        <v>894</v>
      </c>
      <c r="J694" s="178" t="s">
        <v>858</v>
      </c>
      <c r="K694" s="3">
        <v>284</v>
      </c>
      <c r="L694" s="197"/>
    </row>
    <row r="695" spans="1:12" ht="51" hidden="1" customHeight="1" x14ac:dyDescent="0.2">
      <c r="A695" s="3">
        <v>689</v>
      </c>
      <c r="B695" s="3">
        <v>3202</v>
      </c>
      <c r="C695" s="197" t="s">
        <v>916</v>
      </c>
      <c r="D695" s="211">
        <v>1550</v>
      </c>
      <c r="E695" s="194" t="s">
        <v>44</v>
      </c>
      <c r="F695" s="205" t="s">
        <v>39</v>
      </c>
      <c r="G695" s="62">
        <v>46181526</v>
      </c>
      <c r="H695" s="575">
        <v>79755250</v>
      </c>
      <c r="I695" s="3" t="s">
        <v>894</v>
      </c>
      <c r="J695" s="178" t="s">
        <v>858</v>
      </c>
      <c r="K695" s="3">
        <v>284</v>
      </c>
      <c r="L695" s="197"/>
    </row>
    <row r="696" spans="1:12" ht="38.25" hidden="1" customHeight="1" x14ac:dyDescent="0.2">
      <c r="A696" s="3">
        <v>690</v>
      </c>
      <c r="B696" s="3">
        <v>3202</v>
      </c>
      <c r="C696" s="197" t="s">
        <v>917</v>
      </c>
      <c r="D696" s="211">
        <v>20</v>
      </c>
      <c r="E696" s="194" t="s">
        <v>44</v>
      </c>
      <c r="F696" s="179" t="s">
        <v>39</v>
      </c>
      <c r="G696" s="62">
        <v>53103099</v>
      </c>
      <c r="H696" s="575">
        <v>97993.600000000006</v>
      </c>
      <c r="I696" s="3" t="s">
        <v>894</v>
      </c>
      <c r="J696" s="178" t="s">
        <v>858</v>
      </c>
      <c r="K696" s="3">
        <v>284</v>
      </c>
      <c r="L696" s="197"/>
    </row>
    <row r="697" spans="1:12" ht="25.5" hidden="1" customHeight="1" x14ac:dyDescent="0.2">
      <c r="A697" s="3">
        <v>691</v>
      </c>
      <c r="B697" s="3">
        <v>3202</v>
      </c>
      <c r="C697" s="197" t="s">
        <v>918</v>
      </c>
      <c r="D697" s="211">
        <v>1550</v>
      </c>
      <c r="E697" s="194" t="s">
        <v>44</v>
      </c>
      <c r="F697" s="205" t="s">
        <v>39</v>
      </c>
      <c r="G697" s="62">
        <v>53103001</v>
      </c>
      <c r="H697" s="575">
        <v>7594504</v>
      </c>
      <c r="I697" s="3" t="s">
        <v>894</v>
      </c>
      <c r="J697" s="178" t="s">
        <v>858</v>
      </c>
      <c r="K697" s="3">
        <v>284</v>
      </c>
      <c r="L697" s="197" t="s">
        <v>919</v>
      </c>
    </row>
    <row r="698" spans="1:12" ht="25.5" hidden="1" customHeight="1" x14ac:dyDescent="0.2">
      <c r="A698" s="3">
        <v>692</v>
      </c>
      <c r="B698" s="3">
        <v>3202</v>
      </c>
      <c r="C698" s="197" t="s">
        <v>920</v>
      </c>
      <c r="D698" s="211">
        <v>41</v>
      </c>
      <c r="E698" s="194" t="s">
        <v>44</v>
      </c>
      <c r="F698" s="179" t="s">
        <v>39</v>
      </c>
      <c r="G698" s="62" t="s">
        <v>921</v>
      </c>
      <c r="H698" s="575">
        <v>490704.19500000001</v>
      </c>
      <c r="I698" s="3" t="s">
        <v>894</v>
      </c>
      <c r="J698" s="178" t="s">
        <v>858</v>
      </c>
      <c r="K698" s="211">
        <v>284</v>
      </c>
      <c r="L698" s="197"/>
    </row>
    <row r="699" spans="1:12" ht="25.5" hidden="1" customHeight="1" x14ac:dyDescent="0.2">
      <c r="A699" s="3">
        <v>693</v>
      </c>
      <c r="B699" s="3">
        <v>3202</v>
      </c>
      <c r="C699" s="197" t="s">
        <v>922</v>
      </c>
      <c r="D699" s="211">
        <v>39</v>
      </c>
      <c r="E699" s="194" t="s">
        <v>44</v>
      </c>
      <c r="F699" s="205" t="s">
        <v>39</v>
      </c>
      <c r="G699" s="62" t="s">
        <v>923</v>
      </c>
      <c r="H699" s="575">
        <v>212637.75</v>
      </c>
      <c r="I699" s="3" t="s">
        <v>894</v>
      </c>
      <c r="J699" s="178" t="s">
        <v>858</v>
      </c>
      <c r="K699" s="211">
        <v>284</v>
      </c>
      <c r="L699" s="197"/>
    </row>
    <row r="700" spans="1:12" ht="12.75" hidden="1" customHeight="1" x14ac:dyDescent="0.2">
      <c r="A700" s="3">
        <v>694</v>
      </c>
      <c r="B700" s="3">
        <v>3202</v>
      </c>
      <c r="C700" s="197" t="s">
        <v>924</v>
      </c>
      <c r="D700" s="211">
        <v>54</v>
      </c>
      <c r="E700" s="194" t="s">
        <v>44</v>
      </c>
      <c r="F700" s="179" t="s">
        <v>39</v>
      </c>
      <c r="G700" s="62" t="s">
        <v>925</v>
      </c>
      <c r="H700" s="575">
        <v>294421.5</v>
      </c>
      <c r="I700" s="3" t="s">
        <v>894</v>
      </c>
      <c r="J700" s="178" t="s">
        <v>858</v>
      </c>
      <c r="K700" s="211">
        <v>284</v>
      </c>
      <c r="L700" s="197"/>
    </row>
    <row r="701" spans="1:12" ht="51" hidden="1" customHeight="1" x14ac:dyDescent="0.2">
      <c r="A701" s="3">
        <v>695</v>
      </c>
      <c r="B701" s="3">
        <v>3202</v>
      </c>
      <c r="C701" s="197" t="s">
        <v>926</v>
      </c>
      <c r="D701" s="211">
        <v>1610</v>
      </c>
      <c r="E701" s="194" t="s">
        <v>44</v>
      </c>
      <c r="F701" s="205" t="s">
        <v>39</v>
      </c>
      <c r="G701" s="62">
        <v>46181527</v>
      </c>
      <c r="H701" s="575">
        <v>83398000</v>
      </c>
      <c r="I701" s="3" t="s">
        <v>894</v>
      </c>
      <c r="J701" s="178" t="s">
        <v>858</v>
      </c>
      <c r="K701" s="59">
        <v>284</v>
      </c>
      <c r="L701" s="197"/>
    </row>
    <row r="702" spans="1:12" ht="51" hidden="1" customHeight="1" x14ac:dyDescent="0.2">
      <c r="A702" s="3">
        <v>696</v>
      </c>
      <c r="B702" s="3">
        <v>3202</v>
      </c>
      <c r="C702" s="197" t="s">
        <v>927</v>
      </c>
      <c r="D702" s="211">
        <v>800</v>
      </c>
      <c r="E702" s="194" t="s">
        <v>44</v>
      </c>
      <c r="F702" s="179" t="s">
        <v>39</v>
      </c>
      <c r="G702" s="62">
        <v>46181527</v>
      </c>
      <c r="H702" s="575">
        <v>15600000</v>
      </c>
      <c r="I702" s="3" t="s">
        <v>894</v>
      </c>
      <c r="J702" s="178" t="s">
        <v>858</v>
      </c>
      <c r="K702" s="59">
        <v>284</v>
      </c>
      <c r="L702" s="197" t="s">
        <v>919</v>
      </c>
    </row>
    <row r="703" spans="1:12" ht="25.5" hidden="1" customHeight="1" x14ac:dyDescent="0.2">
      <c r="A703" s="3">
        <v>697</v>
      </c>
      <c r="B703" s="3">
        <v>3202</v>
      </c>
      <c r="C703" s="197" t="s">
        <v>928</v>
      </c>
      <c r="D703" s="211">
        <v>350</v>
      </c>
      <c r="E703" s="194" t="s">
        <v>44</v>
      </c>
      <c r="F703" s="205" t="s">
        <v>39</v>
      </c>
      <c r="G703" s="62">
        <v>46181527</v>
      </c>
      <c r="H703" s="575">
        <v>3399322.5</v>
      </c>
      <c r="I703" s="3" t="s">
        <v>894</v>
      </c>
      <c r="J703" s="178" t="s">
        <v>858</v>
      </c>
      <c r="K703" s="59">
        <v>284</v>
      </c>
      <c r="L703" s="197"/>
    </row>
    <row r="704" spans="1:12" ht="38.25" hidden="1" customHeight="1" x14ac:dyDescent="0.2">
      <c r="A704" s="3">
        <v>698</v>
      </c>
      <c r="B704" s="3">
        <v>3202</v>
      </c>
      <c r="C704" s="197" t="s">
        <v>929</v>
      </c>
      <c r="D704" s="211">
        <v>199</v>
      </c>
      <c r="E704" s="194" t="s">
        <v>44</v>
      </c>
      <c r="F704" s="179" t="s">
        <v>39</v>
      </c>
      <c r="G704" s="62" t="s">
        <v>930</v>
      </c>
      <c r="H704" s="575">
        <v>3035745</v>
      </c>
      <c r="I704" s="3" t="s">
        <v>894</v>
      </c>
      <c r="J704" s="178" t="s">
        <v>858</v>
      </c>
      <c r="K704" s="59">
        <v>284</v>
      </c>
      <c r="L704" s="197"/>
    </row>
    <row r="705" spans="1:12" ht="38.25" hidden="1" customHeight="1" x14ac:dyDescent="0.2">
      <c r="A705" s="3">
        <v>699</v>
      </c>
      <c r="B705" s="3">
        <v>3202</v>
      </c>
      <c r="C705" s="197" t="s">
        <v>931</v>
      </c>
      <c r="D705" s="211">
        <v>142</v>
      </c>
      <c r="E705" s="194" t="s">
        <v>44</v>
      </c>
      <c r="F705" s="205" t="s">
        <v>39</v>
      </c>
      <c r="G705" s="62" t="s">
        <v>932</v>
      </c>
      <c r="H705" s="575">
        <v>2242027.35</v>
      </c>
      <c r="I705" s="3" t="s">
        <v>894</v>
      </c>
      <c r="J705" s="178" t="s">
        <v>858</v>
      </c>
      <c r="K705" s="59">
        <v>284</v>
      </c>
      <c r="L705" s="197"/>
    </row>
    <row r="706" spans="1:12" ht="25.5" hidden="1" customHeight="1" x14ac:dyDescent="0.2">
      <c r="A706" s="3">
        <v>700</v>
      </c>
      <c r="B706" s="3">
        <v>3202</v>
      </c>
      <c r="C706" s="197" t="s">
        <v>933</v>
      </c>
      <c r="D706" s="211">
        <v>4</v>
      </c>
      <c r="E706" s="194" t="s">
        <v>44</v>
      </c>
      <c r="F706" s="179" t="s">
        <v>39</v>
      </c>
      <c r="G706" s="62">
        <v>53101702</v>
      </c>
      <c r="H706" s="575">
        <v>38718.32</v>
      </c>
      <c r="I706" s="3" t="s">
        <v>894</v>
      </c>
      <c r="J706" s="178" t="s">
        <v>858</v>
      </c>
      <c r="K706" s="59">
        <v>284</v>
      </c>
      <c r="L706" s="197"/>
    </row>
    <row r="707" spans="1:12" ht="38.25" hidden="1" customHeight="1" x14ac:dyDescent="0.2">
      <c r="A707" s="3">
        <v>701</v>
      </c>
      <c r="B707" s="3">
        <v>3202</v>
      </c>
      <c r="C707" s="197" t="s">
        <v>934</v>
      </c>
      <c r="D707" s="211">
        <v>46</v>
      </c>
      <c r="E707" s="194" t="s">
        <v>44</v>
      </c>
      <c r="F707" s="205" t="s">
        <v>39</v>
      </c>
      <c r="G707" s="62">
        <v>53101802</v>
      </c>
      <c r="H707" s="575">
        <v>445260.68</v>
      </c>
      <c r="I707" s="3" t="s">
        <v>894</v>
      </c>
      <c r="J707" s="178" t="s">
        <v>858</v>
      </c>
      <c r="K707" s="59">
        <v>284</v>
      </c>
      <c r="L707" s="197"/>
    </row>
    <row r="708" spans="1:12" ht="51" hidden="1" customHeight="1" x14ac:dyDescent="0.2">
      <c r="A708" s="3">
        <v>702</v>
      </c>
      <c r="B708" s="3">
        <v>3202</v>
      </c>
      <c r="C708" s="197" t="s">
        <v>935</v>
      </c>
      <c r="D708" s="211">
        <v>51</v>
      </c>
      <c r="E708" s="194" t="s">
        <v>44</v>
      </c>
      <c r="F708" s="179" t="s">
        <v>39</v>
      </c>
      <c r="G708" s="62" t="s">
        <v>936</v>
      </c>
      <c r="H708" s="575">
        <v>493658.58</v>
      </c>
      <c r="I708" s="3" t="s">
        <v>894</v>
      </c>
      <c r="J708" s="178" t="s">
        <v>858</v>
      </c>
      <c r="K708" s="59">
        <v>284</v>
      </c>
      <c r="L708" s="197"/>
    </row>
    <row r="709" spans="1:12" ht="89.25" hidden="1" customHeight="1" x14ac:dyDescent="0.2">
      <c r="A709" s="3">
        <v>703</v>
      </c>
      <c r="B709" s="3">
        <v>3202</v>
      </c>
      <c r="C709" s="197" t="s">
        <v>937</v>
      </c>
      <c r="D709" s="211">
        <v>19</v>
      </c>
      <c r="E709" s="194" t="s">
        <v>44</v>
      </c>
      <c r="F709" s="205" t="s">
        <v>39</v>
      </c>
      <c r="G709" s="62" t="s">
        <v>938</v>
      </c>
      <c r="H709" s="575">
        <v>1163515.122</v>
      </c>
      <c r="I709" s="3" t="s">
        <v>894</v>
      </c>
      <c r="J709" s="178" t="s">
        <v>858</v>
      </c>
      <c r="K709" s="59">
        <v>284</v>
      </c>
      <c r="L709" s="197"/>
    </row>
    <row r="710" spans="1:12" ht="25.5" hidden="1" customHeight="1" x14ac:dyDescent="0.2">
      <c r="A710" s="3">
        <v>704</v>
      </c>
      <c r="B710" s="3">
        <v>3202</v>
      </c>
      <c r="C710" s="197" t="s">
        <v>939</v>
      </c>
      <c r="D710" s="211">
        <v>24</v>
      </c>
      <c r="E710" s="194" t="s">
        <v>44</v>
      </c>
      <c r="F710" s="179" t="s">
        <v>39</v>
      </c>
      <c r="G710" s="62" t="s">
        <v>940</v>
      </c>
      <c r="H710" s="574">
        <v>514645.26</v>
      </c>
      <c r="I710" s="3" t="s">
        <v>894</v>
      </c>
      <c r="J710" s="178" t="s">
        <v>858</v>
      </c>
      <c r="K710" s="59">
        <v>284</v>
      </c>
      <c r="L710" s="197"/>
    </row>
    <row r="711" spans="1:12" ht="38.25" hidden="1" customHeight="1" x14ac:dyDescent="0.2">
      <c r="A711" s="3">
        <v>705</v>
      </c>
      <c r="B711" s="3">
        <v>3202</v>
      </c>
      <c r="C711" s="197" t="s">
        <v>941</v>
      </c>
      <c r="D711" s="211">
        <v>1026</v>
      </c>
      <c r="E711" s="194" t="s">
        <v>44</v>
      </c>
      <c r="F711" s="205" t="s">
        <v>39</v>
      </c>
      <c r="G711" s="62" t="s">
        <v>942</v>
      </c>
      <c r="H711" s="574">
        <v>3439798.38</v>
      </c>
      <c r="I711" s="211" t="s">
        <v>943</v>
      </c>
      <c r="J711" s="178" t="s">
        <v>858</v>
      </c>
      <c r="K711" s="211">
        <v>289</v>
      </c>
      <c r="L711" s="197"/>
    </row>
    <row r="712" spans="1:12" ht="38.25" hidden="1" customHeight="1" x14ac:dyDescent="0.2">
      <c r="A712" s="3">
        <v>706</v>
      </c>
      <c r="B712" s="3">
        <v>3202</v>
      </c>
      <c r="C712" s="197" t="s">
        <v>944</v>
      </c>
      <c r="D712" s="211">
        <v>4061</v>
      </c>
      <c r="E712" s="194" t="s">
        <v>44</v>
      </c>
      <c r="F712" s="179" t="s">
        <v>39</v>
      </c>
      <c r="G712" s="62" t="s">
        <v>945</v>
      </c>
      <c r="H712" s="574">
        <v>1360435</v>
      </c>
      <c r="I712" s="211" t="s">
        <v>943</v>
      </c>
      <c r="J712" s="178" t="s">
        <v>858</v>
      </c>
      <c r="K712" s="211">
        <v>289</v>
      </c>
      <c r="L712" s="197"/>
    </row>
    <row r="713" spans="1:12" ht="38.25" hidden="1" customHeight="1" x14ac:dyDescent="0.2">
      <c r="A713" s="3">
        <v>707</v>
      </c>
      <c r="B713" s="3">
        <v>3202</v>
      </c>
      <c r="C713" s="197" t="s">
        <v>946</v>
      </c>
      <c r="D713" s="211">
        <v>6592</v>
      </c>
      <c r="E713" s="194" t="s">
        <v>44</v>
      </c>
      <c r="F713" s="205" t="s">
        <v>39</v>
      </c>
      <c r="G713" s="62" t="s">
        <v>947</v>
      </c>
      <c r="H713" s="574">
        <v>10105951.93</v>
      </c>
      <c r="I713" s="211" t="s">
        <v>943</v>
      </c>
      <c r="J713" s="178" t="s">
        <v>858</v>
      </c>
      <c r="K713" s="211">
        <v>289</v>
      </c>
      <c r="L713" s="197"/>
    </row>
    <row r="714" spans="1:12" ht="25.5" hidden="1" customHeight="1" x14ac:dyDescent="0.2">
      <c r="A714" s="3">
        <v>708</v>
      </c>
      <c r="B714" s="3">
        <v>3202</v>
      </c>
      <c r="C714" s="197" t="s">
        <v>948</v>
      </c>
      <c r="D714" s="211">
        <v>11037</v>
      </c>
      <c r="E714" s="194" t="s">
        <v>44</v>
      </c>
      <c r="F714" s="179" t="s">
        <v>39</v>
      </c>
      <c r="G714" s="62" t="s">
        <v>949</v>
      </c>
      <c r="H714" s="574">
        <v>2506833.81</v>
      </c>
      <c r="I714" s="211" t="s">
        <v>943</v>
      </c>
      <c r="J714" s="178" t="s">
        <v>858</v>
      </c>
      <c r="K714" s="211">
        <v>289</v>
      </c>
      <c r="L714" s="197"/>
    </row>
    <row r="715" spans="1:12" ht="63.75" hidden="1" customHeight="1" x14ac:dyDescent="0.2">
      <c r="A715" s="3">
        <v>709</v>
      </c>
      <c r="B715" s="3">
        <v>3202</v>
      </c>
      <c r="C715" s="197" t="s">
        <v>950</v>
      </c>
      <c r="D715" s="211">
        <v>232</v>
      </c>
      <c r="E715" s="194" t="s">
        <v>44</v>
      </c>
      <c r="F715" s="205" t="s">
        <v>39</v>
      </c>
      <c r="G715" s="62" t="s">
        <v>951</v>
      </c>
      <c r="H715" s="574">
        <v>188230.88</v>
      </c>
      <c r="I715" s="211" t="s">
        <v>943</v>
      </c>
      <c r="J715" s="178" t="s">
        <v>858</v>
      </c>
      <c r="K715" s="211">
        <v>289</v>
      </c>
      <c r="L715" s="197"/>
    </row>
    <row r="716" spans="1:12" ht="51" hidden="1" customHeight="1" x14ac:dyDescent="0.2">
      <c r="A716" s="3">
        <v>710</v>
      </c>
      <c r="B716" s="3">
        <v>3202</v>
      </c>
      <c r="C716" s="197" t="s">
        <v>952</v>
      </c>
      <c r="D716" s="211">
        <v>190750</v>
      </c>
      <c r="E716" s="194" t="s">
        <v>44</v>
      </c>
      <c r="F716" s="179" t="s">
        <v>39</v>
      </c>
      <c r="G716" s="62" t="s">
        <v>953</v>
      </c>
      <c r="H716" s="574">
        <v>12398750</v>
      </c>
      <c r="I716" s="211" t="s">
        <v>943</v>
      </c>
      <c r="J716" s="178" t="s">
        <v>858</v>
      </c>
      <c r="K716" s="211">
        <v>289</v>
      </c>
      <c r="L716" s="197"/>
    </row>
    <row r="717" spans="1:12" ht="51" hidden="1" customHeight="1" x14ac:dyDescent="0.2">
      <c r="A717" s="3">
        <v>711</v>
      </c>
      <c r="B717" s="3">
        <v>3202</v>
      </c>
      <c r="C717" s="197" t="s">
        <v>954</v>
      </c>
      <c r="D717" s="211">
        <v>11182</v>
      </c>
      <c r="E717" s="194" t="s">
        <v>363</v>
      </c>
      <c r="F717" s="205" t="s">
        <v>39</v>
      </c>
      <c r="G717" s="62" t="s">
        <v>955</v>
      </c>
      <c r="H717" s="574">
        <v>9906951.5099999998</v>
      </c>
      <c r="I717" s="211" t="s">
        <v>956</v>
      </c>
      <c r="J717" s="178" t="s">
        <v>858</v>
      </c>
      <c r="K717" s="211">
        <v>299</v>
      </c>
      <c r="L717" s="197"/>
    </row>
    <row r="718" spans="1:12" ht="51" hidden="1" customHeight="1" x14ac:dyDescent="0.2">
      <c r="A718" s="3">
        <v>712</v>
      </c>
      <c r="B718" s="3">
        <v>3202</v>
      </c>
      <c r="C718" s="197" t="s">
        <v>957</v>
      </c>
      <c r="D718" s="211">
        <v>924</v>
      </c>
      <c r="E718" s="194" t="s">
        <v>363</v>
      </c>
      <c r="F718" s="179" t="s">
        <v>39</v>
      </c>
      <c r="G718" s="62" t="s">
        <v>958</v>
      </c>
      <c r="H718" s="574">
        <v>816333.6719999999</v>
      </c>
      <c r="I718" s="211" t="s">
        <v>956</v>
      </c>
      <c r="J718" s="178" t="s">
        <v>858</v>
      </c>
      <c r="K718" s="211">
        <v>299</v>
      </c>
      <c r="L718" s="197"/>
    </row>
    <row r="719" spans="1:12" ht="63.75" hidden="1" customHeight="1" x14ac:dyDescent="0.2">
      <c r="A719" s="3">
        <v>713</v>
      </c>
      <c r="B719" s="3">
        <v>3202</v>
      </c>
      <c r="C719" s="197" t="s">
        <v>959</v>
      </c>
      <c r="D719" s="211">
        <v>3710</v>
      </c>
      <c r="E719" s="194" t="s">
        <v>363</v>
      </c>
      <c r="F719" s="205" t="s">
        <v>39</v>
      </c>
      <c r="G719" s="62" t="s">
        <v>960</v>
      </c>
      <c r="H719" s="574">
        <v>1359273.6213</v>
      </c>
      <c r="I719" s="211" t="s">
        <v>956</v>
      </c>
      <c r="J719" s="178" t="s">
        <v>858</v>
      </c>
      <c r="K719" s="211">
        <v>299</v>
      </c>
      <c r="L719" s="197"/>
    </row>
    <row r="720" spans="1:12" ht="63.75" hidden="1" customHeight="1" x14ac:dyDescent="0.2">
      <c r="A720" s="3">
        <v>714</v>
      </c>
      <c r="B720" s="3">
        <v>3202</v>
      </c>
      <c r="C720" s="197" t="s">
        <v>961</v>
      </c>
      <c r="D720" s="211">
        <v>200</v>
      </c>
      <c r="E720" s="194" t="s">
        <v>363</v>
      </c>
      <c r="F720" s="179" t="s">
        <v>39</v>
      </c>
      <c r="G720" s="62" t="s">
        <v>962</v>
      </c>
      <c r="H720" s="574">
        <v>283795.20000000001</v>
      </c>
      <c r="I720" s="211" t="s">
        <v>956</v>
      </c>
      <c r="J720" s="178" t="s">
        <v>858</v>
      </c>
      <c r="K720" s="211">
        <v>299</v>
      </c>
      <c r="L720" s="197"/>
    </row>
    <row r="721" spans="1:12" ht="63.75" hidden="1" customHeight="1" x14ac:dyDescent="0.2">
      <c r="A721" s="3">
        <v>715</v>
      </c>
      <c r="B721" s="3">
        <v>3202</v>
      </c>
      <c r="C721" s="197" t="s">
        <v>963</v>
      </c>
      <c r="D721" s="211">
        <v>443</v>
      </c>
      <c r="E721" s="194" t="s">
        <v>363</v>
      </c>
      <c r="F721" s="205" t="s">
        <v>39</v>
      </c>
      <c r="G721" s="62" t="s">
        <v>964</v>
      </c>
      <c r="H721" s="574">
        <v>1104784.5872</v>
      </c>
      <c r="I721" s="211" t="s">
        <v>956</v>
      </c>
      <c r="J721" s="178" t="s">
        <v>858</v>
      </c>
      <c r="K721" s="211">
        <v>299</v>
      </c>
      <c r="L721" s="197"/>
    </row>
    <row r="722" spans="1:12" ht="51" hidden="1" customHeight="1" x14ac:dyDescent="0.2">
      <c r="A722" s="3">
        <v>716</v>
      </c>
      <c r="B722" s="3">
        <v>3202</v>
      </c>
      <c r="C722" s="197" t="s">
        <v>965</v>
      </c>
      <c r="D722" s="211">
        <v>289</v>
      </c>
      <c r="E722" s="194" t="s">
        <v>363</v>
      </c>
      <c r="F722" s="179" t="s">
        <v>39</v>
      </c>
      <c r="G722" s="62" t="s">
        <v>966</v>
      </c>
      <c r="H722" s="574">
        <v>1570573.101</v>
      </c>
      <c r="I722" s="211" t="s">
        <v>956</v>
      </c>
      <c r="J722" s="178" t="s">
        <v>858</v>
      </c>
      <c r="K722" s="211">
        <v>299</v>
      </c>
      <c r="L722" s="197"/>
    </row>
    <row r="723" spans="1:12" ht="51" hidden="1" customHeight="1" x14ac:dyDescent="0.2">
      <c r="A723" s="3">
        <v>717</v>
      </c>
      <c r="B723" s="3">
        <v>3202</v>
      </c>
      <c r="C723" s="197" t="s">
        <v>967</v>
      </c>
      <c r="D723" s="211">
        <v>233</v>
      </c>
      <c r="E723" s="194" t="s">
        <v>363</v>
      </c>
      <c r="F723" s="205" t="s">
        <v>39</v>
      </c>
      <c r="G723" s="62" t="s">
        <v>968</v>
      </c>
      <c r="H723" s="574">
        <v>1498778.325</v>
      </c>
      <c r="I723" s="211" t="s">
        <v>956</v>
      </c>
      <c r="J723" s="178" t="s">
        <v>858</v>
      </c>
      <c r="K723" s="211">
        <v>299</v>
      </c>
      <c r="L723" s="197"/>
    </row>
    <row r="724" spans="1:12" ht="51" hidden="1" customHeight="1" x14ac:dyDescent="0.2">
      <c r="A724" s="3">
        <v>718</v>
      </c>
      <c r="B724" s="3">
        <v>3202</v>
      </c>
      <c r="C724" s="197" t="s">
        <v>969</v>
      </c>
      <c r="D724" s="211">
        <v>243</v>
      </c>
      <c r="E724" s="194" t="s">
        <v>363</v>
      </c>
      <c r="F724" s="179" t="s">
        <v>39</v>
      </c>
      <c r="G724" s="62" t="s">
        <v>970</v>
      </c>
      <c r="H724" s="574">
        <v>529409.52</v>
      </c>
      <c r="I724" s="211" t="s">
        <v>956</v>
      </c>
      <c r="J724" s="178" t="s">
        <v>858</v>
      </c>
      <c r="K724" s="211">
        <v>299</v>
      </c>
      <c r="L724" s="197"/>
    </row>
    <row r="725" spans="1:12" ht="51" hidden="1" customHeight="1" x14ac:dyDescent="0.2">
      <c r="A725" s="3">
        <v>719</v>
      </c>
      <c r="B725" s="3">
        <v>3202</v>
      </c>
      <c r="C725" s="197" t="s">
        <v>971</v>
      </c>
      <c r="D725" s="211">
        <v>475</v>
      </c>
      <c r="E725" s="194" t="s">
        <v>363</v>
      </c>
      <c r="F725" s="205" t="s">
        <v>39</v>
      </c>
      <c r="G725" s="62" t="s">
        <v>972</v>
      </c>
      <c r="H725" s="574">
        <v>309989.22749999998</v>
      </c>
      <c r="I725" s="211" t="s">
        <v>956</v>
      </c>
      <c r="J725" s="178" t="s">
        <v>858</v>
      </c>
      <c r="K725" s="211">
        <v>299</v>
      </c>
      <c r="L725" s="197"/>
    </row>
    <row r="726" spans="1:12" ht="51" hidden="1" customHeight="1" x14ac:dyDescent="0.2">
      <c r="A726" s="3">
        <v>720</v>
      </c>
      <c r="B726" s="3">
        <v>3202</v>
      </c>
      <c r="C726" s="197" t="s">
        <v>973</v>
      </c>
      <c r="D726" s="211">
        <v>150</v>
      </c>
      <c r="E726" s="194" t="s">
        <v>363</v>
      </c>
      <c r="F726" s="179" t="s">
        <v>39</v>
      </c>
      <c r="G726" s="62" t="s">
        <v>974</v>
      </c>
      <c r="H726" s="574">
        <v>446767.5</v>
      </c>
      <c r="I726" s="211" t="s">
        <v>956</v>
      </c>
      <c r="J726" s="178" t="s">
        <v>858</v>
      </c>
      <c r="K726" s="211">
        <v>299</v>
      </c>
      <c r="L726" s="197"/>
    </row>
    <row r="727" spans="1:12" ht="51" hidden="1" customHeight="1" x14ac:dyDescent="0.2">
      <c r="A727" s="3">
        <v>721</v>
      </c>
      <c r="B727" s="3">
        <v>3202</v>
      </c>
      <c r="C727" s="197" t="s">
        <v>975</v>
      </c>
      <c r="D727" s="211">
        <v>1880</v>
      </c>
      <c r="E727" s="194" t="s">
        <v>363</v>
      </c>
      <c r="F727" s="205" t="s">
        <v>39</v>
      </c>
      <c r="G727" s="62" t="s">
        <v>976</v>
      </c>
      <c r="H727" s="574">
        <v>8795016</v>
      </c>
      <c r="I727" s="211" t="s">
        <v>956</v>
      </c>
      <c r="J727" s="178" t="s">
        <v>858</v>
      </c>
      <c r="K727" s="211">
        <v>299</v>
      </c>
      <c r="L727" s="197"/>
    </row>
    <row r="728" spans="1:12" ht="51" hidden="1" customHeight="1" x14ac:dyDescent="0.2">
      <c r="A728" s="3">
        <v>722</v>
      </c>
      <c r="B728" s="3">
        <v>3202</v>
      </c>
      <c r="C728" s="197" t="s">
        <v>977</v>
      </c>
      <c r="D728" s="211">
        <v>1155</v>
      </c>
      <c r="E728" s="194" t="s">
        <v>363</v>
      </c>
      <c r="F728" s="179" t="s">
        <v>39</v>
      </c>
      <c r="G728" s="62" t="s">
        <v>978</v>
      </c>
      <c r="H728" s="574">
        <v>2098289.6549999998</v>
      </c>
      <c r="I728" s="211" t="s">
        <v>956</v>
      </c>
      <c r="J728" s="178" t="s">
        <v>858</v>
      </c>
      <c r="K728" s="211">
        <v>299</v>
      </c>
      <c r="L728" s="197"/>
    </row>
    <row r="729" spans="1:12" ht="51" hidden="1" customHeight="1" x14ac:dyDescent="0.2">
      <c r="A729" s="3">
        <v>723</v>
      </c>
      <c r="B729" s="3">
        <v>3202</v>
      </c>
      <c r="C729" s="197" t="s">
        <v>979</v>
      </c>
      <c r="D729" s="211">
        <v>378</v>
      </c>
      <c r="E729" s="194" t="s">
        <v>363</v>
      </c>
      <c r="F729" s="205" t="s">
        <v>39</v>
      </c>
      <c r="G729" s="62" t="s">
        <v>980</v>
      </c>
      <c r="H729" s="574">
        <v>571769.60399999993</v>
      </c>
      <c r="I729" s="211" t="s">
        <v>956</v>
      </c>
      <c r="J729" s="178" t="s">
        <v>858</v>
      </c>
      <c r="K729" s="211">
        <v>299</v>
      </c>
      <c r="L729" s="197"/>
    </row>
    <row r="730" spans="1:12" ht="102" hidden="1" customHeight="1" x14ac:dyDescent="0.2">
      <c r="A730" s="3">
        <v>724</v>
      </c>
      <c r="B730" s="3">
        <v>3202</v>
      </c>
      <c r="C730" s="197" t="s">
        <v>981</v>
      </c>
      <c r="D730" s="211">
        <v>98</v>
      </c>
      <c r="E730" s="194" t="s">
        <v>363</v>
      </c>
      <c r="F730" s="179" t="s">
        <v>39</v>
      </c>
      <c r="G730" s="62" t="s">
        <v>982</v>
      </c>
      <c r="H730" s="574">
        <v>2333961.7769999998</v>
      </c>
      <c r="I730" s="211" t="s">
        <v>956</v>
      </c>
      <c r="J730" s="178" t="s">
        <v>858</v>
      </c>
      <c r="K730" s="211">
        <v>299</v>
      </c>
      <c r="L730" s="197"/>
    </row>
    <row r="731" spans="1:12" ht="63.75" hidden="1" customHeight="1" x14ac:dyDescent="0.2">
      <c r="A731" s="3">
        <v>725</v>
      </c>
      <c r="B731" s="3">
        <v>3202</v>
      </c>
      <c r="C731" s="197" t="s">
        <v>983</v>
      </c>
      <c r="D731" s="211">
        <v>2824</v>
      </c>
      <c r="E731" s="194" t="s">
        <v>363</v>
      </c>
      <c r="F731" s="205" t="s">
        <v>39</v>
      </c>
      <c r="G731" s="62" t="s">
        <v>984</v>
      </c>
      <c r="H731" s="574">
        <v>22855439.664000001</v>
      </c>
      <c r="I731" s="211" t="s">
        <v>956</v>
      </c>
      <c r="J731" s="178" t="s">
        <v>858</v>
      </c>
      <c r="K731" s="211">
        <v>299</v>
      </c>
      <c r="L731" s="197"/>
    </row>
    <row r="732" spans="1:12" ht="63.75" hidden="1" customHeight="1" x14ac:dyDescent="0.2">
      <c r="A732" s="3">
        <v>726</v>
      </c>
      <c r="B732" s="3">
        <v>3202</v>
      </c>
      <c r="C732" s="197" t="s">
        <v>985</v>
      </c>
      <c r="D732" s="211">
        <v>82</v>
      </c>
      <c r="E732" s="194" t="s">
        <v>363</v>
      </c>
      <c r="F732" s="179" t="s">
        <v>39</v>
      </c>
      <c r="G732" s="62" t="s">
        <v>986</v>
      </c>
      <c r="H732" s="574">
        <v>663649.45200000005</v>
      </c>
      <c r="I732" s="211" t="s">
        <v>956</v>
      </c>
      <c r="J732" s="178" t="s">
        <v>858</v>
      </c>
      <c r="K732" s="211">
        <v>299</v>
      </c>
      <c r="L732" s="197"/>
    </row>
    <row r="733" spans="1:12" ht="51" hidden="1" customHeight="1" x14ac:dyDescent="0.2">
      <c r="A733" s="3">
        <v>727</v>
      </c>
      <c r="B733" s="3">
        <v>3202</v>
      </c>
      <c r="C733" s="197" t="s">
        <v>987</v>
      </c>
      <c r="D733" s="211">
        <v>50</v>
      </c>
      <c r="E733" s="194" t="s">
        <v>363</v>
      </c>
      <c r="F733" s="205" t="s">
        <v>39</v>
      </c>
      <c r="G733" s="62" t="s">
        <v>988</v>
      </c>
      <c r="H733" s="574">
        <v>680678.1</v>
      </c>
      <c r="I733" s="211" t="s">
        <v>956</v>
      </c>
      <c r="J733" s="178" t="s">
        <v>858</v>
      </c>
      <c r="K733" s="211">
        <v>299</v>
      </c>
      <c r="L733" s="197"/>
    </row>
    <row r="734" spans="1:12" ht="51" hidden="1" customHeight="1" x14ac:dyDescent="0.2">
      <c r="A734" s="3">
        <v>728</v>
      </c>
      <c r="B734" s="3">
        <v>3202</v>
      </c>
      <c r="C734" s="197" t="s">
        <v>989</v>
      </c>
      <c r="D734" s="211">
        <v>164</v>
      </c>
      <c r="E734" s="194" t="s">
        <v>363</v>
      </c>
      <c r="F734" s="179" t="s">
        <v>39</v>
      </c>
      <c r="G734" s="62" t="s">
        <v>990</v>
      </c>
      <c r="H734" s="574">
        <v>3864255.5759999999</v>
      </c>
      <c r="I734" s="211" t="s">
        <v>956</v>
      </c>
      <c r="J734" s="178" t="s">
        <v>858</v>
      </c>
      <c r="K734" s="211">
        <v>299</v>
      </c>
      <c r="L734" s="197" t="s">
        <v>991</v>
      </c>
    </row>
    <row r="735" spans="1:12" ht="51" hidden="1" customHeight="1" x14ac:dyDescent="0.2">
      <c r="A735" s="3">
        <v>729</v>
      </c>
      <c r="B735" s="3">
        <v>3202</v>
      </c>
      <c r="C735" s="197" t="s">
        <v>992</v>
      </c>
      <c r="D735" s="211">
        <v>227</v>
      </c>
      <c r="E735" s="194" t="s">
        <v>363</v>
      </c>
      <c r="F735" s="205" t="s">
        <v>39</v>
      </c>
      <c r="G735" s="62" t="s">
        <v>993</v>
      </c>
      <c r="H735" s="574">
        <v>1000000</v>
      </c>
      <c r="I735" s="211" t="s">
        <v>956</v>
      </c>
      <c r="J735" s="178" t="s">
        <v>858</v>
      </c>
      <c r="K735" s="211">
        <v>299</v>
      </c>
      <c r="L735" s="197"/>
    </row>
    <row r="736" spans="1:12" ht="51" hidden="1" customHeight="1" x14ac:dyDescent="0.2">
      <c r="A736" s="3">
        <v>730</v>
      </c>
      <c r="B736" s="3">
        <v>3202</v>
      </c>
      <c r="C736" s="197" t="s">
        <v>994</v>
      </c>
      <c r="D736" s="211">
        <v>887</v>
      </c>
      <c r="E736" s="194" t="s">
        <v>363</v>
      </c>
      <c r="F736" s="179" t="s">
        <v>39</v>
      </c>
      <c r="G736" s="62" t="s">
        <v>995</v>
      </c>
      <c r="H736" s="574">
        <v>1632161.6040000001</v>
      </c>
      <c r="I736" s="211" t="s">
        <v>956</v>
      </c>
      <c r="J736" s="178" t="s">
        <v>858</v>
      </c>
      <c r="K736" s="211">
        <v>299</v>
      </c>
      <c r="L736" s="197"/>
    </row>
    <row r="737" spans="1:12" ht="51" hidden="1" customHeight="1" x14ac:dyDescent="0.2">
      <c r="A737" s="3">
        <v>731</v>
      </c>
      <c r="B737" s="3">
        <v>3202</v>
      </c>
      <c r="C737" s="197" t="s">
        <v>996</v>
      </c>
      <c r="D737" s="211">
        <v>1312</v>
      </c>
      <c r="E737" s="194" t="s">
        <v>363</v>
      </c>
      <c r="F737" s="205" t="s">
        <v>39</v>
      </c>
      <c r="G737" s="62" t="s">
        <v>997</v>
      </c>
      <c r="H737" s="574">
        <v>2414200.7039999999</v>
      </c>
      <c r="I737" s="211" t="s">
        <v>956</v>
      </c>
      <c r="J737" s="178" t="s">
        <v>858</v>
      </c>
      <c r="K737" s="211">
        <v>299</v>
      </c>
      <c r="L737" s="197"/>
    </row>
    <row r="738" spans="1:12" ht="51" hidden="1" customHeight="1" x14ac:dyDescent="0.2">
      <c r="A738" s="3">
        <v>732</v>
      </c>
      <c r="B738" s="3">
        <v>3202</v>
      </c>
      <c r="C738" s="197" t="s">
        <v>998</v>
      </c>
      <c r="D738" s="211">
        <v>2134</v>
      </c>
      <c r="E738" s="194" t="s">
        <v>363</v>
      </c>
      <c r="F738" s="179" t="s">
        <v>39</v>
      </c>
      <c r="G738" s="62" t="s">
        <v>999</v>
      </c>
      <c r="H738" s="574">
        <v>1638921.6030000001</v>
      </c>
      <c r="I738" s="211" t="s">
        <v>956</v>
      </c>
      <c r="J738" s="178" t="s">
        <v>858</v>
      </c>
      <c r="K738" s="211">
        <v>299</v>
      </c>
      <c r="L738" s="197"/>
    </row>
    <row r="739" spans="1:12" ht="51" hidden="1" customHeight="1" x14ac:dyDescent="0.2">
      <c r="A739" s="3">
        <v>733</v>
      </c>
      <c r="B739" s="3">
        <v>3202</v>
      </c>
      <c r="C739" s="197" t="s">
        <v>1000</v>
      </c>
      <c r="D739" s="211">
        <v>21</v>
      </c>
      <c r="E739" s="194" t="s">
        <v>363</v>
      </c>
      <c r="F739" s="205" t="s">
        <v>39</v>
      </c>
      <c r="G739" s="62" t="s">
        <v>1001</v>
      </c>
      <c r="H739" s="574">
        <v>20000</v>
      </c>
      <c r="I739" s="211" t="s">
        <v>956</v>
      </c>
      <c r="J739" s="178" t="s">
        <v>858</v>
      </c>
      <c r="K739" s="211">
        <v>299</v>
      </c>
      <c r="L739" s="197"/>
    </row>
    <row r="740" spans="1:12" ht="51" hidden="1" customHeight="1" x14ac:dyDescent="0.2">
      <c r="A740" s="3">
        <v>734</v>
      </c>
      <c r="B740" s="3">
        <v>3202</v>
      </c>
      <c r="C740" s="197" t="s">
        <v>1002</v>
      </c>
      <c r="D740" s="211">
        <v>1900</v>
      </c>
      <c r="E740" s="194" t="s">
        <v>363</v>
      </c>
      <c r="F740" s="179" t="s">
        <v>39</v>
      </c>
      <c r="G740" s="62" t="s">
        <v>1003</v>
      </c>
      <c r="H740" s="574">
        <v>1500000</v>
      </c>
      <c r="I740" s="211" t="s">
        <v>956</v>
      </c>
      <c r="J740" s="178" t="s">
        <v>858</v>
      </c>
      <c r="K740" s="211">
        <v>299</v>
      </c>
      <c r="L740" s="197"/>
    </row>
    <row r="741" spans="1:12" ht="51" hidden="1" customHeight="1" x14ac:dyDescent="0.2">
      <c r="A741" s="3">
        <v>735</v>
      </c>
      <c r="B741" s="3">
        <v>3202</v>
      </c>
      <c r="C741" s="197" t="s">
        <v>1004</v>
      </c>
      <c r="D741" s="211">
        <v>54526</v>
      </c>
      <c r="E741" s="194" t="s">
        <v>363</v>
      </c>
      <c r="F741" s="205" t="s">
        <v>39</v>
      </c>
      <c r="G741" s="62" t="s">
        <v>1005</v>
      </c>
      <c r="H741" s="574">
        <v>10000000</v>
      </c>
      <c r="I741" s="211" t="s">
        <v>956</v>
      </c>
      <c r="J741" s="178" t="s">
        <v>858</v>
      </c>
      <c r="K741" s="211">
        <v>299</v>
      </c>
      <c r="L741" s="197" t="s">
        <v>1006</v>
      </c>
    </row>
    <row r="742" spans="1:12" ht="63.75" hidden="1" customHeight="1" x14ac:dyDescent="0.2">
      <c r="A742" s="3">
        <v>736</v>
      </c>
      <c r="B742" s="3">
        <v>3202</v>
      </c>
      <c r="C742" s="212" t="s">
        <v>1007</v>
      </c>
      <c r="D742" s="211">
        <v>8</v>
      </c>
      <c r="E742" s="194" t="s">
        <v>363</v>
      </c>
      <c r="F742" s="179" t="s">
        <v>39</v>
      </c>
      <c r="G742" s="62" t="s">
        <v>1008</v>
      </c>
      <c r="H742" s="574">
        <v>5000</v>
      </c>
      <c r="I742" s="211" t="s">
        <v>956</v>
      </c>
      <c r="J742" s="178" t="s">
        <v>858</v>
      </c>
      <c r="K742" s="211">
        <v>299</v>
      </c>
      <c r="L742" s="197"/>
    </row>
    <row r="743" spans="1:12" ht="51" hidden="1" customHeight="1" x14ac:dyDescent="0.2">
      <c r="A743" s="3">
        <v>737</v>
      </c>
      <c r="B743" s="3">
        <v>3202</v>
      </c>
      <c r="C743" s="197" t="s">
        <v>1009</v>
      </c>
      <c r="D743" s="211">
        <v>281</v>
      </c>
      <c r="E743" s="194" t="s">
        <v>363</v>
      </c>
      <c r="F743" s="205" t="s">
        <v>39</v>
      </c>
      <c r="G743" s="62" t="s">
        <v>1010</v>
      </c>
      <c r="H743" s="574">
        <v>3000000</v>
      </c>
      <c r="I743" s="211" t="s">
        <v>956</v>
      </c>
      <c r="J743" s="178" t="s">
        <v>858</v>
      </c>
      <c r="K743" s="211">
        <v>299</v>
      </c>
      <c r="L743" s="197"/>
    </row>
    <row r="744" spans="1:12" ht="51" hidden="1" customHeight="1" x14ac:dyDescent="0.2">
      <c r="A744" s="3">
        <v>738</v>
      </c>
      <c r="B744" s="3">
        <v>3202</v>
      </c>
      <c r="C744" s="197" t="s">
        <v>1011</v>
      </c>
      <c r="D744" s="211">
        <v>135</v>
      </c>
      <c r="E744" s="194" t="s">
        <v>363</v>
      </c>
      <c r="F744" s="179" t="s">
        <v>39</v>
      </c>
      <c r="G744" s="62" t="s">
        <v>1012</v>
      </c>
      <c r="H744" s="574">
        <v>2000000</v>
      </c>
      <c r="I744" s="211" t="s">
        <v>956</v>
      </c>
      <c r="J744" s="178" t="s">
        <v>858</v>
      </c>
      <c r="K744" s="211">
        <v>299</v>
      </c>
      <c r="L744" s="197"/>
    </row>
    <row r="745" spans="1:12" ht="63.75" hidden="1" customHeight="1" x14ac:dyDescent="0.2">
      <c r="A745" s="3">
        <v>739</v>
      </c>
      <c r="B745" s="3">
        <v>3202</v>
      </c>
      <c r="C745" s="197" t="s">
        <v>1013</v>
      </c>
      <c r="D745" s="211">
        <v>698</v>
      </c>
      <c r="E745" s="194" t="s">
        <v>363</v>
      </c>
      <c r="F745" s="205" t="s">
        <v>39</v>
      </c>
      <c r="G745" s="62" t="s">
        <v>1014</v>
      </c>
      <c r="H745" s="574">
        <v>8000000</v>
      </c>
      <c r="I745" s="211" t="s">
        <v>956</v>
      </c>
      <c r="J745" s="178" t="s">
        <v>858</v>
      </c>
      <c r="K745" s="211">
        <v>299</v>
      </c>
      <c r="L745" s="197"/>
    </row>
    <row r="746" spans="1:12" ht="63.75" hidden="1" customHeight="1" x14ac:dyDescent="0.2">
      <c r="A746" s="3">
        <v>740</v>
      </c>
      <c r="B746" s="3">
        <v>3202</v>
      </c>
      <c r="C746" s="197" t="s">
        <v>1015</v>
      </c>
      <c r="D746" s="211">
        <v>33386</v>
      </c>
      <c r="E746" s="194" t="s">
        <v>363</v>
      </c>
      <c r="F746" s="179" t="s">
        <v>39</v>
      </c>
      <c r="G746" s="62" t="s">
        <v>1005</v>
      </c>
      <c r="H746" s="574">
        <v>10000000</v>
      </c>
      <c r="I746" s="211" t="s">
        <v>956</v>
      </c>
      <c r="J746" s="178" t="s">
        <v>858</v>
      </c>
      <c r="K746" s="211">
        <v>299</v>
      </c>
      <c r="L746" s="197" t="s">
        <v>1006</v>
      </c>
    </row>
    <row r="747" spans="1:12" ht="51" hidden="1" customHeight="1" x14ac:dyDescent="0.2">
      <c r="A747" s="3">
        <v>741</v>
      </c>
      <c r="B747" s="3">
        <v>3202</v>
      </c>
      <c r="C747" s="197" t="s">
        <v>1016</v>
      </c>
      <c r="D747" s="211">
        <v>37</v>
      </c>
      <c r="E747" s="194" t="s">
        <v>363</v>
      </c>
      <c r="F747" s="205" t="s">
        <v>39</v>
      </c>
      <c r="G747" s="62" t="s">
        <v>1017</v>
      </c>
      <c r="H747" s="574">
        <v>1000000</v>
      </c>
      <c r="I747" s="211" t="s">
        <v>956</v>
      </c>
      <c r="J747" s="178" t="s">
        <v>858</v>
      </c>
      <c r="K747" s="211">
        <v>299</v>
      </c>
      <c r="L747" s="197"/>
    </row>
    <row r="748" spans="1:12" ht="51" hidden="1" customHeight="1" x14ac:dyDescent="0.2">
      <c r="A748" s="3">
        <v>742</v>
      </c>
      <c r="B748" s="3">
        <v>3202</v>
      </c>
      <c r="C748" s="197" t="s">
        <v>1018</v>
      </c>
      <c r="D748" s="211">
        <v>3333</v>
      </c>
      <c r="E748" s="194" t="s">
        <v>363</v>
      </c>
      <c r="F748" s="179" t="s">
        <v>39</v>
      </c>
      <c r="G748" s="62" t="s">
        <v>1019</v>
      </c>
      <c r="H748" s="574">
        <v>6000000</v>
      </c>
      <c r="I748" s="211" t="s">
        <v>956</v>
      </c>
      <c r="J748" s="178" t="s">
        <v>858</v>
      </c>
      <c r="K748" s="211">
        <v>299</v>
      </c>
      <c r="L748" s="197"/>
    </row>
    <row r="749" spans="1:12" ht="51" hidden="1" customHeight="1" x14ac:dyDescent="0.2">
      <c r="A749" s="3">
        <v>743</v>
      </c>
      <c r="B749" s="3">
        <v>3202</v>
      </c>
      <c r="C749" s="197" t="s">
        <v>1020</v>
      </c>
      <c r="D749" s="211">
        <v>13787</v>
      </c>
      <c r="E749" s="194" t="s">
        <v>363</v>
      </c>
      <c r="F749" s="205" t="s">
        <v>39</v>
      </c>
      <c r="G749" s="62" t="s">
        <v>1021</v>
      </c>
      <c r="H749" s="574">
        <v>12000000</v>
      </c>
      <c r="I749" s="211" t="s">
        <v>956</v>
      </c>
      <c r="J749" s="178" t="s">
        <v>858</v>
      </c>
      <c r="K749" s="211">
        <v>299</v>
      </c>
      <c r="L749" s="197"/>
    </row>
    <row r="750" spans="1:12" ht="51" hidden="1" customHeight="1" x14ac:dyDescent="0.2">
      <c r="A750" s="3">
        <v>744</v>
      </c>
      <c r="B750" s="3">
        <v>3202</v>
      </c>
      <c r="C750" s="197" t="s">
        <v>1022</v>
      </c>
      <c r="D750" s="211">
        <v>4003</v>
      </c>
      <c r="E750" s="194" t="s">
        <v>363</v>
      </c>
      <c r="F750" s="179" t="s">
        <v>39</v>
      </c>
      <c r="G750" s="62" t="s">
        <v>1023</v>
      </c>
      <c r="H750" s="574">
        <v>3000000</v>
      </c>
      <c r="I750" s="211" t="s">
        <v>956</v>
      </c>
      <c r="J750" s="178" t="s">
        <v>858</v>
      </c>
      <c r="K750" s="211">
        <v>299</v>
      </c>
      <c r="L750" s="197"/>
    </row>
    <row r="751" spans="1:12" ht="51" hidden="1" customHeight="1" x14ac:dyDescent="0.2">
      <c r="A751" s="3">
        <v>745</v>
      </c>
      <c r="B751" s="3">
        <v>3202</v>
      </c>
      <c r="C751" s="197" t="s">
        <v>1024</v>
      </c>
      <c r="D751" s="211">
        <v>318</v>
      </c>
      <c r="E751" s="194" t="s">
        <v>363</v>
      </c>
      <c r="F751" s="205" t="s">
        <v>39</v>
      </c>
      <c r="G751" s="62" t="s">
        <v>1025</v>
      </c>
      <c r="H751" s="574">
        <v>2000000</v>
      </c>
      <c r="I751" s="211" t="s">
        <v>956</v>
      </c>
      <c r="J751" s="178" t="s">
        <v>858</v>
      </c>
      <c r="K751" s="211">
        <v>299</v>
      </c>
      <c r="L751" s="197"/>
    </row>
    <row r="752" spans="1:12" ht="51" hidden="1" customHeight="1" x14ac:dyDescent="0.2">
      <c r="A752" s="3">
        <v>746</v>
      </c>
      <c r="B752" s="3">
        <v>3202</v>
      </c>
      <c r="C752" s="197" t="s">
        <v>1026</v>
      </c>
      <c r="D752" s="211">
        <v>7470</v>
      </c>
      <c r="E752" s="194" t="s">
        <v>363</v>
      </c>
      <c r="F752" s="179" t="s">
        <v>39</v>
      </c>
      <c r="G752" s="62" t="s">
        <v>1027</v>
      </c>
      <c r="H752" s="574">
        <v>4000000</v>
      </c>
      <c r="I752" s="211" t="s">
        <v>956</v>
      </c>
      <c r="J752" s="178" t="s">
        <v>858</v>
      </c>
      <c r="K752" s="211">
        <v>299</v>
      </c>
      <c r="L752" s="197"/>
    </row>
    <row r="753" spans="1:12" ht="51" hidden="1" customHeight="1" x14ac:dyDescent="0.2">
      <c r="A753" s="3">
        <v>747</v>
      </c>
      <c r="B753" s="3">
        <v>3202</v>
      </c>
      <c r="C753" s="197" t="s">
        <v>1028</v>
      </c>
      <c r="D753" s="211">
        <v>150</v>
      </c>
      <c r="E753" s="194" t="s">
        <v>363</v>
      </c>
      <c r="F753" s="205" t="s">
        <v>39</v>
      </c>
      <c r="G753" s="62" t="s">
        <v>1029</v>
      </c>
      <c r="H753" s="574">
        <v>100000</v>
      </c>
      <c r="I753" s="211" t="s">
        <v>956</v>
      </c>
      <c r="J753" s="178" t="s">
        <v>858</v>
      </c>
      <c r="K753" s="211">
        <v>299</v>
      </c>
      <c r="L753" s="197"/>
    </row>
    <row r="754" spans="1:12" ht="51" hidden="1" customHeight="1" x14ac:dyDescent="0.2">
      <c r="A754" s="3">
        <v>748</v>
      </c>
      <c r="B754" s="3">
        <v>3202</v>
      </c>
      <c r="C754" s="197" t="s">
        <v>1030</v>
      </c>
      <c r="D754" s="211">
        <v>368</v>
      </c>
      <c r="E754" s="194" t="s">
        <v>44</v>
      </c>
      <c r="F754" s="179" t="s">
        <v>39</v>
      </c>
      <c r="G754" s="62" t="s">
        <v>1031</v>
      </c>
      <c r="H754" s="574">
        <v>157811.28</v>
      </c>
      <c r="I754" s="211" t="s">
        <v>956</v>
      </c>
      <c r="J754" s="178" t="s">
        <v>858</v>
      </c>
      <c r="K754" s="59">
        <v>304</v>
      </c>
      <c r="L754" s="197"/>
    </row>
    <row r="755" spans="1:12" ht="51" hidden="1" customHeight="1" x14ac:dyDescent="0.2">
      <c r="A755" s="3">
        <v>749</v>
      </c>
      <c r="B755" s="3">
        <v>3202</v>
      </c>
      <c r="C755" s="197" t="s">
        <v>1032</v>
      </c>
      <c r="D755" s="211">
        <v>1326</v>
      </c>
      <c r="E755" s="194" t="s">
        <v>44</v>
      </c>
      <c r="F755" s="205" t="s">
        <v>39</v>
      </c>
      <c r="G755" s="62" t="s">
        <v>1033</v>
      </c>
      <c r="H755" s="574">
        <v>561398.03460000001</v>
      </c>
      <c r="I755" s="211" t="s">
        <v>956</v>
      </c>
      <c r="J755" s="178" t="s">
        <v>858</v>
      </c>
      <c r="K755" s="211">
        <v>304</v>
      </c>
      <c r="L755" s="197"/>
    </row>
    <row r="756" spans="1:12" ht="51" hidden="1" customHeight="1" x14ac:dyDescent="0.2">
      <c r="A756" s="3">
        <v>750</v>
      </c>
      <c r="B756" s="3">
        <v>3202</v>
      </c>
      <c r="C756" s="197" t="s">
        <v>1034</v>
      </c>
      <c r="D756" s="211">
        <v>3</v>
      </c>
      <c r="E756" s="194" t="s">
        <v>44</v>
      </c>
      <c r="F756" s="179" t="s">
        <v>39</v>
      </c>
      <c r="G756" s="62" t="s">
        <v>1035</v>
      </c>
      <c r="H756" s="574">
        <v>701730</v>
      </c>
      <c r="I756" s="211" t="s">
        <v>956</v>
      </c>
      <c r="J756" s="178" t="s">
        <v>858</v>
      </c>
      <c r="K756" s="211">
        <v>304</v>
      </c>
      <c r="L756" s="197"/>
    </row>
    <row r="757" spans="1:12" ht="51" hidden="1" customHeight="1" x14ac:dyDescent="0.2">
      <c r="A757" s="3">
        <v>751</v>
      </c>
      <c r="B757" s="3">
        <v>3202</v>
      </c>
      <c r="C757" s="197" t="s">
        <v>1036</v>
      </c>
      <c r="D757" s="211">
        <v>123</v>
      </c>
      <c r="E757" s="194" t="s">
        <v>44</v>
      </c>
      <c r="F757" s="205" t="s">
        <v>39</v>
      </c>
      <c r="G757" s="62" t="s">
        <v>1037</v>
      </c>
      <c r="H757" s="574">
        <v>4481136</v>
      </c>
      <c r="I757" s="211" t="s">
        <v>956</v>
      </c>
      <c r="J757" s="178" t="s">
        <v>858</v>
      </c>
      <c r="K757" s="211">
        <v>304</v>
      </c>
      <c r="L757" s="197"/>
    </row>
    <row r="758" spans="1:12" ht="51" hidden="1" customHeight="1" x14ac:dyDescent="0.2">
      <c r="A758" s="3">
        <v>752</v>
      </c>
      <c r="B758" s="3">
        <v>3202</v>
      </c>
      <c r="C758" s="197" t="s">
        <v>1038</v>
      </c>
      <c r="D758" s="211">
        <v>604</v>
      </c>
      <c r="E758" s="194" t="s">
        <v>44</v>
      </c>
      <c r="F758" s="179" t="s">
        <v>39</v>
      </c>
      <c r="G758" s="62" t="s">
        <v>1039</v>
      </c>
      <c r="H758" s="574">
        <v>11060937.24</v>
      </c>
      <c r="I758" s="211" t="s">
        <v>956</v>
      </c>
      <c r="J758" s="178" t="s">
        <v>858</v>
      </c>
      <c r="K758" s="211">
        <v>304</v>
      </c>
      <c r="L758" s="197"/>
    </row>
    <row r="759" spans="1:12" ht="51" hidden="1" customHeight="1" x14ac:dyDescent="0.2">
      <c r="A759" s="3">
        <v>753</v>
      </c>
      <c r="B759" s="3">
        <v>3202</v>
      </c>
      <c r="C759" s="197" t="s">
        <v>1040</v>
      </c>
      <c r="D759" s="211">
        <v>4594</v>
      </c>
      <c r="E759" s="194" t="s">
        <v>44</v>
      </c>
      <c r="F759" s="205" t="s">
        <v>39</v>
      </c>
      <c r="G759" s="62" t="s">
        <v>1041</v>
      </c>
      <c r="H759" s="574">
        <v>2503777.3182000001</v>
      </c>
      <c r="I759" s="211" t="s">
        <v>956</v>
      </c>
      <c r="J759" s="178" t="s">
        <v>858</v>
      </c>
      <c r="K759" s="211">
        <v>304</v>
      </c>
      <c r="L759" s="197"/>
    </row>
    <row r="760" spans="1:12" ht="51" hidden="1" customHeight="1" x14ac:dyDescent="0.2">
      <c r="A760" s="3">
        <v>754</v>
      </c>
      <c r="B760" s="3">
        <v>3202</v>
      </c>
      <c r="C760" s="197" t="s">
        <v>1042</v>
      </c>
      <c r="D760" s="211">
        <v>1929</v>
      </c>
      <c r="E760" s="194" t="s">
        <v>44</v>
      </c>
      <c r="F760" s="179" t="s">
        <v>39</v>
      </c>
      <c r="G760" s="62" t="s">
        <v>1043</v>
      </c>
      <c r="H760" s="574">
        <v>1383717.9959999998</v>
      </c>
      <c r="I760" s="211" t="s">
        <v>956</v>
      </c>
      <c r="J760" s="178" t="s">
        <v>858</v>
      </c>
      <c r="K760" s="211">
        <v>304</v>
      </c>
      <c r="L760" s="197"/>
    </row>
    <row r="761" spans="1:12" ht="51" hidden="1" customHeight="1" x14ac:dyDescent="0.2">
      <c r="A761" s="3">
        <v>755</v>
      </c>
      <c r="B761" s="3">
        <v>3202</v>
      </c>
      <c r="C761" s="197" t="s">
        <v>1044</v>
      </c>
      <c r="D761" s="211">
        <v>833</v>
      </c>
      <c r="E761" s="194" t="s">
        <v>44</v>
      </c>
      <c r="F761" s="205" t="s">
        <v>39</v>
      </c>
      <c r="G761" s="62" t="s">
        <v>1045</v>
      </c>
      <c r="H761" s="574">
        <v>6910574.6639999999</v>
      </c>
      <c r="I761" s="211" t="s">
        <v>956</v>
      </c>
      <c r="J761" s="178" t="s">
        <v>858</v>
      </c>
      <c r="K761" s="211">
        <v>304</v>
      </c>
      <c r="L761" s="197"/>
    </row>
    <row r="762" spans="1:12" ht="51" hidden="1" customHeight="1" x14ac:dyDescent="0.2">
      <c r="A762" s="3">
        <v>756</v>
      </c>
      <c r="B762" s="3">
        <v>3202</v>
      </c>
      <c r="C762" s="197" t="s">
        <v>1046</v>
      </c>
      <c r="D762" s="211">
        <v>1889</v>
      </c>
      <c r="E762" s="194" t="s">
        <v>44</v>
      </c>
      <c r="F762" s="179" t="s">
        <v>39</v>
      </c>
      <c r="G762" s="62" t="s">
        <v>1047</v>
      </c>
      <c r="H762" s="574">
        <v>34591368</v>
      </c>
      <c r="I762" s="211" t="s">
        <v>956</v>
      </c>
      <c r="J762" s="178" t="s">
        <v>858</v>
      </c>
      <c r="K762" s="211">
        <v>304</v>
      </c>
      <c r="L762" s="197"/>
    </row>
    <row r="763" spans="1:12" ht="51" hidden="1" customHeight="1" x14ac:dyDescent="0.2">
      <c r="A763" s="3">
        <v>757</v>
      </c>
      <c r="B763" s="3">
        <v>3202</v>
      </c>
      <c r="C763" s="197" t="s">
        <v>1048</v>
      </c>
      <c r="D763" s="211">
        <v>80</v>
      </c>
      <c r="E763" s="194" t="s">
        <v>44</v>
      </c>
      <c r="F763" s="205" t="s">
        <v>39</v>
      </c>
      <c r="G763" s="62" t="s">
        <v>1049</v>
      </c>
      <c r="H763" s="574">
        <v>913120</v>
      </c>
      <c r="I763" s="211" t="s">
        <v>956</v>
      </c>
      <c r="J763" s="178" t="s">
        <v>858</v>
      </c>
      <c r="K763" s="211">
        <v>304</v>
      </c>
      <c r="L763" s="197"/>
    </row>
    <row r="764" spans="1:12" ht="63.75" hidden="1" customHeight="1" x14ac:dyDescent="0.2">
      <c r="A764" s="3">
        <v>758</v>
      </c>
      <c r="B764" s="3">
        <v>3202</v>
      </c>
      <c r="C764" s="197" t="s">
        <v>1050</v>
      </c>
      <c r="D764" s="211">
        <v>72</v>
      </c>
      <c r="E764" s="194" t="s">
        <v>44</v>
      </c>
      <c r="F764" s="179" t="s">
        <v>39</v>
      </c>
      <c r="G764" s="62" t="s">
        <v>1051</v>
      </c>
      <c r="H764" s="574">
        <v>176256</v>
      </c>
      <c r="I764" s="211" t="s">
        <v>956</v>
      </c>
      <c r="J764" s="178" t="s">
        <v>858</v>
      </c>
      <c r="K764" s="211">
        <v>304</v>
      </c>
      <c r="L764" s="197"/>
    </row>
    <row r="765" spans="1:12" ht="63.75" hidden="1" customHeight="1" x14ac:dyDescent="0.2">
      <c r="A765" s="3">
        <v>759</v>
      </c>
      <c r="B765" s="3">
        <v>3202</v>
      </c>
      <c r="C765" s="197" t="s">
        <v>1052</v>
      </c>
      <c r="D765" s="211">
        <v>141</v>
      </c>
      <c r="E765" s="194" t="s">
        <v>44</v>
      </c>
      <c r="F765" s="205" t="s">
        <v>39</v>
      </c>
      <c r="G765" s="62" t="s">
        <v>1053</v>
      </c>
      <c r="H765" s="574">
        <v>345168</v>
      </c>
      <c r="I765" s="211" t="s">
        <v>956</v>
      </c>
      <c r="J765" s="178" t="s">
        <v>858</v>
      </c>
      <c r="K765" s="211">
        <v>304</v>
      </c>
      <c r="L765" s="197"/>
    </row>
    <row r="766" spans="1:12" ht="63.75" hidden="1" customHeight="1" x14ac:dyDescent="0.2">
      <c r="A766" s="3">
        <v>760</v>
      </c>
      <c r="B766" s="3">
        <v>3202</v>
      </c>
      <c r="C766" s="197" t="s">
        <v>1054</v>
      </c>
      <c r="D766" s="211">
        <v>128</v>
      </c>
      <c r="E766" s="194" t="s">
        <v>44</v>
      </c>
      <c r="F766" s="179" t="s">
        <v>39</v>
      </c>
      <c r="G766" s="62" t="s">
        <v>1055</v>
      </c>
      <c r="H766" s="574">
        <v>1582848</v>
      </c>
      <c r="I766" s="211" t="s">
        <v>956</v>
      </c>
      <c r="J766" s="178" t="s">
        <v>858</v>
      </c>
      <c r="K766" s="211">
        <v>304</v>
      </c>
      <c r="L766" s="197"/>
    </row>
    <row r="767" spans="1:12" ht="63.75" hidden="1" customHeight="1" x14ac:dyDescent="0.2">
      <c r="A767" s="3">
        <v>761</v>
      </c>
      <c r="B767" s="3">
        <v>3202</v>
      </c>
      <c r="C767" s="197" t="s">
        <v>1056</v>
      </c>
      <c r="D767" s="211">
        <v>389</v>
      </c>
      <c r="E767" s="194" t="s">
        <v>44</v>
      </c>
      <c r="F767" s="205" t="s">
        <v>39</v>
      </c>
      <c r="G767" s="62" t="s">
        <v>1057</v>
      </c>
      <c r="H767" s="574">
        <v>1064304</v>
      </c>
      <c r="I767" s="211" t="s">
        <v>956</v>
      </c>
      <c r="J767" s="178" t="s">
        <v>858</v>
      </c>
      <c r="K767" s="211">
        <v>304</v>
      </c>
      <c r="L767" s="197" t="s">
        <v>1058</v>
      </c>
    </row>
    <row r="768" spans="1:12" ht="89.25" hidden="1" customHeight="1" x14ac:dyDescent="0.2">
      <c r="A768" s="3">
        <v>762</v>
      </c>
      <c r="B768" s="3">
        <v>3202</v>
      </c>
      <c r="C768" s="197" t="s">
        <v>1059</v>
      </c>
      <c r="D768" s="211">
        <v>3654</v>
      </c>
      <c r="E768" s="194" t="s">
        <v>44</v>
      </c>
      <c r="F768" s="179" t="s">
        <v>39</v>
      </c>
      <c r="G768" s="62" t="s">
        <v>1060</v>
      </c>
      <c r="H768" s="574">
        <v>9997344</v>
      </c>
      <c r="I768" s="211" t="s">
        <v>956</v>
      </c>
      <c r="J768" s="178" t="s">
        <v>858</v>
      </c>
      <c r="K768" s="211">
        <v>304</v>
      </c>
      <c r="L768" s="197"/>
    </row>
    <row r="769" spans="1:12" ht="89.25" hidden="1" customHeight="1" x14ac:dyDescent="0.2">
      <c r="A769" s="3">
        <v>763</v>
      </c>
      <c r="B769" s="3">
        <v>3202</v>
      </c>
      <c r="C769" s="197" t="s">
        <v>1061</v>
      </c>
      <c r="D769" s="211">
        <v>11088</v>
      </c>
      <c r="E769" s="194" t="s">
        <v>44</v>
      </c>
      <c r="F769" s="205" t="s">
        <v>39</v>
      </c>
      <c r="G769" s="62" t="s">
        <v>1062</v>
      </c>
      <c r="H769" s="574">
        <v>30336768</v>
      </c>
      <c r="I769" s="211" t="s">
        <v>956</v>
      </c>
      <c r="J769" s="178" t="s">
        <v>858</v>
      </c>
      <c r="K769" s="211">
        <v>304</v>
      </c>
      <c r="L769" s="197"/>
    </row>
    <row r="770" spans="1:12" ht="89.25" hidden="1" customHeight="1" x14ac:dyDescent="0.2">
      <c r="A770" s="3">
        <v>764</v>
      </c>
      <c r="B770" s="3">
        <v>3202</v>
      </c>
      <c r="C770" s="197" t="s">
        <v>1063</v>
      </c>
      <c r="D770" s="211">
        <v>9542</v>
      </c>
      <c r="E770" s="194" t="s">
        <v>44</v>
      </c>
      <c r="F770" s="179" t="s">
        <v>39</v>
      </c>
      <c r="G770" s="62" t="s">
        <v>1064</v>
      </c>
      <c r="H770" s="574">
        <v>3888651.26</v>
      </c>
      <c r="I770" s="211" t="s">
        <v>956</v>
      </c>
      <c r="J770" s="178" t="s">
        <v>858</v>
      </c>
      <c r="K770" s="211">
        <v>304</v>
      </c>
      <c r="L770" s="197"/>
    </row>
    <row r="771" spans="1:12" ht="76.5" hidden="1" customHeight="1" x14ac:dyDescent="0.2">
      <c r="A771" s="3">
        <v>765</v>
      </c>
      <c r="B771" s="3">
        <v>3202</v>
      </c>
      <c r="C771" s="197" t="s">
        <v>1065</v>
      </c>
      <c r="D771" s="211">
        <v>20014</v>
      </c>
      <c r="E771" s="194" t="s">
        <v>44</v>
      </c>
      <c r="F771" s="205" t="s">
        <v>39</v>
      </c>
      <c r="G771" s="62" t="s">
        <v>1066</v>
      </c>
      <c r="H771" s="574">
        <v>6241966.3200000003</v>
      </c>
      <c r="I771" s="211" t="s">
        <v>956</v>
      </c>
      <c r="J771" s="178" t="s">
        <v>858</v>
      </c>
      <c r="K771" s="211">
        <v>304</v>
      </c>
      <c r="L771" s="197"/>
    </row>
    <row r="772" spans="1:12" ht="76.5" hidden="1" customHeight="1" x14ac:dyDescent="0.2">
      <c r="A772" s="3">
        <v>766</v>
      </c>
      <c r="B772" s="3">
        <v>3202</v>
      </c>
      <c r="C772" s="197" t="s">
        <v>1067</v>
      </c>
      <c r="D772" s="211">
        <v>13242</v>
      </c>
      <c r="E772" s="194" t="s">
        <v>44</v>
      </c>
      <c r="F772" s="179" t="s">
        <v>39</v>
      </c>
      <c r="G772" s="62" t="s">
        <v>1068</v>
      </c>
      <c r="H772" s="574">
        <v>6607758</v>
      </c>
      <c r="I772" s="211" t="s">
        <v>956</v>
      </c>
      <c r="J772" s="178" t="s">
        <v>858</v>
      </c>
      <c r="K772" s="211">
        <v>304</v>
      </c>
      <c r="L772" s="197"/>
    </row>
    <row r="773" spans="1:12" ht="76.5" hidden="1" customHeight="1" x14ac:dyDescent="0.2">
      <c r="A773" s="3">
        <v>767</v>
      </c>
      <c r="B773" s="3">
        <v>3202</v>
      </c>
      <c r="C773" s="197" t="s">
        <v>1069</v>
      </c>
      <c r="D773" s="211">
        <v>2946</v>
      </c>
      <c r="E773" s="194" t="s">
        <v>44</v>
      </c>
      <c r="F773" s="205" t="s">
        <v>39</v>
      </c>
      <c r="G773" s="62" t="s">
        <v>1070</v>
      </c>
      <c r="H773" s="574">
        <v>1849380.96</v>
      </c>
      <c r="I773" s="211" t="s">
        <v>956</v>
      </c>
      <c r="J773" s="178" t="s">
        <v>858</v>
      </c>
      <c r="K773" s="211">
        <v>304</v>
      </c>
      <c r="L773" s="197"/>
    </row>
    <row r="774" spans="1:12" ht="63.75" hidden="1" customHeight="1" x14ac:dyDescent="0.2">
      <c r="A774" s="3">
        <v>768</v>
      </c>
      <c r="B774" s="3">
        <v>3202</v>
      </c>
      <c r="C774" s="197" t="s">
        <v>1071</v>
      </c>
      <c r="D774" s="211">
        <v>5931</v>
      </c>
      <c r="E774" s="194" t="s">
        <v>44</v>
      </c>
      <c r="F774" s="179" t="s">
        <v>39</v>
      </c>
      <c r="G774" s="62" t="s">
        <v>1072</v>
      </c>
      <c r="H774" s="574">
        <v>1838610</v>
      </c>
      <c r="I774" s="211" t="s">
        <v>956</v>
      </c>
      <c r="J774" s="178" t="s">
        <v>858</v>
      </c>
      <c r="K774" s="211">
        <v>304</v>
      </c>
      <c r="L774" s="197"/>
    </row>
    <row r="775" spans="1:12" ht="63.75" hidden="1" customHeight="1" x14ac:dyDescent="0.2">
      <c r="A775" s="3">
        <v>769</v>
      </c>
      <c r="B775" s="3">
        <v>3202</v>
      </c>
      <c r="C775" s="197" t="s">
        <v>1073</v>
      </c>
      <c r="D775" s="211">
        <v>518</v>
      </c>
      <c r="E775" s="194" t="s">
        <v>44</v>
      </c>
      <c r="F775" s="205" t="s">
        <v>39</v>
      </c>
      <c r="G775" s="62" t="s">
        <v>1074</v>
      </c>
      <c r="H775" s="574">
        <v>160580</v>
      </c>
      <c r="I775" s="211" t="s">
        <v>956</v>
      </c>
      <c r="J775" s="178" t="s">
        <v>858</v>
      </c>
      <c r="K775" s="211">
        <v>304</v>
      </c>
      <c r="L775" s="197"/>
    </row>
    <row r="776" spans="1:12" ht="63.75" hidden="1" customHeight="1" x14ac:dyDescent="0.2">
      <c r="A776" s="3">
        <v>770</v>
      </c>
      <c r="B776" s="3">
        <v>3202</v>
      </c>
      <c r="C776" s="197" t="s">
        <v>1075</v>
      </c>
      <c r="D776" s="211">
        <v>3645</v>
      </c>
      <c r="E776" s="194" t="s">
        <v>44</v>
      </c>
      <c r="F776" s="179" t="s">
        <v>39</v>
      </c>
      <c r="G776" s="62" t="s">
        <v>1076</v>
      </c>
      <c r="H776" s="574">
        <v>1129950</v>
      </c>
      <c r="I776" s="211" t="s">
        <v>956</v>
      </c>
      <c r="J776" s="178" t="s">
        <v>858</v>
      </c>
      <c r="K776" s="211">
        <v>304</v>
      </c>
      <c r="L776" s="197"/>
    </row>
    <row r="777" spans="1:12" ht="51" hidden="1" customHeight="1" x14ac:dyDescent="0.2">
      <c r="A777" s="3">
        <v>771</v>
      </c>
      <c r="B777" s="3">
        <v>3202</v>
      </c>
      <c r="C777" s="197" t="s">
        <v>1077</v>
      </c>
      <c r="D777" s="211">
        <v>6</v>
      </c>
      <c r="E777" s="194" t="s">
        <v>44</v>
      </c>
      <c r="F777" s="205" t="s">
        <v>39</v>
      </c>
      <c r="G777" s="62" t="s">
        <v>1078</v>
      </c>
      <c r="H777" s="574">
        <v>128646</v>
      </c>
      <c r="I777" s="211" t="s">
        <v>956</v>
      </c>
      <c r="J777" s="178" t="s">
        <v>858</v>
      </c>
      <c r="K777" s="211">
        <v>304</v>
      </c>
      <c r="L777" s="197"/>
    </row>
    <row r="778" spans="1:12" ht="89.25" hidden="1" customHeight="1" x14ac:dyDescent="0.2">
      <c r="A778" s="3">
        <v>772</v>
      </c>
      <c r="B778" s="3">
        <v>3202</v>
      </c>
      <c r="C778" s="197" t="s">
        <v>1079</v>
      </c>
      <c r="D778" s="211">
        <v>6</v>
      </c>
      <c r="E778" s="194" t="s">
        <v>44</v>
      </c>
      <c r="F778" s="179" t="s">
        <v>39</v>
      </c>
      <c r="G778" s="62" t="s">
        <v>1080</v>
      </c>
      <c r="H778" s="574">
        <v>128646</v>
      </c>
      <c r="I778" s="211" t="s">
        <v>956</v>
      </c>
      <c r="J778" s="178" t="s">
        <v>858</v>
      </c>
      <c r="K778" s="211">
        <v>304</v>
      </c>
      <c r="L778" s="197"/>
    </row>
    <row r="779" spans="1:12" ht="51" hidden="1" customHeight="1" x14ac:dyDescent="0.2">
      <c r="A779" s="3">
        <v>773</v>
      </c>
      <c r="B779" s="3">
        <v>3202</v>
      </c>
      <c r="C779" s="197" t="s">
        <v>1081</v>
      </c>
      <c r="D779" s="211">
        <v>425</v>
      </c>
      <c r="E779" s="194" t="s">
        <v>44</v>
      </c>
      <c r="F779" s="205" t="s">
        <v>39</v>
      </c>
      <c r="G779" s="62" t="s">
        <v>1082</v>
      </c>
      <c r="H779" s="574">
        <v>34462740</v>
      </c>
      <c r="I779" s="211" t="s">
        <v>956</v>
      </c>
      <c r="J779" s="178" t="s">
        <v>858</v>
      </c>
      <c r="K779" s="211">
        <v>304</v>
      </c>
      <c r="L779" s="197"/>
    </row>
    <row r="780" spans="1:12" ht="51" hidden="1" customHeight="1" x14ac:dyDescent="0.2">
      <c r="A780" s="3">
        <v>774</v>
      </c>
      <c r="B780" s="3">
        <v>3202</v>
      </c>
      <c r="C780" s="197" t="s">
        <v>1083</v>
      </c>
      <c r="D780" s="211">
        <v>375</v>
      </c>
      <c r="E780" s="194" t="s">
        <v>44</v>
      </c>
      <c r="F780" s="179" t="s">
        <v>39</v>
      </c>
      <c r="G780" s="62" t="s">
        <v>1084</v>
      </c>
      <c r="H780" s="574">
        <v>39764700</v>
      </c>
      <c r="I780" s="211" t="s">
        <v>956</v>
      </c>
      <c r="J780" s="178" t="s">
        <v>858</v>
      </c>
      <c r="K780" s="211">
        <v>304</v>
      </c>
      <c r="L780" s="197"/>
    </row>
    <row r="781" spans="1:12" ht="51" hidden="1" customHeight="1" x14ac:dyDescent="0.2">
      <c r="A781" s="3">
        <v>775</v>
      </c>
      <c r="B781" s="3">
        <v>3202</v>
      </c>
      <c r="C781" s="197" t="s">
        <v>1085</v>
      </c>
      <c r="D781" s="211">
        <v>140</v>
      </c>
      <c r="E781" s="194" t="s">
        <v>44</v>
      </c>
      <c r="F781" s="205" t="s">
        <v>39</v>
      </c>
      <c r="G781" s="62" t="s">
        <v>1086</v>
      </c>
      <c r="H781" s="574">
        <v>32030112.93</v>
      </c>
      <c r="I781" s="211" t="s">
        <v>956</v>
      </c>
      <c r="J781" s="178" t="s">
        <v>858</v>
      </c>
      <c r="K781" s="211">
        <v>304</v>
      </c>
      <c r="L781" s="197"/>
    </row>
    <row r="782" spans="1:12" ht="51" hidden="1" customHeight="1" x14ac:dyDescent="0.2">
      <c r="A782" s="3">
        <v>776</v>
      </c>
      <c r="B782" s="3">
        <v>3202</v>
      </c>
      <c r="C782" s="197" t="s">
        <v>1087</v>
      </c>
      <c r="D782" s="211">
        <v>1785</v>
      </c>
      <c r="E782" s="194" t="s">
        <v>44</v>
      </c>
      <c r="F782" s="179" t="s">
        <v>39</v>
      </c>
      <c r="G782" s="62" t="s">
        <v>1088</v>
      </c>
      <c r="H782" s="574">
        <v>13333103.91</v>
      </c>
      <c r="I782" s="211" t="s">
        <v>956</v>
      </c>
      <c r="J782" s="178" t="s">
        <v>858</v>
      </c>
      <c r="K782" s="211">
        <v>306</v>
      </c>
      <c r="L782" s="197"/>
    </row>
    <row r="783" spans="1:12" ht="51" hidden="1" customHeight="1" x14ac:dyDescent="0.2">
      <c r="A783" s="3">
        <v>777</v>
      </c>
      <c r="B783" s="3">
        <v>3202</v>
      </c>
      <c r="C783" s="197" t="s">
        <v>1089</v>
      </c>
      <c r="D783" s="211">
        <v>1250</v>
      </c>
      <c r="E783" s="194" t="s">
        <v>44</v>
      </c>
      <c r="F783" s="205" t="s">
        <v>39</v>
      </c>
      <c r="G783" s="62" t="s">
        <v>1088</v>
      </c>
      <c r="H783" s="574">
        <v>838177.5</v>
      </c>
      <c r="I783" s="211" t="s">
        <v>956</v>
      </c>
      <c r="J783" s="178" t="s">
        <v>858</v>
      </c>
      <c r="K783" s="211">
        <v>306</v>
      </c>
      <c r="L783" s="197"/>
    </row>
    <row r="784" spans="1:12" ht="63.75" hidden="1" customHeight="1" x14ac:dyDescent="0.2">
      <c r="A784" s="3">
        <v>778</v>
      </c>
      <c r="B784" s="3">
        <v>3202</v>
      </c>
      <c r="C784" s="197" t="s">
        <v>1090</v>
      </c>
      <c r="D784" s="211">
        <v>1150</v>
      </c>
      <c r="E784" s="194" t="s">
        <v>44</v>
      </c>
      <c r="F784" s="179" t="s">
        <v>39</v>
      </c>
      <c r="G784" s="62" t="s">
        <v>1091</v>
      </c>
      <c r="H784" s="574">
        <v>8654670</v>
      </c>
      <c r="I784" s="211" t="s">
        <v>956</v>
      </c>
      <c r="J784" s="178" t="s">
        <v>858</v>
      </c>
      <c r="K784" s="211">
        <v>306</v>
      </c>
      <c r="L784" s="197"/>
    </row>
    <row r="785" spans="1:12" ht="51" hidden="1" customHeight="1" x14ac:dyDescent="0.2">
      <c r="A785" s="3">
        <v>779</v>
      </c>
      <c r="B785" s="3">
        <v>3202</v>
      </c>
      <c r="C785" s="197" t="s">
        <v>1092</v>
      </c>
      <c r="D785" s="211">
        <v>55</v>
      </c>
      <c r="E785" s="194" t="s">
        <v>44</v>
      </c>
      <c r="F785" s="205" t="s">
        <v>39</v>
      </c>
      <c r="G785" s="62" t="s">
        <v>1093</v>
      </c>
      <c r="H785" s="574">
        <v>109781.75999999999</v>
      </c>
      <c r="I785" s="211" t="s">
        <v>956</v>
      </c>
      <c r="J785" s="178" t="s">
        <v>858</v>
      </c>
      <c r="K785" s="211">
        <v>306</v>
      </c>
      <c r="L785" s="197"/>
    </row>
    <row r="786" spans="1:12" ht="63.75" hidden="1" customHeight="1" x14ac:dyDescent="0.2">
      <c r="A786" s="3">
        <v>780</v>
      </c>
      <c r="B786" s="3">
        <v>3202</v>
      </c>
      <c r="C786" s="197" t="s">
        <v>1094</v>
      </c>
      <c r="D786" s="211">
        <v>3800</v>
      </c>
      <c r="E786" s="194" t="s">
        <v>44</v>
      </c>
      <c r="F786" s="179" t="s">
        <v>39</v>
      </c>
      <c r="G786" s="62" t="s">
        <v>1095</v>
      </c>
      <c r="H786" s="574">
        <v>4294000</v>
      </c>
      <c r="I786" s="211" t="s">
        <v>956</v>
      </c>
      <c r="J786" s="178" t="s">
        <v>858</v>
      </c>
      <c r="K786" s="211">
        <v>306</v>
      </c>
      <c r="L786" s="197"/>
    </row>
    <row r="787" spans="1:12" ht="51" hidden="1" customHeight="1" x14ac:dyDescent="0.2">
      <c r="A787" s="3">
        <v>781</v>
      </c>
      <c r="B787" s="3">
        <v>3202</v>
      </c>
      <c r="C787" s="197" t="s">
        <v>1096</v>
      </c>
      <c r="D787" s="211">
        <v>103824</v>
      </c>
      <c r="E787" s="194" t="s">
        <v>44</v>
      </c>
      <c r="F787" s="205" t="s">
        <v>39</v>
      </c>
      <c r="G787" s="62" t="s">
        <v>1097</v>
      </c>
      <c r="H787" s="574">
        <v>6233271.1056000004</v>
      </c>
      <c r="I787" s="211" t="s">
        <v>956</v>
      </c>
      <c r="J787" s="178" t="s">
        <v>858</v>
      </c>
      <c r="K787" s="211">
        <v>306</v>
      </c>
      <c r="L787" s="197"/>
    </row>
    <row r="788" spans="1:12" ht="51" hidden="1" customHeight="1" x14ac:dyDescent="0.2">
      <c r="A788" s="3">
        <v>782</v>
      </c>
      <c r="B788" s="3">
        <v>3202</v>
      </c>
      <c r="C788" s="197" t="s">
        <v>1098</v>
      </c>
      <c r="D788" s="211">
        <v>700</v>
      </c>
      <c r="E788" s="194" t="s">
        <v>44</v>
      </c>
      <c r="F788" s="179" t="s">
        <v>39</v>
      </c>
      <c r="G788" s="62" t="s">
        <v>1099</v>
      </c>
      <c r="H788" s="574">
        <v>39193</v>
      </c>
      <c r="I788" s="211" t="s">
        <v>956</v>
      </c>
      <c r="J788" s="178" t="s">
        <v>858</v>
      </c>
      <c r="K788" s="211">
        <v>306</v>
      </c>
      <c r="L788" s="197"/>
    </row>
    <row r="789" spans="1:12" ht="63.75" hidden="1" customHeight="1" x14ac:dyDescent="0.2">
      <c r="A789" s="3">
        <v>783</v>
      </c>
      <c r="B789" s="3">
        <v>3202</v>
      </c>
      <c r="C789" s="197" t="s">
        <v>1100</v>
      </c>
      <c r="D789" s="211">
        <v>2250</v>
      </c>
      <c r="E789" s="194" t="s">
        <v>44</v>
      </c>
      <c r="F789" s="205" t="s">
        <v>39</v>
      </c>
      <c r="G789" s="62" t="s">
        <v>1101</v>
      </c>
      <c r="H789" s="574">
        <v>157882.5</v>
      </c>
      <c r="I789" s="211" t="s">
        <v>956</v>
      </c>
      <c r="J789" s="178" t="s">
        <v>858</v>
      </c>
      <c r="K789" s="211">
        <v>306</v>
      </c>
      <c r="L789" s="197"/>
    </row>
    <row r="790" spans="1:12" ht="63.75" hidden="1" customHeight="1" x14ac:dyDescent="0.2">
      <c r="A790" s="3">
        <v>784</v>
      </c>
      <c r="B790" s="3">
        <v>3202</v>
      </c>
      <c r="C790" s="197" t="s">
        <v>1102</v>
      </c>
      <c r="D790" s="211">
        <v>81500</v>
      </c>
      <c r="E790" s="194" t="s">
        <v>44</v>
      </c>
      <c r="F790" s="179" t="s">
        <v>39</v>
      </c>
      <c r="G790" s="62" t="s">
        <v>1103</v>
      </c>
      <c r="H790" s="574">
        <v>5718855</v>
      </c>
      <c r="I790" s="211" t="s">
        <v>956</v>
      </c>
      <c r="J790" s="178" t="s">
        <v>858</v>
      </c>
      <c r="K790" s="211">
        <v>306</v>
      </c>
      <c r="L790" s="197"/>
    </row>
    <row r="791" spans="1:12" ht="63.75" hidden="1" customHeight="1" x14ac:dyDescent="0.2">
      <c r="A791" s="3">
        <v>785</v>
      </c>
      <c r="B791" s="3">
        <v>3202</v>
      </c>
      <c r="C791" s="197" t="s">
        <v>1104</v>
      </c>
      <c r="D791" s="211">
        <v>74500</v>
      </c>
      <c r="E791" s="194" t="s">
        <v>44</v>
      </c>
      <c r="F791" s="205" t="s">
        <v>39</v>
      </c>
      <c r="G791" s="62" t="s">
        <v>1105</v>
      </c>
      <c r="H791" s="574">
        <v>5227665</v>
      </c>
      <c r="I791" s="211" t="s">
        <v>956</v>
      </c>
      <c r="J791" s="178" t="s">
        <v>858</v>
      </c>
      <c r="K791" s="211">
        <v>306</v>
      </c>
      <c r="L791" s="197" t="s">
        <v>1106</v>
      </c>
    </row>
    <row r="792" spans="1:12" ht="63.75" hidden="1" customHeight="1" x14ac:dyDescent="0.2">
      <c r="A792" s="3">
        <v>786</v>
      </c>
      <c r="B792" s="3">
        <v>3202</v>
      </c>
      <c r="C792" s="197" t="s">
        <v>1107</v>
      </c>
      <c r="D792" s="211">
        <v>71000</v>
      </c>
      <c r="E792" s="194" t="s">
        <v>44</v>
      </c>
      <c r="F792" s="179" t="s">
        <v>39</v>
      </c>
      <c r="G792" s="62" t="s">
        <v>1108</v>
      </c>
      <c r="H792" s="574">
        <v>4982070</v>
      </c>
      <c r="I792" s="211" t="s">
        <v>956</v>
      </c>
      <c r="J792" s="178" t="s">
        <v>858</v>
      </c>
      <c r="K792" s="211">
        <v>306</v>
      </c>
      <c r="L792" s="197" t="s">
        <v>1106</v>
      </c>
    </row>
    <row r="793" spans="1:12" ht="63.75" hidden="1" customHeight="1" x14ac:dyDescent="0.2">
      <c r="A793" s="3">
        <v>787</v>
      </c>
      <c r="B793" s="3">
        <v>3202</v>
      </c>
      <c r="C793" s="197" t="s">
        <v>1109</v>
      </c>
      <c r="D793" s="211">
        <v>500</v>
      </c>
      <c r="E793" s="194" t="s">
        <v>44</v>
      </c>
      <c r="F793" s="205" t="s">
        <v>39</v>
      </c>
      <c r="G793" s="62" t="s">
        <v>1110</v>
      </c>
      <c r="H793" s="574">
        <v>35085</v>
      </c>
      <c r="I793" s="211" t="s">
        <v>956</v>
      </c>
      <c r="J793" s="178" t="s">
        <v>858</v>
      </c>
      <c r="K793" s="211">
        <v>306</v>
      </c>
      <c r="L793" s="197"/>
    </row>
    <row r="794" spans="1:12" ht="76.5" hidden="1" customHeight="1" x14ac:dyDescent="0.2">
      <c r="A794" s="3">
        <v>788</v>
      </c>
      <c r="B794" s="3">
        <v>3202</v>
      </c>
      <c r="C794" s="197" t="s">
        <v>1111</v>
      </c>
      <c r="D794" s="211">
        <v>7900</v>
      </c>
      <c r="E794" s="194" t="s">
        <v>44</v>
      </c>
      <c r="F794" s="179" t="s">
        <v>39</v>
      </c>
      <c r="G794" s="62" t="s">
        <v>1112</v>
      </c>
      <c r="H794" s="574">
        <v>330299</v>
      </c>
      <c r="I794" s="211" t="s">
        <v>956</v>
      </c>
      <c r="J794" s="178" t="s">
        <v>858</v>
      </c>
      <c r="K794" s="211">
        <v>306</v>
      </c>
      <c r="L794" s="197"/>
    </row>
    <row r="795" spans="1:12" ht="76.5" hidden="1" customHeight="1" x14ac:dyDescent="0.2">
      <c r="A795" s="3">
        <v>789</v>
      </c>
      <c r="B795" s="3">
        <v>3202</v>
      </c>
      <c r="C795" s="197" t="s">
        <v>1113</v>
      </c>
      <c r="D795" s="211">
        <v>7900</v>
      </c>
      <c r="E795" s="194" t="s">
        <v>44</v>
      </c>
      <c r="F795" s="205" t="s">
        <v>39</v>
      </c>
      <c r="G795" s="62" t="s">
        <v>1114</v>
      </c>
      <c r="H795" s="574">
        <v>330299</v>
      </c>
      <c r="I795" s="211" t="s">
        <v>956</v>
      </c>
      <c r="J795" s="178" t="s">
        <v>858</v>
      </c>
      <c r="K795" s="211">
        <v>306</v>
      </c>
      <c r="L795" s="197"/>
    </row>
    <row r="796" spans="1:12" ht="76.5" hidden="1" customHeight="1" x14ac:dyDescent="0.2">
      <c r="A796" s="3">
        <v>790</v>
      </c>
      <c r="B796" s="3">
        <v>3202</v>
      </c>
      <c r="C796" s="197" t="s">
        <v>1115</v>
      </c>
      <c r="D796" s="211">
        <v>7900</v>
      </c>
      <c r="E796" s="194" t="s">
        <v>44</v>
      </c>
      <c r="F796" s="179" t="s">
        <v>39</v>
      </c>
      <c r="G796" s="62" t="s">
        <v>1116</v>
      </c>
      <c r="H796" s="574">
        <v>330299</v>
      </c>
      <c r="I796" s="211" t="s">
        <v>956</v>
      </c>
      <c r="J796" s="178" t="s">
        <v>858</v>
      </c>
      <c r="K796" s="211">
        <v>306</v>
      </c>
      <c r="L796" s="197"/>
    </row>
    <row r="797" spans="1:12" ht="76.5" hidden="1" customHeight="1" x14ac:dyDescent="0.2">
      <c r="A797" s="3">
        <v>791</v>
      </c>
      <c r="B797" s="3">
        <v>3202</v>
      </c>
      <c r="C797" s="197" t="s">
        <v>1117</v>
      </c>
      <c r="D797" s="211">
        <v>7900</v>
      </c>
      <c r="E797" s="194" t="s">
        <v>44</v>
      </c>
      <c r="F797" s="205" t="s">
        <v>39</v>
      </c>
      <c r="G797" s="62" t="s">
        <v>1118</v>
      </c>
      <c r="H797" s="574">
        <v>330299</v>
      </c>
      <c r="I797" s="211" t="s">
        <v>956</v>
      </c>
      <c r="J797" s="178" t="s">
        <v>858</v>
      </c>
      <c r="K797" s="211">
        <v>306</v>
      </c>
      <c r="L797" s="197"/>
    </row>
    <row r="798" spans="1:12" ht="76.5" hidden="1" customHeight="1" x14ac:dyDescent="0.2">
      <c r="A798" s="3">
        <v>792</v>
      </c>
      <c r="B798" s="3">
        <v>3202</v>
      </c>
      <c r="C798" s="197" t="s">
        <v>1119</v>
      </c>
      <c r="D798" s="211">
        <v>7900</v>
      </c>
      <c r="E798" s="194" t="s">
        <v>44</v>
      </c>
      <c r="F798" s="179" t="s">
        <v>39</v>
      </c>
      <c r="G798" s="62" t="s">
        <v>1120</v>
      </c>
      <c r="H798" s="574">
        <v>330299</v>
      </c>
      <c r="I798" s="211" t="s">
        <v>956</v>
      </c>
      <c r="J798" s="178" t="s">
        <v>858</v>
      </c>
      <c r="K798" s="211">
        <v>306</v>
      </c>
      <c r="L798" s="197"/>
    </row>
    <row r="799" spans="1:12" ht="89.25" hidden="1" customHeight="1" x14ac:dyDescent="0.2">
      <c r="A799" s="3">
        <v>793</v>
      </c>
      <c r="B799" s="3">
        <v>3202</v>
      </c>
      <c r="C799" s="197" t="s">
        <v>1121</v>
      </c>
      <c r="D799" s="211">
        <v>7900</v>
      </c>
      <c r="E799" s="194" t="s">
        <v>44</v>
      </c>
      <c r="F799" s="205" t="s">
        <v>39</v>
      </c>
      <c r="G799" s="62" t="s">
        <v>1122</v>
      </c>
      <c r="H799" s="574">
        <v>330299</v>
      </c>
      <c r="I799" s="211" t="s">
        <v>956</v>
      </c>
      <c r="J799" s="178" t="s">
        <v>858</v>
      </c>
      <c r="K799" s="211">
        <v>306</v>
      </c>
      <c r="L799" s="197"/>
    </row>
    <row r="800" spans="1:12" ht="76.5" hidden="1" customHeight="1" x14ac:dyDescent="0.2">
      <c r="A800" s="3">
        <v>794</v>
      </c>
      <c r="B800" s="3">
        <v>3202</v>
      </c>
      <c r="C800" s="197" t="s">
        <v>1123</v>
      </c>
      <c r="D800" s="211">
        <v>7900</v>
      </c>
      <c r="E800" s="194" t="s">
        <v>44</v>
      </c>
      <c r="F800" s="179" t="s">
        <v>39</v>
      </c>
      <c r="G800" s="62" t="s">
        <v>1124</v>
      </c>
      <c r="H800" s="574">
        <v>330299</v>
      </c>
      <c r="I800" s="211" t="s">
        <v>956</v>
      </c>
      <c r="J800" s="178" t="s">
        <v>858</v>
      </c>
      <c r="K800" s="211">
        <v>306</v>
      </c>
      <c r="L800" s="197"/>
    </row>
    <row r="801" spans="1:12" ht="76.5" hidden="1" customHeight="1" x14ac:dyDescent="0.2">
      <c r="A801" s="3">
        <v>795</v>
      </c>
      <c r="B801" s="3">
        <v>3202</v>
      </c>
      <c r="C801" s="197" t="s">
        <v>1125</v>
      </c>
      <c r="D801" s="211">
        <v>7900</v>
      </c>
      <c r="E801" s="194" t="s">
        <v>44</v>
      </c>
      <c r="F801" s="205" t="s">
        <v>39</v>
      </c>
      <c r="G801" s="62" t="s">
        <v>1126</v>
      </c>
      <c r="H801" s="574">
        <v>330299</v>
      </c>
      <c r="I801" s="211" t="s">
        <v>956</v>
      </c>
      <c r="J801" s="178" t="s">
        <v>858</v>
      </c>
      <c r="K801" s="211">
        <v>306</v>
      </c>
      <c r="L801" s="197"/>
    </row>
    <row r="802" spans="1:12" ht="76.5" hidden="1" customHeight="1" x14ac:dyDescent="0.2">
      <c r="A802" s="3">
        <v>796</v>
      </c>
      <c r="B802" s="3">
        <v>3202</v>
      </c>
      <c r="C802" s="197" t="s">
        <v>1127</v>
      </c>
      <c r="D802" s="211">
        <v>7900</v>
      </c>
      <c r="E802" s="194" t="s">
        <v>44</v>
      </c>
      <c r="F802" s="179" t="s">
        <v>39</v>
      </c>
      <c r="G802" s="62" t="s">
        <v>1128</v>
      </c>
      <c r="H802" s="574">
        <v>330299</v>
      </c>
      <c r="I802" s="211" t="s">
        <v>956</v>
      </c>
      <c r="J802" s="178" t="s">
        <v>858</v>
      </c>
      <c r="K802" s="211">
        <v>306</v>
      </c>
      <c r="L802" s="197"/>
    </row>
    <row r="803" spans="1:12" ht="76.5" hidden="1" customHeight="1" x14ac:dyDescent="0.2">
      <c r="A803" s="3">
        <v>797</v>
      </c>
      <c r="B803" s="3">
        <v>3202</v>
      </c>
      <c r="C803" s="197" t="s">
        <v>1129</v>
      </c>
      <c r="D803" s="211">
        <v>7900</v>
      </c>
      <c r="E803" s="194" t="s">
        <v>44</v>
      </c>
      <c r="F803" s="205" t="s">
        <v>39</v>
      </c>
      <c r="G803" s="62" t="s">
        <v>1130</v>
      </c>
      <c r="H803" s="574">
        <v>330299</v>
      </c>
      <c r="I803" s="211" t="s">
        <v>956</v>
      </c>
      <c r="J803" s="178" t="s">
        <v>858</v>
      </c>
      <c r="K803" s="211">
        <v>306</v>
      </c>
      <c r="L803" s="197"/>
    </row>
    <row r="804" spans="1:12" ht="76.5" hidden="1" customHeight="1" x14ac:dyDescent="0.2">
      <c r="A804" s="3">
        <v>798</v>
      </c>
      <c r="B804" s="3">
        <v>3202</v>
      </c>
      <c r="C804" s="197" t="s">
        <v>1131</v>
      </c>
      <c r="D804" s="211">
        <v>7900</v>
      </c>
      <c r="E804" s="194" t="s">
        <v>44</v>
      </c>
      <c r="F804" s="179" t="s">
        <v>39</v>
      </c>
      <c r="G804" s="62" t="s">
        <v>1132</v>
      </c>
      <c r="H804" s="574">
        <v>330299</v>
      </c>
      <c r="I804" s="211" t="s">
        <v>956</v>
      </c>
      <c r="J804" s="178" t="s">
        <v>858</v>
      </c>
      <c r="K804" s="211">
        <v>306</v>
      </c>
      <c r="L804" s="197"/>
    </row>
    <row r="805" spans="1:12" ht="76.5" hidden="1" customHeight="1" x14ac:dyDescent="0.2">
      <c r="A805" s="3">
        <v>799</v>
      </c>
      <c r="B805" s="3">
        <v>3202</v>
      </c>
      <c r="C805" s="197" t="s">
        <v>1133</v>
      </c>
      <c r="D805" s="211">
        <v>7900</v>
      </c>
      <c r="E805" s="194" t="s">
        <v>44</v>
      </c>
      <c r="F805" s="205" t="s">
        <v>39</v>
      </c>
      <c r="G805" s="62" t="s">
        <v>1134</v>
      </c>
      <c r="H805" s="574">
        <v>330299</v>
      </c>
      <c r="I805" s="211" t="s">
        <v>956</v>
      </c>
      <c r="J805" s="178" t="s">
        <v>858</v>
      </c>
      <c r="K805" s="211">
        <v>306</v>
      </c>
      <c r="L805" s="197"/>
    </row>
    <row r="806" spans="1:12" ht="51" hidden="1" customHeight="1" x14ac:dyDescent="0.2">
      <c r="A806" s="3">
        <v>800</v>
      </c>
      <c r="B806" s="3">
        <v>3202</v>
      </c>
      <c r="C806" s="197" t="s">
        <v>1135</v>
      </c>
      <c r="D806" s="211">
        <v>1000</v>
      </c>
      <c r="E806" s="194" t="s">
        <v>44</v>
      </c>
      <c r="F806" s="179" t="s">
        <v>39</v>
      </c>
      <c r="G806" s="62" t="s">
        <v>1136</v>
      </c>
      <c r="H806" s="574">
        <v>1412657.22</v>
      </c>
      <c r="I806" s="211" t="s">
        <v>956</v>
      </c>
      <c r="J806" s="178" t="s">
        <v>858</v>
      </c>
      <c r="K806" s="211">
        <v>306</v>
      </c>
      <c r="L806" s="197"/>
    </row>
    <row r="807" spans="1:12" ht="63.75" hidden="1" customHeight="1" x14ac:dyDescent="0.2">
      <c r="A807" s="3">
        <v>801</v>
      </c>
      <c r="B807" s="3">
        <v>3202</v>
      </c>
      <c r="C807" s="197" t="s">
        <v>1137</v>
      </c>
      <c r="D807" s="211">
        <v>2471</v>
      </c>
      <c r="E807" s="194" t="s">
        <v>44</v>
      </c>
      <c r="F807" s="205" t="s">
        <v>39</v>
      </c>
      <c r="G807" s="62" t="s">
        <v>1138</v>
      </c>
      <c r="H807" s="574">
        <v>12812147.355</v>
      </c>
      <c r="I807" s="211" t="s">
        <v>956</v>
      </c>
      <c r="J807" s="178" t="s">
        <v>858</v>
      </c>
      <c r="K807" s="211">
        <v>307</v>
      </c>
      <c r="L807" s="197"/>
    </row>
    <row r="808" spans="1:12" ht="76.5" hidden="1" customHeight="1" x14ac:dyDescent="0.2">
      <c r="A808" s="3">
        <v>802</v>
      </c>
      <c r="B808" s="3">
        <v>3202</v>
      </c>
      <c r="C808" s="197" t="s">
        <v>1139</v>
      </c>
      <c r="D808" s="211">
        <v>400</v>
      </c>
      <c r="E808" s="194" t="s">
        <v>44</v>
      </c>
      <c r="F808" s="179" t="s">
        <v>39</v>
      </c>
      <c r="G808" s="62" t="s">
        <v>1140</v>
      </c>
      <c r="H808" s="574">
        <v>7279279.2000000002</v>
      </c>
      <c r="I808" s="211" t="s">
        <v>956</v>
      </c>
      <c r="J808" s="178" t="s">
        <v>858</v>
      </c>
      <c r="K808" s="211">
        <v>307</v>
      </c>
      <c r="L808" s="197" t="s">
        <v>1141</v>
      </c>
    </row>
    <row r="809" spans="1:12" ht="63.75" hidden="1" customHeight="1" x14ac:dyDescent="0.2">
      <c r="A809" s="3">
        <v>803</v>
      </c>
      <c r="B809" s="3">
        <v>3202</v>
      </c>
      <c r="C809" s="197" t="s">
        <v>1142</v>
      </c>
      <c r="D809" s="211">
        <v>1300</v>
      </c>
      <c r="E809" s="194" t="s">
        <v>44</v>
      </c>
      <c r="F809" s="205" t="s">
        <v>39</v>
      </c>
      <c r="G809" s="62" t="s">
        <v>1143</v>
      </c>
      <c r="H809" s="574">
        <v>7908573.4400000004</v>
      </c>
      <c r="I809" s="211" t="s">
        <v>956</v>
      </c>
      <c r="J809" s="178" t="s">
        <v>858</v>
      </c>
      <c r="K809" s="211">
        <v>307</v>
      </c>
      <c r="L809" s="197" t="s">
        <v>1141</v>
      </c>
    </row>
    <row r="810" spans="1:12" ht="38.25" hidden="1" customHeight="1" x14ac:dyDescent="0.2">
      <c r="A810" s="3">
        <v>804</v>
      </c>
      <c r="B810" s="3">
        <v>3202</v>
      </c>
      <c r="C810" s="197" t="s">
        <v>1144</v>
      </c>
      <c r="D810" s="211">
        <v>272</v>
      </c>
      <c r="E810" s="194" t="s">
        <v>44</v>
      </c>
      <c r="F810" s="179" t="s">
        <v>39</v>
      </c>
      <c r="G810" s="62" t="s">
        <v>1145</v>
      </c>
      <c r="H810" s="574">
        <v>3000000</v>
      </c>
      <c r="I810" s="211" t="s">
        <v>1146</v>
      </c>
      <c r="J810" s="178" t="s">
        <v>858</v>
      </c>
      <c r="K810" s="211">
        <v>309</v>
      </c>
      <c r="L810" s="197"/>
    </row>
    <row r="811" spans="1:12" ht="38.25" hidden="1" customHeight="1" x14ac:dyDescent="0.2">
      <c r="A811" s="3">
        <v>805</v>
      </c>
      <c r="B811" s="3">
        <v>3202</v>
      </c>
      <c r="C811" s="197" t="s">
        <v>1147</v>
      </c>
      <c r="D811" s="211">
        <v>5758</v>
      </c>
      <c r="E811" s="194" t="s">
        <v>1148</v>
      </c>
      <c r="F811" s="205" t="s">
        <v>39</v>
      </c>
      <c r="G811" s="62" t="s">
        <v>1149</v>
      </c>
      <c r="H811" s="574">
        <v>12482716.800000001</v>
      </c>
      <c r="I811" s="211" t="s">
        <v>1146</v>
      </c>
      <c r="J811" s="178" t="s">
        <v>858</v>
      </c>
      <c r="K811" s="211">
        <v>309</v>
      </c>
      <c r="L811" s="197"/>
    </row>
    <row r="812" spans="1:12" ht="38.25" hidden="1" customHeight="1" x14ac:dyDescent="0.2">
      <c r="A812" s="3">
        <v>806</v>
      </c>
      <c r="B812" s="3">
        <v>3202</v>
      </c>
      <c r="C812" s="197" t="s">
        <v>1150</v>
      </c>
      <c r="D812" s="211">
        <v>97.269999999999641</v>
      </c>
      <c r="E812" s="194" t="s">
        <v>1151</v>
      </c>
      <c r="F812" s="179" t="s">
        <v>39</v>
      </c>
      <c r="G812" s="62" t="s">
        <v>1152</v>
      </c>
      <c r="H812" s="574">
        <v>4517283.2</v>
      </c>
      <c r="I812" s="211" t="s">
        <v>1146</v>
      </c>
      <c r="J812" s="178" t="s">
        <v>858</v>
      </c>
      <c r="K812" s="211">
        <v>309</v>
      </c>
      <c r="L812" s="197" t="s">
        <v>1153</v>
      </c>
    </row>
    <row r="813" spans="1:12" ht="89.25" hidden="1" customHeight="1" x14ac:dyDescent="0.2">
      <c r="A813" s="3">
        <v>807</v>
      </c>
      <c r="B813" s="3">
        <v>3202</v>
      </c>
      <c r="C813" s="197" t="s">
        <v>1154</v>
      </c>
      <c r="D813" s="211">
        <v>60</v>
      </c>
      <c r="E813" s="194" t="s">
        <v>44</v>
      </c>
      <c r="F813" s="205" t="s">
        <v>39</v>
      </c>
      <c r="G813" s="62" t="s">
        <v>1155</v>
      </c>
      <c r="H813" s="574">
        <v>3363829.2</v>
      </c>
      <c r="I813" s="211" t="s">
        <v>1156</v>
      </c>
      <c r="J813" s="178" t="s">
        <v>858</v>
      </c>
      <c r="K813" s="211">
        <v>314</v>
      </c>
      <c r="L813" s="197"/>
    </row>
    <row r="814" spans="1:12" ht="51" hidden="1" customHeight="1" x14ac:dyDescent="0.2">
      <c r="A814" s="3">
        <v>808</v>
      </c>
      <c r="B814" s="3">
        <v>3202</v>
      </c>
      <c r="C814" s="197" t="s">
        <v>1157</v>
      </c>
      <c r="D814" s="211">
        <v>5</v>
      </c>
      <c r="E814" s="194" t="s">
        <v>44</v>
      </c>
      <c r="F814" s="179" t="s">
        <v>39</v>
      </c>
      <c r="G814" s="62" t="s">
        <v>1158</v>
      </c>
      <c r="H814" s="574">
        <v>386601.25</v>
      </c>
      <c r="I814" s="211" t="s">
        <v>1156</v>
      </c>
      <c r="J814" s="178" t="s">
        <v>858</v>
      </c>
      <c r="K814" s="211">
        <v>314</v>
      </c>
      <c r="L814" s="197" t="s">
        <v>1159</v>
      </c>
    </row>
    <row r="815" spans="1:12" ht="51" hidden="1" customHeight="1" x14ac:dyDescent="0.2">
      <c r="A815" s="3">
        <v>809</v>
      </c>
      <c r="B815" s="3">
        <v>3202</v>
      </c>
      <c r="C815" s="197" t="s">
        <v>1160</v>
      </c>
      <c r="D815" s="211">
        <v>1</v>
      </c>
      <c r="E815" s="194" t="s">
        <v>44</v>
      </c>
      <c r="F815" s="205" t="s">
        <v>39</v>
      </c>
      <c r="G815" s="62" t="s">
        <v>1161</v>
      </c>
      <c r="H815" s="574">
        <v>84750</v>
      </c>
      <c r="I815" s="211" t="s">
        <v>1156</v>
      </c>
      <c r="J815" s="178" t="s">
        <v>858</v>
      </c>
      <c r="K815" s="211">
        <v>314</v>
      </c>
      <c r="L815" s="197"/>
    </row>
    <row r="816" spans="1:12" ht="51" hidden="1" customHeight="1" x14ac:dyDescent="0.2">
      <c r="A816" s="3">
        <v>810</v>
      </c>
      <c r="B816" s="3">
        <v>3202</v>
      </c>
      <c r="C816" s="197" t="s">
        <v>1162</v>
      </c>
      <c r="D816" s="211">
        <v>4</v>
      </c>
      <c r="E816" s="194" t="s">
        <v>44</v>
      </c>
      <c r="F816" s="179" t="s">
        <v>39</v>
      </c>
      <c r="G816" s="62" t="s">
        <v>1163</v>
      </c>
      <c r="H816" s="574">
        <v>499912</v>
      </c>
      <c r="I816" s="211" t="s">
        <v>1156</v>
      </c>
      <c r="J816" s="178" t="s">
        <v>858</v>
      </c>
      <c r="K816" s="211">
        <v>314</v>
      </c>
      <c r="L816" s="197" t="s">
        <v>1159</v>
      </c>
    </row>
    <row r="817" spans="1:12" ht="63.75" hidden="1" customHeight="1" x14ac:dyDescent="0.2">
      <c r="A817" s="3">
        <v>811</v>
      </c>
      <c r="B817" s="3">
        <v>3202</v>
      </c>
      <c r="C817" s="197" t="s">
        <v>1164</v>
      </c>
      <c r="D817" s="211">
        <v>6</v>
      </c>
      <c r="E817" s="194" t="s">
        <v>44</v>
      </c>
      <c r="F817" s="205" t="s">
        <v>39</v>
      </c>
      <c r="G817" s="62" t="s">
        <v>1165</v>
      </c>
      <c r="H817" s="574">
        <v>1239723</v>
      </c>
      <c r="I817" s="211" t="s">
        <v>1156</v>
      </c>
      <c r="J817" s="178" t="s">
        <v>858</v>
      </c>
      <c r="K817" s="211">
        <v>314</v>
      </c>
      <c r="L817" s="197" t="s">
        <v>1159</v>
      </c>
    </row>
    <row r="818" spans="1:12" ht="63.75" hidden="1" customHeight="1" x14ac:dyDescent="0.2">
      <c r="A818" s="3">
        <v>812</v>
      </c>
      <c r="B818" s="3">
        <v>3202</v>
      </c>
      <c r="C818" s="197" t="s">
        <v>1166</v>
      </c>
      <c r="D818" s="211">
        <v>6</v>
      </c>
      <c r="E818" s="194" t="s">
        <v>44</v>
      </c>
      <c r="F818" s="179" t="s">
        <v>39</v>
      </c>
      <c r="G818" s="62" t="s">
        <v>1167</v>
      </c>
      <c r="H818" s="574">
        <v>1482989.4</v>
      </c>
      <c r="I818" s="211" t="s">
        <v>1156</v>
      </c>
      <c r="J818" s="178" t="s">
        <v>858</v>
      </c>
      <c r="K818" s="211">
        <v>314</v>
      </c>
      <c r="L818" s="197" t="s">
        <v>1159</v>
      </c>
    </row>
    <row r="819" spans="1:12" ht="25.5" hidden="1" customHeight="1" x14ac:dyDescent="0.2">
      <c r="A819" s="3">
        <v>813</v>
      </c>
      <c r="B819" s="3">
        <v>3202</v>
      </c>
      <c r="C819" s="197" t="s">
        <v>1168</v>
      </c>
      <c r="D819" s="211">
        <v>1750.6</v>
      </c>
      <c r="E819" s="194" t="s">
        <v>363</v>
      </c>
      <c r="F819" s="205" t="s">
        <v>39</v>
      </c>
      <c r="G819" s="62" t="s">
        <v>1169</v>
      </c>
      <c r="H819" s="574">
        <v>946304.33599999989</v>
      </c>
      <c r="I819" s="211" t="s">
        <v>1156</v>
      </c>
      <c r="J819" s="178" t="s">
        <v>858</v>
      </c>
      <c r="K819" s="211">
        <v>314</v>
      </c>
      <c r="L819" s="197"/>
    </row>
    <row r="820" spans="1:12" ht="38.25" hidden="1" customHeight="1" x14ac:dyDescent="0.2">
      <c r="A820" s="3">
        <v>814</v>
      </c>
      <c r="B820" s="3">
        <v>3202</v>
      </c>
      <c r="C820" s="197" t="s">
        <v>1170</v>
      </c>
      <c r="D820" s="211">
        <v>2377</v>
      </c>
      <c r="E820" s="194" t="s">
        <v>44</v>
      </c>
      <c r="F820" s="179" t="s">
        <v>39</v>
      </c>
      <c r="G820" s="62" t="s">
        <v>1171</v>
      </c>
      <c r="H820" s="574">
        <v>290588.25</v>
      </c>
      <c r="I820" s="211" t="s">
        <v>1156</v>
      </c>
      <c r="J820" s="178" t="s">
        <v>858</v>
      </c>
      <c r="K820" s="211">
        <v>314</v>
      </c>
      <c r="L820" s="197"/>
    </row>
    <row r="821" spans="1:12" ht="76.5" hidden="1" customHeight="1" x14ac:dyDescent="0.2">
      <c r="A821" s="3">
        <v>815</v>
      </c>
      <c r="B821" s="3">
        <v>3202</v>
      </c>
      <c r="C821" s="197" t="s">
        <v>1172</v>
      </c>
      <c r="D821" s="211">
        <v>1448</v>
      </c>
      <c r="E821" s="194" t="s">
        <v>44</v>
      </c>
      <c r="F821" s="205" t="s">
        <v>39</v>
      </c>
      <c r="G821" s="62" t="s">
        <v>1173</v>
      </c>
      <c r="H821" s="574">
        <v>361276</v>
      </c>
      <c r="I821" s="211" t="s">
        <v>1156</v>
      </c>
      <c r="J821" s="178" t="s">
        <v>858</v>
      </c>
      <c r="K821" s="211">
        <v>314</v>
      </c>
      <c r="L821" s="197"/>
    </row>
    <row r="822" spans="1:12" ht="89.25" hidden="1" customHeight="1" x14ac:dyDescent="0.2">
      <c r="A822" s="3">
        <v>816</v>
      </c>
      <c r="B822" s="3">
        <v>3202</v>
      </c>
      <c r="C822" s="197" t="s">
        <v>1174</v>
      </c>
      <c r="D822" s="211">
        <v>13</v>
      </c>
      <c r="E822" s="194" t="s">
        <v>44</v>
      </c>
      <c r="F822" s="179" t="s">
        <v>39</v>
      </c>
      <c r="G822" s="62" t="s">
        <v>1175</v>
      </c>
      <c r="H822" s="574">
        <v>2838.03</v>
      </c>
      <c r="I822" s="211" t="s">
        <v>1156</v>
      </c>
      <c r="J822" s="178" t="s">
        <v>858</v>
      </c>
      <c r="K822" s="211">
        <v>314</v>
      </c>
      <c r="L822" s="197"/>
    </row>
    <row r="823" spans="1:12" ht="63.75" hidden="1" customHeight="1" x14ac:dyDescent="0.2">
      <c r="A823" s="3">
        <v>817</v>
      </c>
      <c r="B823" s="3">
        <v>3202</v>
      </c>
      <c r="C823" s="197" t="s">
        <v>1176</v>
      </c>
      <c r="D823" s="211">
        <v>1448</v>
      </c>
      <c r="E823" s="194" t="s">
        <v>44</v>
      </c>
      <c r="F823" s="205" t="s">
        <v>39</v>
      </c>
      <c r="G823" s="62" t="s">
        <v>1177</v>
      </c>
      <c r="H823" s="574">
        <v>462882.16000000003</v>
      </c>
      <c r="I823" s="211" t="s">
        <v>1156</v>
      </c>
      <c r="J823" s="178" t="s">
        <v>858</v>
      </c>
      <c r="K823" s="211">
        <v>314</v>
      </c>
      <c r="L823" s="197"/>
    </row>
    <row r="824" spans="1:12" ht="76.5" hidden="1" customHeight="1" x14ac:dyDescent="0.2">
      <c r="A824" s="3">
        <v>818</v>
      </c>
      <c r="B824" s="3">
        <v>3202</v>
      </c>
      <c r="C824" s="197" t="s">
        <v>1178</v>
      </c>
      <c r="D824" s="211">
        <v>43</v>
      </c>
      <c r="E824" s="194" t="s">
        <v>44</v>
      </c>
      <c r="F824" s="179" t="s">
        <v>39</v>
      </c>
      <c r="G824" s="62" t="s">
        <v>1179</v>
      </c>
      <c r="H824" s="574">
        <v>13745.810000000001</v>
      </c>
      <c r="I824" s="211" t="s">
        <v>1156</v>
      </c>
      <c r="J824" s="178" t="s">
        <v>858</v>
      </c>
      <c r="K824" s="211">
        <v>314</v>
      </c>
      <c r="L824" s="197"/>
    </row>
    <row r="825" spans="1:12" ht="76.5" hidden="1" customHeight="1" x14ac:dyDescent="0.2">
      <c r="A825" s="3">
        <v>819</v>
      </c>
      <c r="B825" s="3">
        <v>3202</v>
      </c>
      <c r="C825" s="197" t="s">
        <v>1180</v>
      </c>
      <c r="D825" s="211">
        <v>4481</v>
      </c>
      <c r="E825" s="194" t="s">
        <v>44</v>
      </c>
      <c r="F825" s="205" t="s">
        <v>39</v>
      </c>
      <c r="G825" s="62" t="s">
        <v>1181</v>
      </c>
      <c r="H825" s="574">
        <v>1467393.07</v>
      </c>
      <c r="I825" s="211" t="s">
        <v>1156</v>
      </c>
      <c r="J825" s="178" t="s">
        <v>858</v>
      </c>
      <c r="K825" s="211">
        <v>314</v>
      </c>
      <c r="L825" s="197"/>
    </row>
    <row r="826" spans="1:12" ht="76.5" hidden="1" customHeight="1" x14ac:dyDescent="0.2">
      <c r="A826" s="3">
        <v>820</v>
      </c>
      <c r="B826" s="3">
        <v>3202</v>
      </c>
      <c r="C826" s="197" t="s">
        <v>1182</v>
      </c>
      <c r="D826" s="211">
        <v>10734</v>
      </c>
      <c r="E826" s="194" t="s">
        <v>44</v>
      </c>
      <c r="F826" s="179" t="s">
        <v>39</v>
      </c>
      <c r="G826" s="62" t="s">
        <v>1183</v>
      </c>
      <c r="H826" s="574">
        <v>3849856.4400000004</v>
      </c>
      <c r="I826" s="211" t="s">
        <v>1156</v>
      </c>
      <c r="J826" s="178" t="s">
        <v>858</v>
      </c>
      <c r="K826" s="211">
        <v>314</v>
      </c>
      <c r="L826" s="197"/>
    </row>
    <row r="827" spans="1:12" ht="51" hidden="1" customHeight="1" x14ac:dyDescent="0.2">
      <c r="A827" s="3">
        <v>821</v>
      </c>
      <c r="B827" s="3">
        <v>3202</v>
      </c>
      <c r="C827" s="197" t="s">
        <v>1184</v>
      </c>
      <c r="D827" s="211">
        <v>3</v>
      </c>
      <c r="E827" s="194" t="s">
        <v>44</v>
      </c>
      <c r="F827" s="205" t="s">
        <v>39</v>
      </c>
      <c r="G827" s="62">
        <v>31161610</v>
      </c>
      <c r="H827" s="574">
        <v>7812.57</v>
      </c>
      <c r="I827" s="211" t="s">
        <v>1156</v>
      </c>
      <c r="J827" s="178" t="s">
        <v>858</v>
      </c>
      <c r="K827" s="211">
        <v>314</v>
      </c>
      <c r="L827" s="197"/>
    </row>
    <row r="828" spans="1:12" ht="51" hidden="1" customHeight="1" x14ac:dyDescent="0.2">
      <c r="A828" s="3">
        <v>822</v>
      </c>
      <c r="B828" s="3">
        <v>3202</v>
      </c>
      <c r="C828" s="197" t="s">
        <v>1185</v>
      </c>
      <c r="D828" s="211">
        <v>216</v>
      </c>
      <c r="E828" s="194" t="s">
        <v>44</v>
      </c>
      <c r="F828" s="179" t="s">
        <v>39</v>
      </c>
      <c r="G828" s="62" t="s">
        <v>1186</v>
      </c>
      <c r="H828" s="574">
        <v>7812.57</v>
      </c>
      <c r="I828" s="211" t="s">
        <v>1156</v>
      </c>
      <c r="J828" s="178" t="s">
        <v>858</v>
      </c>
      <c r="K828" s="211">
        <v>314</v>
      </c>
      <c r="L828" s="197"/>
    </row>
    <row r="829" spans="1:12" ht="51" hidden="1" customHeight="1" x14ac:dyDescent="0.2">
      <c r="A829" s="3">
        <v>823</v>
      </c>
      <c r="B829" s="3">
        <v>3202</v>
      </c>
      <c r="C829" s="197" t="s">
        <v>1187</v>
      </c>
      <c r="D829" s="211">
        <v>86</v>
      </c>
      <c r="E829" s="194" t="s">
        <v>44</v>
      </c>
      <c r="F829" s="205" t="s">
        <v>39</v>
      </c>
      <c r="G829" s="62" t="s">
        <v>1188</v>
      </c>
      <c r="H829" s="574">
        <v>87840.4</v>
      </c>
      <c r="I829" s="211" t="s">
        <v>1156</v>
      </c>
      <c r="J829" s="178" t="s">
        <v>858</v>
      </c>
      <c r="K829" s="211">
        <v>314</v>
      </c>
      <c r="L829" s="197"/>
    </row>
    <row r="830" spans="1:12" ht="51" hidden="1" customHeight="1" x14ac:dyDescent="0.2">
      <c r="A830" s="3">
        <v>824</v>
      </c>
      <c r="B830" s="3">
        <v>3202</v>
      </c>
      <c r="C830" s="197" t="s">
        <v>1189</v>
      </c>
      <c r="D830" s="211">
        <v>686</v>
      </c>
      <c r="E830" s="194" t="s">
        <v>44</v>
      </c>
      <c r="F830" s="179" t="s">
        <v>39</v>
      </c>
      <c r="G830" s="62" t="s">
        <v>1190</v>
      </c>
      <c r="H830" s="574">
        <v>732771.4800000001</v>
      </c>
      <c r="I830" s="211" t="s">
        <v>1156</v>
      </c>
      <c r="J830" s="178" t="s">
        <v>858</v>
      </c>
      <c r="K830" s="211">
        <v>314</v>
      </c>
      <c r="L830" s="197"/>
    </row>
    <row r="831" spans="1:12" ht="63.75" hidden="1" customHeight="1" x14ac:dyDescent="0.2">
      <c r="A831" s="3">
        <v>825</v>
      </c>
      <c r="B831" s="3">
        <v>3202</v>
      </c>
      <c r="C831" s="197" t="s">
        <v>1191</v>
      </c>
      <c r="D831" s="211">
        <v>45</v>
      </c>
      <c r="E831" s="194" t="s">
        <v>44</v>
      </c>
      <c r="F831" s="205" t="s">
        <v>39</v>
      </c>
      <c r="G831" s="62" t="s">
        <v>1192</v>
      </c>
      <c r="H831" s="574">
        <v>69471</v>
      </c>
      <c r="I831" s="211" t="s">
        <v>1156</v>
      </c>
      <c r="J831" s="178" t="s">
        <v>858</v>
      </c>
      <c r="K831" s="211">
        <v>314</v>
      </c>
      <c r="L831" s="197"/>
    </row>
    <row r="832" spans="1:12" ht="89.25" hidden="1" customHeight="1" x14ac:dyDescent="0.2">
      <c r="A832" s="3">
        <v>826</v>
      </c>
      <c r="B832" s="3">
        <v>3202</v>
      </c>
      <c r="C832" s="197" t="s">
        <v>1193</v>
      </c>
      <c r="D832" s="211">
        <v>1879</v>
      </c>
      <c r="E832" s="194" t="s">
        <v>44</v>
      </c>
      <c r="F832" s="179" t="s">
        <v>39</v>
      </c>
      <c r="G832" s="62" t="s">
        <v>1194</v>
      </c>
      <c r="H832" s="574">
        <v>42465.4</v>
      </c>
      <c r="I832" s="211" t="s">
        <v>1156</v>
      </c>
      <c r="J832" s="178" t="s">
        <v>858</v>
      </c>
      <c r="K832" s="211">
        <v>314</v>
      </c>
      <c r="L832" s="197"/>
    </row>
    <row r="833" spans="1:12" ht="89.25" hidden="1" customHeight="1" x14ac:dyDescent="0.2">
      <c r="A833" s="3">
        <v>827</v>
      </c>
      <c r="B833" s="3">
        <v>3202</v>
      </c>
      <c r="C833" s="197" t="s">
        <v>1195</v>
      </c>
      <c r="D833" s="211">
        <v>409</v>
      </c>
      <c r="E833" s="194" t="s">
        <v>44</v>
      </c>
      <c r="F833" s="205" t="s">
        <v>39</v>
      </c>
      <c r="G833" s="62" t="s">
        <v>1196</v>
      </c>
      <c r="H833" s="574">
        <v>602714.67000000004</v>
      </c>
      <c r="I833" s="211" t="s">
        <v>1156</v>
      </c>
      <c r="J833" s="178" t="s">
        <v>858</v>
      </c>
      <c r="K833" s="211">
        <v>314</v>
      </c>
      <c r="L833" s="197"/>
    </row>
    <row r="834" spans="1:12" ht="89.25" hidden="1" customHeight="1" x14ac:dyDescent="0.2">
      <c r="A834" s="3">
        <v>828</v>
      </c>
      <c r="B834" s="3">
        <v>3202</v>
      </c>
      <c r="C834" s="197" t="s">
        <v>1197</v>
      </c>
      <c r="D834" s="211">
        <v>1090</v>
      </c>
      <c r="E834" s="194" t="s">
        <v>44</v>
      </c>
      <c r="F834" s="179" t="s">
        <v>39</v>
      </c>
      <c r="G834" s="62" t="s">
        <v>1198</v>
      </c>
      <c r="H834" s="574">
        <v>2677094.5</v>
      </c>
      <c r="I834" s="211" t="s">
        <v>1156</v>
      </c>
      <c r="J834" s="178" t="s">
        <v>858</v>
      </c>
      <c r="K834" s="211">
        <v>314</v>
      </c>
      <c r="L834" s="197"/>
    </row>
    <row r="835" spans="1:12" ht="51" hidden="1" customHeight="1" x14ac:dyDescent="0.2">
      <c r="A835" s="3">
        <v>829</v>
      </c>
      <c r="B835" s="3">
        <v>3202</v>
      </c>
      <c r="C835" s="197" t="s">
        <v>1199</v>
      </c>
      <c r="D835" s="211">
        <v>335</v>
      </c>
      <c r="E835" s="194" t="s">
        <v>44</v>
      </c>
      <c r="F835" s="205" t="s">
        <v>39</v>
      </c>
      <c r="G835" s="62" t="s">
        <v>1200</v>
      </c>
      <c r="H835" s="574">
        <v>365679.3</v>
      </c>
      <c r="I835" s="211" t="s">
        <v>1156</v>
      </c>
      <c r="J835" s="178" t="s">
        <v>858</v>
      </c>
      <c r="K835" s="211">
        <v>314</v>
      </c>
      <c r="L835" s="197"/>
    </row>
    <row r="836" spans="1:12" ht="51" hidden="1" customHeight="1" x14ac:dyDescent="0.2">
      <c r="A836" s="3">
        <v>830</v>
      </c>
      <c r="B836" s="3">
        <v>3202</v>
      </c>
      <c r="C836" s="197" t="s">
        <v>1201</v>
      </c>
      <c r="D836" s="211">
        <v>2609</v>
      </c>
      <c r="E836" s="194" t="s">
        <v>44</v>
      </c>
      <c r="F836" s="179" t="s">
        <v>39</v>
      </c>
      <c r="G836" s="62" t="s">
        <v>1202</v>
      </c>
      <c r="H836" s="574">
        <v>1322241.2</v>
      </c>
      <c r="I836" s="211" t="s">
        <v>1156</v>
      </c>
      <c r="J836" s="178" t="s">
        <v>858</v>
      </c>
      <c r="K836" s="211">
        <v>314</v>
      </c>
      <c r="L836" s="197"/>
    </row>
    <row r="837" spans="1:12" ht="63.75" hidden="1" customHeight="1" x14ac:dyDescent="0.2">
      <c r="A837" s="3">
        <v>831</v>
      </c>
      <c r="B837" s="3">
        <v>3202</v>
      </c>
      <c r="C837" s="197" t="s">
        <v>1203</v>
      </c>
      <c r="D837" s="211">
        <v>1624</v>
      </c>
      <c r="E837" s="194" t="s">
        <v>44</v>
      </c>
      <c r="F837" s="205" t="s">
        <v>39</v>
      </c>
      <c r="G837" s="62" t="s">
        <v>1204</v>
      </c>
      <c r="H837" s="574">
        <v>215244.96</v>
      </c>
      <c r="I837" s="211" t="s">
        <v>1156</v>
      </c>
      <c r="J837" s="178" t="s">
        <v>858</v>
      </c>
      <c r="K837" s="211">
        <v>314</v>
      </c>
      <c r="L837" s="197"/>
    </row>
    <row r="838" spans="1:12" ht="63.75" hidden="1" customHeight="1" x14ac:dyDescent="0.2">
      <c r="A838" s="3">
        <v>832</v>
      </c>
      <c r="B838" s="3">
        <v>3202</v>
      </c>
      <c r="C838" s="197" t="s">
        <v>1205</v>
      </c>
      <c r="D838" s="211">
        <v>583</v>
      </c>
      <c r="E838" s="194" t="s">
        <v>44</v>
      </c>
      <c r="F838" s="179" t="s">
        <v>39</v>
      </c>
      <c r="G838" s="62" t="s">
        <v>1206</v>
      </c>
      <c r="H838" s="574">
        <v>113183.62</v>
      </c>
      <c r="I838" s="211" t="s">
        <v>1156</v>
      </c>
      <c r="J838" s="178" t="s">
        <v>858</v>
      </c>
      <c r="K838" s="211">
        <v>314</v>
      </c>
      <c r="L838" s="197"/>
    </row>
    <row r="839" spans="1:12" ht="63.75" hidden="1" customHeight="1" x14ac:dyDescent="0.2">
      <c r="A839" s="3">
        <v>833</v>
      </c>
      <c r="B839" s="3">
        <v>3202</v>
      </c>
      <c r="C839" s="197" t="s">
        <v>1207</v>
      </c>
      <c r="D839" s="211">
        <v>541</v>
      </c>
      <c r="E839" s="194" t="s">
        <v>44</v>
      </c>
      <c r="F839" s="205" t="s">
        <v>39</v>
      </c>
      <c r="G839" s="62" t="s">
        <v>1208</v>
      </c>
      <c r="H839" s="574">
        <v>1194165.53</v>
      </c>
      <c r="I839" s="211" t="s">
        <v>1156</v>
      </c>
      <c r="J839" s="178" t="s">
        <v>858</v>
      </c>
      <c r="K839" s="211">
        <v>314</v>
      </c>
      <c r="L839" s="197"/>
    </row>
    <row r="840" spans="1:12" ht="51" hidden="1" customHeight="1" x14ac:dyDescent="0.2">
      <c r="A840" s="3">
        <v>834</v>
      </c>
      <c r="B840" s="3">
        <v>3202</v>
      </c>
      <c r="C840" s="197" t="s">
        <v>1209</v>
      </c>
      <c r="D840" s="211">
        <v>55</v>
      </c>
      <c r="E840" s="194" t="s">
        <v>44</v>
      </c>
      <c r="F840" s="179" t="s">
        <v>39</v>
      </c>
      <c r="G840" s="62" t="s">
        <v>1210</v>
      </c>
      <c r="H840" s="574">
        <v>11000</v>
      </c>
      <c r="I840" s="211" t="s">
        <v>1156</v>
      </c>
      <c r="J840" s="178" t="s">
        <v>858</v>
      </c>
      <c r="K840" s="211">
        <v>314</v>
      </c>
      <c r="L840" s="197"/>
    </row>
    <row r="841" spans="1:12" ht="89.25" hidden="1" customHeight="1" x14ac:dyDescent="0.2">
      <c r="A841" s="3">
        <v>835</v>
      </c>
      <c r="B841" s="3">
        <v>3202</v>
      </c>
      <c r="C841" s="197" t="s">
        <v>1211</v>
      </c>
      <c r="D841" s="211">
        <v>41</v>
      </c>
      <c r="E841" s="194" t="s">
        <v>44</v>
      </c>
      <c r="F841" s="205" t="s">
        <v>39</v>
      </c>
      <c r="G841" s="62" t="s">
        <v>1212</v>
      </c>
      <c r="H841" s="574">
        <v>371103.3</v>
      </c>
      <c r="I841" s="211" t="s">
        <v>1156</v>
      </c>
      <c r="J841" s="178" t="s">
        <v>858</v>
      </c>
      <c r="K841" s="211">
        <v>314</v>
      </c>
      <c r="L841" s="197"/>
    </row>
    <row r="842" spans="1:12" ht="51" hidden="1" customHeight="1" x14ac:dyDescent="0.2">
      <c r="A842" s="3">
        <v>836</v>
      </c>
      <c r="B842" s="3">
        <v>3202</v>
      </c>
      <c r="C842" s="197" t="s">
        <v>1213</v>
      </c>
      <c r="D842" s="211">
        <v>110</v>
      </c>
      <c r="E842" s="194" t="s">
        <v>44</v>
      </c>
      <c r="F842" s="179" t="s">
        <v>39</v>
      </c>
      <c r="G842" s="62" t="s">
        <v>1214</v>
      </c>
      <c r="H842" s="574">
        <v>947787.5</v>
      </c>
      <c r="I842" s="211" t="s">
        <v>1156</v>
      </c>
      <c r="J842" s="178" t="s">
        <v>858</v>
      </c>
      <c r="K842" s="211">
        <v>314</v>
      </c>
      <c r="L842" s="197"/>
    </row>
    <row r="843" spans="1:12" ht="51" hidden="1" customHeight="1" x14ac:dyDescent="0.2">
      <c r="A843" s="3">
        <v>837</v>
      </c>
      <c r="B843" s="3">
        <v>3202</v>
      </c>
      <c r="C843" s="197" t="s">
        <v>1215</v>
      </c>
      <c r="D843" s="211">
        <v>210</v>
      </c>
      <c r="E843" s="194" t="s">
        <v>44</v>
      </c>
      <c r="F843" s="205" t="s">
        <v>39</v>
      </c>
      <c r="G843" s="62" t="s">
        <v>1216</v>
      </c>
      <c r="H843" s="574">
        <v>2004235.7999999998</v>
      </c>
      <c r="I843" s="211" t="s">
        <v>1156</v>
      </c>
      <c r="J843" s="178" t="s">
        <v>858</v>
      </c>
      <c r="K843" s="211">
        <v>314</v>
      </c>
      <c r="L843" s="197"/>
    </row>
    <row r="844" spans="1:12" ht="63.75" hidden="1" customHeight="1" x14ac:dyDescent="0.2">
      <c r="A844" s="3">
        <v>838</v>
      </c>
      <c r="B844" s="3">
        <v>3202</v>
      </c>
      <c r="C844" s="197" t="s">
        <v>1217</v>
      </c>
      <c r="D844" s="211">
        <v>3116</v>
      </c>
      <c r="E844" s="194" t="s">
        <v>363</v>
      </c>
      <c r="F844" s="179" t="s">
        <v>39</v>
      </c>
      <c r="G844" s="62" t="s">
        <v>1218</v>
      </c>
      <c r="H844" s="574">
        <v>874636.272</v>
      </c>
      <c r="I844" s="3" t="s">
        <v>1156</v>
      </c>
      <c r="J844" s="178" t="s">
        <v>858</v>
      </c>
      <c r="K844" s="211">
        <v>314</v>
      </c>
      <c r="L844" s="197"/>
    </row>
    <row r="845" spans="1:12" ht="51" hidden="1" customHeight="1" x14ac:dyDescent="0.2">
      <c r="A845" s="3">
        <v>839</v>
      </c>
      <c r="B845" s="3">
        <v>3202</v>
      </c>
      <c r="C845" s="197" t="s">
        <v>1219</v>
      </c>
      <c r="D845" s="211">
        <v>6211</v>
      </c>
      <c r="E845" s="194" t="s">
        <v>363</v>
      </c>
      <c r="F845" s="205" t="s">
        <v>39</v>
      </c>
      <c r="G845" s="62" t="s">
        <v>1220</v>
      </c>
      <c r="H845" s="574">
        <v>1210679.175</v>
      </c>
      <c r="I845" s="3" t="s">
        <v>1156</v>
      </c>
      <c r="J845" s="178" t="s">
        <v>858</v>
      </c>
      <c r="K845" s="211">
        <v>314</v>
      </c>
      <c r="L845" s="197"/>
    </row>
    <row r="846" spans="1:12" ht="51" hidden="1" customHeight="1" x14ac:dyDescent="0.2">
      <c r="A846" s="3">
        <v>840</v>
      </c>
      <c r="B846" s="3">
        <v>3202</v>
      </c>
      <c r="C846" s="197" t="s">
        <v>1221</v>
      </c>
      <c r="D846" s="211">
        <v>12612</v>
      </c>
      <c r="E846" s="194" t="s">
        <v>363</v>
      </c>
      <c r="F846" s="179" t="s">
        <v>39</v>
      </c>
      <c r="G846" s="62" t="s">
        <v>1222</v>
      </c>
      <c r="H846" s="574">
        <v>1376700.696</v>
      </c>
      <c r="I846" s="3" t="s">
        <v>1156</v>
      </c>
      <c r="J846" s="178" t="s">
        <v>858</v>
      </c>
      <c r="K846" s="211">
        <v>314</v>
      </c>
      <c r="L846" s="197"/>
    </row>
    <row r="847" spans="1:12" ht="51" hidden="1" customHeight="1" x14ac:dyDescent="0.2">
      <c r="A847" s="3">
        <v>841</v>
      </c>
      <c r="B847" s="3">
        <v>3202</v>
      </c>
      <c r="C847" s="197" t="s">
        <v>1223</v>
      </c>
      <c r="D847" s="211">
        <v>6729</v>
      </c>
      <c r="E847" s="194" t="s">
        <v>363</v>
      </c>
      <c r="F847" s="205" t="s">
        <v>39</v>
      </c>
      <c r="G847" s="62" t="s">
        <v>1224</v>
      </c>
      <c r="H847" s="574">
        <v>14375687.562000001</v>
      </c>
      <c r="I847" s="3" t="s">
        <v>1156</v>
      </c>
      <c r="J847" s="178" t="s">
        <v>858</v>
      </c>
      <c r="K847" s="211">
        <v>314</v>
      </c>
      <c r="L847" s="197"/>
    </row>
    <row r="848" spans="1:12" ht="51" hidden="1" customHeight="1" x14ac:dyDescent="0.2">
      <c r="A848" s="3">
        <v>842</v>
      </c>
      <c r="B848" s="3">
        <v>3202</v>
      </c>
      <c r="C848" s="197" t="s">
        <v>1225</v>
      </c>
      <c r="D848" s="211">
        <v>839</v>
      </c>
      <c r="E848" s="194" t="s">
        <v>363</v>
      </c>
      <c r="F848" s="179" t="s">
        <v>39</v>
      </c>
      <c r="G848" s="62" t="s">
        <v>1226</v>
      </c>
      <c r="H848" s="574">
        <v>725472.64470000006</v>
      </c>
      <c r="I848" s="3" t="s">
        <v>1156</v>
      </c>
      <c r="J848" s="178" t="s">
        <v>858</v>
      </c>
      <c r="K848" s="211">
        <v>314</v>
      </c>
      <c r="L848" s="197"/>
    </row>
    <row r="849" spans="1:12" ht="51" hidden="1" customHeight="1" x14ac:dyDescent="0.2">
      <c r="A849" s="3">
        <v>843</v>
      </c>
      <c r="B849" s="3">
        <v>3202</v>
      </c>
      <c r="C849" s="197" t="s">
        <v>1227</v>
      </c>
      <c r="D849" s="211">
        <v>200</v>
      </c>
      <c r="E849" s="194" t="s">
        <v>44</v>
      </c>
      <c r="F849" s="205" t="s">
        <v>39</v>
      </c>
      <c r="G849" s="62" t="s">
        <v>1228</v>
      </c>
      <c r="H849" s="574">
        <v>576978</v>
      </c>
      <c r="I849" s="211" t="s">
        <v>1156</v>
      </c>
      <c r="J849" s="178" t="s">
        <v>858</v>
      </c>
      <c r="K849" s="211">
        <v>314</v>
      </c>
      <c r="L849" s="197"/>
    </row>
    <row r="850" spans="1:12" ht="51" hidden="1" customHeight="1" x14ac:dyDescent="0.2">
      <c r="A850" s="3">
        <v>844</v>
      </c>
      <c r="B850" s="3">
        <v>3202</v>
      </c>
      <c r="C850" s="197" t="s">
        <v>1229</v>
      </c>
      <c r="D850" s="211">
        <v>250</v>
      </c>
      <c r="E850" s="194" t="s">
        <v>44</v>
      </c>
      <c r="F850" s="179" t="s">
        <v>39</v>
      </c>
      <c r="G850" s="62" t="s">
        <v>1230</v>
      </c>
      <c r="H850" s="574">
        <v>760207.5</v>
      </c>
      <c r="I850" s="211" t="s">
        <v>1156</v>
      </c>
      <c r="J850" s="178" t="s">
        <v>858</v>
      </c>
      <c r="K850" s="211">
        <v>314</v>
      </c>
      <c r="L850" s="197"/>
    </row>
    <row r="851" spans="1:12" ht="51" hidden="1" customHeight="1" x14ac:dyDescent="0.2">
      <c r="A851" s="3">
        <v>845</v>
      </c>
      <c r="B851" s="3">
        <v>3202</v>
      </c>
      <c r="C851" s="197" t="s">
        <v>1231</v>
      </c>
      <c r="D851" s="211">
        <v>300</v>
      </c>
      <c r="E851" s="194" t="s">
        <v>44</v>
      </c>
      <c r="F851" s="205" t="s">
        <v>39</v>
      </c>
      <c r="G851" s="62" t="s">
        <v>1232</v>
      </c>
      <c r="H851" s="574">
        <v>994115.99999999988</v>
      </c>
      <c r="I851" s="211" t="s">
        <v>1156</v>
      </c>
      <c r="J851" s="178" t="s">
        <v>858</v>
      </c>
      <c r="K851" s="211">
        <v>314</v>
      </c>
      <c r="L851" s="197"/>
    </row>
    <row r="852" spans="1:12" ht="51" hidden="1" customHeight="1" x14ac:dyDescent="0.2">
      <c r="A852" s="3">
        <v>846</v>
      </c>
      <c r="B852" s="3">
        <v>3202</v>
      </c>
      <c r="C852" s="197" t="s">
        <v>1233</v>
      </c>
      <c r="D852" s="211">
        <v>800</v>
      </c>
      <c r="E852" s="194" t="s">
        <v>44</v>
      </c>
      <c r="F852" s="179" t="s">
        <v>39</v>
      </c>
      <c r="G852" s="62" t="s">
        <v>1234</v>
      </c>
      <c r="H852" s="574">
        <v>2526224</v>
      </c>
      <c r="I852" s="211" t="s">
        <v>1156</v>
      </c>
      <c r="J852" s="178" t="s">
        <v>858</v>
      </c>
      <c r="K852" s="211">
        <v>314</v>
      </c>
      <c r="L852" s="197"/>
    </row>
    <row r="853" spans="1:12" ht="51" hidden="1" customHeight="1" x14ac:dyDescent="0.2">
      <c r="A853" s="3">
        <v>847</v>
      </c>
      <c r="B853" s="3">
        <v>3202</v>
      </c>
      <c r="C853" s="197" t="s">
        <v>1235</v>
      </c>
      <c r="D853" s="211">
        <v>1500</v>
      </c>
      <c r="E853" s="194" t="s">
        <v>44</v>
      </c>
      <c r="F853" s="205" t="s">
        <v>39</v>
      </c>
      <c r="G853" s="62" t="s">
        <v>1236</v>
      </c>
      <c r="H853" s="574">
        <v>5227890</v>
      </c>
      <c r="I853" s="211" t="s">
        <v>1156</v>
      </c>
      <c r="J853" s="178" t="s">
        <v>858</v>
      </c>
      <c r="K853" s="211">
        <v>314</v>
      </c>
      <c r="L853" s="197"/>
    </row>
    <row r="854" spans="1:12" ht="51" hidden="1" customHeight="1" x14ac:dyDescent="0.2">
      <c r="A854" s="3">
        <v>848</v>
      </c>
      <c r="B854" s="3">
        <v>3202</v>
      </c>
      <c r="C854" s="197" t="s">
        <v>1237</v>
      </c>
      <c r="D854" s="211">
        <v>500</v>
      </c>
      <c r="E854" s="194" t="s">
        <v>44</v>
      </c>
      <c r="F854" s="179" t="s">
        <v>39</v>
      </c>
      <c r="G854" s="62" t="s">
        <v>1238</v>
      </c>
      <c r="H854" s="574">
        <v>1832300</v>
      </c>
      <c r="I854" s="211" t="s">
        <v>1156</v>
      </c>
      <c r="J854" s="178" t="s">
        <v>858</v>
      </c>
      <c r="K854" s="211">
        <v>314</v>
      </c>
      <c r="L854" s="197"/>
    </row>
    <row r="855" spans="1:12" ht="51" hidden="1" customHeight="1" x14ac:dyDescent="0.2">
      <c r="A855" s="3">
        <v>849</v>
      </c>
      <c r="B855" s="3">
        <v>3202</v>
      </c>
      <c r="C855" s="197" t="s">
        <v>1239</v>
      </c>
      <c r="D855" s="211">
        <v>850</v>
      </c>
      <c r="E855" s="194" t="s">
        <v>44</v>
      </c>
      <c r="F855" s="205" t="s">
        <v>39</v>
      </c>
      <c r="G855" s="62" t="s">
        <v>1240</v>
      </c>
      <c r="H855" s="574">
        <v>3280583.5</v>
      </c>
      <c r="I855" s="211" t="s">
        <v>1156</v>
      </c>
      <c r="J855" s="178" t="s">
        <v>858</v>
      </c>
      <c r="K855" s="211">
        <v>314</v>
      </c>
      <c r="L855" s="197"/>
    </row>
    <row r="856" spans="1:12" ht="51" hidden="1" customHeight="1" x14ac:dyDescent="0.2">
      <c r="A856" s="3">
        <v>850</v>
      </c>
      <c r="B856" s="3">
        <v>3202</v>
      </c>
      <c r="C856" s="197" t="s">
        <v>1241</v>
      </c>
      <c r="D856" s="211">
        <v>200</v>
      </c>
      <c r="E856" s="194" t="s">
        <v>44</v>
      </c>
      <c r="F856" s="179" t="s">
        <v>39</v>
      </c>
      <c r="G856" s="62" t="s">
        <v>1242</v>
      </c>
      <c r="H856" s="574">
        <v>896656</v>
      </c>
      <c r="I856" s="211" t="s">
        <v>1156</v>
      </c>
      <c r="J856" s="178" t="s">
        <v>858</v>
      </c>
      <c r="K856" s="211">
        <v>314</v>
      </c>
      <c r="L856" s="197"/>
    </row>
    <row r="857" spans="1:12" ht="51" hidden="1" customHeight="1" x14ac:dyDescent="0.2">
      <c r="A857" s="3">
        <v>851</v>
      </c>
      <c r="B857" s="3">
        <v>3202</v>
      </c>
      <c r="C857" s="197" t="s">
        <v>1243</v>
      </c>
      <c r="D857" s="211">
        <v>100</v>
      </c>
      <c r="E857" s="194" t="s">
        <v>44</v>
      </c>
      <c r="F857" s="205" t="s">
        <v>39</v>
      </c>
      <c r="G857" s="62" t="s">
        <v>1244</v>
      </c>
      <c r="H857" s="574">
        <v>504466</v>
      </c>
      <c r="I857" s="211" t="s">
        <v>1156</v>
      </c>
      <c r="J857" s="178" t="s">
        <v>858</v>
      </c>
      <c r="K857" s="211">
        <v>314</v>
      </c>
      <c r="L857" s="197"/>
    </row>
    <row r="858" spans="1:12" ht="51" hidden="1" customHeight="1" x14ac:dyDescent="0.2">
      <c r="A858" s="3">
        <v>852</v>
      </c>
      <c r="B858" s="3">
        <v>3202</v>
      </c>
      <c r="C858" s="197" t="s">
        <v>1245</v>
      </c>
      <c r="D858" s="211">
        <v>19</v>
      </c>
      <c r="E858" s="194" t="s">
        <v>44</v>
      </c>
      <c r="F858" s="179" t="s">
        <v>39</v>
      </c>
      <c r="G858" s="62" t="s">
        <v>1246</v>
      </c>
      <c r="H858" s="574">
        <v>77672</v>
      </c>
      <c r="I858" s="211" t="s">
        <v>1156</v>
      </c>
      <c r="J858" s="178" t="s">
        <v>858</v>
      </c>
      <c r="K858" s="211">
        <v>314</v>
      </c>
      <c r="L858" s="197"/>
    </row>
    <row r="859" spans="1:12" ht="51" hidden="1" customHeight="1" x14ac:dyDescent="0.2">
      <c r="A859" s="3">
        <v>853</v>
      </c>
      <c r="B859" s="3">
        <v>3202</v>
      </c>
      <c r="C859" s="197" t="s">
        <v>1247</v>
      </c>
      <c r="D859" s="211">
        <v>700</v>
      </c>
      <c r="E859" s="194" t="s">
        <v>44</v>
      </c>
      <c r="F859" s="205" t="s">
        <v>39</v>
      </c>
      <c r="G859" s="62" t="s">
        <v>1248</v>
      </c>
      <c r="H859" s="574">
        <v>1801107.0000000002</v>
      </c>
      <c r="I859" s="211" t="s">
        <v>1156</v>
      </c>
      <c r="J859" s="178" t="s">
        <v>858</v>
      </c>
      <c r="K859" s="211">
        <v>314</v>
      </c>
      <c r="L859" s="197"/>
    </row>
    <row r="860" spans="1:12" ht="51" hidden="1" customHeight="1" x14ac:dyDescent="0.2">
      <c r="A860" s="3">
        <v>854</v>
      </c>
      <c r="B860" s="3">
        <v>3202</v>
      </c>
      <c r="C860" s="197" t="s">
        <v>1249</v>
      </c>
      <c r="D860" s="211">
        <v>250</v>
      </c>
      <c r="E860" s="194" t="s">
        <v>44</v>
      </c>
      <c r="F860" s="179" t="s">
        <v>39</v>
      </c>
      <c r="G860" s="62" t="s">
        <v>1250</v>
      </c>
      <c r="H860" s="574">
        <v>643252.5</v>
      </c>
      <c r="I860" s="211" t="s">
        <v>1156</v>
      </c>
      <c r="J860" s="178" t="s">
        <v>858</v>
      </c>
      <c r="K860" s="211">
        <v>314</v>
      </c>
      <c r="L860" s="197"/>
    </row>
    <row r="861" spans="1:12" ht="25.5" hidden="1" customHeight="1" x14ac:dyDescent="0.2">
      <c r="A861" s="3">
        <v>855</v>
      </c>
      <c r="B861" s="3">
        <v>3202</v>
      </c>
      <c r="C861" s="197" t="s">
        <v>1251</v>
      </c>
      <c r="D861" s="211">
        <v>300</v>
      </c>
      <c r="E861" s="194" t="s">
        <v>44</v>
      </c>
      <c r="F861" s="205" t="s">
        <v>39</v>
      </c>
      <c r="G861" s="62" t="s">
        <v>1252</v>
      </c>
      <c r="H861" s="574">
        <v>561384</v>
      </c>
      <c r="I861" s="211" t="s">
        <v>1156</v>
      </c>
      <c r="J861" s="178" t="s">
        <v>858</v>
      </c>
      <c r="K861" s="211">
        <v>314</v>
      </c>
      <c r="L861" s="197"/>
    </row>
    <row r="862" spans="1:12" ht="38.25" hidden="1" customHeight="1" x14ac:dyDescent="0.2">
      <c r="A862" s="3">
        <v>856</v>
      </c>
      <c r="B862" s="3">
        <v>3202</v>
      </c>
      <c r="C862" s="197" t="s">
        <v>1253</v>
      </c>
      <c r="D862" s="211">
        <v>15</v>
      </c>
      <c r="E862" s="194" t="s">
        <v>44</v>
      </c>
      <c r="F862" s="179" t="s">
        <v>39</v>
      </c>
      <c r="G862" s="62" t="s">
        <v>1254</v>
      </c>
      <c r="H862" s="574">
        <v>28069.200000000001</v>
      </c>
      <c r="I862" s="211" t="s">
        <v>1156</v>
      </c>
      <c r="J862" s="178" t="s">
        <v>858</v>
      </c>
      <c r="K862" s="211">
        <v>314</v>
      </c>
      <c r="L862" s="197"/>
    </row>
    <row r="863" spans="1:12" ht="38.25" hidden="1" customHeight="1" x14ac:dyDescent="0.2">
      <c r="A863" s="3">
        <v>857</v>
      </c>
      <c r="B863" s="3">
        <v>3202</v>
      </c>
      <c r="C863" s="197" t="s">
        <v>1255</v>
      </c>
      <c r="D863" s="211">
        <v>220</v>
      </c>
      <c r="E863" s="194" t="s">
        <v>44</v>
      </c>
      <c r="F863" s="205" t="s">
        <v>39</v>
      </c>
      <c r="G863" s="62" t="s">
        <v>1256</v>
      </c>
      <c r="H863" s="574">
        <v>540980</v>
      </c>
      <c r="I863" s="211" t="s">
        <v>1156</v>
      </c>
      <c r="J863" s="178" t="s">
        <v>858</v>
      </c>
      <c r="K863" s="211">
        <v>314</v>
      </c>
      <c r="L863" s="197"/>
    </row>
    <row r="864" spans="1:12" ht="38.25" hidden="1" customHeight="1" x14ac:dyDescent="0.2">
      <c r="A864" s="3">
        <v>858</v>
      </c>
      <c r="B864" s="3">
        <v>3202</v>
      </c>
      <c r="C864" s="197" t="s">
        <v>1257</v>
      </c>
      <c r="D864" s="211">
        <v>150</v>
      </c>
      <c r="E864" s="194" t="s">
        <v>44</v>
      </c>
      <c r="F864" s="179" t="s">
        <v>39</v>
      </c>
      <c r="G864" s="62" t="s">
        <v>1258</v>
      </c>
      <c r="H864" s="574">
        <v>3257196</v>
      </c>
      <c r="I864" s="211" t="s">
        <v>1156</v>
      </c>
      <c r="J864" s="178" t="s">
        <v>858</v>
      </c>
      <c r="K864" s="211">
        <v>314</v>
      </c>
      <c r="L864" s="197"/>
    </row>
    <row r="865" spans="1:12" ht="38.25" hidden="1" customHeight="1" x14ac:dyDescent="0.2">
      <c r="A865" s="3">
        <v>859</v>
      </c>
      <c r="B865" s="3">
        <v>3202</v>
      </c>
      <c r="C865" s="197" t="s">
        <v>1259</v>
      </c>
      <c r="D865" s="211">
        <v>350</v>
      </c>
      <c r="E865" s="194" t="s">
        <v>44</v>
      </c>
      <c r="F865" s="205" t="s">
        <v>39</v>
      </c>
      <c r="G865" s="62" t="s">
        <v>1260</v>
      </c>
      <c r="H865" s="574">
        <v>11284210</v>
      </c>
      <c r="I865" s="211" t="s">
        <v>1156</v>
      </c>
      <c r="J865" s="178" t="s">
        <v>858</v>
      </c>
      <c r="K865" s="211">
        <v>314</v>
      </c>
      <c r="L865" s="197" t="s">
        <v>1261</v>
      </c>
    </row>
    <row r="866" spans="1:12" ht="38.25" hidden="1" customHeight="1" x14ac:dyDescent="0.2">
      <c r="A866" s="3">
        <v>860</v>
      </c>
      <c r="B866" s="3">
        <v>3202</v>
      </c>
      <c r="C866" s="197" t="s">
        <v>1262</v>
      </c>
      <c r="D866" s="211">
        <v>450</v>
      </c>
      <c r="E866" s="194" t="s">
        <v>44</v>
      </c>
      <c r="F866" s="179" t="s">
        <v>39</v>
      </c>
      <c r="G866" s="62" t="s">
        <v>1263</v>
      </c>
      <c r="H866" s="574">
        <v>3403390.5</v>
      </c>
      <c r="I866" s="211" t="s">
        <v>1156</v>
      </c>
      <c r="J866" s="178" t="s">
        <v>858</v>
      </c>
      <c r="K866" s="211">
        <v>314</v>
      </c>
      <c r="L866" s="197"/>
    </row>
    <row r="867" spans="1:12" ht="38.25" hidden="1" customHeight="1" x14ac:dyDescent="0.2">
      <c r="A867" s="3">
        <v>861</v>
      </c>
      <c r="B867" s="3">
        <v>3202</v>
      </c>
      <c r="C867" s="197" t="s">
        <v>1264</v>
      </c>
      <c r="D867" s="211">
        <v>1800</v>
      </c>
      <c r="E867" s="194" t="s">
        <v>44</v>
      </c>
      <c r="F867" s="205" t="s">
        <v>39</v>
      </c>
      <c r="G867" s="62" t="s">
        <v>1265</v>
      </c>
      <c r="H867" s="574">
        <v>3578823</v>
      </c>
      <c r="I867" s="211" t="s">
        <v>1156</v>
      </c>
      <c r="J867" s="178" t="s">
        <v>858</v>
      </c>
      <c r="K867" s="211">
        <v>314</v>
      </c>
      <c r="L867" s="197" t="s">
        <v>1266</v>
      </c>
    </row>
    <row r="868" spans="1:12" ht="51" hidden="1" customHeight="1" x14ac:dyDescent="0.2">
      <c r="A868" s="3">
        <v>862</v>
      </c>
      <c r="B868" s="3">
        <v>3202</v>
      </c>
      <c r="C868" s="197" t="s">
        <v>1267</v>
      </c>
      <c r="D868" s="211">
        <v>800</v>
      </c>
      <c r="E868" s="194" t="s">
        <v>44</v>
      </c>
      <c r="F868" s="179" t="s">
        <v>39</v>
      </c>
      <c r="G868" s="62" t="s">
        <v>1268</v>
      </c>
      <c r="H868" s="574">
        <v>1971080</v>
      </c>
      <c r="I868" s="211" t="s">
        <v>1156</v>
      </c>
      <c r="J868" s="178" t="s">
        <v>858</v>
      </c>
      <c r="K868" s="211">
        <v>314</v>
      </c>
      <c r="L868" s="197"/>
    </row>
    <row r="869" spans="1:12" ht="63.75" hidden="1" customHeight="1" x14ac:dyDescent="0.2">
      <c r="A869" s="3">
        <v>863</v>
      </c>
      <c r="B869" s="3">
        <v>3202</v>
      </c>
      <c r="C869" s="197" t="s">
        <v>1269</v>
      </c>
      <c r="D869" s="211">
        <v>50</v>
      </c>
      <c r="E869" s="194" t="s">
        <v>44</v>
      </c>
      <c r="F869" s="205" t="s">
        <v>39</v>
      </c>
      <c r="G869" s="62" t="s">
        <v>1270</v>
      </c>
      <c r="H869" s="574">
        <v>483639.99999999994</v>
      </c>
      <c r="I869" s="211" t="s">
        <v>1156</v>
      </c>
      <c r="J869" s="178" t="s">
        <v>858</v>
      </c>
      <c r="K869" s="211">
        <v>314</v>
      </c>
      <c r="L869" s="197" t="s">
        <v>1266</v>
      </c>
    </row>
    <row r="870" spans="1:12" ht="51" hidden="1" customHeight="1" x14ac:dyDescent="0.2">
      <c r="A870" s="3">
        <v>864</v>
      </c>
      <c r="B870" s="3">
        <v>3202</v>
      </c>
      <c r="C870" s="197" t="s">
        <v>1271</v>
      </c>
      <c r="D870" s="211">
        <v>25</v>
      </c>
      <c r="E870" s="194" t="s">
        <v>44</v>
      </c>
      <c r="F870" s="179" t="s">
        <v>39</v>
      </c>
      <c r="G870" s="62" t="s">
        <v>1272</v>
      </c>
      <c r="H870" s="574">
        <v>274600</v>
      </c>
      <c r="I870" s="211" t="s">
        <v>1156</v>
      </c>
      <c r="J870" s="178" t="s">
        <v>858</v>
      </c>
      <c r="K870" s="211">
        <v>314</v>
      </c>
      <c r="L870" s="197"/>
    </row>
    <row r="871" spans="1:12" ht="51" hidden="1" customHeight="1" x14ac:dyDescent="0.2">
      <c r="A871" s="3">
        <v>865</v>
      </c>
      <c r="B871" s="3">
        <v>3202</v>
      </c>
      <c r="C871" s="197" t="s">
        <v>1273</v>
      </c>
      <c r="D871" s="211">
        <v>150</v>
      </c>
      <c r="E871" s="194" t="s">
        <v>44</v>
      </c>
      <c r="F871" s="205" t="s">
        <v>39</v>
      </c>
      <c r="G871" s="62" t="s">
        <v>1274</v>
      </c>
      <c r="H871" s="574">
        <v>4555397.25</v>
      </c>
      <c r="I871" s="211" t="s">
        <v>1156</v>
      </c>
      <c r="J871" s="178" t="s">
        <v>858</v>
      </c>
      <c r="K871" s="211">
        <v>314</v>
      </c>
      <c r="L871" s="197"/>
    </row>
    <row r="872" spans="1:12" ht="51" hidden="1" customHeight="1" x14ac:dyDescent="0.2">
      <c r="A872" s="3">
        <v>866</v>
      </c>
      <c r="B872" s="3">
        <v>3202</v>
      </c>
      <c r="C872" s="197" t="s">
        <v>1275</v>
      </c>
      <c r="D872" s="211">
        <v>350</v>
      </c>
      <c r="E872" s="194" t="s">
        <v>44</v>
      </c>
      <c r="F872" s="179" t="s">
        <v>39</v>
      </c>
      <c r="G872" s="62" t="s">
        <v>1276</v>
      </c>
      <c r="H872" s="574">
        <v>3383898</v>
      </c>
      <c r="I872" s="3" t="s">
        <v>1156</v>
      </c>
      <c r="J872" s="178" t="s">
        <v>858</v>
      </c>
      <c r="K872" s="211">
        <v>314</v>
      </c>
      <c r="L872" s="197"/>
    </row>
    <row r="873" spans="1:12" ht="51" hidden="1" customHeight="1" x14ac:dyDescent="0.2">
      <c r="A873" s="3">
        <v>867</v>
      </c>
      <c r="B873" s="3">
        <v>3202</v>
      </c>
      <c r="C873" s="197" t="s">
        <v>1277</v>
      </c>
      <c r="D873" s="211">
        <v>150</v>
      </c>
      <c r="E873" s="194" t="s">
        <v>44</v>
      </c>
      <c r="F873" s="205" t="s">
        <v>39</v>
      </c>
      <c r="G873" s="62" t="s">
        <v>1278</v>
      </c>
      <c r="H873" s="574">
        <v>97350</v>
      </c>
      <c r="I873" s="211" t="s">
        <v>1156</v>
      </c>
      <c r="J873" s="178" t="s">
        <v>858</v>
      </c>
      <c r="K873" s="211">
        <v>314</v>
      </c>
      <c r="L873" s="197"/>
    </row>
    <row r="874" spans="1:12" ht="51" hidden="1" customHeight="1" x14ac:dyDescent="0.2">
      <c r="A874" s="3">
        <v>868</v>
      </c>
      <c r="B874" s="3">
        <v>3202</v>
      </c>
      <c r="C874" s="197" t="s">
        <v>1279</v>
      </c>
      <c r="D874" s="211">
        <v>50</v>
      </c>
      <c r="E874" s="194" t="s">
        <v>44</v>
      </c>
      <c r="F874" s="179" t="s">
        <v>39</v>
      </c>
      <c r="G874" s="62" t="s">
        <v>1280</v>
      </c>
      <c r="H874" s="574">
        <v>167522.5</v>
      </c>
      <c r="I874" s="211" t="s">
        <v>1156</v>
      </c>
      <c r="J874" s="178" t="s">
        <v>858</v>
      </c>
      <c r="K874" s="211">
        <v>314</v>
      </c>
      <c r="L874" s="197"/>
    </row>
    <row r="875" spans="1:12" ht="89.25" hidden="1" customHeight="1" x14ac:dyDescent="0.2">
      <c r="A875" s="3">
        <v>869</v>
      </c>
      <c r="B875" s="3">
        <v>3202</v>
      </c>
      <c r="C875" s="197" t="s">
        <v>1281</v>
      </c>
      <c r="D875" s="211">
        <v>150</v>
      </c>
      <c r="E875" s="194" t="s">
        <v>44</v>
      </c>
      <c r="F875" s="205" t="s">
        <v>39</v>
      </c>
      <c r="G875" s="62" t="s">
        <v>1282</v>
      </c>
      <c r="H875" s="574">
        <v>2385882</v>
      </c>
      <c r="I875" s="211" t="s">
        <v>1156</v>
      </c>
      <c r="J875" s="178" t="s">
        <v>858</v>
      </c>
      <c r="K875" s="211">
        <v>314</v>
      </c>
      <c r="L875" s="197"/>
    </row>
    <row r="876" spans="1:12" ht="38.25" hidden="1" customHeight="1" x14ac:dyDescent="0.2">
      <c r="A876" s="3">
        <v>870</v>
      </c>
      <c r="B876" s="3">
        <v>3202</v>
      </c>
      <c r="C876" s="197" t="s">
        <v>1283</v>
      </c>
      <c r="D876" s="211">
        <v>28</v>
      </c>
      <c r="E876" s="194" t="s">
        <v>44</v>
      </c>
      <c r="F876" s="179" t="s">
        <v>39</v>
      </c>
      <c r="G876" s="62" t="s">
        <v>1284</v>
      </c>
      <c r="H876" s="574">
        <v>1116635.95</v>
      </c>
      <c r="I876" s="211" t="s">
        <v>1156</v>
      </c>
      <c r="J876" s="178" t="s">
        <v>858</v>
      </c>
      <c r="K876" s="211">
        <v>314</v>
      </c>
      <c r="L876" s="197" t="s">
        <v>1285</v>
      </c>
    </row>
    <row r="877" spans="1:12" ht="25.5" hidden="1" customHeight="1" x14ac:dyDescent="0.2">
      <c r="A877" s="3">
        <v>871</v>
      </c>
      <c r="B877" s="3">
        <v>3202</v>
      </c>
      <c r="C877" s="197" t="s">
        <v>1286</v>
      </c>
      <c r="D877" s="211">
        <v>87</v>
      </c>
      <c r="E877" s="194" t="s">
        <v>44</v>
      </c>
      <c r="F877" s="205" t="s">
        <v>39</v>
      </c>
      <c r="G877" s="62" t="s">
        <v>1287</v>
      </c>
      <c r="H877" s="574">
        <v>1168820</v>
      </c>
      <c r="I877" s="3" t="s">
        <v>1288</v>
      </c>
      <c r="J877" s="178" t="s">
        <v>858</v>
      </c>
      <c r="K877" s="211">
        <v>319</v>
      </c>
      <c r="L877" s="197"/>
    </row>
    <row r="878" spans="1:12" ht="51" hidden="1" customHeight="1" x14ac:dyDescent="0.2">
      <c r="A878" s="3">
        <v>872</v>
      </c>
      <c r="B878" s="3">
        <v>3202</v>
      </c>
      <c r="C878" s="197" t="s">
        <v>1289</v>
      </c>
      <c r="D878" s="211">
        <v>150</v>
      </c>
      <c r="E878" s="194" t="s">
        <v>44</v>
      </c>
      <c r="F878" s="179" t="s">
        <v>39</v>
      </c>
      <c r="G878" s="62" t="s">
        <v>1290</v>
      </c>
      <c r="H878" s="574">
        <v>93150</v>
      </c>
      <c r="I878" s="3" t="s">
        <v>1288</v>
      </c>
      <c r="J878" s="178" t="s">
        <v>858</v>
      </c>
      <c r="K878" s="211">
        <v>319</v>
      </c>
      <c r="L878" s="197"/>
    </row>
    <row r="879" spans="1:12" ht="38.25" hidden="1" customHeight="1" x14ac:dyDescent="0.2">
      <c r="A879" s="3">
        <v>873</v>
      </c>
      <c r="B879" s="3">
        <v>3202</v>
      </c>
      <c r="C879" s="197" t="s">
        <v>1291</v>
      </c>
      <c r="D879" s="211">
        <v>50</v>
      </c>
      <c r="E879" s="194" t="s">
        <v>44</v>
      </c>
      <c r="F879" s="205" t="s">
        <v>39</v>
      </c>
      <c r="G879" s="62" t="s">
        <v>1292</v>
      </c>
      <c r="H879" s="574">
        <v>240125</v>
      </c>
      <c r="I879" s="211" t="s">
        <v>1293</v>
      </c>
      <c r="J879" s="178" t="s">
        <v>858</v>
      </c>
      <c r="K879" s="211">
        <v>324</v>
      </c>
      <c r="L879" s="197"/>
    </row>
    <row r="880" spans="1:12" ht="38.25" hidden="1" customHeight="1" x14ac:dyDescent="0.2">
      <c r="A880" s="3">
        <v>874</v>
      </c>
      <c r="B880" s="3">
        <v>3202</v>
      </c>
      <c r="C880" s="197" t="s">
        <v>1294</v>
      </c>
      <c r="D880" s="211">
        <v>26</v>
      </c>
      <c r="E880" s="194" t="s">
        <v>44</v>
      </c>
      <c r="F880" s="179" t="s">
        <v>39</v>
      </c>
      <c r="G880" s="62" t="s">
        <v>1295</v>
      </c>
      <c r="H880" s="574">
        <v>109293.6</v>
      </c>
      <c r="I880" s="211" t="s">
        <v>1293</v>
      </c>
      <c r="J880" s="178" t="s">
        <v>858</v>
      </c>
      <c r="K880" s="211">
        <v>324</v>
      </c>
      <c r="L880" s="197"/>
    </row>
    <row r="881" spans="1:12" ht="38.25" hidden="1" customHeight="1" x14ac:dyDescent="0.2">
      <c r="A881" s="3">
        <v>875</v>
      </c>
      <c r="B881" s="3">
        <v>3202</v>
      </c>
      <c r="C881" s="197" t="s">
        <v>1296</v>
      </c>
      <c r="D881" s="211">
        <v>20</v>
      </c>
      <c r="E881" s="194" t="s">
        <v>44</v>
      </c>
      <c r="F881" s="205" t="s">
        <v>39</v>
      </c>
      <c r="G881" s="62" t="s">
        <v>1297</v>
      </c>
      <c r="H881" s="574">
        <v>75484</v>
      </c>
      <c r="I881" s="211" t="s">
        <v>1293</v>
      </c>
      <c r="J881" s="178" t="s">
        <v>858</v>
      </c>
      <c r="K881" s="211">
        <v>324</v>
      </c>
      <c r="L881" s="197"/>
    </row>
    <row r="882" spans="1:12" ht="51" hidden="1" customHeight="1" x14ac:dyDescent="0.2">
      <c r="A882" s="3">
        <v>876</v>
      </c>
      <c r="B882" s="3">
        <v>3202</v>
      </c>
      <c r="C882" s="197" t="s">
        <v>1298</v>
      </c>
      <c r="D882" s="211">
        <v>64</v>
      </c>
      <c r="E882" s="194" t="s">
        <v>44</v>
      </c>
      <c r="F882" s="179" t="s">
        <v>39</v>
      </c>
      <c r="G882" s="62" t="s">
        <v>1299</v>
      </c>
      <c r="H882" s="574">
        <v>83240.320000000007</v>
      </c>
      <c r="I882" s="211" t="s">
        <v>1293</v>
      </c>
      <c r="J882" s="178" t="s">
        <v>858</v>
      </c>
      <c r="K882" s="211">
        <v>324</v>
      </c>
      <c r="L882" s="197"/>
    </row>
    <row r="883" spans="1:12" ht="51" hidden="1" customHeight="1" x14ac:dyDescent="0.2">
      <c r="A883" s="3">
        <v>877</v>
      </c>
      <c r="B883" s="3">
        <v>3202</v>
      </c>
      <c r="C883" s="197" t="s">
        <v>1300</v>
      </c>
      <c r="D883" s="211">
        <v>211</v>
      </c>
      <c r="E883" s="194" t="s">
        <v>44</v>
      </c>
      <c r="F883" s="205" t="s">
        <v>39</v>
      </c>
      <c r="G883" s="62" t="s">
        <v>1301</v>
      </c>
      <c r="H883" s="574">
        <v>317111.90000000002</v>
      </c>
      <c r="I883" s="211" t="s">
        <v>1293</v>
      </c>
      <c r="J883" s="178" t="s">
        <v>858</v>
      </c>
      <c r="K883" s="211">
        <v>324</v>
      </c>
      <c r="L883" s="197"/>
    </row>
    <row r="884" spans="1:12" ht="76.5" hidden="1" customHeight="1" x14ac:dyDescent="0.2">
      <c r="A884" s="3">
        <v>878</v>
      </c>
      <c r="B884" s="3">
        <v>3202</v>
      </c>
      <c r="C884" s="197" t="s">
        <v>1302</v>
      </c>
      <c r="D884" s="211">
        <v>146</v>
      </c>
      <c r="E884" s="194" t="s">
        <v>44</v>
      </c>
      <c r="F884" s="179" t="s">
        <v>39</v>
      </c>
      <c r="G884" s="62" t="s">
        <v>1303</v>
      </c>
      <c r="H884" s="574">
        <v>133633.79999999999</v>
      </c>
      <c r="I884" s="211" t="s">
        <v>1293</v>
      </c>
      <c r="J884" s="178" t="s">
        <v>858</v>
      </c>
      <c r="K884" s="211">
        <v>324</v>
      </c>
      <c r="L884" s="197"/>
    </row>
    <row r="885" spans="1:12" ht="63.75" hidden="1" customHeight="1" x14ac:dyDescent="0.2">
      <c r="A885" s="3">
        <v>879</v>
      </c>
      <c r="B885" s="3">
        <v>3202</v>
      </c>
      <c r="C885" s="197" t="s">
        <v>1304</v>
      </c>
      <c r="D885" s="211">
        <v>30</v>
      </c>
      <c r="E885" s="194" t="s">
        <v>44</v>
      </c>
      <c r="F885" s="205" t="s">
        <v>39</v>
      </c>
      <c r="G885" s="62" t="s">
        <v>1305</v>
      </c>
      <c r="H885" s="574">
        <v>35934</v>
      </c>
      <c r="I885" s="211" t="s">
        <v>1293</v>
      </c>
      <c r="J885" s="178" t="s">
        <v>858</v>
      </c>
      <c r="K885" s="211">
        <v>324</v>
      </c>
      <c r="L885" s="197"/>
    </row>
    <row r="886" spans="1:12" ht="63.75" hidden="1" customHeight="1" x14ac:dyDescent="0.2">
      <c r="A886" s="3">
        <v>880</v>
      </c>
      <c r="B886" s="3">
        <v>3202</v>
      </c>
      <c r="C886" s="197" t="s">
        <v>1306</v>
      </c>
      <c r="D886" s="211">
        <v>153</v>
      </c>
      <c r="E886" s="194" t="s">
        <v>44</v>
      </c>
      <c r="F886" s="179" t="s">
        <v>39</v>
      </c>
      <c r="G886" s="62" t="s">
        <v>1307</v>
      </c>
      <c r="H886" s="574">
        <v>177210.72</v>
      </c>
      <c r="I886" s="211" t="s">
        <v>1293</v>
      </c>
      <c r="J886" s="178" t="s">
        <v>858</v>
      </c>
      <c r="K886" s="211">
        <v>324</v>
      </c>
      <c r="L886" s="197"/>
    </row>
    <row r="887" spans="1:12" ht="63.75" hidden="1" customHeight="1" x14ac:dyDescent="0.2">
      <c r="A887" s="3">
        <v>881</v>
      </c>
      <c r="B887" s="3">
        <v>3202</v>
      </c>
      <c r="C887" s="197" t="s">
        <v>1308</v>
      </c>
      <c r="D887" s="211">
        <v>200</v>
      </c>
      <c r="E887" s="194" t="s">
        <v>44</v>
      </c>
      <c r="F887" s="205" t="s">
        <v>39</v>
      </c>
      <c r="G887" s="62" t="s">
        <v>1309</v>
      </c>
      <c r="H887" s="574">
        <v>90400</v>
      </c>
      <c r="I887" s="211" t="s">
        <v>1293</v>
      </c>
      <c r="J887" s="178" t="s">
        <v>858</v>
      </c>
      <c r="K887" s="211">
        <v>324</v>
      </c>
      <c r="L887" s="197"/>
    </row>
    <row r="888" spans="1:12" ht="63.75" hidden="1" customHeight="1" x14ac:dyDescent="0.2">
      <c r="A888" s="3">
        <v>882</v>
      </c>
      <c r="B888" s="3">
        <v>3202</v>
      </c>
      <c r="C888" s="197" t="s">
        <v>1310</v>
      </c>
      <c r="D888" s="211">
        <v>1079</v>
      </c>
      <c r="E888" s="194" t="s">
        <v>44</v>
      </c>
      <c r="F888" s="179" t="s">
        <v>39</v>
      </c>
      <c r="G888" s="62" t="s">
        <v>1311</v>
      </c>
      <c r="H888" s="574">
        <v>658405.80000000005</v>
      </c>
      <c r="I888" s="211" t="s">
        <v>1293</v>
      </c>
      <c r="J888" s="178" t="s">
        <v>858</v>
      </c>
      <c r="K888" s="211">
        <v>324</v>
      </c>
      <c r="L888" s="197"/>
    </row>
    <row r="889" spans="1:12" ht="76.5" hidden="1" customHeight="1" x14ac:dyDescent="0.2">
      <c r="A889" s="3">
        <v>883</v>
      </c>
      <c r="B889" s="3">
        <v>3202</v>
      </c>
      <c r="C889" s="197" t="s">
        <v>1312</v>
      </c>
      <c r="D889" s="211">
        <v>252</v>
      </c>
      <c r="E889" s="194" t="s">
        <v>44</v>
      </c>
      <c r="F889" s="205" t="s">
        <v>39</v>
      </c>
      <c r="G889" s="62" t="s">
        <v>1313</v>
      </c>
      <c r="H889" s="574">
        <v>148176</v>
      </c>
      <c r="I889" s="211" t="s">
        <v>1293</v>
      </c>
      <c r="J889" s="178" t="s">
        <v>858</v>
      </c>
      <c r="K889" s="211">
        <v>324</v>
      </c>
      <c r="L889" s="197"/>
    </row>
    <row r="890" spans="1:12" ht="76.5" hidden="1" customHeight="1" x14ac:dyDescent="0.2">
      <c r="A890" s="3">
        <v>884</v>
      </c>
      <c r="B890" s="3">
        <v>3202</v>
      </c>
      <c r="C890" s="197" t="s">
        <v>1314</v>
      </c>
      <c r="D890" s="211">
        <v>40</v>
      </c>
      <c r="E890" s="194" t="s">
        <v>44</v>
      </c>
      <c r="F890" s="179" t="s">
        <v>39</v>
      </c>
      <c r="G890" s="62" t="s">
        <v>1315</v>
      </c>
      <c r="H890" s="574">
        <v>73902</v>
      </c>
      <c r="I890" s="211" t="s">
        <v>1293</v>
      </c>
      <c r="J890" s="178" t="s">
        <v>858</v>
      </c>
      <c r="K890" s="211">
        <v>324</v>
      </c>
      <c r="L890" s="197"/>
    </row>
    <row r="891" spans="1:12" ht="51" hidden="1" customHeight="1" x14ac:dyDescent="0.2">
      <c r="A891" s="3">
        <v>885</v>
      </c>
      <c r="B891" s="3">
        <v>3202</v>
      </c>
      <c r="C891" s="197" t="s">
        <v>1316</v>
      </c>
      <c r="D891" s="211">
        <v>200</v>
      </c>
      <c r="E891" s="194" t="s">
        <v>44</v>
      </c>
      <c r="F891" s="205" t="s">
        <v>39</v>
      </c>
      <c r="G891" s="62" t="s">
        <v>1317</v>
      </c>
      <c r="H891" s="574">
        <v>200010</v>
      </c>
      <c r="I891" s="211" t="s">
        <v>1156</v>
      </c>
      <c r="J891" s="178" t="s">
        <v>858</v>
      </c>
      <c r="K891" s="211">
        <v>324</v>
      </c>
      <c r="L891" s="197"/>
    </row>
    <row r="892" spans="1:12" ht="51" hidden="1" customHeight="1" x14ac:dyDescent="0.2">
      <c r="A892" s="3">
        <v>886</v>
      </c>
      <c r="B892" s="3">
        <v>3202</v>
      </c>
      <c r="C892" s="197" t="s">
        <v>1318</v>
      </c>
      <c r="D892" s="211">
        <v>34.5</v>
      </c>
      <c r="E892" s="194" t="s">
        <v>1319</v>
      </c>
      <c r="F892" s="179" t="s">
        <v>39</v>
      </c>
      <c r="G892" s="62" t="s">
        <v>1320</v>
      </c>
      <c r="H892" s="574">
        <v>445996.19699999999</v>
      </c>
      <c r="I892" s="60" t="s">
        <v>1293</v>
      </c>
      <c r="J892" s="178" t="s">
        <v>858</v>
      </c>
      <c r="K892" s="211">
        <v>324</v>
      </c>
      <c r="L892" s="197"/>
    </row>
    <row r="893" spans="1:12" ht="51" hidden="1" customHeight="1" x14ac:dyDescent="0.2">
      <c r="A893" s="3">
        <v>887</v>
      </c>
      <c r="B893" s="3">
        <v>3202</v>
      </c>
      <c r="C893" s="197" t="s">
        <v>1321</v>
      </c>
      <c r="D893" s="211">
        <v>31.5</v>
      </c>
      <c r="E893" s="194" t="s">
        <v>1319</v>
      </c>
      <c r="F893" s="205" t="s">
        <v>39</v>
      </c>
      <c r="G893" s="62" t="s">
        <v>1322</v>
      </c>
      <c r="H893" s="574">
        <v>88663.585500000001</v>
      </c>
      <c r="I893" s="60" t="s">
        <v>1293</v>
      </c>
      <c r="J893" s="178" t="s">
        <v>858</v>
      </c>
      <c r="K893" s="211">
        <v>324</v>
      </c>
      <c r="L893" s="197"/>
    </row>
    <row r="894" spans="1:12" ht="51" hidden="1" customHeight="1" x14ac:dyDescent="0.2">
      <c r="A894" s="3">
        <v>888</v>
      </c>
      <c r="B894" s="3">
        <v>3202</v>
      </c>
      <c r="C894" s="197" t="s">
        <v>1323</v>
      </c>
      <c r="D894" s="211">
        <v>33</v>
      </c>
      <c r="E894" s="194" t="s">
        <v>1319</v>
      </c>
      <c r="F894" s="179" t="s">
        <v>39</v>
      </c>
      <c r="G894" s="62" t="s">
        <v>1324</v>
      </c>
      <c r="H894" s="574">
        <v>511257.12</v>
      </c>
      <c r="I894" s="60" t="s">
        <v>1293</v>
      </c>
      <c r="J894" s="178" t="s">
        <v>858</v>
      </c>
      <c r="K894" s="211">
        <v>324</v>
      </c>
      <c r="L894" s="197"/>
    </row>
    <row r="895" spans="1:12" ht="51" hidden="1" customHeight="1" x14ac:dyDescent="0.2">
      <c r="A895" s="3">
        <v>889</v>
      </c>
      <c r="B895" s="3">
        <v>3202</v>
      </c>
      <c r="C895" s="197" t="s">
        <v>1325</v>
      </c>
      <c r="D895" s="211">
        <v>205</v>
      </c>
      <c r="E895" s="194" t="s">
        <v>1319</v>
      </c>
      <c r="F895" s="205" t="s">
        <v>39</v>
      </c>
      <c r="G895" s="62" t="s">
        <v>1326</v>
      </c>
      <c r="H895" s="574">
        <v>605787.91500000004</v>
      </c>
      <c r="I895" s="60" t="s">
        <v>1293</v>
      </c>
      <c r="J895" s="178" t="s">
        <v>858</v>
      </c>
      <c r="K895" s="211">
        <v>324</v>
      </c>
      <c r="L895" s="197"/>
    </row>
    <row r="896" spans="1:12" ht="51" hidden="1" customHeight="1" x14ac:dyDescent="0.2">
      <c r="A896" s="3">
        <v>890</v>
      </c>
      <c r="B896" s="3">
        <v>3202</v>
      </c>
      <c r="C896" s="197" t="s">
        <v>1327</v>
      </c>
      <c r="D896" s="211">
        <v>10</v>
      </c>
      <c r="E896" s="194" t="s">
        <v>1319</v>
      </c>
      <c r="F896" s="179" t="s">
        <v>39</v>
      </c>
      <c r="G896" s="62" t="s">
        <v>1328</v>
      </c>
      <c r="H896" s="574">
        <v>28147.170000000002</v>
      </c>
      <c r="I896" s="60" t="s">
        <v>1293</v>
      </c>
      <c r="J896" s="178" t="s">
        <v>858</v>
      </c>
      <c r="K896" s="211">
        <v>324</v>
      </c>
      <c r="L896" s="197"/>
    </row>
    <row r="897" spans="1:12" ht="51" hidden="1" customHeight="1" x14ac:dyDescent="0.2">
      <c r="A897" s="3">
        <v>891</v>
      </c>
      <c r="B897" s="3">
        <v>3202</v>
      </c>
      <c r="C897" s="197" t="s">
        <v>1329</v>
      </c>
      <c r="D897" s="211">
        <v>5</v>
      </c>
      <c r="E897" s="194" t="s">
        <v>1319</v>
      </c>
      <c r="F897" s="205" t="s">
        <v>39</v>
      </c>
      <c r="G897" s="62" t="s">
        <v>1330</v>
      </c>
      <c r="H897" s="574">
        <v>57900</v>
      </c>
      <c r="I897" s="60" t="s">
        <v>1293</v>
      </c>
      <c r="J897" s="178" t="s">
        <v>858</v>
      </c>
      <c r="K897" s="211">
        <v>324</v>
      </c>
      <c r="L897" s="197"/>
    </row>
    <row r="898" spans="1:12" ht="63.75" hidden="1" customHeight="1" x14ac:dyDescent="0.2">
      <c r="A898" s="3">
        <v>892</v>
      </c>
      <c r="B898" s="3">
        <v>3202</v>
      </c>
      <c r="C898" s="197" t="s">
        <v>1331</v>
      </c>
      <c r="D898" s="211">
        <v>9</v>
      </c>
      <c r="E898" s="194" t="s">
        <v>1319</v>
      </c>
      <c r="F898" s="179" t="s">
        <v>39</v>
      </c>
      <c r="G898" s="62">
        <v>23271813</v>
      </c>
      <c r="H898" s="574">
        <v>23220</v>
      </c>
      <c r="I898" s="60" t="s">
        <v>1293</v>
      </c>
      <c r="J898" s="178" t="s">
        <v>858</v>
      </c>
      <c r="K898" s="211">
        <v>324</v>
      </c>
      <c r="L898" s="197"/>
    </row>
    <row r="899" spans="1:12" ht="38.25" hidden="1" customHeight="1" x14ac:dyDescent="0.2">
      <c r="A899" s="3">
        <v>893</v>
      </c>
      <c r="B899" s="3">
        <v>3202</v>
      </c>
      <c r="C899" s="197" t="s">
        <v>1332</v>
      </c>
      <c r="D899" s="211">
        <v>155</v>
      </c>
      <c r="E899" s="194" t="s">
        <v>1319</v>
      </c>
      <c r="F899" s="205" t="s">
        <v>39</v>
      </c>
      <c r="G899" s="62" t="s">
        <v>1333</v>
      </c>
      <c r="H899" s="574">
        <v>10896100.869999999</v>
      </c>
      <c r="I899" s="60" t="s">
        <v>1293</v>
      </c>
      <c r="J899" s="178" t="s">
        <v>858</v>
      </c>
      <c r="K899" s="211">
        <v>324</v>
      </c>
      <c r="L899" s="197" t="s">
        <v>1334</v>
      </c>
    </row>
    <row r="900" spans="1:12" ht="38.25" hidden="1" customHeight="1" x14ac:dyDescent="0.2">
      <c r="A900" s="3">
        <v>894</v>
      </c>
      <c r="B900" s="3">
        <v>3202</v>
      </c>
      <c r="C900" s="197" t="s">
        <v>1335</v>
      </c>
      <c r="D900" s="211">
        <v>13</v>
      </c>
      <c r="E900" s="194" t="s">
        <v>44</v>
      </c>
      <c r="F900" s="179" t="s">
        <v>39</v>
      </c>
      <c r="G900" s="62" t="s">
        <v>1336</v>
      </c>
      <c r="H900" s="574">
        <v>1997840</v>
      </c>
      <c r="I900" s="211" t="s">
        <v>911</v>
      </c>
      <c r="J900" s="178" t="s">
        <v>858</v>
      </c>
      <c r="K900" s="211">
        <v>329</v>
      </c>
      <c r="L900" s="197"/>
    </row>
    <row r="901" spans="1:12" ht="38.25" hidden="1" customHeight="1" x14ac:dyDescent="0.2">
      <c r="A901" s="3">
        <v>895</v>
      </c>
      <c r="B901" s="3">
        <v>3202</v>
      </c>
      <c r="C901" s="172" t="s">
        <v>1337</v>
      </c>
      <c r="D901" s="211">
        <v>9</v>
      </c>
      <c r="E901" s="194" t="s">
        <v>44</v>
      </c>
      <c r="F901" s="205" t="s">
        <v>39</v>
      </c>
      <c r="G901" s="62" t="s">
        <v>1338</v>
      </c>
      <c r="H901" s="574">
        <v>347356.35000000003</v>
      </c>
      <c r="I901" s="3" t="s">
        <v>911</v>
      </c>
      <c r="J901" s="178" t="s">
        <v>858</v>
      </c>
      <c r="K901" s="211">
        <v>329</v>
      </c>
      <c r="L901" s="197"/>
    </row>
    <row r="902" spans="1:12" ht="51" hidden="1" customHeight="1" x14ac:dyDescent="0.2">
      <c r="A902" s="3">
        <v>896</v>
      </c>
      <c r="B902" s="3">
        <v>3202</v>
      </c>
      <c r="C902" s="172"/>
      <c r="D902" s="211">
        <v>50</v>
      </c>
      <c r="E902" s="194" t="s">
        <v>44</v>
      </c>
      <c r="F902" s="179" t="s">
        <v>39</v>
      </c>
      <c r="G902" s="62" t="s">
        <v>1338</v>
      </c>
      <c r="H902" s="574">
        <v>2442410.25</v>
      </c>
      <c r="I902" s="3" t="s">
        <v>911</v>
      </c>
      <c r="J902" s="178" t="s">
        <v>858</v>
      </c>
      <c r="K902" s="211">
        <v>329</v>
      </c>
      <c r="L902" s="197"/>
    </row>
    <row r="903" spans="1:12" ht="63.75" hidden="1" customHeight="1" x14ac:dyDescent="0.2">
      <c r="A903" s="3">
        <v>897</v>
      </c>
      <c r="B903" s="3">
        <v>3202</v>
      </c>
      <c r="C903" s="172" t="s">
        <v>1340</v>
      </c>
      <c r="D903" s="211">
        <v>35</v>
      </c>
      <c r="E903" s="194" t="s">
        <v>44</v>
      </c>
      <c r="F903" s="205" t="s">
        <v>39</v>
      </c>
      <c r="G903" s="62" t="s">
        <v>1341</v>
      </c>
      <c r="H903" s="574">
        <v>1280587.077</v>
      </c>
      <c r="I903" s="3" t="s">
        <v>911</v>
      </c>
      <c r="J903" s="178" t="s">
        <v>858</v>
      </c>
      <c r="K903" s="211">
        <v>329</v>
      </c>
      <c r="L903" s="197"/>
    </row>
    <row r="904" spans="1:12" ht="38.25" hidden="1" customHeight="1" x14ac:dyDescent="0.2">
      <c r="A904" s="3">
        <v>898</v>
      </c>
      <c r="B904" s="3">
        <v>3202</v>
      </c>
      <c r="C904" s="172" t="s">
        <v>1342</v>
      </c>
      <c r="D904" s="211">
        <v>35</v>
      </c>
      <c r="E904" s="194" t="s">
        <v>44</v>
      </c>
      <c r="F904" s="179" t="s">
        <v>39</v>
      </c>
      <c r="G904" s="62" t="s">
        <v>1343</v>
      </c>
      <c r="H904" s="574">
        <v>641303.25</v>
      </c>
      <c r="I904" s="3" t="s">
        <v>911</v>
      </c>
      <c r="J904" s="178" t="s">
        <v>858</v>
      </c>
      <c r="K904" s="211">
        <v>329</v>
      </c>
      <c r="L904" s="197"/>
    </row>
    <row r="905" spans="1:12" ht="38.25" hidden="1" customHeight="1" x14ac:dyDescent="0.2">
      <c r="A905" s="3">
        <v>899</v>
      </c>
      <c r="B905" s="3">
        <v>3202</v>
      </c>
      <c r="C905" s="172" t="s">
        <v>1344</v>
      </c>
      <c r="D905" s="211">
        <v>10</v>
      </c>
      <c r="E905" s="194" t="s">
        <v>44</v>
      </c>
      <c r="F905" s="205" t="s">
        <v>39</v>
      </c>
      <c r="G905" s="62" t="s">
        <v>1345</v>
      </c>
      <c r="H905" s="574">
        <v>623760</v>
      </c>
      <c r="I905" s="3" t="s">
        <v>911</v>
      </c>
      <c r="J905" s="178" t="s">
        <v>858</v>
      </c>
      <c r="K905" s="211">
        <v>329</v>
      </c>
      <c r="L905" s="197"/>
    </row>
    <row r="906" spans="1:12" ht="51" hidden="1" customHeight="1" x14ac:dyDescent="0.2">
      <c r="A906" s="3">
        <v>900</v>
      </c>
      <c r="B906" s="3">
        <v>3202</v>
      </c>
      <c r="C906" s="197" t="s">
        <v>1346</v>
      </c>
      <c r="D906" s="211">
        <v>26</v>
      </c>
      <c r="E906" s="194" t="s">
        <v>44</v>
      </c>
      <c r="F906" s="179" t="s">
        <v>39</v>
      </c>
      <c r="G906" s="62" t="s">
        <v>1347</v>
      </c>
      <c r="H906" s="574">
        <v>583018.33589999995</v>
      </c>
      <c r="I906" s="211" t="s">
        <v>911</v>
      </c>
      <c r="J906" s="178" t="s">
        <v>858</v>
      </c>
      <c r="K906" s="211">
        <v>329</v>
      </c>
      <c r="L906" s="197"/>
    </row>
    <row r="907" spans="1:12" ht="76.5" hidden="1" customHeight="1" x14ac:dyDescent="0.2">
      <c r="A907" s="3">
        <v>901</v>
      </c>
      <c r="B907" s="3">
        <v>3202</v>
      </c>
      <c r="C907" s="197" t="s">
        <v>1348</v>
      </c>
      <c r="D907" s="211">
        <v>55</v>
      </c>
      <c r="E907" s="194" t="s">
        <v>44</v>
      </c>
      <c r="F907" s="205" t="s">
        <v>39</v>
      </c>
      <c r="G907" s="62" t="s">
        <v>1349</v>
      </c>
      <c r="H907" s="574">
        <v>577500</v>
      </c>
      <c r="I907" s="211" t="s">
        <v>911</v>
      </c>
      <c r="J907" s="178" t="s">
        <v>858</v>
      </c>
      <c r="K907" s="211">
        <v>329</v>
      </c>
      <c r="L907" s="197"/>
    </row>
    <row r="908" spans="1:12" ht="63.75" hidden="1" customHeight="1" x14ac:dyDescent="0.2">
      <c r="A908" s="3">
        <v>902</v>
      </c>
      <c r="B908" s="3">
        <v>3202</v>
      </c>
      <c r="C908" s="197" t="s">
        <v>1350</v>
      </c>
      <c r="D908" s="211">
        <v>28</v>
      </c>
      <c r="E908" s="194" t="s">
        <v>44</v>
      </c>
      <c r="F908" s="179" t="s">
        <v>39</v>
      </c>
      <c r="G908" s="62" t="s">
        <v>1351</v>
      </c>
      <c r="H908" s="574">
        <v>294000</v>
      </c>
      <c r="I908" s="211" t="s">
        <v>911</v>
      </c>
      <c r="J908" s="178" t="s">
        <v>858</v>
      </c>
      <c r="K908" s="211">
        <v>329</v>
      </c>
      <c r="L908" s="197"/>
    </row>
    <row r="909" spans="1:12" ht="38.25" hidden="1" customHeight="1" x14ac:dyDescent="0.2">
      <c r="A909" s="3">
        <v>903</v>
      </c>
      <c r="B909" s="3">
        <v>3202</v>
      </c>
      <c r="C909" s="197" t="s">
        <v>1352</v>
      </c>
      <c r="D909" s="211">
        <v>12</v>
      </c>
      <c r="E909" s="194" t="s">
        <v>44</v>
      </c>
      <c r="F909" s="205" t="s">
        <v>39</v>
      </c>
      <c r="G909" s="62" t="s">
        <v>1353</v>
      </c>
      <c r="H909" s="574">
        <v>261979.19999999998</v>
      </c>
      <c r="I909" s="3" t="s">
        <v>911</v>
      </c>
      <c r="J909" s="178" t="s">
        <v>858</v>
      </c>
      <c r="K909" s="211">
        <v>329</v>
      </c>
      <c r="L909" s="197"/>
    </row>
    <row r="910" spans="1:12" ht="89.25" hidden="1" customHeight="1" x14ac:dyDescent="0.2">
      <c r="A910" s="3">
        <v>904</v>
      </c>
      <c r="B910" s="3">
        <v>3202</v>
      </c>
      <c r="C910" s="197" t="s">
        <v>1354</v>
      </c>
      <c r="D910" s="211">
        <v>4</v>
      </c>
      <c r="E910" s="194" t="s">
        <v>44</v>
      </c>
      <c r="F910" s="179" t="s">
        <v>39</v>
      </c>
      <c r="G910" s="62" t="s">
        <v>1355</v>
      </c>
      <c r="H910" s="574">
        <v>111895.05888</v>
      </c>
      <c r="I910" s="3" t="s">
        <v>911</v>
      </c>
      <c r="J910" s="178" t="s">
        <v>858</v>
      </c>
      <c r="K910" s="211">
        <v>329</v>
      </c>
      <c r="L910" s="197"/>
    </row>
    <row r="911" spans="1:12" ht="38.25" hidden="1" customHeight="1" x14ac:dyDescent="0.2">
      <c r="A911" s="3">
        <v>905</v>
      </c>
      <c r="B911" s="3">
        <v>3202</v>
      </c>
      <c r="C911" s="197" t="s">
        <v>1356</v>
      </c>
      <c r="D911" s="211">
        <v>10</v>
      </c>
      <c r="E911" s="194" t="s">
        <v>44</v>
      </c>
      <c r="F911" s="205" t="s">
        <v>39</v>
      </c>
      <c r="G911" s="62" t="s">
        <v>1357</v>
      </c>
      <c r="H911" s="574">
        <v>179331</v>
      </c>
      <c r="I911" s="3" t="s">
        <v>911</v>
      </c>
      <c r="J911" s="178" t="s">
        <v>858</v>
      </c>
      <c r="K911" s="211">
        <v>329</v>
      </c>
      <c r="L911" s="197" t="s">
        <v>1358</v>
      </c>
    </row>
    <row r="912" spans="1:12" ht="38.25" hidden="1" customHeight="1" x14ac:dyDescent="0.2">
      <c r="A912" s="3">
        <v>906</v>
      </c>
      <c r="B912" s="3">
        <v>3202</v>
      </c>
      <c r="C912" s="197" t="s">
        <v>1359</v>
      </c>
      <c r="D912" s="211">
        <v>1</v>
      </c>
      <c r="E912" s="194" t="s">
        <v>44</v>
      </c>
      <c r="F912" s="179" t="s">
        <v>39</v>
      </c>
      <c r="G912" s="62" t="s">
        <v>1360</v>
      </c>
      <c r="H912" s="574">
        <v>179331</v>
      </c>
      <c r="I912" s="3" t="s">
        <v>911</v>
      </c>
      <c r="J912" s="178" t="s">
        <v>858</v>
      </c>
      <c r="K912" s="211">
        <v>329</v>
      </c>
      <c r="L912" s="197"/>
    </row>
    <row r="913" spans="1:12" ht="12.75" hidden="1" customHeight="1" x14ac:dyDescent="0.2">
      <c r="A913" s="3">
        <v>907</v>
      </c>
      <c r="B913" s="3">
        <v>3202</v>
      </c>
      <c r="C913" s="197" t="s">
        <v>1361</v>
      </c>
      <c r="D913" s="211">
        <v>13</v>
      </c>
      <c r="E913" s="194" t="s">
        <v>44</v>
      </c>
      <c r="F913" s="205" t="s">
        <v>39</v>
      </c>
      <c r="G913" s="62" t="s">
        <v>1362</v>
      </c>
      <c r="H913" s="574">
        <v>849189.9</v>
      </c>
      <c r="I913" s="3" t="s">
        <v>911</v>
      </c>
      <c r="J913" s="178" t="s">
        <v>858</v>
      </c>
      <c r="K913" s="211">
        <v>329</v>
      </c>
      <c r="L913" s="197"/>
    </row>
    <row r="914" spans="1:12" ht="12.75" hidden="1" customHeight="1" x14ac:dyDescent="0.2">
      <c r="A914" s="3">
        <v>908</v>
      </c>
      <c r="B914" s="3">
        <v>3202</v>
      </c>
      <c r="C914" s="197" t="s">
        <v>1363</v>
      </c>
      <c r="D914" s="211">
        <v>7</v>
      </c>
      <c r="E914" s="194" t="s">
        <v>44</v>
      </c>
      <c r="F914" s="179" t="s">
        <v>39</v>
      </c>
      <c r="G914" s="62" t="s">
        <v>1364</v>
      </c>
      <c r="H914" s="574">
        <v>748005.19499999995</v>
      </c>
      <c r="I914" s="3" t="s">
        <v>911</v>
      </c>
      <c r="J914" s="178" t="s">
        <v>858</v>
      </c>
      <c r="K914" s="211">
        <v>329</v>
      </c>
      <c r="L914" s="197"/>
    </row>
    <row r="915" spans="1:12" ht="25.5" hidden="1" customHeight="1" x14ac:dyDescent="0.2">
      <c r="A915" s="3">
        <v>909</v>
      </c>
      <c r="B915" s="3">
        <v>3202</v>
      </c>
      <c r="C915" s="197" t="s">
        <v>1365</v>
      </c>
      <c r="D915" s="211">
        <v>11</v>
      </c>
      <c r="E915" s="194" t="s">
        <v>44</v>
      </c>
      <c r="F915" s="205" t="s">
        <v>39</v>
      </c>
      <c r="G915" s="62" t="s">
        <v>1366</v>
      </c>
      <c r="H915" s="574">
        <v>996612.54</v>
      </c>
      <c r="I915" s="3" t="s">
        <v>911</v>
      </c>
      <c r="J915" s="178" t="s">
        <v>858</v>
      </c>
      <c r="K915" s="211">
        <v>329</v>
      </c>
      <c r="L915" s="197"/>
    </row>
    <row r="916" spans="1:12" ht="76.5" hidden="1" customHeight="1" x14ac:dyDescent="0.2">
      <c r="A916" s="3">
        <v>910</v>
      </c>
      <c r="B916" s="3">
        <v>3202</v>
      </c>
      <c r="C916" s="197" t="s">
        <v>1367</v>
      </c>
      <c r="D916" s="211">
        <v>12</v>
      </c>
      <c r="E916" s="194" t="s">
        <v>44</v>
      </c>
      <c r="F916" s="179" t="s">
        <v>39</v>
      </c>
      <c r="G916" s="62" t="s">
        <v>1368</v>
      </c>
      <c r="H916" s="574">
        <v>598809.60000000009</v>
      </c>
      <c r="I916" s="3" t="s">
        <v>911</v>
      </c>
      <c r="J916" s="178" t="s">
        <v>858</v>
      </c>
      <c r="K916" s="211">
        <v>329</v>
      </c>
      <c r="L916" s="197"/>
    </row>
    <row r="917" spans="1:12" ht="89.25" hidden="1" customHeight="1" x14ac:dyDescent="0.2">
      <c r="A917" s="3">
        <v>911</v>
      </c>
      <c r="B917" s="3">
        <v>3202</v>
      </c>
      <c r="C917" s="197" t="s">
        <v>1369</v>
      </c>
      <c r="D917" s="211">
        <v>13</v>
      </c>
      <c r="E917" s="194" t="s">
        <v>44</v>
      </c>
      <c r="F917" s="205" t="s">
        <v>39</v>
      </c>
      <c r="G917" s="62" t="s">
        <v>1370</v>
      </c>
      <c r="H917" s="574">
        <v>1196059.8</v>
      </c>
      <c r="I917" s="3" t="s">
        <v>911</v>
      </c>
      <c r="J917" s="178" t="s">
        <v>858</v>
      </c>
      <c r="K917" s="211">
        <v>329</v>
      </c>
      <c r="L917" s="197"/>
    </row>
    <row r="918" spans="1:12" ht="38.25" hidden="1" customHeight="1" x14ac:dyDescent="0.2">
      <c r="A918" s="3">
        <v>912</v>
      </c>
      <c r="B918" s="3">
        <v>3202</v>
      </c>
      <c r="C918" s="197" t="s">
        <v>1371</v>
      </c>
      <c r="D918" s="211">
        <v>1</v>
      </c>
      <c r="E918" s="194" t="s">
        <v>44</v>
      </c>
      <c r="F918" s="179" t="s">
        <v>39</v>
      </c>
      <c r="G918" s="62" t="s">
        <v>1372</v>
      </c>
      <c r="H918" s="574">
        <v>59096.74</v>
      </c>
      <c r="I918" s="3" t="s">
        <v>911</v>
      </c>
      <c r="J918" s="178" t="s">
        <v>858</v>
      </c>
      <c r="K918" s="211">
        <v>329</v>
      </c>
      <c r="L918" s="197"/>
    </row>
    <row r="919" spans="1:12" ht="63.75" hidden="1" customHeight="1" x14ac:dyDescent="0.2">
      <c r="A919" s="3">
        <v>913</v>
      </c>
      <c r="B919" s="3">
        <v>3202</v>
      </c>
      <c r="C919" s="197" t="s">
        <v>1373</v>
      </c>
      <c r="D919" s="211">
        <v>8</v>
      </c>
      <c r="E919" s="194" t="s">
        <v>44</v>
      </c>
      <c r="F919" s="205" t="s">
        <v>39</v>
      </c>
      <c r="G919" s="62" t="s">
        <v>1374</v>
      </c>
      <c r="H919" s="574">
        <v>717324</v>
      </c>
      <c r="I919" s="3" t="s">
        <v>911</v>
      </c>
      <c r="J919" s="178" t="s">
        <v>858</v>
      </c>
      <c r="K919" s="211">
        <v>329</v>
      </c>
      <c r="L919" s="197"/>
    </row>
    <row r="920" spans="1:12" ht="51" hidden="1" customHeight="1" x14ac:dyDescent="0.2">
      <c r="A920" s="3">
        <v>914</v>
      </c>
      <c r="B920" s="3">
        <v>3202</v>
      </c>
      <c r="C920" s="197" t="s">
        <v>1375</v>
      </c>
      <c r="D920" s="211">
        <v>12</v>
      </c>
      <c r="E920" s="194" t="s">
        <v>44</v>
      </c>
      <c r="F920" s="179" t="s">
        <v>39</v>
      </c>
      <c r="G920" s="62" t="s">
        <v>1376</v>
      </c>
      <c r="H920" s="574">
        <v>2105190</v>
      </c>
      <c r="I920" s="3" t="s">
        <v>911</v>
      </c>
      <c r="J920" s="178" t="s">
        <v>858</v>
      </c>
      <c r="K920" s="211">
        <v>329</v>
      </c>
      <c r="L920" s="197"/>
    </row>
    <row r="921" spans="1:12" ht="51" hidden="1" customHeight="1" x14ac:dyDescent="0.2">
      <c r="A921" s="3">
        <v>915</v>
      </c>
      <c r="B921" s="3">
        <v>3202</v>
      </c>
      <c r="C921" s="197" t="s">
        <v>1377</v>
      </c>
      <c r="D921" s="211">
        <v>19</v>
      </c>
      <c r="E921" s="194" t="s">
        <v>44</v>
      </c>
      <c r="F921" s="205" t="s">
        <v>39</v>
      </c>
      <c r="G921" s="62" t="s">
        <v>1378</v>
      </c>
      <c r="H921" s="574">
        <v>1703644.5</v>
      </c>
      <c r="I921" s="3" t="s">
        <v>911</v>
      </c>
      <c r="J921" s="178" t="s">
        <v>858</v>
      </c>
      <c r="K921" s="211">
        <v>329</v>
      </c>
      <c r="L921" s="197"/>
    </row>
    <row r="922" spans="1:12" ht="63.75" hidden="1" customHeight="1" x14ac:dyDescent="0.2">
      <c r="A922" s="3">
        <v>916</v>
      </c>
      <c r="B922" s="3">
        <v>3202</v>
      </c>
      <c r="C922" s="197" t="s">
        <v>1379</v>
      </c>
      <c r="D922" s="211">
        <v>59</v>
      </c>
      <c r="E922" s="194" t="s">
        <v>44</v>
      </c>
      <c r="F922" s="179" t="s">
        <v>39</v>
      </c>
      <c r="G922" s="62" t="s">
        <v>1380</v>
      </c>
      <c r="H922" s="574">
        <v>1795469.7689999999</v>
      </c>
      <c r="I922" s="3" t="s">
        <v>911</v>
      </c>
      <c r="J922" s="178" t="s">
        <v>858</v>
      </c>
      <c r="K922" s="211">
        <v>329</v>
      </c>
      <c r="L922" s="197" t="s">
        <v>1381</v>
      </c>
    </row>
    <row r="923" spans="1:12" ht="51" hidden="1" customHeight="1" x14ac:dyDescent="0.2">
      <c r="A923" s="3">
        <v>917</v>
      </c>
      <c r="B923" s="3">
        <v>3202</v>
      </c>
      <c r="C923" s="197" t="s">
        <v>1382</v>
      </c>
      <c r="D923" s="211">
        <v>80</v>
      </c>
      <c r="E923" s="194" t="s">
        <v>44</v>
      </c>
      <c r="F923" s="205" t="s">
        <v>39</v>
      </c>
      <c r="G923" s="62" t="s">
        <v>1383</v>
      </c>
      <c r="H923" s="574">
        <v>1527760</v>
      </c>
      <c r="I923" s="3" t="s">
        <v>911</v>
      </c>
      <c r="J923" s="178" t="s">
        <v>858</v>
      </c>
      <c r="K923" s="211">
        <v>329</v>
      </c>
      <c r="L923" s="197"/>
    </row>
    <row r="924" spans="1:12" ht="12.75" hidden="1" customHeight="1" x14ac:dyDescent="0.2">
      <c r="A924" s="3">
        <v>918</v>
      </c>
      <c r="B924" s="3">
        <v>3202</v>
      </c>
      <c r="C924" s="213" t="s">
        <v>1384</v>
      </c>
      <c r="D924" s="196">
        <v>22</v>
      </c>
      <c r="E924" s="194" t="s">
        <v>44</v>
      </c>
      <c r="F924" s="179" t="s">
        <v>39</v>
      </c>
      <c r="G924" s="214">
        <v>20111707</v>
      </c>
      <c r="H924" s="574">
        <v>297780.8</v>
      </c>
      <c r="I924" s="3" t="s">
        <v>911</v>
      </c>
      <c r="J924" s="178" t="s">
        <v>858</v>
      </c>
      <c r="K924" s="211">
        <v>329</v>
      </c>
      <c r="L924" s="197"/>
    </row>
    <row r="925" spans="1:12" ht="12.75" hidden="1" customHeight="1" x14ac:dyDescent="0.2">
      <c r="A925" s="3">
        <v>919</v>
      </c>
      <c r="B925" s="3">
        <v>3202</v>
      </c>
      <c r="C925" s="215" t="s">
        <v>1385</v>
      </c>
      <c r="D925" s="196">
        <v>25</v>
      </c>
      <c r="E925" s="194" t="s">
        <v>44</v>
      </c>
      <c r="F925" s="205" t="s">
        <v>39</v>
      </c>
      <c r="G925" s="214">
        <v>46182105</v>
      </c>
      <c r="H925" s="574">
        <v>297780.8</v>
      </c>
      <c r="I925" s="3" t="s">
        <v>911</v>
      </c>
      <c r="J925" s="178" t="s">
        <v>858</v>
      </c>
      <c r="K925" s="211">
        <v>329</v>
      </c>
      <c r="L925" s="197"/>
    </row>
    <row r="926" spans="1:12" ht="12.75" hidden="1" customHeight="1" x14ac:dyDescent="0.2">
      <c r="A926" s="3">
        <v>920</v>
      </c>
      <c r="B926" s="3">
        <v>3202</v>
      </c>
      <c r="C926" s="215" t="s">
        <v>1386</v>
      </c>
      <c r="D926" s="196">
        <v>163</v>
      </c>
      <c r="E926" s="194" t="s">
        <v>44</v>
      </c>
      <c r="F926" s="179" t="s">
        <v>39</v>
      </c>
      <c r="G926" s="214">
        <v>27112106</v>
      </c>
      <c r="H926" s="574">
        <v>297780.8</v>
      </c>
      <c r="I926" s="3" t="s">
        <v>911</v>
      </c>
      <c r="J926" s="178" t="s">
        <v>858</v>
      </c>
      <c r="K926" s="211">
        <v>329</v>
      </c>
      <c r="L926" s="197"/>
    </row>
    <row r="927" spans="1:12" ht="25.5" hidden="1" customHeight="1" x14ac:dyDescent="0.2">
      <c r="A927" s="3">
        <v>921</v>
      </c>
      <c r="B927" s="3">
        <v>3202</v>
      </c>
      <c r="C927" s="215" t="s">
        <v>1387</v>
      </c>
      <c r="D927" s="196">
        <v>12</v>
      </c>
      <c r="E927" s="194" t="s">
        <v>44</v>
      </c>
      <c r="F927" s="205" t="s">
        <v>39</v>
      </c>
      <c r="G927" s="214">
        <v>46182306</v>
      </c>
      <c r="H927" s="574">
        <v>297780.8</v>
      </c>
      <c r="I927" s="3" t="s">
        <v>911</v>
      </c>
      <c r="J927" s="178" t="s">
        <v>858</v>
      </c>
      <c r="K927" s="211">
        <v>329</v>
      </c>
      <c r="L927" s="197"/>
    </row>
    <row r="928" spans="1:12" ht="12.75" hidden="1" customHeight="1" x14ac:dyDescent="0.2">
      <c r="A928" s="3">
        <v>922</v>
      </c>
      <c r="B928" s="3">
        <v>3202</v>
      </c>
      <c r="C928" s="215" t="s">
        <v>1388</v>
      </c>
      <c r="D928" s="196">
        <v>3</v>
      </c>
      <c r="E928" s="194" t="s">
        <v>44</v>
      </c>
      <c r="F928" s="179" t="s">
        <v>39</v>
      </c>
      <c r="G928" s="214">
        <v>27112008</v>
      </c>
      <c r="H928" s="574">
        <v>297780.8</v>
      </c>
      <c r="I928" s="3" t="s">
        <v>911</v>
      </c>
      <c r="J928" s="178" t="s">
        <v>858</v>
      </c>
      <c r="K928" s="211">
        <v>329</v>
      </c>
      <c r="L928" s="197"/>
    </row>
    <row r="929" spans="1:12" ht="25.5" hidden="1" customHeight="1" x14ac:dyDescent="0.2">
      <c r="A929" s="3">
        <v>923</v>
      </c>
      <c r="B929" s="3">
        <v>3202</v>
      </c>
      <c r="C929" s="215" t="s">
        <v>1389</v>
      </c>
      <c r="D929" s="196">
        <v>34</v>
      </c>
      <c r="E929" s="194" t="s">
        <v>44</v>
      </c>
      <c r="F929" s="205" t="s">
        <v>39</v>
      </c>
      <c r="G929" s="214">
        <v>53121602</v>
      </c>
      <c r="H929" s="574">
        <v>297780.8</v>
      </c>
      <c r="I929" s="3" t="s">
        <v>911</v>
      </c>
      <c r="J929" s="178" t="s">
        <v>858</v>
      </c>
      <c r="K929" s="211">
        <v>329</v>
      </c>
      <c r="L929" s="197"/>
    </row>
    <row r="930" spans="1:12" ht="12.75" hidden="1" customHeight="1" x14ac:dyDescent="0.2">
      <c r="A930" s="3">
        <v>924</v>
      </c>
      <c r="B930" s="3">
        <v>3202</v>
      </c>
      <c r="C930" s="215" t="s">
        <v>1390</v>
      </c>
      <c r="D930" s="196">
        <v>59</v>
      </c>
      <c r="E930" s="194" t="s">
        <v>44</v>
      </c>
      <c r="F930" s="179" t="s">
        <v>39</v>
      </c>
      <c r="G930" s="214">
        <v>27112813</v>
      </c>
      <c r="H930" s="574">
        <v>297780.8</v>
      </c>
      <c r="I930" s="3" t="s">
        <v>911</v>
      </c>
      <c r="J930" s="178" t="s">
        <v>858</v>
      </c>
      <c r="K930" s="211">
        <v>329</v>
      </c>
      <c r="L930" s="197"/>
    </row>
    <row r="931" spans="1:12" ht="25.5" hidden="1" customHeight="1" x14ac:dyDescent="0.2">
      <c r="A931" s="3">
        <v>925</v>
      </c>
      <c r="B931" s="3">
        <v>3202</v>
      </c>
      <c r="C931" s="215" t="s">
        <v>1391</v>
      </c>
      <c r="D931" s="196">
        <v>39</v>
      </c>
      <c r="E931" s="194" t="s">
        <v>44</v>
      </c>
      <c r="F931" s="205" t="s">
        <v>39</v>
      </c>
      <c r="G931" s="62">
        <v>24112401</v>
      </c>
      <c r="H931" s="574">
        <v>297780.8</v>
      </c>
      <c r="I931" s="3" t="s">
        <v>911</v>
      </c>
      <c r="J931" s="178" t="s">
        <v>858</v>
      </c>
      <c r="K931" s="211">
        <v>329</v>
      </c>
      <c r="L931" s="197"/>
    </row>
    <row r="932" spans="1:12" ht="25.5" hidden="1" customHeight="1" x14ac:dyDescent="0.2">
      <c r="A932" s="3">
        <v>926</v>
      </c>
      <c r="B932" s="3">
        <v>3202</v>
      </c>
      <c r="C932" s="215" t="s">
        <v>1392</v>
      </c>
      <c r="D932" s="196">
        <v>26</v>
      </c>
      <c r="E932" s="194" t="s">
        <v>44</v>
      </c>
      <c r="F932" s="179" t="s">
        <v>39</v>
      </c>
      <c r="G932" s="214">
        <v>25172699</v>
      </c>
      <c r="H932" s="574">
        <v>297780.8</v>
      </c>
      <c r="I932" s="3" t="s">
        <v>911</v>
      </c>
      <c r="J932" s="178" t="s">
        <v>858</v>
      </c>
      <c r="K932" s="211">
        <v>329</v>
      </c>
      <c r="L932" s="197"/>
    </row>
    <row r="933" spans="1:12" ht="12.75" hidden="1" customHeight="1" x14ac:dyDescent="0.2">
      <c r="A933" s="3">
        <v>927</v>
      </c>
      <c r="B933" s="3">
        <v>3202</v>
      </c>
      <c r="C933" s="215" t="s">
        <v>1393</v>
      </c>
      <c r="D933" s="196">
        <v>6</v>
      </c>
      <c r="E933" s="194" t="s">
        <v>44</v>
      </c>
      <c r="F933" s="205" t="s">
        <v>39</v>
      </c>
      <c r="G933" s="214">
        <v>41111643</v>
      </c>
      <c r="H933" s="574">
        <v>297780.8</v>
      </c>
      <c r="I933" s="3" t="s">
        <v>911</v>
      </c>
      <c r="J933" s="178" t="s">
        <v>858</v>
      </c>
      <c r="K933" s="211">
        <v>329</v>
      </c>
      <c r="L933" s="197"/>
    </row>
    <row r="934" spans="1:12" ht="12.75" hidden="1" customHeight="1" x14ac:dyDescent="0.2">
      <c r="A934" s="3">
        <v>928</v>
      </c>
      <c r="B934" s="3">
        <v>3202</v>
      </c>
      <c r="C934" s="215" t="s">
        <v>1394</v>
      </c>
      <c r="D934" s="196">
        <v>13</v>
      </c>
      <c r="E934" s="194" t="s">
        <v>44</v>
      </c>
      <c r="F934" s="179" t="s">
        <v>39</v>
      </c>
      <c r="G934" s="214">
        <v>24101507</v>
      </c>
      <c r="H934" s="574">
        <v>297780.8</v>
      </c>
      <c r="I934" s="3" t="s">
        <v>911</v>
      </c>
      <c r="J934" s="178" t="s">
        <v>858</v>
      </c>
      <c r="K934" s="211">
        <v>329</v>
      </c>
      <c r="L934" s="197"/>
    </row>
    <row r="935" spans="1:12" ht="12.75" hidden="1" customHeight="1" x14ac:dyDescent="0.2">
      <c r="A935" s="3">
        <v>929</v>
      </c>
      <c r="B935" s="3">
        <v>3202</v>
      </c>
      <c r="C935" s="215" t="s">
        <v>1395</v>
      </c>
      <c r="D935" s="196">
        <v>44</v>
      </c>
      <c r="E935" s="194" t="s">
        <v>44</v>
      </c>
      <c r="F935" s="205" t="s">
        <v>39</v>
      </c>
      <c r="G935" s="214">
        <v>46181704</v>
      </c>
      <c r="H935" s="574">
        <v>297780.8</v>
      </c>
      <c r="I935" s="3" t="s">
        <v>911</v>
      </c>
      <c r="J935" s="178" t="s">
        <v>858</v>
      </c>
      <c r="K935" s="211">
        <v>329</v>
      </c>
      <c r="L935" s="197"/>
    </row>
    <row r="936" spans="1:12" ht="25.5" hidden="1" customHeight="1" x14ac:dyDescent="0.2">
      <c r="A936" s="3">
        <v>930</v>
      </c>
      <c r="B936" s="3">
        <v>3202</v>
      </c>
      <c r="C936" s="215" t="s">
        <v>1396</v>
      </c>
      <c r="D936" s="196">
        <v>32</v>
      </c>
      <c r="E936" s="194" t="s">
        <v>44</v>
      </c>
      <c r="F936" s="179" t="s">
        <v>39</v>
      </c>
      <c r="G936" s="214">
        <v>46181705</v>
      </c>
      <c r="H936" s="574">
        <v>297780.8</v>
      </c>
      <c r="I936" s="3" t="s">
        <v>911</v>
      </c>
      <c r="J936" s="178" t="s">
        <v>858</v>
      </c>
      <c r="K936" s="211">
        <v>329</v>
      </c>
      <c r="L936" s="197"/>
    </row>
    <row r="937" spans="1:12" ht="12.75" hidden="1" customHeight="1" x14ac:dyDescent="0.2">
      <c r="A937" s="3">
        <v>931</v>
      </c>
      <c r="B937" s="3">
        <v>3202</v>
      </c>
      <c r="C937" s="215" t="s">
        <v>1397</v>
      </c>
      <c r="D937" s="196">
        <v>6</v>
      </c>
      <c r="E937" s="194" t="s">
        <v>44</v>
      </c>
      <c r="F937" s="205" t="s">
        <v>39</v>
      </c>
      <c r="G937" s="214">
        <v>23271603</v>
      </c>
      <c r="H937" s="574">
        <v>297780.8</v>
      </c>
      <c r="I937" s="3" t="s">
        <v>911</v>
      </c>
      <c r="J937" s="178" t="s">
        <v>858</v>
      </c>
      <c r="K937" s="211">
        <v>329</v>
      </c>
      <c r="L937" s="197"/>
    </row>
    <row r="938" spans="1:12" ht="25.5" hidden="1" customHeight="1" x14ac:dyDescent="0.2">
      <c r="A938" s="3">
        <v>932</v>
      </c>
      <c r="B938" s="3">
        <v>3202</v>
      </c>
      <c r="C938" s="215" t="s">
        <v>1398</v>
      </c>
      <c r="D938" s="196">
        <v>6</v>
      </c>
      <c r="E938" s="194" t="s">
        <v>44</v>
      </c>
      <c r="F938" s="179" t="s">
        <v>39</v>
      </c>
      <c r="G938" s="214">
        <v>27111514</v>
      </c>
      <c r="H938" s="574">
        <v>297780.8</v>
      </c>
      <c r="I938" s="3" t="s">
        <v>911</v>
      </c>
      <c r="J938" s="178" t="s">
        <v>858</v>
      </c>
      <c r="K938" s="211">
        <v>329</v>
      </c>
      <c r="L938" s="197"/>
    </row>
    <row r="939" spans="1:12" ht="12.75" hidden="1" customHeight="1" x14ac:dyDescent="0.2">
      <c r="A939" s="3">
        <v>933</v>
      </c>
      <c r="B939" s="3">
        <v>3202</v>
      </c>
      <c r="C939" s="215" t="s">
        <v>1399</v>
      </c>
      <c r="D939" s="196">
        <v>49</v>
      </c>
      <c r="E939" s="194" t="s">
        <v>44</v>
      </c>
      <c r="F939" s="205" t="s">
        <v>39</v>
      </c>
      <c r="G939" s="214">
        <v>27111999</v>
      </c>
      <c r="H939" s="574">
        <v>297780.8</v>
      </c>
      <c r="I939" s="3" t="s">
        <v>911</v>
      </c>
      <c r="J939" s="178" t="s">
        <v>858</v>
      </c>
      <c r="K939" s="211">
        <v>329</v>
      </c>
      <c r="L939" s="197"/>
    </row>
    <row r="940" spans="1:12" ht="12.75" hidden="1" customHeight="1" x14ac:dyDescent="0.2">
      <c r="A940" s="3">
        <v>934</v>
      </c>
      <c r="B940" s="3">
        <v>3202</v>
      </c>
      <c r="C940" s="215" t="s">
        <v>1400</v>
      </c>
      <c r="D940" s="196">
        <v>20</v>
      </c>
      <c r="E940" s="194" t="s">
        <v>44</v>
      </c>
      <c r="F940" s="179" t="s">
        <v>39</v>
      </c>
      <c r="G940" s="214">
        <v>27111801</v>
      </c>
      <c r="H940" s="574">
        <v>297780.8</v>
      </c>
      <c r="I940" s="3" t="s">
        <v>911</v>
      </c>
      <c r="J940" s="178" t="s">
        <v>858</v>
      </c>
      <c r="K940" s="211">
        <v>329</v>
      </c>
      <c r="L940" s="197"/>
    </row>
    <row r="941" spans="1:12" ht="25.5" hidden="1" customHeight="1" x14ac:dyDescent="0.2">
      <c r="A941" s="3">
        <v>935</v>
      </c>
      <c r="B941" s="3">
        <v>3202</v>
      </c>
      <c r="C941" s="215" t="s">
        <v>1401</v>
      </c>
      <c r="D941" s="196">
        <v>24</v>
      </c>
      <c r="E941" s="194" t="s">
        <v>44</v>
      </c>
      <c r="F941" s="205" t="s">
        <v>39</v>
      </c>
      <c r="G941" s="214">
        <v>52141504</v>
      </c>
      <c r="H941" s="574">
        <v>297780.8</v>
      </c>
      <c r="I941" s="3" t="s">
        <v>911</v>
      </c>
      <c r="J941" s="178" t="s">
        <v>858</v>
      </c>
      <c r="K941" s="211">
        <v>329</v>
      </c>
      <c r="L941" s="197"/>
    </row>
    <row r="942" spans="1:12" ht="12.75" hidden="1" customHeight="1" x14ac:dyDescent="0.2">
      <c r="A942" s="3">
        <v>936</v>
      </c>
      <c r="B942" s="3">
        <v>3202</v>
      </c>
      <c r="C942" s="215" t="s">
        <v>1402</v>
      </c>
      <c r="D942" s="196">
        <v>45</v>
      </c>
      <c r="E942" s="194" t="s">
        <v>44</v>
      </c>
      <c r="F942" s="179" t="s">
        <v>39</v>
      </c>
      <c r="G942" s="214">
        <v>23153025</v>
      </c>
      <c r="H942" s="574">
        <v>297780.8</v>
      </c>
      <c r="I942" s="3" t="s">
        <v>911</v>
      </c>
      <c r="J942" s="178" t="s">
        <v>858</v>
      </c>
      <c r="K942" s="211">
        <v>329</v>
      </c>
      <c r="L942" s="197"/>
    </row>
    <row r="943" spans="1:12" ht="25.5" hidden="1" customHeight="1" x14ac:dyDescent="0.2">
      <c r="A943" s="3">
        <v>937</v>
      </c>
      <c r="B943" s="3">
        <v>3202</v>
      </c>
      <c r="C943" s="215" t="s">
        <v>1403</v>
      </c>
      <c r="D943" s="196">
        <v>24</v>
      </c>
      <c r="E943" s="194" t="s">
        <v>44</v>
      </c>
      <c r="F943" s="205" t="s">
        <v>39</v>
      </c>
      <c r="G943" s="450">
        <v>23153025</v>
      </c>
      <c r="H943" s="574">
        <v>297780.8</v>
      </c>
      <c r="I943" s="3" t="s">
        <v>911</v>
      </c>
      <c r="J943" s="178" t="s">
        <v>858</v>
      </c>
      <c r="K943" s="211">
        <v>329</v>
      </c>
      <c r="L943" s="197"/>
    </row>
    <row r="944" spans="1:12" ht="12.75" hidden="1" customHeight="1" x14ac:dyDescent="0.2">
      <c r="A944" s="3">
        <v>938</v>
      </c>
      <c r="B944" s="3">
        <v>3202</v>
      </c>
      <c r="C944" s="215" t="s">
        <v>1404</v>
      </c>
      <c r="D944" s="196">
        <v>485</v>
      </c>
      <c r="E944" s="194" t="s">
        <v>44</v>
      </c>
      <c r="F944" s="179" t="s">
        <v>39</v>
      </c>
      <c r="G944" s="450">
        <v>24112204</v>
      </c>
      <c r="H944" s="574">
        <v>297780.8</v>
      </c>
      <c r="I944" s="3" t="s">
        <v>911</v>
      </c>
      <c r="J944" s="178" t="s">
        <v>858</v>
      </c>
      <c r="K944" s="211">
        <v>329</v>
      </c>
      <c r="L944" s="197"/>
    </row>
    <row r="945" spans="1:12" ht="12.75" hidden="1" customHeight="1" x14ac:dyDescent="0.2">
      <c r="A945" s="3">
        <v>939</v>
      </c>
      <c r="B945" s="3">
        <v>3202</v>
      </c>
      <c r="C945" s="215" t="s">
        <v>1405</v>
      </c>
      <c r="D945" s="196">
        <v>67</v>
      </c>
      <c r="E945" s="194" t="s">
        <v>44</v>
      </c>
      <c r="F945" s="205" t="s">
        <v>39</v>
      </c>
      <c r="G945" s="214">
        <v>27111501</v>
      </c>
      <c r="H945" s="574">
        <v>297780.8</v>
      </c>
      <c r="I945" s="3" t="s">
        <v>911</v>
      </c>
      <c r="J945" s="178" t="s">
        <v>858</v>
      </c>
      <c r="K945" s="211">
        <v>329</v>
      </c>
      <c r="L945" s="197"/>
    </row>
    <row r="946" spans="1:12" ht="25.5" hidden="1" customHeight="1" x14ac:dyDescent="0.2">
      <c r="A946" s="3">
        <v>940</v>
      </c>
      <c r="B946" s="3">
        <v>3202</v>
      </c>
      <c r="C946" s="215" t="s">
        <v>1406</v>
      </c>
      <c r="D946" s="196">
        <v>16</v>
      </c>
      <c r="E946" s="194" t="s">
        <v>44</v>
      </c>
      <c r="F946" s="179" t="s">
        <v>39</v>
      </c>
      <c r="G946" s="214">
        <v>46182314</v>
      </c>
      <c r="H946" s="574">
        <v>297780.8</v>
      </c>
      <c r="I946" s="3" t="s">
        <v>911</v>
      </c>
      <c r="J946" s="178" t="s">
        <v>858</v>
      </c>
      <c r="K946" s="211">
        <v>329</v>
      </c>
      <c r="L946" s="197"/>
    </row>
    <row r="947" spans="1:12" ht="25.5" hidden="1" customHeight="1" x14ac:dyDescent="0.2">
      <c r="A947" s="3">
        <v>941</v>
      </c>
      <c r="B947" s="3">
        <v>3202</v>
      </c>
      <c r="C947" s="215" t="s">
        <v>1407</v>
      </c>
      <c r="D947" s="196">
        <v>48</v>
      </c>
      <c r="E947" s="194" t="s">
        <v>44</v>
      </c>
      <c r="F947" s="205" t="s">
        <v>39</v>
      </c>
      <c r="G947" s="214">
        <v>27112820</v>
      </c>
      <c r="H947" s="574">
        <v>297780.8</v>
      </c>
      <c r="I947" s="3" t="s">
        <v>911</v>
      </c>
      <c r="J947" s="178" t="s">
        <v>858</v>
      </c>
      <c r="K947" s="211">
        <v>329</v>
      </c>
      <c r="L947" s="197"/>
    </row>
    <row r="948" spans="1:12" ht="12.75" hidden="1" customHeight="1" x14ac:dyDescent="0.2">
      <c r="A948" s="3">
        <v>942</v>
      </c>
      <c r="B948" s="3">
        <v>3202</v>
      </c>
      <c r="C948" s="215" t="s">
        <v>1408</v>
      </c>
      <c r="D948" s="196">
        <v>5</v>
      </c>
      <c r="E948" s="194" t="s">
        <v>44</v>
      </c>
      <c r="F948" s="179" t="s">
        <v>39</v>
      </c>
      <c r="G948" s="214">
        <v>46181548</v>
      </c>
      <c r="H948" s="574">
        <v>297780.8</v>
      </c>
      <c r="I948" s="3" t="s">
        <v>911</v>
      </c>
      <c r="J948" s="178" t="s">
        <v>858</v>
      </c>
      <c r="K948" s="211">
        <v>329</v>
      </c>
      <c r="L948" s="197"/>
    </row>
    <row r="949" spans="1:12" ht="12.75" hidden="1" customHeight="1" x14ac:dyDescent="0.2">
      <c r="A949" s="3">
        <v>943</v>
      </c>
      <c r="B949" s="3">
        <v>3202</v>
      </c>
      <c r="C949" s="215" t="s">
        <v>1409</v>
      </c>
      <c r="D949" s="196">
        <v>165</v>
      </c>
      <c r="E949" s="194" t="s">
        <v>44</v>
      </c>
      <c r="F949" s="205" t="s">
        <v>39</v>
      </c>
      <c r="G949" s="214">
        <v>27111701</v>
      </c>
      <c r="H949" s="574">
        <v>297780.8</v>
      </c>
      <c r="I949" s="3" t="s">
        <v>911</v>
      </c>
      <c r="J949" s="178" t="s">
        <v>858</v>
      </c>
      <c r="K949" s="211">
        <v>329</v>
      </c>
      <c r="L949" s="197"/>
    </row>
    <row r="950" spans="1:12" ht="12.75" hidden="1" customHeight="1" x14ac:dyDescent="0.2">
      <c r="A950" s="3">
        <v>944</v>
      </c>
      <c r="B950" s="3">
        <v>3202</v>
      </c>
      <c r="C950" s="215" t="s">
        <v>1410</v>
      </c>
      <c r="D950" s="196">
        <v>17</v>
      </c>
      <c r="E950" s="194" t="s">
        <v>44</v>
      </c>
      <c r="F950" s="179" t="s">
        <v>39</v>
      </c>
      <c r="G950" s="214">
        <v>41114501</v>
      </c>
      <c r="H950" s="574">
        <v>297780.8</v>
      </c>
      <c r="I950" s="3" t="s">
        <v>911</v>
      </c>
      <c r="J950" s="178" t="s">
        <v>858</v>
      </c>
      <c r="K950" s="211">
        <v>329</v>
      </c>
      <c r="L950" s="197"/>
    </row>
    <row r="951" spans="1:12" ht="25.5" hidden="1" customHeight="1" x14ac:dyDescent="0.2">
      <c r="A951" s="3">
        <v>945</v>
      </c>
      <c r="B951" s="3">
        <v>3202</v>
      </c>
      <c r="C951" s="215" t="s">
        <v>1411</v>
      </c>
      <c r="D951" s="196">
        <v>4</v>
      </c>
      <c r="E951" s="194" t="s">
        <v>44</v>
      </c>
      <c r="F951" s="205" t="s">
        <v>39</v>
      </c>
      <c r="G951" s="214">
        <v>23251503</v>
      </c>
      <c r="H951" s="574">
        <v>297780.8</v>
      </c>
      <c r="I951" s="3" t="s">
        <v>911</v>
      </c>
      <c r="J951" s="178" t="s">
        <v>858</v>
      </c>
      <c r="K951" s="211">
        <v>329</v>
      </c>
      <c r="L951" s="197"/>
    </row>
    <row r="952" spans="1:12" ht="12.75" hidden="1" customHeight="1" x14ac:dyDescent="0.2">
      <c r="A952" s="3">
        <v>946</v>
      </c>
      <c r="B952" s="3">
        <v>3202</v>
      </c>
      <c r="C952" s="215" t="s">
        <v>1412</v>
      </c>
      <c r="D952" s="196">
        <v>59</v>
      </c>
      <c r="E952" s="194" t="s">
        <v>44</v>
      </c>
      <c r="F952" s="179" t="s">
        <v>39</v>
      </c>
      <c r="G952" s="214" t="s">
        <v>1413</v>
      </c>
      <c r="H952" s="574">
        <v>297780.8</v>
      </c>
      <c r="I952" s="3" t="s">
        <v>911</v>
      </c>
      <c r="J952" s="178" t="s">
        <v>858</v>
      </c>
      <c r="K952" s="211">
        <v>329</v>
      </c>
      <c r="L952" s="197"/>
    </row>
    <row r="953" spans="1:12" ht="12.75" hidden="1" customHeight="1" x14ac:dyDescent="0.2">
      <c r="A953" s="3">
        <v>947</v>
      </c>
      <c r="B953" s="3">
        <v>3202</v>
      </c>
      <c r="C953" s="215" t="s">
        <v>1414</v>
      </c>
      <c r="D953" s="196">
        <v>50</v>
      </c>
      <c r="E953" s="194" t="s">
        <v>44</v>
      </c>
      <c r="F953" s="205" t="s">
        <v>39</v>
      </c>
      <c r="G953" s="214">
        <v>24101611</v>
      </c>
      <c r="H953" s="574">
        <v>297780.8</v>
      </c>
      <c r="I953" s="3" t="s">
        <v>911</v>
      </c>
      <c r="J953" s="178" t="s">
        <v>858</v>
      </c>
      <c r="K953" s="211">
        <v>329</v>
      </c>
      <c r="L953" s="197"/>
    </row>
    <row r="954" spans="1:12" ht="12.75" hidden="1" customHeight="1" x14ac:dyDescent="0.2">
      <c r="A954" s="3">
        <v>948</v>
      </c>
      <c r="B954" s="3">
        <v>3202</v>
      </c>
      <c r="C954" s="215" t="s">
        <v>1415</v>
      </c>
      <c r="D954" s="196">
        <v>5</v>
      </c>
      <c r="E954" s="194" t="s">
        <v>44</v>
      </c>
      <c r="F954" s="179" t="s">
        <v>39</v>
      </c>
      <c r="G954" s="214">
        <v>11101502</v>
      </c>
      <c r="H954" s="574">
        <v>297780.8</v>
      </c>
      <c r="I954" s="3" t="s">
        <v>911</v>
      </c>
      <c r="J954" s="178" t="s">
        <v>858</v>
      </c>
      <c r="K954" s="211">
        <v>329</v>
      </c>
      <c r="L954" s="197"/>
    </row>
    <row r="955" spans="1:12" ht="12.75" hidden="1" customHeight="1" x14ac:dyDescent="0.2">
      <c r="A955" s="3">
        <v>949</v>
      </c>
      <c r="B955" s="3">
        <v>3202</v>
      </c>
      <c r="C955" s="215" t="s">
        <v>1416</v>
      </c>
      <c r="D955" s="196">
        <v>24</v>
      </c>
      <c r="E955" s="194" t="s">
        <v>44</v>
      </c>
      <c r="F955" s="205" t="s">
        <v>39</v>
      </c>
      <c r="G955" s="214">
        <v>27111909</v>
      </c>
      <c r="H955" s="574">
        <v>297780.8</v>
      </c>
      <c r="I955" s="3" t="s">
        <v>911</v>
      </c>
      <c r="J955" s="178" t="s">
        <v>858</v>
      </c>
      <c r="K955" s="211">
        <v>329</v>
      </c>
      <c r="L955" s="197"/>
    </row>
    <row r="956" spans="1:12" ht="12.75" hidden="1" customHeight="1" x14ac:dyDescent="0.2">
      <c r="A956" s="3">
        <v>950</v>
      </c>
      <c r="B956" s="3">
        <v>3202</v>
      </c>
      <c r="C956" s="215" t="s">
        <v>1417</v>
      </c>
      <c r="D956" s="196">
        <v>58</v>
      </c>
      <c r="E956" s="194" t="s">
        <v>44</v>
      </c>
      <c r="F956" s="179" t="s">
        <v>39</v>
      </c>
      <c r="G956" s="214">
        <v>46182314</v>
      </c>
      <c r="H956" s="574">
        <v>297780.8</v>
      </c>
      <c r="I956" s="3" t="s">
        <v>911</v>
      </c>
      <c r="J956" s="178" t="s">
        <v>858</v>
      </c>
      <c r="K956" s="211">
        <v>329</v>
      </c>
      <c r="L956" s="197"/>
    </row>
    <row r="957" spans="1:12" ht="12.75" hidden="1" customHeight="1" x14ac:dyDescent="0.2">
      <c r="A957" s="3">
        <v>951</v>
      </c>
      <c r="B957" s="3">
        <v>3202</v>
      </c>
      <c r="C957" s="215" t="s">
        <v>1418</v>
      </c>
      <c r="D957" s="196">
        <v>83</v>
      </c>
      <c r="E957" s="194" t="s">
        <v>44</v>
      </c>
      <c r="F957" s="205" t="s">
        <v>39</v>
      </c>
      <c r="G957" s="214">
        <v>39121440</v>
      </c>
      <c r="H957" s="574">
        <v>297780.8</v>
      </c>
      <c r="I957" s="3" t="s">
        <v>911</v>
      </c>
      <c r="J957" s="178" t="s">
        <v>858</v>
      </c>
      <c r="K957" s="211">
        <v>329</v>
      </c>
      <c r="L957" s="197"/>
    </row>
    <row r="958" spans="1:12" ht="12.75" hidden="1" customHeight="1" x14ac:dyDescent="0.2">
      <c r="A958" s="3">
        <v>952</v>
      </c>
      <c r="B958" s="3">
        <v>3202</v>
      </c>
      <c r="C958" s="215" t="s">
        <v>1419</v>
      </c>
      <c r="D958" s="196">
        <v>4</v>
      </c>
      <c r="E958" s="194" t="s">
        <v>44</v>
      </c>
      <c r="F958" s="179" t="s">
        <v>39</v>
      </c>
      <c r="G958" s="214">
        <v>27111712</v>
      </c>
      <c r="H958" s="574">
        <v>297780.8</v>
      </c>
      <c r="I958" s="3" t="s">
        <v>911</v>
      </c>
      <c r="J958" s="178" t="s">
        <v>858</v>
      </c>
      <c r="K958" s="211">
        <v>329</v>
      </c>
      <c r="L958" s="197"/>
    </row>
    <row r="959" spans="1:12" ht="12.75" hidden="1" customHeight="1" x14ac:dyDescent="0.2">
      <c r="A959" s="3">
        <v>953</v>
      </c>
      <c r="B959" s="3">
        <v>3202</v>
      </c>
      <c r="C959" s="215" t="s">
        <v>1420</v>
      </c>
      <c r="D959" s="196">
        <v>4</v>
      </c>
      <c r="E959" s="194" t="s">
        <v>44</v>
      </c>
      <c r="F959" s="205" t="s">
        <v>39</v>
      </c>
      <c r="G959" s="214">
        <v>26111803</v>
      </c>
      <c r="H959" s="574">
        <v>297780.8</v>
      </c>
      <c r="I959" s="3" t="s">
        <v>911</v>
      </c>
      <c r="J959" s="178" t="s">
        <v>858</v>
      </c>
      <c r="K959" s="211">
        <v>329</v>
      </c>
      <c r="L959" s="197"/>
    </row>
    <row r="960" spans="1:12" ht="25.5" hidden="1" customHeight="1" x14ac:dyDescent="0.2">
      <c r="A960" s="3">
        <v>954</v>
      </c>
      <c r="B960" s="3">
        <v>3202</v>
      </c>
      <c r="C960" s="215" t="s">
        <v>1421</v>
      </c>
      <c r="D960" s="196">
        <v>12</v>
      </c>
      <c r="E960" s="194" t="s">
        <v>44</v>
      </c>
      <c r="F960" s="179" t="s">
        <v>39</v>
      </c>
      <c r="G960" s="214">
        <v>46182313</v>
      </c>
      <c r="H960" s="574">
        <v>297780.8</v>
      </c>
      <c r="I960" s="3" t="s">
        <v>911</v>
      </c>
      <c r="J960" s="178" t="s">
        <v>858</v>
      </c>
      <c r="K960" s="211">
        <v>329</v>
      </c>
      <c r="L960" s="197"/>
    </row>
    <row r="961" spans="1:12" ht="25.5" hidden="1" customHeight="1" x14ac:dyDescent="0.2">
      <c r="A961" s="3">
        <v>955</v>
      </c>
      <c r="B961" s="3">
        <v>3202</v>
      </c>
      <c r="C961" s="215" t="s">
        <v>1422</v>
      </c>
      <c r="D961" s="196">
        <v>2</v>
      </c>
      <c r="E961" s="194" t="s">
        <v>44</v>
      </c>
      <c r="F961" s="205" t="s">
        <v>39</v>
      </c>
      <c r="G961" s="214">
        <v>27112137</v>
      </c>
      <c r="H961" s="574">
        <v>297780.8</v>
      </c>
      <c r="I961" s="3" t="s">
        <v>911</v>
      </c>
      <c r="J961" s="178" t="s">
        <v>858</v>
      </c>
      <c r="K961" s="211">
        <v>329</v>
      </c>
      <c r="L961" s="197"/>
    </row>
    <row r="962" spans="1:12" ht="25.5" hidden="1" customHeight="1" x14ac:dyDescent="0.2">
      <c r="A962" s="3">
        <v>956</v>
      </c>
      <c r="B962" s="3">
        <v>3202</v>
      </c>
      <c r="C962" s="215" t="s">
        <v>1423</v>
      </c>
      <c r="D962" s="196">
        <v>4</v>
      </c>
      <c r="E962" s="194" t="s">
        <v>44</v>
      </c>
      <c r="F962" s="179" t="s">
        <v>39</v>
      </c>
      <c r="G962" s="214">
        <v>25171718</v>
      </c>
      <c r="H962" s="574">
        <v>297780.8</v>
      </c>
      <c r="I962" s="3" t="s">
        <v>911</v>
      </c>
      <c r="J962" s="178" t="s">
        <v>858</v>
      </c>
      <c r="K962" s="211">
        <v>329</v>
      </c>
      <c r="L962" s="197"/>
    </row>
    <row r="963" spans="1:12" ht="25.5" hidden="1" customHeight="1" x14ac:dyDescent="0.2">
      <c r="A963" s="3">
        <v>957</v>
      </c>
      <c r="B963" s="3">
        <v>3202</v>
      </c>
      <c r="C963" s="215" t="s">
        <v>1424</v>
      </c>
      <c r="D963" s="196">
        <v>25</v>
      </c>
      <c r="E963" s="194" t="s">
        <v>44</v>
      </c>
      <c r="F963" s="205" t="s">
        <v>39</v>
      </c>
      <c r="G963" s="214">
        <v>27113204</v>
      </c>
      <c r="H963" s="574">
        <v>297780.8</v>
      </c>
      <c r="I963" s="3" t="s">
        <v>911</v>
      </c>
      <c r="J963" s="178" t="s">
        <v>858</v>
      </c>
      <c r="K963" s="211">
        <v>329</v>
      </c>
      <c r="L963" s="197"/>
    </row>
    <row r="964" spans="1:12" ht="12.75" hidden="1" customHeight="1" x14ac:dyDescent="0.2">
      <c r="A964" s="3">
        <v>958</v>
      </c>
      <c r="B964" s="3">
        <v>3202</v>
      </c>
      <c r="C964" s="215" t="s">
        <v>1425</v>
      </c>
      <c r="D964" s="196">
        <v>16</v>
      </c>
      <c r="E964" s="194" t="s">
        <v>44</v>
      </c>
      <c r="F964" s="179" t="s">
        <v>39</v>
      </c>
      <c r="G964" s="214">
        <v>32121705</v>
      </c>
      <c r="H964" s="574">
        <v>297780.8</v>
      </c>
      <c r="I964" s="3" t="s">
        <v>911</v>
      </c>
      <c r="J964" s="178" t="s">
        <v>858</v>
      </c>
      <c r="K964" s="211">
        <v>329</v>
      </c>
      <c r="L964" s="197"/>
    </row>
    <row r="965" spans="1:12" ht="12.75" hidden="1" customHeight="1" x14ac:dyDescent="0.2">
      <c r="A965" s="3">
        <v>959</v>
      </c>
      <c r="B965" s="3">
        <v>3202</v>
      </c>
      <c r="C965" s="215" t="s">
        <v>1426</v>
      </c>
      <c r="D965" s="196">
        <v>11</v>
      </c>
      <c r="E965" s="194" t="s">
        <v>44</v>
      </c>
      <c r="F965" s="205" t="s">
        <v>39</v>
      </c>
      <c r="G965" s="214">
        <v>24112204</v>
      </c>
      <c r="H965" s="574">
        <v>297780.8</v>
      </c>
      <c r="I965" s="3" t="s">
        <v>911</v>
      </c>
      <c r="J965" s="178" t="s">
        <v>858</v>
      </c>
      <c r="K965" s="211">
        <v>329</v>
      </c>
      <c r="L965" s="197"/>
    </row>
    <row r="966" spans="1:12" ht="25.5" hidden="1" customHeight="1" x14ac:dyDescent="0.2">
      <c r="A966" s="3">
        <v>960</v>
      </c>
      <c r="B966" s="3">
        <v>3202</v>
      </c>
      <c r="C966" s="215" t="s">
        <v>1427</v>
      </c>
      <c r="D966" s="196">
        <v>4</v>
      </c>
      <c r="E966" s="194" t="s">
        <v>44</v>
      </c>
      <c r="F966" s="179" t="s">
        <v>39</v>
      </c>
      <c r="G966" s="214">
        <v>27111505</v>
      </c>
      <c r="H966" s="574">
        <v>297780.8</v>
      </c>
      <c r="I966" s="3" t="s">
        <v>911</v>
      </c>
      <c r="J966" s="178" t="s">
        <v>858</v>
      </c>
      <c r="K966" s="211">
        <v>329</v>
      </c>
      <c r="L966" s="197"/>
    </row>
    <row r="967" spans="1:12" ht="25.5" hidden="1" customHeight="1" x14ac:dyDescent="0.2">
      <c r="A967" s="3">
        <v>961</v>
      </c>
      <c r="B967" s="3">
        <v>3202</v>
      </c>
      <c r="C967" s="215" t="s">
        <v>1428</v>
      </c>
      <c r="D967" s="196">
        <v>4</v>
      </c>
      <c r="E967" s="194" t="s">
        <v>44</v>
      </c>
      <c r="F967" s="205" t="s">
        <v>39</v>
      </c>
      <c r="G967" s="214">
        <v>27111999</v>
      </c>
      <c r="H967" s="574">
        <v>297780.8</v>
      </c>
      <c r="I967" s="3" t="s">
        <v>911</v>
      </c>
      <c r="J967" s="178" t="s">
        <v>858</v>
      </c>
      <c r="K967" s="211">
        <v>329</v>
      </c>
      <c r="L967" s="197"/>
    </row>
    <row r="968" spans="1:12" ht="25.5" hidden="1" customHeight="1" x14ac:dyDescent="0.2">
      <c r="A968" s="3">
        <v>962</v>
      </c>
      <c r="B968" s="3">
        <v>3202</v>
      </c>
      <c r="C968" s="215" t="s">
        <v>1429</v>
      </c>
      <c r="D968" s="196">
        <v>12</v>
      </c>
      <c r="E968" s="194" t="s">
        <v>44</v>
      </c>
      <c r="F968" s="179" t="s">
        <v>39</v>
      </c>
      <c r="G968" s="214">
        <v>27111701</v>
      </c>
      <c r="H968" s="574">
        <v>297780.8</v>
      </c>
      <c r="I968" s="3" t="s">
        <v>911</v>
      </c>
      <c r="J968" s="178" t="s">
        <v>858</v>
      </c>
      <c r="K968" s="211">
        <v>329</v>
      </c>
      <c r="L968" s="197"/>
    </row>
    <row r="969" spans="1:12" ht="25.5" hidden="1" customHeight="1" x14ac:dyDescent="0.2">
      <c r="A969" s="3">
        <v>963</v>
      </c>
      <c r="B969" s="3">
        <v>3202</v>
      </c>
      <c r="C969" s="215" t="s">
        <v>1430</v>
      </c>
      <c r="D969" s="196">
        <v>72</v>
      </c>
      <c r="E969" s="194" t="s">
        <v>44</v>
      </c>
      <c r="F969" s="205" t="s">
        <v>39</v>
      </c>
      <c r="G969" s="214">
        <v>27111763</v>
      </c>
      <c r="H969" s="574">
        <v>297780.8</v>
      </c>
      <c r="I969" s="3" t="s">
        <v>911</v>
      </c>
      <c r="J969" s="178" t="s">
        <v>858</v>
      </c>
      <c r="K969" s="211">
        <v>329</v>
      </c>
      <c r="L969" s="197"/>
    </row>
    <row r="970" spans="1:12" ht="25.5" hidden="1" customHeight="1" x14ac:dyDescent="0.2">
      <c r="A970" s="3">
        <v>964</v>
      </c>
      <c r="B970" s="3">
        <v>3202</v>
      </c>
      <c r="C970" s="215" t="s">
        <v>1431</v>
      </c>
      <c r="D970" s="196">
        <v>6</v>
      </c>
      <c r="E970" s="194" t="s">
        <v>44</v>
      </c>
      <c r="F970" s="179" t="s">
        <v>39</v>
      </c>
      <c r="G970" s="214">
        <v>27111713</v>
      </c>
      <c r="H970" s="574">
        <v>297780.8</v>
      </c>
      <c r="I970" s="3" t="s">
        <v>911</v>
      </c>
      <c r="J970" s="178" t="s">
        <v>858</v>
      </c>
      <c r="K970" s="211">
        <v>329</v>
      </c>
      <c r="L970" s="197"/>
    </row>
    <row r="971" spans="1:12" ht="12.75" hidden="1" customHeight="1" x14ac:dyDescent="0.2">
      <c r="A971" s="3">
        <v>965</v>
      </c>
      <c r="B971" s="3">
        <v>3202</v>
      </c>
      <c r="C971" s="215" t="s">
        <v>1432</v>
      </c>
      <c r="D971" s="196">
        <v>4</v>
      </c>
      <c r="E971" s="194" t="s">
        <v>44</v>
      </c>
      <c r="F971" s="205" t="s">
        <v>39</v>
      </c>
      <c r="G971" s="214">
        <v>27111749</v>
      </c>
      <c r="H971" s="574">
        <v>297780.8</v>
      </c>
      <c r="I971" s="3" t="s">
        <v>911</v>
      </c>
      <c r="J971" s="178" t="s">
        <v>858</v>
      </c>
      <c r="K971" s="211">
        <v>329</v>
      </c>
      <c r="L971" s="197"/>
    </row>
    <row r="972" spans="1:12" ht="25.5" hidden="1" customHeight="1" x14ac:dyDescent="0.2">
      <c r="A972" s="3">
        <v>966</v>
      </c>
      <c r="B972" s="3">
        <v>3202</v>
      </c>
      <c r="C972" s="215" t="s">
        <v>1433</v>
      </c>
      <c r="D972" s="196">
        <v>9</v>
      </c>
      <c r="E972" s="194" t="s">
        <v>44</v>
      </c>
      <c r="F972" s="179" t="s">
        <v>39</v>
      </c>
      <c r="G972" s="214">
        <v>27111716</v>
      </c>
      <c r="H972" s="574">
        <v>297780.8</v>
      </c>
      <c r="I972" s="3" t="s">
        <v>911</v>
      </c>
      <c r="J972" s="178" t="s">
        <v>858</v>
      </c>
      <c r="K972" s="211">
        <v>329</v>
      </c>
      <c r="L972" s="197"/>
    </row>
    <row r="973" spans="1:12" ht="12.75" hidden="1" customHeight="1" x14ac:dyDescent="0.2">
      <c r="A973" s="3">
        <v>967</v>
      </c>
      <c r="B973" s="3">
        <v>3202</v>
      </c>
      <c r="C973" s="215" t="s">
        <v>1434</v>
      </c>
      <c r="D973" s="196">
        <v>5</v>
      </c>
      <c r="E973" s="194" t="s">
        <v>44</v>
      </c>
      <c r="F973" s="205" t="s">
        <v>39</v>
      </c>
      <c r="G973" s="214">
        <v>27112301</v>
      </c>
      <c r="H973" s="574">
        <v>297780.8</v>
      </c>
      <c r="I973" s="3" t="s">
        <v>911</v>
      </c>
      <c r="J973" s="178" t="s">
        <v>858</v>
      </c>
      <c r="K973" s="211">
        <v>329</v>
      </c>
      <c r="L973" s="197"/>
    </row>
    <row r="974" spans="1:12" ht="38.25" hidden="1" customHeight="1" x14ac:dyDescent="0.2">
      <c r="A974" s="3">
        <v>968</v>
      </c>
      <c r="B974" s="3">
        <v>3202</v>
      </c>
      <c r="C974" s="215" t="s">
        <v>1435</v>
      </c>
      <c r="D974" s="196">
        <v>2</v>
      </c>
      <c r="E974" s="194" t="s">
        <v>44</v>
      </c>
      <c r="F974" s="179" t="s">
        <v>39</v>
      </c>
      <c r="G974" s="214">
        <v>39121425</v>
      </c>
      <c r="H974" s="574">
        <v>297780.8</v>
      </c>
      <c r="I974" s="3" t="s">
        <v>911</v>
      </c>
      <c r="J974" s="178" t="s">
        <v>858</v>
      </c>
      <c r="K974" s="211">
        <v>329</v>
      </c>
      <c r="L974" s="197"/>
    </row>
    <row r="975" spans="1:12" ht="25.5" hidden="1" customHeight="1" x14ac:dyDescent="0.2">
      <c r="A975" s="3">
        <v>969</v>
      </c>
      <c r="B975" s="3">
        <v>3202</v>
      </c>
      <c r="C975" s="215" t="s">
        <v>1436</v>
      </c>
      <c r="D975" s="196">
        <v>12</v>
      </c>
      <c r="E975" s="194" t="s">
        <v>44</v>
      </c>
      <c r="F975" s="205" t="s">
        <v>39</v>
      </c>
      <c r="G975" s="214">
        <v>39112006</v>
      </c>
      <c r="H975" s="574">
        <v>297780.8</v>
      </c>
      <c r="I975" s="3" t="s">
        <v>911</v>
      </c>
      <c r="J975" s="178" t="s">
        <v>858</v>
      </c>
      <c r="K975" s="211">
        <v>329</v>
      </c>
      <c r="L975" s="197"/>
    </row>
    <row r="976" spans="1:12" ht="25.5" hidden="1" customHeight="1" x14ac:dyDescent="0.2">
      <c r="A976" s="3">
        <v>970</v>
      </c>
      <c r="B976" s="3">
        <v>3202</v>
      </c>
      <c r="C976" s="215" t="s">
        <v>1437</v>
      </c>
      <c r="D976" s="196">
        <v>48</v>
      </c>
      <c r="E976" s="194" t="s">
        <v>44</v>
      </c>
      <c r="F976" s="179" t="s">
        <v>39</v>
      </c>
      <c r="G976" s="214">
        <v>39111610</v>
      </c>
      <c r="H976" s="574">
        <v>297780.8</v>
      </c>
      <c r="I976" s="3" t="s">
        <v>911</v>
      </c>
      <c r="J976" s="178" t="s">
        <v>858</v>
      </c>
      <c r="K976" s="211">
        <v>329</v>
      </c>
      <c r="L976" s="197"/>
    </row>
    <row r="977" spans="1:12" ht="12.75" hidden="1" customHeight="1" x14ac:dyDescent="0.2">
      <c r="A977" s="3">
        <v>971</v>
      </c>
      <c r="B977" s="3">
        <v>3202</v>
      </c>
      <c r="C977" s="215" t="s">
        <v>1438</v>
      </c>
      <c r="D977" s="196">
        <v>10</v>
      </c>
      <c r="E977" s="194" t="s">
        <v>44</v>
      </c>
      <c r="F977" s="205" t="s">
        <v>39</v>
      </c>
      <c r="G977" s="214">
        <v>27111729</v>
      </c>
      <c r="H977" s="574">
        <v>297780.8</v>
      </c>
      <c r="I977" s="3" t="s">
        <v>911</v>
      </c>
      <c r="J977" s="178" t="s">
        <v>858</v>
      </c>
      <c r="K977" s="211">
        <v>329</v>
      </c>
      <c r="L977" s="197"/>
    </row>
    <row r="978" spans="1:12" ht="12.75" hidden="1" customHeight="1" x14ac:dyDescent="0.2">
      <c r="A978" s="3">
        <v>972</v>
      </c>
      <c r="B978" s="3">
        <v>3202</v>
      </c>
      <c r="C978" s="215" t="s">
        <v>1439</v>
      </c>
      <c r="D978" s="196">
        <v>7</v>
      </c>
      <c r="E978" s="194" t="s">
        <v>44</v>
      </c>
      <c r="F978" s="179" t="s">
        <v>39</v>
      </c>
      <c r="G978" s="214">
        <v>27111932</v>
      </c>
      <c r="H978" s="574">
        <v>297780.8</v>
      </c>
      <c r="I978" s="3" t="s">
        <v>911</v>
      </c>
      <c r="J978" s="178" t="s">
        <v>858</v>
      </c>
      <c r="K978" s="211">
        <v>329</v>
      </c>
      <c r="L978" s="197"/>
    </row>
    <row r="979" spans="1:12" ht="12.75" hidden="1" customHeight="1" x14ac:dyDescent="0.2">
      <c r="A979" s="3">
        <v>973</v>
      </c>
      <c r="B979" s="3">
        <v>3202</v>
      </c>
      <c r="C979" s="215" t="s">
        <v>1440</v>
      </c>
      <c r="D979" s="196">
        <v>12</v>
      </c>
      <c r="E979" s="194" t="s">
        <v>44</v>
      </c>
      <c r="F979" s="205" t="s">
        <v>39</v>
      </c>
      <c r="G979" s="214">
        <v>46161701</v>
      </c>
      <c r="H979" s="574">
        <v>297780.8</v>
      </c>
      <c r="I979" s="3" t="s">
        <v>911</v>
      </c>
      <c r="J979" s="178" t="s">
        <v>858</v>
      </c>
      <c r="K979" s="211">
        <v>329</v>
      </c>
      <c r="L979" s="197"/>
    </row>
    <row r="980" spans="1:12" ht="12.75" hidden="1" customHeight="1" x14ac:dyDescent="0.2">
      <c r="A980" s="3">
        <v>974</v>
      </c>
      <c r="B980" s="3">
        <v>3202</v>
      </c>
      <c r="C980" s="215" t="s">
        <v>1441</v>
      </c>
      <c r="D980" s="196">
        <v>18</v>
      </c>
      <c r="E980" s="194" t="s">
        <v>44</v>
      </c>
      <c r="F980" s="179" t="s">
        <v>39</v>
      </c>
      <c r="G980" s="214">
        <v>27112225</v>
      </c>
      <c r="H980" s="574">
        <v>297780.8</v>
      </c>
      <c r="I980" s="3" t="s">
        <v>911</v>
      </c>
      <c r="J980" s="178" t="s">
        <v>858</v>
      </c>
      <c r="K980" s="211">
        <v>329</v>
      </c>
      <c r="L980" s="197"/>
    </row>
    <row r="981" spans="1:12" ht="12.75" hidden="1" customHeight="1" x14ac:dyDescent="0.2">
      <c r="A981" s="3">
        <v>975</v>
      </c>
      <c r="B981" s="3">
        <v>3202</v>
      </c>
      <c r="C981" s="215" t="s">
        <v>1442</v>
      </c>
      <c r="D981" s="196">
        <v>5</v>
      </c>
      <c r="E981" s="194" t="s">
        <v>44</v>
      </c>
      <c r="F981" s="205" t="s">
        <v>39</v>
      </c>
      <c r="G981" s="214">
        <v>27111707</v>
      </c>
      <c r="H981" s="574">
        <v>297780.8</v>
      </c>
      <c r="I981" s="3" t="s">
        <v>911</v>
      </c>
      <c r="J981" s="178" t="s">
        <v>858</v>
      </c>
      <c r="K981" s="211">
        <v>329</v>
      </c>
      <c r="L981" s="197"/>
    </row>
    <row r="982" spans="1:12" ht="12.75" hidden="1" customHeight="1" x14ac:dyDescent="0.2">
      <c r="A982" s="3">
        <v>976</v>
      </c>
      <c r="B982" s="3">
        <v>3202</v>
      </c>
      <c r="C982" s="215" t="s">
        <v>1443</v>
      </c>
      <c r="D982" s="196">
        <v>229</v>
      </c>
      <c r="E982" s="194" t="s">
        <v>44</v>
      </c>
      <c r="F982" s="179" t="s">
        <v>39</v>
      </c>
      <c r="G982" s="214">
        <v>27111713</v>
      </c>
      <c r="H982" s="574">
        <v>297780.8</v>
      </c>
      <c r="I982" s="3" t="s">
        <v>911</v>
      </c>
      <c r="J982" s="178" t="s">
        <v>858</v>
      </c>
      <c r="K982" s="211">
        <v>329</v>
      </c>
      <c r="L982" s="197"/>
    </row>
    <row r="983" spans="1:12" ht="12.75" hidden="1" customHeight="1" x14ac:dyDescent="0.2">
      <c r="A983" s="3">
        <v>977</v>
      </c>
      <c r="B983" s="3">
        <v>3202</v>
      </c>
      <c r="C983" s="215" t="s">
        <v>1444</v>
      </c>
      <c r="D983" s="196">
        <v>4</v>
      </c>
      <c r="E983" s="194" t="s">
        <v>44</v>
      </c>
      <c r="F983" s="205" t="s">
        <v>39</v>
      </c>
      <c r="G983" s="214">
        <v>27111708</v>
      </c>
      <c r="H983" s="574">
        <v>297780.8</v>
      </c>
      <c r="I983" s="3" t="s">
        <v>911</v>
      </c>
      <c r="J983" s="178" t="s">
        <v>858</v>
      </c>
      <c r="K983" s="211">
        <v>329</v>
      </c>
      <c r="L983" s="197"/>
    </row>
    <row r="984" spans="1:12" ht="25.5" hidden="1" customHeight="1" x14ac:dyDescent="0.2">
      <c r="A984" s="3">
        <v>978</v>
      </c>
      <c r="B984" s="3">
        <v>3202</v>
      </c>
      <c r="C984" s="215" t="s">
        <v>1445</v>
      </c>
      <c r="D984" s="196">
        <v>39</v>
      </c>
      <c r="E984" s="194" t="s">
        <v>44</v>
      </c>
      <c r="F984" s="179" t="s">
        <v>39</v>
      </c>
      <c r="G984" s="214">
        <v>39121903</v>
      </c>
      <c r="H984" s="574">
        <v>297780.8</v>
      </c>
      <c r="I984" s="3" t="s">
        <v>911</v>
      </c>
      <c r="J984" s="178" t="s">
        <v>858</v>
      </c>
      <c r="K984" s="211">
        <v>329</v>
      </c>
      <c r="L984" s="197"/>
    </row>
    <row r="985" spans="1:12" ht="12.75" hidden="1" customHeight="1" x14ac:dyDescent="0.2">
      <c r="A985" s="3">
        <v>979</v>
      </c>
      <c r="B985" s="3">
        <v>3202</v>
      </c>
      <c r="C985" s="215" t="s">
        <v>1446</v>
      </c>
      <c r="D985" s="196">
        <v>160</v>
      </c>
      <c r="E985" s="194" t="s">
        <v>44</v>
      </c>
      <c r="F985" s="205" t="s">
        <v>39</v>
      </c>
      <c r="G985" s="214">
        <v>27111707</v>
      </c>
      <c r="H985" s="574">
        <v>297780.8</v>
      </c>
      <c r="I985" s="3" t="s">
        <v>911</v>
      </c>
      <c r="J985" s="178" t="s">
        <v>858</v>
      </c>
      <c r="K985" s="211">
        <v>329</v>
      </c>
      <c r="L985" s="197"/>
    </row>
    <row r="986" spans="1:12" ht="25.5" hidden="1" customHeight="1" x14ac:dyDescent="0.2">
      <c r="A986" s="3">
        <v>980</v>
      </c>
      <c r="B986" s="3">
        <v>3202</v>
      </c>
      <c r="C986" s="215" t="s">
        <v>1447</v>
      </c>
      <c r="D986" s="196">
        <v>24</v>
      </c>
      <c r="E986" s="194" t="s">
        <v>44</v>
      </c>
      <c r="F986" s="179" t="s">
        <v>39</v>
      </c>
      <c r="G986" s="214">
        <v>27111720</v>
      </c>
      <c r="H986" s="574">
        <v>297780.8</v>
      </c>
      <c r="I986" s="3" t="s">
        <v>911</v>
      </c>
      <c r="J986" s="178" t="s">
        <v>858</v>
      </c>
      <c r="K986" s="211">
        <v>329</v>
      </c>
      <c r="L986" s="197"/>
    </row>
    <row r="987" spans="1:12" ht="12.75" hidden="1" customHeight="1" x14ac:dyDescent="0.2">
      <c r="A987" s="3">
        <v>981</v>
      </c>
      <c r="B987" s="3">
        <v>3202</v>
      </c>
      <c r="C987" s="215" t="s">
        <v>1448</v>
      </c>
      <c r="D987" s="196">
        <v>36</v>
      </c>
      <c r="E987" s="194" t="s">
        <v>44</v>
      </c>
      <c r="F987" s="205" t="s">
        <v>39</v>
      </c>
      <c r="G987" s="214">
        <v>27111715</v>
      </c>
      <c r="H987" s="574">
        <v>297780.8</v>
      </c>
      <c r="I987" s="3" t="s">
        <v>911</v>
      </c>
      <c r="J987" s="178" t="s">
        <v>858</v>
      </c>
      <c r="K987" s="211">
        <v>329</v>
      </c>
      <c r="L987" s="197"/>
    </row>
    <row r="988" spans="1:12" ht="12.75" hidden="1" customHeight="1" x14ac:dyDescent="0.2">
      <c r="A988" s="3">
        <v>982</v>
      </c>
      <c r="B988" s="3">
        <v>3202</v>
      </c>
      <c r="C988" s="215" t="s">
        <v>1449</v>
      </c>
      <c r="D988" s="196">
        <v>34</v>
      </c>
      <c r="E988" s="194" t="s">
        <v>44</v>
      </c>
      <c r="F988" s="179" t="s">
        <v>39</v>
      </c>
      <c r="G988" s="214">
        <v>27112001</v>
      </c>
      <c r="H988" s="574">
        <v>297780.8</v>
      </c>
      <c r="I988" s="3" t="s">
        <v>911</v>
      </c>
      <c r="J988" s="178" t="s">
        <v>858</v>
      </c>
      <c r="K988" s="211">
        <v>329</v>
      </c>
      <c r="L988" s="197"/>
    </row>
    <row r="989" spans="1:12" ht="12.75" hidden="1" customHeight="1" x14ac:dyDescent="0.2">
      <c r="A989" s="3">
        <v>983</v>
      </c>
      <c r="B989" s="3">
        <v>3202</v>
      </c>
      <c r="C989" s="215" t="s">
        <v>1450</v>
      </c>
      <c r="D989" s="196">
        <v>2</v>
      </c>
      <c r="E989" s="194" t="s">
        <v>44</v>
      </c>
      <c r="F989" s="205" t="s">
        <v>39</v>
      </c>
      <c r="G989" s="214">
        <v>53121702</v>
      </c>
      <c r="H989" s="574">
        <v>297780.8</v>
      </c>
      <c r="I989" s="3" t="s">
        <v>911</v>
      </c>
      <c r="J989" s="178" t="s">
        <v>858</v>
      </c>
      <c r="K989" s="211">
        <v>329</v>
      </c>
      <c r="L989" s="197"/>
    </row>
    <row r="990" spans="1:12" ht="12.75" hidden="1" customHeight="1" x14ac:dyDescent="0.2">
      <c r="A990" s="3">
        <v>984</v>
      </c>
      <c r="B990" s="3">
        <v>3202</v>
      </c>
      <c r="C990" s="215" t="s">
        <v>1451</v>
      </c>
      <c r="D990" s="196">
        <v>4</v>
      </c>
      <c r="E990" s="194" t="s">
        <v>44</v>
      </c>
      <c r="F990" s="179" t="s">
        <v>39</v>
      </c>
      <c r="G990" s="214">
        <v>23153140</v>
      </c>
      <c r="H990" s="574">
        <v>297780.8</v>
      </c>
      <c r="I990" s="3" t="s">
        <v>911</v>
      </c>
      <c r="J990" s="178" t="s">
        <v>858</v>
      </c>
      <c r="K990" s="211">
        <v>329</v>
      </c>
      <c r="L990" s="197"/>
    </row>
    <row r="991" spans="1:12" ht="12.75" hidden="1" customHeight="1" x14ac:dyDescent="0.2">
      <c r="A991" s="3">
        <v>985</v>
      </c>
      <c r="B991" s="3">
        <v>3202</v>
      </c>
      <c r="C991" s="215" t="s">
        <v>1452</v>
      </c>
      <c r="D991" s="196">
        <v>4</v>
      </c>
      <c r="E991" s="194" t="s">
        <v>44</v>
      </c>
      <c r="F991" s="205" t="s">
        <v>39</v>
      </c>
      <c r="G991" s="214">
        <v>27111757</v>
      </c>
      <c r="H991" s="574">
        <v>297780.8</v>
      </c>
      <c r="I991" s="3" t="s">
        <v>911</v>
      </c>
      <c r="J991" s="178" t="s">
        <v>858</v>
      </c>
      <c r="K991" s="211">
        <v>329</v>
      </c>
      <c r="L991" s="197"/>
    </row>
    <row r="992" spans="1:12" ht="12.75" hidden="1" customHeight="1" x14ac:dyDescent="0.2">
      <c r="A992" s="3">
        <v>986</v>
      </c>
      <c r="B992" s="3">
        <v>3202</v>
      </c>
      <c r="C992" s="215" t="s">
        <v>1453</v>
      </c>
      <c r="D992" s="196">
        <v>7</v>
      </c>
      <c r="E992" s="194" t="s">
        <v>44</v>
      </c>
      <c r="F992" s="179" t="s">
        <v>39</v>
      </c>
      <c r="G992" s="214">
        <v>40142008</v>
      </c>
      <c r="H992" s="574">
        <v>297780.8</v>
      </c>
      <c r="I992" s="3" t="s">
        <v>911</v>
      </c>
      <c r="J992" s="178" t="s">
        <v>858</v>
      </c>
      <c r="K992" s="211">
        <v>329</v>
      </c>
      <c r="L992" s="197"/>
    </row>
    <row r="993" spans="1:12" ht="12.75" hidden="1" customHeight="1" x14ac:dyDescent="0.2">
      <c r="A993" s="3">
        <v>987</v>
      </c>
      <c r="B993" s="3">
        <v>3202</v>
      </c>
      <c r="C993" s="215" t="s">
        <v>1454</v>
      </c>
      <c r="D993" s="196">
        <v>1</v>
      </c>
      <c r="E993" s="194" t="s">
        <v>44</v>
      </c>
      <c r="F993" s="205" t="s">
        <v>39</v>
      </c>
      <c r="G993" s="214">
        <v>23151820</v>
      </c>
      <c r="H993" s="574">
        <v>297780.8</v>
      </c>
      <c r="I993" s="3" t="s">
        <v>911</v>
      </c>
      <c r="J993" s="178" t="s">
        <v>858</v>
      </c>
      <c r="K993" s="211">
        <v>329</v>
      </c>
      <c r="L993" s="197"/>
    </row>
    <row r="994" spans="1:12" ht="12.75" hidden="1" customHeight="1" x14ac:dyDescent="0.2">
      <c r="A994" s="3">
        <v>988</v>
      </c>
      <c r="B994" s="3">
        <v>3202</v>
      </c>
      <c r="C994" s="215" t="s">
        <v>1455</v>
      </c>
      <c r="D994" s="196">
        <v>38</v>
      </c>
      <c r="E994" s="194" t="s">
        <v>44</v>
      </c>
      <c r="F994" s="179" t="s">
        <v>39</v>
      </c>
      <c r="G994" s="214">
        <v>27111548</v>
      </c>
      <c r="H994" s="574">
        <v>297780.8</v>
      </c>
      <c r="I994" s="3" t="s">
        <v>911</v>
      </c>
      <c r="J994" s="178" t="s">
        <v>858</v>
      </c>
      <c r="K994" s="211">
        <v>329</v>
      </c>
      <c r="L994" s="197"/>
    </row>
    <row r="995" spans="1:12" ht="12.75" hidden="1" customHeight="1" x14ac:dyDescent="0.2">
      <c r="A995" s="3">
        <v>989</v>
      </c>
      <c r="B995" s="3">
        <v>3202</v>
      </c>
      <c r="C995" s="215" t="s">
        <v>1456</v>
      </c>
      <c r="D995" s="196">
        <v>2</v>
      </c>
      <c r="E995" s="194" t="s">
        <v>44</v>
      </c>
      <c r="F995" s="205" t="s">
        <v>39</v>
      </c>
      <c r="G995" s="214">
        <v>27111602</v>
      </c>
      <c r="H995" s="574">
        <v>297780.8</v>
      </c>
      <c r="I995" s="3" t="s">
        <v>911</v>
      </c>
      <c r="J995" s="178" t="s">
        <v>858</v>
      </c>
      <c r="K995" s="211">
        <v>329</v>
      </c>
      <c r="L995" s="197"/>
    </row>
    <row r="996" spans="1:12" ht="12.75" hidden="1" customHeight="1" x14ac:dyDescent="0.2">
      <c r="A996" s="3">
        <v>990</v>
      </c>
      <c r="B996" s="3">
        <v>3202</v>
      </c>
      <c r="C996" s="215" t="s">
        <v>1457</v>
      </c>
      <c r="D996" s="196">
        <v>9</v>
      </c>
      <c r="E996" s="194" t="s">
        <v>44</v>
      </c>
      <c r="F996" s="179" t="s">
        <v>39</v>
      </c>
      <c r="G996" s="214">
        <v>27111601</v>
      </c>
      <c r="H996" s="574">
        <v>297780.8</v>
      </c>
      <c r="I996" s="3" t="s">
        <v>911</v>
      </c>
      <c r="J996" s="178" t="s">
        <v>858</v>
      </c>
      <c r="K996" s="211">
        <v>329</v>
      </c>
      <c r="L996" s="197"/>
    </row>
    <row r="997" spans="1:12" ht="12.75" hidden="1" customHeight="1" x14ac:dyDescent="0.2">
      <c r="A997" s="3">
        <v>991</v>
      </c>
      <c r="B997" s="3">
        <v>3202</v>
      </c>
      <c r="C997" s="215" t="s">
        <v>1458</v>
      </c>
      <c r="D997" s="196">
        <v>50</v>
      </c>
      <c r="E997" s="194" t="s">
        <v>44</v>
      </c>
      <c r="F997" s="205" t="s">
        <v>39</v>
      </c>
      <c r="G997" s="214">
        <v>27112004</v>
      </c>
      <c r="H997" s="574">
        <v>297780.8</v>
      </c>
      <c r="I997" s="3" t="s">
        <v>911</v>
      </c>
      <c r="J997" s="178" t="s">
        <v>858</v>
      </c>
      <c r="K997" s="211">
        <v>329</v>
      </c>
      <c r="L997" s="197"/>
    </row>
    <row r="998" spans="1:12" ht="25.5" hidden="1" customHeight="1" x14ac:dyDescent="0.2">
      <c r="A998" s="3">
        <v>992</v>
      </c>
      <c r="B998" s="3">
        <v>3202</v>
      </c>
      <c r="C998" s="215" t="s">
        <v>1459</v>
      </c>
      <c r="D998" s="196">
        <v>4</v>
      </c>
      <c r="E998" s="194" t="s">
        <v>44</v>
      </c>
      <c r="F998" s="179" t="s">
        <v>39</v>
      </c>
      <c r="G998" s="214">
        <v>27112120</v>
      </c>
      <c r="H998" s="574">
        <v>297780.8</v>
      </c>
      <c r="I998" s="3" t="s">
        <v>911</v>
      </c>
      <c r="J998" s="178" t="s">
        <v>858</v>
      </c>
      <c r="K998" s="211">
        <v>329</v>
      </c>
      <c r="L998" s="197"/>
    </row>
    <row r="999" spans="1:12" ht="12.75" hidden="1" customHeight="1" x14ac:dyDescent="0.2">
      <c r="A999" s="3">
        <v>993</v>
      </c>
      <c r="B999" s="3">
        <v>3202</v>
      </c>
      <c r="C999" s="215" t="s">
        <v>1460</v>
      </c>
      <c r="D999" s="196">
        <v>12</v>
      </c>
      <c r="E999" s="194" t="s">
        <v>44</v>
      </c>
      <c r="F999" s="205" t="s">
        <v>39</v>
      </c>
      <c r="G999" s="214">
        <v>31171804</v>
      </c>
      <c r="H999" s="574">
        <v>297780.8</v>
      </c>
      <c r="I999" s="3" t="s">
        <v>911</v>
      </c>
      <c r="J999" s="178" t="s">
        <v>858</v>
      </c>
      <c r="K999" s="211">
        <v>329</v>
      </c>
      <c r="L999" s="197"/>
    </row>
    <row r="1000" spans="1:12" ht="12.75" hidden="1" customHeight="1" x14ac:dyDescent="0.2">
      <c r="A1000" s="3">
        <v>994</v>
      </c>
      <c r="B1000" s="3">
        <v>3202</v>
      </c>
      <c r="C1000" s="215" t="s">
        <v>1461</v>
      </c>
      <c r="D1000" s="196">
        <v>24</v>
      </c>
      <c r="E1000" s="194" t="s">
        <v>44</v>
      </c>
      <c r="F1000" s="179" t="s">
        <v>39</v>
      </c>
      <c r="G1000" s="214">
        <v>27112813</v>
      </c>
      <c r="H1000" s="574">
        <v>297780.8</v>
      </c>
      <c r="I1000" s="3" t="s">
        <v>911</v>
      </c>
      <c r="J1000" s="178" t="s">
        <v>858</v>
      </c>
      <c r="K1000" s="211">
        <v>329</v>
      </c>
      <c r="L1000" s="197"/>
    </row>
    <row r="1001" spans="1:12" ht="12.75" hidden="1" customHeight="1" x14ac:dyDescent="0.2">
      <c r="A1001" s="3">
        <v>995</v>
      </c>
      <c r="B1001" s="3">
        <v>3202</v>
      </c>
      <c r="C1001" s="215" t="s">
        <v>1462</v>
      </c>
      <c r="D1001" s="196">
        <v>2</v>
      </c>
      <c r="E1001" s="194" t="s">
        <v>44</v>
      </c>
      <c r="F1001" s="205" t="s">
        <v>39</v>
      </c>
      <c r="G1001" s="214" t="s">
        <v>1463</v>
      </c>
      <c r="H1001" s="574">
        <v>297780.8</v>
      </c>
      <c r="I1001" s="3" t="s">
        <v>911</v>
      </c>
      <c r="J1001" s="178" t="s">
        <v>858</v>
      </c>
      <c r="K1001" s="211">
        <v>329</v>
      </c>
      <c r="L1001" s="197"/>
    </row>
    <row r="1002" spans="1:12" ht="12.75" hidden="1" customHeight="1" x14ac:dyDescent="0.2">
      <c r="A1002" s="3">
        <v>996</v>
      </c>
      <c r="B1002" s="3">
        <v>3202</v>
      </c>
      <c r="C1002" s="215" t="s">
        <v>1464</v>
      </c>
      <c r="D1002" s="196">
        <v>3</v>
      </c>
      <c r="E1002" s="194" t="s">
        <v>44</v>
      </c>
      <c r="F1002" s="179" t="s">
        <v>39</v>
      </c>
      <c r="G1002" s="214">
        <v>27131502</v>
      </c>
      <c r="H1002" s="574">
        <v>297780.8</v>
      </c>
      <c r="I1002" s="3" t="s">
        <v>911</v>
      </c>
      <c r="J1002" s="178" t="s">
        <v>858</v>
      </c>
      <c r="K1002" s="211">
        <v>329</v>
      </c>
      <c r="L1002" s="197"/>
    </row>
    <row r="1003" spans="1:12" ht="12.75" hidden="1" customHeight="1" x14ac:dyDescent="0.2">
      <c r="A1003" s="3">
        <v>997</v>
      </c>
      <c r="B1003" s="3">
        <v>3202</v>
      </c>
      <c r="C1003" s="215" t="s">
        <v>1465</v>
      </c>
      <c r="D1003" s="196">
        <v>12</v>
      </c>
      <c r="E1003" s="194" t="s">
        <v>44</v>
      </c>
      <c r="F1003" s="205" t="s">
        <v>39</v>
      </c>
      <c r="G1003" s="214">
        <v>31211908</v>
      </c>
      <c r="H1003" s="574">
        <v>297780.8</v>
      </c>
      <c r="I1003" s="3" t="s">
        <v>911</v>
      </c>
      <c r="J1003" s="178" t="s">
        <v>858</v>
      </c>
      <c r="K1003" s="211">
        <v>329</v>
      </c>
      <c r="L1003" s="197"/>
    </row>
    <row r="1004" spans="1:12" ht="25.5" hidden="1" customHeight="1" x14ac:dyDescent="0.2">
      <c r="A1004" s="3">
        <v>998</v>
      </c>
      <c r="B1004" s="3">
        <v>3202</v>
      </c>
      <c r="C1004" s="215" t="s">
        <v>1466</v>
      </c>
      <c r="D1004" s="196">
        <v>4</v>
      </c>
      <c r="E1004" s="194" t="s">
        <v>44</v>
      </c>
      <c r="F1004" s="179" t="s">
        <v>39</v>
      </c>
      <c r="G1004" s="214">
        <v>31211908</v>
      </c>
      <c r="H1004" s="574">
        <v>297780.8</v>
      </c>
      <c r="I1004" s="3" t="s">
        <v>911</v>
      </c>
      <c r="J1004" s="178" t="s">
        <v>858</v>
      </c>
      <c r="K1004" s="211">
        <v>329</v>
      </c>
      <c r="L1004" s="197"/>
    </row>
    <row r="1005" spans="1:12" ht="12.75" hidden="1" customHeight="1" x14ac:dyDescent="0.2">
      <c r="A1005" s="3">
        <v>999</v>
      </c>
      <c r="B1005" s="3">
        <v>3202</v>
      </c>
      <c r="C1005" s="215" t="s">
        <v>1467</v>
      </c>
      <c r="D1005" s="196">
        <v>1</v>
      </c>
      <c r="E1005" s="194" t="s">
        <v>44</v>
      </c>
      <c r="F1005" s="205" t="s">
        <v>39</v>
      </c>
      <c r="G1005" s="214">
        <v>27112120</v>
      </c>
      <c r="H1005" s="574">
        <v>297780.8</v>
      </c>
      <c r="I1005" s="3" t="s">
        <v>911</v>
      </c>
      <c r="J1005" s="178" t="s">
        <v>858</v>
      </c>
      <c r="K1005" s="211">
        <v>329</v>
      </c>
      <c r="L1005" s="197"/>
    </row>
    <row r="1006" spans="1:12" ht="38.25" hidden="1" customHeight="1" x14ac:dyDescent="0.2">
      <c r="A1006" s="3">
        <v>1000</v>
      </c>
      <c r="B1006" s="3">
        <v>3202</v>
      </c>
      <c r="C1006" s="215" t="s">
        <v>1468</v>
      </c>
      <c r="D1006" s="196">
        <v>143</v>
      </c>
      <c r="E1006" s="194" t="s">
        <v>44</v>
      </c>
      <c r="F1006" s="179" t="s">
        <v>39</v>
      </c>
      <c r="G1006" s="214">
        <v>41113669</v>
      </c>
      <c r="H1006" s="574">
        <v>297780.8</v>
      </c>
      <c r="I1006" s="3" t="s">
        <v>911</v>
      </c>
      <c r="J1006" s="178" t="s">
        <v>858</v>
      </c>
      <c r="K1006" s="211">
        <v>329</v>
      </c>
      <c r="L1006" s="197"/>
    </row>
    <row r="1007" spans="1:12" ht="12.75" hidden="1" customHeight="1" x14ac:dyDescent="0.2">
      <c r="A1007" s="3">
        <v>1001</v>
      </c>
      <c r="B1007" s="3">
        <v>3202</v>
      </c>
      <c r="C1007" s="215" t="s">
        <v>1469</v>
      </c>
      <c r="D1007" s="196">
        <v>48</v>
      </c>
      <c r="E1007" s="194" t="s">
        <v>44</v>
      </c>
      <c r="F1007" s="205" t="s">
        <v>39</v>
      </c>
      <c r="G1007" s="214">
        <v>24101604</v>
      </c>
      <c r="H1007" s="574">
        <v>297780.8</v>
      </c>
      <c r="I1007" s="3" t="s">
        <v>911</v>
      </c>
      <c r="J1007" s="178" t="s">
        <v>858</v>
      </c>
      <c r="K1007" s="211">
        <v>329</v>
      </c>
      <c r="L1007" s="197"/>
    </row>
    <row r="1008" spans="1:12" ht="25.5" hidden="1" customHeight="1" x14ac:dyDescent="0.2">
      <c r="A1008" s="3">
        <v>1002</v>
      </c>
      <c r="B1008" s="3">
        <v>3202</v>
      </c>
      <c r="C1008" s="215" t="s">
        <v>1470</v>
      </c>
      <c r="D1008" s="196">
        <v>15</v>
      </c>
      <c r="E1008" s="194" t="s">
        <v>44</v>
      </c>
      <c r="F1008" s="179" t="s">
        <v>39</v>
      </c>
      <c r="G1008" s="214">
        <v>20121524</v>
      </c>
      <c r="H1008" s="574">
        <v>297780.8</v>
      </c>
      <c r="I1008" s="3" t="s">
        <v>911</v>
      </c>
      <c r="J1008" s="178" t="s">
        <v>858</v>
      </c>
      <c r="K1008" s="211">
        <v>329</v>
      </c>
      <c r="L1008" s="197"/>
    </row>
    <row r="1009" spans="1:12" ht="12.75" hidden="1" customHeight="1" x14ac:dyDescent="0.2">
      <c r="A1009" s="3">
        <v>1003</v>
      </c>
      <c r="B1009" s="3">
        <v>3202</v>
      </c>
      <c r="C1009" s="215" t="s">
        <v>1471</v>
      </c>
      <c r="D1009" s="196">
        <v>3</v>
      </c>
      <c r="E1009" s="194" t="s">
        <v>44</v>
      </c>
      <c r="F1009" s="205" t="s">
        <v>39</v>
      </c>
      <c r="G1009" s="214">
        <v>27111549</v>
      </c>
      <c r="H1009" s="574">
        <v>297780.8</v>
      </c>
      <c r="I1009" s="3" t="s">
        <v>911</v>
      </c>
      <c r="J1009" s="178" t="s">
        <v>858</v>
      </c>
      <c r="K1009" s="211">
        <v>329</v>
      </c>
      <c r="L1009" s="197"/>
    </row>
    <row r="1010" spans="1:12" ht="12.75" hidden="1" customHeight="1" x14ac:dyDescent="0.2">
      <c r="A1010" s="3">
        <v>1004</v>
      </c>
      <c r="B1010" s="3">
        <v>3202</v>
      </c>
      <c r="C1010" s="215" t="s">
        <v>1472</v>
      </c>
      <c r="D1010" s="196">
        <v>5</v>
      </c>
      <c r="E1010" s="194" t="s">
        <v>44</v>
      </c>
      <c r="F1010" s="179" t="s">
        <v>39</v>
      </c>
      <c r="G1010" s="214">
        <v>27112003</v>
      </c>
      <c r="H1010" s="574">
        <v>297780.8</v>
      </c>
      <c r="I1010" s="3" t="s">
        <v>911</v>
      </c>
      <c r="J1010" s="178" t="s">
        <v>858</v>
      </c>
      <c r="K1010" s="211">
        <v>329</v>
      </c>
      <c r="L1010" s="197"/>
    </row>
    <row r="1011" spans="1:12" ht="12.75" hidden="1" customHeight="1" x14ac:dyDescent="0.2">
      <c r="A1011" s="3">
        <v>1005</v>
      </c>
      <c r="B1011" s="3">
        <v>3202</v>
      </c>
      <c r="C1011" s="215" t="s">
        <v>1473</v>
      </c>
      <c r="D1011" s="196">
        <v>114</v>
      </c>
      <c r="E1011" s="194" t="s">
        <v>44</v>
      </c>
      <c r="F1011" s="205" t="s">
        <v>39</v>
      </c>
      <c r="G1011" s="214">
        <v>27111711</v>
      </c>
      <c r="H1011" s="574">
        <v>297780.8</v>
      </c>
      <c r="I1011" s="3" t="s">
        <v>911</v>
      </c>
      <c r="J1011" s="178" t="s">
        <v>858</v>
      </c>
      <c r="K1011" s="211">
        <v>329</v>
      </c>
      <c r="L1011" s="197"/>
    </row>
    <row r="1012" spans="1:12" ht="25.5" hidden="1" customHeight="1" x14ac:dyDescent="0.2">
      <c r="A1012" s="3">
        <v>1006</v>
      </c>
      <c r="B1012" s="3">
        <v>3202</v>
      </c>
      <c r="C1012" s="215" t="s">
        <v>1474</v>
      </c>
      <c r="D1012" s="196">
        <v>4</v>
      </c>
      <c r="E1012" s="194" t="s">
        <v>44</v>
      </c>
      <c r="F1012" s="179" t="s">
        <v>39</v>
      </c>
      <c r="G1012" s="214">
        <v>27111757</v>
      </c>
      <c r="H1012" s="574">
        <v>297780.8</v>
      </c>
      <c r="I1012" s="3" t="s">
        <v>911</v>
      </c>
      <c r="J1012" s="178" t="s">
        <v>858</v>
      </c>
      <c r="K1012" s="211">
        <v>329</v>
      </c>
      <c r="L1012" s="197"/>
    </row>
    <row r="1013" spans="1:12" ht="25.5" hidden="1" customHeight="1" x14ac:dyDescent="0.2">
      <c r="A1013" s="3">
        <v>1007</v>
      </c>
      <c r="B1013" s="3">
        <v>3202</v>
      </c>
      <c r="C1013" s="215" t="s">
        <v>1475</v>
      </c>
      <c r="D1013" s="196">
        <v>12</v>
      </c>
      <c r="E1013" s="194" t="s">
        <v>44</v>
      </c>
      <c r="F1013" s="205" t="s">
        <v>39</v>
      </c>
      <c r="G1013" s="214" t="s">
        <v>1476</v>
      </c>
      <c r="H1013" s="574">
        <v>297780.8</v>
      </c>
      <c r="I1013" s="3" t="s">
        <v>911</v>
      </c>
      <c r="J1013" s="178" t="s">
        <v>858</v>
      </c>
      <c r="K1013" s="211">
        <v>329</v>
      </c>
      <c r="L1013" s="197"/>
    </row>
    <row r="1014" spans="1:12" ht="12.75" hidden="1" customHeight="1" x14ac:dyDescent="0.2">
      <c r="A1014" s="3">
        <v>1008</v>
      </c>
      <c r="B1014" s="3">
        <v>3202</v>
      </c>
      <c r="C1014" s="215" t="s">
        <v>1477</v>
      </c>
      <c r="D1014" s="196">
        <v>14</v>
      </c>
      <c r="E1014" s="194" t="s">
        <v>44</v>
      </c>
      <c r="F1014" s="179" t="s">
        <v>39</v>
      </c>
      <c r="G1014" s="214">
        <v>27111544</v>
      </c>
      <c r="H1014" s="574">
        <v>297780.8</v>
      </c>
      <c r="I1014" s="3" t="s">
        <v>911</v>
      </c>
      <c r="J1014" s="178" t="s">
        <v>858</v>
      </c>
      <c r="K1014" s="211">
        <v>329</v>
      </c>
      <c r="L1014" s="197"/>
    </row>
    <row r="1015" spans="1:12" ht="25.5" hidden="1" customHeight="1" x14ac:dyDescent="0.2">
      <c r="A1015" s="3">
        <v>1009</v>
      </c>
      <c r="B1015" s="3">
        <v>3202</v>
      </c>
      <c r="C1015" s="215" t="s">
        <v>1478</v>
      </c>
      <c r="D1015" s="196">
        <v>2</v>
      </c>
      <c r="E1015" s="194" t="s">
        <v>44</v>
      </c>
      <c r="F1015" s="205" t="s">
        <v>39</v>
      </c>
      <c r="G1015" s="214">
        <v>23101512</v>
      </c>
      <c r="H1015" s="574">
        <v>297780.8</v>
      </c>
      <c r="I1015" s="3" t="s">
        <v>911</v>
      </c>
      <c r="J1015" s="178" t="s">
        <v>858</v>
      </c>
      <c r="K1015" s="211">
        <v>329</v>
      </c>
      <c r="L1015" s="197"/>
    </row>
    <row r="1016" spans="1:12" ht="12.75" hidden="1" customHeight="1" x14ac:dyDescent="0.2">
      <c r="A1016" s="3">
        <v>1010</v>
      </c>
      <c r="B1016" s="3">
        <v>3202</v>
      </c>
      <c r="C1016" s="215" t="s">
        <v>1479</v>
      </c>
      <c r="D1016" s="196">
        <v>4</v>
      </c>
      <c r="E1016" s="194" t="s">
        <v>44</v>
      </c>
      <c r="F1016" s="179" t="s">
        <v>39</v>
      </c>
      <c r="G1016" s="214">
        <v>27112040</v>
      </c>
      <c r="H1016" s="574">
        <v>297780.8</v>
      </c>
      <c r="I1016" s="3" t="s">
        <v>911</v>
      </c>
      <c r="J1016" s="178" t="s">
        <v>858</v>
      </c>
      <c r="K1016" s="211">
        <v>329</v>
      </c>
      <c r="L1016" s="197"/>
    </row>
    <row r="1017" spans="1:12" ht="25.5" hidden="1" customHeight="1" x14ac:dyDescent="0.2">
      <c r="A1017" s="3">
        <v>1011</v>
      </c>
      <c r="B1017" s="3">
        <v>3202</v>
      </c>
      <c r="C1017" s="215" t="s">
        <v>1480</v>
      </c>
      <c r="D1017" s="196">
        <v>6</v>
      </c>
      <c r="E1017" s="194" t="s">
        <v>44</v>
      </c>
      <c r="F1017" s="205" t="s">
        <v>39</v>
      </c>
      <c r="G1017" s="214">
        <v>27112040</v>
      </c>
      <c r="H1017" s="574">
        <v>297780.8</v>
      </c>
      <c r="I1017" s="3" t="s">
        <v>911</v>
      </c>
      <c r="J1017" s="178" t="s">
        <v>858</v>
      </c>
      <c r="K1017" s="211">
        <v>329</v>
      </c>
      <c r="L1017" s="197"/>
    </row>
    <row r="1018" spans="1:12" ht="12.75" hidden="1" customHeight="1" x14ac:dyDescent="0.2">
      <c r="A1018" s="3">
        <v>1012</v>
      </c>
      <c r="B1018" s="3">
        <v>3202</v>
      </c>
      <c r="C1018" s="215" t="s">
        <v>1481</v>
      </c>
      <c r="D1018" s="196">
        <v>3</v>
      </c>
      <c r="E1018" s="194" t="s">
        <v>44</v>
      </c>
      <c r="F1018" s="179" t="s">
        <v>39</v>
      </c>
      <c r="G1018" s="214">
        <v>27112701</v>
      </c>
      <c r="H1018" s="574">
        <v>297780.8</v>
      </c>
      <c r="I1018" s="3" t="s">
        <v>911</v>
      </c>
      <c r="J1018" s="178" t="s">
        <v>858</v>
      </c>
      <c r="K1018" s="211">
        <v>329</v>
      </c>
      <c r="L1018" s="197"/>
    </row>
    <row r="1019" spans="1:12" ht="25.5" hidden="1" customHeight="1" x14ac:dyDescent="0.2">
      <c r="A1019" s="3">
        <v>1013</v>
      </c>
      <c r="B1019" s="3">
        <v>3202</v>
      </c>
      <c r="C1019" s="215" t="s">
        <v>1482</v>
      </c>
      <c r="D1019" s="196">
        <v>24</v>
      </c>
      <c r="E1019" s="194" t="s">
        <v>44</v>
      </c>
      <c r="F1019" s="205" t="s">
        <v>39</v>
      </c>
      <c r="G1019" s="214">
        <v>27111535</v>
      </c>
      <c r="H1019" s="574">
        <v>297780.8</v>
      </c>
      <c r="I1019" s="3" t="s">
        <v>911</v>
      </c>
      <c r="J1019" s="178" t="s">
        <v>858</v>
      </c>
      <c r="K1019" s="211">
        <v>329</v>
      </c>
      <c r="L1019" s="197"/>
    </row>
    <row r="1020" spans="1:12" ht="12.75" hidden="1" customHeight="1" x14ac:dyDescent="0.2">
      <c r="A1020" s="3">
        <v>1014</v>
      </c>
      <c r="B1020" s="3">
        <v>3202</v>
      </c>
      <c r="C1020" s="215" t="s">
        <v>1483</v>
      </c>
      <c r="D1020" s="196">
        <v>12</v>
      </c>
      <c r="E1020" s="194" t="s">
        <v>44</v>
      </c>
      <c r="F1020" s="179" t="s">
        <v>39</v>
      </c>
      <c r="G1020" s="214">
        <v>27112039</v>
      </c>
      <c r="H1020" s="574">
        <v>297780.8</v>
      </c>
      <c r="I1020" s="3" t="s">
        <v>911</v>
      </c>
      <c r="J1020" s="178" t="s">
        <v>858</v>
      </c>
      <c r="K1020" s="211">
        <v>329</v>
      </c>
      <c r="L1020" s="197"/>
    </row>
    <row r="1021" spans="1:12" ht="12.75" hidden="1" customHeight="1" x14ac:dyDescent="0.2">
      <c r="A1021" s="3">
        <v>1015</v>
      </c>
      <c r="B1021" s="3">
        <v>3202</v>
      </c>
      <c r="C1021" s="215" t="s">
        <v>1484</v>
      </c>
      <c r="D1021" s="196">
        <v>115</v>
      </c>
      <c r="E1021" s="194" t="s">
        <v>44</v>
      </c>
      <c r="F1021" s="205" t="s">
        <v>39</v>
      </c>
      <c r="G1021" s="214">
        <v>39121722</v>
      </c>
      <c r="H1021" s="574">
        <v>297788.83</v>
      </c>
      <c r="I1021" s="3" t="s">
        <v>911</v>
      </c>
      <c r="J1021" s="178" t="s">
        <v>858</v>
      </c>
      <c r="K1021" s="211">
        <v>329</v>
      </c>
      <c r="L1021" s="197"/>
    </row>
    <row r="1022" spans="1:12" ht="38.25" hidden="1" customHeight="1" x14ac:dyDescent="0.2">
      <c r="A1022" s="3">
        <v>1016</v>
      </c>
      <c r="B1022" s="3">
        <v>3202</v>
      </c>
      <c r="C1022" s="197" t="s">
        <v>1485</v>
      </c>
      <c r="D1022" s="211">
        <v>280</v>
      </c>
      <c r="E1022" s="194" t="s">
        <v>44</v>
      </c>
      <c r="F1022" s="179" t="s">
        <v>39</v>
      </c>
      <c r="G1022" s="62" t="s">
        <v>1486</v>
      </c>
      <c r="H1022" s="574">
        <v>600000</v>
      </c>
      <c r="I1022" s="211" t="s">
        <v>1487</v>
      </c>
      <c r="J1022" s="178" t="s">
        <v>858</v>
      </c>
      <c r="K1022" s="211">
        <v>354</v>
      </c>
      <c r="L1022" s="197"/>
    </row>
    <row r="1023" spans="1:12" ht="25.5" hidden="1" customHeight="1" x14ac:dyDescent="0.2">
      <c r="A1023" s="3">
        <v>1017</v>
      </c>
      <c r="B1023" s="3">
        <v>3202</v>
      </c>
      <c r="C1023" s="197" t="s">
        <v>1488</v>
      </c>
      <c r="D1023" s="211">
        <v>2709.5</v>
      </c>
      <c r="E1023" s="194" t="s">
        <v>44</v>
      </c>
      <c r="F1023" s="205" t="s">
        <v>39</v>
      </c>
      <c r="G1023" s="62" t="s">
        <v>1489</v>
      </c>
      <c r="H1023" s="574">
        <v>3600000</v>
      </c>
      <c r="I1023" s="211" t="s">
        <v>1487</v>
      </c>
      <c r="J1023" s="178" t="s">
        <v>858</v>
      </c>
      <c r="K1023" s="211">
        <v>354</v>
      </c>
      <c r="L1023" s="197"/>
    </row>
    <row r="1024" spans="1:12" ht="25.5" hidden="1" customHeight="1" x14ac:dyDescent="0.2">
      <c r="A1024" s="3">
        <v>1018</v>
      </c>
      <c r="B1024" s="3">
        <v>3202</v>
      </c>
      <c r="C1024" s="197" t="s">
        <v>1490</v>
      </c>
      <c r="D1024" s="211">
        <v>161</v>
      </c>
      <c r="E1024" s="194" t="s">
        <v>44</v>
      </c>
      <c r="F1024" s="179" t="s">
        <v>39</v>
      </c>
      <c r="G1024" s="62" t="s">
        <v>1491</v>
      </c>
      <c r="H1024" s="574">
        <v>500000</v>
      </c>
      <c r="I1024" s="211" t="s">
        <v>1487</v>
      </c>
      <c r="J1024" s="178" t="s">
        <v>858</v>
      </c>
      <c r="K1024" s="211">
        <v>354</v>
      </c>
      <c r="L1024" s="197"/>
    </row>
    <row r="1025" spans="1:12" ht="25.5" hidden="1" customHeight="1" x14ac:dyDescent="0.2">
      <c r="A1025" s="3">
        <v>1019</v>
      </c>
      <c r="B1025" s="3">
        <v>3202</v>
      </c>
      <c r="C1025" s="197" t="s">
        <v>1492</v>
      </c>
      <c r="D1025" s="211">
        <v>20</v>
      </c>
      <c r="E1025" s="194" t="s">
        <v>44</v>
      </c>
      <c r="F1025" s="205" t="s">
        <v>39</v>
      </c>
      <c r="G1025" s="62" t="s">
        <v>1493</v>
      </c>
      <c r="H1025" s="574">
        <v>200000</v>
      </c>
      <c r="I1025" s="211" t="s">
        <v>1487</v>
      </c>
      <c r="J1025" s="178" t="s">
        <v>858</v>
      </c>
      <c r="K1025" s="211">
        <v>354</v>
      </c>
      <c r="L1025" s="197"/>
    </row>
    <row r="1026" spans="1:12" ht="38.25" hidden="1" customHeight="1" x14ac:dyDescent="0.2">
      <c r="A1026" s="3">
        <v>1020</v>
      </c>
      <c r="B1026" s="3">
        <v>3202</v>
      </c>
      <c r="C1026" s="197" t="s">
        <v>1494</v>
      </c>
      <c r="D1026" s="211">
        <v>713</v>
      </c>
      <c r="E1026" s="194" t="s">
        <v>44</v>
      </c>
      <c r="F1026" s="179" t="s">
        <v>39</v>
      </c>
      <c r="G1026" s="62" t="s">
        <v>1495</v>
      </c>
      <c r="H1026" s="574">
        <v>800000</v>
      </c>
      <c r="I1026" s="211" t="s">
        <v>1487</v>
      </c>
      <c r="J1026" s="178" t="s">
        <v>858</v>
      </c>
      <c r="K1026" s="211">
        <v>354</v>
      </c>
      <c r="L1026" s="197"/>
    </row>
    <row r="1027" spans="1:12" ht="38.25" hidden="1" customHeight="1" x14ac:dyDescent="0.2">
      <c r="A1027" s="3">
        <v>1021</v>
      </c>
      <c r="B1027" s="3">
        <v>3202</v>
      </c>
      <c r="C1027" s="197" t="s">
        <v>1496</v>
      </c>
      <c r="D1027" s="211">
        <v>2043</v>
      </c>
      <c r="E1027" s="194" t="s">
        <v>44</v>
      </c>
      <c r="F1027" s="205" t="s">
        <v>39</v>
      </c>
      <c r="G1027" s="62" t="s">
        <v>1497</v>
      </c>
      <c r="H1027" s="574">
        <v>1000000</v>
      </c>
      <c r="I1027" s="211" t="s">
        <v>1487</v>
      </c>
      <c r="J1027" s="178" t="s">
        <v>858</v>
      </c>
      <c r="K1027" s="211">
        <v>354</v>
      </c>
      <c r="L1027" s="197"/>
    </row>
    <row r="1028" spans="1:12" ht="51" hidden="1" customHeight="1" x14ac:dyDescent="0.2">
      <c r="A1028" s="3">
        <v>1022</v>
      </c>
      <c r="B1028" s="3">
        <v>3202</v>
      </c>
      <c r="C1028" s="197" t="s">
        <v>1498</v>
      </c>
      <c r="D1028" s="211">
        <v>1068</v>
      </c>
      <c r="E1028" s="194" t="s">
        <v>44</v>
      </c>
      <c r="F1028" s="179" t="s">
        <v>39</v>
      </c>
      <c r="G1028" s="62" t="s">
        <v>1499</v>
      </c>
      <c r="H1028" s="574">
        <v>2500000</v>
      </c>
      <c r="I1028" s="211" t="s">
        <v>1487</v>
      </c>
      <c r="J1028" s="178" t="s">
        <v>858</v>
      </c>
      <c r="K1028" s="211">
        <v>354</v>
      </c>
      <c r="L1028" s="197"/>
    </row>
    <row r="1029" spans="1:12" ht="51" hidden="1" customHeight="1" x14ac:dyDescent="0.2">
      <c r="A1029" s="3">
        <v>1023</v>
      </c>
      <c r="B1029" s="3">
        <v>3202</v>
      </c>
      <c r="C1029" s="197" t="s">
        <v>1500</v>
      </c>
      <c r="D1029" s="211">
        <v>1651</v>
      </c>
      <c r="E1029" s="194" t="s">
        <v>44</v>
      </c>
      <c r="F1029" s="205" t="s">
        <v>39</v>
      </c>
      <c r="G1029" s="62" t="s">
        <v>1501</v>
      </c>
      <c r="H1029" s="574">
        <v>4000000</v>
      </c>
      <c r="I1029" s="211" t="s">
        <v>1487</v>
      </c>
      <c r="J1029" s="178" t="s">
        <v>858</v>
      </c>
      <c r="K1029" s="211">
        <v>354</v>
      </c>
      <c r="L1029" s="197"/>
    </row>
    <row r="1030" spans="1:12" ht="38.25" hidden="1" customHeight="1" x14ac:dyDescent="0.2">
      <c r="A1030" s="3">
        <v>1024</v>
      </c>
      <c r="B1030" s="3">
        <v>3202</v>
      </c>
      <c r="C1030" s="197" t="s">
        <v>1502</v>
      </c>
      <c r="D1030" s="211">
        <v>381</v>
      </c>
      <c r="E1030" s="194" t="s">
        <v>44</v>
      </c>
      <c r="F1030" s="179" t="s">
        <v>39</v>
      </c>
      <c r="G1030" s="62" t="s">
        <v>1503</v>
      </c>
      <c r="H1030" s="574">
        <v>500000</v>
      </c>
      <c r="I1030" s="211" t="s">
        <v>1487</v>
      </c>
      <c r="J1030" s="178" t="s">
        <v>858</v>
      </c>
      <c r="K1030" s="211">
        <v>354</v>
      </c>
      <c r="L1030" s="197"/>
    </row>
    <row r="1031" spans="1:12" ht="51" hidden="1" customHeight="1" x14ac:dyDescent="0.2">
      <c r="A1031" s="3">
        <v>1025</v>
      </c>
      <c r="B1031" s="3">
        <v>3202</v>
      </c>
      <c r="C1031" s="197" t="s">
        <v>1504</v>
      </c>
      <c r="D1031" s="211">
        <v>2099</v>
      </c>
      <c r="E1031" s="194" t="s">
        <v>44</v>
      </c>
      <c r="F1031" s="205" t="s">
        <v>39</v>
      </c>
      <c r="G1031" s="62" t="s">
        <v>1505</v>
      </c>
      <c r="H1031" s="574">
        <v>3000000</v>
      </c>
      <c r="I1031" s="211" t="s">
        <v>1487</v>
      </c>
      <c r="J1031" s="178" t="s">
        <v>858</v>
      </c>
      <c r="K1031" s="211">
        <v>354</v>
      </c>
      <c r="L1031" s="197"/>
    </row>
    <row r="1032" spans="1:12" ht="63.75" hidden="1" customHeight="1" x14ac:dyDescent="0.2">
      <c r="A1032" s="3">
        <v>1026</v>
      </c>
      <c r="B1032" s="3">
        <v>3202</v>
      </c>
      <c r="C1032" s="197" t="s">
        <v>1506</v>
      </c>
      <c r="D1032" s="211">
        <v>45</v>
      </c>
      <c r="E1032" s="194" t="s">
        <v>44</v>
      </c>
      <c r="F1032" s="179" t="s">
        <v>39</v>
      </c>
      <c r="G1032" s="62" t="s">
        <v>1507</v>
      </c>
      <c r="H1032" s="574">
        <v>300000</v>
      </c>
      <c r="I1032" s="211" t="s">
        <v>1156</v>
      </c>
      <c r="J1032" s="178" t="s">
        <v>858</v>
      </c>
      <c r="K1032" s="211">
        <v>354</v>
      </c>
      <c r="L1032" s="197"/>
    </row>
    <row r="1033" spans="1:12" ht="63.75" hidden="1" customHeight="1" x14ac:dyDescent="0.2">
      <c r="A1033" s="3">
        <v>1027</v>
      </c>
      <c r="B1033" s="3">
        <v>3202</v>
      </c>
      <c r="C1033" s="197" t="s">
        <v>1508</v>
      </c>
      <c r="D1033" s="211">
        <v>625</v>
      </c>
      <c r="E1033" s="194" t="s">
        <v>1319</v>
      </c>
      <c r="F1033" s="205" t="s">
        <v>39</v>
      </c>
      <c r="G1033" s="62" t="s">
        <v>1509</v>
      </c>
      <c r="H1033" s="574">
        <v>500000</v>
      </c>
      <c r="I1033" s="3" t="s">
        <v>1487</v>
      </c>
      <c r="J1033" s="178" t="s">
        <v>858</v>
      </c>
      <c r="K1033" s="211">
        <v>354</v>
      </c>
      <c r="L1033" s="197"/>
    </row>
    <row r="1034" spans="1:12" ht="51" hidden="1" customHeight="1" x14ac:dyDescent="0.2">
      <c r="A1034" s="3">
        <v>1028</v>
      </c>
      <c r="B1034" s="3">
        <v>3202</v>
      </c>
      <c r="C1034" s="197" t="s">
        <v>1510</v>
      </c>
      <c r="D1034" s="211">
        <v>73</v>
      </c>
      <c r="E1034" s="194" t="s">
        <v>1319</v>
      </c>
      <c r="F1034" s="179" t="s">
        <v>39</v>
      </c>
      <c r="G1034" s="62" t="s">
        <v>1511</v>
      </c>
      <c r="H1034" s="574">
        <v>500000</v>
      </c>
      <c r="I1034" s="3" t="s">
        <v>1487</v>
      </c>
      <c r="J1034" s="178" t="s">
        <v>858</v>
      </c>
      <c r="K1034" s="211">
        <v>354</v>
      </c>
      <c r="L1034" s="197"/>
    </row>
    <row r="1035" spans="1:12" ht="63.75" hidden="1" customHeight="1" x14ac:dyDescent="0.2">
      <c r="A1035" s="3">
        <v>1029</v>
      </c>
      <c r="B1035" s="3">
        <v>3202</v>
      </c>
      <c r="C1035" s="197" t="s">
        <v>1512</v>
      </c>
      <c r="D1035" s="211">
        <v>210</v>
      </c>
      <c r="E1035" s="194" t="s">
        <v>44</v>
      </c>
      <c r="F1035" s="205" t="s">
        <v>39</v>
      </c>
      <c r="G1035" s="62" t="s">
        <v>1513</v>
      </c>
      <c r="H1035" s="574">
        <v>600000</v>
      </c>
      <c r="I1035" s="211" t="s">
        <v>1514</v>
      </c>
      <c r="J1035" s="178" t="s">
        <v>858</v>
      </c>
      <c r="K1035" s="211">
        <v>364</v>
      </c>
      <c r="L1035" s="197"/>
    </row>
    <row r="1036" spans="1:12" ht="63.75" hidden="1" customHeight="1" x14ac:dyDescent="0.2">
      <c r="A1036" s="3">
        <v>1030</v>
      </c>
      <c r="B1036" s="3">
        <v>3202</v>
      </c>
      <c r="C1036" s="197" t="s">
        <v>1515</v>
      </c>
      <c r="D1036" s="211">
        <v>65</v>
      </c>
      <c r="E1036" s="194" t="s">
        <v>44</v>
      </c>
      <c r="F1036" s="179" t="s">
        <v>39</v>
      </c>
      <c r="G1036" s="62" t="s">
        <v>1516</v>
      </c>
      <c r="H1036" s="574">
        <v>350000</v>
      </c>
      <c r="I1036" s="211" t="s">
        <v>1514</v>
      </c>
      <c r="J1036" s="178" t="s">
        <v>858</v>
      </c>
      <c r="K1036" s="211">
        <v>364</v>
      </c>
      <c r="L1036" s="197"/>
    </row>
    <row r="1037" spans="1:12" ht="51" hidden="1" customHeight="1" x14ac:dyDescent="0.2">
      <c r="A1037" s="3">
        <v>1031</v>
      </c>
      <c r="B1037" s="3">
        <v>3202</v>
      </c>
      <c r="C1037" s="197" t="s">
        <v>1517</v>
      </c>
      <c r="D1037" s="211">
        <v>15</v>
      </c>
      <c r="E1037" s="194" t="s">
        <v>44</v>
      </c>
      <c r="F1037" s="205" t="s">
        <v>39</v>
      </c>
      <c r="G1037" s="62" t="s">
        <v>1518</v>
      </c>
      <c r="H1037" s="574">
        <v>50000</v>
      </c>
      <c r="I1037" s="211" t="s">
        <v>1514</v>
      </c>
      <c r="J1037" s="178" t="s">
        <v>858</v>
      </c>
      <c r="K1037" s="211">
        <v>364</v>
      </c>
      <c r="L1037" s="197"/>
    </row>
    <row r="1038" spans="1:12" ht="63.75" hidden="1" customHeight="1" x14ac:dyDescent="0.2">
      <c r="A1038" s="3">
        <v>1032</v>
      </c>
      <c r="B1038" s="3">
        <v>3202</v>
      </c>
      <c r="C1038" s="197" t="s">
        <v>1519</v>
      </c>
      <c r="D1038" s="211">
        <v>48</v>
      </c>
      <c r="E1038" s="194" t="s">
        <v>44</v>
      </c>
      <c r="F1038" s="179" t="s">
        <v>39</v>
      </c>
      <c r="G1038" s="62" t="s">
        <v>1520</v>
      </c>
      <c r="H1038" s="574">
        <v>165000</v>
      </c>
      <c r="I1038" s="211" t="s">
        <v>1514</v>
      </c>
      <c r="J1038" s="178" t="s">
        <v>858</v>
      </c>
      <c r="K1038" s="211">
        <v>364</v>
      </c>
      <c r="L1038" s="197"/>
    </row>
    <row r="1039" spans="1:12" ht="51" hidden="1" customHeight="1" x14ac:dyDescent="0.2">
      <c r="A1039" s="3">
        <v>1033</v>
      </c>
      <c r="B1039" s="3">
        <v>3202</v>
      </c>
      <c r="C1039" s="197" t="s">
        <v>1521</v>
      </c>
      <c r="D1039" s="211">
        <v>50</v>
      </c>
      <c r="E1039" s="194" t="s">
        <v>44</v>
      </c>
      <c r="F1039" s="205" t="s">
        <v>39</v>
      </c>
      <c r="G1039" s="62" t="s">
        <v>1522</v>
      </c>
      <c r="H1039" s="574">
        <v>120000</v>
      </c>
      <c r="I1039" s="211" t="s">
        <v>1514</v>
      </c>
      <c r="J1039" s="178" t="s">
        <v>858</v>
      </c>
      <c r="K1039" s="211">
        <v>364</v>
      </c>
      <c r="L1039" s="197"/>
    </row>
    <row r="1040" spans="1:12" ht="51" hidden="1" customHeight="1" x14ac:dyDescent="0.2">
      <c r="A1040" s="3">
        <v>1034</v>
      </c>
      <c r="B1040" s="3">
        <v>3202</v>
      </c>
      <c r="C1040" s="197" t="s">
        <v>1523</v>
      </c>
      <c r="D1040" s="211">
        <v>30</v>
      </c>
      <c r="E1040" s="194" t="s">
        <v>44</v>
      </c>
      <c r="F1040" s="179" t="s">
        <v>39</v>
      </c>
      <c r="G1040" s="62" t="s">
        <v>1524</v>
      </c>
      <c r="H1040" s="574">
        <v>70000</v>
      </c>
      <c r="I1040" s="211" t="s">
        <v>1514</v>
      </c>
      <c r="J1040" s="178" t="s">
        <v>858</v>
      </c>
      <c r="K1040" s="211">
        <v>364</v>
      </c>
      <c r="L1040" s="197"/>
    </row>
    <row r="1041" spans="1:12" ht="76.5" hidden="1" customHeight="1" x14ac:dyDescent="0.2">
      <c r="A1041" s="3">
        <v>1035</v>
      </c>
      <c r="B1041" s="3">
        <v>3202</v>
      </c>
      <c r="C1041" s="197" t="s">
        <v>1525</v>
      </c>
      <c r="D1041" s="211">
        <v>197</v>
      </c>
      <c r="E1041" s="194" t="s">
        <v>44</v>
      </c>
      <c r="F1041" s="205" t="s">
        <v>39</v>
      </c>
      <c r="G1041" s="62" t="s">
        <v>1526</v>
      </c>
      <c r="H1041" s="574">
        <v>170000</v>
      </c>
      <c r="I1041" s="211" t="s">
        <v>1514</v>
      </c>
      <c r="J1041" s="178" t="s">
        <v>858</v>
      </c>
      <c r="K1041" s="211">
        <v>364</v>
      </c>
      <c r="L1041" s="197"/>
    </row>
    <row r="1042" spans="1:12" ht="51" hidden="1" customHeight="1" x14ac:dyDescent="0.2">
      <c r="A1042" s="3">
        <v>1036</v>
      </c>
      <c r="B1042" s="3">
        <v>3202</v>
      </c>
      <c r="C1042" s="197" t="s">
        <v>1527</v>
      </c>
      <c r="D1042" s="211">
        <v>49</v>
      </c>
      <c r="E1042" s="194" t="s">
        <v>44</v>
      </c>
      <c r="F1042" s="179" t="s">
        <v>39</v>
      </c>
      <c r="G1042" s="62" t="s">
        <v>1528</v>
      </c>
      <c r="H1042" s="574">
        <v>100000</v>
      </c>
      <c r="I1042" s="211" t="s">
        <v>1514</v>
      </c>
      <c r="J1042" s="178" t="s">
        <v>858</v>
      </c>
      <c r="K1042" s="211">
        <v>364</v>
      </c>
      <c r="L1042" s="197"/>
    </row>
    <row r="1043" spans="1:12" ht="63.75" hidden="1" customHeight="1" x14ac:dyDescent="0.2">
      <c r="A1043" s="3">
        <v>1037</v>
      </c>
      <c r="B1043" s="3">
        <v>3202</v>
      </c>
      <c r="C1043" s="197" t="s">
        <v>1529</v>
      </c>
      <c r="D1043" s="211">
        <v>47</v>
      </c>
      <c r="E1043" s="194" t="s">
        <v>44</v>
      </c>
      <c r="F1043" s="205" t="s">
        <v>39</v>
      </c>
      <c r="G1043" s="62" t="s">
        <v>1530</v>
      </c>
      <c r="H1043" s="574">
        <v>300000</v>
      </c>
      <c r="I1043" s="211" t="s">
        <v>1514</v>
      </c>
      <c r="J1043" s="178" t="s">
        <v>858</v>
      </c>
      <c r="K1043" s="211">
        <v>364</v>
      </c>
      <c r="L1043" s="197"/>
    </row>
    <row r="1044" spans="1:12" ht="38.25" hidden="1" customHeight="1" x14ac:dyDescent="0.2">
      <c r="A1044" s="3">
        <v>1038</v>
      </c>
      <c r="B1044" s="3">
        <v>3202</v>
      </c>
      <c r="C1044" s="197" t="s">
        <v>1531</v>
      </c>
      <c r="D1044" s="211">
        <v>600</v>
      </c>
      <c r="E1044" s="194" t="s">
        <v>44</v>
      </c>
      <c r="F1044" s="179" t="s">
        <v>39</v>
      </c>
      <c r="G1044" s="62" t="s">
        <v>1532</v>
      </c>
      <c r="H1044" s="574">
        <v>11000000</v>
      </c>
      <c r="I1044" s="211" t="s">
        <v>1514</v>
      </c>
      <c r="J1044" s="178" t="s">
        <v>858</v>
      </c>
      <c r="K1044" s="211">
        <v>364</v>
      </c>
      <c r="L1044" s="197"/>
    </row>
    <row r="1045" spans="1:12" ht="51" hidden="1" customHeight="1" x14ac:dyDescent="0.2">
      <c r="A1045" s="3">
        <v>1039</v>
      </c>
      <c r="B1045" s="3">
        <v>3202</v>
      </c>
      <c r="C1045" s="197" t="s">
        <v>1533</v>
      </c>
      <c r="D1045" s="211">
        <v>124</v>
      </c>
      <c r="E1045" s="194" t="s">
        <v>44</v>
      </c>
      <c r="F1045" s="205" t="s">
        <v>39</v>
      </c>
      <c r="G1045" s="62" t="s">
        <v>1534</v>
      </c>
      <c r="H1045" s="574">
        <v>500000</v>
      </c>
      <c r="I1045" s="211" t="s">
        <v>1514</v>
      </c>
      <c r="J1045" s="178" t="s">
        <v>858</v>
      </c>
      <c r="K1045" s="211">
        <v>364</v>
      </c>
      <c r="L1045" s="197"/>
    </row>
    <row r="1046" spans="1:12" ht="38.25" hidden="1" customHeight="1" x14ac:dyDescent="0.2">
      <c r="A1046" s="3">
        <v>1040</v>
      </c>
      <c r="B1046" s="3">
        <v>3202</v>
      </c>
      <c r="C1046" s="197" t="s">
        <v>1535</v>
      </c>
      <c r="D1046" s="211">
        <v>36</v>
      </c>
      <c r="E1046" s="194" t="s">
        <v>44</v>
      </c>
      <c r="F1046" s="179" t="s">
        <v>39</v>
      </c>
      <c r="G1046" s="62" t="s">
        <v>1536</v>
      </c>
      <c r="H1046" s="574">
        <v>1000000</v>
      </c>
      <c r="I1046" s="211" t="s">
        <v>1514</v>
      </c>
      <c r="J1046" s="178" t="s">
        <v>858</v>
      </c>
      <c r="K1046" s="211">
        <v>364</v>
      </c>
      <c r="L1046" s="197"/>
    </row>
    <row r="1047" spans="1:12" ht="38.25" hidden="1" customHeight="1" x14ac:dyDescent="0.2">
      <c r="A1047" s="3">
        <v>1041</v>
      </c>
      <c r="B1047" s="3">
        <v>3202</v>
      </c>
      <c r="C1047" s="197" t="s">
        <v>1537</v>
      </c>
      <c r="D1047" s="211">
        <v>366</v>
      </c>
      <c r="E1047" s="194" t="s">
        <v>44</v>
      </c>
      <c r="F1047" s="205" t="s">
        <v>39</v>
      </c>
      <c r="G1047" s="62" t="s">
        <v>1538</v>
      </c>
      <c r="H1047" s="574">
        <v>1000000</v>
      </c>
      <c r="I1047" s="211" t="s">
        <v>1514</v>
      </c>
      <c r="J1047" s="178" t="s">
        <v>858</v>
      </c>
      <c r="K1047" s="211">
        <v>364</v>
      </c>
      <c r="L1047" s="197"/>
    </row>
    <row r="1048" spans="1:12" ht="63.75" hidden="1" customHeight="1" x14ac:dyDescent="0.2">
      <c r="A1048" s="3">
        <v>1042</v>
      </c>
      <c r="B1048" s="3">
        <v>3202</v>
      </c>
      <c r="C1048" s="197" t="s">
        <v>1539</v>
      </c>
      <c r="D1048" s="211">
        <v>219</v>
      </c>
      <c r="E1048" s="194" t="s">
        <v>44</v>
      </c>
      <c r="F1048" s="179" t="s">
        <v>39</v>
      </c>
      <c r="G1048" s="62" t="s">
        <v>1540</v>
      </c>
      <c r="H1048" s="574">
        <v>3000000</v>
      </c>
      <c r="I1048" s="211" t="s">
        <v>1514</v>
      </c>
      <c r="J1048" s="178" t="s">
        <v>858</v>
      </c>
      <c r="K1048" s="211">
        <v>364</v>
      </c>
      <c r="L1048" s="197"/>
    </row>
    <row r="1049" spans="1:12" ht="63.75" hidden="1" customHeight="1" x14ac:dyDescent="0.2">
      <c r="A1049" s="3">
        <v>1043</v>
      </c>
      <c r="B1049" s="3">
        <v>3202</v>
      </c>
      <c r="C1049" s="197" t="s">
        <v>1541</v>
      </c>
      <c r="D1049" s="211">
        <v>182</v>
      </c>
      <c r="E1049" s="194" t="s">
        <v>44</v>
      </c>
      <c r="F1049" s="205" t="s">
        <v>39</v>
      </c>
      <c r="G1049" s="62" t="s">
        <v>1542</v>
      </c>
      <c r="H1049" s="574">
        <v>2000000</v>
      </c>
      <c r="I1049" s="211" t="s">
        <v>1514</v>
      </c>
      <c r="J1049" s="178" t="s">
        <v>858</v>
      </c>
      <c r="K1049" s="211">
        <v>364</v>
      </c>
      <c r="L1049" s="197"/>
    </row>
    <row r="1050" spans="1:12" ht="25.5" hidden="1" customHeight="1" x14ac:dyDescent="0.2">
      <c r="A1050" s="3">
        <v>1044</v>
      </c>
      <c r="B1050" s="3">
        <v>3202</v>
      </c>
      <c r="C1050" s="197" t="s">
        <v>1543</v>
      </c>
      <c r="D1050" s="211">
        <v>50</v>
      </c>
      <c r="E1050" s="194" t="s">
        <v>363</v>
      </c>
      <c r="F1050" s="179" t="s">
        <v>39</v>
      </c>
      <c r="G1050" s="62" t="s">
        <v>1544</v>
      </c>
      <c r="H1050" s="574">
        <v>3000000</v>
      </c>
      <c r="I1050" s="211" t="s">
        <v>1514</v>
      </c>
      <c r="J1050" s="178" t="s">
        <v>858</v>
      </c>
      <c r="K1050" s="211">
        <v>364</v>
      </c>
      <c r="L1050" s="197"/>
    </row>
    <row r="1051" spans="1:12" ht="102" hidden="1" customHeight="1" x14ac:dyDescent="0.2">
      <c r="A1051" s="3">
        <v>1045</v>
      </c>
      <c r="B1051" s="3">
        <v>3202</v>
      </c>
      <c r="C1051" s="197" t="s">
        <v>1545</v>
      </c>
      <c r="D1051" s="211">
        <v>2350</v>
      </c>
      <c r="E1051" s="194" t="s">
        <v>363</v>
      </c>
      <c r="F1051" s="205" t="s">
        <v>39</v>
      </c>
      <c r="G1051" s="62" t="s">
        <v>1546</v>
      </c>
      <c r="H1051" s="574">
        <v>2000000</v>
      </c>
      <c r="I1051" s="211" t="s">
        <v>1514</v>
      </c>
      <c r="J1051" s="178" t="s">
        <v>858</v>
      </c>
      <c r="K1051" s="3">
        <v>364</v>
      </c>
      <c r="L1051" s="197"/>
    </row>
    <row r="1052" spans="1:12" ht="102" hidden="1" customHeight="1" x14ac:dyDescent="0.2">
      <c r="A1052" s="3">
        <v>1046</v>
      </c>
      <c r="B1052" s="3">
        <v>3202</v>
      </c>
      <c r="C1052" s="197" t="s">
        <v>1547</v>
      </c>
      <c r="D1052" s="211">
        <v>768</v>
      </c>
      <c r="E1052" s="194" t="s">
        <v>363</v>
      </c>
      <c r="F1052" s="179" t="s">
        <v>39</v>
      </c>
      <c r="G1052" s="62" t="s">
        <v>1548</v>
      </c>
      <c r="H1052" s="574">
        <v>2000000</v>
      </c>
      <c r="I1052" s="211" t="s">
        <v>1514</v>
      </c>
      <c r="J1052" s="178" t="s">
        <v>858</v>
      </c>
      <c r="K1052" s="3">
        <v>364</v>
      </c>
      <c r="L1052" s="197"/>
    </row>
    <row r="1053" spans="1:12" ht="114.75" hidden="1" customHeight="1" x14ac:dyDescent="0.2">
      <c r="A1053" s="3">
        <v>1047</v>
      </c>
      <c r="B1053" s="3">
        <v>3202</v>
      </c>
      <c r="C1053" s="197" t="s">
        <v>1549</v>
      </c>
      <c r="D1053" s="211">
        <v>70</v>
      </c>
      <c r="E1053" s="194" t="s">
        <v>363</v>
      </c>
      <c r="F1053" s="205" t="s">
        <v>39</v>
      </c>
      <c r="G1053" s="62" t="s">
        <v>1550</v>
      </c>
      <c r="H1053" s="574">
        <v>400000</v>
      </c>
      <c r="I1053" s="211" t="s">
        <v>1514</v>
      </c>
      <c r="J1053" s="178" t="s">
        <v>858</v>
      </c>
      <c r="K1053" s="211">
        <v>364</v>
      </c>
      <c r="L1053" s="197"/>
    </row>
    <row r="1054" spans="1:12" ht="38.25" hidden="1" customHeight="1" x14ac:dyDescent="0.2">
      <c r="A1054" s="3">
        <v>1048</v>
      </c>
      <c r="B1054" s="3">
        <v>3202</v>
      </c>
      <c r="C1054" s="197" t="s">
        <v>1551</v>
      </c>
      <c r="D1054" s="211">
        <v>24624</v>
      </c>
      <c r="E1054" s="194" t="s">
        <v>44</v>
      </c>
      <c r="F1054" s="179" t="s">
        <v>39</v>
      </c>
      <c r="G1054" s="62" t="s">
        <v>1552</v>
      </c>
      <c r="H1054" s="574">
        <v>400000</v>
      </c>
      <c r="I1054" s="3" t="s">
        <v>1514</v>
      </c>
      <c r="J1054" s="178" t="s">
        <v>858</v>
      </c>
      <c r="K1054" s="211">
        <v>364</v>
      </c>
      <c r="L1054" s="197"/>
    </row>
    <row r="1055" spans="1:12" ht="38.25" hidden="1" customHeight="1" x14ac:dyDescent="0.2">
      <c r="A1055" s="3">
        <v>1049</v>
      </c>
      <c r="B1055" s="3">
        <v>3202</v>
      </c>
      <c r="C1055" s="197" t="s">
        <v>1553</v>
      </c>
      <c r="D1055" s="211">
        <v>100</v>
      </c>
      <c r="E1055" s="194" t="s">
        <v>44</v>
      </c>
      <c r="F1055" s="205" t="s">
        <v>39</v>
      </c>
      <c r="G1055" s="62" t="s">
        <v>1554</v>
      </c>
      <c r="H1055" s="574">
        <v>300000</v>
      </c>
      <c r="I1055" s="196" t="s">
        <v>1514</v>
      </c>
      <c r="J1055" s="178" t="s">
        <v>858</v>
      </c>
      <c r="K1055" s="211">
        <v>364</v>
      </c>
      <c r="L1055" s="197"/>
    </row>
    <row r="1056" spans="1:12" ht="38.25" hidden="1" customHeight="1" x14ac:dyDescent="0.2">
      <c r="A1056" s="3">
        <v>1050</v>
      </c>
      <c r="B1056" s="3">
        <v>3202</v>
      </c>
      <c r="C1056" s="197" t="s">
        <v>1555</v>
      </c>
      <c r="D1056" s="211">
        <v>8600</v>
      </c>
      <c r="E1056" s="194" t="s">
        <v>44</v>
      </c>
      <c r="F1056" s="179" t="s">
        <v>39</v>
      </c>
      <c r="G1056" s="62" t="s">
        <v>1556</v>
      </c>
      <c r="H1056" s="574">
        <v>25055000</v>
      </c>
      <c r="I1056" s="196" t="s">
        <v>1514</v>
      </c>
      <c r="J1056" s="178" t="s">
        <v>858</v>
      </c>
      <c r="K1056" s="211">
        <v>364</v>
      </c>
      <c r="L1056" s="197"/>
    </row>
    <row r="1057" spans="1:12" ht="38.25" hidden="1" customHeight="1" x14ac:dyDescent="0.2">
      <c r="A1057" s="3">
        <v>1051</v>
      </c>
      <c r="B1057" s="3">
        <v>3202</v>
      </c>
      <c r="C1057" s="197" t="s">
        <v>1557</v>
      </c>
      <c r="D1057" s="211">
        <v>50</v>
      </c>
      <c r="E1057" s="194" t="s">
        <v>44</v>
      </c>
      <c r="F1057" s="205" t="s">
        <v>39</v>
      </c>
      <c r="G1057" s="62" t="s">
        <v>1558</v>
      </c>
      <c r="H1057" s="574">
        <v>200000</v>
      </c>
      <c r="I1057" s="196" t="s">
        <v>1514</v>
      </c>
      <c r="J1057" s="178" t="s">
        <v>858</v>
      </c>
      <c r="K1057" s="211">
        <v>364</v>
      </c>
      <c r="L1057" s="197"/>
    </row>
    <row r="1058" spans="1:12" ht="38.25" hidden="1" customHeight="1" x14ac:dyDescent="0.2">
      <c r="A1058" s="3">
        <v>1052</v>
      </c>
      <c r="B1058" s="3">
        <v>3202</v>
      </c>
      <c r="C1058" s="197" t="s">
        <v>1559</v>
      </c>
      <c r="D1058" s="211">
        <v>50</v>
      </c>
      <c r="E1058" s="194" t="s">
        <v>44</v>
      </c>
      <c r="F1058" s="179" t="s">
        <v>39</v>
      </c>
      <c r="G1058" s="62" t="s">
        <v>1560</v>
      </c>
      <c r="H1058" s="574">
        <v>200000</v>
      </c>
      <c r="I1058" s="196" t="s">
        <v>1514</v>
      </c>
      <c r="J1058" s="178" t="s">
        <v>858</v>
      </c>
      <c r="K1058" s="211">
        <v>364</v>
      </c>
      <c r="L1058" s="197"/>
    </row>
    <row r="1059" spans="1:12" ht="38.25" hidden="1" customHeight="1" x14ac:dyDescent="0.2">
      <c r="A1059" s="3">
        <v>1053</v>
      </c>
      <c r="B1059" s="3">
        <v>3202</v>
      </c>
      <c r="C1059" s="197" t="s">
        <v>1561</v>
      </c>
      <c r="D1059" s="211">
        <v>200</v>
      </c>
      <c r="E1059" s="194" t="s">
        <v>44</v>
      </c>
      <c r="F1059" s="205" t="s">
        <v>39</v>
      </c>
      <c r="G1059" s="62" t="s">
        <v>1562</v>
      </c>
      <c r="H1059" s="574">
        <v>2500000</v>
      </c>
      <c r="I1059" s="196" t="s">
        <v>1514</v>
      </c>
      <c r="J1059" s="178" t="s">
        <v>858</v>
      </c>
      <c r="K1059" s="211">
        <v>364</v>
      </c>
      <c r="L1059" s="197"/>
    </row>
    <row r="1060" spans="1:12" ht="38.25" hidden="1" customHeight="1" x14ac:dyDescent="0.2">
      <c r="A1060" s="3">
        <v>1054</v>
      </c>
      <c r="B1060" s="3">
        <v>3202</v>
      </c>
      <c r="C1060" s="197" t="s">
        <v>1563</v>
      </c>
      <c r="D1060" s="211">
        <v>850</v>
      </c>
      <c r="E1060" s="194" t="s">
        <v>44</v>
      </c>
      <c r="F1060" s="179" t="s">
        <v>39</v>
      </c>
      <c r="G1060" s="62" t="s">
        <v>1564</v>
      </c>
      <c r="H1060" s="574">
        <v>2500000</v>
      </c>
      <c r="I1060" s="196" t="s">
        <v>1514</v>
      </c>
      <c r="J1060" s="178" t="s">
        <v>858</v>
      </c>
      <c r="K1060" s="211">
        <v>364</v>
      </c>
      <c r="L1060" s="197"/>
    </row>
    <row r="1061" spans="1:12" ht="38.25" hidden="1" customHeight="1" x14ac:dyDescent="0.2">
      <c r="A1061" s="3">
        <v>1055</v>
      </c>
      <c r="B1061" s="3">
        <v>3202</v>
      </c>
      <c r="C1061" s="197" t="s">
        <v>1565</v>
      </c>
      <c r="D1061" s="211">
        <v>100</v>
      </c>
      <c r="E1061" s="194" t="s">
        <v>44</v>
      </c>
      <c r="F1061" s="205" t="s">
        <v>39</v>
      </c>
      <c r="G1061" s="62" t="s">
        <v>1566</v>
      </c>
      <c r="H1061" s="574">
        <v>270000</v>
      </c>
      <c r="I1061" s="196" t="s">
        <v>1514</v>
      </c>
      <c r="J1061" s="178" t="s">
        <v>858</v>
      </c>
      <c r="K1061" s="211">
        <v>364</v>
      </c>
      <c r="L1061" s="197"/>
    </row>
    <row r="1062" spans="1:12" ht="38.25" hidden="1" customHeight="1" x14ac:dyDescent="0.2">
      <c r="A1062" s="3">
        <v>1056</v>
      </c>
      <c r="B1062" s="3">
        <v>3202</v>
      </c>
      <c r="C1062" s="197" t="s">
        <v>1567</v>
      </c>
      <c r="D1062" s="211">
        <v>50</v>
      </c>
      <c r="E1062" s="194" t="s">
        <v>44</v>
      </c>
      <c r="F1062" s="179" t="s">
        <v>39</v>
      </c>
      <c r="G1062" s="62" t="s">
        <v>1568</v>
      </c>
      <c r="H1062" s="574">
        <v>250000</v>
      </c>
      <c r="I1062" s="196" t="s">
        <v>1514</v>
      </c>
      <c r="J1062" s="178" t="s">
        <v>858</v>
      </c>
      <c r="K1062" s="211">
        <v>364</v>
      </c>
      <c r="L1062" s="197"/>
    </row>
    <row r="1063" spans="1:12" ht="25.5" hidden="1" customHeight="1" x14ac:dyDescent="0.2">
      <c r="A1063" s="3">
        <v>1057</v>
      </c>
      <c r="B1063" s="3">
        <v>3202</v>
      </c>
      <c r="C1063" s="213" t="s">
        <v>1569</v>
      </c>
      <c r="D1063" s="196">
        <v>10</v>
      </c>
      <c r="E1063" s="194" t="s">
        <v>44</v>
      </c>
      <c r="F1063" s="205" t="s">
        <v>39</v>
      </c>
      <c r="G1063" s="214" t="s">
        <v>1570</v>
      </c>
      <c r="H1063" s="574">
        <v>500000</v>
      </c>
      <c r="I1063" s="196" t="s">
        <v>1514</v>
      </c>
      <c r="J1063" s="178" t="s">
        <v>858</v>
      </c>
      <c r="K1063" s="194">
        <v>364</v>
      </c>
      <c r="L1063" s="197"/>
    </row>
    <row r="1064" spans="1:12" ht="38.25" hidden="1" customHeight="1" x14ac:dyDescent="0.2">
      <c r="A1064" s="3">
        <v>1058</v>
      </c>
      <c r="B1064" s="3">
        <v>3202</v>
      </c>
      <c r="C1064" s="197" t="s">
        <v>1571</v>
      </c>
      <c r="D1064" s="211">
        <v>172</v>
      </c>
      <c r="E1064" s="194" t="s">
        <v>44</v>
      </c>
      <c r="F1064" s="179" t="s">
        <v>39</v>
      </c>
      <c r="G1064" s="62" t="s">
        <v>1572</v>
      </c>
      <c r="H1064" s="574">
        <v>120308.84000000001</v>
      </c>
      <c r="I1064" s="211" t="s">
        <v>1514</v>
      </c>
      <c r="J1064" s="178" t="s">
        <v>858</v>
      </c>
      <c r="K1064" s="211">
        <v>365</v>
      </c>
      <c r="L1064" s="197"/>
    </row>
    <row r="1065" spans="1:12" ht="51" hidden="1" customHeight="1" x14ac:dyDescent="0.2">
      <c r="A1065" s="3">
        <v>1059</v>
      </c>
      <c r="B1065" s="3">
        <v>3202</v>
      </c>
      <c r="C1065" s="197" t="s">
        <v>1573</v>
      </c>
      <c r="D1065" s="211">
        <v>300</v>
      </c>
      <c r="E1065" s="194" t="s">
        <v>44</v>
      </c>
      <c r="F1065" s="205" t="s">
        <v>39</v>
      </c>
      <c r="G1065" s="62" t="s">
        <v>1574</v>
      </c>
      <c r="H1065" s="574">
        <v>1161075</v>
      </c>
      <c r="I1065" s="3" t="s">
        <v>1514</v>
      </c>
      <c r="J1065" s="178" t="s">
        <v>858</v>
      </c>
      <c r="K1065" s="211">
        <v>365</v>
      </c>
      <c r="L1065" s="197"/>
    </row>
    <row r="1066" spans="1:12" ht="102" hidden="1" customHeight="1" x14ac:dyDescent="0.2">
      <c r="A1066" s="3">
        <v>1060</v>
      </c>
      <c r="B1066" s="3">
        <v>3202</v>
      </c>
      <c r="C1066" s="197" t="s">
        <v>1575</v>
      </c>
      <c r="D1066" s="211">
        <v>1141</v>
      </c>
      <c r="E1066" s="194" t="s">
        <v>44</v>
      </c>
      <c r="F1066" s="179" t="s">
        <v>39</v>
      </c>
      <c r="G1066" s="62" t="s">
        <v>1576</v>
      </c>
      <c r="H1066" s="574">
        <v>7117101.6000000006</v>
      </c>
      <c r="I1066" s="211" t="s">
        <v>1514</v>
      </c>
      <c r="J1066" s="178" t="s">
        <v>858</v>
      </c>
      <c r="K1066" s="211">
        <v>365</v>
      </c>
      <c r="L1066" s="197"/>
    </row>
    <row r="1067" spans="1:12" ht="51" hidden="1" customHeight="1" x14ac:dyDescent="0.2">
      <c r="A1067" s="3">
        <v>1061</v>
      </c>
      <c r="B1067" s="3">
        <v>3202</v>
      </c>
      <c r="C1067" s="197" t="s">
        <v>1577</v>
      </c>
      <c r="D1067" s="211">
        <v>37</v>
      </c>
      <c r="E1067" s="194" t="s">
        <v>44</v>
      </c>
      <c r="F1067" s="205" t="s">
        <v>39</v>
      </c>
      <c r="G1067" s="62" t="s">
        <v>1578</v>
      </c>
      <c r="H1067" s="574">
        <v>532838.85</v>
      </c>
      <c r="I1067" s="211" t="s">
        <v>1514</v>
      </c>
      <c r="J1067" s="178" t="s">
        <v>858</v>
      </c>
      <c r="K1067" s="211">
        <v>365</v>
      </c>
      <c r="L1067" s="197"/>
    </row>
    <row r="1068" spans="1:12" ht="63.75" hidden="1" customHeight="1" x14ac:dyDescent="0.2">
      <c r="A1068" s="3">
        <v>1062</v>
      </c>
      <c r="B1068" s="3">
        <v>3202</v>
      </c>
      <c r="C1068" s="451" t="s">
        <v>1579</v>
      </c>
      <c r="D1068" s="211">
        <v>44</v>
      </c>
      <c r="E1068" s="194" t="s">
        <v>44</v>
      </c>
      <c r="F1068" s="179" t="s">
        <v>39</v>
      </c>
      <c r="G1068" s="62" t="s">
        <v>1580</v>
      </c>
      <c r="H1068" s="574">
        <v>5280000</v>
      </c>
      <c r="I1068" s="211" t="s">
        <v>1514</v>
      </c>
      <c r="J1068" s="178" t="s">
        <v>858</v>
      </c>
      <c r="K1068" s="211">
        <v>365</v>
      </c>
      <c r="L1068" s="197"/>
    </row>
    <row r="1069" spans="1:12" ht="63.75" hidden="1" customHeight="1" x14ac:dyDescent="0.2">
      <c r="A1069" s="3">
        <v>1063</v>
      </c>
      <c r="B1069" s="3">
        <v>3202</v>
      </c>
      <c r="C1069" s="451" t="s">
        <v>1581</v>
      </c>
      <c r="D1069" s="211">
        <v>56</v>
      </c>
      <c r="E1069" s="194" t="s">
        <v>44</v>
      </c>
      <c r="F1069" s="205" t="s">
        <v>39</v>
      </c>
      <c r="G1069" s="62" t="s">
        <v>1582</v>
      </c>
      <c r="H1069" s="574">
        <v>6720000</v>
      </c>
      <c r="I1069" s="211" t="s">
        <v>1514</v>
      </c>
      <c r="J1069" s="178" t="s">
        <v>858</v>
      </c>
      <c r="K1069" s="211">
        <v>365</v>
      </c>
      <c r="L1069" s="197"/>
    </row>
    <row r="1070" spans="1:12" ht="63.75" hidden="1" customHeight="1" x14ac:dyDescent="0.2">
      <c r="A1070" s="3">
        <v>1064</v>
      </c>
      <c r="B1070" s="3">
        <v>3202</v>
      </c>
      <c r="C1070" s="451" t="s">
        <v>1583</v>
      </c>
      <c r="D1070" s="211">
        <v>62</v>
      </c>
      <c r="E1070" s="194" t="s">
        <v>44</v>
      </c>
      <c r="F1070" s="179" t="s">
        <v>39</v>
      </c>
      <c r="G1070" s="62" t="s">
        <v>1584</v>
      </c>
      <c r="H1070" s="574">
        <v>7440000</v>
      </c>
      <c r="I1070" s="211" t="s">
        <v>1514</v>
      </c>
      <c r="J1070" s="178" t="s">
        <v>858</v>
      </c>
      <c r="K1070" s="211">
        <v>365</v>
      </c>
      <c r="L1070" s="197"/>
    </row>
    <row r="1071" spans="1:12" ht="63.75" hidden="1" customHeight="1" x14ac:dyDescent="0.2">
      <c r="A1071" s="3">
        <v>1065</v>
      </c>
      <c r="B1071" s="3">
        <v>3202</v>
      </c>
      <c r="C1071" s="451" t="s">
        <v>1585</v>
      </c>
      <c r="D1071" s="211">
        <v>8</v>
      </c>
      <c r="E1071" s="194" t="s">
        <v>44</v>
      </c>
      <c r="F1071" s="205" t="s">
        <v>39</v>
      </c>
      <c r="G1071" s="62" t="s">
        <v>1586</v>
      </c>
      <c r="H1071" s="574">
        <v>960000</v>
      </c>
      <c r="I1071" s="211" t="s">
        <v>1514</v>
      </c>
      <c r="J1071" s="178" t="s">
        <v>858</v>
      </c>
      <c r="K1071" s="211">
        <v>365</v>
      </c>
      <c r="L1071" s="197"/>
    </row>
    <row r="1072" spans="1:12" ht="25.5" hidden="1" customHeight="1" x14ac:dyDescent="0.2">
      <c r="A1072" s="3">
        <v>1066</v>
      </c>
      <c r="B1072" s="3">
        <v>3202</v>
      </c>
      <c r="C1072" s="197" t="s">
        <v>1587</v>
      </c>
      <c r="D1072" s="211">
        <v>28</v>
      </c>
      <c r="E1072" s="194" t="s">
        <v>44</v>
      </c>
      <c r="F1072" s="179" t="s">
        <v>39</v>
      </c>
      <c r="G1072" s="62" t="s">
        <v>1588</v>
      </c>
      <c r="H1072" s="574">
        <v>5271000</v>
      </c>
      <c r="I1072" s="211" t="s">
        <v>1514</v>
      </c>
      <c r="J1072" s="178" t="s">
        <v>858</v>
      </c>
      <c r="K1072" s="211">
        <v>365</v>
      </c>
      <c r="L1072" s="197"/>
    </row>
    <row r="1073" spans="1:12" ht="25.5" hidden="1" customHeight="1" x14ac:dyDescent="0.2">
      <c r="A1073" s="3">
        <v>1067</v>
      </c>
      <c r="B1073" s="3">
        <v>3202</v>
      </c>
      <c r="C1073" s="197" t="s">
        <v>1589</v>
      </c>
      <c r="D1073" s="211">
        <v>3</v>
      </c>
      <c r="E1073" s="194" t="s">
        <v>44</v>
      </c>
      <c r="F1073" s="205" t="s">
        <v>39</v>
      </c>
      <c r="G1073" s="62" t="s">
        <v>1590</v>
      </c>
      <c r="H1073" s="574">
        <v>96900</v>
      </c>
      <c r="I1073" s="211" t="s">
        <v>1514</v>
      </c>
      <c r="J1073" s="178" t="s">
        <v>858</v>
      </c>
      <c r="K1073" s="211">
        <v>365</v>
      </c>
      <c r="L1073" s="197"/>
    </row>
    <row r="1074" spans="1:12" ht="25.5" hidden="1" customHeight="1" x14ac:dyDescent="0.2">
      <c r="A1074" s="3">
        <v>1068</v>
      </c>
      <c r="B1074" s="3">
        <v>3202</v>
      </c>
      <c r="C1074" s="197" t="s">
        <v>1591</v>
      </c>
      <c r="D1074" s="211">
        <v>113</v>
      </c>
      <c r="E1074" s="194" t="s">
        <v>44</v>
      </c>
      <c r="F1074" s="179" t="s">
        <v>39</v>
      </c>
      <c r="G1074" s="62" t="s">
        <v>1592</v>
      </c>
      <c r="H1074" s="574">
        <v>22037705.219999999</v>
      </c>
      <c r="I1074" s="211" t="s">
        <v>1514</v>
      </c>
      <c r="J1074" s="178" t="s">
        <v>858</v>
      </c>
      <c r="K1074" s="211">
        <v>365</v>
      </c>
      <c r="L1074" s="197"/>
    </row>
    <row r="1075" spans="1:12" ht="38.25" hidden="1" customHeight="1" x14ac:dyDescent="0.2">
      <c r="A1075" s="3">
        <v>1069</v>
      </c>
      <c r="B1075" s="3">
        <v>3202</v>
      </c>
      <c r="C1075" s="197" t="s">
        <v>1593</v>
      </c>
      <c r="D1075" s="211">
        <v>30</v>
      </c>
      <c r="E1075" s="194" t="s">
        <v>44</v>
      </c>
      <c r="F1075" s="205" t="s">
        <v>39</v>
      </c>
      <c r="G1075" s="62" t="s">
        <v>1594</v>
      </c>
      <c r="H1075" s="574">
        <v>5567058</v>
      </c>
      <c r="I1075" s="211" t="s">
        <v>1514</v>
      </c>
      <c r="J1075" s="178" t="s">
        <v>858</v>
      </c>
      <c r="K1075" s="211">
        <v>365</v>
      </c>
      <c r="L1075" s="197"/>
    </row>
    <row r="1076" spans="1:12" ht="25.5" hidden="1" customHeight="1" x14ac:dyDescent="0.2">
      <c r="A1076" s="3">
        <v>1070</v>
      </c>
      <c r="B1076" s="3">
        <v>3202</v>
      </c>
      <c r="C1076" s="197" t="s">
        <v>1595</v>
      </c>
      <c r="D1076" s="211">
        <v>197</v>
      </c>
      <c r="E1076" s="194" t="s">
        <v>44</v>
      </c>
      <c r="F1076" s="179" t="s">
        <v>39</v>
      </c>
      <c r="G1076" s="62" t="s">
        <v>1596</v>
      </c>
      <c r="H1076" s="574">
        <v>314471.09999999998</v>
      </c>
      <c r="I1076" s="211" t="s">
        <v>1514</v>
      </c>
      <c r="J1076" s="178" t="s">
        <v>858</v>
      </c>
      <c r="K1076" s="211">
        <v>365</v>
      </c>
      <c r="L1076" s="197"/>
    </row>
    <row r="1077" spans="1:12" ht="51" hidden="1" customHeight="1" x14ac:dyDescent="0.2">
      <c r="A1077" s="3">
        <v>1071</v>
      </c>
      <c r="B1077" s="3">
        <v>3202</v>
      </c>
      <c r="C1077" s="197" t="s">
        <v>1597</v>
      </c>
      <c r="D1077" s="211">
        <v>44</v>
      </c>
      <c r="E1077" s="194" t="s">
        <v>44</v>
      </c>
      <c r="F1077" s="205" t="s">
        <v>39</v>
      </c>
      <c r="G1077" s="62" t="s">
        <v>1598</v>
      </c>
      <c r="H1077" s="574">
        <v>691605.2</v>
      </c>
      <c r="I1077" s="211" t="s">
        <v>1514</v>
      </c>
      <c r="J1077" s="178" t="s">
        <v>858</v>
      </c>
      <c r="K1077" s="211">
        <v>365</v>
      </c>
      <c r="L1077" s="197"/>
    </row>
    <row r="1078" spans="1:12" ht="51" hidden="1" customHeight="1" x14ac:dyDescent="0.2">
      <c r="A1078" s="3">
        <v>1072</v>
      </c>
      <c r="B1078" s="3">
        <v>3202</v>
      </c>
      <c r="C1078" s="197" t="s">
        <v>1599</v>
      </c>
      <c r="D1078" s="211">
        <v>51</v>
      </c>
      <c r="E1078" s="194" t="s">
        <v>44</v>
      </c>
      <c r="F1078" s="179" t="s">
        <v>39</v>
      </c>
      <c r="G1078" s="62" t="s">
        <v>1600</v>
      </c>
      <c r="H1078" s="574">
        <v>800699.49</v>
      </c>
      <c r="I1078" s="211" t="s">
        <v>1514</v>
      </c>
      <c r="J1078" s="178" t="s">
        <v>858</v>
      </c>
      <c r="K1078" s="211">
        <v>365</v>
      </c>
      <c r="L1078" s="197"/>
    </row>
    <row r="1079" spans="1:12" ht="63.75" hidden="1" customHeight="1" x14ac:dyDescent="0.2">
      <c r="A1079" s="3">
        <v>1073</v>
      </c>
      <c r="B1079" s="3">
        <v>3202</v>
      </c>
      <c r="C1079" s="197" t="s">
        <v>1601</v>
      </c>
      <c r="D1079" s="211">
        <v>10</v>
      </c>
      <c r="E1079" s="194" t="s">
        <v>44</v>
      </c>
      <c r="F1079" s="205" t="s">
        <v>39</v>
      </c>
      <c r="G1079" s="62" t="s">
        <v>1602</v>
      </c>
      <c r="H1079" s="574">
        <v>413241</v>
      </c>
      <c r="I1079" s="211" t="s">
        <v>1514</v>
      </c>
      <c r="J1079" s="178" t="s">
        <v>858</v>
      </c>
      <c r="K1079" s="211">
        <v>365</v>
      </c>
      <c r="L1079" s="197"/>
    </row>
    <row r="1080" spans="1:12" ht="63.75" hidden="1" customHeight="1" x14ac:dyDescent="0.2">
      <c r="A1080" s="3">
        <v>1074</v>
      </c>
      <c r="B1080" s="3">
        <v>3202</v>
      </c>
      <c r="C1080" s="197" t="s">
        <v>1603</v>
      </c>
      <c r="D1080" s="211">
        <v>3</v>
      </c>
      <c r="E1080" s="194" t="s">
        <v>44</v>
      </c>
      <c r="F1080" s="179" t="s">
        <v>39</v>
      </c>
      <c r="G1080" s="62">
        <v>46181504</v>
      </c>
      <c r="H1080" s="574">
        <v>413241</v>
      </c>
      <c r="I1080" s="211" t="s">
        <v>1514</v>
      </c>
      <c r="J1080" s="178" t="s">
        <v>858</v>
      </c>
      <c r="K1080" s="211">
        <v>365</v>
      </c>
      <c r="L1080" s="197"/>
    </row>
    <row r="1081" spans="1:12" ht="63.75" hidden="1" customHeight="1" x14ac:dyDescent="0.2">
      <c r="A1081" s="3">
        <v>1075</v>
      </c>
      <c r="B1081" s="3">
        <v>3202</v>
      </c>
      <c r="C1081" s="197" t="s">
        <v>1604</v>
      </c>
      <c r="D1081" s="211">
        <v>1</v>
      </c>
      <c r="E1081" s="194" t="s">
        <v>44</v>
      </c>
      <c r="F1081" s="205" t="s">
        <v>39</v>
      </c>
      <c r="G1081" s="62">
        <v>46181504</v>
      </c>
      <c r="H1081" s="574">
        <v>413241</v>
      </c>
      <c r="I1081" s="211" t="s">
        <v>1514</v>
      </c>
      <c r="J1081" s="178" t="s">
        <v>858</v>
      </c>
      <c r="K1081" s="211">
        <v>365</v>
      </c>
      <c r="L1081" s="197"/>
    </row>
    <row r="1082" spans="1:12" ht="51" hidden="1" customHeight="1" x14ac:dyDescent="0.2">
      <c r="A1082" s="3">
        <v>1076</v>
      </c>
      <c r="B1082" s="3">
        <v>3202</v>
      </c>
      <c r="C1082" s="197" t="s">
        <v>1605</v>
      </c>
      <c r="D1082" s="211">
        <v>59</v>
      </c>
      <c r="E1082" s="194" t="s">
        <v>44</v>
      </c>
      <c r="F1082" s="179" t="s">
        <v>39</v>
      </c>
      <c r="G1082" s="62" t="s">
        <v>1606</v>
      </c>
      <c r="H1082" s="574">
        <v>2331270.54</v>
      </c>
      <c r="I1082" s="211" t="s">
        <v>1514</v>
      </c>
      <c r="J1082" s="178" t="s">
        <v>858</v>
      </c>
      <c r="K1082" s="211">
        <v>365</v>
      </c>
      <c r="L1082" s="197"/>
    </row>
    <row r="1083" spans="1:12" ht="51" hidden="1" customHeight="1" x14ac:dyDescent="0.2">
      <c r="A1083" s="3">
        <v>1077</v>
      </c>
      <c r="B1083" s="3">
        <v>3202</v>
      </c>
      <c r="C1083" s="197" t="s">
        <v>1607</v>
      </c>
      <c r="D1083" s="211">
        <v>22</v>
      </c>
      <c r="E1083" s="194" t="s">
        <v>44</v>
      </c>
      <c r="F1083" s="205" t="s">
        <v>39</v>
      </c>
      <c r="G1083" s="62" t="s">
        <v>1608</v>
      </c>
      <c r="H1083" s="574">
        <v>776534.22000000009</v>
      </c>
      <c r="I1083" s="211" t="s">
        <v>1514</v>
      </c>
      <c r="J1083" s="178" t="s">
        <v>858</v>
      </c>
      <c r="K1083" s="211">
        <v>365</v>
      </c>
      <c r="L1083" s="197" t="s">
        <v>1609</v>
      </c>
    </row>
    <row r="1084" spans="1:12" ht="51" hidden="1" customHeight="1" x14ac:dyDescent="0.2">
      <c r="A1084" s="3">
        <v>1078</v>
      </c>
      <c r="B1084" s="3">
        <v>3202</v>
      </c>
      <c r="C1084" s="197" t="s">
        <v>1610</v>
      </c>
      <c r="D1084" s="211">
        <v>40</v>
      </c>
      <c r="E1084" s="194" t="s">
        <v>44</v>
      </c>
      <c r="F1084" s="179" t="s">
        <v>39</v>
      </c>
      <c r="G1084" s="62" t="s">
        <v>1611</v>
      </c>
      <c r="H1084" s="574">
        <v>1840092</v>
      </c>
      <c r="I1084" s="211" t="s">
        <v>1514</v>
      </c>
      <c r="J1084" s="178" t="s">
        <v>858</v>
      </c>
      <c r="K1084" s="211">
        <v>365</v>
      </c>
      <c r="L1084" s="197"/>
    </row>
    <row r="1085" spans="1:12" ht="51" hidden="1" customHeight="1" x14ac:dyDescent="0.2">
      <c r="A1085" s="3">
        <v>1079</v>
      </c>
      <c r="B1085" s="3">
        <v>3202</v>
      </c>
      <c r="C1085" s="197" t="s">
        <v>1612</v>
      </c>
      <c r="D1085" s="211">
        <v>22</v>
      </c>
      <c r="E1085" s="194" t="s">
        <v>44</v>
      </c>
      <c r="F1085" s="205" t="s">
        <v>39</v>
      </c>
      <c r="G1085" s="62" t="s">
        <v>1613</v>
      </c>
      <c r="H1085" s="574">
        <v>1249110.5</v>
      </c>
      <c r="I1085" s="211" t="s">
        <v>1514</v>
      </c>
      <c r="J1085" s="178" t="s">
        <v>858</v>
      </c>
      <c r="K1085" s="211">
        <v>365</v>
      </c>
      <c r="L1085" s="197" t="s">
        <v>1609</v>
      </c>
    </row>
    <row r="1086" spans="1:12" ht="51" hidden="1" customHeight="1" x14ac:dyDescent="0.2">
      <c r="A1086" s="3">
        <v>1080</v>
      </c>
      <c r="B1086" s="3">
        <v>3202</v>
      </c>
      <c r="C1086" s="197" t="s">
        <v>1614</v>
      </c>
      <c r="D1086" s="211">
        <v>5</v>
      </c>
      <c r="E1086" s="194" t="s">
        <v>44</v>
      </c>
      <c r="F1086" s="179" t="s">
        <v>39</v>
      </c>
      <c r="G1086" s="62" t="s">
        <v>1615</v>
      </c>
      <c r="H1086" s="574">
        <v>376696.8</v>
      </c>
      <c r="I1086" s="211" t="s">
        <v>1514</v>
      </c>
      <c r="J1086" s="178" t="s">
        <v>858</v>
      </c>
      <c r="K1086" s="211">
        <v>365</v>
      </c>
      <c r="L1086" s="197" t="s">
        <v>1609</v>
      </c>
    </row>
    <row r="1087" spans="1:12" ht="76.5" hidden="1" customHeight="1" x14ac:dyDescent="0.2">
      <c r="A1087" s="3">
        <v>1081</v>
      </c>
      <c r="B1087" s="3">
        <v>3202</v>
      </c>
      <c r="C1087" s="197" t="s">
        <v>1616</v>
      </c>
      <c r="D1087" s="211">
        <v>1</v>
      </c>
      <c r="E1087" s="194" t="s">
        <v>44</v>
      </c>
      <c r="F1087" s="205" t="s">
        <v>39</v>
      </c>
      <c r="G1087" s="62" t="s">
        <v>1617</v>
      </c>
      <c r="H1087" s="574">
        <v>370640</v>
      </c>
      <c r="I1087" s="211" t="s">
        <v>1514</v>
      </c>
      <c r="J1087" s="178" t="s">
        <v>858</v>
      </c>
      <c r="K1087" s="211">
        <v>365</v>
      </c>
      <c r="L1087" s="197"/>
    </row>
    <row r="1088" spans="1:12" ht="76.5" hidden="1" customHeight="1" x14ac:dyDescent="0.2">
      <c r="A1088" s="3">
        <v>1082</v>
      </c>
      <c r="B1088" s="3">
        <v>3202</v>
      </c>
      <c r="C1088" s="197" t="s">
        <v>1618</v>
      </c>
      <c r="D1088" s="211">
        <v>2</v>
      </c>
      <c r="E1088" s="194" t="s">
        <v>44</v>
      </c>
      <c r="F1088" s="179" t="s">
        <v>39</v>
      </c>
      <c r="G1088" s="62" t="s">
        <v>1619</v>
      </c>
      <c r="H1088" s="574">
        <v>1013610</v>
      </c>
      <c r="I1088" s="211" t="s">
        <v>1514</v>
      </c>
      <c r="J1088" s="178" t="s">
        <v>858</v>
      </c>
      <c r="K1088" s="211">
        <v>365</v>
      </c>
      <c r="L1088" s="197"/>
    </row>
    <row r="1089" spans="1:12" ht="76.5" hidden="1" customHeight="1" x14ac:dyDescent="0.2">
      <c r="A1089" s="3">
        <v>1083</v>
      </c>
      <c r="B1089" s="3">
        <v>3202</v>
      </c>
      <c r="C1089" s="197" t="s">
        <v>1620</v>
      </c>
      <c r="D1089" s="211">
        <v>3</v>
      </c>
      <c r="E1089" s="194" t="s">
        <v>44</v>
      </c>
      <c r="F1089" s="205" t="s">
        <v>39</v>
      </c>
      <c r="G1089" s="62" t="s">
        <v>1621</v>
      </c>
      <c r="H1089" s="574">
        <v>1440000</v>
      </c>
      <c r="I1089" s="211" t="s">
        <v>1514</v>
      </c>
      <c r="J1089" s="178" t="s">
        <v>858</v>
      </c>
      <c r="K1089" s="211">
        <v>365</v>
      </c>
      <c r="L1089" s="197"/>
    </row>
    <row r="1090" spans="1:12" ht="51" hidden="1" customHeight="1" x14ac:dyDescent="0.2">
      <c r="A1090" s="3">
        <v>1084</v>
      </c>
      <c r="B1090" s="3">
        <v>3202</v>
      </c>
      <c r="C1090" s="197" t="s">
        <v>1622</v>
      </c>
      <c r="D1090" s="211">
        <v>2</v>
      </c>
      <c r="E1090" s="194" t="s">
        <v>44</v>
      </c>
      <c r="F1090" s="179" t="s">
        <v>39</v>
      </c>
      <c r="G1090" s="62" t="s">
        <v>1623</v>
      </c>
      <c r="H1090" s="574">
        <v>144000</v>
      </c>
      <c r="I1090" s="211" t="s">
        <v>1514</v>
      </c>
      <c r="J1090" s="178" t="s">
        <v>858</v>
      </c>
      <c r="K1090" s="211">
        <v>365</v>
      </c>
      <c r="L1090" s="197" t="s">
        <v>1609</v>
      </c>
    </row>
    <row r="1091" spans="1:12" ht="25.5" hidden="1" customHeight="1" x14ac:dyDescent="0.2">
      <c r="A1091" s="3">
        <v>1085</v>
      </c>
      <c r="B1091" s="3">
        <v>3202</v>
      </c>
      <c r="C1091" s="197" t="s">
        <v>1624</v>
      </c>
      <c r="D1091" s="211">
        <v>96</v>
      </c>
      <c r="E1091" s="194" t="s">
        <v>44</v>
      </c>
      <c r="F1091" s="205" t="s">
        <v>39</v>
      </c>
      <c r="G1091" s="62" t="s">
        <v>1625</v>
      </c>
      <c r="H1091" s="574">
        <v>4231338.24</v>
      </c>
      <c r="I1091" s="211" t="s">
        <v>1514</v>
      </c>
      <c r="J1091" s="178" t="s">
        <v>858</v>
      </c>
      <c r="K1091" s="211">
        <v>365</v>
      </c>
      <c r="L1091" s="197"/>
    </row>
    <row r="1092" spans="1:12" ht="51" hidden="1" customHeight="1" x14ac:dyDescent="0.2">
      <c r="A1092" s="3">
        <v>1086</v>
      </c>
      <c r="B1092" s="3">
        <v>3202</v>
      </c>
      <c r="C1092" s="197" t="s">
        <v>1626</v>
      </c>
      <c r="D1092" s="211">
        <v>138</v>
      </c>
      <c r="E1092" s="194" t="s">
        <v>44</v>
      </c>
      <c r="F1092" s="179" t="s">
        <v>39</v>
      </c>
      <c r="G1092" s="62" t="s">
        <v>1627</v>
      </c>
      <c r="H1092" s="574">
        <v>678339</v>
      </c>
      <c r="I1092" s="211" t="s">
        <v>1514</v>
      </c>
      <c r="J1092" s="178" t="s">
        <v>858</v>
      </c>
      <c r="K1092" s="211">
        <v>365</v>
      </c>
      <c r="L1092" s="197" t="s">
        <v>1628</v>
      </c>
    </row>
    <row r="1093" spans="1:12" ht="25.5" hidden="1" customHeight="1" x14ac:dyDescent="0.2">
      <c r="A1093" s="3">
        <v>1087</v>
      </c>
      <c r="B1093" s="3">
        <v>3202</v>
      </c>
      <c r="C1093" s="197" t="s">
        <v>1629</v>
      </c>
      <c r="D1093" s="211">
        <v>120</v>
      </c>
      <c r="E1093" s="194" t="s">
        <v>44</v>
      </c>
      <c r="F1093" s="205" t="s">
        <v>39</v>
      </c>
      <c r="G1093" s="62" t="s">
        <v>1630</v>
      </c>
      <c r="H1093" s="574">
        <v>4901817.6000000006</v>
      </c>
      <c r="I1093" s="211" t="s">
        <v>1514</v>
      </c>
      <c r="J1093" s="178" t="s">
        <v>858</v>
      </c>
      <c r="K1093" s="211">
        <v>365</v>
      </c>
      <c r="L1093" s="197"/>
    </row>
    <row r="1094" spans="1:12" ht="51" hidden="1" customHeight="1" x14ac:dyDescent="0.2">
      <c r="A1094" s="3">
        <v>1088</v>
      </c>
      <c r="B1094" s="3">
        <v>3202</v>
      </c>
      <c r="C1094" s="197" t="s">
        <v>1631</v>
      </c>
      <c r="D1094" s="211">
        <v>70</v>
      </c>
      <c r="E1094" s="194" t="s">
        <v>44</v>
      </c>
      <c r="F1094" s="179" t="s">
        <v>39</v>
      </c>
      <c r="G1094" s="62" t="s">
        <v>1632</v>
      </c>
      <c r="H1094" s="574">
        <v>470486.8</v>
      </c>
      <c r="I1094" s="211" t="s">
        <v>1514</v>
      </c>
      <c r="J1094" s="178" t="s">
        <v>858</v>
      </c>
      <c r="K1094" s="211">
        <v>365</v>
      </c>
      <c r="L1094" s="197"/>
    </row>
    <row r="1095" spans="1:12" ht="51" hidden="1" customHeight="1" x14ac:dyDescent="0.2">
      <c r="A1095" s="3">
        <v>1089</v>
      </c>
      <c r="B1095" s="3">
        <v>3202</v>
      </c>
      <c r="C1095" s="197" t="s">
        <v>1633</v>
      </c>
      <c r="D1095" s="211">
        <v>74</v>
      </c>
      <c r="E1095" s="194" t="s">
        <v>44</v>
      </c>
      <c r="F1095" s="205" t="s">
        <v>39</v>
      </c>
      <c r="G1095" s="62" t="s">
        <v>1634</v>
      </c>
      <c r="H1095" s="574">
        <v>392921.5</v>
      </c>
      <c r="I1095" s="211" t="s">
        <v>1514</v>
      </c>
      <c r="J1095" s="178" t="s">
        <v>858</v>
      </c>
      <c r="K1095" s="211">
        <v>365</v>
      </c>
      <c r="L1095" s="197"/>
    </row>
    <row r="1096" spans="1:12" ht="38.25" hidden="1" customHeight="1" x14ac:dyDescent="0.2">
      <c r="A1096" s="3">
        <v>1090</v>
      </c>
      <c r="B1096" s="3">
        <v>3202</v>
      </c>
      <c r="C1096" s="197" t="s">
        <v>1635</v>
      </c>
      <c r="D1096" s="211">
        <v>32</v>
      </c>
      <c r="E1096" s="194" t="s">
        <v>44</v>
      </c>
      <c r="F1096" s="179" t="s">
        <v>39</v>
      </c>
      <c r="G1096" s="62" t="s">
        <v>1636</v>
      </c>
      <c r="H1096" s="574">
        <v>67366.080000000002</v>
      </c>
      <c r="I1096" s="211" t="s">
        <v>1514</v>
      </c>
      <c r="J1096" s="178" t="s">
        <v>858</v>
      </c>
      <c r="K1096" s="211">
        <v>365</v>
      </c>
      <c r="L1096" s="197"/>
    </row>
    <row r="1097" spans="1:12" ht="63.75" hidden="1" customHeight="1" x14ac:dyDescent="0.2">
      <c r="A1097" s="3">
        <v>1091</v>
      </c>
      <c r="B1097" s="3">
        <v>3202</v>
      </c>
      <c r="C1097" s="197" t="s">
        <v>1637</v>
      </c>
      <c r="D1097" s="211">
        <v>1900</v>
      </c>
      <c r="E1097" s="194" t="s">
        <v>44</v>
      </c>
      <c r="F1097" s="205" t="s">
        <v>39</v>
      </c>
      <c r="G1097" s="62" t="s">
        <v>1638</v>
      </c>
      <c r="H1097" s="574">
        <v>6172625</v>
      </c>
      <c r="I1097" s="211" t="s">
        <v>1514</v>
      </c>
      <c r="J1097" s="178" t="s">
        <v>858</v>
      </c>
      <c r="K1097" s="211">
        <v>365</v>
      </c>
      <c r="L1097" s="197" t="s">
        <v>1639</v>
      </c>
    </row>
    <row r="1098" spans="1:12" ht="63.75" hidden="1" customHeight="1" x14ac:dyDescent="0.2">
      <c r="A1098" s="3">
        <v>1092</v>
      </c>
      <c r="B1098" s="3">
        <v>3202</v>
      </c>
      <c r="C1098" s="197" t="s">
        <v>1640</v>
      </c>
      <c r="D1098" s="211">
        <v>1500</v>
      </c>
      <c r="E1098" s="194" t="s">
        <v>44</v>
      </c>
      <c r="F1098" s="179" t="s">
        <v>39</v>
      </c>
      <c r="G1098" s="62" t="s">
        <v>1641</v>
      </c>
      <c r="H1098" s="574">
        <v>4873125</v>
      </c>
      <c r="I1098" s="211" t="s">
        <v>1514</v>
      </c>
      <c r="J1098" s="178" t="s">
        <v>858</v>
      </c>
      <c r="K1098" s="211">
        <v>365</v>
      </c>
      <c r="L1098" s="197" t="s">
        <v>1639</v>
      </c>
    </row>
    <row r="1099" spans="1:12" ht="63.75" hidden="1" customHeight="1" x14ac:dyDescent="0.2">
      <c r="A1099" s="3">
        <v>1093</v>
      </c>
      <c r="B1099" s="3">
        <v>3202</v>
      </c>
      <c r="C1099" s="197" t="s">
        <v>1642</v>
      </c>
      <c r="D1099" s="211">
        <v>1100</v>
      </c>
      <c r="E1099" s="194" t="s">
        <v>44</v>
      </c>
      <c r="F1099" s="205" t="s">
        <v>39</v>
      </c>
      <c r="G1099" s="62" t="s">
        <v>1643</v>
      </c>
      <c r="H1099" s="574">
        <v>3573625</v>
      </c>
      <c r="I1099" s="211" t="s">
        <v>1514</v>
      </c>
      <c r="J1099" s="178" t="s">
        <v>858</v>
      </c>
      <c r="K1099" s="211">
        <v>365</v>
      </c>
      <c r="L1099" s="197" t="s">
        <v>1639</v>
      </c>
    </row>
    <row r="1100" spans="1:12" ht="51" hidden="1" customHeight="1" x14ac:dyDescent="0.2">
      <c r="A1100" s="3">
        <v>1094</v>
      </c>
      <c r="B1100" s="3">
        <v>3202</v>
      </c>
      <c r="C1100" s="197" t="s">
        <v>1644</v>
      </c>
      <c r="D1100" s="211">
        <v>100</v>
      </c>
      <c r="E1100" s="194" t="s">
        <v>44</v>
      </c>
      <c r="F1100" s="179" t="s">
        <v>39</v>
      </c>
      <c r="G1100" s="62" t="s">
        <v>1645</v>
      </c>
      <c r="H1100" s="574">
        <v>173877</v>
      </c>
      <c r="I1100" s="211" t="s">
        <v>1514</v>
      </c>
      <c r="J1100" s="178" t="s">
        <v>858</v>
      </c>
      <c r="K1100" s="211">
        <v>365</v>
      </c>
      <c r="L1100" s="197"/>
    </row>
    <row r="1101" spans="1:12" ht="51" hidden="1" customHeight="1" x14ac:dyDescent="0.2">
      <c r="A1101" s="3">
        <v>1095</v>
      </c>
      <c r="B1101" s="3">
        <v>3202</v>
      </c>
      <c r="C1101" s="197" t="s">
        <v>1646</v>
      </c>
      <c r="D1101" s="211">
        <v>800</v>
      </c>
      <c r="E1101" s="194" t="s">
        <v>44</v>
      </c>
      <c r="F1101" s="205" t="s">
        <v>39</v>
      </c>
      <c r="G1101" s="62" t="s">
        <v>1647</v>
      </c>
      <c r="H1101" s="574">
        <v>1391016</v>
      </c>
      <c r="I1101" s="211" t="s">
        <v>1514</v>
      </c>
      <c r="J1101" s="178" t="s">
        <v>858</v>
      </c>
      <c r="K1101" s="211">
        <v>365</v>
      </c>
      <c r="L1101" s="197"/>
    </row>
    <row r="1102" spans="1:12" ht="51" hidden="1" customHeight="1" x14ac:dyDescent="0.2">
      <c r="A1102" s="3">
        <v>1096</v>
      </c>
      <c r="B1102" s="3">
        <v>3202</v>
      </c>
      <c r="C1102" s="197" t="s">
        <v>1648</v>
      </c>
      <c r="D1102" s="211">
        <v>500</v>
      </c>
      <c r="E1102" s="194" t="s">
        <v>44</v>
      </c>
      <c r="F1102" s="179" t="s">
        <v>39</v>
      </c>
      <c r="G1102" s="62" t="s">
        <v>1649</v>
      </c>
      <c r="H1102" s="574">
        <v>869385</v>
      </c>
      <c r="I1102" s="211" t="s">
        <v>1514</v>
      </c>
      <c r="J1102" s="178" t="s">
        <v>858</v>
      </c>
      <c r="K1102" s="211">
        <v>365</v>
      </c>
      <c r="L1102" s="197"/>
    </row>
    <row r="1103" spans="1:12" ht="38.25" hidden="1" customHeight="1" x14ac:dyDescent="0.2">
      <c r="A1103" s="3">
        <v>1097</v>
      </c>
      <c r="B1103" s="3">
        <v>3202</v>
      </c>
      <c r="C1103" s="197" t="s">
        <v>1650</v>
      </c>
      <c r="D1103" s="211">
        <v>300</v>
      </c>
      <c r="E1103" s="194" t="s">
        <v>44</v>
      </c>
      <c r="F1103" s="205" t="s">
        <v>39</v>
      </c>
      <c r="G1103" s="62" t="s">
        <v>1651</v>
      </c>
      <c r="H1103" s="574">
        <v>186450</v>
      </c>
      <c r="I1103" s="211" t="s">
        <v>1514</v>
      </c>
      <c r="J1103" s="178" t="s">
        <v>858</v>
      </c>
      <c r="K1103" s="211">
        <v>365</v>
      </c>
      <c r="L1103" s="197"/>
    </row>
    <row r="1104" spans="1:12" ht="76.5" hidden="1" customHeight="1" x14ac:dyDescent="0.2">
      <c r="A1104" s="3">
        <v>1098</v>
      </c>
      <c r="B1104" s="3">
        <v>3202</v>
      </c>
      <c r="C1104" s="197" t="s">
        <v>1652</v>
      </c>
      <c r="D1104" s="211">
        <v>20</v>
      </c>
      <c r="E1104" s="194" t="s">
        <v>44</v>
      </c>
      <c r="F1104" s="179" t="s">
        <v>39</v>
      </c>
      <c r="G1104" s="62" t="s">
        <v>1653</v>
      </c>
      <c r="H1104" s="574">
        <v>142097.80000000002</v>
      </c>
      <c r="I1104" s="211" t="s">
        <v>1514</v>
      </c>
      <c r="J1104" s="178" t="s">
        <v>858</v>
      </c>
      <c r="K1104" s="211">
        <v>365</v>
      </c>
      <c r="L1104" s="197"/>
    </row>
    <row r="1105" spans="1:12" ht="76.5" hidden="1" customHeight="1" x14ac:dyDescent="0.2">
      <c r="A1105" s="3">
        <v>1099</v>
      </c>
      <c r="B1105" s="3">
        <v>3202</v>
      </c>
      <c r="C1105" s="197" t="s">
        <v>1654</v>
      </c>
      <c r="D1105" s="211">
        <v>40</v>
      </c>
      <c r="E1105" s="194" t="s">
        <v>44</v>
      </c>
      <c r="F1105" s="205" t="s">
        <v>39</v>
      </c>
      <c r="G1105" s="62" t="s">
        <v>1655</v>
      </c>
      <c r="H1105" s="574">
        <v>284195.60000000003</v>
      </c>
      <c r="I1105" s="211" t="s">
        <v>1514</v>
      </c>
      <c r="J1105" s="178" t="s">
        <v>858</v>
      </c>
      <c r="K1105" s="211">
        <v>365</v>
      </c>
      <c r="L1105" s="197"/>
    </row>
    <row r="1106" spans="1:12" ht="25.5" hidden="1" customHeight="1" x14ac:dyDescent="0.2">
      <c r="A1106" s="3">
        <v>1100</v>
      </c>
      <c r="B1106" s="3">
        <v>3202</v>
      </c>
      <c r="C1106" s="197" t="s">
        <v>1656</v>
      </c>
      <c r="D1106" s="211">
        <v>346</v>
      </c>
      <c r="E1106" s="194" t="s">
        <v>44</v>
      </c>
      <c r="F1106" s="179" t="s">
        <v>39</v>
      </c>
      <c r="G1106" s="62" t="s">
        <v>1657</v>
      </c>
      <c r="H1106" s="574">
        <v>2570693.5</v>
      </c>
      <c r="I1106" s="211" t="s">
        <v>1514</v>
      </c>
      <c r="J1106" s="178" t="s">
        <v>858</v>
      </c>
      <c r="K1106" s="211">
        <v>365</v>
      </c>
      <c r="L1106" s="197"/>
    </row>
    <row r="1107" spans="1:12" ht="25.5" hidden="1" customHeight="1" x14ac:dyDescent="0.2">
      <c r="A1107" s="3">
        <v>1101</v>
      </c>
      <c r="B1107" s="3">
        <v>3202</v>
      </c>
      <c r="C1107" s="197" t="s">
        <v>1658</v>
      </c>
      <c r="D1107" s="211">
        <v>25</v>
      </c>
      <c r="E1107" s="194" t="s">
        <v>44</v>
      </c>
      <c r="F1107" s="205" t="s">
        <v>39</v>
      </c>
      <c r="G1107" s="62">
        <v>53131609</v>
      </c>
      <c r="H1107" s="574">
        <v>500000</v>
      </c>
      <c r="I1107" s="211" t="s">
        <v>1514</v>
      </c>
      <c r="J1107" s="178" t="s">
        <v>858</v>
      </c>
      <c r="K1107" s="211">
        <v>365</v>
      </c>
      <c r="L1107" s="197"/>
    </row>
    <row r="1108" spans="1:12" ht="38.25" hidden="1" customHeight="1" x14ac:dyDescent="0.2">
      <c r="A1108" s="3">
        <v>1102</v>
      </c>
      <c r="B1108" s="3">
        <v>3202</v>
      </c>
      <c r="C1108" s="197" t="s">
        <v>1659</v>
      </c>
      <c r="D1108" s="211">
        <v>7</v>
      </c>
      <c r="E1108" s="194" t="s">
        <v>44</v>
      </c>
      <c r="F1108" s="179" t="s">
        <v>39</v>
      </c>
      <c r="G1108" s="62" t="s">
        <v>1660</v>
      </c>
      <c r="H1108" s="574">
        <v>3469932.1999999997</v>
      </c>
      <c r="I1108" s="196" t="s">
        <v>1514</v>
      </c>
      <c r="J1108" s="178" t="s">
        <v>858</v>
      </c>
      <c r="K1108" s="211">
        <v>365</v>
      </c>
      <c r="L1108" s="197"/>
    </row>
    <row r="1109" spans="1:12" ht="38.25" hidden="1" customHeight="1" x14ac:dyDescent="0.2">
      <c r="A1109" s="3">
        <v>1103</v>
      </c>
      <c r="B1109" s="3">
        <v>3202</v>
      </c>
      <c r="C1109" s="197" t="s">
        <v>1661</v>
      </c>
      <c r="D1109" s="211">
        <v>1</v>
      </c>
      <c r="E1109" s="194" t="s">
        <v>44</v>
      </c>
      <c r="F1109" s="205" t="s">
        <v>39</v>
      </c>
      <c r="G1109" s="62" t="s">
        <v>1662</v>
      </c>
      <c r="H1109" s="574">
        <v>158268.32</v>
      </c>
      <c r="I1109" s="196" t="s">
        <v>1514</v>
      </c>
      <c r="J1109" s="178" t="s">
        <v>858</v>
      </c>
      <c r="K1109" s="211">
        <v>365</v>
      </c>
      <c r="L1109" s="197"/>
    </row>
    <row r="1110" spans="1:12" ht="12.75" hidden="1" customHeight="1" x14ac:dyDescent="0.2">
      <c r="A1110" s="3">
        <v>1104</v>
      </c>
      <c r="B1110" s="3">
        <v>3202</v>
      </c>
      <c r="C1110" s="197" t="s">
        <v>1663</v>
      </c>
      <c r="D1110" s="211">
        <v>2638</v>
      </c>
      <c r="E1110" s="194" t="s">
        <v>44</v>
      </c>
      <c r="F1110" s="179" t="s">
        <v>39</v>
      </c>
      <c r="G1110" s="62" t="s">
        <v>1664</v>
      </c>
      <c r="H1110" s="574">
        <v>3000000</v>
      </c>
      <c r="I1110" s="3" t="s">
        <v>1665</v>
      </c>
      <c r="J1110" s="178" t="s">
        <v>858</v>
      </c>
      <c r="K1110" s="211">
        <v>274</v>
      </c>
      <c r="L1110" s="197"/>
    </row>
    <row r="1111" spans="1:12" ht="63.75" hidden="1" customHeight="1" x14ac:dyDescent="0.2">
      <c r="A1111" s="3">
        <v>1105</v>
      </c>
      <c r="B1111" s="3">
        <v>3202</v>
      </c>
      <c r="C1111" s="197" t="s">
        <v>1666</v>
      </c>
      <c r="D1111" s="188">
        <v>10</v>
      </c>
      <c r="E1111" s="194" t="s">
        <v>44</v>
      </c>
      <c r="F1111" s="179" t="s">
        <v>1667</v>
      </c>
      <c r="G1111" s="189">
        <v>41113637</v>
      </c>
      <c r="H1111" s="559">
        <v>52500000</v>
      </c>
      <c r="I1111" s="187" t="s">
        <v>724</v>
      </c>
      <c r="J1111" s="178" t="s">
        <v>858</v>
      </c>
      <c r="K1111" s="382">
        <v>413</v>
      </c>
      <c r="L1111" s="213"/>
    </row>
    <row r="1112" spans="1:12" ht="51" hidden="1" customHeight="1" x14ac:dyDescent="0.2">
      <c r="A1112" s="3">
        <v>1106</v>
      </c>
      <c r="B1112" s="3">
        <v>3202</v>
      </c>
      <c r="C1112" s="197" t="s">
        <v>1668</v>
      </c>
      <c r="D1112" s="188">
        <v>15</v>
      </c>
      <c r="E1112" s="194" t="s">
        <v>44</v>
      </c>
      <c r="F1112" s="179" t="s">
        <v>163</v>
      </c>
      <c r="G1112" s="189">
        <v>41113637</v>
      </c>
      <c r="H1112" s="559">
        <v>27300000</v>
      </c>
      <c r="I1112" s="187" t="s">
        <v>724</v>
      </c>
      <c r="J1112" s="178" t="s">
        <v>858</v>
      </c>
      <c r="K1112" s="382">
        <v>413</v>
      </c>
      <c r="L1112" s="213"/>
    </row>
    <row r="1113" spans="1:12" ht="38.25" hidden="1" customHeight="1" x14ac:dyDescent="0.2">
      <c r="A1113" s="3">
        <v>1107</v>
      </c>
      <c r="B1113" s="3">
        <v>3202</v>
      </c>
      <c r="C1113" s="197" t="s">
        <v>1669</v>
      </c>
      <c r="D1113" s="188">
        <v>4</v>
      </c>
      <c r="E1113" s="194" t="s">
        <v>44</v>
      </c>
      <c r="F1113" s="179" t="s">
        <v>163</v>
      </c>
      <c r="G1113" s="189">
        <v>41113601</v>
      </c>
      <c r="H1113" s="559">
        <v>2600000</v>
      </c>
      <c r="I1113" s="187" t="s">
        <v>724</v>
      </c>
      <c r="J1113" s="178" t="s">
        <v>858</v>
      </c>
      <c r="K1113" s="382">
        <v>413</v>
      </c>
      <c r="L1113" s="213"/>
    </row>
    <row r="1114" spans="1:12" ht="38.25" hidden="1" customHeight="1" x14ac:dyDescent="0.2">
      <c r="A1114" s="3">
        <v>1108</v>
      </c>
      <c r="B1114" s="3">
        <v>3202</v>
      </c>
      <c r="C1114" s="197" t="s">
        <v>1670</v>
      </c>
      <c r="D1114" s="188">
        <v>50</v>
      </c>
      <c r="E1114" s="194" t="s">
        <v>44</v>
      </c>
      <c r="F1114" s="179" t="s">
        <v>163</v>
      </c>
      <c r="G1114" s="189" t="s">
        <v>1671</v>
      </c>
      <c r="H1114" s="559">
        <v>6575000</v>
      </c>
      <c r="I1114" s="187" t="s">
        <v>724</v>
      </c>
      <c r="J1114" s="178" t="s">
        <v>858</v>
      </c>
      <c r="K1114" s="382">
        <v>413</v>
      </c>
      <c r="L1114" s="213"/>
    </row>
    <row r="1115" spans="1:12" ht="51" hidden="1" customHeight="1" x14ac:dyDescent="0.2">
      <c r="A1115" s="3">
        <v>1109</v>
      </c>
      <c r="B1115" s="3">
        <v>3202</v>
      </c>
      <c r="C1115" s="197" t="s">
        <v>1672</v>
      </c>
      <c r="D1115" s="188">
        <v>30</v>
      </c>
      <c r="E1115" s="194" t="s">
        <v>44</v>
      </c>
      <c r="F1115" s="179" t="s">
        <v>163</v>
      </c>
      <c r="G1115" s="189" t="s">
        <v>1673</v>
      </c>
      <c r="H1115" s="559">
        <v>3500000</v>
      </c>
      <c r="I1115" s="187" t="s">
        <v>724</v>
      </c>
      <c r="J1115" s="178" t="s">
        <v>858</v>
      </c>
      <c r="K1115" s="382">
        <v>413</v>
      </c>
      <c r="L1115" s="213"/>
    </row>
    <row r="1116" spans="1:12" ht="38.25" hidden="1" customHeight="1" x14ac:dyDescent="0.2">
      <c r="A1116" s="3">
        <v>1110</v>
      </c>
      <c r="B1116" s="3">
        <v>3202</v>
      </c>
      <c r="C1116" s="197" t="s">
        <v>1674</v>
      </c>
      <c r="D1116" s="188">
        <v>40</v>
      </c>
      <c r="E1116" s="194" t="s">
        <v>44</v>
      </c>
      <c r="F1116" s="179" t="s">
        <v>163</v>
      </c>
      <c r="G1116" s="189" t="s">
        <v>1675</v>
      </c>
      <c r="H1116" s="559">
        <v>14600000</v>
      </c>
      <c r="I1116" s="187" t="s">
        <v>724</v>
      </c>
      <c r="J1116" s="178" t="s">
        <v>858</v>
      </c>
      <c r="K1116" s="382">
        <v>413</v>
      </c>
      <c r="L1116" s="213"/>
    </row>
    <row r="1117" spans="1:12" ht="51" hidden="1" customHeight="1" x14ac:dyDescent="0.2">
      <c r="A1117" s="3">
        <v>1111</v>
      </c>
      <c r="B1117" s="3">
        <v>3202</v>
      </c>
      <c r="C1117" s="197" t="s">
        <v>1676</v>
      </c>
      <c r="D1117" s="188">
        <v>60</v>
      </c>
      <c r="E1117" s="194" t="s">
        <v>44</v>
      </c>
      <c r="F1117" s="179" t="s">
        <v>163</v>
      </c>
      <c r="G1117" s="189" t="s">
        <v>1677</v>
      </c>
      <c r="H1117" s="559">
        <v>24000000</v>
      </c>
      <c r="I1117" s="187" t="s">
        <v>724</v>
      </c>
      <c r="J1117" s="178" t="s">
        <v>858</v>
      </c>
      <c r="K1117" s="382">
        <v>413</v>
      </c>
      <c r="L1117" s="213"/>
    </row>
    <row r="1118" spans="1:12" ht="51" hidden="1" customHeight="1" x14ac:dyDescent="0.2">
      <c r="A1118" s="3">
        <v>1112</v>
      </c>
      <c r="B1118" s="3">
        <v>3202</v>
      </c>
      <c r="C1118" s="197" t="s">
        <v>1678</v>
      </c>
      <c r="D1118" s="188">
        <v>55</v>
      </c>
      <c r="E1118" s="194" t="s">
        <v>44</v>
      </c>
      <c r="F1118" s="179" t="s">
        <v>163</v>
      </c>
      <c r="G1118" s="189" t="s">
        <v>1679</v>
      </c>
      <c r="H1118" s="559">
        <v>25000000</v>
      </c>
      <c r="I1118" s="187" t="s">
        <v>724</v>
      </c>
      <c r="J1118" s="178" t="s">
        <v>858</v>
      </c>
      <c r="K1118" s="382">
        <v>413</v>
      </c>
      <c r="L1118" s="213"/>
    </row>
    <row r="1119" spans="1:12" ht="51" hidden="1" customHeight="1" x14ac:dyDescent="0.2">
      <c r="A1119" s="3">
        <v>1113</v>
      </c>
      <c r="B1119" s="3">
        <v>3202</v>
      </c>
      <c r="C1119" s="197" t="s">
        <v>1680</v>
      </c>
      <c r="D1119" s="188">
        <v>7</v>
      </c>
      <c r="E1119" s="194" t="s">
        <v>44</v>
      </c>
      <c r="F1119" s="179" t="s">
        <v>163</v>
      </c>
      <c r="G1119" s="189" t="s">
        <v>1681</v>
      </c>
      <c r="H1119" s="559">
        <v>4400000</v>
      </c>
      <c r="I1119" s="187" t="s">
        <v>724</v>
      </c>
      <c r="J1119" s="178" t="s">
        <v>858</v>
      </c>
      <c r="K1119" s="382">
        <v>413</v>
      </c>
      <c r="L1119" s="213"/>
    </row>
    <row r="1120" spans="1:12" ht="38.25" hidden="1" customHeight="1" x14ac:dyDescent="0.2">
      <c r="A1120" s="3">
        <v>1114</v>
      </c>
      <c r="B1120" s="3">
        <v>3202</v>
      </c>
      <c r="C1120" s="197" t="s">
        <v>1682</v>
      </c>
      <c r="D1120" s="188">
        <v>30</v>
      </c>
      <c r="E1120" s="194" t="s">
        <v>44</v>
      </c>
      <c r="F1120" s="179" t="s">
        <v>163</v>
      </c>
      <c r="G1120" s="189" t="s">
        <v>1683</v>
      </c>
      <c r="H1120" s="559">
        <v>4800000</v>
      </c>
      <c r="I1120" s="187" t="s">
        <v>724</v>
      </c>
      <c r="J1120" s="178" t="s">
        <v>858</v>
      </c>
      <c r="K1120" s="382">
        <v>413</v>
      </c>
      <c r="L1120" s="213"/>
    </row>
    <row r="1121" spans="1:12" ht="63.75" hidden="1" customHeight="1" x14ac:dyDescent="0.2">
      <c r="A1121" s="3">
        <v>1115</v>
      </c>
      <c r="B1121" s="3">
        <v>3202</v>
      </c>
      <c r="C1121" s="197" t="s">
        <v>1684</v>
      </c>
      <c r="D1121" s="188">
        <v>25</v>
      </c>
      <c r="E1121" s="194" t="s">
        <v>44</v>
      </c>
      <c r="F1121" s="179" t="s">
        <v>163</v>
      </c>
      <c r="G1121" s="189" t="s">
        <v>1685</v>
      </c>
      <c r="H1121" s="559">
        <v>2500000</v>
      </c>
      <c r="I1121" s="187" t="s">
        <v>724</v>
      </c>
      <c r="J1121" s="178" t="s">
        <v>858</v>
      </c>
      <c r="K1121" s="382">
        <v>413</v>
      </c>
      <c r="L1121" s="213"/>
    </row>
    <row r="1122" spans="1:12" ht="25.5" hidden="1" customHeight="1" x14ac:dyDescent="0.2">
      <c r="A1122" s="3">
        <v>1116</v>
      </c>
      <c r="B1122" s="3">
        <v>3202</v>
      </c>
      <c r="C1122" s="197" t="s">
        <v>1686</v>
      </c>
      <c r="D1122" s="188">
        <v>30</v>
      </c>
      <c r="E1122" s="194" t="s">
        <v>44</v>
      </c>
      <c r="F1122" s="179" t="s">
        <v>163</v>
      </c>
      <c r="G1122" s="189" t="s">
        <v>1687</v>
      </c>
      <c r="H1122" s="559">
        <v>7350000</v>
      </c>
      <c r="I1122" s="187" t="s">
        <v>724</v>
      </c>
      <c r="J1122" s="178" t="s">
        <v>858</v>
      </c>
      <c r="K1122" s="382">
        <v>413</v>
      </c>
      <c r="L1122" s="213"/>
    </row>
    <row r="1123" spans="1:12" ht="38.25" hidden="1" customHeight="1" x14ac:dyDescent="0.2">
      <c r="A1123" s="3">
        <v>1117</v>
      </c>
      <c r="B1123" s="3">
        <v>3202</v>
      </c>
      <c r="C1123" s="197" t="s">
        <v>1688</v>
      </c>
      <c r="D1123" s="188">
        <v>10</v>
      </c>
      <c r="E1123" s="194" t="s">
        <v>44</v>
      </c>
      <c r="F1123" s="179" t="s">
        <v>163</v>
      </c>
      <c r="G1123" s="189" t="s">
        <v>1689</v>
      </c>
      <c r="H1123" s="559">
        <v>6550000</v>
      </c>
      <c r="I1123" s="187" t="s">
        <v>724</v>
      </c>
      <c r="J1123" s="178" t="s">
        <v>858</v>
      </c>
      <c r="K1123" s="382">
        <v>413</v>
      </c>
      <c r="L1123" s="213"/>
    </row>
    <row r="1124" spans="1:12" ht="38.25" hidden="1" customHeight="1" x14ac:dyDescent="0.2">
      <c r="A1124" s="3">
        <v>1118</v>
      </c>
      <c r="B1124" s="3">
        <v>3202</v>
      </c>
      <c r="C1124" s="197" t="s">
        <v>1690</v>
      </c>
      <c r="D1124" s="188">
        <v>10</v>
      </c>
      <c r="E1124" s="194" t="s">
        <v>44</v>
      </c>
      <c r="F1124" s="179" t="s">
        <v>163</v>
      </c>
      <c r="G1124" s="189" t="s">
        <v>1691</v>
      </c>
      <c r="H1124" s="559">
        <v>7670000</v>
      </c>
      <c r="I1124" s="187" t="s">
        <v>724</v>
      </c>
      <c r="J1124" s="178" t="s">
        <v>858</v>
      </c>
      <c r="K1124" s="382">
        <v>413</v>
      </c>
      <c r="L1124" s="213"/>
    </row>
    <row r="1125" spans="1:12" ht="89.25" hidden="1" customHeight="1" x14ac:dyDescent="0.2">
      <c r="A1125" s="3">
        <v>1119</v>
      </c>
      <c r="B1125" s="3">
        <v>3202</v>
      </c>
      <c r="C1125" s="197" t="s">
        <v>1692</v>
      </c>
      <c r="D1125" s="188">
        <v>8</v>
      </c>
      <c r="E1125" s="194" t="s">
        <v>44</v>
      </c>
      <c r="F1125" s="179" t="s">
        <v>163</v>
      </c>
      <c r="G1125" s="189" t="s">
        <v>1693</v>
      </c>
      <c r="H1125" s="559">
        <v>4500000</v>
      </c>
      <c r="I1125" s="187" t="s">
        <v>724</v>
      </c>
      <c r="J1125" s="178" t="s">
        <v>858</v>
      </c>
      <c r="K1125" s="382">
        <v>413</v>
      </c>
      <c r="L1125" s="213"/>
    </row>
    <row r="1126" spans="1:12" ht="38.25" hidden="1" customHeight="1" x14ac:dyDescent="0.2">
      <c r="A1126" s="3">
        <v>1120</v>
      </c>
      <c r="B1126" s="3">
        <v>3202</v>
      </c>
      <c r="C1126" s="197" t="s">
        <v>1694</v>
      </c>
      <c r="D1126" s="188">
        <v>4</v>
      </c>
      <c r="E1126" s="194" t="s">
        <v>44</v>
      </c>
      <c r="F1126" s="179" t="s">
        <v>163</v>
      </c>
      <c r="G1126" s="189" t="s">
        <v>1695</v>
      </c>
      <c r="H1126" s="559">
        <v>9250000</v>
      </c>
      <c r="I1126" s="187" t="s">
        <v>724</v>
      </c>
      <c r="J1126" s="178" t="s">
        <v>858</v>
      </c>
      <c r="K1126" s="382">
        <v>413</v>
      </c>
      <c r="L1126" s="213"/>
    </row>
    <row r="1127" spans="1:12" ht="38.25" hidden="1" customHeight="1" x14ac:dyDescent="0.2">
      <c r="A1127" s="3">
        <v>1121</v>
      </c>
      <c r="B1127" s="3">
        <v>3202</v>
      </c>
      <c r="C1127" s="197" t="s">
        <v>1696</v>
      </c>
      <c r="D1127" s="188">
        <v>25</v>
      </c>
      <c r="E1127" s="194" t="s">
        <v>44</v>
      </c>
      <c r="F1127" s="179" t="s">
        <v>163</v>
      </c>
      <c r="G1127" s="189" t="s">
        <v>1697</v>
      </c>
      <c r="H1127" s="559">
        <v>15500000</v>
      </c>
      <c r="I1127" s="187" t="s">
        <v>724</v>
      </c>
      <c r="J1127" s="178" t="s">
        <v>858</v>
      </c>
      <c r="K1127" s="382">
        <v>413</v>
      </c>
      <c r="L1127" s="213"/>
    </row>
    <row r="1128" spans="1:12" ht="51" hidden="1" customHeight="1" x14ac:dyDescent="0.2">
      <c r="A1128" s="3">
        <v>1122</v>
      </c>
      <c r="B1128" s="3">
        <v>3202</v>
      </c>
      <c r="C1128" s="197" t="s">
        <v>1698</v>
      </c>
      <c r="D1128" s="188">
        <v>12</v>
      </c>
      <c r="E1128" s="194" t="s">
        <v>44</v>
      </c>
      <c r="F1128" s="179" t="s">
        <v>163</v>
      </c>
      <c r="G1128" s="189" t="s">
        <v>1699</v>
      </c>
      <c r="H1128" s="559">
        <v>2255000</v>
      </c>
      <c r="I1128" s="187" t="s">
        <v>724</v>
      </c>
      <c r="J1128" s="178" t="s">
        <v>858</v>
      </c>
      <c r="K1128" s="382">
        <v>413</v>
      </c>
      <c r="L1128" s="213"/>
    </row>
    <row r="1129" spans="1:12" ht="51" hidden="1" customHeight="1" x14ac:dyDescent="0.2">
      <c r="A1129" s="3">
        <v>1123</v>
      </c>
      <c r="B1129" s="3">
        <v>3202</v>
      </c>
      <c r="C1129" s="197" t="s">
        <v>1700</v>
      </c>
      <c r="D1129" s="188">
        <v>10</v>
      </c>
      <c r="E1129" s="194" t="s">
        <v>44</v>
      </c>
      <c r="F1129" s="179" t="s">
        <v>163</v>
      </c>
      <c r="G1129" s="189" t="s">
        <v>1701</v>
      </c>
      <c r="H1129" s="559">
        <v>2500000</v>
      </c>
      <c r="I1129" s="187" t="s">
        <v>724</v>
      </c>
      <c r="J1129" s="178" t="s">
        <v>858</v>
      </c>
      <c r="K1129" s="382">
        <v>413</v>
      </c>
      <c r="L1129" s="213"/>
    </row>
    <row r="1130" spans="1:12" ht="51" hidden="1" customHeight="1" x14ac:dyDescent="0.2">
      <c r="A1130" s="3">
        <v>1124</v>
      </c>
      <c r="B1130" s="3">
        <v>3202</v>
      </c>
      <c r="C1130" s="197" t="s">
        <v>1702</v>
      </c>
      <c r="D1130" s="188">
        <v>18</v>
      </c>
      <c r="E1130" s="194" t="s">
        <v>44</v>
      </c>
      <c r="F1130" s="179" t="s">
        <v>163</v>
      </c>
      <c r="G1130" s="189" t="s">
        <v>1703</v>
      </c>
      <c r="H1130" s="559">
        <v>45000000</v>
      </c>
      <c r="I1130" s="187" t="s">
        <v>724</v>
      </c>
      <c r="J1130" s="178" t="s">
        <v>858</v>
      </c>
      <c r="K1130" s="382">
        <v>413</v>
      </c>
      <c r="L1130" s="213"/>
    </row>
    <row r="1131" spans="1:12" ht="25.5" hidden="1" customHeight="1" x14ac:dyDescent="0.2">
      <c r="A1131" s="3">
        <v>1125</v>
      </c>
      <c r="B1131" s="3">
        <v>3202</v>
      </c>
      <c r="C1131" s="197" t="s">
        <v>1704</v>
      </c>
      <c r="D1131" s="188">
        <v>25</v>
      </c>
      <c r="E1131" s="194" t="s">
        <v>44</v>
      </c>
      <c r="F1131" s="179" t="s">
        <v>163</v>
      </c>
      <c r="G1131" s="189" t="s">
        <v>1705</v>
      </c>
      <c r="H1131" s="559">
        <v>3250000</v>
      </c>
      <c r="I1131" s="187" t="s">
        <v>761</v>
      </c>
      <c r="J1131" s="178" t="s">
        <v>858</v>
      </c>
      <c r="K1131" s="382">
        <v>403</v>
      </c>
      <c r="L1131" s="213"/>
    </row>
    <row r="1132" spans="1:12" ht="76.5" hidden="1" customHeight="1" x14ac:dyDescent="0.2">
      <c r="A1132" s="3">
        <v>1126</v>
      </c>
      <c r="B1132" s="3">
        <v>3202</v>
      </c>
      <c r="C1132" s="197" t="s">
        <v>1706</v>
      </c>
      <c r="D1132" s="211">
        <v>220</v>
      </c>
      <c r="E1132" s="194" t="s">
        <v>44</v>
      </c>
      <c r="F1132" s="3" t="s">
        <v>39</v>
      </c>
      <c r="G1132" s="62" t="s">
        <v>1707</v>
      </c>
      <c r="H1132" s="559">
        <v>242000</v>
      </c>
      <c r="I1132" s="197" t="s">
        <v>1708</v>
      </c>
      <c r="J1132" s="178" t="s">
        <v>858</v>
      </c>
      <c r="K1132" s="211">
        <v>147</v>
      </c>
      <c r="L1132" s="213" t="s">
        <v>1709</v>
      </c>
    </row>
    <row r="1133" spans="1:12" ht="76.5" hidden="1" customHeight="1" x14ac:dyDescent="0.2">
      <c r="A1133" s="3">
        <v>1127</v>
      </c>
      <c r="B1133" s="3">
        <v>3202</v>
      </c>
      <c r="C1133" s="197" t="s">
        <v>1710</v>
      </c>
      <c r="D1133" s="211">
        <v>240</v>
      </c>
      <c r="E1133" s="194" t="s">
        <v>44</v>
      </c>
      <c r="F1133" s="3" t="s">
        <v>39</v>
      </c>
      <c r="G1133" s="62" t="s">
        <v>1711</v>
      </c>
      <c r="H1133" s="559">
        <v>264000</v>
      </c>
      <c r="I1133" s="197" t="s">
        <v>1708</v>
      </c>
      <c r="J1133" s="178" t="s">
        <v>858</v>
      </c>
      <c r="K1133" s="211">
        <v>147</v>
      </c>
      <c r="L1133" s="213" t="s">
        <v>1709</v>
      </c>
    </row>
    <row r="1134" spans="1:12" ht="76.5" hidden="1" customHeight="1" x14ac:dyDescent="0.2">
      <c r="A1134" s="3">
        <v>1128</v>
      </c>
      <c r="B1134" s="3">
        <v>3202</v>
      </c>
      <c r="C1134" s="197" t="s">
        <v>1712</v>
      </c>
      <c r="D1134" s="211">
        <v>220</v>
      </c>
      <c r="E1134" s="194" t="s">
        <v>44</v>
      </c>
      <c r="F1134" s="3" t="s">
        <v>39</v>
      </c>
      <c r="G1134" s="62" t="s">
        <v>1713</v>
      </c>
      <c r="H1134" s="559">
        <v>132000</v>
      </c>
      <c r="I1134" s="197" t="s">
        <v>1708</v>
      </c>
      <c r="J1134" s="178" t="s">
        <v>858</v>
      </c>
      <c r="K1134" s="211">
        <v>147</v>
      </c>
      <c r="L1134" s="213" t="s">
        <v>1709</v>
      </c>
    </row>
    <row r="1135" spans="1:12" ht="76.5" hidden="1" customHeight="1" x14ac:dyDescent="0.2">
      <c r="A1135" s="3">
        <v>1129</v>
      </c>
      <c r="B1135" s="3">
        <v>3202</v>
      </c>
      <c r="C1135" s="197" t="s">
        <v>1714</v>
      </c>
      <c r="D1135" s="211">
        <v>175</v>
      </c>
      <c r="E1135" s="194" t="s">
        <v>44</v>
      </c>
      <c r="F1135" s="3" t="s">
        <v>39</v>
      </c>
      <c r="G1135" s="62" t="s">
        <v>1715</v>
      </c>
      <c r="H1135" s="559">
        <v>105000</v>
      </c>
      <c r="I1135" s="197" t="s">
        <v>1708</v>
      </c>
      <c r="J1135" s="178" t="s">
        <v>858</v>
      </c>
      <c r="K1135" s="211">
        <v>147</v>
      </c>
      <c r="L1135" s="213" t="s">
        <v>1709</v>
      </c>
    </row>
    <row r="1136" spans="1:12" ht="76.5" hidden="1" customHeight="1" x14ac:dyDescent="0.2">
      <c r="A1136" s="3">
        <v>1130</v>
      </c>
      <c r="B1136" s="3">
        <v>3202</v>
      </c>
      <c r="C1136" s="197" t="s">
        <v>1716</v>
      </c>
      <c r="D1136" s="211">
        <v>666</v>
      </c>
      <c r="E1136" s="194" t="s">
        <v>44</v>
      </c>
      <c r="F1136" s="3" t="s">
        <v>39</v>
      </c>
      <c r="G1136" s="62" t="s">
        <v>1717</v>
      </c>
      <c r="H1136" s="559">
        <v>799200</v>
      </c>
      <c r="I1136" s="197" t="s">
        <v>1708</v>
      </c>
      <c r="J1136" s="178" t="s">
        <v>858</v>
      </c>
      <c r="K1136" s="211">
        <v>147</v>
      </c>
      <c r="L1136" s="213" t="s">
        <v>1709</v>
      </c>
    </row>
    <row r="1137" spans="1:12" ht="76.5" hidden="1" customHeight="1" x14ac:dyDescent="0.2">
      <c r="A1137" s="3">
        <v>1131</v>
      </c>
      <c r="B1137" s="3">
        <v>3202</v>
      </c>
      <c r="C1137" s="197" t="s">
        <v>1718</v>
      </c>
      <c r="D1137" s="211">
        <v>560</v>
      </c>
      <c r="E1137" s="194" t="s">
        <v>44</v>
      </c>
      <c r="F1137" s="3" t="s">
        <v>39</v>
      </c>
      <c r="G1137" s="62" t="s">
        <v>1719</v>
      </c>
      <c r="H1137" s="559">
        <v>728000</v>
      </c>
      <c r="I1137" s="197" t="s">
        <v>1708</v>
      </c>
      <c r="J1137" s="178" t="s">
        <v>858</v>
      </c>
      <c r="K1137" s="211">
        <v>147</v>
      </c>
      <c r="L1137" s="213" t="s">
        <v>1709</v>
      </c>
    </row>
    <row r="1138" spans="1:12" ht="76.5" hidden="1" customHeight="1" x14ac:dyDescent="0.2">
      <c r="A1138" s="3">
        <v>1132</v>
      </c>
      <c r="B1138" s="3">
        <v>3202</v>
      </c>
      <c r="C1138" s="197" t="s">
        <v>1720</v>
      </c>
      <c r="D1138" s="211">
        <v>250</v>
      </c>
      <c r="E1138" s="194" t="s">
        <v>44</v>
      </c>
      <c r="F1138" s="3" t="s">
        <v>39</v>
      </c>
      <c r="G1138" s="62" t="s">
        <v>1721</v>
      </c>
      <c r="H1138" s="559">
        <v>200000</v>
      </c>
      <c r="I1138" s="197" t="s">
        <v>1708</v>
      </c>
      <c r="J1138" s="178" t="s">
        <v>858</v>
      </c>
      <c r="K1138" s="211">
        <v>147</v>
      </c>
      <c r="L1138" s="213" t="s">
        <v>1709</v>
      </c>
    </row>
    <row r="1139" spans="1:12" ht="76.5" hidden="1" customHeight="1" x14ac:dyDescent="0.2">
      <c r="A1139" s="3">
        <v>1133</v>
      </c>
      <c r="B1139" s="3">
        <v>3202</v>
      </c>
      <c r="C1139" s="197" t="s">
        <v>1722</v>
      </c>
      <c r="D1139" s="211">
        <v>380</v>
      </c>
      <c r="E1139" s="194" t="s">
        <v>44</v>
      </c>
      <c r="F1139" s="3" t="s">
        <v>39</v>
      </c>
      <c r="G1139" s="62" t="s">
        <v>1723</v>
      </c>
      <c r="H1139" s="559">
        <v>266000</v>
      </c>
      <c r="I1139" s="197" t="s">
        <v>1708</v>
      </c>
      <c r="J1139" s="178" t="s">
        <v>858</v>
      </c>
      <c r="K1139" s="211">
        <v>147</v>
      </c>
      <c r="L1139" s="213" t="s">
        <v>1709</v>
      </c>
    </row>
    <row r="1140" spans="1:12" ht="76.5" hidden="1" customHeight="1" x14ac:dyDescent="0.2">
      <c r="A1140" s="3">
        <v>1134</v>
      </c>
      <c r="B1140" s="3">
        <v>3202</v>
      </c>
      <c r="C1140" s="197" t="s">
        <v>1724</v>
      </c>
      <c r="D1140" s="211">
        <v>335</v>
      </c>
      <c r="E1140" s="194" t="s">
        <v>44</v>
      </c>
      <c r="F1140" s="3" t="s">
        <v>39</v>
      </c>
      <c r="G1140" s="62" t="s">
        <v>1725</v>
      </c>
      <c r="H1140" s="559">
        <v>51104.250000000007</v>
      </c>
      <c r="I1140" s="197" t="s">
        <v>1708</v>
      </c>
      <c r="J1140" s="178" t="s">
        <v>858</v>
      </c>
      <c r="K1140" s="211">
        <v>147</v>
      </c>
      <c r="L1140" s="213" t="s">
        <v>1709</v>
      </c>
    </row>
    <row r="1141" spans="1:12" ht="76.5" hidden="1" customHeight="1" x14ac:dyDescent="0.2">
      <c r="A1141" s="3">
        <v>1135</v>
      </c>
      <c r="B1141" s="3">
        <v>3202</v>
      </c>
      <c r="C1141" s="197" t="s">
        <v>1726</v>
      </c>
      <c r="D1141" s="211">
        <v>300</v>
      </c>
      <c r="E1141" s="194" t="s">
        <v>44</v>
      </c>
      <c r="F1141" s="3" t="s">
        <v>39</v>
      </c>
      <c r="G1141" s="62" t="s">
        <v>1727</v>
      </c>
      <c r="H1141" s="559">
        <v>45765</v>
      </c>
      <c r="I1141" s="197" t="s">
        <v>1708</v>
      </c>
      <c r="J1141" s="178" t="s">
        <v>858</v>
      </c>
      <c r="K1141" s="211">
        <v>147</v>
      </c>
      <c r="L1141" s="213" t="s">
        <v>1709</v>
      </c>
    </row>
    <row r="1142" spans="1:12" ht="38.25" hidden="1" customHeight="1" x14ac:dyDescent="0.2">
      <c r="A1142" s="3">
        <v>1136</v>
      </c>
      <c r="B1142" s="176">
        <v>3210</v>
      </c>
      <c r="C1142" s="177" t="s">
        <v>1728</v>
      </c>
      <c r="D1142" s="382">
        <v>2</v>
      </c>
      <c r="E1142" s="194" t="s">
        <v>44</v>
      </c>
      <c r="F1142" s="3" t="s">
        <v>39</v>
      </c>
      <c r="G1142" s="181" t="s">
        <v>1729</v>
      </c>
      <c r="H1142" s="572">
        <v>64850000</v>
      </c>
      <c r="I1142" s="176" t="s">
        <v>279</v>
      </c>
      <c r="J1142" s="178" t="s">
        <v>116</v>
      </c>
      <c r="K1142" s="382">
        <v>141</v>
      </c>
      <c r="L1142" s="180" t="s">
        <v>1730</v>
      </c>
    </row>
    <row r="1143" spans="1:12" ht="51" hidden="1" customHeight="1" x14ac:dyDescent="0.2">
      <c r="A1143" s="3">
        <v>1137</v>
      </c>
      <c r="B1143" s="176">
        <v>3210</v>
      </c>
      <c r="C1143" s="177" t="s">
        <v>1731</v>
      </c>
      <c r="D1143" s="382">
        <v>450</v>
      </c>
      <c r="E1143" s="194" t="s">
        <v>44</v>
      </c>
      <c r="F1143" s="3" t="s">
        <v>39</v>
      </c>
      <c r="G1143" s="181"/>
      <c r="H1143" s="555">
        <v>9500000</v>
      </c>
      <c r="I1143" s="176" t="s">
        <v>295</v>
      </c>
      <c r="J1143" s="178" t="s">
        <v>116</v>
      </c>
      <c r="K1143" s="382">
        <v>252</v>
      </c>
      <c r="L1143" s="180" t="s">
        <v>1732</v>
      </c>
    </row>
    <row r="1144" spans="1:12" ht="51" hidden="1" customHeight="1" x14ac:dyDescent="0.2">
      <c r="A1144" s="3">
        <v>1138</v>
      </c>
      <c r="B1144" s="176">
        <v>3210</v>
      </c>
      <c r="C1144" s="216" t="s">
        <v>1733</v>
      </c>
      <c r="D1144" s="256">
        <v>218.4</v>
      </c>
      <c r="E1144" s="194" t="s">
        <v>44</v>
      </c>
      <c r="F1144" s="3" t="s">
        <v>39</v>
      </c>
      <c r="G1144" s="218"/>
      <c r="H1144" s="555">
        <v>1800000</v>
      </c>
      <c r="I1144" s="176" t="s">
        <v>301</v>
      </c>
      <c r="J1144" s="178" t="s">
        <v>152</v>
      </c>
      <c r="K1144" s="382">
        <v>269</v>
      </c>
      <c r="L1144" s="180" t="s">
        <v>1734</v>
      </c>
    </row>
    <row r="1145" spans="1:12" ht="38.25" hidden="1" customHeight="1" x14ac:dyDescent="0.2">
      <c r="A1145" s="3">
        <v>1139</v>
      </c>
      <c r="B1145" s="176">
        <v>3210</v>
      </c>
      <c r="C1145" s="216" t="s">
        <v>1735</v>
      </c>
      <c r="D1145" s="256">
        <v>500.4</v>
      </c>
      <c r="E1145" s="194" t="s">
        <v>44</v>
      </c>
      <c r="F1145" s="3" t="s">
        <v>39</v>
      </c>
      <c r="G1145" s="218" t="s">
        <v>1736</v>
      </c>
      <c r="H1145" s="555">
        <v>1800000</v>
      </c>
      <c r="I1145" s="176" t="s">
        <v>301</v>
      </c>
      <c r="J1145" s="178" t="s">
        <v>152</v>
      </c>
      <c r="K1145" s="382">
        <v>269</v>
      </c>
      <c r="L1145" s="180" t="s">
        <v>1737</v>
      </c>
    </row>
    <row r="1146" spans="1:12" ht="25.5" hidden="1" customHeight="1" x14ac:dyDescent="0.2">
      <c r="A1146" s="3">
        <v>1140</v>
      </c>
      <c r="B1146" s="176">
        <v>3210</v>
      </c>
      <c r="C1146" s="216" t="s">
        <v>1738</v>
      </c>
      <c r="D1146" s="256">
        <v>786.93333333333328</v>
      </c>
      <c r="E1146" s="194" t="s">
        <v>44</v>
      </c>
      <c r="F1146" s="3" t="s">
        <v>39</v>
      </c>
      <c r="G1146" s="218" t="s">
        <v>1739</v>
      </c>
      <c r="H1146" s="555">
        <v>2600000</v>
      </c>
      <c r="I1146" s="176" t="s">
        <v>301</v>
      </c>
      <c r="J1146" s="178" t="s">
        <v>152</v>
      </c>
      <c r="K1146" s="382">
        <v>269</v>
      </c>
      <c r="L1146" s="180" t="s">
        <v>1740</v>
      </c>
    </row>
    <row r="1147" spans="1:12" ht="25.5" hidden="1" customHeight="1" x14ac:dyDescent="0.2">
      <c r="A1147" s="3">
        <v>1141</v>
      </c>
      <c r="B1147" s="176">
        <v>3210</v>
      </c>
      <c r="C1147" s="216" t="s">
        <v>1741</v>
      </c>
      <c r="D1147" s="256">
        <v>849.51428571428573</v>
      </c>
      <c r="E1147" s="194" t="s">
        <v>44</v>
      </c>
      <c r="F1147" s="3" t="s">
        <v>39</v>
      </c>
      <c r="G1147" s="218" t="s">
        <v>1742</v>
      </c>
      <c r="H1147" s="555">
        <v>3300000</v>
      </c>
      <c r="I1147" s="176" t="s">
        <v>301</v>
      </c>
      <c r="J1147" s="178" t="s">
        <v>152</v>
      </c>
      <c r="K1147" s="382">
        <v>269</v>
      </c>
      <c r="L1147" s="180" t="s">
        <v>1740</v>
      </c>
    </row>
    <row r="1148" spans="1:12" ht="38.25" hidden="1" customHeight="1" x14ac:dyDescent="0.2">
      <c r="A1148" s="3">
        <v>1142</v>
      </c>
      <c r="B1148" s="176">
        <v>3210</v>
      </c>
      <c r="C1148" s="219" t="s">
        <v>1743</v>
      </c>
      <c r="D1148" s="256">
        <v>17.05263157894737</v>
      </c>
      <c r="E1148" s="194" t="s">
        <v>44</v>
      </c>
      <c r="F1148" s="3" t="s">
        <v>39</v>
      </c>
      <c r="G1148" s="220"/>
      <c r="H1148" s="555">
        <v>90000</v>
      </c>
      <c r="I1148" s="176" t="s">
        <v>301</v>
      </c>
      <c r="J1148" s="178" t="s">
        <v>152</v>
      </c>
      <c r="K1148" s="382">
        <v>269</v>
      </c>
      <c r="L1148" s="180" t="s">
        <v>1744</v>
      </c>
    </row>
    <row r="1149" spans="1:12" ht="51" hidden="1" customHeight="1" x14ac:dyDescent="0.2">
      <c r="A1149" s="3">
        <v>1143</v>
      </c>
      <c r="B1149" s="176">
        <v>3210</v>
      </c>
      <c r="C1149" s="219" t="s">
        <v>1745</v>
      </c>
      <c r="D1149" s="256">
        <v>16.578947368421051</v>
      </c>
      <c r="E1149" s="194" t="s">
        <v>44</v>
      </c>
      <c r="F1149" s="3" t="s">
        <v>39</v>
      </c>
      <c r="G1149" s="220"/>
      <c r="H1149" s="555">
        <v>90000</v>
      </c>
      <c r="I1149" s="176" t="s">
        <v>301</v>
      </c>
      <c r="J1149" s="178" t="s">
        <v>152</v>
      </c>
      <c r="K1149" s="382">
        <v>269</v>
      </c>
      <c r="L1149" s="180" t="s">
        <v>1744</v>
      </c>
    </row>
    <row r="1150" spans="1:12" ht="51" hidden="1" customHeight="1" x14ac:dyDescent="0.2">
      <c r="A1150" s="3">
        <v>1144</v>
      </c>
      <c r="B1150" s="176">
        <v>3210</v>
      </c>
      <c r="C1150" s="219" t="s">
        <v>1746</v>
      </c>
      <c r="D1150" s="256">
        <v>36.416666666666664</v>
      </c>
      <c r="E1150" s="194" t="s">
        <v>44</v>
      </c>
      <c r="F1150" s="3" t="s">
        <v>39</v>
      </c>
      <c r="G1150" s="220"/>
      <c r="H1150" s="555">
        <v>92000</v>
      </c>
      <c r="I1150" s="176" t="s">
        <v>301</v>
      </c>
      <c r="J1150" s="178" t="s">
        <v>152</v>
      </c>
      <c r="K1150" s="382">
        <v>269</v>
      </c>
      <c r="L1150" s="180" t="s">
        <v>1744</v>
      </c>
    </row>
    <row r="1151" spans="1:12" ht="25.5" hidden="1" customHeight="1" x14ac:dyDescent="0.2">
      <c r="A1151" s="3">
        <v>1145</v>
      </c>
      <c r="B1151" s="176">
        <v>3210</v>
      </c>
      <c r="C1151" s="219" t="s">
        <v>1747</v>
      </c>
      <c r="D1151" s="256">
        <v>39.5</v>
      </c>
      <c r="E1151" s="194" t="s">
        <v>44</v>
      </c>
      <c r="F1151" s="3" t="s">
        <v>39</v>
      </c>
      <c r="G1151" s="220"/>
      <c r="H1151" s="555">
        <v>100000</v>
      </c>
      <c r="I1151" s="176" t="s">
        <v>301</v>
      </c>
      <c r="J1151" s="178" t="s">
        <v>152</v>
      </c>
      <c r="K1151" s="382">
        <v>269</v>
      </c>
      <c r="L1151" s="180" t="s">
        <v>1744</v>
      </c>
    </row>
    <row r="1152" spans="1:12" ht="38.25" hidden="1" customHeight="1" x14ac:dyDescent="0.2">
      <c r="A1152" s="3">
        <v>1146</v>
      </c>
      <c r="B1152" s="176">
        <v>3210</v>
      </c>
      <c r="C1152" s="219" t="s">
        <v>1748</v>
      </c>
      <c r="D1152" s="256">
        <v>107.11111111111111</v>
      </c>
      <c r="E1152" s="194" t="s">
        <v>44</v>
      </c>
      <c r="F1152" s="3" t="s">
        <v>39</v>
      </c>
      <c r="G1152" s="220"/>
      <c r="H1152" s="555">
        <v>400000</v>
      </c>
      <c r="I1152" s="176" t="s">
        <v>301</v>
      </c>
      <c r="J1152" s="178" t="s">
        <v>152</v>
      </c>
      <c r="K1152" s="382">
        <v>269</v>
      </c>
      <c r="L1152" s="180" t="s">
        <v>1744</v>
      </c>
    </row>
    <row r="1153" spans="1:12" ht="25.5" hidden="1" customHeight="1" x14ac:dyDescent="0.2">
      <c r="A1153" s="3">
        <v>1147</v>
      </c>
      <c r="B1153" s="176">
        <v>3210</v>
      </c>
      <c r="C1153" s="219" t="s">
        <v>1749</v>
      </c>
      <c r="D1153" s="256">
        <v>60.75</v>
      </c>
      <c r="E1153" s="194" t="s">
        <v>44</v>
      </c>
      <c r="F1153" s="3" t="s">
        <v>39</v>
      </c>
      <c r="G1153" s="220"/>
      <c r="H1153" s="555">
        <v>300000</v>
      </c>
      <c r="I1153" s="176" t="s">
        <v>301</v>
      </c>
      <c r="J1153" s="178" t="s">
        <v>152</v>
      </c>
      <c r="K1153" s="382">
        <v>269</v>
      </c>
      <c r="L1153" s="180" t="s">
        <v>1744</v>
      </c>
    </row>
    <row r="1154" spans="1:12" ht="25.5" hidden="1" customHeight="1" x14ac:dyDescent="0.2">
      <c r="A1154" s="3">
        <v>1148</v>
      </c>
      <c r="B1154" s="176">
        <v>3210</v>
      </c>
      <c r="C1154" s="219" t="s">
        <v>1750</v>
      </c>
      <c r="D1154" s="256">
        <v>65</v>
      </c>
      <c r="E1154" s="194" t="s">
        <v>44</v>
      </c>
      <c r="F1154" s="3" t="s">
        <v>39</v>
      </c>
      <c r="G1154" s="220"/>
      <c r="H1154" s="555">
        <v>200000</v>
      </c>
      <c r="I1154" s="176" t="s">
        <v>693</v>
      </c>
      <c r="J1154" s="178" t="s">
        <v>152</v>
      </c>
      <c r="K1154" s="382">
        <v>269</v>
      </c>
      <c r="L1154" s="180" t="s">
        <v>1744</v>
      </c>
    </row>
    <row r="1155" spans="1:12" ht="38.25" hidden="1" customHeight="1" x14ac:dyDescent="0.2">
      <c r="A1155" s="3">
        <v>1149</v>
      </c>
      <c r="B1155" s="176">
        <v>3210</v>
      </c>
      <c r="C1155" s="219" t="s">
        <v>1751</v>
      </c>
      <c r="D1155" s="256">
        <v>8.5</v>
      </c>
      <c r="E1155" s="194" t="s">
        <v>44</v>
      </c>
      <c r="F1155" s="3" t="s">
        <v>39</v>
      </c>
      <c r="G1155" s="220"/>
      <c r="H1155" s="555">
        <v>100000</v>
      </c>
      <c r="I1155" s="176" t="s">
        <v>301</v>
      </c>
      <c r="J1155" s="178" t="s">
        <v>152</v>
      </c>
      <c r="K1155" s="382">
        <v>269</v>
      </c>
      <c r="L1155" s="180" t="s">
        <v>1744</v>
      </c>
    </row>
    <row r="1156" spans="1:12" ht="38.25" hidden="1" customHeight="1" x14ac:dyDescent="0.2">
      <c r="A1156" s="3">
        <v>1150</v>
      </c>
      <c r="B1156" s="176">
        <v>3210</v>
      </c>
      <c r="C1156" s="219" t="s">
        <v>1752</v>
      </c>
      <c r="D1156" s="256">
        <v>28</v>
      </c>
      <c r="E1156" s="194" t="s">
        <v>44</v>
      </c>
      <c r="F1156" s="3" t="s">
        <v>39</v>
      </c>
      <c r="G1156" s="220"/>
      <c r="H1156" s="555">
        <v>200000</v>
      </c>
      <c r="I1156" s="176" t="s">
        <v>301</v>
      </c>
      <c r="J1156" s="178" t="s">
        <v>152</v>
      </c>
      <c r="K1156" s="382">
        <v>269</v>
      </c>
      <c r="L1156" s="180" t="s">
        <v>1744</v>
      </c>
    </row>
    <row r="1157" spans="1:12" ht="38.25" hidden="1" customHeight="1" x14ac:dyDescent="0.2">
      <c r="A1157" s="3">
        <v>1151</v>
      </c>
      <c r="B1157" s="176">
        <v>3210</v>
      </c>
      <c r="C1157" s="219" t="s">
        <v>1753</v>
      </c>
      <c r="D1157" s="382">
        <v>13</v>
      </c>
      <c r="E1157" s="194" t="s">
        <v>44</v>
      </c>
      <c r="F1157" s="3" t="s">
        <v>39</v>
      </c>
      <c r="G1157" s="220"/>
      <c r="H1157" s="555">
        <v>25000</v>
      </c>
      <c r="I1157" s="176" t="s">
        <v>306</v>
      </c>
      <c r="J1157" s="178" t="s">
        <v>152</v>
      </c>
      <c r="K1157" s="382">
        <v>277</v>
      </c>
      <c r="L1157" s="180" t="s">
        <v>1754</v>
      </c>
    </row>
    <row r="1158" spans="1:12" ht="38.25" hidden="1" customHeight="1" x14ac:dyDescent="0.2">
      <c r="A1158" s="3">
        <v>1152</v>
      </c>
      <c r="B1158" s="176">
        <v>3210</v>
      </c>
      <c r="C1158" s="219" t="s">
        <v>1755</v>
      </c>
      <c r="D1158" s="382">
        <v>12</v>
      </c>
      <c r="E1158" s="194" t="s">
        <v>44</v>
      </c>
      <c r="F1158" s="3" t="s">
        <v>39</v>
      </c>
      <c r="G1158" s="220"/>
      <c r="H1158" s="555">
        <v>50000</v>
      </c>
      <c r="I1158" s="176" t="s">
        <v>306</v>
      </c>
      <c r="J1158" s="178" t="s">
        <v>152</v>
      </c>
      <c r="K1158" s="382">
        <v>277</v>
      </c>
      <c r="L1158" s="180" t="s">
        <v>1754</v>
      </c>
    </row>
    <row r="1159" spans="1:12" ht="25.5" hidden="1" customHeight="1" x14ac:dyDescent="0.2">
      <c r="A1159" s="3">
        <v>1153</v>
      </c>
      <c r="B1159" s="176">
        <v>3210</v>
      </c>
      <c r="C1159" s="219" t="s">
        <v>1756</v>
      </c>
      <c r="D1159" s="382">
        <v>13</v>
      </c>
      <c r="E1159" s="194" t="s">
        <v>44</v>
      </c>
      <c r="F1159" s="3" t="s">
        <v>39</v>
      </c>
      <c r="G1159" s="220"/>
      <c r="H1159" s="555">
        <v>25000</v>
      </c>
      <c r="I1159" s="176" t="s">
        <v>306</v>
      </c>
      <c r="J1159" s="178" t="s">
        <v>152</v>
      </c>
      <c r="K1159" s="382">
        <v>277</v>
      </c>
      <c r="L1159" s="180" t="s">
        <v>1754</v>
      </c>
    </row>
    <row r="1160" spans="1:12" ht="25.5" hidden="1" customHeight="1" x14ac:dyDescent="0.2">
      <c r="A1160" s="3">
        <v>1154</v>
      </c>
      <c r="B1160" s="176">
        <v>3210</v>
      </c>
      <c r="C1160" s="219" t="s">
        <v>1757</v>
      </c>
      <c r="D1160" s="382">
        <v>29</v>
      </c>
      <c r="E1160" s="194" t="s">
        <v>44</v>
      </c>
      <c r="F1160" s="3" t="s">
        <v>39</v>
      </c>
      <c r="G1160" s="220"/>
      <c r="H1160" s="555">
        <v>300000</v>
      </c>
      <c r="I1160" s="176" t="s">
        <v>306</v>
      </c>
      <c r="J1160" s="178" t="s">
        <v>120</v>
      </c>
      <c r="K1160" s="382">
        <v>278</v>
      </c>
      <c r="L1160" s="180" t="s">
        <v>1758</v>
      </c>
    </row>
    <row r="1161" spans="1:12" ht="25.5" hidden="1" customHeight="1" x14ac:dyDescent="0.2">
      <c r="A1161" s="3">
        <v>1155</v>
      </c>
      <c r="B1161" s="176">
        <v>3210</v>
      </c>
      <c r="C1161" s="219" t="s">
        <v>1759</v>
      </c>
      <c r="D1161" s="382">
        <v>1412</v>
      </c>
      <c r="E1161" s="194" t="s">
        <v>44</v>
      </c>
      <c r="F1161" s="3" t="s">
        <v>39</v>
      </c>
      <c r="G1161" s="220"/>
      <c r="H1161" s="555">
        <v>1400000</v>
      </c>
      <c r="I1161" s="176" t="s">
        <v>306</v>
      </c>
      <c r="J1161" s="178" t="s">
        <v>120</v>
      </c>
      <c r="K1161" s="382">
        <v>278</v>
      </c>
      <c r="L1161" s="180" t="s">
        <v>1760</v>
      </c>
    </row>
    <row r="1162" spans="1:12" ht="51" hidden="1" customHeight="1" x14ac:dyDescent="0.2">
      <c r="A1162" s="3">
        <v>1156</v>
      </c>
      <c r="B1162" s="176">
        <v>3210</v>
      </c>
      <c r="C1162" s="219" t="s">
        <v>1761</v>
      </c>
      <c r="D1162" s="382">
        <v>42</v>
      </c>
      <c r="E1162" s="194" t="s">
        <v>44</v>
      </c>
      <c r="F1162" s="3" t="s">
        <v>39</v>
      </c>
      <c r="G1162" s="220"/>
      <c r="H1162" s="555">
        <v>300000</v>
      </c>
      <c r="I1162" s="176" t="s">
        <v>364</v>
      </c>
      <c r="J1162" s="178" t="s">
        <v>152</v>
      </c>
      <c r="K1162" s="382">
        <v>278</v>
      </c>
      <c r="L1162" s="180" t="s">
        <v>1762</v>
      </c>
    </row>
    <row r="1163" spans="1:12" ht="38.25" hidden="1" customHeight="1" x14ac:dyDescent="0.2">
      <c r="A1163" s="3">
        <v>1157</v>
      </c>
      <c r="B1163" s="176">
        <v>3210</v>
      </c>
      <c r="C1163" s="219" t="s">
        <v>1763</v>
      </c>
      <c r="D1163" s="382">
        <v>23</v>
      </c>
      <c r="E1163" s="194" t="s">
        <v>44</v>
      </c>
      <c r="F1163" s="3" t="s">
        <v>39</v>
      </c>
      <c r="G1163" s="220"/>
      <c r="H1163" s="555">
        <v>900000</v>
      </c>
      <c r="I1163" s="176" t="s">
        <v>306</v>
      </c>
      <c r="J1163" s="178" t="s">
        <v>111</v>
      </c>
      <c r="K1163" s="382">
        <v>278</v>
      </c>
      <c r="L1163" s="180" t="s">
        <v>1764</v>
      </c>
    </row>
    <row r="1164" spans="1:12" ht="38.25" hidden="1" customHeight="1" x14ac:dyDescent="0.2">
      <c r="A1164" s="3">
        <v>1158</v>
      </c>
      <c r="B1164" s="176">
        <v>3210</v>
      </c>
      <c r="C1164" s="219" t="s">
        <v>1765</v>
      </c>
      <c r="D1164" s="382">
        <v>100</v>
      </c>
      <c r="E1164" s="194" t="s">
        <v>44</v>
      </c>
      <c r="F1164" s="3" t="s">
        <v>39</v>
      </c>
      <c r="G1164" s="220"/>
      <c r="H1164" s="555">
        <v>400000</v>
      </c>
      <c r="I1164" s="176" t="s">
        <v>306</v>
      </c>
      <c r="J1164" s="178" t="s">
        <v>152</v>
      </c>
      <c r="K1164" s="382">
        <v>278</v>
      </c>
      <c r="L1164" s="180" t="s">
        <v>1766</v>
      </c>
    </row>
    <row r="1165" spans="1:12" ht="51" hidden="1" customHeight="1" x14ac:dyDescent="0.2">
      <c r="A1165" s="3">
        <v>1159</v>
      </c>
      <c r="B1165" s="176">
        <v>3210</v>
      </c>
      <c r="C1165" s="219" t="s">
        <v>1767</v>
      </c>
      <c r="D1165" s="382">
        <v>127</v>
      </c>
      <c r="E1165" s="194" t="s">
        <v>44</v>
      </c>
      <c r="F1165" s="3" t="s">
        <v>39</v>
      </c>
      <c r="G1165" s="220"/>
      <c r="H1165" s="555">
        <v>900000</v>
      </c>
      <c r="I1165" s="176" t="s">
        <v>306</v>
      </c>
      <c r="J1165" s="178" t="s">
        <v>152</v>
      </c>
      <c r="K1165" s="382">
        <v>278</v>
      </c>
      <c r="L1165" s="180" t="s">
        <v>1768</v>
      </c>
    </row>
    <row r="1166" spans="1:12" ht="25.5" hidden="1" customHeight="1" x14ac:dyDescent="0.2">
      <c r="A1166" s="3">
        <v>1160</v>
      </c>
      <c r="B1166" s="176">
        <v>3210</v>
      </c>
      <c r="C1166" s="219" t="s">
        <v>1769</v>
      </c>
      <c r="D1166" s="382">
        <v>422</v>
      </c>
      <c r="E1166" s="194" t="s">
        <v>44</v>
      </c>
      <c r="F1166" s="3" t="s">
        <v>39</v>
      </c>
      <c r="G1166" s="220"/>
      <c r="H1166" s="555">
        <v>1100000</v>
      </c>
      <c r="I1166" s="176" t="s">
        <v>306</v>
      </c>
      <c r="J1166" s="178" t="s">
        <v>152</v>
      </c>
      <c r="K1166" s="382">
        <v>278</v>
      </c>
      <c r="L1166" s="180" t="s">
        <v>1770</v>
      </c>
    </row>
    <row r="1167" spans="1:12" ht="25.5" hidden="1" customHeight="1" x14ac:dyDescent="0.2">
      <c r="A1167" s="3">
        <v>1161</v>
      </c>
      <c r="B1167" s="176">
        <v>3210</v>
      </c>
      <c r="C1167" s="219" t="s">
        <v>1771</v>
      </c>
      <c r="D1167" s="382">
        <v>28</v>
      </c>
      <c r="E1167" s="194" t="s">
        <v>44</v>
      </c>
      <c r="F1167" s="3" t="s">
        <v>39</v>
      </c>
      <c r="G1167" s="220"/>
      <c r="H1167" s="555">
        <v>250000</v>
      </c>
      <c r="I1167" s="176" t="s">
        <v>306</v>
      </c>
      <c r="J1167" s="178" t="s">
        <v>152</v>
      </c>
      <c r="K1167" s="382">
        <v>278</v>
      </c>
      <c r="L1167" s="180" t="s">
        <v>1772</v>
      </c>
    </row>
    <row r="1168" spans="1:12" ht="38.25" hidden="1" customHeight="1" x14ac:dyDescent="0.2">
      <c r="A1168" s="3">
        <v>1162</v>
      </c>
      <c r="B1168" s="176">
        <v>3210</v>
      </c>
      <c r="C1168" s="219" t="s">
        <v>1773</v>
      </c>
      <c r="D1168" s="382">
        <v>19</v>
      </c>
      <c r="E1168" s="194" t="s">
        <v>44</v>
      </c>
      <c r="F1168" s="3" t="s">
        <v>39</v>
      </c>
      <c r="G1168" s="220"/>
      <c r="H1168" s="555">
        <v>150000</v>
      </c>
      <c r="I1168" s="176" t="s">
        <v>306</v>
      </c>
      <c r="J1168" s="178" t="s">
        <v>152</v>
      </c>
      <c r="K1168" s="382">
        <v>278</v>
      </c>
      <c r="L1168" s="180" t="s">
        <v>1774</v>
      </c>
    </row>
    <row r="1169" spans="1:12" ht="38.25" hidden="1" customHeight="1" x14ac:dyDescent="0.2">
      <c r="A1169" s="3">
        <v>1163</v>
      </c>
      <c r="B1169" s="176">
        <v>3210</v>
      </c>
      <c r="C1169" s="219" t="s">
        <v>1775</v>
      </c>
      <c r="D1169" s="382">
        <v>24</v>
      </c>
      <c r="E1169" s="194" t="s">
        <v>44</v>
      </c>
      <c r="F1169" s="3" t="s">
        <v>39</v>
      </c>
      <c r="G1169" s="220"/>
      <c r="H1169" s="555">
        <v>150000</v>
      </c>
      <c r="I1169" s="176" t="s">
        <v>306</v>
      </c>
      <c r="J1169" s="178" t="s">
        <v>152</v>
      </c>
      <c r="K1169" s="382">
        <v>278</v>
      </c>
      <c r="L1169" s="180" t="s">
        <v>1776</v>
      </c>
    </row>
    <row r="1170" spans="1:12" ht="25.5" hidden="1" customHeight="1" x14ac:dyDescent="0.2">
      <c r="A1170" s="3">
        <v>1164</v>
      </c>
      <c r="B1170" s="176">
        <v>3210</v>
      </c>
      <c r="C1170" s="219" t="s">
        <v>1777</v>
      </c>
      <c r="D1170" s="382">
        <v>90</v>
      </c>
      <c r="E1170" s="194" t="s">
        <v>44</v>
      </c>
      <c r="F1170" s="3" t="s">
        <v>39</v>
      </c>
      <c r="G1170" s="220"/>
      <c r="H1170" s="555">
        <v>250000</v>
      </c>
      <c r="I1170" s="176" t="s">
        <v>306</v>
      </c>
      <c r="J1170" s="178" t="s">
        <v>152</v>
      </c>
      <c r="K1170" s="382">
        <v>278</v>
      </c>
      <c r="L1170" s="180" t="s">
        <v>1778</v>
      </c>
    </row>
    <row r="1171" spans="1:12" ht="38.25" hidden="1" customHeight="1" x14ac:dyDescent="0.2">
      <c r="A1171" s="3">
        <v>1165</v>
      </c>
      <c r="B1171" s="176">
        <v>3210</v>
      </c>
      <c r="C1171" s="219" t="s">
        <v>1779</v>
      </c>
      <c r="D1171" s="382">
        <v>90</v>
      </c>
      <c r="E1171" s="194" t="s">
        <v>44</v>
      </c>
      <c r="F1171" s="3" t="s">
        <v>39</v>
      </c>
      <c r="G1171" s="220"/>
      <c r="H1171" s="555">
        <v>400000</v>
      </c>
      <c r="I1171" s="176" t="s">
        <v>306</v>
      </c>
      <c r="J1171" s="178" t="s">
        <v>152</v>
      </c>
      <c r="K1171" s="382">
        <v>278</v>
      </c>
      <c r="L1171" s="180" t="s">
        <v>1780</v>
      </c>
    </row>
    <row r="1172" spans="1:12" ht="12.75" hidden="1" customHeight="1" x14ac:dyDescent="0.2">
      <c r="A1172" s="3">
        <v>1166</v>
      </c>
      <c r="B1172" s="176">
        <v>3210</v>
      </c>
      <c r="C1172" s="66" t="s">
        <v>1781</v>
      </c>
      <c r="D1172" s="382">
        <v>30</v>
      </c>
      <c r="E1172" s="194" t="s">
        <v>829</v>
      </c>
      <c r="F1172" s="3" t="s">
        <v>39</v>
      </c>
      <c r="G1172" s="184">
        <v>50201706</v>
      </c>
      <c r="H1172" s="555">
        <v>210000</v>
      </c>
      <c r="I1172" s="176" t="s">
        <v>1782</v>
      </c>
      <c r="J1172" s="178" t="s">
        <v>128</v>
      </c>
      <c r="K1172" s="382">
        <v>374</v>
      </c>
      <c r="L1172" s="180" t="s">
        <v>1783</v>
      </c>
    </row>
    <row r="1173" spans="1:12" ht="12.75" hidden="1" customHeight="1" x14ac:dyDescent="0.2">
      <c r="A1173" s="3">
        <v>1167</v>
      </c>
      <c r="B1173" s="176">
        <v>3210</v>
      </c>
      <c r="C1173" s="66" t="s">
        <v>42</v>
      </c>
      <c r="D1173" s="382">
        <v>57</v>
      </c>
      <c r="E1173" s="194" t="s">
        <v>829</v>
      </c>
      <c r="F1173" s="3" t="s">
        <v>39</v>
      </c>
      <c r="G1173" s="184"/>
      <c r="H1173" s="555">
        <v>40000</v>
      </c>
      <c r="I1173" s="176" t="s">
        <v>1782</v>
      </c>
      <c r="J1173" s="178" t="s">
        <v>128</v>
      </c>
      <c r="K1173" s="382">
        <v>374</v>
      </c>
      <c r="L1173" s="180" t="s">
        <v>1783</v>
      </c>
    </row>
    <row r="1174" spans="1:12" ht="38.25" hidden="1" customHeight="1" x14ac:dyDescent="0.2">
      <c r="A1174" s="3">
        <v>1168</v>
      </c>
      <c r="B1174" s="176">
        <v>3210</v>
      </c>
      <c r="C1174" s="66" t="s">
        <v>1784</v>
      </c>
      <c r="D1174" s="382">
        <v>50</v>
      </c>
      <c r="E1174" s="194" t="s">
        <v>44</v>
      </c>
      <c r="F1174" s="3" t="s">
        <v>39</v>
      </c>
      <c r="G1174" s="184">
        <v>27112845</v>
      </c>
      <c r="H1174" s="555">
        <v>150000</v>
      </c>
      <c r="I1174" s="176" t="s">
        <v>1785</v>
      </c>
      <c r="J1174" s="178" t="s">
        <v>111</v>
      </c>
      <c r="K1174" s="382">
        <v>314</v>
      </c>
      <c r="L1174" s="180" t="s">
        <v>1786</v>
      </c>
    </row>
    <row r="1175" spans="1:12" ht="38.25" hidden="1" customHeight="1" x14ac:dyDescent="0.2">
      <c r="A1175" s="3">
        <v>1169</v>
      </c>
      <c r="B1175" s="176">
        <v>3210</v>
      </c>
      <c r="C1175" s="219" t="s">
        <v>1787</v>
      </c>
      <c r="D1175" s="382">
        <v>56</v>
      </c>
      <c r="E1175" s="194" t="s">
        <v>44</v>
      </c>
      <c r="F1175" s="3" t="s">
        <v>39</v>
      </c>
      <c r="G1175" s="220"/>
      <c r="H1175" s="555">
        <v>100000</v>
      </c>
      <c r="I1175" s="176" t="s">
        <v>364</v>
      </c>
      <c r="J1175" s="178" t="s">
        <v>111</v>
      </c>
      <c r="K1175" s="382">
        <v>304</v>
      </c>
      <c r="L1175" s="180" t="s">
        <v>1788</v>
      </c>
    </row>
    <row r="1176" spans="1:12" ht="51" hidden="1" customHeight="1" x14ac:dyDescent="0.2">
      <c r="A1176" s="3">
        <v>1170</v>
      </c>
      <c r="B1176" s="176">
        <v>3210</v>
      </c>
      <c r="C1176" s="219" t="s">
        <v>1789</v>
      </c>
      <c r="D1176" s="382">
        <v>182</v>
      </c>
      <c r="E1176" s="194" t="s">
        <v>44</v>
      </c>
      <c r="F1176" s="3" t="s">
        <v>39</v>
      </c>
      <c r="G1176" s="220"/>
      <c r="H1176" s="555">
        <v>100000</v>
      </c>
      <c r="I1176" s="176" t="s">
        <v>364</v>
      </c>
      <c r="J1176" s="178" t="s">
        <v>111</v>
      </c>
      <c r="K1176" s="382">
        <v>304</v>
      </c>
      <c r="L1176" s="180" t="s">
        <v>1788</v>
      </c>
    </row>
    <row r="1177" spans="1:12" ht="25.5" hidden="1" customHeight="1" x14ac:dyDescent="0.2">
      <c r="A1177" s="3">
        <v>1171</v>
      </c>
      <c r="B1177" s="176">
        <v>3210</v>
      </c>
      <c r="C1177" s="219" t="s">
        <v>1790</v>
      </c>
      <c r="D1177" s="382">
        <v>100</v>
      </c>
      <c r="E1177" s="194" t="s">
        <v>44</v>
      </c>
      <c r="F1177" s="3" t="s">
        <v>39</v>
      </c>
      <c r="G1177" s="220"/>
      <c r="H1177" s="555">
        <v>200000</v>
      </c>
      <c r="I1177" s="176" t="s">
        <v>364</v>
      </c>
      <c r="J1177" s="178" t="s">
        <v>111</v>
      </c>
      <c r="K1177" s="382">
        <v>304</v>
      </c>
      <c r="L1177" s="180" t="s">
        <v>1788</v>
      </c>
    </row>
    <row r="1178" spans="1:12" ht="38.25" hidden="1" customHeight="1" x14ac:dyDescent="0.2">
      <c r="A1178" s="3">
        <v>1172</v>
      </c>
      <c r="B1178" s="176">
        <v>3210</v>
      </c>
      <c r="C1178" s="219" t="s">
        <v>1791</v>
      </c>
      <c r="D1178" s="382">
        <v>100</v>
      </c>
      <c r="E1178" s="194" t="s">
        <v>44</v>
      </c>
      <c r="F1178" s="3" t="s">
        <v>39</v>
      </c>
      <c r="G1178" s="220"/>
      <c r="H1178" s="555">
        <v>100000</v>
      </c>
      <c r="I1178" s="176" t="s">
        <v>364</v>
      </c>
      <c r="J1178" s="178" t="s">
        <v>111</v>
      </c>
      <c r="K1178" s="382">
        <v>304</v>
      </c>
      <c r="L1178" s="180" t="s">
        <v>1788</v>
      </c>
    </row>
    <row r="1179" spans="1:12" ht="25.5" hidden="1" customHeight="1" x14ac:dyDescent="0.2">
      <c r="A1179" s="3">
        <v>1173</v>
      </c>
      <c r="B1179" s="176">
        <v>3210</v>
      </c>
      <c r="C1179" s="219" t="s">
        <v>1792</v>
      </c>
      <c r="D1179" s="382">
        <v>100</v>
      </c>
      <c r="E1179" s="194" t="s">
        <v>44</v>
      </c>
      <c r="F1179" s="3" t="s">
        <v>39</v>
      </c>
      <c r="G1179" s="220"/>
      <c r="H1179" s="555">
        <v>600000</v>
      </c>
      <c r="I1179" s="176" t="s">
        <v>364</v>
      </c>
      <c r="J1179" s="178" t="s">
        <v>111</v>
      </c>
      <c r="K1179" s="382">
        <v>304</v>
      </c>
      <c r="L1179" s="180" t="s">
        <v>1788</v>
      </c>
    </row>
    <row r="1180" spans="1:12" ht="25.5" hidden="1" customHeight="1" x14ac:dyDescent="0.2">
      <c r="A1180" s="3">
        <v>1174</v>
      </c>
      <c r="B1180" s="176">
        <v>3210</v>
      </c>
      <c r="C1180" s="219" t="s">
        <v>1793</v>
      </c>
      <c r="D1180" s="382">
        <v>100</v>
      </c>
      <c r="E1180" s="194" t="s">
        <v>44</v>
      </c>
      <c r="F1180" s="3" t="s">
        <v>39</v>
      </c>
      <c r="G1180" s="220"/>
      <c r="H1180" s="555">
        <v>600000</v>
      </c>
      <c r="I1180" s="176" t="s">
        <v>364</v>
      </c>
      <c r="J1180" s="178" t="s">
        <v>111</v>
      </c>
      <c r="K1180" s="382">
        <v>304</v>
      </c>
      <c r="L1180" s="180" t="s">
        <v>1788</v>
      </c>
    </row>
    <row r="1181" spans="1:12" ht="25.5" hidden="1" customHeight="1" x14ac:dyDescent="0.2">
      <c r="A1181" s="3">
        <v>1175</v>
      </c>
      <c r="B1181" s="176">
        <v>3210</v>
      </c>
      <c r="C1181" s="219" t="s">
        <v>1794</v>
      </c>
      <c r="D1181" s="382">
        <v>57</v>
      </c>
      <c r="E1181" s="194" t="s">
        <v>44</v>
      </c>
      <c r="F1181" s="3" t="s">
        <v>39</v>
      </c>
      <c r="G1181" s="220"/>
      <c r="H1181" s="570">
        <v>400123.58399999997</v>
      </c>
      <c r="I1181" s="176" t="s">
        <v>669</v>
      </c>
      <c r="J1181" s="178" t="s">
        <v>111</v>
      </c>
      <c r="K1181" s="382">
        <v>334</v>
      </c>
      <c r="L1181" s="180" t="s">
        <v>1795</v>
      </c>
    </row>
    <row r="1182" spans="1:12" ht="25.5" hidden="1" customHeight="1" x14ac:dyDescent="0.2">
      <c r="A1182" s="3">
        <v>1176</v>
      </c>
      <c r="B1182" s="176">
        <v>3210</v>
      </c>
      <c r="C1182" s="219" t="s">
        <v>1796</v>
      </c>
      <c r="D1182" s="382">
        <v>78</v>
      </c>
      <c r="E1182" s="194" t="s">
        <v>44</v>
      </c>
      <c r="F1182" s="3" t="s">
        <v>39</v>
      </c>
      <c r="G1182" s="220"/>
      <c r="H1182" s="570">
        <v>851760</v>
      </c>
      <c r="I1182" s="176" t="s">
        <v>669</v>
      </c>
      <c r="J1182" s="178" t="s">
        <v>111</v>
      </c>
      <c r="K1182" s="382">
        <v>334</v>
      </c>
      <c r="L1182" s="180" t="s">
        <v>1795</v>
      </c>
    </row>
    <row r="1183" spans="1:12" ht="25.5" hidden="1" customHeight="1" x14ac:dyDescent="0.2">
      <c r="A1183" s="3">
        <v>1177</v>
      </c>
      <c r="B1183" s="176">
        <v>3210</v>
      </c>
      <c r="C1183" s="219" t="s">
        <v>1797</v>
      </c>
      <c r="D1183" s="382">
        <v>136</v>
      </c>
      <c r="E1183" s="194" t="s">
        <v>44</v>
      </c>
      <c r="F1183" s="3" t="s">
        <v>39</v>
      </c>
      <c r="G1183" s="220"/>
      <c r="H1183" s="570">
        <v>23362.079999999998</v>
      </c>
      <c r="I1183" s="176" t="s">
        <v>669</v>
      </c>
      <c r="J1183" s="178" t="s">
        <v>1798</v>
      </c>
      <c r="K1183" s="382">
        <v>334</v>
      </c>
      <c r="L1183" s="180" t="s">
        <v>1799</v>
      </c>
    </row>
    <row r="1184" spans="1:12" ht="38.25" hidden="1" customHeight="1" x14ac:dyDescent="0.2">
      <c r="A1184" s="3">
        <v>1178</v>
      </c>
      <c r="B1184" s="176">
        <v>3210</v>
      </c>
      <c r="C1184" s="219" t="s">
        <v>1800</v>
      </c>
      <c r="D1184" s="382">
        <v>47</v>
      </c>
      <c r="E1184" s="194" t="s">
        <v>44</v>
      </c>
      <c r="F1184" s="3" t="s">
        <v>39</v>
      </c>
      <c r="G1184" s="220"/>
      <c r="H1184" s="570">
        <v>2934.8445000000002</v>
      </c>
      <c r="I1184" s="176" t="s">
        <v>669</v>
      </c>
      <c r="J1184" s="178" t="s">
        <v>1798</v>
      </c>
      <c r="K1184" s="382">
        <v>334</v>
      </c>
      <c r="L1184" s="180" t="s">
        <v>1799</v>
      </c>
    </row>
    <row r="1185" spans="1:12" ht="38.25" hidden="1" customHeight="1" x14ac:dyDescent="0.2">
      <c r="A1185" s="3">
        <v>1179</v>
      </c>
      <c r="B1185" s="176">
        <v>3210</v>
      </c>
      <c r="C1185" s="219" t="s">
        <v>1801</v>
      </c>
      <c r="D1185" s="382">
        <v>240</v>
      </c>
      <c r="E1185" s="194" t="s">
        <v>44</v>
      </c>
      <c r="F1185" s="3" t="s">
        <v>39</v>
      </c>
      <c r="G1185" s="220"/>
      <c r="H1185" s="570">
        <v>79987.320000000007</v>
      </c>
      <c r="I1185" s="176" t="s">
        <v>669</v>
      </c>
      <c r="J1185" s="178" t="s">
        <v>1798</v>
      </c>
      <c r="K1185" s="382">
        <v>334</v>
      </c>
      <c r="L1185" s="180" t="s">
        <v>1799</v>
      </c>
    </row>
    <row r="1186" spans="1:12" ht="51" hidden="1" customHeight="1" x14ac:dyDescent="0.2">
      <c r="A1186" s="3">
        <v>1180</v>
      </c>
      <c r="B1186" s="176">
        <v>3210</v>
      </c>
      <c r="C1186" s="219" t="s">
        <v>1802</v>
      </c>
      <c r="D1186" s="382">
        <v>49</v>
      </c>
      <c r="E1186" s="194" t="s">
        <v>44</v>
      </c>
      <c r="F1186" s="3" t="s">
        <v>39</v>
      </c>
      <c r="G1186" s="220"/>
      <c r="H1186" s="570">
        <v>77416.815000000002</v>
      </c>
      <c r="I1186" s="176" t="s">
        <v>669</v>
      </c>
      <c r="J1186" s="178" t="s">
        <v>1798</v>
      </c>
      <c r="K1186" s="382">
        <v>334</v>
      </c>
      <c r="L1186" s="180" t="s">
        <v>1799</v>
      </c>
    </row>
    <row r="1187" spans="1:12" ht="38.25" hidden="1" customHeight="1" x14ac:dyDescent="0.2">
      <c r="A1187" s="3">
        <v>1181</v>
      </c>
      <c r="B1187" s="176">
        <v>3210</v>
      </c>
      <c r="C1187" s="219" t="s">
        <v>1803</v>
      </c>
      <c r="D1187" s="382">
        <v>57</v>
      </c>
      <c r="E1187" s="194" t="s">
        <v>44</v>
      </c>
      <c r="F1187" s="3" t="s">
        <v>39</v>
      </c>
      <c r="G1187" s="220"/>
      <c r="H1187" s="570">
        <v>119286.4365</v>
      </c>
      <c r="I1187" s="176" t="s">
        <v>669</v>
      </c>
      <c r="J1187" s="178" t="s">
        <v>1798</v>
      </c>
      <c r="K1187" s="382">
        <v>334</v>
      </c>
      <c r="L1187" s="180" t="s">
        <v>1799</v>
      </c>
    </row>
    <row r="1188" spans="1:12" ht="25.5" hidden="1" customHeight="1" x14ac:dyDescent="0.2">
      <c r="A1188" s="3">
        <v>1182</v>
      </c>
      <c r="B1188" s="176">
        <v>3210</v>
      </c>
      <c r="C1188" s="219" t="s">
        <v>1804</v>
      </c>
      <c r="D1188" s="382">
        <v>28</v>
      </c>
      <c r="E1188" s="194" t="s">
        <v>44</v>
      </c>
      <c r="F1188" s="3" t="s">
        <v>39</v>
      </c>
      <c r="G1188" s="220"/>
      <c r="H1188" s="570">
        <v>6976.6200000000008</v>
      </c>
      <c r="I1188" s="176" t="s">
        <v>669</v>
      </c>
      <c r="J1188" s="178" t="s">
        <v>1798</v>
      </c>
      <c r="K1188" s="382">
        <v>334</v>
      </c>
      <c r="L1188" s="180" t="s">
        <v>1799</v>
      </c>
    </row>
    <row r="1189" spans="1:12" ht="51" hidden="1" customHeight="1" x14ac:dyDescent="0.2">
      <c r="A1189" s="3">
        <v>1183</v>
      </c>
      <c r="B1189" s="176">
        <v>3210</v>
      </c>
      <c r="C1189" s="219" t="s">
        <v>1805</v>
      </c>
      <c r="D1189" s="382">
        <v>194</v>
      </c>
      <c r="E1189" s="194" t="s">
        <v>44</v>
      </c>
      <c r="F1189" s="3" t="s">
        <v>39</v>
      </c>
      <c r="G1189" s="220"/>
      <c r="H1189" s="570">
        <v>66163.797000000006</v>
      </c>
      <c r="I1189" s="176" t="s">
        <v>669</v>
      </c>
      <c r="J1189" s="178" t="s">
        <v>1798</v>
      </c>
      <c r="K1189" s="382">
        <v>334</v>
      </c>
      <c r="L1189" s="180" t="s">
        <v>1799</v>
      </c>
    </row>
    <row r="1190" spans="1:12" ht="51" hidden="1" customHeight="1" x14ac:dyDescent="0.2">
      <c r="A1190" s="3">
        <v>1184</v>
      </c>
      <c r="B1190" s="176">
        <v>3210</v>
      </c>
      <c r="C1190" s="219" t="s">
        <v>1806</v>
      </c>
      <c r="D1190" s="382">
        <v>99</v>
      </c>
      <c r="E1190" s="194" t="s">
        <v>44</v>
      </c>
      <c r="F1190" s="3" t="s">
        <v>39</v>
      </c>
      <c r="G1190" s="220"/>
      <c r="H1190" s="570">
        <v>37621.584000000003</v>
      </c>
      <c r="I1190" s="176" t="s">
        <v>669</v>
      </c>
      <c r="J1190" s="178" t="s">
        <v>1798</v>
      </c>
      <c r="K1190" s="382">
        <v>334</v>
      </c>
      <c r="L1190" s="180" t="s">
        <v>1799</v>
      </c>
    </row>
    <row r="1191" spans="1:12" ht="38.25" hidden="1" customHeight="1" x14ac:dyDescent="0.2">
      <c r="A1191" s="3">
        <v>1185</v>
      </c>
      <c r="B1191" s="176">
        <v>3210</v>
      </c>
      <c r="C1191" s="219" t="s">
        <v>1807</v>
      </c>
      <c r="D1191" s="382">
        <v>218</v>
      </c>
      <c r="E1191" s="194" t="s">
        <v>44</v>
      </c>
      <c r="F1191" s="3" t="s">
        <v>39</v>
      </c>
      <c r="G1191" s="220"/>
      <c r="H1191" s="570">
        <v>60969.804000000004</v>
      </c>
      <c r="I1191" s="176" t="s">
        <v>669</v>
      </c>
      <c r="J1191" s="178" t="s">
        <v>1798</v>
      </c>
      <c r="K1191" s="382">
        <v>334</v>
      </c>
      <c r="L1191" s="180" t="s">
        <v>1799</v>
      </c>
    </row>
    <row r="1192" spans="1:12" ht="38.25" hidden="1" customHeight="1" x14ac:dyDescent="0.2">
      <c r="A1192" s="3">
        <v>1186</v>
      </c>
      <c r="B1192" s="176">
        <v>3210</v>
      </c>
      <c r="C1192" s="219" t="s">
        <v>1808</v>
      </c>
      <c r="D1192" s="382">
        <v>85</v>
      </c>
      <c r="E1192" s="194" t="s">
        <v>44</v>
      </c>
      <c r="F1192" s="3" t="s">
        <v>39</v>
      </c>
      <c r="G1192" s="220"/>
      <c r="H1192" s="570">
        <v>37493.032500000001</v>
      </c>
      <c r="I1192" s="176" t="s">
        <v>669</v>
      </c>
      <c r="J1192" s="178" t="s">
        <v>1798</v>
      </c>
      <c r="K1192" s="382">
        <v>334</v>
      </c>
      <c r="L1192" s="180" t="s">
        <v>1799</v>
      </c>
    </row>
    <row r="1193" spans="1:12" ht="38.25" hidden="1" customHeight="1" x14ac:dyDescent="0.2">
      <c r="A1193" s="3">
        <v>1187</v>
      </c>
      <c r="B1193" s="176">
        <v>3210</v>
      </c>
      <c r="C1193" s="219" t="s">
        <v>1809</v>
      </c>
      <c r="D1193" s="382">
        <v>50</v>
      </c>
      <c r="E1193" s="194" t="s">
        <v>44</v>
      </c>
      <c r="F1193" s="3" t="s">
        <v>39</v>
      </c>
      <c r="G1193" s="220"/>
      <c r="H1193" s="570">
        <v>18770.850000000002</v>
      </c>
      <c r="I1193" s="176" t="s">
        <v>669</v>
      </c>
      <c r="J1193" s="178" t="s">
        <v>1798</v>
      </c>
      <c r="K1193" s="382">
        <v>334</v>
      </c>
      <c r="L1193" s="180" t="s">
        <v>1799</v>
      </c>
    </row>
    <row r="1194" spans="1:12" ht="38.25" hidden="1" customHeight="1" x14ac:dyDescent="0.2">
      <c r="A1194" s="3">
        <v>1188</v>
      </c>
      <c r="B1194" s="176">
        <v>3210</v>
      </c>
      <c r="C1194" s="219" t="s">
        <v>1810</v>
      </c>
      <c r="D1194" s="382">
        <v>98</v>
      </c>
      <c r="E1194" s="194" t="s">
        <v>44</v>
      </c>
      <c r="F1194" s="3" t="s">
        <v>39</v>
      </c>
      <c r="G1194" s="220"/>
      <c r="H1194" s="570">
        <v>19532.478000000003</v>
      </c>
      <c r="I1194" s="176" t="s">
        <v>669</v>
      </c>
      <c r="J1194" s="178" t="s">
        <v>1798</v>
      </c>
      <c r="K1194" s="382">
        <v>334</v>
      </c>
      <c r="L1194" s="180" t="s">
        <v>1799</v>
      </c>
    </row>
    <row r="1195" spans="1:12" ht="25.5" hidden="1" customHeight="1" x14ac:dyDescent="0.2">
      <c r="A1195" s="3">
        <v>1189</v>
      </c>
      <c r="B1195" s="176">
        <v>3210</v>
      </c>
      <c r="C1195" s="219" t="s">
        <v>1811</v>
      </c>
      <c r="D1195" s="382">
        <v>41</v>
      </c>
      <c r="E1195" s="194" t="s">
        <v>44</v>
      </c>
      <c r="F1195" s="3" t="s">
        <v>39</v>
      </c>
      <c r="G1195" s="220"/>
      <c r="H1195" s="570">
        <v>20178.396000000001</v>
      </c>
      <c r="I1195" s="176" t="s">
        <v>669</v>
      </c>
      <c r="J1195" s="178" t="s">
        <v>1798</v>
      </c>
      <c r="K1195" s="382">
        <v>334</v>
      </c>
      <c r="L1195" s="180" t="s">
        <v>1799</v>
      </c>
    </row>
    <row r="1196" spans="1:12" ht="38.25" hidden="1" customHeight="1" x14ac:dyDescent="0.2">
      <c r="A1196" s="3">
        <v>1190</v>
      </c>
      <c r="B1196" s="176">
        <v>3210</v>
      </c>
      <c r="C1196" s="219" t="s">
        <v>1812</v>
      </c>
      <c r="D1196" s="382">
        <v>55</v>
      </c>
      <c r="E1196" s="194" t="s">
        <v>44</v>
      </c>
      <c r="F1196" s="3" t="s">
        <v>39</v>
      </c>
      <c r="G1196" s="220"/>
      <c r="H1196" s="570">
        <v>129711.12</v>
      </c>
      <c r="I1196" s="176" t="s">
        <v>669</v>
      </c>
      <c r="J1196" s="178" t="s">
        <v>1798</v>
      </c>
      <c r="K1196" s="382">
        <v>334</v>
      </c>
      <c r="L1196" s="180" t="s">
        <v>1799</v>
      </c>
    </row>
    <row r="1197" spans="1:12" ht="38.25" hidden="1" customHeight="1" x14ac:dyDescent="0.2">
      <c r="A1197" s="3">
        <v>1191</v>
      </c>
      <c r="B1197" s="176">
        <v>3210</v>
      </c>
      <c r="C1197" s="219" t="s">
        <v>1813</v>
      </c>
      <c r="D1197" s="382">
        <v>39</v>
      </c>
      <c r="E1197" s="194" t="s">
        <v>44</v>
      </c>
      <c r="F1197" s="3" t="s">
        <v>39</v>
      </c>
      <c r="G1197" s="220"/>
      <c r="H1197" s="570">
        <v>10092.9465</v>
      </c>
      <c r="I1197" s="176" t="s">
        <v>669</v>
      </c>
      <c r="J1197" s="178" t="s">
        <v>1798</v>
      </c>
      <c r="K1197" s="382">
        <v>334</v>
      </c>
      <c r="L1197" s="180" t="s">
        <v>1799</v>
      </c>
    </row>
    <row r="1198" spans="1:12" ht="38.25" hidden="1" customHeight="1" x14ac:dyDescent="0.2">
      <c r="A1198" s="3">
        <v>1192</v>
      </c>
      <c r="B1198" s="176">
        <v>3210</v>
      </c>
      <c r="C1198" s="219" t="s">
        <v>1814</v>
      </c>
      <c r="D1198" s="382">
        <v>27</v>
      </c>
      <c r="E1198" s="194" t="s">
        <v>44</v>
      </c>
      <c r="F1198" s="3" t="s">
        <v>39</v>
      </c>
      <c r="G1198" s="220"/>
      <c r="H1198" s="570">
        <v>8261.1899999999987</v>
      </c>
      <c r="I1198" s="176" t="s">
        <v>669</v>
      </c>
      <c r="J1198" s="178" t="s">
        <v>1798</v>
      </c>
      <c r="K1198" s="382">
        <v>334</v>
      </c>
      <c r="L1198" s="180" t="s">
        <v>1799</v>
      </c>
    </row>
    <row r="1199" spans="1:12" ht="25.5" hidden="1" customHeight="1" x14ac:dyDescent="0.2">
      <c r="A1199" s="3">
        <v>1193</v>
      </c>
      <c r="B1199" s="176">
        <v>3210</v>
      </c>
      <c r="C1199" s="219" t="s">
        <v>1815</v>
      </c>
      <c r="D1199" s="382">
        <v>45</v>
      </c>
      <c r="E1199" s="194" t="s">
        <v>44</v>
      </c>
      <c r="F1199" s="3" t="s">
        <v>39</v>
      </c>
      <c r="G1199" s="220"/>
      <c r="H1199" s="570">
        <v>142143.5925</v>
      </c>
      <c r="I1199" s="176" t="s">
        <v>364</v>
      </c>
      <c r="J1199" s="178" t="s">
        <v>152</v>
      </c>
      <c r="K1199" s="382">
        <v>334</v>
      </c>
      <c r="L1199" s="180" t="s">
        <v>1816</v>
      </c>
    </row>
    <row r="1200" spans="1:12" ht="25.5" hidden="1" customHeight="1" x14ac:dyDescent="0.2">
      <c r="A1200" s="3">
        <v>1194</v>
      </c>
      <c r="B1200" s="176">
        <v>3210</v>
      </c>
      <c r="C1200" s="219" t="s">
        <v>1817</v>
      </c>
      <c r="D1200" s="382">
        <v>87</v>
      </c>
      <c r="E1200" s="194" t="s">
        <v>44</v>
      </c>
      <c r="F1200" s="3" t="s">
        <v>39</v>
      </c>
      <c r="G1200" s="220"/>
      <c r="H1200" s="570">
        <v>144702.054</v>
      </c>
      <c r="I1200" s="176" t="s">
        <v>669</v>
      </c>
      <c r="J1200" s="178" t="s">
        <v>152</v>
      </c>
      <c r="K1200" s="382">
        <v>334</v>
      </c>
      <c r="L1200" s="180" t="s">
        <v>1816</v>
      </c>
    </row>
    <row r="1201" spans="1:12" ht="25.5" hidden="1" customHeight="1" x14ac:dyDescent="0.2">
      <c r="A1201" s="3">
        <v>1195</v>
      </c>
      <c r="B1201" s="176">
        <v>3210</v>
      </c>
      <c r="C1201" s="219" t="s">
        <v>1818</v>
      </c>
      <c r="D1201" s="382">
        <v>71</v>
      </c>
      <c r="E1201" s="194" t="s">
        <v>44</v>
      </c>
      <c r="F1201" s="3" t="s">
        <v>39</v>
      </c>
      <c r="G1201" s="220"/>
      <c r="H1201" s="570">
        <v>138534.774</v>
      </c>
      <c r="I1201" s="176" t="s">
        <v>669</v>
      </c>
      <c r="J1201" s="178" t="s">
        <v>152</v>
      </c>
      <c r="K1201" s="382">
        <v>334</v>
      </c>
      <c r="L1201" s="180" t="s">
        <v>1816</v>
      </c>
    </row>
    <row r="1202" spans="1:12" ht="25.5" hidden="1" customHeight="1" x14ac:dyDescent="0.2">
      <c r="A1202" s="3">
        <v>1196</v>
      </c>
      <c r="B1202" s="176">
        <v>3210</v>
      </c>
      <c r="C1202" s="219" t="s">
        <v>1819</v>
      </c>
      <c r="D1202" s="382">
        <v>86</v>
      </c>
      <c r="E1202" s="194" t="s">
        <v>44</v>
      </c>
      <c r="F1202" s="3" t="s">
        <v>39</v>
      </c>
      <c r="G1202" s="220"/>
      <c r="H1202" s="570">
        <v>133117.55100000001</v>
      </c>
      <c r="I1202" s="176" t="s">
        <v>669</v>
      </c>
      <c r="J1202" s="178" t="s">
        <v>152</v>
      </c>
      <c r="K1202" s="382">
        <v>334</v>
      </c>
      <c r="L1202" s="180" t="s">
        <v>1816</v>
      </c>
    </row>
    <row r="1203" spans="1:12" ht="25.5" hidden="1" customHeight="1" x14ac:dyDescent="0.2">
      <c r="A1203" s="3">
        <v>1197</v>
      </c>
      <c r="B1203" s="176">
        <v>3210</v>
      </c>
      <c r="C1203" s="219" t="s">
        <v>1820</v>
      </c>
      <c r="D1203" s="382">
        <v>298</v>
      </c>
      <c r="E1203" s="194" t="s">
        <v>44</v>
      </c>
      <c r="F1203" s="3" t="s">
        <v>39</v>
      </c>
      <c r="G1203" s="220"/>
      <c r="H1203" s="570">
        <v>640309.17300000007</v>
      </c>
      <c r="I1203" s="176" t="s">
        <v>669</v>
      </c>
      <c r="J1203" s="178" t="s">
        <v>152</v>
      </c>
      <c r="K1203" s="382">
        <v>334</v>
      </c>
      <c r="L1203" s="180" t="s">
        <v>1816</v>
      </c>
    </row>
    <row r="1204" spans="1:12" ht="25.5" hidden="1" customHeight="1" x14ac:dyDescent="0.2">
      <c r="A1204" s="3">
        <v>1198</v>
      </c>
      <c r="B1204" s="176">
        <v>3210</v>
      </c>
      <c r="C1204" s="219" t="s">
        <v>1821</v>
      </c>
      <c r="D1204" s="382">
        <v>61</v>
      </c>
      <c r="E1204" s="194" t="s">
        <v>44</v>
      </c>
      <c r="F1204" s="3" t="s">
        <v>39</v>
      </c>
      <c r="G1204" s="220"/>
      <c r="H1204" s="570">
        <v>350167.75500000006</v>
      </c>
      <c r="I1204" s="176" t="s">
        <v>669</v>
      </c>
      <c r="J1204" s="178" t="s">
        <v>1798</v>
      </c>
      <c r="K1204" s="382">
        <v>334</v>
      </c>
      <c r="L1204" s="180" t="s">
        <v>1822</v>
      </c>
    </row>
    <row r="1205" spans="1:12" ht="51" hidden="1" customHeight="1" x14ac:dyDescent="0.2">
      <c r="A1205" s="3">
        <v>1199</v>
      </c>
      <c r="B1205" s="176">
        <v>3210</v>
      </c>
      <c r="C1205" s="219" t="s">
        <v>1823</v>
      </c>
      <c r="D1205" s="382">
        <v>61</v>
      </c>
      <c r="E1205" s="194" t="s">
        <v>44</v>
      </c>
      <c r="F1205" s="3" t="s">
        <v>39</v>
      </c>
      <c r="G1205" s="220"/>
      <c r="H1205" s="570">
        <v>286520.62950000004</v>
      </c>
      <c r="I1205" s="176" t="s">
        <v>669</v>
      </c>
      <c r="J1205" s="178" t="s">
        <v>1798</v>
      </c>
      <c r="K1205" s="382">
        <v>334</v>
      </c>
      <c r="L1205" s="180" t="s">
        <v>1822</v>
      </c>
    </row>
    <row r="1206" spans="1:12" ht="51" hidden="1" customHeight="1" x14ac:dyDescent="0.2">
      <c r="A1206" s="3">
        <v>1200</v>
      </c>
      <c r="B1206" s="176">
        <v>3210</v>
      </c>
      <c r="C1206" s="219" t="s">
        <v>1824</v>
      </c>
      <c r="D1206" s="382">
        <v>40</v>
      </c>
      <c r="E1206" s="194" t="s">
        <v>44</v>
      </c>
      <c r="F1206" s="3" t="s">
        <v>39</v>
      </c>
      <c r="G1206" s="220"/>
      <c r="H1206" s="570">
        <v>183198.12</v>
      </c>
      <c r="I1206" s="176" t="s">
        <v>669</v>
      </c>
      <c r="J1206" s="178" t="s">
        <v>1798</v>
      </c>
      <c r="K1206" s="382">
        <v>334</v>
      </c>
      <c r="L1206" s="180" t="s">
        <v>1822</v>
      </c>
    </row>
    <row r="1207" spans="1:12" ht="38.25" hidden="1" customHeight="1" x14ac:dyDescent="0.2">
      <c r="A1207" s="3">
        <v>1201</v>
      </c>
      <c r="B1207" s="176">
        <v>3210</v>
      </c>
      <c r="C1207" s="219" t="s">
        <v>1825</v>
      </c>
      <c r="D1207" s="382">
        <v>125</v>
      </c>
      <c r="E1207" s="194" t="s">
        <v>44</v>
      </c>
      <c r="F1207" s="3" t="s">
        <v>39</v>
      </c>
      <c r="G1207" s="220" t="s">
        <v>1826</v>
      </c>
      <c r="H1207" s="570">
        <v>1699971</v>
      </c>
      <c r="I1207" s="176" t="s">
        <v>669</v>
      </c>
      <c r="J1207" s="178" t="s">
        <v>54</v>
      </c>
      <c r="K1207" s="382">
        <v>334</v>
      </c>
      <c r="L1207" s="180" t="s">
        <v>1827</v>
      </c>
    </row>
    <row r="1208" spans="1:12" ht="25.5" hidden="1" customHeight="1" x14ac:dyDescent="0.2">
      <c r="A1208" s="3">
        <v>1202</v>
      </c>
      <c r="B1208" s="176">
        <v>3210</v>
      </c>
      <c r="C1208" s="219" t="s">
        <v>1828</v>
      </c>
      <c r="D1208" s="382">
        <v>13</v>
      </c>
      <c r="E1208" s="194" t="s">
        <v>44</v>
      </c>
      <c r="F1208" s="3" t="s">
        <v>39</v>
      </c>
      <c r="G1208" s="220"/>
      <c r="H1208" s="570">
        <v>112225.659</v>
      </c>
      <c r="I1208" s="176" t="s">
        <v>669</v>
      </c>
      <c r="J1208" s="178" t="s">
        <v>54</v>
      </c>
      <c r="K1208" s="382">
        <v>334</v>
      </c>
      <c r="L1208" s="180" t="s">
        <v>1827</v>
      </c>
    </row>
    <row r="1209" spans="1:12" ht="38.25" hidden="1" customHeight="1" x14ac:dyDescent="0.2">
      <c r="A1209" s="3">
        <v>1203</v>
      </c>
      <c r="B1209" s="176">
        <v>3210</v>
      </c>
      <c r="C1209" s="219" t="s">
        <v>1829</v>
      </c>
      <c r="D1209" s="382">
        <v>156</v>
      </c>
      <c r="E1209" s="194" t="s">
        <v>44</v>
      </c>
      <c r="F1209" s="3" t="s">
        <v>39</v>
      </c>
      <c r="G1209" s="220" t="s">
        <v>1830</v>
      </c>
      <c r="H1209" s="570">
        <v>1887244.632</v>
      </c>
      <c r="I1209" s="176" t="s">
        <v>669</v>
      </c>
      <c r="J1209" s="178" t="s">
        <v>54</v>
      </c>
      <c r="K1209" s="382">
        <v>334</v>
      </c>
      <c r="L1209" s="180" t="s">
        <v>1827</v>
      </c>
    </row>
    <row r="1210" spans="1:12" ht="38.25" hidden="1" customHeight="1" x14ac:dyDescent="0.2">
      <c r="A1210" s="3">
        <v>1204</v>
      </c>
      <c r="B1210" s="176">
        <v>3210</v>
      </c>
      <c r="C1210" s="219" t="s">
        <v>1831</v>
      </c>
      <c r="D1210" s="382">
        <v>198</v>
      </c>
      <c r="E1210" s="194" t="s">
        <v>44</v>
      </c>
      <c r="F1210" s="3" t="s">
        <v>39</v>
      </c>
      <c r="G1210" s="220" t="s">
        <v>1832</v>
      </c>
      <c r="H1210" s="570">
        <v>2854240.3890000004</v>
      </c>
      <c r="I1210" s="176" t="s">
        <v>669</v>
      </c>
      <c r="J1210" s="178" t="s">
        <v>54</v>
      </c>
      <c r="K1210" s="382">
        <v>334</v>
      </c>
      <c r="L1210" s="180" t="s">
        <v>1827</v>
      </c>
    </row>
    <row r="1211" spans="1:12" ht="38.25" hidden="1" customHeight="1" x14ac:dyDescent="0.2">
      <c r="A1211" s="3">
        <v>1205</v>
      </c>
      <c r="B1211" s="176">
        <v>3210</v>
      </c>
      <c r="C1211" s="219" t="s">
        <v>1833</v>
      </c>
      <c r="D1211" s="382">
        <v>38</v>
      </c>
      <c r="E1211" s="194" t="s">
        <v>44</v>
      </c>
      <c r="F1211" s="3" t="s">
        <v>39</v>
      </c>
      <c r="G1211" s="220"/>
      <c r="H1211" s="570">
        <v>250839.72900000002</v>
      </c>
      <c r="I1211" s="176" t="s">
        <v>669</v>
      </c>
      <c r="J1211" s="178" t="s">
        <v>54</v>
      </c>
      <c r="K1211" s="382">
        <v>334</v>
      </c>
      <c r="L1211" s="180" t="s">
        <v>1827</v>
      </c>
    </row>
    <row r="1212" spans="1:12" ht="25.5" hidden="1" customHeight="1" x14ac:dyDescent="0.2">
      <c r="A1212" s="3">
        <v>1206</v>
      </c>
      <c r="B1212" s="176">
        <v>3210</v>
      </c>
      <c r="C1212" s="219" t="s">
        <v>1834</v>
      </c>
      <c r="D1212" s="382">
        <v>161</v>
      </c>
      <c r="E1212" s="194" t="s">
        <v>44</v>
      </c>
      <c r="F1212" s="3" t="s">
        <v>39</v>
      </c>
      <c r="G1212" s="220" t="s">
        <v>1835</v>
      </c>
      <c r="H1212" s="570">
        <v>978796.11899999995</v>
      </c>
      <c r="I1212" s="176" t="s">
        <v>669</v>
      </c>
      <c r="J1212" s="178" t="s">
        <v>54</v>
      </c>
      <c r="K1212" s="382">
        <v>334</v>
      </c>
      <c r="L1212" s="180" t="s">
        <v>1827</v>
      </c>
    </row>
    <row r="1213" spans="1:12" ht="38.25" hidden="1" customHeight="1" x14ac:dyDescent="0.2">
      <c r="A1213" s="3">
        <v>1207</v>
      </c>
      <c r="B1213" s="176">
        <v>3210</v>
      </c>
      <c r="C1213" s="219" t="s">
        <v>1836</v>
      </c>
      <c r="D1213" s="382">
        <v>91</v>
      </c>
      <c r="E1213" s="194" t="s">
        <v>44</v>
      </c>
      <c r="F1213" s="3" t="s">
        <v>39</v>
      </c>
      <c r="G1213" s="220" t="s">
        <v>1837</v>
      </c>
      <c r="H1213" s="570">
        <v>2504146.6905</v>
      </c>
      <c r="I1213" s="176" t="s">
        <v>669</v>
      </c>
      <c r="J1213" s="178" t="s">
        <v>54</v>
      </c>
      <c r="K1213" s="382">
        <v>334</v>
      </c>
      <c r="L1213" s="180" t="s">
        <v>1827</v>
      </c>
    </row>
    <row r="1214" spans="1:12" ht="25.5" hidden="1" customHeight="1" x14ac:dyDescent="0.2">
      <c r="A1214" s="3">
        <v>1208</v>
      </c>
      <c r="B1214" s="176">
        <v>3210</v>
      </c>
      <c r="C1214" s="219" t="s">
        <v>1838</v>
      </c>
      <c r="D1214" s="382">
        <v>19</v>
      </c>
      <c r="E1214" s="194" t="s">
        <v>44</v>
      </c>
      <c r="F1214" s="3" t="s">
        <v>39</v>
      </c>
      <c r="G1214" s="220"/>
      <c r="H1214" s="570">
        <v>487778.29800000001</v>
      </c>
      <c r="I1214" s="176" t="s">
        <v>669</v>
      </c>
      <c r="J1214" s="178" t="s">
        <v>54</v>
      </c>
      <c r="K1214" s="382">
        <v>334</v>
      </c>
      <c r="L1214" s="180" t="s">
        <v>1827</v>
      </c>
    </row>
    <row r="1215" spans="1:12" ht="25.5" hidden="1" customHeight="1" x14ac:dyDescent="0.2">
      <c r="A1215" s="3">
        <v>1209</v>
      </c>
      <c r="B1215" s="176">
        <v>3210</v>
      </c>
      <c r="C1215" s="219" t="s">
        <v>1839</v>
      </c>
      <c r="D1215" s="382">
        <v>148</v>
      </c>
      <c r="E1215" s="194" t="s">
        <v>44</v>
      </c>
      <c r="F1215" s="3" t="s">
        <v>39</v>
      </c>
      <c r="G1215" s="220" t="s">
        <v>1840</v>
      </c>
      <c r="H1215" s="570">
        <v>4441812.1860000007</v>
      </c>
      <c r="I1215" s="176" t="s">
        <v>669</v>
      </c>
      <c r="J1215" s="178" t="s">
        <v>54</v>
      </c>
      <c r="K1215" s="382">
        <v>334</v>
      </c>
      <c r="L1215" s="180" t="s">
        <v>1827</v>
      </c>
    </row>
    <row r="1216" spans="1:12" ht="38.25" hidden="1" customHeight="1" x14ac:dyDescent="0.2">
      <c r="A1216" s="3">
        <v>1210</v>
      </c>
      <c r="B1216" s="176">
        <v>3210</v>
      </c>
      <c r="C1216" s="219" t="s">
        <v>1841</v>
      </c>
      <c r="D1216" s="382">
        <v>21</v>
      </c>
      <c r="E1216" s="194" t="s">
        <v>44</v>
      </c>
      <c r="F1216" s="3" t="s">
        <v>39</v>
      </c>
      <c r="G1216" s="220"/>
      <c r="H1216" s="570">
        <v>664013.03850000002</v>
      </c>
      <c r="I1216" s="176" t="s">
        <v>669</v>
      </c>
      <c r="J1216" s="178" t="s">
        <v>54</v>
      </c>
      <c r="K1216" s="382">
        <v>334</v>
      </c>
      <c r="L1216" s="180" t="s">
        <v>1827</v>
      </c>
    </row>
    <row r="1217" spans="1:12" ht="25.5" hidden="1" customHeight="1" x14ac:dyDescent="0.2">
      <c r="A1217" s="3">
        <v>1211</v>
      </c>
      <c r="B1217" s="176">
        <v>3210</v>
      </c>
      <c r="C1217" s="219" t="s">
        <v>1842</v>
      </c>
      <c r="D1217" s="382">
        <v>99</v>
      </c>
      <c r="E1217" s="194" t="s">
        <v>44</v>
      </c>
      <c r="F1217" s="3" t="s">
        <v>39</v>
      </c>
      <c r="G1217" s="220" t="s">
        <v>1843</v>
      </c>
      <c r="H1217" s="570">
        <v>2457774.0495000002</v>
      </c>
      <c r="I1217" s="176" t="s">
        <v>669</v>
      </c>
      <c r="J1217" s="178" t="s">
        <v>54</v>
      </c>
      <c r="K1217" s="382">
        <v>334</v>
      </c>
      <c r="L1217" s="180" t="s">
        <v>1827</v>
      </c>
    </row>
    <row r="1218" spans="1:12" ht="38.25" hidden="1" customHeight="1" x14ac:dyDescent="0.2">
      <c r="A1218" s="3">
        <v>1212</v>
      </c>
      <c r="B1218" s="176">
        <v>3210</v>
      </c>
      <c r="C1218" s="219" t="s">
        <v>1844</v>
      </c>
      <c r="D1218" s="382">
        <v>55</v>
      </c>
      <c r="E1218" s="194" t="s">
        <v>44</v>
      </c>
      <c r="F1218" s="3" t="s">
        <v>39</v>
      </c>
      <c r="G1218" s="220"/>
      <c r="H1218" s="570">
        <v>401897.26500000001</v>
      </c>
      <c r="I1218" s="176" t="s">
        <v>669</v>
      </c>
      <c r="J1218" s="178" t="s">
        <v>54</v>
      </c>
      <c r="K1218" s="382">
        <v>334</v>
      </c>
      <c r="L1218" s="180" t="s">
        <v>1827</v>
      </c>
    </row>
    <row r="1219" spans="1:12" ht="38.25" hidden="1" customHeight="1" x14ac:dyDescent="0.2">
      <c r="A1219" s="3">
        <v>1213</v>
      </c>
      <c r="B1219" s="176">
        <v>3210</v>
      </c>
      <c r="C1219" s="219" t="s">
        <v>1845</v>
      </c>
      <c r="D1219" s="382">
        <v>34</v>
      </c>
      <c r="E1219" s="194" t="s">
        <v>44</v>
      </c>
      <c r="F1219" s="3" t="s">
        <v>39</v>
      </c>
      <c r="G1219" s="220"/>
      <c r="H1219" s="570">
        <v>444908.75099999999</v>
      </c>
      <c r="I1219" s="176" t="s">
        <v>669</v>
      </c>
      <c r="J1219" s="178" t="s">
        <v>54</v>
      </c>
      <c r="K1219" s="382">
        <v>334</v>
      </c>
      <c r="L1219" s="180" t="s">
        <v>1827</v>
      </c>
    </row>
    <row r="1220" spans="1:12" ht="38.25" hidden="1" customHeight="1" x14ac:dyDescent="0.2">
      <c r="A1220" s="3">
        <v>1214</v>
      </c>
      <c r="B1220" s="176">
        <v>3210</v>
      </c>
      <c r="C1220" s="219" t="s">
        <v>1846</v>
      </c>
      <c r="D1220" s="382">
        <v>137</v>
      </c>
      <c r="E1220" s="194" t="s">
        <v>44</v>
      </c>
      <c r="F1220" s="3" t="s">
        <v>39</v>
      </c>
      <c r="G1220" s="220" t="s">
        <v>1847</v>
      </c>
      <c r="H1220" s="570">
        <v>569435.97900000005</v>
      </c>
      <c r="I1220" s="176" t="s">
        <v>669</v>
      </c>
      <c r="J1220" s="178" t="s">
        <v>54</v>
      </c>
      <c r="K1220" s="382">
        <v>334</v>
      </c>
      <c r="L1220" s="180" t="s">
        <v>1827</v>
      </c>
    </row>
    <row r="1221" spans="1:12" ht="38.25" hidden="1" customHeight="1" x14ac:dyDescent="0.2">
      <c r="A1221" s="3">
        <v>1215</v>
      </c>
      <c r="B1221" s="176">
        <v>3210</v>
      </c>
      <c r="C1221" s="219" t="s">
        <v>1848</v>
      </c>
      <c r="D1221" s="382">
        <v>63</v>
      </c>
      <c r="E1221" s="194" t="s">
        <v>44</v>
      </c>
      <c r="F1221" s="3" t="s">
        <v>39</v>
      </c>
      <c r="G1221" s="220" t="s">
        <v>1849</v>
      </c>
      <c r="H1221" s="570">
        <v>764934.78599999996</v>
      </c>
      <c r="I1221" s="176" t="s">
        <v>669</v>
      </c>
      <c r="J1221" s="178" t="s">
        <v>54</v>
      </c>
      <c r="K1221" s="382">
        <v>334</v>
      </c>
      <c r="L1221" s="180" t="s">
        <v>1827</v>
      </c>
    </row>
    <row r="1222" spans="1:12" ht="51" hidden="1" customHeight="1" x14ac:dyDescent="0.2">
      <c r="A1222" s="3">
        <v>1216</v>
      </c>
      <c r="B1222" s="176">
        <v>3210</v>
      </c>
      <c r="C1222" s="219" t="s">
        <v>1850</v>
      </c>
      <c r="D1222" s="382">
        <v>22</v>
      </c>
      <c r="E1222" s="194" t="s">
        <v>44</v>
      </c>
      <c r="F1222" s="3" t="s">
        <v>39</v>
      </c>
      <c r="G1222" s="220"/>
      <c r="H1222" s="570">
        <v>353209.16399999999</v>
      </c>
      <c r="I1222" s="176" t="s">
        <v>669</v>
      </c>
      <c r="J1222" s="178" t="s">
        <v>54</v>
      </c>
      <c r="K1222" s="382">
        <v>334</v>
      </c>
      <c r="L1222" s="180" t="s">
        <v>1827</v>
      </c>
    </row>
    <row r="1223" spans="1:12" ht="38.25" hidden="1" customHeight="1" x14ac:dyDescent="0.2">
      <c r="A1223" s="3">
        <v>1217</v>
      </c>
      <c r="B1223" s="176">
        <v>3210</v>
      </c>
      <c r="C1223" s="219" t="s">
        <v>1851</v>
      </c>
      <c r="D1223" s="382">
        <v>56</v>
      </c>
      <c r="E1223" s="194" t="s">
        <v>44</v>
      </c>
      <c r="F1223" s="3" t="s">
        <v>39</v>
      </c>
      <c r="G1223" s="220" t="s">
        <v>1852</v>
      </c>
      <c r="H1223" s="570">
        <v>552789.97200000007</v>
      </c>
      <c r="I1223" s="176" t="s">
        <v>669</v>
      </c>
      <c r="J1223" s="178" t="s">
        <v>54</v>
      </c>
      <c r="K1223" s="382">
        <v>334</v>
      </c>
      <c r="L1223" s="180" t="s">
        <v>1827</v>
      </c>
    </row>
    <row r="1224" spans="1:12" ht="38.25" hidden="1" customHeight="1" x14ac:dyDescent="0.2">
      <c r="A1224" s="3">
        <v>1218</v>
      </c>
      <c r="B1224" s="176">
        <v>3210</v>
      </c>
      <c r="C1224" s="219" t="s">
        <v>1853</v>
      </c>
      <c r="D1224" s="382">
        <v>124</v>
      </c>
      <c r="E1224" s="194" t="s">
        <v>44</v>
      </c>
      <c r="F1224" s="3" t="s">
        <v>39</v>
      </c>
      <c r="G1224" s="220" t="s">
        <v>1854</v>
      </c>
      <c r="H1224" s="570">
        <v>3172506.5819999999</v>
      </c>
      <c r="I1224" s="176" t="s">
        <v>669</v>
      </c>
      <c r="J1224" s="178" t="s">
        <v>54</v>
      </c>
      <c r="K1224" s="382">
        <v>334</v>
      </c>
      <c r="L1224" s="180" t="s">
        <v>1827</v>
      </c>
    </row>
    <row r="1225" spans="1:12" ht="38.25" hidden="1" customHeight="1" x14ac:dyDescent="0.2">
      <c r="A1225" s="3">
        <v>1219</v>
      </c>
      <c r="B1225" s="176">
        <v>3210</v>
      </c>
      <c r="C1225" s="219" t="s">
        <v>1855</v>
      </c>
      <c r="D1225" s="382">
        <v>103</v>
      </c>
      <c r="E1225" s="194" t="s">
        <v>44</v>
      </c>
      <c r="F1225" s="3" t="s">
        <v>39</v>
      </c>
      <c r="G1225" s="220" t="s">
        <v>1856</v>
      </c>
      <c r="H1225" s="570">
        <v>2732284.2960000001</v>
      </c>
      <c r="I1225" s="176" t="s">
        <v>669</v>
      </c>
      <c r="J1225" s="178" t="s">
        <v>54</v>
      </c>
      <c r="K1225" s="382">
        <v>334</v>
      </c>
      <c r="L1225" s="180" t="s">
        <v>1827</v>
      </c>
    </row>
    <row r="1226" spans="1:12" ht="51" hidden="1" customHeight="1" x14ac:dyDescent="0.2">
      <c r="A1226" s="3">
        <v>1220</v>
      </c>
      <c r="B1226" s="176">
        <v>3210</v>
      </c>
      <c r="C1226" s="219" t="s">
        <v>1857</v>
      </c>
      <c r="D1226" s="382">
        <v>25</v>
      </c>
      <c r="E1226" s="194" t="s">
        <v>44</v>
      </c>
      <c r="F1226" s="3" t="s">
        <v>39</v>
      </c>
      <c r="G1226" s="220"/>
      <c r="H1226" s="570">
        <v>863780.92500000005</v>
      </c>
      <c r="I1226" s="176" t="s">
        <v>669</v>
      </c>
      <c r="J1226" s="178" t="s">
        <v>54</v>
      </c>
      <c r="K1226" s="382">
        <v>334</v>
      </c>
      <c r="L1226" s="180" t="s">
        <v>1827</v>
      </c>
    </row>
    <row r="1227" spans="1:12" ht="38.25" hidden="1" customHeight="1" x14ac:dyDescent="0.2">
      <c r="A1227" s="3">
        <v>1221</v>
      </c>
      <c r="B1227" s="176">
        <v>3210</v>
      </c>
      <c r="C1227" s="219" t="s">
        <v>1858</v>
      </c>
      <c r="D1227" s="382">
        <v>39</v>
      </c>
      <c r="E1227" s="194" t="s">
        <v>44</v>
      </c>
      <c r="F1227" s="3" t="s">
        <v>39</v>
      </c>
      <c r="G1227" s="220" t="s">
        <v>1859</v>
      </c>
      <c r="H1227" s="570">
        <v>202497.75</v>
      </c>
      <c r="I1227" s="176" t="s">
        <v>669</v>
      </c>
      <c r="J1227" s="178" t="s">
        <v>54</v>
      </c>
      <c r="K1227" s="382">
        <v>334</v>
      </c>
      <c r="L1227" s="180" t="s">
        <v>1827</v>
      </c>
    </row>
    <row r="1228" spans="1:12" ht="51" hidden="1" customHeight="1" x14ac:dyDescent="0.2">
      <c r="A1228" s="3">
        <v>1222</v>
      </c>
      <c r="B1228" s="176">
        <v>3210</v>
      </c>
      <c r="C1228" s="219" t="s">
        <v>1860</v>
      </c>
      <c r="D1228" s="382">
        <v>144</v>
      </c>
      <c r="E1228" s="194" t="s">
        <v>44</v>
      </c>
      <c r="F1228" s="3" t="s">
        <v>39</v>
      </c>
      <c r="G1228" s="220" t="s">
        <v>1861</v>
      </c>
      <c r="H1228" s="570">
        <v>3361690.08</v>
      </c>
      <c r="I1228" s="176" t="s">
        <v>669</v>
      </c>
      <c r="J1228" s="178" t="s">
        <v>54</v>
      </c>
      <c r="K1228" s="382">
        <v>334</v>
      </c>
      <c r="L1228" s="180" t="s">
        <v>1827</v>
      </c>
    </row>
    <row r="1229" spans="1:12" ht="38.25" hidden="1" customHeight="1" x14ac:dyDescent="0.2">
      <c r="A1229" s="3">
        <v>1223</v>
      </c>
      <c r="B1229" s="176">
        <v>3210</v>
      </c>
      <c r="C1229" s="219" t="s">
        <v>1862</v>
      </c>
      <c r="D1229" s="382">
        <v>82</v>
      </c>
      <c r="E1229" s="194" t="s">
        <v>44</v>
      </c>
      <c r="F1229" s="3" t="s">
        <v>39</v>
      </c>
      <c r="G1229" s="220"/>
      <c r="H1229" s="570">
        <v>203476.68600000002</v>
      </c>
      <c r="I1229" s="176" t="s">
        <v>669</v>
      </c>
      <c r="J1229" s="178" t="s">
        <v>120</v>
      </c>
      <c r="K1229" s="382">
        <v>334</v>
      </c>
      <c r="L1229" s="180" t="s">
        <v>1863</v>
      </c>
    </row>
    <row r="1230" spans="1:12" ht="38.25" hidden="1" customHeight="1" x14ac:dyDescent="0.2">
      <c r="A1230" s="3">
        <v>1224</v>
      </c>
      <c r="B1230" s="176">
        <v>3210</v>
      </c>
      <c r="C1230" s="219" t="s">
        <v>1864</v>
      </c>
      <c r="D1230" s="382">
        <v>49</v>
      </c>
      <c r="E1230" s="194" t="s">
        <v>44</v>
      </c>
      <c r="F1230" s="3" t="s">
        <v>39</v>
      </c>
      <c r="G1230" s="220"/>
      <c r="H1230" s="570">
        <v>114086.7735</v>
      </c>
      <c r="I1230" s="176" t="s">
        <v>669</v>
      </c>
      <c r="J1230" s="178" t="s">
        <v>120</v>
      </c>
      <c r="K1230" s="382">
        <v>334</v>
      </c>
      <c r="L1230" s="180" t="s">
        <v>1863</v>
      </c>
    </row>
    <row r="1231" spans="1:12" ht="38.25" hidden="1" customHeight="1" x14ac:dyDescent="0.2">
      <c r="A1231" s="3">
        <v>1225</v>
      </c>
      <c r="B1231" s="176">
        <v>3210</v>
      </c>
      <c r="C1231" s="219" t="s">
        <v>1865</v>
      </c>
      <c r="D1231" s="382">
        <v>55</v>
      </c>
      <c r="E1231" s="194" t="s">
        <v>44</v>
      </c>
      <c r="F1231" s="3" t="s">
        <v>39</v>
      </c>
      <c r="G1231" s="220"/>
      <c r="H1231" s="570">
        <v>138755.92500000002</v>
      </c>
      <c r="I1231" s="176" t="s">
        <v>669</v>
      </c>
      <c r="J1231" s="178" t="s">
        <v>120</v>
      </c>
      <c r="K1231" s="382">
        <v>334</v>
      </c>
      <c r="L1231" s="180" t="s">
        <v>1863</v>
      </c>
    </row>
    <row r="1232" spans="1:12" ht="38.25" hidden="1" customHeight="1" x14ac:dyDescent="0.2">
      <c r="A1232" s="3">
        <v>1226</v>
      </c>
      <c r="B1232" s="176">
        <v>3210</v>
      </c>
      <c r="C1232" s="219" t="s">
        <v>1866</v>
      </c>
      <c r="D1232" s="382">
        <v>62</v>
      </c>
      <c r="E1232" s="194" t="s">
        <v>44</v>
      </c>
      <c r="F1232" s="3" t="s">
        <v>39</v>
      </c>
      <c r="G1232" s="220"/>
      <c r="H1232" s="570">
        <v>161462.32199999999</v>
      </c>
      <c r="I1232" s="176" t="s">
        <v>669</v>
      </c>
      <c r="J1232" s="178" t="s">
        <v>120</v>
      </c>
      <c r="K1232" s="382">
        <v>334</v>
      </c>
      <c r="L1232" s="180" t="s">
        <v>1863</v>
      </c>
    </row>
    <row r="1233" spans="1:12" ht="51" hidden="1" customHeight="1" x14ac:dyDescent="0.2">
      <c r="A1233" s="3">
        <v>1227</v>
      </c>
      <c r="B1233" s="176">
        <v>3210</v>
      </c>
      <c r="C1233" s="219" t="s">
        <v>1867</v>
      </c>
      <c r="D1233" s="382">
        <v>67</v>
      </c>
      <c r="E1233" s="194" t="s">
        <v>44</v>
      </c>
      <c r="F1233" s="3" t="s">
        <v>39</v>
      </c>
      <c r="G1233" s="220"/>
      <c r="H1233" s="570">
        <v>307746.77850000007</v>
      </c>
      <c r="I1233" s="176" t="s">
        <v>669</v>
      </c>
      <c r="J1233" s="178" t="s">
        <v>152</v>
      </c>
      <c r="K1233" s="382">
        <v>334</v>
      </c>
      <c r="L1233" s="180" t="s">
        <v>1868</v>
      </c>
    </row>
    <row r="1234" spans="1:12" ht="38.25" hidden="1" customHeight="1" x14ac:dyDescent="0.2">
      <c r="A1234" s="3">
        <v>1228</v>
      </c>
      <c r="B1234" s="176">
        <v>3210</v>
      </c>
      <c r="C1234" s="219" t="s">
        <v>1869</v>
      </c>
      <c r="D1234" s="382">
        <v>1</v>
      </c>
      <c r="E1234" s="194" t="s">
        <v>44</v>
      </c>
      <c r="F1234" s="3" t="s">
        <v>39</v>
      </c>
      <c r="G1234" s="220"/>
      <c r="H1234" s="576">
        <v>183326357.6275</v>
      </c>
      <c r="I1234" s="176" t="s">
        <v>669</v>
      </c>
      <c r="J1234" s="178" t="s">
        <v>152</v>
      </c>
      <c r="K1234" s="382">
        <v>334</v>
      </c>
      <c r="L1234" s="180" t="s">
        <v>1870</v>
      </c>
    </row>
    <row r="1235" spans="1:12" ht="25.5" hidden="1" customHeight="1" x14ac:dyDescent="0.2">
      <c r="A1235" s="3">
        <v>1229</v>
      </c>
      <c r="B1235" s="176">
        <v>3210</v>
      </c>
      <c r="C1235" s="219" t="s">
        <v>1871</v>
      </c>
      <c r="D1235" s="382">
        <v>5</v>
      </c>
      <c r="E1235" s="194" t="s">
        <v>44</v>
      </c>
      <c r="F1235" s="3" t="s">
        <v>39</v>
      </c>
      <c r="G1235" s="220"/>
      <c r="H1235" s="555">
        <v>450000</v>
      </c>
      <c r="I1235" s="176" t="s">
        <v>669</v>
      </c>
      <c r="J1235" s="178" t="s">
        <v>116</v>
      </c>
      <c r="K1235" s="382">
        <v>344</v>
      </c>
      <c r="L1235" s="180" t="s">
        <v>1872</v>
      </c>
    </row>
    <row r="1236" spans="1:12" ht="25.5" hidden="1" customHeight="1" x14ac:dyDescent="0.2">
      <c r="A1236" s="3">
        <v>1230</v>
      </c>
      <c r="B1236" s="176">
        <v>3210</v>
      </c>
      <c r="C1236" s="219" t="s">
        <v>1873</v>
      </c>
      <c r="D1236" s="382">
        <v>2</v>
      </c>
      <c r="E1236" s="196" t="s">
        <v>1874</v>
      </c>
      <c r="F1236" s="3" t="s">
        <v>39</v>
      </c>
      <c r="G1236" s="220"/>
      <c r="H1236" s="555">
        <v>25000</v>
      </c>
      <c r="I1236" s="176" t="s">
        <v>669</v>
      </c>
      <c r="J1236" s="178" t="s">
        <v>116</v>
      </c>
      <c r="K1236" s="382">
        <v>344</v>
      </c>
      <c r="L1236" s="180" t="s">
        <v>1875</v>
      </c>
    </row>
    <row r="1237" spans="1:12" ht="25.5" hidden="1" customHeight="1" x14ac:dyDescent="0.2">
      <c r="A1237" s="3">
        <v>1231</v>
      </c>
      <c r="B1237" s="176">
        <v>3210</v>
      </c>
      <c r="C1237" s="219" t="s">
        <v>1876</v>
      </c>
      <c r="D1237" s="382">
        <v>2</v>
      </c>
      <c r="E1237" s="196" t="s">
        <v>1874</v>
      </c>
      <c r="F1237" s="3" t="s">
        <v>39</v>
      </c>
      <c r="G1237" s="220"/>
      <c r="H1237" s="555">
        <v>25000</v>
      </c>
      <c r="I1237" s="176" t="s">
        <v>669</v>
      </c>
      <c r="J1237" s="178" t="s">
        <v>116</v>
      </c>
      <c r="K1237" s="382">
        <v>344</v>
      </c>
      <c r="L1237" s="180" t="s">
        <v>1875</v>
      </c>
    </row>
    <row r="1238" spans="1:12" ht="25.5" hidden="1" customHeight="1" x14ac:dyDescent="0.2">
      <c r="A1238" s="3">
        <v>1232</v>
      </c>
      <c r="B1238" s="176">
        <v>3210</v>
      </c>
      <c r="C1238" s="219" t="s">
        <v>1877</v>
      </c>
      <c r="D1238" s="382">
        <v>24</v>
      </c>
      <c r="E1238" s="196" t="s">
        <v>1878</v>
      </c>
      <c r="F1238" s="3" t="s">
        <v>39</v>
      </c>
      <c r="G1238" s="220"/>
      <c r="H1238" s="555">
        <v>1000000</v>
      </c>
      <c r="I1238" s="176" t="s">
        <v>669</v>
      </c>
      <c r="J1238" s="178" t="s">
        <v>63</v>
      </c>
      <c r="K1238" s="382">
        <v>364</v>
      </c>
      <c r="L1238" s="180" t="s">
        <v>1879</v>
      </c>
    </row>
    <row r="1239" spans="1:12" ht="38.25" hidden="1" customHeight="1" x14ac:dyDescent="0.2">
      <c r="A1239" s="3">
        <v>1233</v>
      </c>
      <c r="B1239" s="176">
        <v>3210</v>
      </c>
      <c r="C1239" s="219" t="s">
        <v>1880</v>
      </c>
      <c r="D1239" s="382">
        <v>284</v>
      </c>
      <c r="E1239" s="194" t="s">
        <v>44</v>
      </c>
      <c r="F1239" s="3" t="s">
        <v>39</v>
      </c>
      <c r="G1239" s="220"/>
      <c r="H1239" s="555">
        <v>568000</v>
      </c>
      <c r="I1239" s="176" t="s">
        <v>669</v>
      </c>
      <c r="J1239" s="178" t="s">
        <v>63</v>
      </c>
      <c r="K1239" s="382">
        <v>364</v>
      </c>
      <c r="L1239" s="180" t="s">
        <v>1881</v>
      </c>
    </row>
    <row r="1240" spans="1:12" ht="38.25" hidden="1" customHeight="1" x14ac:dyDescent="0.2">
      <c r="A1240" s="3">
        <v>1234</v>
      </c>
      <c r="B1240" s="176">
        <v>3210</v>
      </c>
      <c r="C1240" s="219" t="s">
        <v>1882</v>
      </c>
      <c r="D1240" s="382">
        <v>584</v>
      </c>
      <c r="E1240" s="194" t="s">
        <v>44</v>
      </c>
      <c r="F1240" s="3" t="s">
        <v>39</v>
      </c>
      <c r="G1240" s="220"/>
      <c r="H1240" s="555">
        <v>13885</v>
      </c>
      <c r="I1240" s="176" t="s">
        <v>669</v>
      </c>
      <c r="J1240" s="178" t="s">
        <v>120</v>
      </c>
      <c r="K1240" s="382">
        <v>364</v>
      </c>
      <c r="L1240" s="180" t="s">
        <v>1883</v>
      </c>
    </row>
    <row r="1241" spans="1:12" ht="38.25" hidden="1" customHeight="1" x14ac:dyDescent="0.2">
      <c r="A1241" s="3">
        <v>1235</v>
      </c>
      <c r="B1241" s="176">
        <v>3210</v>
      </c>
      <c r="C1241" s="219" t="s">
        <v>1884</v>
      </c>
      <c r="D1241" s="382">
        <v>600</v>
      </c>
      <c r="E1241" s="194" t="s">
        <v>44</v>
      </c>
      <c r="F1241" s="3" t="s">
        <v>39</v>
      </c>
      <c r="G1241" s="220"/>
      <c r="H1241" s="555">
        <v>49859.68</v>
      </c>
      <c r="I1241" s="176" t="s">
        <v>669</v>
      </c>
      <c r="J1241" s="178" t="s">
        <v>120</v>
      </c>
      <c r="K1241" s="382">
        <v>364</v>
      </c>
      <c r="L1241" s="180" t="s">
        <v>1883</v>
      </c>
    </row>
    <row r="1242" spans="1:12" ht="38.25" hidden="1" customHeight="1" x14ac:dyDescent="0.2">
      <c r="A1242" s="3">
        <v>1236</v>
      </c>
      <c r="B1242" s="176">
        <v>3210</v>
      </c>
      <c r="C1242" s="219" t="s">
        <v>1885</v>
      </c>
      <c r="D1242" s="382">
        <v>688</v>
      </c>
      <c r="E1242" s="194" t="s">
        <v>44</v>
      </c>
      <c r="F1242" s="3" t="s">
        <v>39</v>
      </c>
      <c r="G1242" s="220"/>
      <c r="H1242" s="555">
        <v>18370.632000000001</v>
      </c>
      <c r="I1242" s="176" t="s">
        <v>669</v>
      </c>
      <c r="J1242" s="178" t="s">
        <v>120</v>
      </c>
      <c r="K1242" s="382">
        <v>364</v>
      </c>
      <c r="L1242" s="180" t="s">
        <v>1883</v>
      </c>
    </row>
    <row r="1243" spans="1:12" ht="51" hidden="1" customHeight="1" x14ac:dyDescent="0.2">
      <c r="A1243" s="3">
        <v>1237</v>
      </c>
      <c r="B1243" s="176">
        <v>3210</v>
      </c>
      <c r="C1243" s="219" t="s">
        <v>1886</v>
      </c>
      <c r="D1243" s="382">
        <v>45</v>
      </c>
      <c r="E1243" s="194" t="s">
        <v>44</v>
      </c>
      <c r="F1243" s="3" t="s">
        <v>39</v>
      </c>
      <c r="G1243" s="220"/>
      <c r="H1243" s="555">
        <v>69363</v>
      </c>
      <c r="I1243" s="176" t="s">
        <v>669</v>
      </c>
      <c r="J1243" s="178" t="s">
        <v>152</v>
      </c>
      <c r="K1243" s="382">
        <v>364</v>
      </c>
      <c r="L1243" s="180" t="s">
        <v>1887</v>
      </c>
    </row>
    <row r="1244" spans="1:12" ht="25.5" hidden="1" customHeight="1" x14ac:dyDescent="0.2">
      <c r="A1244" s="3">
        <v>1238</v>
      </c>
      <c r="B1244" s="176">
        <v>3210</v>
      </c>
      <c r="C1244" s="219" t="s">
        <v>1888</v>
      </c>
      <c r="D1244" s="382">
        <v>97</v>
      </c>
      <c r="E1244" s="194" t="s">
        <v>44</v>
      </c>
      <c r="F1244" s="3" t="s">
        <v>39</v>
      </c>
      <c r="G1244" s="220"/>
      <c r="H1244" s="555">
        <v>68098.947</v>
      </c>
      <c r="I1244" s="176" t="s">
        <v>693</v>
      </c>
      <c r="J1244" s="178" t="s">
        <v>152</v>
      </c>
      <c r="K1244" s="382">
        <v>364</v>
      </c>
      <c r="L1244" s="180" t="s">
        <v>1889</v>
      </c>
    </row>
    <row r="1245" spans="1:12" ht="25.5" hidden="1" customHeight="1" x14ac:dyDescent="0.2">
      <c r="A1245" s="3">
        <v>1239</v>
      </c>
      <c r="B1245" s="176">
        <v>3210</v>
      </c>
      <c r="C1245" s="219" t="s">
        <v>1890</v>
      </c>
      <c r="D1245" s="382">
        <v>80</v>
      </c>
      <c r="E1245" s="194" t="s">
        <v>44</v>
      </c>
      <c r="F1245" s="3" t="s">
        <v>39</v>
      </c>
      <c r="G1245" s="220"/>
      <c r="H1245" s="555">
        <v>57750</v>
      </c>
      <c r="I1245" s="176" t="s">
        <v>693</v>
      </c>
      <c r="J1245" s="178" t="s">
        <v>152</v>
      </c>
      <c r="K1245" s="382">
        <v>364</v>
      </c>
      <c r="L1245" s="180" t="s">
        <v>1889</v>
      </c>
    </row>
    <row r="1246" spans="1:12" ht="25.5" hidden="1" customHeight="1" x14ac:dyDescent="0.2">
      <c r="A1246" s="3">
        <v>1240</v>
      </c>
      <c r="B1246" s="176">
        <v>3210</v>
      </c>
      <c r="C1246" s="219" t="s">
        <v>1891</v>
      </c>
      <c r="D1246" s="382">
        <v>103</v>
      </c>
      <c r="E1246" s="194" t="s">
        <v>44</v>
      </c>
      <c r="F1246" s="3" t="s">
        <v>39</v>
      </c>
      <c r="G1246" s="220"/>
      <c r="H1246" s="555">
        <v>79630.845000000001</v>
      </c>
      <c r="I1246" s="176" t="s">
        <v>693</v>
      </c>
      <c r="J1246" s="178" t="s">
        <v>152</v>
      </c>
      <c r="K1246" s="382">
        <v>364</v>
      </c>
      <c r="L1246" s="180" t="s">
        <v>1889</v>
      </c>
    </row>
    <row r="1247" spans="1:12" ht="25.5" hidden="1" customHeight="1" x14ac:dyDescent="0.2">
      <c r="A1247" s="3">
        <v>1241</v>
      </c>
      <c r="B1247" s="176">
        <v>3210</v>
      </c>
      <c r="C1247" s="219" t="s">
        <v>1892</v>
      </c>
      <c r="D1247" s="382">
        <v>69</v>
      </c>
      <c r="E1247" s="194" t="s">
        <v>44</v>
      </c>
      <c r="F1247" s="3" t="s">
        <v>39</v>
      </c>
      <c r="G1247" s="220"/>
      <c r="H1247" s="555">
        <v>50705.5815</v>
      </c>
      <c r="I1247" s="176" t="s">
        <v>693</v>
      </c>
      <c r="J1247" s="178" t="s">
        <v>152</v>
      </c>
      <c r="K1247" s="382">
        <v>364</v>
      </c>
      <c r="L1247" s="180" t="s">
        <v>1889</v>
      </c>
    </row>
    <row r="1248" spans="1:12" ht="12.75" hidden="1" customHeight="1" x14ac:dyDescent="0.2">
      <c r="A1248" s="3">
        <v>1242</v>
      </c>
      <c r="B1248" s="176">
        <v>3210</v>
      </c>
      <c r="C1248" s="219" t="s">
        <v>1893</v>
      </c>
      <c r="D1248" s="382">
        <v>52</v>
      </c>
      <c r="E1248" s="194" t="s">
        <v>44</v>
      </c>
      <c r="F1248" s="3" t="s">
        <v>39</v>
      </c>
      <c r="G1248" s="220"/>
      <c r="H1248" s="555">
        <v>24336.312000000002</v>
      </c>
      <c r="I1248" s="176" t="s">
        <v>693</v>
      </c>
      <c r="J1248" s="178" t="s">
        <v>152</v>
      </c>
      <c r="K1248" s="382">
        <v>364</v>
      </c>
      <c r="L1248" s="180" t="s">
        <v>1894</v>
      </c>
    </row>
    <row r="1249" spans="1:12" ht="38.25" hidden="1" customHeight="1" x14ac:dyDescent="0.2">
      <c r="A1249" s="3">
        <v>1243</v>
      </c>
      <c r="B1249" s="176">
        <v>3210</v>
      </c>
      <c r="C1249" s="66" t="s">
        <v>1895</v>
      </c>
      <c r="D1249" s="382">
        <v>10</v>
      </c>
      <c r="E1249" s="194" t="s">
        <v>44</v>
      </c>
      <c r="F1249" s="3" t="s">
        <v>39</v>
      </c>
      <c r="G1249" s="184"/>
      <c r="H1249" s="555">
        <v>200000</v>
      </c>
      <c r="I1249" s="176" t="s">
        <v>693</v>
      </c>
      <c r="J1249" s="178" t="s">
        <v>111</v>
      </c>
      <c r="K1249" s="382">
        <v>365</v>
      </c>
      <c r="L1249" s="180" t="s">
        <v>1896</v>
      </c>
    </row>
    <row r="1250" spans="1:12" ht="38.25" hidden="1" customHeight="1" x14ac:dyDescent="0.2">
      <c r="A1250" s="3">
        <v>1244</v>
      </c>
      <c r="B1250" s="176">
        <v>3210</v>
      </c>
      <c r="C1250" s="177" t="s">
        <v>1897</v>
      </c>
      <c r="D1250" s="191">
        <v>500</v>
      </c>
      <c r="E1250" s="194" t="s">
        <v>44</v>
      </c>
      <c r="F1250" s="3" t="s">
        <v>39</v>
      </c>
      <c r="G1250" s="176"/>
      <c r="H1250" s="555">
        <v>1500000</v>
      </c>
      <c r="I1250" s="176" t="s">
        <v>1898</v>
      </c>
      <c r="J1250" s="178" t="s">
        <v>116</v>
      </c>
      <c r="K1250" s="382">
        <v>147</v>
      </c>
      <c r="L1250" s="180" t="s">
        <v>1899</v>
      </c>
    </row>
    <row r="1251" spans="1:12" ht="38.25" hidden="1" x14ac:dyDescent="0.2">
      <c r="A1251" s="3">
        <v>1245</v>
      </c>
      <c r="B1251" s="176">
        <v>3210</v>
      </c>
      <c r="C1251" s="216" t="s">
        <v>1900</v>
      </c>
      <c r="D1251" s="382">
        <v>10</v>
      </c>
      <c r="E1251" s="194" t="s">
        <v>44</v>
      </c>
      <c r="F1251" s="3" t="s">
        <v>39</v>
      </c>
      <c r="G1251" s="184">
        <v>44111912</v>
      </c>
      <c r="H1251" s="555">
        <v>56500</v>
      </c>
      <c r="I1251" s="176" t="s">
        <v>1901</v>
      </c>
      <c r="J1251" s="178" t="s">
        <v>116</v>
      </c>
      <c r="K1251" s="382">
        <v>350</v>
      </c>
      <c r="L1251" s="180" t="s">
        <v>1709</v>
      </c>
    </row>
    <row r="1252" spans="1:12" ht="25.5" hidden="1" x14ac:dyDescent="0.2">
      <c r="A1252" s="3">
        <v>1246</v>
      </c>
      <c r="B1252" s="176">
        <v>3210</v>
      </c>
      <c r="C1252" s="216" t="s">
        <v>1902</v>
      </c>
      <c r="D1252" s="382">
        <v>20</v>
      </c>
      <c r="E1252" s="194" t="s">
        <v>44</v>
      </c>
      <c r="F1252" s="3" t="s">
        <v>39</v>
      </c>
      <c r="G1252" s="184"/>
      <c r="H1252" s="555">
        <v>22600</v>
      </c>
      <c r="I1252" s="176" t="s">
        <v>1901</v>
      </c>
      <c r="J1252" s="178" t="s">
        <v>116</v>
      </c>
      <c r="K1252" s="382">
        <v>350</v>
      </c>
      <c r="L1252" s="180" t="s">
        <v>1709</v>
      </c>
    </row>
    <row r="1253" spans="1:12" ht="38.25" hidden="1" x14ac:dyDescent="0.2">
      <c r="A1253" s="3">
        <v>1247</v>
      </c>
      <c r="B1253" s="176">
        <v>3210</v>
      </c>
      <c r="C1253" s="216" t="s">
        <v>1903</v>
      </c>
      <c r="D1253" s="382">
        <v>10</v>
      </c>
      <c r="E1253" s="194" t="s">
        <v>44</v>
      </c>
      <c r="F1253" s="3" t="s">
        <v>39</v>
      </c>
      <c r="G1253" s="61"/>
      <c r="H1253" s="555">
        <v>6780</v>
      </c>
      <c r="I1253" s="176" t="s">
        <v>1901</v>
      </c>
      <c r="J1253" s="178" t="s">
        <v>116</v>
      </c>
      <c r="K1253" s="382">
        <v>350</v>
      </c>
      <c r="L1253" s="180" t="s">
        <v>1709</v>
      </c>
    </row>
    <row r="1254" spans="1:12" ht="25.5" hidden="1" x14ac:dyDescent="0.2">
      <c r="A1254" s="3">
        <v>1248</v>
      </c>
      <c r="B1254" s="176">
        <v>3210</v>
      </c>
      <c r="C1254" s="216" t="s">
        <v>1904</v>
      </c>
      <c r="D1254" s="382">
        <v>12</v>
      </c>
      <c r="E1254" s="194" t="s">
        <v>44</v>
      </c>
      <c r="F1254" s="3" t="s">
        <v>39</v>
      </c>
      <c r="G1254" s="189">
        <v>44121708</v>
      </c>
      <c r="H1254" s="555">
        <v>13560</v>
      </c>
      <c r="I1254" s="176" t="s">
        <v>1901</v>
      </c>
      <c r="J1254" s="178" t="s">
        <v>116</v>
      </c>
      <c r="K1254" s="382">
        <v>350</v>
      </c>
      <c r="L1254" s="180" t="s">
        <v>1709</v>
      </c>
    </row>
    <row r="1255" spans="1:12" ht="25.5" hidden="1" x14ac:dyDescent="0.2">
      <c r="A1255" s="3">
        <v>1249</v>
      </c>
      <c r="B1255" s="176">
        <v>3210</v>
      </c>
      <c r="C1255" s="216" t="s">
        <v>1905</v>
      </c>
      <c r="D1255" s="382">
        <v>12</v>
      </c>
      <c r="E1255" s="194" t="s">
        <v>44</v>
      </c>
      <c r="F1255" s="3" t="s">
        <v>39</v>
      </c>
      <c r="G1255" s="189">
        <v>44121708</v>
      </c>
      <c r="H1255" s="555">
        <v>13560</v>
      </c>
      <c r="I1255" s="176" t="s">
        <v>1901</v>
      </c>
      <c r="J1255" s="178" t="s">
        <v>116</v>
      </c>
      <c r="K1255" s="382">
        <v>350</v>
      </c>
      <c r="L1255" s="180" t="s">
        <v>1709</v>
      </c>
    </row>
    <row r="1256" spans="1:12" ht="25.5" hidden="1" x14ac:dyDescent="0.2">
      <c r="A1256" s="3">
        <v>1250</v>
      </c>
      <c r="B1256" s="176">
        <v>3210</v>
      </c>
      <c r="C1256" s="216" t="s">
        <v>1906</v>
      </c>
      <c r="D1256" s="382">
        <v>12</v>
      </c>
      <c r="E1256" s="194" t="s">
        <v>44</v>
      </c>
      <c r="F1256" s="3" t="s">
        <v>39</v>
      </c>
      <c r="G1256" s="189">
        <v>44121708</v>
      </c>
      <c r="H1256" s="555">
        <v>13560</v>
      </c>
      <c r="I1256" s="176" t="s">
        <v>1901</v>
      </c>
      <c r="J1256" s="178" t="s">
        <v>116</v>
      </c>
      <c r="K1256" s="382">
        <v>350</v>
      </c>
      <c r="L1256" s="180" t="s">
        <v>1709</v>
      </c>
    </row>
    <row r="1257" spans="1:12" ht="25.5" hidden="1" x14ac:dyDescent="0.2">
      <c r="A1257" s="3">
        <v>1251</v>
      </c>
      <c r="B1257" s="176">
        <v>3210</v>
      </c>
      <c r="C1257" s="216" t="s">
        <v>1907</v>
      </c>
      <c r="D1257" s="382">
        <v>20</v>
      </c>
      <c r="E1257" s="194" t="s">
        <v>44</v>
      </c>
      <c r="F1257" s="3" t="s">
        <v>39</v>
      </c>
      <c r="G1257" s="184">
        <v>44121802</v>
      </c>
      <c r="H1257" s="555">
        <v>22600</v>
      </c>
      <c r="I1257" s="176" t="s">
        <v>1901</v>
      </c>
      <c r="J1257" s="178" t="s">
        <v>116</v>
      </c>
      <c r="K1257" s="382">
        <v>350</v>
      </c>
      <c r="L1257" s="180" t="s">
        <v>1709</v>
      </c>
    </row>
    <row r="1258" spans="1:12" ht="51" hidden="1" x14ac:dyDescent="0.2">
      <c r="A1258" s="3">
        <v>1252</v>
      </c>
      <c r="B1258" s="176">
        <v>3210</v>
      </c>
      <c r="C1258" s="216" t="s">
        <v>1908</v>
      </c>
      <c r="D1258" s="382">
        <v>2</v>
      </c>
      <c r="E1258" s="194" t="s">
        <v>44</v>
      </c>
      <c r="F1258" s="3" t="s">
        <v>39</v>
      </c>
      <c r="G1258" s="61"/>
      <c r="H1258" s="555">
        <v>6780</v>
      </c>
      <c r="I1258" s="176" t="s">
        <v>1901</v>
      </c>
      <c r="J1258" s="178" t="s">
        <v>116</v>
      </c>
      <c r="K1258" s="382">
        <v>350</v>
      </c>
      <c r="L1258" s="180" t="s">
        <v>1709</v>
      </c>
    </row>
    <row r="1259" spans="1:12" ht="38.25" hidden="1" x14ac:dyDescent="0.2">
      <c r="A1259" s="3">
        <v>1253</v>
      </c>
      <c r="B1259" s="176">
        <v>3210</v>
      </c>
      <c r="C1259" s="216" t="s">
        <v>1909</v>
      </c>
      <c r="D1259" s="382">
        <v>20</v>
      </c>
      <c r="E1259" s="194" t="s">
        <v>44</v>
      </c>
      <c r="F1259" s="3" t="s">
        <v>39</v>
      </c>
      <c r="G1259" s="61"/>
      <c r="H1259" s="555">
        <v>158200</v>
      </c>
      <c r="I1259" s="176" t="s">
        <v>1901</v>
      </c>
      <c r="J1259" s="178" t="s">
        <v>116</v>
      </c>
      <c r="K1259" s="382">
        <v>350</v>
      </c>
      <c r="L1259" s="180" t="s">
        <v>1709</v>
      </c>
    </row>
    <row r="1260" spans="1:12" ht="38.25" hidden="1" x14ac:dyDescent="0.2">
      <c r="A1260" s="3">
        <v>1254</v>
      </c>
      <c r="B1260" s="176">
        <v>3210</v>
      </c>
      <c r="C1260" s="216" t="s">
        <v>1910</v>
      </c>
      <c r="D1260" s="382">
        <v>6</v>
      </c>
      <c r="E1260" s="194" t="s">
        <v>44</v>
      </c>
      <c r="F1260" s="3" t="s">
        <v>39</v>
      </c>
      <c r="G1260" s="189">
        <v>60121525</v>
      </c>
      <c r="H1260" s="555">
        <v>13560</v>
      </c>
      <c r="I1260" s="176" t="s">
        <v>1901</v>
      </c>
      <c r="J1260" s="178" t="s">
        <v>116</v>
      </c>
      <c r="K1260" s="382">
        <v>350</v>
      </c>
      <c r="L1260" s="180" t="s">
        <v>1709</v>
      </c>
    </row>
    <row r="1261" spans="1:12" ht="38.25" hidden="1" x14ac:dyDescent="0.2">
      <c r="A1261" s="3">
        <v>1255</v>
      </c>
      <c r="B1261" s="176">
        <v>3210</v>
      </c>
      <c r="C1261" s="216" t="s">
        <v>1911</v>
      </c>
      <c r="D1261" s="382">
        <v>8</v>
      </c>
      <c r="E1261" s="194" t="s">
        <v>44</v>
      </c>
      <c r="F1261" s="3" t="s">
        <v>39</v>
      </c>
      <c r="G1261" s="189">
        <v>60121525</v>
      </c>
      <c r="H1261" s="555">
        <v>18080</v>
      </c>
      <c r="I1261" s="176" t="s">
        <v>1901</v>
      </c>
      <c r="J1261" s="178" t="s">
        <v>116</v>
      </c>
      <c r="K1261" s="382">
        <v>350</v>
      </c>
      <c r="L1261" s="180" t="s">
        <v>1709</v>
      </c>
    </row>
    <row r="1262" spans="1:12" ht="38.25" hidden="1" x14ac:dyDescent="0.2">
      <c r="A1262" s="3">
        <v>1256</v>
      </c>
      <c r="B1262" s="176">
        <v>3210</v>
      </c>
      <c r="C1262" s="216" t="s">
        <v>1912</v>
      </c>
      <c r="D1262" s="382">
        <v>5</v>
      </c>
      <c r="E1262" s="194" t="s">
        <v>44</v>
      </c>
      <c r="F1262" s="3" t="s">
        <v>39</v>
      </c>
      <c r="G1262" s="189">
        <v>60121525</v>
      </c>
      <c r="H1262" s="555">
        <v>11300</v>
      </c>
      <c r="I1262" s="176" t="s">
        <v>1901</v>
      </c>
      <c r="J1262" s="178" t="s">
        <v>116</v>
      </c>
      <c r="K1262" s="382">
        <v>350</v>
      </c>
      <c r="L1262" s="180" t="s">
        <v>1709</v>
      </c>
    </row>
    <row r="1263" spans="1:12" ht="25.5" hidden="1" x14ac:dyDescent="0.2">
      <c r="A1263" s="3">
        <v>1257</v>
      </c>
      <c r="B1263" s="176">
        <v>3210</v>
      </c>
      <c r="C1263" s="216" t="s">
        <v>1913</v>
      </c>
      <c r="D1263" s="382">
        <v>8</v>
      </c>
      <c r="E1263" s="194" t="s">
        <v>44</v>
      </c>
      <c r="F1263" s="3" t="s">
        <v>39</v>
      </c>
      <c r="G1263" s="184">
        <v>44121706</v>
      </c>
      <c r="H1263" s="555">
        <v>18080</v>
      </c>
      <c r="I1263" s="176" t="s">
        <v>1901</v>
      </c>
      <c r="J1263" s="178" t="s">
        <v>116</v>
      </c>
      <c r="K1263" s="382">
        <v>350</v>
      </c>
      <c r="L1263" s="180" t="s">
        <v>1709</v>
      </c>
    </row>
    <row r="1264" spans="1:12" ht="38.25" hidden="1" x14ac:dyDescent="0.2">
      <c r="A1264" s="3">
        <v>1258</v>
      </c>
      <c r="B1264" s="176">
        <v>3210</v>
      </c>
      <c r="C1264" s="216" t="s">
        <v>1914</v>
      </c>
      <c r="D1264" s="382">
        <v>2</v>
      </c>
      <c r="E1264" s="194" t="s">
        <v>44</v>
      </c>
      <c r="F1264" s="3" t="s">
        <v>39</v>
      </c>
      <c r="G1264" s="61"/>
      <c r="H1264" s="555">
        <v>13560</v>
      </c>
      <c r="I1264" s="176" t="s">
        <v>1901</v>
      </c>
      <c r="J1264" s="178" t="s">
        <v>116</v>
      </c>
      <c r="K1264" s="382">
        <v>350</v>
      </c>
      <c r="L1264" s="180" t="s">
        <v>1709</v>
      </c>
    </row>
    <row r="1265" spans="1:12" ht="38.25" hidden="1" x14ac:dyDescent="0.2">
      <c r="A1265" s="3">
        <v>1259</v>
      </c>
      <c r="B1265" s="176">
        <v>3210</v>
      </c>
      <c r="C1265" s="216" t="s">
        <v>1915</v>
      </c>
      <c r="D1265" s="382">
        <v>2</v>
      </c>
      <c r="E1265" s="194" t="s">
        <v>44</v>
      </c>
      <c r="F1265" s="3" t="s">
        <v>39</v>
      </c>
      <c r="G1265" s="184">
        <v>44121804</v>
      </c>
      <c r="H1265" s="555">
        <v>13560</v>
      </c>
      <c r="I1265" s="176" t="s">
        <v>1901</v>
      </c>
      <c r="J1265" s="178" t="s">
        <v>116</v>
      </c>
      <c r="K1265" s="382">
        <v>350</v>
      </c>
      <c r="L1265" s="180" t="s">
        <v>1709</v>
      </c>
    </row>
    <row r="1266" spans="1:12" ht="25.5" hidden="1" x14ac:dyDescent="0.2">
      <c r="A1266" s="3">
        <v>1260</v>
      </c>
      <c r="B1266" s="176">
        <v>3210</v>
      </c>
      <c r="C1266" s="216" t="s">
        <v>1916</v>
      </c>
      <c r="D1266" s="382">
        <v>60</v>
      </c>
      <c r="E1266" s="194" t="s">
        <v>44</v>
      </c>
      <c r="F1266" s="3" t="s">
        <v>39</v>
      </c>
      <c r="G1266" s="61"/>
      <c r="H1266" s="555">
        <v>135600</v>
      </c>
      <c r="I1266" s="176" t="s">
        <v>1901</v>
      </c>
      <c r="J1266" s="178" t="s">
        <v>116</v>
      </c>
      <c r="K1266" s="382">
        <v>350</v>
      </c>
      <c r="L1266" s="180" t="s">
        <v>1709</v>
      </c>
    </row>
    <row r="1267" spans="1:12" ht="25.5" hidden="1" x14ac:dyDescent="0.2">
      <c r="A1267" s="3">
        <v>1261</v>
      </c>
      <c r="B1267" s="176">
        <v>3210</v>
      </c>
      <c r="C1267" s="216" t="s">
        <v>1917</v>
      </c>
      <c r="D1267" s="382">
        <v>60</v>
      </c>
      <c r="E1267" s="194" t="s">
        <v>44</v>
      </c>
      <c r="F1267" s="3" t="s">
        <v>39</v>
      </c>
      <c r="G1267" s="189">
        <v>44122107</v>
      </c>
      <c r="H1267" s="555">
        <v>81360</v>
      </c>
      <c r="I1267" s="176" t="s">
        <v>1901</v>
      </c>
      <c r="J1267" s="178" t="s">
        <v>116</v>
      </c>
      <c r="K1267" s="382">
        <v>350</v>
      </c>
      <c r="L1267" s="180" t="s">
        <v>1709</v>
      </c>
    </row>
    <row r="1268" spans="1:12" ht="25.5" hidden="1" x14ac:dyDescent="0.2">
      <c r="A1268" s="3">
        <v>1262</v>
      </c>
      <c r="B1268" s="176">
        <v>3210</v>
      </c>
      <c r="C1268" s="216" t="s">
        <v>1918</v>
      </c>
      <c r="D1268" s="382">
        <v>10</v>
      </c>
      <c r="E1268" s="194" t="s">
        <v>44</v>
      </c>
      <c r="F1268" s="3" t="s">
        <v>39</v>
      </c>
      <c r="G1268" s="184">
        <v>44121618</v>
      </c>
      <c r="H1268" s="555">
        <v>13560</v>
      </c>
      <c r="I1268" s="176" t="s">
        <v>1901</v>
      </c>
      <c r="J1268" s="178" t="s">
        <v>116</v>
      </c>
      <c r="K1268" s="382">
        <v>350</v>
      </c>
      <c r="L1268" s="180" t="s">
        <v>1709</v>
      </c>
    </row>
    <row r="1269" spans="1:12" ht="38.25" hidden="1" x14ac:dyDescent="0.2">
      <c r="A1269" s="3">
        <v>1263</v>
      </c>
      <c r="B1269" s="176">
        <v>3210</v>
      </c>
      <c r="C1269" s="216" t="s">
        <v>1919</v>
      </c>
      <c r="D1269" s="382">
        <v>4</v>
      </c>
      <c r="E1269" s="194" t="s">
        <v>44</v>
      </c>
      <c r="F1269" s="3" t="s">
        <v>39</v>
      </c>
      <c r="G1269" s="189">
        <v>55121616</v>
      </c>
      <c r="H1269" s="555">
        <v>6780</v>
      </c>
      <c r="I1269" s="176" t="s">
        <v>1901</v>
      </c>
      <c r="J1269" s="178" t="s">
        <v>116</v>
      </c>
      <c r="K1269" s="382">
        <v>350</v>
      </c>
      <c r="L1269" s="180" t="s">
        <v>1709</v>
      </c>
    </row>
    <row r="1270" spans="1:12" ht="25.5" hidden="1" x14ac:dyDescent="0.2">
      <c r="A1270" s="3">
        <v>1264</v>
      </c>
      <c r="B1270" s="176">
        <v>3210</v>
      </c>
      <c r="C1270" s="216" t="s">
        <v>1920</v>
      </c>
      <c r="D1270" s="382">
        <v>10</v>
      </c>
      <c r="E1270" s="194" t="s">
        <v>44</v>
      </c>
      <c r="F1270" s="3" t="s">
        <v>39</v>
      </c>
      <c r="G1270" s="189">
        <v>44121708</v>
      </c>
      <c r="H1270" s="555">
        <v>16950</v>
      </c>
      <c r="I1270" s="176" t="s">
        <v>1901</v>
      </c>
      <c r="J1270" s="178" t="s">
        <v>116</v>
      </c>
      <c r="K1270" s="382">
        <v>350</v>
      </c>
      <c r="L1270" s="180" t="s">
        <v>1709</v>
      </c>
    </row>
    <row r="1271" spans="1:12" ht="25.5" hidden="1" x14ac:dyDescent="0.2">
      <c r="A1271" s="3">
        <v>1265</v>
      </c>
      <c r="B1271" s="176">
        <v>3210</v>
      </c>
      <c r="C1271" s="216" t="s">
        <v>1921</v>
      </c>
      <c r="D1271" s="382">
        <v>10</v>
      </c>
      <c r="E1271" s="194" t="s">
        <v>44</v>
      </c>
      <c r="F1271" s="3" t="s">
        <v>39</v>
      </c>
      <c r="G1271" s="189">
        <v>44121708</v>
      </c>
      <c r="H1271" s="555">
        <v>16950</v>
      </c>
      <c r="I1271" s="176" t="s">
        <v>1901</v>
      </c>
      <c r="J1271" s="178" t="s">
        <v>116</v>
      </c>
      <c r="K1271" s="382">
        <v>350</v>
      </c>
      <c r="L1271" s="180" t="s">
        <v>1709</v>
      </c>
    </row>
    <row r="1272" spans="1:12" ht="25.5" hidden="1" x14ac:dyDescent="0.2">
      <c r="A1272" s="3">
        <v>1266</v>
      </c>
      <c r="B1272" s="176">
        <v>3210</v>
      </c>
      <c r="C1272" s="216" t="s">
        <v>1922</v>
      </c>
      <c r="D1272" s="382">
        <v>10</v>
      </c>
      <c r="E1272" s="194" t="s">
        <v>44</v>
      </c>
      <c r="F1272" s="3" t="s">
        <v>39</v>
      </c>
      <c r="G1272" s="189">
        <v>44121708</v>
      </c>
      <c r="H1272" s="555">
        <v>16950</v>
      </c>
      <c r="I1272" s="176" t="s">
        <v>1901</v>
      </c>
      <c r="J1272" s="178" t="s">
        <v>116</v>
      </c>
      <c r="K1272" s="382">
        <v>350</v>
      </c>
      <c r="L1272" s="180" t="s">
        <v>1709</v>
      </c>
    </row>
    <row r="1273" spans="1:12" ht="25.5" hidden="1" x14ac:dyDescent="0.2">
      <c r="A1273" s="3">
        <v>1267</v>
      </c>
      <c r="B1273" s="176">
        <v>3210</v>
      </c>
      <c r="C1273" s="216" t="s">
        <v>1923</v>
      </c>
      <c r="D1273" s="382">
        <v>10</v>
      </c>
      <c r="E1273" s="194" t="s">
        <v>44</v>
      </c>
      <c r="F1273" s="3" t="s">
        <v>39</v>
      </c>
      <c r="G1273" s="189">
        <v>44121708</v>
      </c>
      <c r="H1273" s="555">
        <v>16950</v>
      </c>
      <c r="I1273" s="176" t="s">
        <v>1901</v>
      </c>
      <c r="J1273" s="178" t="s">
        <v>116</v>
      </c>
      <c r="K1273" s="382">
        <v>350</v>
      </c>
      <c r="L1273" s="180" t="s">
        <v>1709</v>
      </c>
    </row>
    <row r="1274" spans="1:12" ht="25.5" hidden="1" x14ac:dyDescent="0.2">
      <c r="A1274" s="3">
        <v>1268</v>
      </c>
      <c r="B1274" s="176">
        <v>3210</v>
      </c>
      <c r="C1274" s="216" t="s">
        <v>1924</v>
      </c>
      <c r="D1274" s="382">
        <v>10</v>
      </c>
      <c r="E1274" s="194" t="s">
        <v>44</v>
      </c>
      <c r="F1274" s="3" t="s">
        <v>39</v>
      </c>
      <c r="G1274" s="189">
        <v>44121708</v>
      </c>
      <c r="H1274" s="555">
        <v>16950</v>
      </c>
      <c r="I1274" s="176" t="s">
        <v>1901</v>
      </c>
      <c r="J1274" s="178" t="s">
        <v>116</v>
      </c>
      <c r="K1274" s="382">
        <v>350</v>
      </c>
      <c r="L1274" s="180" t="s">
        <v>1709</v>
      </c>
    </row>
    <row r="1275" spans="1:12" ht="25.5" hidden="1" x14ac:dyDescent="0.2">
      <c r="A1275" s="3">
        <v>1269</v>
      </c>
      <c r="B1275" s="176">
        <v>3210</v>
      </c>
      <c r="C1275" s="216" t="s">
        <v>1925</v>
      </c>
      <c r="D1275" s="382">
        <v>10</v>
      </c>
      <c r="E1275" s="194" t="s">
        <v>44</v>
      </c>
      <c r="F1275" s="3" t="s">
        <v>39</v>
      </c>
      <c r="G1275" s="189">
        <v>44121708</v>
      </c>
      <c r="H1275" s="555">
        <v>16950</v>
      </c>
      <c r="I1275" s="176" t="s">
        <v>1901</v>
      </c>
      <c r="J1275" s="178" t="s">
        <v>116</v>
      </c>
      <c r="K1275" s="382">
        <v>350</v>
      </c>
      <c r="L1275" s="180" t="s">
        <v>1709</v>
      </c>
    </row>
    <row r="1276" spans="1:12" ht="25.5" hidden="1" x14ac:dyDescent="0.2">
      <c r="A1276" s="3">
        <v>1270</v>
      </c>
      <c r="B1276" s="176">
        <v>3210</v>
      </c>
      <c r="C1276" s="216" t="s">
        <v>1926</v>
      </c>
      <c r="D1276" s="382">
        <v>10</v>
      </c>
      <c r="E1276" s="194" t="s">
        <v>44</v>
      </c>
      <c r="F1276" s="3" t="s">
        <v>39</v>
      </c>
      <c r="G1276" s="189">
        <v>44121708</v>
      </c>
      <c r="H1276" s="555">
        <v>16950</v>
      </c>
      <c r="I1276" s="176" t="s">
        <v>1901</v>
      </c>
      <c r="J1276" s="178" t="s">
        <v>116</v>
      </c>
      <c r="K1276" s="382">
        <v>350</v>
      </c>
      <c r="L1276" s="180" t="s">
        <v>1709</v>
      </c>
    </row>
    <row r="1277" spans="1:12" ht="25.5" hidden="1" x14ac:dyDescent="0.2">
      <c r="A1277" s="3">
        <v>1271</v>
      </c>
      <c r="B1277" s="176">
        <v>3210</v>
      </c>
      <c r="C1277" s="216" t="s">
        <v>1927</v>
      </c>
      <c r="D1277" s="382">
        <v>10</v>
      </c>
      <c r="E1277" s="194" t="s">
        <v>44</v>
      </c>
      <c r="F1277" s="3" t="s">
        <v>39</v>
      </c>
      <c r="G1277" s="189">
        <v>44121708</v>
      </c>
      <c r="H1277" s="555">
        <v>16950</v>
      </c>
      <c r="I1277" s="176" t="s">
        <v>1901</v>
      </c>
      <c r="J1277" s="178" t="s">
        <v>116</v>
      </c>
      <c r="K1277" s="382">
        <v>350</v>
      </c>
      <c r="L1277" s="180" t="s">
        <v>1709</v>
      </c>
    </row>
    <row r="1278" spans="1:12" ht="25.5" hidden="1" x14ac:dyDescent="0.2">
      <c r="A1278" s="3">
        <v>1272</v>
      </c>
      <c r="B1278" s="176">
        <v>3210</v>
      </c>
      <c r="C1278" s="216" t="s">
        <v>1928</v>
      </c>
      <c r="D1278" s="382">
        <v>8</v>
      </c>
      <c r="E1278" s="194" t="s">
        <v>44</v>
      </c>
      <c r="F1278" s="3" t="s">
        <v>39</v>
      </c>
      <c r="G1278" s="184">
        <v>41111604</v>
      </c>
      <c r="H1278" s="555">
        <v>15368</v>
      </c>
      <c r="I1278" s="176" t="s">
        <v>1901</v>
      </c>
      <c r="J1278" s="178" t="s">
        <v>116</v>
      </c>
      <c r="K1278" s="382">
        <v>350</v>
      </c>
      <c r="L1278" s="180" t="s">
        <v>1709</v>
      </c>
    </row>
    <row r="1279" spans="1:12" ht="38.25" hidden="1" x14ac:dyDescent="0.2">
      <c r="A1279" s="3">
        <v>1273</v>
      </c>
      <c r="B1279" s="176">
        <v>3210</v>
      </c>
      <c r="C1279" s="216" t="s">
        <v>1929</v>
      </c>
      <c r="D1279" s="382">
        <v>20</v>
      </c>
      <c r="E1279" s="194" t="s">
        <v>44</v>
      </c>
      <c r="F1279" s="3" t="s">
        <v>39</v>
      </c>
      <c r="G1279" s="52">
        <v>44122011</v>
      </c>
      <c r="H1279" s="555">
        <v>226000</v>
      </c>
      <c r="I1279" s="176" t="s">
        <v>1901</v>
      </c>
      <c r="J1279" s="178" t="s">
        <v>116</v>
      </c>
      <c r="K1279" s="382">
        <v>350</v>
      </c>
      <c r="L1279" s="180" t="s">
        <v>1709</v>
      </c>
    </row>
    <row r="1280" spans="1:12" ht="51" hidden="1" x14ac:dyDescent="0.2">
      <c r="A1280" s="3">
        <v>1274</v>
      </c>
      <c r="B1280" s="176">
        <v>3210</v>
      </c>
      <c r="C1280" s="216" t="s">
        <v>1930</v>
      </c>
      <c r="D1280" s="382">
        <v>4</v>
      </c>
      <c r="E1280" s="194" t="s">
        <v>44</v>
      </c>
      <c r="F1280" s="3" t="s">
        <v>39</v>
      </c>
      <c r="G1280" s="52">
        <v>44122011</v>
      </c>
      <c r="H1280" s="555">
        <v>45200</v>
      </c>
      <c r="I1280" s="176" t="s">
        <v>1901</v>
      </c>
      <c r="J1280" s="178" t="s">
        <v>116</v>
      </c>
      <c r="K1280" s="382">
        <v>350</v>
      </c>
      <c r="L1280" s="180" t="s">
        <v>1709</v>
      </c>
    </row>
    <row r="1281" spans="1:12" ht="25.5" hidden="1" x14ac:dyDescent="0.2">
      <c r="A1281" s="3">
        <v>1275</v>
      </c>
      <c r="B1281" s="176">
        <v>3210</v>
      </c>
      <c r="C1281" s="216" t="s">
        <v>1931</v>
      </c>
      <c r="D1281" s="382">
        <v>4</v>
      </c>
      <c r="E1281" s="194" t="s">
        <v>44</v>
      </c>
      <c r="F1281" s="3" t="s">
        <v>39</v>
      </c>
      <c r="G1281" s="189">
        <v>44121615</v>
      </c>
      <c r="H1281" s="555">
        <v>40680</v>
      </c>
      <c r="I1281" s="176" t="s">
        <v>1901</v>
      </c>
      <c r="J1281" s="178" t="s">
        <v>116</v>
      </c>
      <c r="K1281" s="382">
        <v>350</v>
      </c>
      <c r="L1281" s="180" t="s">
        <v>1709</v>
      </c>
    </row>
    <row r="1282" spans="1:12" ht="38.25" hidden="1" x14ac:dyDescent="0.2">
      <c r="A1282" s="3">
        <v>1276</v>
      </c>
      <c r="B1282" s="176">
        <v>3210</v>
      </c>
      <c r="C1282" s="216" t="s">
        <v>1932</v>
      </c>
      <c r="D1282" s="382">
        <v>6</v>
      </c>
      <c r="E1282" s="194" t="s">
        <v>44</v>
      </c>
      <c r="F1282" s="3" t="s">
        <v>39</v>
      </c>
      <c r="G1282" s="189">
        <v>44121634</v>
      </c>
      <c r="H1282" s="555">
        <v>20340</v>
      </c>
      <c r="I1282" s="176" t="s">
        <v>1901</v>
      </c>
      <c r="J1282" s="178" t="s">
        <v>116</v>
      </c>
      <c r="K1282" s="382">
        <v>350</v>
      </c>
      <c r="L1282" s="180" t="s">
        <v>1709</v>
      </c>
    </row>
    <row r="1283" spans="1:12" ht="25.5" hidden="1" x14ac:dyDescent="0.2">
      <c r="A1283" s="3">
        <v>1277</v>
      </c>
      <c r="B1283" s="176">
        <v>3210</v>
      </c>
      <c r="C1283" s="216" t="s">
        <v>1933</v>
      </c>
      <c r="D1283" s="382">
        <v>10</v>
      </c>
      <c r="E1283" s="194" t="s">
        <v>44</v>
      </c>
      <c r="F1283" s="3" t="s">
        <v>39</v>
      </c>
      <c r="G1283" s="184">
        <v>42192211</v>
      </c>
      <c r="H1283" s="555">
        <v>33900</v>
      </c>
      <c r="I1283" s="176" t="s">
        <v>1901</v>
      </c>
      <c r="J1283" s="178" t="s">
        <v>116</v>
      </c>
      <c r="K1283" s="382">
        <v>350</v>
      </c>
      <c r="L1283" s="180" t="s">
        <v>1709</v>
      </c>
    </row>
    <row r="1284" spans="1:12" ht="38.25" hidden="1" x14ac:dyDescent="0.2">
      <c r="A1284" s="3">
        <v>1278</v>
      </c>
      <c r="B1284" s="176">
        <v>3210</v>
      </c>
      <c r="C1284" s="216" t="s">
        <v>1934</v>
      </c>
      <c r="D1284" s="382">
        <v>20</v>
      </c>
      <c r="E1284" s="194" t="s">
        <v>44</v>
      </c>
      <c r="F1284" s="3" t="s">
        <v>39</v>
      </c>
      <c r="G1284" s="189">
        <v>44122118</v>
      </c>
      <c r="H1284" s="555">
        <v>67800</v>
      </c>
      <c r="I1284" s="176" t="s">
        <v>1901</v>
      </c>
      <c r="J1284" s="178" t="s">
        <v>116</v>
      </c>
      <c r="K1284" s="382">
        <v>350</v>
      </c>
      <c r="L1284" s="180" t="s">
        <v>1709</v>
      </c>
    </row>
    <row r="1285" spans="1:12" ht="25.5" hidden="1" x14ac:dyDescent="0.2">
      <c r="A1285" s="3">
        <v>1279</v>
      </c>
      <c r="B1285" s="176">
        <v>3210</v>
      </c>
      <c r="C1285" s="216" t="s">
        <v>1935</v>
      </c>
      <c r="D1285" s="382">
        <v>2</v>
      </c>
      <c r="E1285" s="194" t="s">
        <v>44</v>
      </c>
      <c r="F1285" s="3" t="s">
        <v>39</v>
      </c>
      <c r="G1285" s="184">
        <v>60121411</v>
      </c>
      <c r="H1285" s="555">
        <v>36160</v>
      </c>
      <c r="I1285" s="176" t="s">
        <v>1901</v>
      </c>
      <c r="J1285" s="178" t="s">
        <v>116</v>
      </c>
      <c r="K1285" s="382">
        <v>350</v>
      </c>
      <c r="L1285" s="180" t="s">
        <v>1709</v>
      </c>
    </row>
    <row r="1286" spans="1:12" ht="38.25" hidden="1" x14ac:dyDescent="0.2">
      <c r="A1286" s="3">
        <v>1280</v>
      </c>
      <c r="B1286" s="176">
        <v>3210</v>
      </c>
      <c r="C1286" s="216" t="s">
        <v>1936</v>
      </c>
      <c r="D1286" s="382">
        <v>20</v>
      </c>
      <c r="E1286" s="194" t="s">
        <v>44</v>
      </c>
      <c r="F1286" s="3" t="s">
        <v>39</v>
      </c>
      <c r="G1286" s="184">
        <v>141115</v>
      </c>
      <c r="H1286" s="555">
        <v>22600</v>
      </c>
      <c r="I1286" s="176" t="s">
        <v>1901</v>
      </c>
      <c r="J1286" s="178" t="s">
        <v>116</v>
      </c>
      <c r="K1286" s="382">
        <v>350</v>
      </c>
      <c r="L1286" s="180" t="s">
        <v>1709</v>
      </c>
    </row>
    <row r="1287" spans="1:12" ht="25.5" hidden="1" x14ac:dyDescent="0.2">
      <c r="A1287" s="3">
        <v>1281</v>
      </c>
      <c r="B1287" s="176">
        <v>3210</v>
      </c>
      <c r="C1287" s="216" t="s">
        <v>1937</v>
      </c>
      <c r="D1287" s="382">
        <v>4</v>
      </c>
      <c r="E1287" s="194" t="s">
        <v>44</v>
      </c>
      <c r="F1287" s="3" t="s">
        <v>39</v>
      </c>
      <c r="G1287" s="189">
        <v>44122104</v>
      </c>
      <c r="H1287" s="555">
        <v>2712</v>
      </c>
      <c r="I1287" s="176" t="s">
        <v>1901</v>
      </c>
      <c r="J1287" s="178" t="s">
        <v>116</v>
      </c>
      <c r="K1287" s="382">
        <v>350</v>
      </c>
      <c r="L1287" s="180" t="s">
        <v>1709</v>
      </c>
    </row>
    <row r="1288" spans="1:12" ht="25.5" hidden="1" x14ac:dyDescent="0.2">
      <c r="A1288" s="3">
        <v>1282</v>
      </c>
      <c r="B1288" s="61">
        <v>3210</v>
      </c>
      <c r="C1288" s="216" t="s">
        <v>1938</v>
      </c>
      <c r="D1288" s="382">
        <v>4</v>
      </c>
      <c r="E1288" s="194" t="s">
        <v>44</v>
      </c>
      <c r="F1288" s="3" t="s">
        <v>39</v>
      </c>
      <c r="G1288" s="189">
        <v>44122104</v>
      </c>
      <c r="H1288" s="577">
        <v>4520</v>
      </c>
      <c r="I1288" s="61" t="s">
        <v>1901</v>
      </c>
      <c r="J1288" s="178" t="s">
        <v>116</v>
      </c>
      <c r="K1288" s="382">
        <v>350</v>
      </c>
      <c r="L1288" s="180" t="s">
        <v>1709</v>
      </c>
    </row>
    <row r="1289" spans="1:12" ht="51" hidden="1" x14ac:dyDescent="0.2">
      <c r="A1289" s="3">
        <v>1283</v>
      </c>
      <c r="B1289" s="61">
        <v>3210</v>
      </c>
      <c r="C1289" s="216" t="s">
        <v>1939</v>
      </c>
      <c r="D1289" s="382">
        <v>6</v>
      </c>
      <c r="E1289" s="194" t="s">
        <v>44</v>
      </c>
      <c r="F1289" s="3" t="s">
        <v>39</v>
      </c>
      <c r="G1289" s="189">
        <v>55121616</v>
      </c>
      <c r="H1289" s="577">
        <v>10170</v>
      </c>
      <c r="I1289" s="61" t="s">
        <v>1901</v>
      </c>
      <c r="J1289" s="178" t="s">
        <v>116</v>
      </c>
      <c r="K1289" s="382">
        <v>350</v>
      </c>
      <c r="L1289" s="180" t="s">
        <v>1709</v>
      </c>
    </row>
    <row r="1290" spans="1:12" ht="38.25" hidden="1" x14ac:dyDescent="0.2">
      <c r="A1290" s="3">
        <v>1284</v>
      </c>
      <c r="B1290" s="61">
        <v>3210</v>
      </c>
      <c r="C1290" s="216" t="s">
        <v>1940</v>
      </c>
      <c r="D1290" s="382">
        <v>10</v>
      </c>
      <c r="E1290" s="194" t="s">
        <v>44</v>
      </c>
      <c r="F1290" s="3" t="s">
        <v>39</v>
      </c>
      <c r="G1290" s="189">
        <v>55121616</v>
      </c>
      <c r="H1290" s="577">
        <v>13560</v>
      </c>
      <c r="I1290" s="61" t="s">
        <v>1901</v>
      </c>
      <c r="J1290" s="178" t="s">
        <v>116</v>
      </c>
      <c r="K1290" s="382">
        <v>350</v>
      </c>
      <c r="L1290" s="180" t="s">
        <v>1709</v>
      </c>
    </row>
    <row r="1291" spans="1:12" ht="25.5" hidden="1" x14ac:dyDescent="0.2">
      <c r="A1291" s="3">
        <v>1285</v>
      </c>
      <c r="B1291" s="61">
        <v>3210</v>
      </c>
      <c r="C1291" s="216" t="s">
        <v>1941</v>
      </c>
      <c r="D1291" s="382">
        <v>2</v>
      </c>
      <c r="E1291" s="194" t="s">
        <v>44</v>
      </c>
      <c r="F1291" s="3" t="s">
        <v>39</v>
      </c>
      <c r="G1291" s="184">
        <v>441018</v>
      </c>
      <c r="H1291" s="577">
        <v>20000</v>
      </c>
      <c r="I1291" s="61" t="s">
        <v>1901</v>
      </c>
      <c r="J1291" s="178" t="s">
        <v>116</v>
      </c>
      <c r="K1291" s="382">
        <v>350</v>
      </c>
      <c r="L1291" s="180" t="s">
        <v>1709</v>
      </c>
    </row>
    <row r="1292" spans="1:12" ht="38.25" hidden="1" customHeight="1" x14ac:dyDescent="0.2">
      <c r="A1292" s="3">
        <v>1286</v>
      </c>
      <c r="B1292" s="61">
        <v>3210</v>
      </c>
      <c r="C1292" s="222" t="s">
        <v>1942</v>
      </c>
      <c r="D1292" s="382">
        <v>5</v>
      </c>
      <c r="E1292" s="194" t="s">
        <v>44</v>
      </c>
      <c r="F1292" s="3" t="s">
        <v>39</v>
      </c>
      <c r="G1292" s="184">
        <v>43201611</v>
      </c>
      <c r="H1292" s="577">
        <v>80000</v>
      </c>
      <c r="I1292" s="61" t="s">
        <v>1901</v>
      </c>
      <c r="J1292" s="178" t="s">
        <v>116</v>
      </c>
      <c r="K1292" s="382">
        <v>351</v>
      </c>
      <c r="L1292" s="180" t="s">
        <v>1709</v>
      </c>
    </row>
    <row r="1293" spans="1:12" ht="25.5" hidden="1" customHeight="1" x14ac:dyDescent="0.2">
      <c r="A1293" s="3">
        <v>1287</v>
      </c>
      <c r="B1293" s="61">
        <v>3210</v>
      </c>
      <c r="C1293" s="222" t="s">
        <v>851</v>
      </c>
      <c r="D1293" s="382">
        <v>10</v>
      </c>
      <c r="E1293" s="194" t="s">
        <v>44</v>
      </c>
      <c r="F1293" s="3" t="s">
        <v>39</v>
      </c>
      <c r="G1293" s="189">
        <v>43211708</v>
      </c>
      <c r="H1293" s="577">
        <v>80000</v>
      </c>
      <c r="I1293" s="61" t="s">
        <v>1901</v>
      </c>
      <c r="J1293" s="178" t="s">
        <v>116</v>
      </c>
      <c r="K1293" s="382">
        <v>351</v>
      </c>
      <c r="L1293" s="180" t="s">
        <v>1709</v>
      </c>
    </row>
    <row r="1294" spans="1:12" ht="25.5" hidden="1" customHeight="1" x14ac:dyDescent="0.2">
      <c r="A1294" s="3">
        <v>1288</v>
      </c>
      <c r="B1294" s="61">
        <v>3210</v>
      </c>
      <c r="C1294" s="222" t="s">
        <v>1943</v>
      </c>
      <c r="D1294" s="382">
        <v>8</v>
      </c>
      <c r="E1294" s="194" t="s">
        <v>44</v>
      </c>
      <c r="F1294" s="3" t="s">
        <v>39</v>
      </c>
      <c r="G1294" s="189">
        <v>54101507</v>
      </c>
      <c r="H1294" s="577">
        <v>150000</v>
      </c>
      <c r="I1294" s="61" t="s">
        <v>1901</v>
      </c>
      <c r="J1294" s="178" t="s">
        <v>116</v>
      </c>
      <c r="K1294" s="382">
        <v>351</v>
      </c>
      <c r="L1294" s="180" t="s">
        <v>1709</v>
      </c>
    </row>
    <row r="1295" spans="1:12" ht="25.5" hidden="1" customHeight="1" x14ac:dyDescent="0.2">
      <c r="A1295" s="3">
        <v>1289</v>
      </c>
      <c r="B1295" s="61">
        <v>3210</v>
      </c>
      <c r="C1295" s="216" t="s">
        <v>50</v>
      </c>
      <c r="D1295" s="382">
        <v>8</v>
      </c>
      <c r="E1295" s="194" t="s">
        <v>44</v>
      </c>
      <c r="F1295" s="3" t="s">
        <v>39</v>
      </c>
      <c r="G1295" s="189">
        <v>43211708</v>
      </c>
      <c r="H1295" s="577">
        <v>80000</v>
      </c>
      <c r="I1295" s="61" t="s">
        <v>1901</v>
      </c>
      <c r="J1295" s="178" t="s">
        <v>116</v>
      </c>
      <c r="K1295" s="382">
        <v>351</v>
      </c>
      <c r="L1295" s="180" t="s">
        <v>1709</v>
      </c>
    </row>
    <row r="1296" spans="1:12" ht="25.5" hidden="1" customHeight="1" x14ac:dyDescent="0.2">
      <c r="A1296" s="3">
        <v>1290</v>
      </c>
      <c r="B1296" s="61">
        <v>3210</v>
      </c>
      <c r="C1296" s="219" t="s">
        <v>1944</v>
      </c>
      <c r="D1296" s="382">
        <v>10</v>
      </c>
      <c r="E1296" s="194" t="s">
        <v>44</v>
      </c>
      <c r="F1296" s="3" t="s">
        <v>39</v>
      </c>
      <c r="G1296" s="62">
        <v>44103103</v>
      </c>
      <c r="H1296" s="577">
        <v>500000</v>
      </c>
      <c r="I1296" s="61" t="s">
        <v>1901</v>
      </c>
      <c r="J1296" s="178" t="s">
        <v>116</v>
      </c>
      <c r="K1296" s="382">
        <v>352</v>
      </c>
      <c r="L1296" s="180" t="s">
        <v>1709</v>
      </c>
    </row>
    <row r="1297" spans="1:12" ht="63.75" hidden="1" customHeight="1" x14ac:dyDescent="0.2">
      <c r="A1297" s="3">
        <v>1291</v>
      </c>
      <c r="B1297" s="61">
        <v>4240</v>
      </c>
      <c r="C1297" s="219" t="s">
        <v>2131</v>
      </c>
      <c r="D1297" s="382"/>
      <c r="E1297" s="194"/>
      <c r="F1297" s="3" t="s">
        <v>2132</v>
      </c>
      <c r="G1297" s="3">
        <v>6413</v>
      </c>
      <c r="H1297" s="578">
        <v>177000000</v>
      </c>
      <c r="I1297" s="3" t="s">
        <v>2133</v>
      </c>
      <c r="J1297" s="72">
        <v>45200</v>
      </c>
      <c r="K1297" s="3">
        <v>216</v>
      </c>
      <c r="L1297" s="73" t="s">
        <v>2192</v>
      </c>
    </row>
    <row r="1298" spans="1:12" ht="38.25" hidden="1" customHeight="1" x14ac:dyDescent="0.2">
      <c r="A1298" s="3">
        <v>1292</v>
      </c>
      <c r="B1298" s="61">
        <v>4240</v>
      </c>
      <c r="C1298" s="219" t="s">
        <v>1947</v>
      </c>
      <c r="D1298" s="382"/>
      <c r="E1298" s="194"/>
      <c r="F1298" s="61" t="s">
        <v>2132</v>
      </c>
      <c r="G1298" s="382" t="s">
        <v>2134</v>
      </c>
      <c r="H1298" s="577">
        <v>100000</v>
      </c>
      <c r="I1298" s="61" t="s">
        <v>2135</v>
      </c>
      <c r="J1298" s="63">
        <v>45200</v>
      </c>
      <c r="K1298" s="382">
        <v>374</v>
      </c>
      <c r="L1298" s="76" t="s">
        <v>2193</v>
      </c>
    </row>
    <row r="1299" spans="1:12" ht="12.75" hidden="1" customHeight="1" x14ac:dyDescent="0.2">
      <c r="A1299" s="3">
        <v>1293</v>
      </c>
      <c r="B1299" s="61">
        <v>4240</v>
      </c>
      <c r="C1299" s="219" t="s">
        <v>1948</v>
      </c>
      <c r="D1299" s="382"/>
      <c r="E1299" s="194"/>
      <c r="F1299" s="61" t="s">
        <v>2132</v>
      </c>
      <c r="G1299" s="61">
        <v>93151611</v>
      </c>
      <c r="H1299" s="577">
        <v>170000</v>
      </c>
      <c r="I1299" s="61" t="s">
        <v>2136</v>
      </c>
      <c r="J1299" s="63">
        <v>45200</v>
      </c>
      <c r="K1299" s="382">
        <v>116</v>
      </c>
      <c r="L1299" s="66" t="s">
        <v>2194</v>
      </c>
    </row>
    <row r="1300" spans="1:12" ht="76.5" hidden="1" customHeight="1" x14ac:dyDescent="0.2">
      <c r="A1300" s="3">
        <v>1294</v>
      </c>
      <c r="B1300" s="61">
        <v>4240</v>
      </c>
      <c r="C1300" s="219" t="s">
        <v>1949</v>
      </c>
      <c r="D1300" s="382"/>
      <c r="E1300" s="194"/>
      <c r="F1300" s="382" t="s">
        <v>2137</v>
      </c>
      <c r="G1300" s="382">
        <v>83121606</v>
      </c>
      <c r="H1300" s="579">
        <v>1395815098.8699999</v>
      </c>
      <c r="I1300" s="382" t="s">
        <v>2138</v>
      </c>
      <c r="J1300" s="63">
        <v>45200</v>
      </c>
      <c r="K1300" s="382">
        <v>216</v>
      </c>
      <c r="L1300" s="66" t="s">
        <v>2195</v>
      </c>
    </row>
    <row r="1301" spans="1:12" ht="38.25" hidden="1" customHeight="1" x14ac:dyDescent="0.2">
      <c r="A1301" s="3">
        <v>1295</v>
      </c>
      <c r="B1301" s="61">
        <v>4170</v>
      </c>
      <c r="C1301" s="219" t="s">
        <v>1950</v>
      </c>
      <c r="D1301" s="382"/>
      <c r="E1301" s="194"/>
      <c r="F1301" s="382" t="s">
        <v>2137</v>
      </c>
      <c r="G1301" s="382">
        <v>911115</v>
      </c>
      <c r="H1301" s="580">
        <v>360000</v>
      </c>
      <c r="I1301" s="382" t="s">
        <v>295</v>
      </c>
      <c r="J1301" s="63">
        <v>45200</v>
      </c>
      <c r="K1301" s="382">
        <v>248</v>
      </c>
      <c r="L1301" s="66" t="s">
        <v>2196</v>
      </c>
    </row>
    <row r="1302" spans="1:12" ht="38.25" hidden="1" customHeight="1" x14ac:dyDescent="0.2">
      <c r="A1302" s="3">
        <v>1296</v>
      </c>
      <c r="B1302" s="61">
        <v>4170</v>
      </c>
      <c r="C1302" s="219" t="s">
        <v>1951</v>
      </c>
      <c r="D1302" s="382"/>
      <c r="E1302" s="194"/>
      <c r="F1302" s="382" t="s">
        <v>2137</v>
      </c>
      <c r="G1302" s="382">
        <v>72154037</v>
      </c>
      <c r="H1302" s="580">
        <v>100000</v>
      </c>
      <c r="I1302" s="382" t="s">
        <v>295</v>
      </c>
      <c r="J1302" s="63">
        <v>45200</v>
      </c>
      <c r="K1302" s="382">
        <v>250</v>
      </c>
      <c r="L1302" s="66" t="s">
        <v>2197</v>
      </c>
    </row>
    <row r="1303" spans="1:12" ht="38.25" hidden="1" customHeight="1" x14ac:dyDescent="0.2">
      <c r="A1303" s="3">
        <v>1297</v>
      </c>
      <c r="B1303" s="61">
        <v>4170</v>
      </c>
      <c r="C1303" s="219" t="s">
        <v>1952</v>
      </c>
      <c r="D1303" s="382"/>
      <c r="E1303" s="194"/>
      <c r="F1303" s="382" t="s">
        <v>2137</v>
      </c>
      <c r="G1303" s="382">
        <v>72101505</v>
      </c>
      <c r="H1303" s="580">
        <v>100000</v>
      </c>
      <c r="I1303" s="382" t="s">
        <v>295</v>
      </c>
      <c r="J1303" s="63">
        <v>45200</v>
      </c>
      <c r="K1303" s="382">
        <v>250</v>
      </c>
      <c r="L1303" s="66" t="s">
        <v>2198</v>
      </c>
    </row>
    <row r="1304" spans="1:12" ht="76.5" hidden="1" customHeight="1" x14ac:dyDescent="0.2">
      <c r="A1304" s="3">
        <v>1298</v>
      </c>
      <c r="B1304" s="61">
        <v>4170</v>
      </c>
      <c r="C1304" s="219" t="s">
        <v>1953</v>
      </c>
      <c r="D1304" s="382"/>
      <c r="E1304" s="194"/>
      <c r="F1304" s="382" t="s">
        <v>2137</v>
      </c>
      <c r="G1304" s="382">
        <v>7818703</v>
      </c>
      <c r="H1304" s="580">
        <v>100000</v>
      </c>
      <c r="I1304" s="382" t="s">
        <v>295</v>
      </c>
      <c r="J1304" s="63">
        <v>45200</v>
      </c>
      <c r="K1304" s="382">
        <v>250</v>
      </c>
      <c r="L1304" s="66" t="s">
        <v>2199</v>
      </c>
    </row>
    <row r="1305" spans="1:12" ht="25.5" hidden="1" customHeight="1" x14ac:dyDescent="0.2">
      <c r="A1305" s="3">
        <v>1299</v>
      </c>
      <c r="B1305" s="61">
        <v>4170</v>
      </c>
      <c r="C1305" s="219" t="s">
        <v>1954</v>
      </c>
      <c r="D1305" s="382"/>
      <c r="E1305" s="194"/>
      <c r="F1305" s="382" t="s">
        <v>2137</v>
      </c>
      <c r="G1305" s="382" t="s">
        <v>2139</v>
      </c>
      <c r="H1305" s="580">
        <v>100000</v>
      </c>
      <c r="I1305" s="382" t="s">
        <v>295</v>
      </c>
      <c r="J1305" s="63">
        <v>45200</v>
      </c>
      <c r="K1305" s="382">
        <v>250</v>
      </c>
      <c r="L1305" s="66" t="s">
        <v>2200</v>
      </c>
    </row>
    <row r="1306" spans="1:12" ht="25.5" hidden="1" customHeight="1" x14ac:dyDescent="0.2">
      <c r="A1306" s="3">
        <v>1300</v>
      </c>
      <c r="B1306" s="61">
        <v>4170</v>
      </c>
      <c r="C1306" s="219" t="s">
        <v>1955</v>
      </c>
      <c r="D1306" s="382"/>
      <c r="E1306" s="194"/>
      <c r="F1306" s="382" t="s">
        <v>2137</v>
      </c>
      <c r="G1306" s="382">
        <v>78181597</v>
      </c>
      <c r="H1306" s="580">
        <v>100000</v>
      </c>
      <c r="I1306" s="382" t="s">
        <v>295</v>
      </c>
      <c r="J1306" s="63">
        <v>45200</v>
      </c>
      <c r="K1306" s="67">
        <v>252</v>
      </c>
      <c r="L1306" s="66" t="s">
        <v>2201</v>
      </c>
    </row>
    <row r="1307" spans="1:12" ht="63.75" hidden="1" customHeight="1" x14ac:dyDescent="0.2">
      <c r="A1307" s="3">
        <v>1301</v>
      </c>
      <c r="B1307" s="61">
        <v>4170</v>
      </c>
      <c r="C1307" s="219" t="s">
        <v>1956</v>
      </c>
      <c r="D1307" s="382"/>
      <c r="E1307" s="194"/>
      <c r="F1307" s="382" t="s">
        <v>2137</v>
      </c>
      <c r="G1307" s="382" t="s">
        <v>2139</v>
      </c>
      <c r="H1307" s="580">
        <v>400000</v>
      </c>
      <c r="I1307" s="382" t="s">
        <v>2140</v>
      </c>
      <c r="J1307" s="63">
        <v>45200</v>
      </c>
      <c r="K1307" s="382">
        <v>274</v>
      </c>
      <c r="L1307" s="66" t="s">
        <v>2202</v>
      </c>
    </row>
    <row r="1308" spans="1:12" ht="51" hidden="1" customHeight="1" x14ac:dyDescent="0.2">
      <c r="A1308" s="3">
        <v>1302</v>
      </c>
      <c r="B1308" s="61">
        <v>4170</v>
      </c>
      <c r="C1308" s="219" t="s">
        <v>1957</v>
      </c>
      <c r="D1308" s="382"/>
      <c r="E1308" s="194"/>
      <c r="F1308" s="382" t="s">
        <v>2137</v>
      </c>
      <c r="G1308" s="382">
        <v>53131609</v>
      </c>
      <c r="H1308" s="580">
        <v>200000</v>
      </c>
      <c r="I1308" s="382" t="s">
        <v>2140</v>
      </c>
      <c r="J1308" s="63">
        <v>45200</v>
      </c>
      <c r="K1308" s="382">
        <v>274</v>
      </c>
      <c r="L1308" s="66" t="s">
        <v>2203</v>
      </c>
    </row>
    <row r="1309" spans="1:12" ht="51" hidden="1" customHeight="1" x14ac:dyDescent="0.2">
      <c r="A1309" s="3">
        <v>1303</v>
      </c>
      <c r="B1309" s="61">
        <v>4170</v>
      </c>
      <c r="C1309" s="219" t="s">
        <v>1958</v>
      </c>
      <c r="D1309" s="382"/>
      <c r="E1309" s="194"/>
      <c r="F1309" s="382" t="s">
        <v>2137</v>
      </c>
      <c r="G1309" s="382">
        <v>12352104</v>
      </c>
      <c r="H1309" s="580">
        <v>400000</v>
      </c>
      <c r="I1309" s="382" t="s">
        <v>2140</v>
      </c>
      <c r="J1309" s="63">
        <v>45200</v>
      </c>
      <c r="K1309" s="382">
        <v>274</v>
      </c>
      <c r="L1309" s="66" t="s">
        <v>2204</v>
      </c>
    </row>
    <row r="1310" spans="1:12" ht="38.25" hidden="1" customHeight="1" x14ac:dyDescent="0.2">
      <c r="A1310" s="3">
        <v>1304</v>
      </c>
      <c r="B1310" s="61">
        <v>4170</v>
      </c>
      <c r="C1310" s="219" t="s">
        <v>1959</v>
      </c>
      <c r="D1310" s="382"/>
      <c r="E1310" s="194"/>
      <c r="F1310" s="382" t="s">
        <v>2137</v>
      </c>
      <c r="G1310" s="382">
        <v>14111703</v>
      </c>
      <c r="H1310" s="580">
        <v>1370000</v>
      </c>
      <c r="I1310" s="382" t="s">
        <v>773</v>
      </c>
      <c r="J1310" s="63">
        <v>45200</v>
      </c>
      <c r="K1310" s="382">
        <v>289</v>
      </c>
      <c r="L1310" s="66" t="s">
        <v>2205</v>
      </c>
    </row>
    <row r="1311" spans="1:12" ht="63.75" hidden="1" customHeight="1" x14ac:dyDescent="0.2">
      <c r="A1311" s="3">
        <v>1305</v>
      </c>
      <c r="B1311" s="61">
        <v>4170</v>
      </c>
      <c r="C1311" s="219" t="s">
        <v>1960</v>
      </c>
      <c r="D1311" s="382"/>
      <c r="E1311" s="194"/>
      <c r="F1311" s="382" t="s">
        <v>2137</v>
      </c>
      <c r="G1311" s="382">
        <v>39121440</v>
      </c>
      <c r="H1311" s="580">
        <v>30000</v>
      </c>
      <c r="I1311" s="382" t="s">
        <v>364</v>
      </c>
      <c r="J1311" s="63">
        <v>45200</v>
      </c>
      <c r="K1311" s="382">
        <v>304</v>
      </c>
      <c r="L1311" s="66" t="s">
        <v>2206</v>
      </c>
    </row>
    <row r="1312" spans="1:12" ht="102" hidden="1" customHeight="1" x14ac:dyDescent="0.2">
      <c r="A1312" s="3">
        <v>1306</v>
      </c>
      <c r="B1312" s="61">
        <v>4170</v>
      </c>
      <c r="C1312" s="219" t="s">
        <v>1961</v>
      </c>
      <c r="D1312" s="382"/>
      <c r="E1312" s="194"/>
      <c r="F1312" s="382" t="s">
        <v>2137</v>
      </c>
      <c r="G1312" s="382">
        <v>311615</v>
      </c>
      <c r="H1312" s="580">
        <v>15000</v>
      </c>
      <c r="I1312" s="382" t="s">
        <v>35</v>
      </c>
      <c r="J1312" s="63">
        <v>45200</v>
      </c>
      <c r="K1312" s="382">
        <v>314</v>
      </c>
      <c r="L1312" s="66" t="s">
        <v>2207</v>
      </c>
    </row>
    <row r="1313" spans="1:12" ht="51" hidden="1" customHeight="1" x14ac:dyDescent="0.2">
      <c r="A1313" s="3">
        <v>1307</v>
      </c>
      <c r="B1313" s="61">
        <v>4170</v>
      </c>
      <c r="C1313" s="219" t="s">
        <v>1962</v>
      </c>
      <c r="D1313" s="382"/>
      <c r="E1313" s="194"/>
      <c r="F1313" s="382" t="s">
        <v>2137</v>
      </c>
      <c r="G1313" s="382">
        <v>201216</v>
      </c>
      <c r="H1313" s="580">
        <v>20000</v>
      </c>
      <c r="I1313" s="382" t="s">
        <v>35</v>
      </c>
      <c r="J1313" s="63">
        <v>45200</v>
      </c>
      <c r="K1313" s="382">
        <v>314</v>
      </c>
      <c r="L1313" s="66" t="s">
        <v>2208</v>
      </c>
    </row>
    <row r="1314" spans="1:12" ht="51" hidden="1" customHeight="1" x14ac:dyDescent="0.2">
      <c r="A1314" s="3">
        <v>1308</v>
      </c>
      <c r="B1314" s="61">
        <v>4170</v>
      </c>
      <c r="C1314" s="219" t="s">
        <v>1963</v>
      </c>
      <c r="D1314" s="382"/>
      <c r="E1314" s="194"/>
      <c r="F1314" s="382" t="s">
        <v>2137</v>
      </c>
      <c r="G1314" s="382">
        <v>46171501</v>
      </c>
      <c r="H1314" s="580">
        <v>35000</v>
      </c>
      <c r="I1314" s="382" t="s">
        <v>35</v>
      </c>
      <c r="J1314" s="63">
        <v>45200</v>
      </c>
      <c r="K1314" s="382">
        <v>314</v>
      </c>
      <c r="L1314" s="66" t="s">
        <v>2208</v>
      </c>
    </row>
    <row r="1315" spans="1:12" ht="38.25" hidden="1" customHeight="1" x14ac:dyDescent="0.2">
      <c r="A1315" s="3">
        <v>1309</v>
      </c>
      <c r="B1315" s="61">
        <v>4170</v>
      </c>
      <c r="C1315" s="219" t="s">
        <v>1964</v>
      </c>
      <c r="D1315" s="382"/>
      <c r="E1315" s="194"/>
      <c r="F1315" s="382" t="s">
        <v>2137</v>
      </c>
      <c r="G1315" s="382">
        <v>26111701</v>
      </c>
      <c r="H1315" s="580">
        <v>75000</v>
      </c>
      <c r="I1315" s="382" t="s">
        <v>669</v>
      </c>
      <c r="J1315" s="63">
        <v>45200</v>
      </c>
      <c r="K1315" s="382">
        <v>344</v>
      </c>
      <c r="L1315" s="66" t="s">
        <v>2209</v>
      </c>
    </row>
    <row r="1316" spans="1:12" ht="89.25" hidden="1" customHeight="1" x14ac:dyDescent="0.2">
      <c r="A1316" s="3">
        <v>1310</v>
      </c>
      <c r="B1316" s="61">
        <v>4170</v>
      </c>
      <c r="C1316" s="219" t="s">
        <v>1965</v>
      </c>
      <c r="D1316" s="382"/>
      <c r="E1316" s="194"/>
      <c r="F1316" s="382" t="s">
        <v>2137</v>
      </c>
      <c r="G1316" s="382">
        <v>26111701</v>
      </c>
      <c r="H1316" s="580">
        <v>75000</v>
      </c>
      <c r="I1316" s="382" t="s">
        <v>669</v>
      </c>
      <c r="J1316" s="63">
        <v>45200</v>
      </c>
      <c r="K1316" s="382">
        <v>344</v>
      </c>
      <c r="L1316" s="66" t="s">
        <v>2210</v>
      </c>
    </row>
    <row r="1317" spans="1:12" ht="25.5" hidden="1" customHeight="1" x14ac:dyDescent="0.2">
      <c r="A1317" s="3">
        <v>1311</v>
      </c>
      <c r="B1317" s="61">
        <v>4170</v>
      </c>
      <c r="C1317" s="219" t="s">
        <v>1966</v>
      </c>
      <c r="D1317" s="382"/>
      <c r="E1317" s="194"/>
      <c r="F1317" s="382" t="s">
        <v>2137</v>
      </c>
      <c r="G1317" s="382">
        <v>261117</v>
      </c>
      <c r="H1317" s="580">
        <v>15000</v>
      </c>
      <c r="I1317" s="382" t="s">
        <v>693</v>
      </c>
      <c r="J1317" s="63">
        <v>45200</v>
      </c>
      <c r="K1317" s="382">
        <v>364</v>
      </c>
      <c r="L1317" s="66" t="s">
        <v>2211</v>
      </c>
    </row>
    <row r="1318" spans="1:12" ht="25.5" hidden="1" customHeight="1" x14ac:dyDescent="0.2">
      <c r="A1318" s="3">
        <v>1312</v>
      </c>
      <c r="B1318" s="61">
        <v>4170</v>
      </c>
      <c r="C1318" s="219" t="s">
        <v>1967</v>
      </c>
      <c r="D1318" s="382"/>
      <c r="E1318" s="194"/>
      <c r="F1318" s="382" t="s">
        <v>2137</v>
      </c>
      <c r="G1318" s="382">
        <v>261117</v>
      </c>
      <c r="H1318" s="580">
        <v>15000</v>
      </c>
      <c r="I1318" s="382" t="s">
        <v>693</v>
      </c>
      <c r="J1318" s="63">
        <v>45200</v>
      </c>
      <c r="K1318" s="382">
        <v>364</v>
      </c>
      <c r="L1318" s="66" t="s">
        <v>2211</v>
      </c>
    </row>
    <row r="1319" spans="1:12" ht="63.75" hidden="1" customHeight="1" x14ac:dyDescent="0.2">
      <c r="A1319" s="3">
        <v>1313</v>
      </c>
      <c r="B1319" s="61">
        <v>4170</v>
      </c>
      <c r="C1319" s="219" t="s">
        <v>1968</v>
      </c>
      <c r="D1319" s="382"/>
      <c r="E1319" s="194"/>
      <c r="F1319" s="382" t="s">
        <v>2137</v>
      </c>
      <c r="G1319" s="382">
        <v>44102412</v>
      </c>
      <c r="H1319" s="580">
        <v>150000</v>
      </c>
      <c r="I1319" s="382" t="s">
        <v>693</v>
      </c>
      <c r="J1319" s="63">
        <v>45200</v>
      </c>
      <c r="K1319" s="382">
        <v>364</v>
      </c>
      <c r="L1319" s="452" t="s">
        <v>2212</v>
      </c>
    </row>
    <row r="1320" spans="1:12" ht="51" hidden="1" customHeight="1" x14ac:dyDescent="0.2">
      <c r="A1320" s="3">
        <v>1314</v>
      </c>
      <c r="B1320" s="61">
        <v>4170</v>
      </c>
      <c r="C1320" s="219" t="s">
        <v>1969</v>
      </c>
      <c r="D1320" s="382"/>
      <c r="E1320" s="194"/>
      <c r="F1320" s="382" t="s">
        <v>2137</v>
      </c>
      <c r="G1320" s="382">
        <v>24111503</v>
      </c>
      <c r="H1320" s="580">
        <v>20000</v>
      </c>
      <c r="I1320" s="382" t="s">
        <v>693</v>
      </c>
      <c r="J1320" s="63">
        <v>45200</v>
      </c>
      <c r="K1320" s="382">
        <v>364</v>
      </c>
      <c r="L1320" s="66" t="s">
        <v>2213</v>
      </c>
    </row>
    <row r="1321" spans="1:12" ht="25.5" hidden="1" customHeight="1" x14ac:dyDescent="0.2">
      <c r="A1321" s="3">
        <v>1315</v>
      </c>
      <c r="B1321" s="61">
        <v>4170</v>
      </c>
      <c r="C1321" s="219" t="s">
        <v>1970</v>
      </c>
      <c r="D1321" s="382"/>
      <c r="E1321" s="194"/>
      <c r="F1321" s="382" t="s">
        <v>2137</v>
      </c>
      <c r="G1321" s="382">
        <v>46181505</v>
      </c>
      <c r="H1321" s="580">
        <v>162500</v>
      </c>
      <c r="I1321" s="382" t="s">
        <v>693</v>
      </c>
      <c r="J1321" s="63">
        <v>45200</v>
      </c>
      <c r="K1321" s="382">
        <v>365</v>
      </c>
      <c r="L1321" s="66" t="s">
        <v>2214</v>
      </c>
    </row>
    <row r="1322" spans="1:12" ht="25.5" hidden="1" customHeight="1" x14ac:dyDescent="0.2">
      <c r="A1322" s="3">
        <v>1316</v>
      </c>
      <c r="B1322" s="61">
        <v>4170</v>
      </c>
      <c r="C1322" s="219" t="s">
        <v>1971</v>
      </c>
      <c r="D1322" s="382"/>
      <c r="E1322" s="194"/>
      <c r="F1322" s="382" t="s">
        <v>2137</v>
      </c>
      <c r="G1322" s="382">
        <v>46181514</v>
      </c>
      <c r="H1322" s="580">
        <v>162500</v>
      </c>
      <c r="I1322" s="382" t="s">
        <v>693</v>
      </c>
      <c r="J1322" s="63">
        <v>45200</v>
      </c>
      <c r="K1322" s="382">
        <v>365</v>
      </c>
      <c r="L1322" s="66" t="s">
        <v>2214</v>
      </c>
    </row>
    <row r="1323" spans="1:12" ht="25.5" hidden="1" customHeight="1" x14ac:dyDescent="0.2">
      <c r="A1323" s="3">
        <v>1317</v>
      </c>
      <c r="B1323" s="61">
        <v>4170</v>
      </c>
      <c r="C1323" s="219" t="s">
        <v>1972</v>
      </c>
      <c r="D1323" s="382"/>
      <c r="E1323" s="194"/>
      <c r="F1323" s="382" t="s">
        <v>2137</v>
      </c>
      <c r="G1323" s="382">
        <v>46181504</v>
      </c>
      <c r="H1323" s="580">
        <v>162500</v>
      </c>
      <c r="I1323" s="382" t="s">
        <v>693</v>
      </c>
      <c r="J1323" s="63">
        <v>45200</v>
      </c>
      <c r="K1323" s="382">
        <v>365</v>
      </c>
      <c r="L1323" s="66" t="s">
        <v>2214</v>
      </c>
    </row>
    <row r="1324" spans="1:12" ht="25.5" hidden="1" customHeight="1" x14ac:dyDescent="0.2">
      <c r="A1324" s="3">
        <v>1318</v>
      </c>
      <c r="B1324" s="61">
        <v>4170</v>
      </c>
      <c r="C1324" s="219" t="s">
        <v>1973</v>
      </c>
      <c r="D1324" s="382"/>
      <c r="E1324" s="194"/>
      <c r="F1324" s="382" t="s">
        <v>2137</v>
      </c>
      <c r="G1324" s="382">
        <v>46182205</v>
      </c>
      <c r="H1324" s="580">
        <v>162500</v>
      </c>
      <c r="I1324" s="382" t="s">
        <v>693</v>
      </c>
      <c r="J1324" s="63">
        <v>45200</v>
      </c>
      <c r="K1324" s="382">
        <v>365</v>
      </c>
      <c r="L1324" s="66" t="s">
        <v>2214</v>
      </c>
    </row>
    <row r="1325" spans="1:12" ht="25.5" hidden="1" customHeight="1" x14ac:dyDescent="0.2">
      <c r="A1325" s="3">
        <v>1319</v>
      </c>
      <c r="B1325" s="61">
        <v>4170</v>
      </c>
      <c r="C1325" s="219" t="s">
        <v>37</v>
      </c>
      <c r="D1325" s="382"/>
      <c r="E1325" s="194"/>
      <c r="F1325" s="382" t="s">
        <v>2137</v>
      </c>
      <c r="G1325" s="382">
        <v>502017</v>
      </c>
      <c r="H1325" s="580">
        <v>375000</v>
      </c>
      <c r="I1325" s="382" t="s">
        <v>720</v>
      </c>
      <c r="J1325" s="63">
        <v>45200</v>
      </c>
      <c r="K1325" s="382">
        <v>374</v>
      </c>
      <c r="L1325" s="66" t="s">
        <v>2215</v>
      </c>
    </row>
    <row r="1326" spans="1:12" ht="25.5" hidden="1" customHeight="1" x14ac:dyDescent="0.2">
      <c r="A1326" s="3">
        <v>1320</v>
      </c>
      <c r="B1326" s="61">
        <v>4170</v>
      </c>
      <c r="C1326" s="219" t="s">
        <v>42</v>
      </c>
      <c r="D1326" s="382"/>
      <c r="E1326" s="194"/>
      <c r="F1326" s="382" t="s">
        <v>2137</v>
      </c>
      <c r="G1326" s="382">
        <v>501615</v>
      </c>
      <c r="H1326" s="580">
        <v>375000</v>
      </c>
      <c r="I1326" s="382" t="s">
        <v>720</v>
      </c>
      <c r="J1326" s="63">
        <v>45200</v>
      </c>
      <c r="K1326" s="382">
        <v>374</v>
      </c>
      <c r="L1326" s="66" t="s">
        <v>2216</v>
      </c>
    </row>
    <row r="1327" spans="1:12" ht="38.25" hidden="1" customHeight="1" x14ac:dyDescent="0.2">
      <c r="A1327" s="3">
        <v>1321</v>
      </c>
      <c r="B1327" s="61">
        <v>4170</v>
      </c>
      <c r="C1327" s="219" t="s">
        <v>1974</v>
      </c>
      <c r="D1327" s="382"/>
      <c r="E1327" s="194"/>
      <c r="F1327" s="382" t="s">
        <v>2137</v>
      </c>
      <c r="G1327" s="382">
        <v>5020</v>
      </c>
      <c r="H1327" s="580">
        <v>50000</v>
      </c>
      <c r="I1327" s="382" t="s">
        <v>720</v>
      </c>
      <c r="J1327" s="63">
        <v>45200</v>
      </c>
      <c r="K1327" s="382">
        <v>374</v>
      </c>
      <c r="L1327" s="66" t="s">
        <v>2217</v>
      </c>
    </row>
    <row r="1328" spans="1:12" ht="76.5" hidden="1" customHeight="1" x14ac:dyDescent="0.2">
      <c r="A1328" s="3">
        <v>1322</v>
      </c>
      <c r="B1328" s="61">
        <v>4170</v>
      </c>
      <c r="C1328" s="219" t="s">
        <v>1949</v>
      </c>
      <c r="D1328" s="382"/>
      <c r="E1328" s="194"/>
      <c r="F1328" s="382" t="s">
        <v>2137</v>
      </c>
      <c r="G1328" s="382">
        <v>83121606</v>
      </c>
      <c r="H1328" s="581">
        <v>418000000</v>
      </c>
      <c r="I1328" s="382" t="s">
        <v>2138</v>
      </c>
      <c r="J1328" s="63">
        <v>45200</v>
      </c>
      <c r="K1328" s="382">
        <v>216</v>
      </c>
      <c r="L1328" s="66" t="s">
        <v>2218</v>
      </c>
    </row>
    <row r="1329" spans="1:12" ht="25.5" hidden="1" customHeight="1" x14ac:dyDescent="0.2">
      <c r="A1329" s="3">
        <v>1323</v>
      </c>
      <c r="B1329" s="61">
        <v>4180</v>
      </c>
      <c r="C1329" s="219" t="s">
        <v>1950</v>
      </c>
      <c r="D1329" s="382"/>
      <c r="E1329" s="194"/>
      <c r="F1329" s="382" t="s">
        <v>2137</v>
      </c>
      <c r="G1329" s="382">
        <v>911115</v>
      </c>
      <c r="H1329" s="580">
        <v>1500000</v>
      </c>
      <c r="I1329" s="382" t="s">
        <v>295</v>
      </c>
      <c r="J1329" s="63">
        <v>45200</v>
      </c>
      <c r="K1329" s="382">
        <v>248</v>
      </c>
      <c r="L1329" s="66"/>
    </row>
    <row r="1330" spans="1:12" ht="38.25" hidden="1" customHeight="1" x14ac:dyDescent="0.2">
      <c r="A1330" s="3">
        <v>1324</v>
      </c>
      <c r="B1330" s="61">
        <v>4180</v>
      </c>
      <c r="C1330" s="219" t="s">
        <v>1951</v>
      </c>
      <c r="D1330" s="382"/>
      <c r="E1330" s="194"/>
      <c r="F1330" s="382" t="s">
        <v>2137</v>
      </c>
      <c r="G1330" s="382">
        <v>72154037</v>
      </c>
      <c r="H1330" s="580">
        <v>300000</v>
      </c>
      <c r="I1330" s="382" t="s">
        <v>295</v>
      </c>
      <c r="J1330" s="63">
        <v>45200</v>
      </c>
      <c r="K1330" s="382">
        <v>250</v>
      </c>
      <c r="L1330" s="66"/>
    </row>
    <row r="1331" spans="1:12" ht="38.25" hidden="1" customHeight="1" x14ac:dyDescent="0.2">
      <c r="A1331" s="3">
        <v>1325</v>
      </c>
      <c r="B1331" s="61">
        <v>4180</v>
      </c>
      <c r="C1331" s="219" t="s">
        <v>1952</v>
      </c>
      <c r="D1331" s="382"/>
      <c r="E1331" s="194"/>
      <c r="F1331" s="382" t="s">
        <v>2137</v>
      </c>
      <c r="G1331" s="382">
        <v>72101505</v>
      </c>
      <c r="H1331" s="580">
        <v>200000</v>
      </c>
      <c r="I1331" s="382" t="s">
        <v>295</v>
      </c>
      <c r="J1331" s="63">
        <v>45200</v>
      </c>
      <c r="K1331" s="382">
        <v>250</v>
      </c>
      <c r="L1331" s="66"/>
    </row>
    <row r="1332" spans="1:12" ht="76.5" hidden="1" customHeight="1" x14ac:dyDescent="0.2">
      <c r="A1332" s="3">
        <v>1326</v>
      </c>
      <c r="B1332" s="61">
        <v>4180</v>
      </c>
      <c r="C1332" s="219" t="s">
        <v>1953</v>
      </c>
      <c r="D1332" s="382"/>
      <c r="E1332" s="194"/>
      <c r="F1332" s="382" t="s">
        <v>2137</v>
      </c>
      <c r="G1332" s="382">
        <v>7818703</v>
      </c>
      <c r="H1332" s="580">
        <v>100000</v>
      </c>
      <c r="I1332" s="382" t="s">
        <v>295</v>
      </c>
      <c r="J1332" s="63">
        <v>45200</v>
      </c>
      <c r="K1332" s="382">
        <v>250</v>
      </c>
      <c r="L1332" s="66"/>
    </row>
    <row r="1333" spans="1:12" ht="25.5" hidden="1" customHeight="1" x14ac:dyDescent="0.2">
      <c r="A1333" s="3">
        <v>1327</v>
      </c>
      <c r="B1333" s="61">
        <v>4180</v>
      </c>
      <c r="C1333" s="219" t="s">
        <v>1975</v>
      </c>
      <c r="D1333" s="382"/>
      <c r="E1333" s="194"/>
      <c r="F1333" s="382" t="s">
        <v>2137</v>
      </c>
      <c r="G1333" s="382">
        <v>15111510</v>
      </c>
      <c r="H1333" s="580">
        <v>50000</v>
      </c>
      <c r="I1333" s="382" t="s">
        <v>301</v>
      </c>
      <c r="J1333" s="63">
        <v>45200</v>
      </c>
      <c r="K1333" s="382">
        <v>268</v>
      </c>
      <c r="L1333" s="66" t="s">
        <v>2219</v>
      </c>
    </row>
    <row r="1334" spans="1:12" ht="63.75" hidden="1" customHeight="1" x14ac:dyDescent="0.2">
      <c r="A1334" s="3">
        <v>1328</v>
      </c>
      <c r="B1334" s="61">
        <v>4180</v>
      </c>
      <c r="C1334" s="219" t="s">
        <v>1956</v>
      </c>
      <c r="D1334" s="382"/>
      <c r="E1334" s="194"/>
      <c r="F1334" s="382" t="s">
        <v>2137</v>
      </c>
      <c r="G1334" s="382">
        <v>12352104</v>
      </c>
      <c r="H1334" s="580">
        <v>600000</v>
      </c>
      <c r="I1334" s="382" t="s">
        <v>2140</v>
      </c>
      <c r="J1334" s="63">
        <v>45200</v>
      </c>
      <c r="K1334" s="382">
        <v>274</v>
      </c>
      <c r="L1334" s="66"/>
    </row>
    <row r="1335" spans="1:12" ht="51" hidden="1" customHeight="1" x14ac:dyDescent="0.2">
      <c r="A1335" s="3">
        <v>1329</v>
      </c>
      <c r="B1335" s="61">
        <v>4180</v>
      </c>
      <c r="C1335" s="219" t="s">
        <v>1957</v>
      </c>
      <c r="D1335" s="382"/>
      <c r="E1335" s="194"/>
      <c r="F1335" s="382" t="s">
        <v>2137</v>
      </c>
      <c r="G1335" s="382">
        <v>53131609</v>
      </c>
      <c r="H1335" s="580">
        <v>400000</v>
      </c>
      <c r="I1335" s="382" t="s">
        <v>2140</v>
      </c>
      <c r="J1335" s="63">
        <v>45200</v>
      </c>
      <c r="K1335" s="382">
        <v>274</v>
      </c>
      <c r="L1335" s="66"/>
    </row>
    <row r="1336" spans="1:12" ht="51" hidden="1" customHeight="1" x14ac:dyDescent="0.2">
      <c r="A1336" s="3">
        <v>1330</v>
      </c>
      <c r="B1336" s="61">
        <v>4180</v>
      </c>
      <c r="C1336" s="219" t="s">
        <v>1958</v>
      </c>
      <c r="D1336" s="382"/>
      <c r="E1336" s="194"/>
      <c r="F1336" s="382" t="s">
        <v>2137</v>
      </c>
      <c r="G1336" s="382">
        <v>12352104</v>
      </c>
      <c r="H1336" s="580">
        <v>400000</v>
      </c>
      <c r="I1336" s="382" t="s">
        <v>2140</v>
      </c>
      <c r="J1336" s="63">
        <v>45200</v>
      </c>
      <c r="K1336" s="382">
        <v>274</v>
      </c>
      <c r="L1336" s="66"/>
    </row>
    <row r="1337" spans="1:12" ht="12.75" hidden="1" customHeight="1" x14ac:dyDescent="0.2">
      <c r="A1337" s="3">
        <v>1331</v>
      </c>
      <c r="B1337" s="61">
        <v>4180</v>
      </c>
      <c r="C1337" s="219" t="s">
        <v>1976</v>
      </c>
      <c r="D1337" s="382"/>
      <c r="E1337" s="194"/>
      <c r="F1337" s="382" t="s">
        <v>2137</v>
      </c>
      <c r="G1337" s="382">
        <v>31211505</v>
      </c>
      <c r="H1337" s="580">
        <v>50000</v>
      </c>
      <c r="I1337" s="382" t="s">
        <v>306</v>
      </c>
      <c r="J1337" s="63">
        <v>45200</v>
      </c>
      <c r="K1337" s="382">
        <v>277</v>
      </c>
      <c r="L1337" s="66"/>
    </row>
    <row r="1338" spans="1:12" ht="12.75" hidden="1" customHeight="1" x14ac:dyDescent="0.2">
      <c r="A1338" s="3">
        <v>1332</v>
      </c>
      <c r="B1338" s="61">
        <v>4180</v>
      </c>
      <c r="C1338" s="219" t="s">
        <v>1977</v>
      </c>
      <c r="D1338" s="382"/>
      <c r="E1338" s="194"/>
      <c r="F1338" s="382" t="s">
        <v>2137</v>
      </c>
      <c r="G1338" s="382">
        <v>312118</v>
      </c>
      <c r="H1338" s="580">
        <v>40000</v>
      </c>
      <c r="I1338" s="382" t="s">
        <v>306</v>
      </c>
      <c r="J1338" s="63">
        <v>45200</v>
      </c>
      <c r="K1338" s="382">
        <v>277</v>
      </c>
      <c r="L1338" s="66"/>
    </row>
    <row r="1339" spans="1:12" ht="25.5" hidden="1" customHeight="1" x14ac:dyDescent="0.2">
      <c r="A1339" s="3">
        <v>1333</v>
      </c>
      <c r="B1339" s="61">
        <v>4180</v>
      </c>
      <c r="C1339" s="219" t="s">
        <v>1978</v>
      </c>
      <c r="D1339" s="382"/>
      <c r="E1339" s="194"/>
      <c r="F1339" s="382" t="s">
        <v>2137</v>
      </c>
      <c r="G1339" s="382">
        <v>24121802</v>
      </c>
      <c r="H1339" s="580">
        <v>10000</v>
      </c>
      <c r="I1339" s="382" t="s">
        <v>306</v>
      </c>
      <c r="J1339" s="63">
        <v>45200</v>
      </c>
      <c r="K1339" s="382">
        <v>278</v>
      </c>
      <c r="L1339" s="66"/>
    </row>
    <row r="1340" spans="1:12" ht="25.5" hidden="1" customHeight="1" x14ac:dyDescent="0.2">
      <c r="A1340" s="3">
        <v>1334</v>
      </c>
      <c r="B1340" s="61">
        <v>4180</v>
      </c>
      <c r="C1340" s="219" t="s">
        <v>1979</v>
      </c>
      <c r="D1340" s="382"/>
      <c r="E1340" s="194"/>
      <c r="F1340" s="382" t="s">
        <v>2137</v>
      </c>
      <c r="G1340" s="382">
        <v>31201610</v>
      </c>
      <c r="H1340" s="580">
        <v>5000</v>
      </c>
      <c r="I1340" s="382" t="s">
        <v>306</v>
      </c>
      <c r="J1340" s="63">
        <v>45200</v>
      </c>
      <c r="K1340" s="382">
        <v>278</v>
      </c>
      <c r="L1340" s="66" t="s">
        <v>2220</v>
      </c>
    </row>
    <row r="1341" spans="1:12" ht="25.5" hidden="1" customHeight="1" x14ac:dyDescent="0.2">
      <c r="A1341" s="3">
        <v>1335</v>
      </c>
      <c r="B1341" s="61">
        <v>4180</v>
      </c>
      <c r="C1341" s="219" t="s">
        <v>1980</v>
      </c>
      <c r="D1341" s="382"/>
      <c r="E1341" s="194"/>
      <c r="F1341" s="382" t="s">
        <v>2137</v>
      </c>
      <c r="G1341" s="382">
        <v>13111309</v>
      </c>
      <c r="H1341" s="580">
        <v>19600</v>
      </c>
      <c r="I1341" s="382" t="s">
        <v>306</v>
      </c>
      <c r="J1341" s="63">
        <v>45200</v>
      </c>
      <c r="K1341" s="382">
        <v>278</v>
      </c>
      <c r="L1341" s="66"/>
    </row>
    <row r="1342" spans="1:12" ht="12.75" hidden="1" customHeight="1" x14ac:dyDescent="0.2">
      <c r="A1342" s="3">
        <v>1336</v>
      </c>
      <c r="B1342" s="61">
        <v>4180</v>
      </c>
      <c r="C1342" s="219" t="s">
        <v>1981</v>
      </c>
      <c r="D1342" s="382"/>
      <c r="E1342" s="194"/>
      <c r="F1342" s="382" t="s">
        <v>2137</v>
      </c>
      <c r="G1342" s="382">
        <v>47131821</v>
      </c>
      <c r="H1342" s="580">
        <v>5000</v>
      </c>
      <c r="I1342" s="382" t="s">
        <v>306</v>
      </c>
      <c r="J1342" s="63">
        <v>45200</v>
      </c>
      <c r="K1342" s="382">
        <v>278</v>
      </c>
      <c r="L1342" s="66"/>
    </row>
    <row r="1343" spans="1:12" ht="25.5" hidden="1" customHeight="1" x14ac:dyDescent="0.2">
      <c r="A1343" s="3">
        <v>1337</v>
      </c>
      <c r="B1343" s="61">
        <v>4180</v>
      </c>
      <c r="C1343" s="219" t="s">
        <v>1982</v>
      </c>
      <c r="D1343" s="382"/>
      <c r="E1343" s="194"/>
      <c r="F1343" s="382" t="s">
        <v>2137</v>
      </c>
      <c r="G1343" s="382">
        <v>12352310</v>
      </c>
      <c r="H1343" s="580">
        <v>10000</v>
      </c>
      <c r="I1343" s="382" t="s">
        <v>306</v>
      </c>
      <c r="J1343" s="63">
        <v>45200</v>
      </c>
      <c r="K1343" s="382">
        <v>278</v>
      </c>
      <c r="L1343" s="66" t="s">
        <v>2220</v>
      </c>
    </row>
    <row r="1344" spans="1:12" ht="51" hidden="1" customHeight="1" x14ac:dyDescent="0.2">
      <c r="A1344" s="3">
        <v>1338</v>
      </c>
      <c r="B1344" s="61">
        <v>4180</v>
      </c>
      <c r="C1344" s="219" t="s">
        <v>1983</v>
      </c>
      <c r="D1344" s="382"/>
      <c r="E1344" s="194"/>
      <c r="F1344" s="382" t="s">
        <v>2137</v>
      </c>
      <c r="G1344" s="382" t="s">
        <v>2139</v>
      </c>
      <c r="H1344" s="580">
        <v>250000</v>
      </c>
      <c r="I1344" s="382" t="s">
        <v>773</v>
      </c>
      <c r="J1344" s="63">
        <v>45200</v>
      </c>
      <c r="K1344" s="382">
        <v>294</v>
      </c>
      <c r="L1344" s="66" t="s">
        <v>2221</v>
      </c>
    </row>
    <row r="1345" spans="1:12" ht="38.25" hidden="1" customHeight="1" x14ac:dyDescent="0.2">
      <c r="A1345" s="3">
        <v>1339</v>
      </c>
      <c r="B1345" s="61">
        <v>4180</v>
      </c>
      <c r="C1345" s="219" t="s">
        <v>1984</v>
      </c>
      <c r="D1345" s="382"/>
      <c r="E1345" s="194"/>
      <c r="F1345" s="382" t="s">
        <v>2137</v>
      </c>
      <c r="G1345" s="382">
        <v>60104912</v>
      </c>
      <c r="H1345" s="580">
        <v>500000</v>
      </c>
      <c r="I1345" s="382" t="s">
        <v>364</v>
      </c>
      <c r="J1345" s="63">
        <v>45200</v>
      </c>
      <c r="K1345" s="382">
        <v>299</v>
      </c>
      <c r="L1345" s="66" t="s">
        <v>2222</v>
      </c>
    </row>
    <row r="1346" spans="1:12" ht="25.5" hidden="1" customHeight="1" x14ac:dyDescent="0.2">
      <c r="A1346" s="3">
        <v>1340</v>
      </c>
      <c r="B1346" s="61">
        <v>4180</v>
      </c>
      <c r="C1346" s="219" t="s">
        <v>1985</v>
      </c>
      <c r="D1346" s="382"/>
      <c r="E1346" s="194"/>
      <c r="F1346" s="382" t="s">
        <v>2137</v>
      </c>
      <c r="G1346" s="382">
        <v>39121409</v>
      </c>
      <c r="H1346" s="580">
        <v>450000</v>
      </c>
      <c r="I1346" s="382" t="s">
        <v>364</v>
      </c>
      <c r="J1346" s="63">
        <v>45200</v>
      </c>
      <c r="K1346" s="382">
        <v>304</v>
      </c>
      <c r="L1346" s="66"/>
    </row>
    <row r="1347" spans="1:12" ht="12.75" hidden="1" customHeight="1" x14ac:dyDescent="0.2">
      <c r="A1347" s="3">
        <v>1341</v>
      </c>
      <c r="B1347" s="61">
        <v>4180</v>
      </c>
      <c r="C1347" s="219" t="s">
        <v>1960</v>
      </c>
      <c r="D1347" s="382"/>
      <c r="E1347" s="194"/>
      <c r="F1347" s="382" t="s">
        <v>2137</v>
      </c>
      <c r="G1347" s="382">
        <v>39121440</v>
      </c>
      <c r="H1347" s="580">
        <v>100000</v>
      </c>
      <c r="I1347" s="382" t="s">
        <v>364</v>
      </c>
      <c r="J1347" s="63">
        <v>45200</v>
      </c>
      <c r="K1347" s="382">
        <v>304</v>
      </c>
      <c r="L1347" s="66"/>
    </row>
    <row r="1348" spans="1:12" ht="12.75" hidden="1" customHeight="1" x14ac:dyDescent="0.2">
      <c r="A1348" s="3">
        <v>1342</v>
      </c>
      <c r="B1348" s="61">
        <v>4180</v>
      </c>
      <c r="C1348" s="219" t="s">
        <v>1986</v>
      </c>
      <c r="D1348" s="382"/>
      <c r="E1348" s="194"/>
      <c r="F1348" s="382" t="s">
        <v>2137</v>
      </c>
      <c r="G1348" s="382" t="s">
        <v>2139</v>
      </c>
      <c r="H1348" s="580">
        <v>150000</v>
      </c>
      <c r="I1348" s="382" t="s">
        <v>364</v>
      </c>
      <c r="J1348" s="63">
        <v>45200</v>
      </c>
      <c r="K1348" s="382">
        <v>304</v>
      </c>
      <c r="L1348" s="66" t="s">
        <v>2223</v>
      </c>
    </row>
    <row r="1349" spans="1:12" ht="25.5" hidden="1" customHeight="1" x14ac:dyDescent="0.2">
      <c r="A1349" s="3">
        <v>1343</v>
      </c>
      <c r="B1349" s="61">
        <v>4180</v>
      </c>
      <c r="C1349" s="219" t="s">
        <v>1987</v>
      </c>
      <c r="D1349" s="382"/>
      <c r="E1349" s="194"/>
      <c r="F1349" s="382" t="s">
        <v>2137</v>
      </c>
      <c r="G1349" s="382">
        <v>30161501</v>
      </c>
      <c r="H1349" s="580">
        <v>3500000</v>
      </c>
      <c r="I1349" s="382" t="s">
        <v>364</v>
      </c>
      <c r="J1349" s="63">
        <v>45200</v>
      </c>
      <c r="K1349" s="382">
        <v>304</v>
      </c>
      <c r="L1349" s="66"/>
    </row>
    <row r="1350" spans="1:12" ht="102" hidden="1" customHeight="1" x14ac:dyDescent="0.2">
      <c r="A1350" s="3">
        <v>1344</v>
      </c>
      <c r="B1350" s="61">
        <v>4180</v>
      </c>
      <c r="C1350" s="219" t="s">
        <v>1988</v>
      </c>
      <c r="D1350" s="382"/>
      <c r="E1350" s="194"/>
      <c r="F1350" s="382" t="s">
        <v>2137</v>
      </c>
      <c r="G1350" s="382">
        <v>391222</v>
      </c>
      <c r="H1350" s="580">
        <v>150000</v>
      </c>
      <c r="I1350" s="382" t="s">
        <v>364</v>
      </c>
      <c r="J1350" s="63">
        <v>45200</v>
      </c>
      <c r="K1350" s="382">
        <v>304</v>
      </c>
      <c r="L1350" s="66"/>
    </row>
    <row r="1351" spans="1:12" ht="51" hidden="1" customHeight="1" x14ac:dyDescent="0.2">
      <c r="A1351" s="3">
        <v>1345</v>
      </c>
      <c r="B1351" s="61">
        <v>4180</v>
      </c>
      <c r="C1351" s="219" t="s">
        <v>1989</v>
      </c>
      <c r="D1351" s="382"/>
      <c r="E1351" s="194"/>
      <c r="F1351" s="382" t="s">
        <v>2137</v>
      </c>
      <c r="G1351" s="382">
        <v>31162213</v>
      </c>
      <c r="H1351" s="580">
        <v>100000</v>
      </c>
      <c r="I1351" s="382" t="s">
        <v>364</v>
      </c>
      <c r="J1351" s="63">
        <v>45200</v>
      </c>
      <c r="K1351" s="382">
        <v>304</v>
      </c>
      <c r="L1351" s="66" t="s">
        <v>2224</v>
      </c>
    </row>
    <row r="1352" spans="1:12" ht="102" hidden="1" customHeight="1" x14ac:dyDescent="0.2">
      <c r="A1352" s="3">
        <v>1346</v>
      </c>
      <c r="B1352" s="61">
        <v>4180</v>
      </c>
      <c r="C1352" s="219" t="s">
        <v>1990</v>
      </c>
      <c r="D1352" s="382"/>
      <c r="E1352" s="194"/>
      <c r="F1352" s="382" t="s">
        <v>2137</v>
      </c>
      <c r="G1352" s="382">
        <v>39121102</v>
      </c>
      <c r="H1352" s="580">
        <v>500000</v>
      </c>
      <c r="I1352" s="382" t="s">
        <v>364</v>
      </c>
      <c r="J1352" s="63">
        <v>45200</v>
      </c>
      <c r="K1352" s="382">
        <v>304</v>
      </c>
      <c r="L1352" s="66"/>
    </row>
    <row r="1353" spans="1:12" ht="12.75" hidden="1" customHeight="1" x14ac:dyDescent="0.2">
      <c r="A1353" s="3">
        <v>1347</v>
      </c>
      <c r="B1353" s="61">
        <v>4180</v>
      </c>
      <c r="C1353" s="219" t="s">
        <v>1991</v>
      </c>
      <c r="D1353" s="382"/>
      <c r="E1353" s="194"/>
      <c r="F1353" s="382" t="s">
        <v>2137</v>
      </c>
      <c r="G1353" s="382">
        <v>30111601</v>
      </c>
      <c r="H1353" s="580">
        <v>500000</v>
      </c>
      <c r="I1353" s="382" t="s">
        <v>2141</v>
      </c>
      <c r="J1353" s="63">
        <v>45200</v>
      </c>
      <c r="K1353" s="382">
        <v>309</v>
      </c>
      <c r="L1353" s="66"/>
    </row>
    <row r="1354" spans="1:12" ht="102" hidden="1" customHeight="1" x14ac:dyDescent="0.2">
      <c r="A1354" s="3">
        <v>1348</v>
      </c>
      <c r="B1354" s="61">
        <v>4180</v>
      </c>
      <c r="C1354" s="219" t="s">
        <v>1961</v>
      </c>
      <c r="D1354" s="382"/>
      <c r="E1354" s="194"/>
      <c r="F1354" s="382" t="s">
        <v>2137</v>
      </c>
      <c r="G1354" s="382">
        <v>311615</v>
      </c>
      <c r="H1354" s="580">
        <v>150000</v>
      </c>
      <c r="I1354" s="382" t="s">
        <v>35</v>
      </c>
      <c r="J1354" s="63">
        <v>45200</v>
      </c>
      <c r="K1354" s="382">
        <v>314</v>
      </c>
      <c r="L1354" s="66" t="s">
        <v>2225</v>
      </c>
    </row>
    <row r="1355" spans="1:12" ht="25.5" hidden="1" customHeight="1" x14ac:dyDescent="0.2">
      <c r="A1355" s="3">
        <v>1349</v>
      </c>
      <c r="B1355" s="61">
        <v>4180</v>
      </c>
      <c r="C1355" s="219" t="s">
        <v>1962</v>
      </c>
      <c r="D1355" s="382"/>
      <c r="E1355" s="194"/>
      <c r="F1355" s="382" t="s">
        <v>2137</v>
      </c>
      <c r="G1355" s="382">
        <v>201216</v>
      </c>
      <c r="H1355" s="580">
        <v>50000</v>
      </c>
      <c r="I1355" s="382" t="s">
        <v>35</v>
      </c>
      <c r="J1355" s="63">
        <v>45200</v>
      </c>
      <c r="K1355" s="382">
        <v>314</v>
      </c>
      <c r="L1355" s="66"/>
    </row>
    <row r="1356" spans="1:12" ht="12.75" hidden="1" customHeight="1" x14ac:dyDescent="0.2">
      <c r="A1356" s="3">
        <v>1350</v>
      </c>
      <c r="B1356" s="61">
        <v>4180</v>
      </c>
      <c r="C1356" s="219" t="s">
        <v>1992</v>
      </c>
      <c r="D1356" s="382"/>
      <c r="E1356" s="194"/>
      <c r="F1356" s="382" t="s">
        <v>2137</v>
      </c>
      <c r="G1356" s="382" t="s">
        <v>2139</v>
      </c>
      <c r="H1356" s="580">
        <v>50000</v>
      </c>
      <c r="I1356" s="382" t="s">
        <v>35</v>
      </c>
      <c r="J1356" s="63">
        <v>45200</v>
      </c>
      <c r="K1356" s="382">
        <v>314</v>
      </c>
      <c r="L1356" s="66" t="s">
        <v>2223</v>
      </c>
    </row>
    <row r="1357" spans="1:12" ht="12.75" hidden="1" customHeight="1" x14ac:dyDescent="0.2">
      <c r="A1357" s="3">
        <v>1351</v>
      </c>
      <c r="B1357" s="61">
        <v>4180</v>
      </c>
      <c r="C1357" s="219" t="s">
        <v>1993</v>
      </c>
      <c r="D1357" s="382"/>
      <c r="E1357" s="194"/>
      <c r="F1357" s="382" t="s">
        <v>2137</v>
      </c>
      <c r="G1357" s="382" t="s">
        <v>2139</v>
      </c>
      <c r="H1357" s="580">
        <v>100000</v>
      </c>
      <c r="I1357" s="382" t="s">
        <v>35</v>
      </c>
      <c r="J1357" s="63">
        <v>45200</v>
      </c>
      <c r="K1357" s="382">
        <v>314</v>
      </c>
      <c r="L1357" s="66" t="s">
        <v>2223</v>
      </c>
    </row>
    <row r="1358" spans="1:12" ht="25.5" hidden="1" customHeight="1" x14ac:dyDescent="0.2">
      <c r="A1358" s="3">
        <v>1352</v>
      </c>
      <c r="B1358" s="61">
        <v>4180</v>
      </c>
      <c r="C1358" s="219" t="s">
        <v>1994</v>
      </c>
      <c r="D1358" s="382"/>
      <c r="E1358" s="194"/>
      <c r="F1358" s="382" t="s">
        <v>2137</v>
      </c>
      <c r="G1358" s="382" t="s">
        <v>2139</v>
      </c>
      <c r="H1358" s="580">
        <v>100000</v>
      </c>
      <c r="I1358" s="382" t="s">
        <v>35</v>
      </c>
      <c r="J1358" s="63">
        <v>45200</v>
      </c>
      <c r="K1358" s="382">
        <v>314</v>
      </c>
      <c r="L1358" s="66" t="s">
        <v>2226</v>
      </c>
    </row>
    <row r="1359" spans="1:12" ht="12.75" hidden="1" customHeight="1" x14ac:dyDescent="0.2">
      <c r="A1359" s="3">
        <v>1353</v>
      </c>
      <c r="B1359" s="61">
        <v>4180</v>
      </c>
      <c r="C1359" s="219" t="s">
        <v>1995</v>
      </c>
      <c r="D1359" s="382"/>
      <c r="E1359" s="194"/>
      <c r="F1359" s="382" t="s">
        <v>2137</v>
      </c>
      <c r="G1359" s="382">
        <v>401733</v>
      </c>
      <c r="H1359" s="580">
        <v>200000</v>
      </c>
      <c r="I1359" s="382" t="s">
        <v>35</v>
      </c>
      <c r="J1359" s="63">
        <v>45200</v>
      </c>
      <c r="K1359" s="382">
        <v>314</v>
      </c>
      <c r="L1359" s="66"/>
    </row>
    <row r="1360" spans="1:12" ht="102" hidden="1" customHeight="1" x14ac:dyDescent="0.2">
      <c r="A1360" s="3">
        <v>1354</v>
      </c>
      <c r="B1360" s="61">
        <v>4180</v>
      </c>
      <c r="C1360" s="219" t="s">
        <v>1996</v>
      </c>
      <c r="D1360" s="382"/>
      <c r="E1360" s="194"/>
      <c r="F1360" s="382" t="s">
        <v>2137</v>
      </c>
      <c r="G1360" s="382">
        <v>401715</v>
      </c>
      <c r="H1360" s="580">
        <v>200000</v>
      </c>
      <c r="I1360" s="382" t="s">
        <v>35</v>
      </c>
      <c r="J1360" s="63">
        <v>45200</v>
      </c>
      <c r="K1360" s="382">
        <v>314</v>
      </c>
      <c r="L1360" s="66" t="s">
        <v>2227</v>
      </c>
    </row>
    <row r="1361" spans="1:12" ht="102" hidden="1" customHeight="1" x14ac:dyDescent="0.2">
      <c r="A1361" s="3">
        <v>1355</v>
      </c>
      <c r="B1361" s="61">
        <v>4180</v>
      </c>
      <c r="C1361" s="219" t="s">
        <v>1997</v>
      </c>
      <c r="D1361" s="382"/>
      <c r="E1361" s="194"/>
      <c r="F1361" s="382" t="s">
        <v>2137</v>
      </c>
      <c r="G1361" s="382" t="s">
        <v>2139</v>
      </c>
      <c r="H1361" s="580">
        <v>300000</v>
      </c>
      <c r="I1361" s="382" t="s">
        <v>35</v>
      </c>
      <c r="J1361" s="63">
        <v>45200</v>
      </c>
      <c r="K1361" s="382">
        <v>314</v>
      </c>
      <c r="L1361" s="66" t="s">
        <v>2223</v>
      </c>
    </row>
    <row r="1362" spans="1:12" ht="63.75" hidden="1" customHeight="1" x14ac:dyDescent="0.2">
      <c r="A1362" s="3">
        <v>1356</v>
      </c>
      <c r="B1362" s="61">
        <v>4180</v>
      </c>
      <c r="C1362" s="219" t="s">
        <v>1998</v>
      </c>
      <c r="D1362" s="382"/>
      <c r="E1362" s="194"/>
      <c r="F1362" s="382" t="s">
        <v>2137</v>
      </c>
      <c r="G1362" s="382">
        <v>31261502</v>
      </c>
      <c r="H1362" s="580">
        <v>670000</v>
      </c>
      <c r="I1362" s="382" t="s">
        <v>35</v>
      </c>
      <c r="J1362" s="63">
        <v>45200</v>
      </c>
      <c r="K1362" s="382">
        <v>314</v>
      </c>
      <c r="L1362" s="66" t="s">
        <v>2228</v>
      </c>
    </row>
    <row r="1363" spans="1:12" ht="25.5" hidden="1" customHeight="1" x14ac:dyDescent="0.2">
      <c r="A1363" s="3">
        <v>1357</v>
      </c>
      <c r="B1363" s="61">
        <v>4180</v>
      </c>
      <c r="C1363" s="219" t="s">
        <v>1999</v>
      </c>
      <c r="D1363" s="382"/>
      <c r="E1363" s="194"/>
      <c r="F1363" s="382" t="s">
        <v>2137</v>
      </c>
      <c r="G1363" s="382">
        <v>311631</v>
      </c>
      <c r="H1363" s="580">
        <v>100000</v>
      </c>
      <c r="I1363" s="382" t="s">
        <v>35</v>
      </c>
      <c r="J1363" s="63">
        <v>45200</v>
      </c>
      <c r="K1363" s="382">
        <v>314</v>
      </c>
      <c r="L1363" s="66" t="s">
        <v>2229</v>
      </c>
    </row>
    <row r="1364" spans="1:12" ht="114.75" hidden="1" customHeight="1" x14ac:dyDescent="0.2">
      <c r="A1364" s="3">
        <v>1358</v>
      </c>
      <c r="B1364" s="61">
        <v>4180</v>
      </c>
      <c r="C1364" s="219" t="s">
        <v>2000</v>
      </c>
      <c r="D1364" s="382"/>
      <c r="E1364" s="194"/>
      <c r="F1364" s="382" t="s">
        <v>2137</v>
      </c>
      <c r="G1364" s="382" t="s">
        <v>2139</v>
      </c>
      <c r="H1364" s="580">
        <v>200000</v>
      </c>
      <c r="I1364" s="382" t="s">
        <v>35</v>
      </c>
      <c r="J1364" s="63">
        <v>45200</v>
      </c>
      <c r="K1364" s="382">
        <v>314</v>
      </c>
      <c r="L1364" s="66" t="s">
        <v>2223</v>
      </c>
    </row>
    <row r="1365" spans="1:12" ht="12.75" hidden="1" customHeight="1" x14ac:dyDescent="0.2">
      <c r="A1365" s="3">
        <v>1359</v>
      </c>
      <c r="B1365" s="61">
        <v>4180</v>
      </c>
      <c r="C1365" s="219" t="s">
        <v>2001</v>
      </c>
      <c r="D1365" s="382"/>
      <c r="E1365" s="194"/>
      <c r="F1365" s="382" t="s">
        <v>2137</v>
      </c>
      <c r="G1365" s="382">
        <v>40171501</v>
      </c>
      <c r="H1365" s="580">
        <v>30000</v>
      </c>
      <c r="I1365" s="382" t="s">
        <v>35</v>
      </c>
      <c r="J1365" s="63">
        <v>45200</v>
      </c>
      <c r="K1365" s="382">
        <v>314</v>
      </c>
      <c r="L1365" s="66"/>
    </row>
    <row r="1366" spans="1:12" ht="12.75" hidden="1" customHeight="1" x14ac:dyDescent="0.2">
      <c r="A1366" s="3">
        <v>1360</v>
      </c>
      <c r="B1366" s="61">
        <v>4180</v>
      </c>
      <c r="C1366" s="219" t="s">
        <v>2002</v>
      </c>
      <c r="D1366" s="382"/>
      <c r="E1366" s="194"/>
      <c r="F1366" s="382" t="s">
        <v>2137</v>
      </c>
      <c r="G1366" s="382">
        <v>401824</v>
      </c>
      <c r="H1366" s="580">
        <v>30000</v>
      </c>
      <c r="I1366" s="382" t="s">
        <v>35</v>
      </c>
      <c r="J1366" s="63">
        <v>45200</v>
      </c>
      <c r="K1366" s="382">
        <v>314</v>
      </c>
      <c r="L1366" s="66"/>
    </row>
    <row r="1367" spans="1:12" ht="38.25" hidden="1" customHeight="1" x14ac:dyDescent="0.2">
      <c r="A1367" s="3">
        <v>1361</v>
      </c>
      <c r="B1367" s="61">
        <v>4180</v>
      </c>
      <c r="C1367" s="219" t="s">
        <v>2003</v>
      </c>
      <c r="D1367" s="382"/>
      <c r="E1367" s="194"/>
      <c r="F1367" s="382" t="s">
        <v>2137</v>
      </c>
      <c r="G1367" s="382">
        <v>30102003</v>
      </c>
      <c r="H1367" s="580">
        <v>15000</v>
      </c>
      <c r="I1367" s="382" t="s">
        <v>35</v>
      </c>
      <c r="J1367" s="63">
        <v>45200</v>
      </c>
      <c r="K1367" s="382">
        <v>314</v>
      </c>
      <c r="L1367" s="66" t="s">
        <v>2230</v>
      </c>
    </row>
    <row r="1368" spans="1:12" ht="12.75" hidden="1" customHeight="1" x14ac:dyDescent="0.2">
      <c r="A1368" s="3">
        <v>1362</v>
      </c>
      <c r="B1368" s="61">
        <v>4180</v>
      </c>
      <c r="C1368" s="219" t="s">
        <v>2004</v>
      </c>
      <c r="D1368" s="382"/>
      <c r="E1368" s="194"/>
      <c r="F1368" s="382" t="s">
        <v>2137</v>
      </c>
      <c r="G1368" s="382">
        <v>30102003</v>
      </c>
      <c r="H1368" s="580">
        <v>15000</v>
      </c>
      <c r="I1368" s="382" t="s">
        <v>35</v>
      </c>
      <c r="J1368" s="63">
        <v>45200</v>
      </c>
      <c r="K1368" s="382">
        <v>314</v>
      </c>
      <c r="L1368" s="66"/>
    </row>
    <row r="1369" spans="1:12" ht="12.75" hidden="1" customHeight="1" x14ac:dyDescent="0.2">
      <c r="A1369" s="3">
        <v>1363</v>
      </c>
      <c r="B1369" s="61">
        <v>4180</v>
      </c>
      <c r="C1369" s="219" t="s">
        <v>2005</v>
      </c>
      <c r="D1369" s="382"/>
      <c r="E1369" s="194"/>
      <c r="F1369" s="382" t="s">
        <v>2137</v>
      </c>
      <c r="G1369" s="382">
        <v>30102012</v>
      </c>
      <c r="H1369" s="580">
        <v>40000</v>
      </c>
      <c r="I1369" s="382" t="s">
        <v>35</v>
      </c>
      <c r="J1369" s="63">
        <v>45200</v>
      </c>
      <c r="K1369" s="382">
        <v>314</v>
      </c>
      <c r="L1369" s="66"/>
    </row>
    <row r="1370" spans="1:12" ht="51" hidden="1" customHeight="1" x14ac:dyDescent="0.2">
      <c r="A1370" s="3">
        <v>1364</v>
      </c>
      <c r="B1370" s="61">
        <v>4180</v>
      </c>
      <c r="C1370" s="219" t="s">
        <v>1963</v>
      </c>
      <c r="D1370" s="382"/>
      <c r="E1370" s="194"/>
      <c r="F1370" s="382" t="s">
        <v>2137</v>
      </c>
      <c r="G1370" s="382">
        <v>46171501</v>
      </c>
      <c r="H1370" s="580">
        <v>200000</v>
      </c>
      <c r="I1370" s="382" t="s">
        <v>35</v>
      </c>
      <c r="J1370" s="63">
        <v>45200</v>
      </c>
      <c r="K1370" s="382">
        <v>314</v>
      </c>
      <c r="L1370" s="66"/>
    </row>
    <row r="1371" spans="1:12" ht="51" hidden="1" customHeight="1" x14ac:dyDescent="0.2">
      <c r="A1371" s="3">
        <v>1365</v>
      </c>
      <c r="B1371" s="61">
        <v>4180</v>
      </c>
      <c r="C1371" s="219" t="s">
        <v>2006</v>
      </c>
      <c r="D1371" s="382"/>
      <c r="E1371" s="194"/>
      <c r="F1371" s="382" t="s">
        <v>2137</v>
      </c>
      <c r="G1371" s="382">
        <v>32121618</v>
      </c>
      <c r="H1371" s="580">
        <v>50000</v>
      </c>
      <c r="I1371" s="382" t="s">
        <v>35</v>
      </c>
      <c r="J1371" s="63">
        <v>45200</v>
      </c>
      <c r="K1371" s="382">
        <v>314</v>
      </c>
      <c r="L1371" s="66"/>
    </row>
    <row r="1372" spans="1:12" ht="12.75" hidden="1" customHeight="1" x14ac:dyDescent="0.2">
      <c r="A1372" s="3">
        <v>1366</v>
      </c>
      <c r="B1372" s="61">
        <v>4180</v>
      </c>
      <c r="C1372" s="219" t="s">
        <v>2007</v>
      </c>
      <c r="D1372" s="382"/>
      <c r="E1372" s="194"/>
      <c r="F1372" s="382" t="s">
        <v>2137</v>
      </c>
      <c r="G1372" s="382">
        <v>31211904</v>
      </c>
      <c r="H1372" s="580">
        <v>75000</v>
      </c>
      <c r="I1372" s="382" t="s">
        <v>505</v>
      </c>
      <c r="J1372" s="63">
        <v>45200</v>
      </c>
      <c r="K1372" s="382">
        <v>324</v>
      </c>
      <c r="L1372" s="66"/>
    </row>
    <row r="1373" spans="1:12" ht="12.75" hidden="1" customHeight="1" x14ac:dyDescent="0.2">
      <c r="A1373" s="3">
        <v>1367</v>
      </c>
      <c r="B1373" s="61">
        <v>4180</v>
      </c>
      <c r="C1373" s="219" t="s">
        <v>2008</v>
      </c>
      <c r="D1373" s="382"/>
      <c r="E1373" s="194"/>
      <c r="F1373" s="382" t="s">
        <v>2137</v>
      </c>
      <c r="G1373" s="382">
        <v>31211906</v>
      </c>
      <c r="H1373" s="580">
        <v>75000</v>
      </c>
      <c r="I1373" s="382" t="s">
        <v>505</v>
      </c>
      <c r="J1373" s="63">
        <v>45200</v>
      </c>
      <c r="K1373" s="382">
        <v>324</v>
      </c>
      <c r="L1373" s="66"/>
    </row>
    <row r="1374" spans="1:12" ht="12.75" hidden="1" customHeight="1" x14ac:dyDescent="0.2">
      <c r="A1374" s="3">
        <v>1368</v>
      </c>
      <c r="B1374" s="61">
        <v>4180</v>
      </c>
      <c r="C1374" s="219" t="s">
        <v>2009</v>
      </c>
      <c r="D1374" s="382"/>
      <c r="E1374" s="194"/>
      <c r="F1374" s="382" t="s">
        <v>2137</v>
      </c>
      <c r="G1374" s="382">
        <v>31211917</v>
      </c>
      <c r="H1374" s="580">
        <v>75000</v>
      </c>
      <c r="I1374" s="382" t="s">
        <v>505</v>
      </c>
      <c r="J1374" s="63">
        <v>45200</v>
      </c>
      <c r="K1374" s="382">
        <v>324</v>
      </c>
      <c r="L1374" s="66"/>
    </row>
    <row r="1375" spans="1:12" ht="12.75" hidden="1" customHeight="1" x14ac:dyDescent="0.2">
      <c r="A1375" s="3">
        <v>1369</v>
      </c>
      <c r="B1375" s="61">
        <v>4180</v>
      </c>
      <c r="C1375" s="219" t="s">
        <v>2010</v>
      </c>
      <c r="D1375" s="382"/>
      <c r="E1375" s="194"/>
      <c r="F1375" s="382" t="s">
        <v>2137</v>
      </c>
      <c r="G1375" s="382">
        <v>31133711</v>
      </c>
      <c r="H1375" s="580">
        <v>75000</v>
      </c>
      <c r="I1375" s="382" t="s">
        <v>505</v>
      </c>
      <c r="J1375" s="63">
        <v>45200</v>
      </c>
      <c r="K1375" s="382">
        <v>324</v>
      </c>
      <c r="L1375" s="66"/>
    </row>
    <row r="1376" spans="1:12" ht="12.75" hidden="1" customHeight="1" x14ac:dyDescent="0.2">
      <c r="A1376" s="3">
        <v>1370</v>
      </c>
      <c r="B1376" s="61">
        <v>4180</v>
      </c>
      <c r="C1376" s="219" t="s">
        <v>2011</v>
      </c>
      <c r="D1376" s="382"/>
      <c r="E1376" s="194"/>
      <c r="F1376" s="382" t="s">
        <v>2137</v>
      </c>
      <c r="G1376" s="382">
        <v>40171517</v>
      </c>
      <c r="H1376" s="580">
        <v>75000</v>
      </c>
      <c r="I1376" s="382" t="s">
        <v>505</v>
      </c>
      <c r="J1376" s="63">
        <v>45200</v>
      </c>
      <c r="K1376" s="382">
        <v>324</v>
      </c>
      <c r="L1376" s="66"/>
    </row>
    <row r="1377" spans="1:12" ht="114.75" hidden="1" customHeight="1" x14ac:dyDescent="0.2">
      <c r="A1377" s="3">
        <v>1371</v>
      </c>
      <c r="B1377" s="61">
        <v>4180</v>
      </c>
      <c r="C1377" s="219" t="s">
        <v>2012</v>
      </c>
      <c r="D1377" s="382"/>
      <c r="E1377" s="194"/>
      <c r="F1377" s="382" t="s">
        <v>2137</v>
      </c>
      <c r="G1377" s="382">
        <v>27112838</v>
      </c>
      <c r="H1377" s="580">
        <v>75000</v>
      </c>
      <c r="I1377" s="382" t="s">
        <v>505</v>
      </c>
      <c r="J1377" s="63">
        <v>45200</v>
      </c>
      <c r="K1377" s="382">
        <v>324</v>
      </c>
      <c r="L1377" s="66"/>
    </row>
    <row r="1378" spans="1:12" ht="63.75" hidden="1" customHeight="1" x14ac:dyDescent="0.2">
      <c r="A1378" s="3">
        <v>1372</v>
      </c>
      <c r="B1378" s="61">
        <v>4180</v>
      </c>
      <c r="C1378" s="219" t="s">
        <v>2013</v>
      </c>
      <c r="D1378" s="382"/>
      <c r="E1378" s="194"/>
      <c r="F1378" s="382" t="s">
        <v>2137</v>
      </c>
      <c r="G1378" s="382">
        <v>31201509</v>
      </c>
      <c r="H1378" s="580">
        <v>75000</v>
      </c>
      <c r="I1378" s="382" t="s">
        <v>505</v>
      </c>
      <c r="J1378" s="63">
        <v>45200</v>
      </c>
      <c r="K1378" s="382">
        <v>324</v>
      </c>
      <c r="L1378" s="66"/>
    </row>
    <row r="1379" spans="1:12" ht="38.25" hidden="1" customHeight="1" x14ac:dyDescent="0.2">
      <c r="A1379" s="3">
        <v>1373</v>
      </c>
      <c r="B1379" s="61">
        <v>4180</v>
      </c>
      <c r="C1379" s="219" t="s">
        <v>2014</v>
      </c>
      <c r="D1379" s="382"/>
      <c r="E1379" s="194"/>
      <c r="F1379" s="382" t="s">
        <v>2137</v>
      </c>
      <c r="G1379" s="382">
        <v>31201514</v>
      </c>
      <c r="H1379" s="580">
        <v>75000</v>
      </c>
      <c r="I1379" s="382" t="s">
        <v>505</v>
      </c>
      <c r="J1379" s="63">
        <v>45200</v>
      </c>
      <c r="K1379" s="382">
        <v>324</v>
      </c>
      <c r="L1379" s="66"/>
    </row>
    <row r="1380" spans="1:12" ht="38.25" hidden="1" customHeight="1" x14ac:dyDescent="0.2">
      <c r="A1380" s="3">
        <v>1374</v>
      </c>
      <c r="B1380" s="61">
        <v>4180</v>
      </c>
      <c r="C1380" s="219" t="s">
        <v>1964</v>
      </c>
      <c r="D1380" s="382"/>
      <c r="E1380" s="194"/>
      <c r="F1380" s="382" t="s">
        <v>2137</v>
      </c>
      <c r="G1380" s="382">
        <v>26111701</v>
      </c>
      <c r="H1380" s="580">
        <v>950000</v>
      </c>
      <c r="I1380" s="382" t="s">
        <v>669</v>
      </c>
      <c r="J1380" s="63">
        <v>45200</v>
      </c>
      <c r="K1380" s="382">
        <v>344</v>
      </c>
      <c r="L1380" s="66"/>
    </row>
    <row r="1381" spans="1:12" ht="89.25" hidden="1" customHeight="1" x14ac:dyDescent="0.2">
      <c r="A1381" s="3">
        <v>1375</v>
      </c>
      <c r="B1381" s="61">
        <v>4180</v>
      </c>
      <c r="C1381" s="219" t="s">
        <v>1965</v>
      </c>
      <c r="D1381" s="382"/>
      <c r="E1381" s="194"/>
      <c r="F1381" s="382" t="s">
        <v>2137</v>
      </c>
      <c r="G1381" s="382">
        <v>26111701</v>
      </c>
      <c r="H1381" s="580">
        <v>950000</v>
      </c>
      <c r="I1381" s="382" t="s">
        <v>669</v>
      </c>
      <c r="J1381" s="63">
        <v>45200</v>
      </c>
      <c r="K1381" s="382">
        <v>344</v>
      </c>
      <c r="L1381" s="66"/>
    </row>
    <row r="1382" spans="1:12" ht="25.5" hidden="1" customHeight="1" x14ac:dyDescent="0.2">
      <c r="A1382" s="3">
        <v>1376</v>
      </c>
      <c r="B1382" s="61">
        <v>4180</v>
      </c>
      <c r="C1382" s="219" t="s">
        <v>1966</v>
      </c>
      <c r="D1382" s="382"/>
      <c r="E1382" s="194"/>
      <c r="F1382" s="382" t="s">
        <v>2137</v>
      </c>
      <c r="G1382" s="382">
        <v>261117</v>
      </c>
      <c r="H1382" s="580">
        <v>300000</v>
      </c>
      <c r="I1382" s="382" t="s">
        <v>693</v>
      </c>
      <c r="J1382" s="63">
        <v>45200</v>
      </c>
      <c r="K1382" s="382">
        <v>364</v>
      </c>
      <c r="L1382" s="66"/>
    </row>
    <row r="1383" spans="1:12" ht="25.5" hidden="1" customHeight="1" x14ac:dyDescent="0.2">
      <c r="A1383" s="3">
        <v>1377</v>
      </c>
      <c r="B1383" s="61">
        <v>4180</v>
      </c>
      <c r="C1383" s="219" t="s">
        <v>1967</v>
      </c>
      <c r="D1383" s="382"/>
      <c r="E1383" s="194"/>
      <c r="F1383" s="382" t="s">
        <v>2137</v>
      </c>
      <c r="G1383" s="382">
        <v>261117</v>
      </c>
      <c r="H1383" s="580">
        <v>300000</v>
      </c>
      <c r="I1383" s="382" t="s">
        <v>693</v>
      </c>
      <c r="J1383" s="63">
        <v>45200</v>
      </c>
      <c r="K1383" s="382">
        <v>364</v>
      </c>
      <c r="L1383" s="66"/>
    </row>
    <row r="1384" spans="1:12" ht="38.25" hidden="1" customHeight="1" x14ac:dyDescent="0.2">
      <c r="A1384" s="3">
        <v>1378</v>
      </c>
      <c r="B1384" s="61">
        <v>4180</v>
      </c>
      <c r="C1384" s="219" t="s">
        <v>2015</v>
      </c>
      <c r="D1384" s="382"/>
      <c r="E1384" s="194"/>
      <c r="F1384" s="382" t="s">
        <v>2137</v>
      </c>
      <c r="G1384" s="382" t="s">
        <v>2139</v>
      </c>
      <c r="H1384" s="580">
        <v>200000</v>
      </c>
      <c r="I1384" s="382" t="s">
        <v>693</v>
      </c>
      <c r="J1384" s="63">
        <v>45200</v>
      </c>
      <c r="K1384" s="382">
        <v>364</v>
      </c>
      <c r="L1384" s="66" t="s">
        <v>2231</v>
      </c>
    </row>
    <row r="1385" spans="1:12" ht="76.5" hidden="1" customHeight="1" x14ac:dyDescent="0.2">
      <c r="A1385" s="3">
        <v>1379</v>
      </c>
      <c r="B1385" s="61">
        <v>4180</v>
      </c>
      <c r="C1385" s="219" t="s">
        <v>2016</v>
      </c>
      <c r="D1385" s="382"/>
      <c r="E1385" s="194"/>
      <c r="F1385" s="382" t="s">
        <v>2137</v>
      </c>
      <c r="G1385" s="382" t="s">
        <v>2139</v>
      </c>
      <c r="H1385" s="580">
        <v>200000</v>
      </c>
      <c r="I1385" s="382" t="s">
        <v>693</v>
      </c>
      <c r="J1385" s="63">
        <v>45200</v>
      </c>
      <c r="K1385" s="382">
        <v>364</v>
      </c>
      <c r="L1385" s="66" t="s">
        <v>2223</v>
      </c>
    </row>
    <row r="1386" spans="1:12" ht="63.75" hidden="1" customHeight="1" x14ac:dyDescent="0.2">
      <c r="A1386" s="3">
        <v>1380</v>
      </c>
      <c r="B1386" s="61">
        <v>4180</v>
      </c>
      <c r="C1386" s="219" t="s">
        <v>2017</v>
      </c>
      <c r="D1386" s="382"/>
      <c r="E1386" s="194"/>
      <c r="F1386" s="382" t="s">
        <v>2137</v>
      </c>
      <c r="G1386" s="382">
        <v>44102412</v>
      </c>
      <c r="H1386" s="580">
        <v>500000</v>
      </c>
      <c r="I1386" s="382" t="s">
        <v>693</v>
      </c>
      <c r="J1386" s="63">
        <v>45200</v>
      </c>
      <c r="K1386" s="382">
        <v>364</v>
      </c>
      <c r="L1386" s="66"/>
    </row>
    <row r="1387" spans="1:12" ht="25.5" hidden="1" customHeight="1" x14ac:dyDescent="0.2">
      <c r="A1387" s="3">
        <v>1381</v>
      </c>
      <c r="B1387" s="61">
        <v>4180</v>
      </c>
      <c r="C1387" s="219" t="s">
        <v>2018</v>
      </c>
      <c r="D1387" s="382"/>
      <c r="E1387" s="194"/>
      <c r="F1387" s="382" t="s">
        <v>2137</v>
      </c>
      <c r="G1387" s="382">
        <v>43191606</v>
      </c>
      <c r="H1387" s="580">
        <v>300000</v>
      </c>
      <c r="I1387" s="382" t="s">
        <v>693</v>
      </c>
      <c r="J1387" s="63">
        <v>45200</v>
      </c>
      <c r="K1387" s="382">
        <v>364</v>
      </c>
      <c r="L1387" s="66"/>
    </row>
    <row r="1388" spans="1:12" ht="25.5" hidden="1" customHeight="1" x14ac:dyDescent="0.2">
      <c r="A1388" s="3">
        <v>1382</v>
      </c>
      <c r="B1388" s="61">
        <v>4180</v>
      </c>
      <c r="C1388" s="219" t="s">
        <v>2019</v>
      </c>
      <c r="D1388" s="382"/>
      <c r="E1388" s="194"/>
      <c r="F1388" s="382" t="s">
        <v>2137</v>
      </c>
      <c r="G1388" s="382">
        <v>47121702</v>
      </c>
      <c r="H1388" s="580">
        <v>200000</v>
      </c>
      <c r="I1388" s="382" t="s">
        <v>693</v>
      </c>
      <c r="J1388" s="63">
        <v>45200</v>
      </c>
      <c r="K1388" s="382">
        <v>364</v>
      </c>
      <c r="L1388" s="66"/>
    </row>
    <row r="1389" spans="1:12" ht="25.5" hidden="1" customHeight="1" x14ac:dyDescent="0.2">
      <c r="A1389" s="3">
        <v>1383</v>
      </c>
      <c r="B1389" s="61">
        <v>4180</v>
      </c>
      <c r="C1389" s="219" t="s">
        <v>1969</v>
      </c>
      <c r="D1389" s="382"/>
      <c r="E1389" s="194"/>
      <c r="F1389" s="382" t="s">
        <v>2137</v>
      </c>
      <c r="G1389" s="382">
        <v>24111503</v>
      </c>
      <c r="H1389" s="580">
        <v>100000</v>
      </c>
      <c r="I1389" s="382" t="s">
        <v>693</v>
      </c>
      <c r="J1389" s="63">
        <v>45200</v>
      </c>
      <c r="K1389" s="382">
        <v>364</v>
      </c>
      <c r="L1389" s="66"/>
    </row>
    <row r="1390" spans="1:12" ht="12.75" hidden="1" customHeight="1" x14ac:dyDescent="0.2">
      <c r="A1390" s="3">
        <v>1384</v>
      </c>
      <c r="B1390" s="61">
        <v>4180</v>
      </c>
      <c r="C1390" s="219" t="s">
        <v>2020</v>
      </c>
      <c r="D1390" s="382"/>
      <c r="E1390" s="194"/>
      <c r="F1390" s="382" t="s">
        <v>2137</v>
      </c>
      <c r="G1390" s="382">
        <v>41111717</v>
      </c>
      <c r="H1390" s="580">
        <v>600000</v>
      </c>
      <c r="I1390" s="382" t="s">
        <v>693</v>
      </c>
      <c r="J1390" s="63">
        <v>45200</v>
      </c>
      <c r="K1390" s="382">
        <v>364</v>
      </c>
      <c r="L1390" s="66"/>
    </row>
    <row r="1391" spans="1:12" ht="25.5" hidden="1" customHeight="1" x14ac:dyDescent="0.2">
      <c r="A1391" s="3">
        <v>1385</v>
      </c>
      <c r="B1391" s="61">
        <v>4180</v>
      </c>
      <c r="C1391" s="219" t="s">
        <v>2021</v>
      </c>
      <c r="D1391" s="382"/>
      <c r="E1391" s="194"/>
      <c r="F1391" s="382" t="s">
        <v>2137</v>
      </c>
      <c r="G1391" s="382">
        <v>44111605</v>
      </c>
      <c r="H1391" s="580">
        <v>500000</v>
      </c>
      <c r="I1391" s="382" t="s">
        <v>693</v>
      </c>
      <c r="J1391" s="63">
        <v>45200</v>
      </c>
      <c r="K1391" s="382">
        <v>364</v>
      </c>
      <c r="L1391" s="66"/>
    </row>
    <row r="1392" spans="1:12" ht="25.5" hidden="1" customHeight="1" x14ac:dyDescent="0.2">
      <c r="A1392" s="3">
        <v>1386</v>
      </c>
      <c r="B1392" s="61">
        <v>4180</v>
      </c>
      <c r="C1392" s="219" t="s">
        <v>2022</v>
      </c>
      <c r="D1392" s="382"/>
      <c r="E1392" s="194"/>
      <c r="F1392" s="382" t="s">
        <v>2137</v>
      </c>
      <c r="G1392" s="382">
        <v>14111545</v>
      </c>
      <c r="H1392" s="580">
        <v>200000</v>
      </c>
      <c r="I1392" s="382" t="s">
        <v>693</v>
      </c>
      <c r="J1392" s="63">
        <v>45200</v>
      </c>
      <c r="K1392" s="382">
        <v>364</v>
      </c>
      <c r="L1392" s="66"/>
    </row>
    <row r="1393" spans="1:12" ht="12.75" hidden="1" customHeight="1" x14ac:dyDescent="0.2">
      <c r="A1393" s="3">
        <v>1387</v>
      </c>
      <c r="B1393" s="61">
        <v>4180</v>
      </c>
      <c r="C1393" s="219" t="s">
        <v>2023</v>
      </c>
      <c r="D1393" s="382"/>
      <c r="E1393" s="194"/>
      <c r="F1393" s="382" t="s">
        <v>2137</v>
      </c>
      <c r="G1393" s="382">
        <v>44111911</v>
      </c>
      <c r="H1393" s="580">
        <v>200000</v>
      </c>
      <c r="I1393" s="382" t="s">
        <v>693</v>
      </c>
      <c r="J1393" s="63">
        <v>45200</v>
      </c>
      <c r="K1393" s="382">
        <v>364</v>
      </c>
      <c r="L1393" s="66"/>
    </row>
    <row r="1394" spans="1:12" ht="25.5" hidden="1" customHeight="1" x14ac:dyDescent="0.2">
      <c r="A1394" s="3">
        <v>1388</v>
      </c>
      <c r="B1394" s="61">
        <v>4180</v>
      </c>
      <c r="C1394" s="219" t="s">
        <v>2024</v>
      </c>
      <c r="D1394" s="382"/>
      <c r="E1394" s="194"/>
      <c r="F1394" s="382" t="s">
        <v>2137</v>
      </c>
      <c r="G1394" s="382">
        <v>60121602</v>
      </c>
      <c r="H1394" s="580">
        <v>400000</v>
      </c>
      <c r="I1394" s="382" t="s">
        <v>693</v>
      </c>
      <c r="J1394" s="63">
        <v>45200</v>
      </c>
      <c r="K1394" s="382">
        <v>364</v>
      </c>
      <c r="L1394" s="66"/>
    </row>
    <row r="1395" spans="1:12" ht="12.75" hidden="1" customHeight="1" x14ac:dyDescent="0.2">
      <c r="A1395" s="3">
        <v>1389</v>
      </c>
      <c r="B1395" s="61">
        <v>4180</v>
      </c>
      <c r="C1395" s="219" t="s">
        <v>1970</v>
      </c>
      <c r="D1395" s="382"/>
      <c r="E1395" s="194"/>
      <c r="F1395" s="382" t="s">
        <v>2137</v>
      </c>
      <c r="G1395" s="382">
        <v>46181505</v>
      </c>
      <c r="H1395" s="580">
        <v>250000</v>
      </c>
      <c r="I1395" s="382" t="s">
        <v>693</v>
      </c>
      <c r="J1395" s="63">
        <v>45200</v>
      </c>
      <c r="K1395" s="382">
        <v>365</v>
      </c>
      <c r="L1395" s="66"/>
    </row>
    <row r="1396" spans="1:12" ht="12.75" hidden="1" customHeight="1" x14ac:dyDescent="0.2">
      <c r="A1396" s="3">
        <v>1390</v>
      </c>
      <c r="B1396" s="61">
        <v>4180</v>
      </c>
      <c r="C1396" s="219" t="s">
        <v>1971</v>
      </c>
      <c r="D1396" s="382"/>
      <c r="E1396" s="194"/>
      <c r="F1396" s="382" t="s">
        <v>2137</v>
      </c>
      <c r="G1396" s="382">
        <v>46181514</v>
      </c>
      <c r="H1396" s="580">
        <v>250000</v>
      </c>
      <c r="I1396" s="382" t="s">
        <v>693</v>
      </c>
      <c r="J1396" s="63">
        <v>45200</v>
      </c>
      <c r="K1396" s="382">
        <v>365</v>
      </c>
      <c r="L1396" s="66"/>
    </row>
    <row r="1397" spans="1:12" ht="25.5" hidden="1" customHeight="1" x14ac:dyDescent="0.2">
      <c r="A1397" s="3">
        <v>1391</v>
      </c>
      <c r="B1397" s="61">
        <v>4180</v>
      </c>
      <c r="C1397" s="219" t="s">
        <v>1972</v>
      </c>
      <c r="D1397" s="382"/>
      <c r="E1397" s="194"/>
      <c r="F1397" s="382" t="s">
        <v>2137</v>
      </c>
      <c r="G1397" s="382">
        <v>46181504</v>
      </c>
      <c r="H1397" s="580">
        <v>250000</v>
      </c>
      <c r="I1397" s="382" t="s">
        <v>693</v>
      </c>
      <c r="J1397" s="63">
        <v>45200</v>
      </c>
      <c r="K1397" s="382">
        <v>365</v>
      </c>
      <c r="L1397" s="66"/>
    </row>
    <row r="1398" spans="1:12" ht="12.75" hidden="1" customHeight="1" x14ac:dyDescent="0.2">
      <c r="A1398" s="3">
        <v>1392</v>
      </c>
      <c r="B1398" s="61">
        <v>4180</v>
      </c>
      <c r="C1398" s="219" t="s">
        <v>2025</v>
      </c>
      <c r="D1398" s="382"/>
      <c r="E1398" s="194"/>
      <c r="F1398" s="382" t="s">
        <v>2137</v>
      </c>
      <c r="G1398" s="382">
        <v>46182205</v>
      </c>
      <c r="H1398" s="580">
        <v>250000</v>
      </c>
      <c r="I1398" s="382" t="s">
        <v>693</v>
      </c>
      <c r="J1398" s="63">
        <v>45200</v>
      </c>
      <c r="K1398" s="382">
        <v>365</v>
      </c>
      <c r="L1398" s="66"/>
    </row>
    <row r="1399" spans="1:12" ht="12.75" hidden="1" customHeight="1" x14ac:dyDescent="0.2">
      <c r="A1399" s="3">
        <v>1393</v>
      </c>
      <c r="B1399" s="61">
        <v>4180</v>
      </c>
      <c r="C1399" s="219" t="s">
        <v>37</v>
      </c>
      <c r="D1399" s="382"/>
      <c r="E1399" s="194"/>
      <c r="F1399" s="382" t="s">
        <v>2137</v>
      </c>
      <c r="G1399" s="382">
        <v>502017</v>
      </c>
      <c r="H1399" s="580">
        <v>900000</v>
      </c>
      <c r="I1399" s="382" t="s">
        <v>720</v>
      </c>
      <c r="J1399" s="63">
        <v>45200</v>
      </c>
      <c r="K1399" s="382">
        <v>374</v>
      </c>
      <c r="L1399" s="66"/>
    </row>
    <row r="1400" spans="1:12" ht="12.75" hidden="1" customHeight="1" x14ac:dyDescent="0.2">
      <c r="A1400" s="3">
        <v>1394</v>
      </c>
      <c r="B1400" s="61">
        <v>4180</v>
      </c>
      <c r="C1400" s="219" t="s">
        <v>42</v>
      </c>
      <c r="D1400" s="382"/>
      <c r="E1400" s="194"/>
      <c r="F1400" s="382" t="s">
        <v>2137</v>
      </c>
      <c r="G1400" s="382">
        <v>501615</v>
      </c>
      <c r="H1400" s="580">
        <v>800000</v>
      </c>
      <c r="I1400" s="382" t="s">
        <v>720</v>
      </c>
      <c r="J1400" s="63">
        <v>45200</v>
      </c>
      <c r="K1400" s="382">
        <v>374</v>
      </c>
      <c r="L1400" s="66"/>
    </row>
    <row r="1401" spans="1:12" ht="25.5" hidden="1" customHeight="1" x14ac:dyDescent="0.2">
      <c r="A1401" s="3">
        <v>1395</v>
      </c>
      <c r="B1401" s="61">
        <v>4180</v>
      </c>
      <c r="C1401" s="219" t="s">
        <v>1974</v>
      </c>
      <c r="D1401" s="382"/>
      <c r="E1401" s="194"/>
      <c r="F1401" s="382" t="s">
        <v>2137</v>
      </c>
      <c r="G1401" s="382">
        <v>5020</v>
      </c>
      <c r="H1401" s="580">
        <v>200000</v>
      </c>
      <c r="I1401" s="382" t="s">
        <v>720</v>
      </c>
      <c r="J1401" s="63">
        <v>45200</v>
      </c>
      <c r="K1401" s="382">
        <v>374</v>
      </c>
      <c r="L1401" s="66"/>
    </row>
    <row r="1402" spans="1:12" ht="51" hidden="1" customHeight="1" x14ac:dyDescent="0.2">
      <c r="A1402" s="3">
        <v>1396</v>
      </c>
      <c r="B1402" s="61">
        <v>4180</v>
      </c>
      <c r="C1402" s="219" t="s">
        <v>2026</v>
      </c>
      <c r="D1402" s="382"/>
      <c r="E1402" s="194"/>
      <c r="F1402" s="382" t="s">
        <v>2142</v>
      </c>
      <c r="G1402" s="61" t="s">
        <v>2143</v>
      </c>
      <c r="H1402" s="577">
        <v>170000</v>
      </c>
      <c r="I1402" s="382" t="s">
        <v>2144</v>
      </c>
      <c r="J1402" s="63">
        <v>45200</v>
      </c>
      <c r="K1402" s="382">
        <v>184</v>
      </c>
      <c r="L1402" s="66" t="s">
        <v>2232</v>
      </c>
    </row>
    <row r="1403" spans="1:12" ht="38.25" hidden="1" customHeight="1" x14ac:dyDescent="0.2">
      <c r="A1403" s="3">
        <v>1397</v>
      </c>
      <c r="B1403" s="61">
        <v>4006</v>
      </c>
      <c r="C1403" s="219" t="s">
        <v>2027</v>
      </c>
      <c r="D1403" s="382"/>
      <c r="E1403" s="194"/>
      <c r="F1403" s="382" t="s">
        <v>2145</v>
      </c>
      <c r="G1403" s="61">
        <v>81112501</v>
      </c>
      <c r="H1403" s="577">
        <v>640000</v>
      </c>
      <c r="I1403" s="382" t="s">
        <v>2146</v>
      </c>
      <c r="J1403" s="63">
        <v>45200</v>
      </c>
      <c r="K1403" s="382">
        <v>353</v>
      </c>
      <c r="L1403" s="66" t="s">
        <v>2233</v>
      </c>
    </row>
    <row r="1404" spans="1:12" ht="25.5" hidden="1" customHeight="1" x14ac:dyDescent="0.2">
      <c r="A1404" s="3">
        <v>1398</v>
      </c>
      <c r="B1404" s="61">
        <v>4006</v>
      </c>
      <c r="C1404" s="219" t="s">
        <v>2028</v>
      </c>
      <c r="D1404" s="382"/>
      <c r="E1404" s="194"/>
      <c r="F1404" s="382" t="s">
        <v>2145</v>
      </c>
      <c r="G1404" s="61">
        <v>501619</v>
      </c>
      <c r="H1404" s="577">
        <v>70000</v>
      </c>
      <c r="I1404" s="382" t="s">
        <v>1782</v>
      </c>
      <c r="J1404" s="63">
        <v>45200</v>
      </c>
      <c r="K1404" s="382">
        <v>374</v>
      </c>
      <c r="L1404" s="66" t="s">
        <v>2234</v>
      </c>
    </row>
    <row r="1405" spans="1:12" ht="51" hidden="1" customHeight="1" x14ac:dyDescent="0.2">
      <c r="A1405" s="3">
        <v>1399</v>
      </c>
      <c r="B1405" s="61">
        <v>4006</v>
      </c>
      <c r="C1405" s="219" t="s">
        <v>2029</v>
      </c>
      <c r="D1405" s="382"/>
      <c r="E1405" s="194"/>
      <c r="F1405" s="61" t="s">
        <v>2132</v>
      </c>
      <c r="G1405" s="61">
        <v>93151611</v>
      </c>
      <c r="H1405" s="577">
        <v>125000</v>
      </c>
      <c r="I1405" s="68" t="s">
        <v>2147</v>
      </c>
      <c r="J1405" s="63">
        <v>45200</v>
      </c>
      <c r="K1405" s="382">
        <v>116</v>
      </c>
      <c r="L1405" s="66" t="s">
        <v>2235</v>
      </c>
    </row>
    <row r="1406" spans="1:12" ht="76.5" hidden="1" customHeight="1" x14ac:dyDescent="0.2">
      <c r="A1406" s="3">
        <v>1400</v>
      </c>
      <c r="B1406" s="61">
        <v>4050</v>
      </c>
      <c r="C1406" s="219" t="s">
        <v>2030</v>
      </c>
      <c r="D1406" s="382"/>
      <c r="E1406" s="194"/>
      <c r="F1406" s="61" t="s">
        <v>2132</v>
      </c>
      <c r="G1406" s="61" t="s">
        <v>2148</v>
      </c>
      <c r="H1406" s="577">
        <v>10815000</v>
      </c>
      <c r="I1406" s="68" t="s">
        <v>2149</v>
      </c>
      <c r="J1406" s="63">
        <v>45200</v>
      </c>
      <c r="K1406" s="382">
        <v>184</v>
      </c>
      <c r="L1406" s="66" t="s">
        <v>2236</v>
      </c>
    </row>
    <row r="1407" spans="1:12" ht="51" hidden="1" customHeight="1" x14ac:dyDescent="0.2">
      <c r="A1407" s="3">
        <v>1401</v>
      </c>
      <c r="B1407" s="61">
        <v>4050</v>
      </c>
      <c r="C1407" s="219" t="s">
        <v>2031</v>
      </c>
      <c r="D1407" s="382"/>
      <c r="E1407" s="194"/>
      <c r="F1407" s="61" t="s">
        <v>2132</v>
      </c>
      <c r="G1407" s="382">
        <v>7818703</v>
      </c>
      <c r="H1407" s="577">
        <v>12778096</v>
      </c>
      <c r="I1407" s="68" t="s">
        <v>73</v>
      </c>
      <c r="J1407" s="63">
        <v>45200</v>
      </c>
      <c r="K1407" s="382">
        <v>250</v>
      </c>
      <c r="L1407" s="66" t="s">
        <v>2237</v>
      </c>
    </row>
    <row r="1408" spans="1:12" ht="114.75" hidden="1" customHeight="1" x14ac:dyDescent="0.2">
      <c r="A1408" s="3">
        <v>1402</v>
      </c>
      <c r="B1408" s="61">
        <v>4050</v>
      </c>
      <c r="C1408" s="219" t="s">
        <v>2032</v>
      </c>
      <c r="D1408" s="382"/>
      <c r="E1408" s="194"/>
      <c r="F1408" s="382" t="s">
        <v>2145</v>
      </c>
      <c r="G1408" s="61">
        <v>93151611</v>
      </c>
      <c r="H1408" s="577">
        <v>300000</v>
      </c>
      <c r="I1408" s="66" t="s">
        <v>2136</v>
      </c>
      <c r="J1408" s="63">
        <v>45200</v>
      </c>
      <c r="K1408" s="61" t="s">
        <v>2150</v>
      </c>
      <c r="L1408" s="380" t="s">
        <v>2238</v>
      </c>
    </row>
    <row r="1409" spans="1:12" ht="89.25" hidden="1" customHeight="1" x14ac:dyDescent="0.2">
      <c r="A1409" s="3">
        <v>1403</v>
      </c>
      <c r="B1409" s="61" t="s">
        <v>1946</v>
      </c>
      <c r="C1409" s="219" t="s">
        <v>2033</v>
      </c>
      <c r="D1409" s="382"/>
      <c r="E1409" s="194"/>
      <c r="F1409" s="382" t="s">
        <v>2145</v>
      </c>
      <c r="G1409" s="382">
        <v>911115</v>
      </c>
      <c r="H1409" s="577">
        <v>100000</v>
      </c>
      <c r="I1409" s="66" t="s">
        <v>2151</v>
      </c>
      <c r="J1409" s="63">
        <v>45200</v>
      </c>
      <c r="K1409" s="61" t="s">
        <v>2152</v>
      </c>
      <c r="L1409" s="380" t="s">
        <v>2239</v>
      </c>
    </row>
    <row r="1410" spans="1:12" ht="204" hidden="1" customHeight="1" x14ac:dyDescent="0.2">
      <c r="A1410" s="3">
        <v>1404</v>
      </c>
      <c r="B1410" s="61" t="s">
        <v>1946</v>
      </c>
      <c r="C1410" s="219" t="s">
        <v>2034</v>
      </c>
      <c r="D1410" s="382"/>
      <c r="E1410" s="194"/>
      <c r="F1410" s="382" t="s">
        <v>2145</v>
      </c>
      <c r="G1410" s="382">
        <v>7818703</v>
      </c>
      <c r="H1410" s="577">
        <v>20000</v>
      </c>
      <c r="I1410" s="66" t="s">
        <v>2151</v>
      </c>
      <c r="J1410" s="63">
        <v>45200</v>
      </c>
      <c r="K1410" s="61" t="s">
        <v>2153</v>
      </c>
      <c r="L1410" s="380" t="s">
        <v>2240</v>
      </c>
    </row>
    <row r="1411" spans="1:12" ht="102" hidden="1" customHeight="1" x14ac:dyDescent="0.2">
      <c r="A1411" s="3">
        <v>1405</v>
      </c>
      <c r="B1411" s="61" t="s">
        <v>1946</v>
      </c>
      <c r="C1411" s="219" t="s">
        <v>2035</v>
      </c>
      <c r="D1411" s="382"/>
      <c r="E1411" s="194"/>
      <c r="F1411" s="382" t="s">
        <v>2145</v>
      </c>
      <c r="G1411" s="61" t="s">
        <v>2154</v>
      </c>
      <c r="H1411" s="577">
        <v>10000</v>
      </c>
      <c r="I1411" s="66" t="s">
        <v>1156</v>
      </c>
      <c r="J1411" s="63">
        <v>45200</v>
      </c>
      <c r="K1411" s="61" t="s">
        <v>2155</v>
      </c>
      <c r="L1411" s="380" t="s">
        <v>2241</v>
      </c>
    </row>
    <row r="1412" spans="1:12" ht="114.75" hidden="1" customHeight="1" x14ac:dyDescent="0.2">
      <c r="A1412" s="3">
        <v>1406</v>
      </c>
      <c r="B1412" s="61" t="s">
        <v>1946</v>
      </c>
      <c r="C1412" s="219" t="s">
        <v>2036</v>
      </c>
      <c r="D1412" s="382"/>
      <c r="E1412" s="194"/>
      <c r="F1412" s="382" t="s">
        <v>2145</v>
      </c>
      <c r="G1412" s="61"/>
      <c r="H1412" s="577">
        <v>2000000</v>
      </c>
      <c r="I1412" s="66" t="s">
        <v>2156</v>
      </c>
      <c r="J1412" s="63">
        <v>45200</v>
      </c>
      <c r="K1412" s="61" t="s">
        <v>2157</v>
      </c>
      <c r="L1412" s="380" t="s">
        <v>2242</v>
      </c>
    </row>
    <row r="1413" spans="1:12" ht="114.75" hidden="1" customHeight="1" x14ac:dyDescent="0.2">
      <c r="A1413" s="3">
        <v>1407</v>
      </c>
      <c r="B1413" s="61" t="s">
        <v>1946</v>
      </c>
      <c r="C1413" s="219" t="s">
        <v>2037</v>
      </c>
      <c r="D1413" s="382"/>
      <c r="E1413" s="194"/>
      <c r="F1413" s="382" t="s">
        <v>2145</v>
      </c>
      <c r="G1413" s="61" t="s">
        <v>2154</v>
      </c>
      <c r="H1413" s="577">
        <v>407000</v>
      </c>
      <c r="I1413" s="66" t="s">
        <v>1514</v>
      </c>
      <c r="J1413" s="63">
        <v>45200</v>
      </c>
      <c r="K1413" s="61" t="s">
        <v>2158</v>
      </c>
      <c r="L1413" s="380" t="s">
        <v>2243</v>
      </c>
    </row>
    <row r="1414" spans="1:12" ht="102" hidden="1" customHeight="1" x14ac:dyDescent="0.2">
      <c r="A1414" s="3">
        <v>1408</v>
      </c>
      <c r="B1414" s="61" t="s">
        <v>1946</v>
      </c>
      <c r="C1414" s="219" t="s">
        <v>2038</v>
      </c>
      <c r="D1414" s="382"/>
      <c r="E1414" s="194"/>
      <c r="F1414" s="382" t="s">
        <v>2145</v>
      </c>
      <c r="G1414" s="382">
        <v>502017</v>
      </c>
      <c r="H1414" s="577">
        <v>100000</v>
      </c>
      <c r="I1414" s="66" t="s">
        <v>2135</v>
      </c>
      <c r="J1414" s="63">
        <v>45200</v>
      </c>
      <c r="K1414" s="61" t="s">
        <v>2159</v>
      </c>
      <c r="L1414" s="380" t="s">
        <v>2244</v>
      </c>
    </row>
    <row r="1415" spans="1:12" ht="38.25" hidden="1" customHeight="1" x14ac:dyDescent="0.2">
      <c r="A1415" s="3">
        <v>1409</v>
      </c>
      <c r="B1415" s="61" t="s">
        <v>1946</v>
      </c>
      <c r="C1415" s="219" t="s">
        <v>2039</v>
      </c>
      <c r="D1415" s="382"/>
      <c r="E1415" s="194"/>
      <c r="F1415" s="382" t="s">
        <v>2145</v>
      </c>
      <c r="G1415" s="382">
        <v>501615</v>
      </c>
      <c r="H1415" s="580">
        <v>100000</v>
      </c>
      <c r="I1415" s="66" t="s">
        <v>2135</v>
      </c>
      <c r="J1415" s="63">
        <v>45200</v>
      </c>
      <c r="K1415" s="61" t="s">
        <v>2159</v>
      </c>
      <c r="L1415" s="380" t="s">
        <v>2244</v>
      </c>
    </row>
    <row r="1416" spans="1:12" ht="76.5" hidden="1" customHeight="1" x14ac:dyDescent="0.2">
      <c r="A1416" s="3">
        <v>1410</v>
      </c>
      <c r="B1416" s="61">
        <v>4001</v>
      </c>
      <c r="C1416" s="219" t="s">
        <v>2040</v>
      </c>
      <c r="D1416" s="382"/>
      <c r="E1416" s="194"/>
      <c r="F1416" s="382" t="s">
        <v>2137</v>
      </c>
      <c r="G1416" s="382">
        <v>55121802</v>
      </c>
      <c r="H1416" s="580">
        <v>150000</v>
      </c>
      <c r="I1416" s="382" t="s">
        <v>2160</v>
      </c>
      <c r="J1416" s="63">
        <v>45200</v>
      </c>
      <c r="K1416" s="382">
        <v>170</v>
      </c>
      <c r="L1416" s="380" t="s">
        <v>2245</v>
      </c>
    </row>
    <row r="1417" spans="1:12" ht="25.5" hidden="1" customHeight="1" x14ac:dyDescent="0.2">
      <c r="A1417" s="3">
        <v>1411</v>
      </c>
      <c r="B1417" s="61">
        <v>4160</v>
      </c>
      <c r="C1417" s="219" t="s">
        <v>1950</v>
      </c>
      <c r="D1417" s="382"/>
      <c r="E1417" s="194"/>
      <c r="F1417" s="382" t="s">
        <v>2137</v>
      </c>
      <c r="G1417" s="382">
        <v>911115</v>
      </c>
      <c r="H1417" s="580">
        <v>250000</v>
      </c>
      <c r="I1417" s="382" t="s">
        <v>295</v>
      </c>
      <c r="J1417" s="63">
        <v>45200</v>
      </c>
      <c r="K1417" s="382">
        <v>248</v>
      </c>
      <c r="L1417" s="380" t="s">
        <v>2246</v>
      </c>
    </row>
    <row r="1418" spans="1:12" ht="38.25" hidden="1" customHeight="1" x14ac:dyDescent="0.2">
      <c r="A1418" s="3">
        <v>1412</v>
      </c>
      <c r="B1418" s="61">
        <v>4160</v>
      </c>
      <c r="C1418" s="219" t="s">
        <v>1951</v>
      </c>
      <c r="D1418" s="382"/>
      <c r="E1418" s="194"/>
      <c r="F1418" s="382" t="s">
        <v>2137</v>
      </c>
      <c r="G1418" s="382">
        <v>72154037</v>
      </c>
      <c r="H1418" s="580">
        <v>140000</v>
      </c>
      <c r="I1418" s="382" t="s">
        <v>295</v>
      </c>
      <c r="J1418" s="63">
        <v>45200</v>
      </c>
      <c r="K1418" s="382">
        <v>250</v>
      </c>
      <c r="L1418" s="380" t="s">
        <v>2247</v>
      </c>
    </row>
    <row r="1419" spans="1:12" ht="38.25" hidden="1" customHeight="1" x14ac:dyDescent="0.2">
      <c r="A1419" s="3">
        <v>1413</v>
      </c>
      <c r="B1419" s="61">
        <v>4160</v>
      </c>
      <c r="C1419" s="219" t="s">
        <v>1952</v>
      </c>
      <c r="D1419" s="382"/>
      <c r="E1419" s="194"/>
      <c r="F1419" s="382" t="s">
        <v>2137</v>
      </c>
      <c r="G1419" s="382">
        <v>72101505</v>
      </c>
      <c r="H1419" s="580">
        <v>60000</v>
      </c>
      <c r="I1419" s="382" t="s">
        <v>295</v>
      </c>
      <c r="J1419" s="63">
        <v>45200</v>
      </c>
      <c r="K1419" s="382">
        <v>250</v>
      </c>
      <c r="L1419" s="380" t="s">
        <v>2247</v>
      </c>
    </row>
    <row r="1420" spans="1:12" ht="51" hidden="1" customHeight="1" x14ac:dyDescent="0.2">
      <c r="A1420" s="3">
        <v>1414</v>
      </c>
      <c r="B1420" s="61">
        <v>4160</v>
      </c>
      <c r="C1420" s="219" t="s">
        <v>1959</v>
      </c>
      <c r="D1420" s="382"/>
      <c r="E1420" s="194"/>
      <c r="F1420" s="382" t="s">
        <v>2137</v>
      </c>
      <c r="G1420" s="382">
        <v>14111703</v>
      </c>
      <c r="H1420" s="580">
        <v>1800000</v>
      </c>
      <c r="I1420" s="382" t="s">
        <v>773</v>
      </c>
      <c r="J1420" s="63">
        <v>45200</v>
      </c>
      <c r="K1420" s="382">
        <v>289</v>
      </c>
      <c r="L1420" s="380" t="s">
        <v>2248</v>
      </c>
    </row>
    <row r="1421" spans="1:12" ht="89.25" hidden="1" customHeight="1" x14ac:dyDescent="0.2">
      <c r="A1421" s="3">
        <v>1415</v>
      </c>
      <c r="B1421" s="61">
        <v>4160</v>
      </c>
      <c r="C1421" s="219" t="s">
        <v>1962</v>
      </c>
      <c r="D1421" s="382"/>
      <c r="E1421" s="194"/>
      <c r="F1421" s="382" t="s">
        <v>2137</v>
      </c>
      <c r="G1421" s="382">
        <v>201216</v>
      </c>
      <c r="H1421" s="580">
        <v>18500</v>
      </c>
      <c r="I1421" s="382" t="s">
        <v>35</v>
      </c>
      <c r="J1421" s="63">
        <v>45200</v>
      </c>
      <c r="K1421" s="382">
        <v>314</v>
      </c>
      <c r="L1421" s="380" t="s">
        <v>2249</v>
      </c>
    </row>
    <row r="1422" spans="1:12" ht="51" hidden="1" customHeight="1" x14ac:dyDescent="0.2">
      <c r="A1422" s="3">
        <v>1416</v>
      </c>
      <c r="B1422" s="61">
        <v>4160</v>
      </c>
      <c r="C1422" s="219" t="s">
        <v>1964</v>
      </c>
      <c r="D1422" s="382"/>
      <c r="E1422" s="194"/>
      <c r="F1422" s="382" t="s">
        <v>2137</v>
      </c>
      <c r="G1422" s="382">
        <v>26111701</v>
      </c>
      <c r="H1422" s="580">
        <v>100000</v>
      </c>
      <c r="I1422" s="382" t="s">
        <v>669</v>
      </c>
      <c r="J1422" s="63">
        <v>45200</v>
      </c>
      <c r="K1422" s="382">
        <v>344</v>
      </c>
      <c r="L1422" s="380" t="s">
        <v>2248</v>
      </c>
    </row>
    <row r="1423" spans="1:12" ht="89.25" hidden="1" customHeight="1" x14ac:dyDescent="0.2">
      <c r="A1423" s="3">
        <v>1417</v>
      </c>
      <c r="B1423" s="61">
        <v>4160</v>
      </c>
      <c r="C1423" s="219" t="s">
        <v>1965</v>
      </c>
      <c r="D1423" s="382"/>
      <c r="E1423" s="194"/>
      <c r="F1423" s="382" t="s">
        <v>2137</v>
      </c>
      <c r="G1423" s="382">
        <v>26111701</v>
      </c>
      <c r="H1423" s="580">
        <v>146000</v>
      </c>
      <c r="I1423" s="382" t="s">
        <v>669</v>
      </c>
      <c r="J1423" s="63">
        <v>45200</v>
      </c>
      <c r="K1423" s="382">
        <v>344</v>
      </c>
      <c r="L1423" s="380" t="s">
        <v>2248</v>
      </c>
    </row>
    <row r="1424" spans="1:12" ht="63.75" hidden="1" customHeight="1" x14ac:dyDescent="0.2">
      <c r="A1424" s="3">
        <v>1418</v>
      </c>
      <c r="B1424" s="61">
        <v>4160</v>
      </c>
      <c r="C1424" s="219" t="s">
        <v>2041</v>
      </c>
      <c r="D1424" s="382"/>
      <c r="E1424" s="194"/>
      <c r="F1424" s="382" t="s">
        <v>2137</v>
      </c>
      <c r="G1424" s="382" t="s">
        <v>2161</v>
      </c>
      <c r="H1424" s="580">
        <v>1000000</v>
      </c>
      <c r="I1424" s="382" t="s">
        <v>669</v>
      </c>
      <c r="J1424" s="63">
        <v>45200</v>
      </c>
      <c r="K1424" s="382">
        <v>344</v>
      </c>
      <c r="L1424" s="380" t="s">
        <v>2248</v>
      </c>
    </row>
    <row r="1425" spans="1:12" ht="51" hidden="1" customHeight="1" x14ac:dyDescent="0.2">
      <c r="A1425" s="3">
        <v>1419</v>
      </c>
      <c r="B1425" s="61">
        <v>4160</v>
      </c>
      <c r="C1425" s="219" t="s">
        <v>1966</v>
      </c>
      <c r="D1425" s="382"/>
      <c r="E1425" s="194"/>
      <c r="F1425" s="382" t="s">
        <v>2137</v>
      </c>
      <c r="G1425" s="382">
        <v>261117</v>
      </c>
      <c r="H1425" s="580">
        <v>15000</v>
      </c>
      <c r="I1425" s="382" t="s">
        <v>693</v>
      </c>
      <c r="J1425" s="63">
        <v>45200</v>
      </c>
      <c r="K1425" s="382">
        <v>364</v>
      </c>
      <c r="L1425" s="380" t="s">
        <v>2248</v>
      </c>
    </row>
    <row r="1426" spans="1:12" ht="51" hidden="1" customHeight="1" x14ac:dyDescent="0.2">
      <c r="A1426" s="3">
        <v>1420</v>
      </c>
      <c r="B1426" s="61">
        <v>4160</v>
      </c>
      <c r="C1426" s="219" t="s">
        <v>1967</v>
      </c>
      <c r="D1426" s="382"/>
      <c r="E1426" s="194"/>
      <c r="F1426" s="382" t="s">
        <v>2137</v>
      </c>
      <c r="G1426" s="382">
        <v>261117</v>
      </c>
      <c r="H1426" s="580">
        <v>20000</v>
      </c>
      <c r="I1426" s="382" t="s">
        <v>693</v>
      </c>
      <c r="J1426" s="63">
        <v>45200</v>
      </c>
      <c r="K1426" s="382">
        <v>364</v>
      </c>
      <c r="L1426" s="380" t="s">
        <v>2248</v>
      </c>
    </row>
    <row r="1427" spans="1:12" ht="51" hidden="1" customHeight="1" x14ac:dyDescent="0.2">
      <c r="A1427" s="3">
        <v>1421</v>
      </c>
      <c r="B1427" s="61">
        <v>4160</v>
      </c>
      <c r="C1427" s="219" t="s">
        <v>2042</v>
      </c>
      <c r="D1427" s="382"/>
      <c r="E1427" s="194"/>
      <c r="F1427" s="382" t="s">
        <v>2162</v>
      </c>
      <c r="G1427" s="382" t="s">
        <v>2139</v>
      </c>
      <c r="H1427" s="580">
        <v>15200</v>
      </c>
      <c r="I1427" s="382" t="s">
        <v>76</v>
      </c>
      <c r="J1427" s="63">
        <v>45200</v>
      </c>
      <c r="K1427" s="382">
        <v>364</v>
      </c>
      <c r="L1427" s="380" t="s">
        <v>2248</v>
      </c>
    </row>
    <row r="1428" spans="1:12" ht="51" hidden="1" customHeight="1" x14ac:dyDescent="0.2">
      <c r="A1428" s="3">
        <v>1422</v>
      </c>
      <c r="B1428" s="61">
        <v>4160</v>
      </c>
      <c r="C1428" s="219" t="s">
        <v>2015</v>
      </c>
      <c r="D1428" s="382"/>
      <c r="E1428" s="194"/>
      <c r="F1428" s="382" t="s">
        <v>2137</v>
      </c>
      <c r="G1428" s="382" t="s">
        <v>2139</v>
      </c>
      <c r="H1428" s="580">
        <v>10000</v>
      </c>
      <c r="I1428" s="382" t="s">
        <v>693</v>
      </c>
      <c r="J1428" s="63">
        <v>45200</v>
      </c>
      <c r="K1428" s="382">
        <v>364</v>
      </c>
      <c r="L1428" s="380" t="s">
        <v>2248</v>
      </c>
    </row>
    <row r="1429" spans="1:12" ht="76.5" hidden="1" customHeight="1" x14ac:dyDescent="0.2">
      <c r="A1429" s="3">
        <v>1423</v>
      </c>
      <c r="B1429" s="61">
        <v>4160</v>
      </c>
      <c r="C1429" s="219" t="s">
        <v>2016</v>
      </c>
      <c r="D1429" s="382"/>
      <c r="E1429" s="194"/>
      <c r="F1429" s="382" t="s">
        <v>2137</v>
      </c>
      <c r="G1429" s="382" t="s">
        <v>2139</v>
      </c>
      <c r="H1429" s="580">
        <v>10000</v>
      </c>
      <c r="I1429" s="382" t="s">
        <v>693</v>
      </c>
      <c r="J1429" s="63">
        <v>45200</v>
      </c>
      <c r="K1429" s="382">
        <v>364</v>
      </c>
      <c r="L1429" s="380" t="s">
        <v>2248</v>
      </c>
    </row>
    <row r="1430" spans="1:12" ht="63.75" hidden="1" customHeight="1" x14ac:dyDescent="0.2">
      <c r="A1430" s="3">
        <v>1424</v>
      </c>
      <c r="B1430" s="61">
        <v>4160</v>
      </c>
      <c r="C1430" s="219" t="s">
        <v>2017</v>
      </c>
      <c r="D1430" s="382"/>
      <c r="E1430" s="194"/>
      <c r="F1430" s="382" t="s">
        <v>2137</v>
      </c>
      <c r="G1430" s="382">
        <v>44102412</v>
      </c>
      <c r="H1430" s="580">
        <v>1540000</v>
      </c>
      <c r="I1430" s="382" t="s">
        <v>693</v>
      </c>
      <c r="J1430" s="63">
        <v>45200</v>
      </c>
      <c r="K1430" s="382">
        <v>364</v>
      </c>
      <c r="L1430" s="380" t="s">
        <v>2248</v>
      </c>
    </row>
    <row r="1431" spans="1:12" ht="51" hidden="1" customHeight="1" x14ac:dyDescent="0.2">
      <c r="A1431" s="3">
        <v>1425</v>
      </c>
      <c r="B1431" s="61">
        <v>4160</v>
      </c>
      <c r="C1431" s="219" t="s">
        <v>2018</v>
      </c>
      <c r="D1431" s="382"/>
      <c r="E1431" s="194"/>
      <c r="F1431" s="382" t="s">
        <v>2137</v>
      </c>
      <c r="G1431" s="382">
        <v>43191606</v>
      </c>
      <c r="H1431" s="580">
        <v>20000</v>
      </c>
      <c r="I1431" s="382" t="s">
        <v>693</v>
      </c>
      <c r="J1431" s="63">
        <v>45200</v>
      </c>
      <c r="K1431" s="382">
        <v>364</v>
      </c>
      <c r="L1431" s="380" t="s">
        <v>2248</v>
      </c>
    </row>
    <row r="1432" spans="1:12" ht="51" hidden="1" customHeight="1" x14ac:dyDescent="0.2">
      <c r="A1432" s="3">
        <v>1426</v>
      </c>
      <c r="B1432" s="61">
        <v>4160</v>
      </c>
      <c r="C1432" s="219" t="s">
        <v>2019</v>
      </c>
      <c r="D1432" s="382"/>
      <c r="E1432" s="194"/>
      <c r="F1432" s="382" t="s">
        <v>2137</v>
      </c>
      <c r="G1432" s="382">
        <v>47121702</v>
      </c>
      <c r="H1432" s="580">
        <v>25000</v>
      </c>
      <c r="I1432" s="382" t="s">
        <v>693</v>
      </c>
      <c r="J1432" s="63">
        <v>45200</v>
      </c>
      <c r="K1432" s="382">
        <v>364</v>
      </c>
      <c r="L1432" s="380" t="s">
        <v>2248</v>
      </c>
    </row>
    <row r="1433" spans="1:12" ht="51" hidden="1" customHeight="1" x14ac:dyDescent="0.2">
      <c r="A1433" s="3">
        <v>1427</v>
      </c>
      <c r="B1433" s="61">
        <v>4160</v>
      </c>
      <c r="C1433" s="219" t="s">
        <v>2020</v>
      </c>
      <c r="D1433" s="382"/>
      <c r="E1433" s="194"/>
      <c r="F1433" s="382" t="s">
        <v>2137</v>
      </c>
      <c r="G1433" s="382">
        <v>41111717</v>
      </c>
      <c r="H1433" s="580">
        <v>45000</v>
      </c>
      <c r="I1433" s="382" t="s">
        <v>693</v>
      </c>
      <c r="J1433" s="63">
        <v>45200</v>
      </c>
      <c r="K1433" s="382">
        <v>364</v>
      </c>
      <c r="L1433" s="380" t="s">
        <v>2248</v>
      </c>
    </row>
    <row r="1434" spans="1:12" ht="51" hidden="1" customHeight="1" x14ac:dyDescent="0.2">
      <c r="A1434" s="3">
        <v>1428</v>
      </c>
      <c r="B1434" s="61">
        <v>4160</v>
      </c>
      <c r="C1434" s="219" t="s">
        <v>2021</v>
      </c>
      <c r="D1434" s="382"/>
      <c r="E1434" s="194"/>
      <c r="F1434" s="382" t="s">
        <v>2137</v>
      </c>
      <c r="G1434" s="382">
        <v>44111605</v>
      </c>
      <c r="H1434" s="580">
        <v>35000</v>
      </c>
      <c r="I1434" s="382" t="s">
        <v>693</v>
      </c>
      <c r="J1434" s="63">
        <v>45200</v>
      </c>
      <c r="K1434" s="382">
        <v>364</v>
      </c>
      <c r="L1434" s="380" t="s">
        <v>2248</v>
      </c>
    </row>
    <row r="1435" spans="1:12" ht="51" hidden="1" customHeight="1" x14ac:dyDescent="0.2">
      <c r="A1435" s="3">
        <v>1429</v>
      </c>
      <c r="B1435" s="61">
        <v>4160</v>
      </c>
      <c r="C1435" s="219" t="s">
        <v>2022</v>
      </c>
      <c r="D1435" s="382"/>
      <c r="E1435" s="194"/>
      <c r="F1435" s="382" t="s">
        <v>2137</v>
      </c>
      <c r="G1435" s="382">
        <v>14111545</v>
      </c>
      <c r="H1435" s="580">
        <v>25000</v>
      </c>
      <c r="I1435" s="382" t="s">
        <v>693</v>
      </c>
      <c r="J1435" s="63">
        <v>45200</v>
      </c>
      <c r="K1435" s="382">
        <v>364</v>
      </c>
      <c r="L1435" s="380" t="s">
        <v>2248</v>
      </c>
    </row>
    <row r="1436" spans="1:12" ht="51" hidden="1" customHeight="1" x14ac:dyDescent="0.2">
      <c r="A1436" s="3">
        <v>1430</v>
      </c>
      <c r="B1436" s="61">
        <v>4160</v>
      </c>
      <c r="C1436" s="219" t="s">
        <v>2023</v>
      </c>
      <c r="D1436" s="382"/>
      <c r="E1436" s="194"/>
      <c r="F1436" s="382" t="s">
        <v>2137</v>
      </c>
      <c r="G1436" s="382">
        <v>44111911</v>
      </c>
      <c r="H1436" s="580">
        <v>75000</v>
      </c>
      <c r="I1436" s="382" t="s">
        <v>693</v>
      </c>
      <c r="J1436" s="63">
        <v>45200</v>
      </c>
      <c r="K1436" s="382">
        <v>364</v>
      </c>
      <c r="L1436" s="380" t="s">
        <v>2248</v>
      </c>
    </row>
    <row r="1437" spans="1:12" ht="51" hidden="1" customHeight="1" x14ac:dyDescent="0.2">
      <c r="A1437" s="3">
        <v>1431</v>
      </c>
      <c r="B1437" s="61">
        <v>4160</v>
      </c>
      <c r="C1437" s="219" t="s">
        <v>2024</v>
      </c>
      <c r="D1437" s="382"/>
      <c r="E1437" s="194"/>
      <c r="F1437" s="382" t="s">
        <v>2137</v>
      </c>
      <c r="G1437" s="382">
        <v>60121602</v>
      </c>
      <c r="H1437" s="580">
        <v>5000</v>
      </c>
      <c r="I1437" s="382" t="s">
        <v>693</v>
      </c>
      <c r="J1437" s="63">
        <v>45200</v>
      </c>
      <c r="K1437" s="382">
        <v>364</v>
      </c>
      <c r="L1437" s="380" t="s">
        <v>2248</v>
      </c>
    </row>
    <row r="1438" spans="1:12" ht="51" hidden="1" customHeight="1" x14ac:dyDescent="0.2">
      <c r="A1438" s="3">
        <v>1432</v>
      </c>
      <c r="B1438" s="61">
        <v>4160</v>
      </c>
      <c r="C1438" s="219" t="s">
        <v>37</v>
      </c>
      <c r="D1438" s="382"/>
      <c r="E1438" s="194"/>
      <c r="F1438" s="382" t="s">
        <v>2137</v>
      </c>
      <c r="G1438" s="382">
        <v>502017</v>
      </c>
      <c r="H1438" s="580">
        <v>500000</v>
      </c>
      <c r="I1438" s="382" t="s">
        <v>720</v>
      </c>
      <c r="J1438" s="63">
        <v>45200</v>
      </c>
      <c r="K1438" s="382">
        <v>374</v>
      </c>
      <c r="L1438" s="380" t="s">
        <v>2248</v>
      </c>
    </row>
    <row r="1439" spans="1:12" ht="51" hidden="1" customHeight="1" x14ac:dyDescent="0.2">
      <c r="A1439" s="3">
        <v>1433</v>
      </c>
      <c r="B1439" s="61">
        <v>4160</v>
      </c>
      <c r="C1439" s="219" t="s">
        <v>42</v>
      </c>
      <c r="D1439" s="382"/>
      <c r="E1439" s="194"/>
      <c r="F1439" s="382" t="s">
        <v>2137</v>
      </c>
      <c r="G1439" s="382">
        <v>501615</v>
      </c>
      <c r="H1439" s="580">
        <v>245000</v>
      </c>
      <c r="I1439" s="382" t="s">
        <v>720</v>
      </c>
      <c r="J1439" s="63">
        <v>45200</v>
      </c>
      <c r="K1439" s="382">
        <v>374</v>
      </c>
      <c r="L1439" s="380" t="s">
        <v>2248</v>
      </c>
    </row>
    <row r="1440" spans="1:12" ht="41.25" hidden="1" customHeight="1" x14ac:dyDescent="0.2">
      <c r="A1440" s="3">
        <v>1434</v>
      </c>
      <c r="B1440" s="61">
        <v>4160</v>
      </c>
      <c r="C1440" s="219" t="s">
        <v>2043</v>
      </c>
      <c r="D1440" s="382"/>
      <c r="E1440" s="194"/>
      <c r="F1440" s="382" t="s">
        <v>2137</v>
      </c>
      <c r="G1440" s="382">
        <v>801315</v>
      </c>
      <c r="H1440" s="579">
        <v>19967000</v>
      </c>
      <c r="I1440" s="382" t="s">
        <v>2163</v>
      </c>
      <c r="J1440" s="63">
        <v>45200</v>
      </c>
      <c r="K1440" s="382">
        <v>121</v>
      </c>
      <c r="L1440" s="380" t="s">
        <v>2250</v>
      </c>
    </row>
    <row r="1441" spans="1:12" ht="38.25" hidden="1" customHeight="1" x14ac:dyDescent="0.2">
      <c r="A1441" s="3">
        <v>1435</v>
      </c>
      <c r="B1441" s="61">
        <v>4150</v>
      </c>
      <c r="C1441" s="219" t="s">
        <v>2044</v>
      </c>
      <c r="D1441" s="382"/>
      <c r="E1441" s="194"/>
      <c r="F1441" s="382" t="s">
        <v>2137</v>
      </c>
      <c r="G1441" s="382">
        <v>801315</v>
      </c>
      <c r="H1441" s="580">
        <v>6823984.9299999997</v>
      </c>
      <c r="I1441" s="382" t="s">
        <v>2163</v>
      </c>
      <c r="J1441" s="63">
        <v>45200</v>
      </c>
      <c r="K1441" s="382">
        <v>127</v>
      </c>
      <c r="L1441" s="380" t="s">
        <v>2251</v>
      </c>
    </row>
    <row r="1442" spans="1:12" ht="25.5" hidden="1" customHeight="1" x14ac:dyDescent="0.2">
      <c r="A1442" s="3">
        <v>1436</v>
      </c>
      <c r="B1442" s="61">
        <v>4150</v>
      </c>
      <c r="C1442" s="219" t="s">
        <v>1950</v>
      </c>
      <c r="D1442" s="382"/>
      <c r="E1442" s="194"/>
      <c r="F1442" s="382" t="s">
        <v>2137</v>
      </c>
      <c r="G1442" s="382">
        <v>911115</v>
      </c>
      <c r="H1442" s="580">
        <v>125000</v>
      </c>
      <c r="I1442" s="382" t="s">
        <v>295</v>
      </c>
      <c r="J1442" s="63">
        <v>45200</v>
      </c>
      <c r="K1442" s="382">
        <v>248</v>
      </c>
      <c r="L1442" s="380" t="s">
        <v>2252</v>
      </c>
    </row>
    <row r="1443" spans="1:12" ht="38.25" hidden="1" customHeight="1" x14ac:dyDescent="0.2">
      <c r="A1443" s="3">
        <v>1437</v>
      </c>
      <c r="B1443" s="61">
        <v>4150</v>
      </c>
      <c r="C1443" s="219" t="s">
        <v>1951</v>
      </c>
      <c r="D1443" s="382"/>
      <c r="E1443" s="194"/>
      <c r="F1443" s="382" t="s">
        <v>2137</v>
      </c>
      <c r="G1443" s="382">
        <v>72154037</v>
      </c>
      <c r="H1443" s="805">
        <v>125000</v>
      </c>
      <c r="I1443" s="382" t="s">
        <v>295</v>
      </c>
      <c r="J1443" s="63">
        <v>45200</v>
      </c>
      <c r="K1443" s="382">
        <v>250</v>
      </c>
      <c r="L1443" s="812" t="s">
        <v>2253</v>
      </c>
    </row>
    <row r="1444" spans="1:12" ht="38.25" hidden="1" customHeight="1" x14ac:dyDescent="0.2">
      <c r="A1444" s="3">
        <v>1438</v>
      </c>
      <c r="B1444" s="61">
        <v>4150</v>
      </c>
      <c r="C1444" s="219" t="s">
        <v>1952</v>
      </c>
      <c r="D1444" s="382"/>
      <c r="E1444" s="194"/>
      <c r="F1444" s="382" t="s">
        <v>2137</v>
      </c>
      <c r="G1444" s="382">
        <v>72101505</v>
      </c>
      <c r="H1444" s="805"/>
      <c r="I1444" s="382" t="s">
        <v>295</v>
      </c>
      <c r="J1444" s="63">
        <v>45200</v>
      </c>
      <c r="K1444" s="382">
        <v>250</v>
      </c>
      <c r="L1444" s="812"/>
    </row>
    <row r="1445" spans="1:12" ht="76.5" hidden="1" customHeight="1" x14ac:dyDescent="0.2">
      <c r="A1445" s="3">
        <v>1439</v>
      </c>
      <c r="B1445" s="61">
        <v>4150</v>
      </c>
      <c r="C1445" s="219" t="s">
        <v>1953</v>
      </c>
      <c r="D1445" s="382"/>
      <c r="E1445" s="194"/>
      <c r="F1445" s="382" t="s">
        <v>2137</v>
      </c>
      <c r="G1445" s="382">
        <v>7818703</v>
      </c>
      <c r="H1445" s="805"/>
      <c r="I1445" s="382" t="s">
        <v>295</v>
      </c>
      <c r="J1445" s="63">
        <v>45200</v>
      </c>
      <c r="K1445" s="382">
        <v>250</v>
      </c>
      <c r="L1445" s="812"/>
    </row>
    <row r="1446" spans="1:12" ht="25.5" hidden="1" customHeight="1" x14ac:dyDescent="0.2">
      <c r="A1446" s="3">
        <v>1440</v>
      </c>
      <c r="B1446" s="61">
        <v>4150</v>
      </c>
      <c r="C1446" s="219" t="s">
        <v>1954</v>
      </c>
      <c r="D1446" s="382"/>
      <c r="E1446" s="194"/>
      <c r="F1446" s="382" t="s">
        <v>2137</v>
      </c>
      <c r="G1446" s="382" t="s">
        <v>2139</v>
      </c>
      <c r="H1446" s="805"/>
      <c r="I1446" s="382" t="s">
        <v>295</v>
      </c>
      <c r="J1446" s="63">
        <v>45200</v>
      </c>
      <c r="K1446" s="382">
        <v>250</v>
      </c>
      <c r="L1446" s="812"/>
    </row>
    <row r="1447" spans="1:12" ht="63.75" hidden="1" customHeight="1" x14ac:dyDescent="0.2">
      <c r="A1447" s="3">
        <v>1441</v>
      </c>
      <c r="B1447" s="61">
        <v>4150</v>
      </c>
      <c r="C1447" s="219" t="s">
        <v>1956</v>
      </c>
      <c r="D1447" s="382"/>
      <c r="E1447" s="194"/>
      <c r="F1447" s="382" t="s">
        <v>2137</v>
      </c>
      <c r="G1447" s="382">
        <v>12352104</v>
      </c>
      <c r="H1447" s="582">
        <v>1000000</v>
      </c>
      <c r="I1447" s="382" t="s">
        <v>2140</v>
      </c>
      <c r="J1447" s="63">
        <v>45200</v>
      </c>
      <c r="K1447" s="382">
        <v>274</v>
      </c>
      <c r="L1447" s="812" t="s">
        <v>2254</v>
      </c>
    </row>
    <row r="1448" spans="1:12" ht="51" hidden="1" customHeight="1" x14ac:dyDescent="0.2">
      <c r="A1448" s="3">
        <v>1442</v>
      </c>
      <c r="B1448" s="61">
        <v>4150</v>
      </c>
      <c r="C1448" s="219" t="s">
        <v>1957</v>
      </c>
      <c r="D1448" s="382"/>
      <c r="E1448" s="194"/>
      <c r="F1448" s="382" t="s">
        <v>2137</v>
      </c>
      <c r="G1448" s="382">
        <v>53131609</v>
      </c>
      <c r="H1448" s="580"/>
      <c r="I1448" s="382" t="s">
        <v>2140</v>
      </c>
      <c r="J1448" s="63">
        <v>45200</v>
      </c>
      <c r="K1448" s="382">
        <v>274</v>
      </c>
      <c r="L1448" s="812"/>
    </row>
    <row r="1449" spans="1:12" ht="51" hidden="1" customHeight="1" x14ac:dyDescent="0.2">
      <c r="A1449" s="3">
        <v>1443</v>
      </c>
      <c r="B1449" s="61">
        <v>4150</v>
      </c>
      <c r="C1449" s="219" t="s">
        <v>1958</v>
      </c>
      <c r="D1449" s="382"/>
      <c r="E1449" s="194"/>
      <c r="F1449" s="382" t="s">
        <v>2137</v>
      </c>
      <c r="G1449" s="382">
        <v>12352104</v>
      </c>
      <c r="H1449" s="582"/>
      <c r="I1449" s="382" t="s">
        <v>2140</v>
      </c>
      <c r="J1449" s="63">
        <v>45200</v>
      </c>
      <c r="K1449" s="382">
        <v>274</v>
      </c>
      <c r="L1449" s="812"/>
    </row>
    <row r="1450" spans="1:12" ht="12.75" hidden="1" customHeight="1" x14ac:dyDescent="0.2">
      <c r="A1450" s="3">
        <v>1444</v>
      </c>
      <c r="B1450" s="61">
        <v>4150</v>
      </c>
      <c r="C1450" s="219" t="s">
        <v>1976</v>
      </c>
      <c r="D1450" s="382"/>
      <c r="E1450" s="194"/>
      <c r="F1450" s="382" t="s">
        <v>2137</v>
      </c>
      <c r="G1450" s="382">
        <v>31211505</v>
      </c>
      <c r="H1450" s="580">
        <v>25000</v>
      </c>
      <c r="I1450" s="382" t="s">
        <v>306</v>
      </c>
      <c r="J1450" s="63">
        <v>45200</v>
      </c>
      <c r="K1450" s="382">
        <v>277</v>
      </c>
      <c r="L1450" s="812" t="s">
        <v>2255</v>
      </c>
    </row>
    <row r="1451" spans="1:12" ht="12.75" hidden="1" customHeight="1" x14ac:dyDescent="0.2">
      <c r="A1451" s="3">
        <v>1445</v>
      </c>
      <c r="B1451" s="61">
        <v>4150</v>
      </c>
      <c r="C1451" s="219" t="s">
        <v>1977</v>
      </c>
      <c r="D1451" s="382"/>
      <c r="E1451" s="194"/>
      <c r="F1451" s="382" t="s">
        <v>2137</v>
      </c>
      <c r="G1451" s="382">
        <v>312118</v>
      </c>
      <c r="H1451" s="580"/>
      <c r="I1451" s="382" t="s">
        <v>306</v>
      </c>
      <c r="J1451" s="63">
        <v>45200</v>
      </c>
      <c r="K1451" s="382">
        <v>277</v>
      </c>
      <c r="L1451" s="812"/>
    </row>
    <row r="1452" spans="1:12" ht="38.25" hidden="1" customHeight="1" x14ac:dyDescent="0.2">
      <c r="A1452" s="3">
        <v>1446</v>
      </c>
      <c r="B1452" s="61">
        <v>4150</v>
      </c>
      <c r="C1452" s="219" t="s">
        <v>1959</v>
      </c>
      <c r="D1452" s="382"/>
      <c r="E1452" s="194"/>
      <c r="F1452" s="382" t="s">
        <v>2137</v>
      </c>
      <c r="G1452" s="382">
        <v>14111703</v>
      </c>
      <c r="H1452" s="580">
        <v>1500000</v>
      </c>
      <c r="I1452" s="382" t="s">
        <v>773</v>
      </c>
      <c r="J1452" s="63">
        <v>45200</v>
      </c>
      <c r="K1452" s="382">
        <v>289</v>
      </c>
      <c r="L1452" s="380" t="s">
        <v>2256</v>
      </c>
    </row>
    <row r="1453" spans="1:12" ht="38.25" hidden="1" customHeight="1" x14ac:dyDescent="0.2">
      <c r="A1453" s="3">
        <v>1447</v>
      </c>
      <c r="B1453" s="61">
        <v>4150</v>
      </c>
      <c r="C1453" s="219" t="s">
        <v>1984</v>
      </c>
      <c r="D1453" s="382"/>
      <c r="E1453" s="194"/>
      <c r="F1453" s="382" t="s">
        <v>2137</v>
      </c>
      <c r="G1453" s="382">
        <v>60104912</v>
      </c>
      <c r="H1453" s="580">
        <v>1000000</v>
      </c>
      <c r="I1453" s="382" t="s">
        <v>364</v>
      </c>
      <c r="J1453" s="63">
        <v>45200</v>
      </c>
      <c r="K1453" s="382">
        <v>299</v>
      </c>
      <c r="L1453" s="380" t="s">
        <v>2257</v>
      </c>
    </row>
    <row r="1454" spans="1:12" ht="25.5" hidden="1" customHeight="1" x14ac:dyDescent="0.2">
      <c r="A1454" s="3">
        <v>1448</v>
      </c>
      <c r="B1454" s="61">
        <v>4150</v>
      </c>
      <c r="C1454" s="219" t="s">
        <v>1985</v>
      </c>
      <c r="D1454" s="382"/>
      <c r="E1454" s="194"/>
      <c r="F1454" s="382" t="s">
        <v>2137</v>
      </c>
      <c r="G1454" s="382">
        <v>39121409</v>
      </c>
      <c r="H1454" s="805">
        <v>2000000</v>
      </c>
      <c r="I1454" s="382" t="s">
        <v>364</v>
      </c>
      <c r="J1454" s="63">
        <v>45200</v>
      </c>
      <c r="K1454" s="382">
        <v>304</v>
      </c>
      <c r="L1454" s="812" t="s">
        <v>2258</v>
      </c>
    </row>
    <row r="1455" spans="1:12" ht="12.75" hidden="1" customHeight="1" x14ac:dyDescent="0.2">
      <c r="A1455" s="3">
        <v>1449</v>
      </c>
      <c r="B1455" s="61">
        <v>4150</v>
      </c>
      <c r="C1455" s="219" t="s">
        <v>1960</v>
      </c>
      <c r="D1455" s="382"/>
      <c r="E1455" s="194"/>
      <c r="F1455" s="382" t="s">
        <v>2137</v>
      </c>
      <c r="G1455" s="382">
        <v>39121440</v>
      </c>
      <c r="H1455" s="805"/>
      <c r="I1455" s="382" t="s">
        <v>364</v>
      </c>
      <c r="J1455" s="63">
        <v>45200</v>
      </c>
      <c r="K1455" s="382">
        <v>304</v>
      </c>
      <c r="L1455" s="812"/>
    </row>
    <row r="1456" spans="1:12" ht="12.75" hidden="1" customHeight="1" x14ac:dyDescent="0.2">
      <c r="A1456" s="3">
        <v>1450</v>
      </c>
      <c r="B1456" s="61">
        <v>4150</v>
      </c>
      <c r="C1456" s="219" t="s">
        <v>1986</v>
      </c>
      <c r="D1456" s="382"/>
      <c r="E1456" s="194"/>
      <c r="F1456" s="382" t="s">
        <v>2137</v>
      </c>
      <c r="G1456" s="382" t="s">
        <v>2139</v>
      </c>
      <c r="H1456" s="805"/>
      <c r="I1456" s="382" t="s">
        <v>364</v>
      </c>
      <c r="J1456" s="63">
        <v>45200</v>
      </c>
      <c r="K1456" s="382">
        <v>304</v>
      </c>
      <c r="L1456" s="812"/>
    </row>
    <row r="1457" spans="1:12" ht="25.5" hidden="1" customHeight="1" x14ac:dyDescent="0.2">
      <c r="A1457" s="3">
        <v>1451</v>
      </c>
      <c r="B1457" s="61">
        <v>4150</v>
      </c>
      <c r="C1457" s="219" t="s">
        <v>1987</v>
      </c>
      <c r="D1457" s="382"/>
      <c r="E1457" s="194"/>
      <c r="F1457" s="382" t="s">
        <v>2137</v>
      </c>
      <c r="G1457" s="382">
        <v>30161501</v>
      </c>
      <c r="H1457" s="805"/>
      <c r="I1457" s="382" t="s">
        <v>364</v>
      </c>
      <c r="J1457" s="63">
        <v>45200</v>
      </c>
      <c r="K1457" s="382">
        <v>304</v>
      </c>
      <c r="L1457" s="812"/>
    </row>
    <row r="1458" spans="1:12" ht="102" hidden="1" customHeight="1" x14ac:dyDescent="0.2">
      <c r="A1458" s="3">
        <v>1452</v>
      </c>
      <c r="B1458" s="61">
        <v>4150</v>
      </c>
      <c r="C1458" s="219" t="s">
        <v>1988</v>
      </c>
      <c r="D1458" s="382"/>
      <c r="E1458" s="194"/>
      <c r="F1458" s="382" t="s">
        <v>2137</v>
      </c>
      <c r="G1458" s="382">
        <v>391222</v>
      </c>
      <c r="H1458" s="805"/>
      <c r="I1458" s="382" t="s">
        <v>364</v>
      </c>
      <c r="J1458" s="63">
        <v>45200</v>
      </c>
      <c r="K1458" s="382">
        <v>304</v>
      </c>
      <c r="L1458" s="812"/>
    </row>
    <row r="1459" spans="1:12" ht="51" hidden="1" customHeight="1" x14ac:dyDescent="0.2">
      <c r="A1459" s="3">
        <v>1453</v>
      </c>
      <c r="B1459" s="61">
        <v>4150</v>
      </c>
      <c r="C1459" s="219" t="s">
        <v>1989</v>
      </c>
      <c r="D1459" s="382"/>
      <c r="E1459" s="194"/>
      <c r="F1459" s="382" t="s">
        <v>2137</v>
      </c>
      <c r="G1459" s="382">
        <v>31162213</v>
      </c>
      <c r="H1459" s="805"/>
      <c r="I1459" s="382" t="s">
        <v>364</v>
      </c>
      <c r="J1459" s="63">
        <v>45200</v>
      </c>
      <c r="K1459" s="382">
        <v>304</v>
      </c>
      <c r="L1459" s="812"/>
    </row>
    <row r="1460" spans="1:12" ht="102" hidden="1" customHeight="1" x14ac:dyDescent="0.2">
      <c r="A1460" s="3">
        <v>1454</v>
      </c>
      <c r="B1460" s="61">
        <v>4150</v>
      </c>
      <c r="C1460" s="219" t="s">
        <v>1990</v>
      </c>
      <c r="D1460" s="382"/>
      <c r="E1460" s="194"/>
      <c r="F1460" s="382" t="s">
        <v>2137</v>
      </c>
      <c r="G1460" s="382">
        <v>39121102</v>
      </c>
      <c r="H1460" s="805"/>
      <c r="I1460" s="382" t="s">
        <v>364</v>
      </c>
      <c r="J1460" s="63">
        <v>45200</v>
      </c>
      <c r="K1460" s="382">
        <v>304</v>
      </c>
      <c r="L1460" s="812"/>
    </row>
    <row r="1461" spans="1:12" ht="102" hidden="1" customHeight="1" x14ac:dyDescent="0.2">
      <c r="A1461" s="3">
        <v>1455</v>
      </c>
      <c r="B1461" s="61">
        <v>4150</v>
      </c>
      <c r="C1461" s="219" t="s">
        <v>1961</v>
      </c>
      <c r="D1461" s="382"/>
      <c r="E1461" s="194"/>
      <c r="F1461" s="382" t="s">
        <v>2137</v>
      </c>
      <c r="G1461" s="382">
        <v>311615</v>
      </c>
      <c r="H1461" s="805">
        <v>800000</v>
      </c>
      <c r="I1461" s="382" t="s">
        <v>35</v>
      </c>
      <c r="J1461" s="63">
        <v>45200</v>
      </c>
      <c r="K1461" s="382">
        <v>314</v>
      </c>
      <c r="L1461" s="812" t="s">
        <v>2259</v>
      </c>
    </row>
    <row r="1462" spans="1:12" ht="25.5" hidden="1" customHeight="1" x14ac:dyDescent="0.2">
      <c r="A1462" s="3">
        <v>1456</v>
      </c>
      <c r="B1462" s="61">
        <v>4150</v>
      </c>
      <c r="C1462" s="219" t="s">
        <v>1962</v>
      </c>
      <c r="D1462" s="382"/>
      <c r="E1462" s="194"/>
      <c r="F1462" s="382" t="s">
        <v>2137</v>
      </c>
      <c r="G1462" s="382">
        <v>201216</v>
      </c>
      <c r="H1462" s="805"/>
      <c r="I1462" s="382" t="s">
        <v>35</v>
      </c>
      <c r="J1462" s="63">
        <v>45200</v>
      </c>
      <c r="K1462" s="382">
        <v>314</v>
      </c>
      <c r="L1462" s="812"/>
    </row>
    <row r="1463" spans="1:12" ht="12.75" hidden="1" customHeight="1" x14ac:dyDescent="0.2">
      <c r="A1463" s="3">
        <v>1457</v>
      </c>
      <c r="B1463" s="61">
        <v>4150</v>
      </c>
      <c r="C1463" s="219" t="s">
        <v>1992</v>
      </c>
      <c r="D1463" s="382"/>
      <c r="E1463" s="194"/>
      <c r="F1463" s="382" t="s">
        <v>2137</v>
      </c>
      <c r="G1463" s="382" t="s">
        <v>2139</v>
      </c>
      <c r="H1463" s="805"/>
      <c r="I1463" s="382" t="s">
        <v>35</v>
      </c>
      <c r="J1463" s="63">
        <v>45200</v>
      </c>
      <c r="K1463" s="382">
        <v>314</v>
      </c>
      <c r="L1463" s="812"/>
    </row>
    <row r="1464" spans="1:12" ht="12.75" hidden="1" customHeight="1" x14ac:dyDescent="0.2">
      <c r="A1464" s="3">
        <v>1458</v>
      </c>
      <c r="B1464" s="61">
        <v>4150</v>
      </c>
      <c r="C1464" s="219" t="s">
        <v>1993</v>
      </c>
      <c r="D1464" s="382"/>
      <c r="E1464" s="194"/>
      <c r="F1464" s="382" t="s">
        <v>2137</v>
      </c>
      <c r="G1464" s="382" t="s">
        <v>2139</v>
      </c>
      <c r="H1464" s="805"/>
      <c r="I1464" s="382" t="s">
        <v>35</v>
      </c>
      <c r="J1464" s="63">
        <v>45200</v>
      </c>
      <c r="K1464" s="382">
        <v>314</v>
      </c>
      <c r="L1464" s="812"/>
    </row>
    <row r="1465" spans="1:12" ht="25.5" hidden="1" customHeight="1" x14ac:dyDescent="0.2">
      <c r="A1465" s="3">
        <v>1459</v>
      </c>
      <c r="B1465" s="61">
        <v>4150</v>
      </c>
      <c r="C1465" s="219" t="s">
        <v>1994</v>
      </c>
      <c r="D1465" s="382"/>
      <c r="E1465" s="194"/>
      <c r="F1465" s="382" t="s">
        <v>2137</v>
      </c>
      <c r="G1465" s="382" t="s">
        <v>2139</v>
      </c>
      <c r="H1465" s="805"/>
      <c r="I1465" s="382" t="s">
        <v>35</v>
      </c>
      <c r="J1465" s="63">
        <v>45200</v>
      </c>
      <c r="K1465" s="382">
        <v>314</v>
      </c>
      <c r="L1465" s="812"/>
    </row>
    <row r="1466" spans="1:12" ht="12.75" hidden="1" customHeight="1" x14ac:dyDescent="0.2">
      <c r="A1466" s="3">
        <v>1460</v>
      </c>
      <c r="B1466" s="61">
        <v>4150</v>
      </c>
      <c r="C1466" s="219" t="s">
        <v>1995</v>
      </c>
      <c r="D1466" s="382"/>
      <c r="E1466" s="194"/>
      <c r="F1466" s="382" t="s">
        <v>2137</v>
      </c>
      <c r="G1466" s="382">
        <v>401733</v>
      </c>
      <c r="H1466" s="805"/>
      <c r="I1466" s="382" t="s">
        <v>35</v>
      </c>
      <c r="J1466" s="63">
        <v>45200</v>
      </c>
      <c r="K1466" s="382">
        <v>314</v>
      </c>
      <c r="L1466" s="812"/>
    </row>
    <row r="1467" spans="1:12" ht="102" hidden="1" customHeight="1" x14ac:dyDescent="0.2">
      <c r="A1467" s="3">
        <v>1461</v>
      </c>
      <c r="B1467" s="61">
        <v>4150</v>
      </c>
      <c r="C1467" s="219" t="s">
        <v>1996</v>
      </c>
      <c r="D1467" s="382"/>
      <c r="E1467" s="194"/>
      <c r="F1467" s="382" t="s">
        <v>2137</v>
      </c>
      <c r="G1467" s="382">
        <v>401715</v>
      </c>
      <c r="H1467" s="805"/>
      <c r="I1467" s="382" t="s">
        <v>35</v>
      </c>
      <c r="J1467" s="63">
        <v>45200</v>
      </c>
      <c r="K1467" s="382">
        <v>314</v>
      </c>
      <c r="L1467" s="812"/>
    </row>
    <row r="1468" spans="1:12" ht="102" hidden="1" customHeight="1" x14ac:dyDescent="0.2">
      <c r="A1468" s="3">
        <v>1462</v>
      </c>
      <c r="B1468" s="61">
        <v>4150</v>
      </c>
      <c r="C1468" s="219" t="s">
        <v>1997</v>
      </c>
      <c r="D1468" s="382"/>
      <c r="E1468" s="194"/>
      <c r="F1468" s="382" t="s">
        <v>2137</v>
      </c>
      <c r="G1468" s="382" t="s">
        <v>2139</v>
      </c>
      <c r="H1468" s="805"/>
      <c r="I1468" s="382" t="s">
        <v>35</v>
      </c>
      <c r="J1468" s="63">
        <v>45200</v>
      </c>
      <c r="K1468" s="382">
        <v>314</v>
      </c>
      <c r="L1468" s="812"/>
    </row>
    <row r="1469" spans="1:12" ht="25.5" hidden="1" customHeight="1" x14ac:dyDescent="0.2">
      <c r="A1469" s="3">
        <v>1463</v>
      </c>
      <c r="B1469" s="61">
        <v>4150</v>
      </c>
      <c r="C1469" s="219" t="s">
        <v>1998</v>
      </c>
      <c r="D1469" s="382"/>
      <c r="E1469" s="194"/>
      <c r="F1469" s="382" t="s">
        <v>2137</v>
      </c>
      <c r="G1469" s="382">
        <v>31261502</v>
      </c>
      <c r="H1469" s="805"/>
      <c r="I1469" s="382" t="s">
        <v>35</v>
      </c>
      <c r="J1469" s="63">
        <v>45200</v>
      </c>
      <c r="K1469" s="382">
        <v>314</v>
      </c>
      <c r="L1469" s="812"/>
    </row>
    <row r="1470" spans="1:12" ht="12.75" hidden="1" customHeight="1" x14ac:dyDescent="0.2">
      <c r="A1470" s="3">
        <v>1464</v>
      </c>
      <c r="B1470" s="61">
        <v>4150</v>
      </c>
      <c r="C1470" s="219" t="s">
        <v>1999</v>
      </c>
      <c r="D1470" s="382"/>
      <c r="E1470" s="194"/>
      <c r="F1470" s="382" t="s">
        <v>2137</v>
      </c>
      <c r="G1470" s="382">
        <v>311631</v>
      </c>
      <c r="H1470" s="805"/>
      <c r="I1470" s="382" t="s">
        <v>35</v>
      </c>
      <c r="J1470" s="63">
        <v>45200</v>
      </c>
      <c r="K1470" s="382">
        <v>314</v>
      </c>
      <c r="L1470" s="812"/>
    </row>
    <row r="1471" spans="1:12" ht="114.75" hidden="1" customHeight="1" x14ac:dyDescent="0.2">
      <c r="A1471" s="3">
        <v>1465</v>
      </c>
      <c r="B1471" s="61">
        <v>4150</v>
      </c>
      <c r="C1471" s="219" t="s">
        <v>2000</v>
      </c>
      <c r="D1471" s="382"/>
      <c r="E1471" s="194"/>
      <c r="F1471" s="382" t="s">
        <v>2137</v>
      </c>
      <c r="G1471" s="382" t="s">
        <v>2139</v>
      </c>
      <c r="H1471" s="805"/>
      <c r="I1471" s="382" t="s">
        <v>35</v>
      </c>
      <c r="J1471" s="63">
        <v>45200</v>
      </c>
      <c r="K1471" s="382">
        <v>314</v>
      </c>
      <c r="L1471" s="812"/>
    </row>
    <row r="1472" spans="1:12" ht="12.75" hidden="1" customHeight="1" x14ac:dyDescent="0.2">
      <c r="A1472" s="3">
        <v>1466</v>
      </c>
      <c r="B1472" s="61">
        <v>4150</v>
      </c>
      <c r="C1472" s="219" t="s">
        <v>2001</v>
      </c>
      <c r="D1472" s="382"/>
      <c r="E1472" s="194"/>
      <c r="F1472" s="382" t="s">
        <v>2137</v>
      </c>
      <c r="G1472" s="382">
        <v>40171501</v>
      </c>
      <c r="H1472" s="805"/>
      <c r="I1472" s="382" t="s">
        <v>35</v>
      </c>
      <c r="J1472" s="63">
        <v>45200</v>
      </c>
      <c r="K1472" s="382">
        <v>314</v>
      </c>
      <c r="L1472" s="812"/>
    </row>
    <row r="1473" spans="1:12" ht="12.75" hidden="1" customHeight="1" x14ac:dyDescent="0.2">
      <c r="A1473" s="3">
        <v>1467</v>
      </c>
      <c r="B1473" s="61">
        <v>4150</v>
      </c>
      <c r="C1473" s="219" t="s">
        <v>2002</v>
      </c>
      <c r="D1473" s="382"/>
      <c r="E1473" s="194"/>
      <c r="F1473" s="382" t="s">
        <v>2137</v>
      </c>
      <c r="G1473" s="382">
        <v>401824</v>
      </c>
      <c r="H1473" s="805"/>
      <c r="I1473" s="382" t="s">
        <v>35</v>
      </c>
      <c r="J1473" s="63">
        <v>45200</v>
      </c>
      <c r="K1473" s="382">
        <v>314</v>
      </c>
      <c r="L1473" s="812"/>
    </row>
    <row r="1474" spans="1:12" ht="25.5" hidden="1" customHeight="1" x14ac:dyDescent="0.2">
      <c r="A1474" s="3">
        <v>1468</v>
      </c>
      <c r="B1474" s="61">
        <v>4150</v>
      </c>
      <c r="C1474" s="219" t="s">
        <v>2003</v>
      </c>
      <c r="D1474" s="382"/>
      <c r="E1474" s="194"/>
      <c r="F1474" s="382" t="s">
        <v>2137</v>
      </c>
      <c r="G1474" s="382">
        <v>30102003</v>
      </c>
      <c r="H1474" s="805"/>
      <c r="I1474" s="382" t="s">
        <v>35</v>
      </c>
      <c r="J1474" s="63">
        <v>45200</v>
      </c>
      <c r="K1474" s="382">
        <v>314</v>
      </c>
      <c r="L1474" s="812"/>
    </row>
    <row r="1475" spans="1:12" ht="12.75" hidden="1" customHeight="1" x14ac:dyDescent="0.2">
      <c r="A1475" s="3">
        <v>1469</v>
      </c>
      <c r="B1475" s="61">
        <v>4150</v>
      </c>
      <c r="C1475" s="219" t="s">
        <v>2004</v>
      </c>
      <c r="D1475" s="382"/>
      <c r="E1475" s="194"/>
      <c r="F1475" s="382" t="s">
        <v>2137</v>
      </c>
      <c r="G1475" s="382">
        <v>30102003</v>
      </c>
      <c r="H1475" s="805"/>
      <c r="I1475" s="382" t="s">
        <v>35</v>
      </c>
      <c r="J1475" s="63">
        <v>45200</v>
      </c>
      <c r="K1475" s="382">
        <v>314</v>
      </c>
      <c r="L1475" s="812"/>
    </row>
    <row r="1476" spans="1:12" ht="12.75" hidden="1" customHeight="1" x14ac:dyDescent="0.2">
      <c r="A1476" s="3">
        <v>1470</v>
      </c>
      <c r="B1476" s="61">
        <v>4150</v>
      </c>
      <c r="C1476" s="219" t="s">
        <v>2005</v>
      </c>
      <c r="D1476" s="382"/>
      <c r="E1476" s="194"/>
      <c r="F1476" s="382" t="s">
        <v>2137</v>
      </c>
      <c r="G1476" s="382">
        <v>30102012</v>
      </c>
      <c r="H1476" s="805"/>
      <c r="I1476" s="382" t="s">
        <v>35</v>
      </c>
      <c r="J1476" s="63">
        <v>45200</v>
      </c>
      <c r="K1476" s="382">
        <v>314</v>
      </c>
      <c r="L1476" s="812"/>
    </row>
    <row r="1477" spans="1:12" ht="51" hidden="1" customHeight="1" x14ac:dyDescent="0.2">
      <c r="A1477" s="3">
        <v>1471</v>
      </c>
      <c r="B1477" s="61">
        <v>4150</v>
      </c>
      <c r="C1477" s="219" t="s">
        <v>1963</v>
      </c>
      <c r="D1477" s="382"/>
      <c r="E1477" s="194"/>
      <c r="F1477" s="382" t="s">
        <v>2137</v>
      </c>
      <c r="G1477" s="382">
        <v>46171501</v>
      </c>
      <c r="H1477" s="805"/>
      <c r="I1477" s="382" t="s">
        <v>35</v>
      </c>
      <c r="J1477" s="63">
        <v>45200</v>
      </c>
      <c r="K1477" s="382">
        <v>314</v>
      </c>
      <c r="L1477" s="812"/>
    </row>
    <row r="1478" spans="1:12" ht="51" hidden="1" customHeight="1" x14ac:dyDescent="0.2">
      <c r="A1478" s="3">
        <v>1472</v>
      </c>
      <c r="B1478" s="61">
        <v>4150</v>
      </c>
      <c r="C1478" s="219" t="s">
        <v>2006</v>
      </c>
      <c r="D1478" s="382"/>
      <c r="E1478" s="194"/>
      <c r="F1478" s="382" t="s">
        <v>2137</v>
      </c>
      <c r="G1478" s="382">
        <v>32121618</v>
      </c>
      <c r="H1478" s="805"/>
      <c r="I1478" s="382" t="s">
        <v>35</v>
      </c>
      <c r="J1478" s="63">
        <v>45200</v>
      </c>
      <c r="K1478" s="382">
        <v>314</v>
      </c>
      <c r="L1478" s="812"/>
    </row>
    <row r="1479" spans="1:12" ht="25.5" hidden="1" customHeight="1" x14ac:dyDescent="0.2">
      <c r="A1479" s="3">
        <v>1473</v>
      </c>
      <c r="B1479" s="61">
        <v>4150</v>
      </c>
      <c r="C1479" s="219" t="s">
        <v>2045</v>
      </c>
      <c r="D1479" s="382"/>
      <c r="E1479" s="194"/>
      <c r="F1479" s="382" t="s">
        <v>2137</v>
      </c>
      <c r="G1479" s="382">
        <v>111216</v>
      </c>
      <c r="H1479" s="580">
        <v>30000</v>
      </c>
      <c r="I1479" s="382" t="s">
        <v>495</v>
      </c>
      <c r="J1479" s="63">
        <v>45200</v>
      </c>
      <c r="K1479" s="382">
        <v>319</v>
      </c>
      <c r="L1479" s="380" t="s">
        <v>2260</v>
      </c>
    </row>
    <row r="1480" spans="1:12" ht="12.75" hidden="1" customHeight="1" x14ac:dyDescent="0.2">
      <c r="A1480" s="3">
        <v>1474</v>
      </c>
      <c r="B1480" s="61">
        <v>4150</v>
      </c>
      <c r="C1480" s="219" t="s">
        <v>2007</v>
      </c>
      <c r="D1480" s="382"/>
      <c r="E1480" s="194"/>
      <c r="F1480" s="382" t="s">
        <v>2137</v>
      </c>
      <c r="G1480" s="382">
        <v>31211904</v>
      </c>
      <c r="H1480" s="805">
        <v>600000</v>
      </c>
      <c r="I1480" s="382" t="s">
        <v>505</v>
      </c>
      <c r="J1480" s="63">
        <v>45200</v>
      </c>
      <c r="K1480" s="382">
        <v>324</v>
      </c>
      <c r="L1480" s="812" t="s">
        <v>2261</v>
      </c>
    </row>
    <row r="1481" spans="1:12" ht="12.75" hidden="1" customHeight="1" x14ac:dyDescent="0.2">
      <c r="A1481" s="3">
        <v>1475</v>
      </c>
      <c r="B1481" s="61">
        <v>4150</v>
      </c>
      <c r="C1481" s="219" t="s">
        <v>2008</v>
      </c>
      <c r="D1481" s="382"/>
      <c r="E1481" s="194"/>
      <c r="F1481" s="382" t="s">
        <v>2137</v>
      </c>
      <c r="G1481" s="382">
        <v>31211906</v>
      </c>
      <c r="H1481" s="805"/>
      <c r="I1481" s="382" t="s">
        <v>505</v>
      </c>
      <c r="J1481" s="63">
        <v>45200</v>
      </c>
      <c r="K1481" s="382">
        <v>324</v>
      </c>
      <c r="L1481" s="812"/>
    </row>
    <row r="1482" spans="1:12" ht="12.75" hidden="1" customHeight="1" x14ac:dyDescent="0.2">
      <c r="A1482" s="3">
        <v>1476</v>
      </c>
      <c r="B1482" s="61">
        <v>4150</v>
      </c>
      <c r="C1482" s="219" t="s">
        <v>2009</v>
      </c>
      <c r="D1482" s="382"/>
      <c r="E1482" s="194"/>
      <c r="F1482" s="382" t="s">
        <v>2137</v>
      </c>
      <c r="G1482" s="382">
        <v>31211917</v>
      </c>
      <c r="H1482" s="805"/>
      <c r="I1482" s="382" t="s">
        <v>505</v>
      </c>
      <c r="J1482" s="63">
        <v>45200</v>
      </c>
      <c r="K1482" s="382">
        <v>324</v>
      </c>
      <c r="L1482" s="812"/>
    </row>
    <row r="1483" spans="1:12" ht="12.75" hidden="1" customHeight="1" x14ac:dyDescent="0.2">
      <c r="A1483" s="3">
        <v>1477</v>
      </c>
      <c r="B1483" s="61">
        <v>4150</v>
      </c>
      <c r="C1483" s="219" t="s">
        <v>2010</v>
      </c>
      <c r="D1483" s="382"/>
      <c r="E1483" s="194"/>
      <c r="F1483" s="382" t="s">
        <v>2137</v>
      </c>
      <c r="G1483" s="382">
        <v>31133711</v>
      </c>
      <c r="H1483" s="805"/>
      <c r="I1483" s="382" t="s">
        <v>505</v>
      </c>
      <c r="J1483" s="63">
        <v>45200</v>
      </c>
      <c r="K1483" s="382">
        <v>324</v>
      </c>
      <c r="L1483" s="812"/>
    </row>
    <row r="1484" spans="1:12" ht="12.75" hidden="1" customHeight="1" x14ac:dyDescent="0.2">
      <c r="A1484" s="3">
        <v>1478</v>
      </c>
      <c r="B1484" s="61">
        <v>4150</v>
      </c>
      <c r="C1484" s="219" t="s">
        <v>2011</v>
      </c>
      <c r="D1484" s="382"/>
      <c r="E1484" s="194"/>
      <c r="F1484" s="382" t="s">
        <v>2137</v>
      </c>
      <c r="G1484" s="382">
        <v>40171517</v>
      </c>
      <c r="H1484" s="805"/>
      <c r="I1484" s="382" t="s">
        <v>505</v>
      </c>
      <c r="J1484" s="63">
        <v>45200</v>
      </c>
      <c r="K1484" s="382">
        <v>324</v>
      </c>
      <c r="L1484" s="812"/>
    </row>
    <row r="1485" spans="1:12" ht="114.75" hidden="1" customHeight="1" x14ac:dyDescent="0.2">
      <c r="A1485" s="3">
        <v>1479</v>
      </c>
      <c r="B1485" s="61">
        <v>4150</v>
      </c>
      <c r="C1485" s="219" t="s">
        <v>2012</v>
      </c>
      <c r="D1485" s="382"/>
      <c r="E1485" s="194"/>
      <c r="F1485" s="382" t="s">
        <v>2137</v>
      </c>
      <c r="G1485" s="382">
        <v>27112838</v>
      </c>
      <c r="H1485" s="805"/>
      <c r="I1485" s="382" t="s">
        <v>505</v>
      </c>
      <c r="J1485" s="63">
        <v>45200</v>
      </c>
      <c r="K1485" s="382">
        <v>324</v>
      </c>
      <c r="L1485" s="812"/>
    </row>
    <row r="1486" spans="1:12" ht="63.75" hidden="1" customHeight="1" x14ac:dyDescent="0.2">
      <c r="A1486" s="3">
        <v>1480</v>
      </c>
      <c r="B1486" s="61">
        <v>4150</v>
      </c>
      <c r="C1486" s="219" t="s">
        <v>2013</v>
      </c>
      <c r="D1486" s="382"/>
      <c r="E1486" s="194"/>
      <c r="F1486" s="382" t="s">
        <v>2137</v>
      </c>
      <c r="G1486" s="382">
        <v>31201509</v>
      </c>
      <c r="H1486" s="805"/>
      <c r="I1486" s="382" t="s">
        <v>505</v>
      </c>
      <c r="J1486" s="63">
        <v>45200</v>
      </c>
      <c r="K1486" s="382">
        <v>324</v>
      </c>
      <c r="L1486" s="812"/>
    </row>
    <row r="1487" spans="1:12" ht="38.25" hidden="1" customHeight="1" x14ac:dyDescent="0.2">
      <c r="A1487" s="3">
        <v>1481</v>
      </c>
      <c r="B1487" s="61">
        <v>4150</v>
      </c>
      <c r="C1487" s="219" t="s">
        <v>2014</v>
      </c>
      <c r="D1487" s="382"/>
      <c r="E1487" s="194"/>
      <c r="F1487" s="382" t="s">
        <v>2137</v>
      </c>
      <c r="G1487" s="382">
        <v>31201514</v>
      </c>
      <c r="H1487" s="805"/>
      <c r="I1487" s="382" t="s">
        <v>505</v>
      </c>
      <c r="J1487" s="63">
        <v>45200</v>
      </c>
      <c r="K1487" s="382">
        <v>324</v>
      </c>
      <c r="L1487" s="812"/>
    </row>
    <row r="1488" spans="1:12" ht="38.25" hidden="1" customHeight="1" x14ac:dyDescent="0.2">
      <c r="A1488" s="3">
        <v>1482</v>
      </c>
      <c r="B1488" s="61">
        <v>4150</v>
      </c>
      <c r="C1488" s="219" t="s">
        <v>1964</v>
      </c>
      <c r="D1488" s="382"/>
      <c r="E1488" s="194"/>
      <c r="F1488" s="382" t="s">
        <v>2137</v>
      </c>
      <c r="G1488" s="382">
        <v>26111701</v>
      </c>
      <c r="H1488" s="805">
        <v>500000</v>
      </c>
      <c r="I1488" s="382" t="s">
        <v>669</v>
      </c>
      <c r="J1488" s="63">
        <v>45200</v>
      </c>
      <c r="K1488" s="382">
        <v>344</v>
      </c>
      <c r="L1488" s="812" t="s">
        <v>2262</v>
      </c>
    </row>
    <row r="1489" spans="1:12" ht="89.25" hidden="1" customHeight="1" x14ac:dyDescent="0.2">
      <c r="A1489" s="3">
        <v>1483</v>
      </c>
      <c r="B1489" s="61">
        <v>4150</v>
      </c>
      <c r="C1489" s="219" t="s">
        <v>1965</v>
      </c>
      <c r="D1489" s="382"/>
      <c r="E1489" s="194"/>
      <c r="F1489" s="382" t="s">
        <v>2137</v>
      </c>
      <c r="G1489" s="382">
        <v>26111701</v>
      </c>
      <c r="H1489" s="805"/>
      <c r="I1489" s="382" t="s">
        <v>669</v>
      </c>
      <c r="J1489" s="63">
        <v>45200</v>
      </c>
      <c r="K1489" s="382">
        <v>344</v>
      </c>
      <c r="L1489" s="812"/>
    </row>
    <row r="1490" spans="1:12" ht="25.5" hidden="1" customHeight="1" x14ac:dyDescent="0.2">
      <c r="A1490" s="3">
        <v>1484</v>
      </c>
      <c r="B1490" s="61">
        <v>4150</v>
      </c>
      <c r="C1490" s="219" t="s">
        <v>1966</v>
      </c>
      <c r="D1490" s="382"/>
      <c r="E1490" s="194"/>
      <c r="F1490" s="382" t="s">
        <v>2137</v>
      </c>
      <c r="G1490" s="382">
        <v>261117</v>
      </c>
      <c r="H1490" s="805">
        <v>3500000</v>
      </c>
      <c r="I1490" s="382" t="s">
        <v>693</v>
      </c>
      <c r="J1490" s="63">
        <v>45200</v>
      </c>
      <c r="K1490" s="382">
        <v>364</v>
      </c>
      <c r="L1490" s="813" t="s">
        <v>2263</v>
      </c>
    </row>
    <row r="1491" spans="1:12" ht="25.5" hidden="1" customHeight="1" x14ac:dyDescent="0.2">
      <c r="A1491" s="3">
        <v>1485</v>
      </c>
      <c r="B1491" s="61">
        <v>4150</v>
      </c>
      <c r="C1491" s="219" t="s">
        <v>1967</v>
      </c>
      <c r="D1491" s="382"/>
      <c r="E1491" s="194"/>
      <c r="F1491" s="382" t="s">
        <v>2137</v>
      </c>
      <c r="G1491" s="382">
        <v>261117</v>
      </c>
      <c r="H1491" s="805"/>
      <c r="I1491" s="382" t="s">
        <v>693</v>
      </c>
      <c r="J1491" s="63">
        <v>45200</v>
      </c>
      <c r="K1491" s="382">
        <v>364</v>
      </c>
      <c r="L1491" s="814"/>
    </row>
    <row r="1492" spans="1:12" ht="25.5" hidden="1" customHeight="1" x14ac:dyDescent="0.2">
      <c r="A1492" s="3">
        <v>1486</v>
      </c>
      <c r="B1492" s="61">
        <v>4150</v>
      </c>
      <c r="C1492" s="219" t="s">
        <v>2015</v>
      </c>
      <c r="D1492" s="382"/>
      <c r="E1492" s="194"/>
      <c r="F1492" s="382" t="s">
        <v>2137</v>
      </c>
      <c r="G1492" s="382" t="s">
        <v>2139</v>
      </c>
      <c r="H1492" s="805"/>
      <c r="I1492" s="382" t="s">
        <v>693</v>
      </c>
      <c r="J1492" s="63">
        <v>45200</v>
      </c>
      <c r="K1492" s="382">
        <v>364</v>
      </c>
      <c r="L1492" s="814"/>
    </row>
    <row r="1493" spans="1:12" ht="76.5" hidden="1" customHeight="1" x14ac:dyDescent="0.2">
      <c r="A1493" s="3">
        <v>1487</v>
      </c>
      <c r="B1493" s="61">
        <v>4150</v>
      </c>
      <c r="C1493" s="219" t="s">
        <v>2016</v>
      </c>
      <c r="D1493" s="382"/>
      <c r="E1493" s="194"/>
      <c r="F1493" s="382" t="s">
        <v>2137</v>
      </c>
      <c r="G1493" s="382" t="s">
        <v>2139</v>
      </c>
      <c r="H1493" s="805"/>
      <c r="I1493" s="382" t="s">
        <v>693</v>
      </c>
      <c r="J1493" s="63">
        <v>45200</v>
      </c>
      <c r="K1493" s="382">
        <v>364</v>
      </c>
      <c r="L1493" s="814"/>
    </row>
    <row r="1494" spans="1:12" ht="63.75" hidden="1" customHeight="1" x14ac:dyDescent="0.2">
      <c r="A1494" s="3">
        <v>1488</v>
      </c>
      <c r="B1494" s="61">
        <v>4150</v>
      </c>
      <c r="C1494" s="219" t="s">
        <v>2017</v>
      </c>
      <c r="D1494" s="382"/>
      <c r="E1494" s="194"/>
      <c r="F1494" s="382" t="s">
        <v>2137</v>
      </c>
      <c r="G1494" s="382">
        <v>44102412</v>
      </c>
      <c r="H1494" s="805"/>
      <c r="I1494" s="382" t="s">
        <v>693</v>
      </c>
      <c r="J1494" s="63">
        <v>45200</v>
      </c>
      <c r="K1494" s="382">
        <v>364</v>
      </c>
      <c r="L1494" s="814"/>
    </row>
    <row r="1495" spans="1:12" ht="25.5" hidden="1" customHeight="1" x14ac:dyDescent="0.2">
      <c r="A1495" s="3">
        <v>1489</v>
      </c>
      <c r="B1495" s="61">
        <v>4150</v>
      </c>
      <c r="C1495" s="219" t="s">
        <v>2018</v>
      </c>
      <c r="D1495" s="382"/>
      <c r="E1495" s="194"/>
      <c r="F1495" s="382" t="s">
        <v>2137</v>
      </c>
      <c r="G1495" s="382">
        <v>43191606</v>
      </c>
      <c r="H1495" s="805"/>
      <c r="I1495" s="382" t="s">
        <v>693</v>
      </c>
      <c r="J1495" s="63">
        <v>45200</v>
      </c>
      <c r="K1495" s="382">
        <v>364</v>
      </c>
      <c r="L1495" s="814"/>
    </row>
    <row r="1496" spans="1:12" ht="25.5" hidden="1" customHeight="1" x14ac:dyDescent="0.2">
      <c r="A1496" s="3">
        <v>1490</v>
      </c>
      <c r="B1496" s="61">
        <v>4150</v>
      </c>
      <c r="C1496" s="219" t="s">
        <v>2019</v>
      </c>
      <c r="D1496" s="382"/>
      <c r="E1496" s="194"/>
      <c r="F1496" s="382" t="s">
        <v>2137</v>
      </c>
      <c r="G1496" s="382">
        <v>47121702</v>
      </c>
      <c r="H1496" s="805"/>
      <c r="I1496" s="382" t="s">
        <v>693</v>
      </c>
      <c r="J1496" s="63">
        <v>45200</v>
      </c>
      <c r="K1496" s="382">
        <v>364</v>
      </c>
      <c r="L1496" s="814"/>
    </row>
    <row r="1497" spans="1:12" ht="25.5" hidden="1" customHeight="1" x14ac:dyDescent="0.2">
      <c r="A1497" s="3">
        <v>1491</v>
      </c>
      <c r="B1497" s="61">
        <v>4150</v>
      </c>
      <c r="C1497" s="219" t="s">
        <v>1969</v>
      </c>
      <c r="D1497" s="382"/>
      <c r="E1497" s="194"/>
      <c r="F1497" s="382" t="s">
        <v>2137</v>
      </c>
      <c r="G1497" s="382">
        <v>24111503</v>
      </c>
      <c r="H1497" s="805"/>
      <c r="I1497" s="382" t="s">
        <v>693</v>
      </c>
      <c r="J1497" s="63">
        <v>45200</v>
      </c>
      <c r="K1497" s="382">
        <v>364</v>
      </c>
      <c r="L1497" s="814"/>
    </row>
    <row r="1498" spans="1:12" ht="12.75" hidden="1" customHeight="1" x14ac:dyDescent="0.2">
      <c r="A1498" s="3">
        <v>1492</v>
      </c>
      <c r="B1498" s="61">
        <v>4150</v>
      </c>
      <c r="C1498" s="219" t="s">
        <v>2020</v>
      </c>
      <c r="D1498" s="382"/>
      <c r="E1498" s="194"/>
      <c r="F1498" s="382" t="s">
        <v>2137</v>
      </c>
      <c r="G1498" s="382">
        <v>41111717</v>
      </c>
      <c r="H1498" s="805"/>
      <c r="I1498" s="382" t="s">
        <v>693</v>
      </c>
      <c r="J1498" s="63">
        <v>45200</v>
      </c>
      <c r="K1498" s="382">
        <v>364</v>
      </c>
      <c r="L1498" s="814"/>
    </row>
    <row r="1499" spans="1:12" ht="25.5" hidden="1" customHeight="1" x14ac:dyDescent="0.2">
      <c r="A1499" s="3">
        <v>1493</v>
      </c>
      <c r="B1499" s="61">
        <v>4150</v>
      </c>
      <c r="C1499" s="219" t="s">
        <v>2021</v>
      </c>
      <c r="D1499" s="382"/>
      <c r="E1499" s="194"/>
      <c r="F1499" s="382" t="s">
        <v>2137</v>
      </c>
      <c r="G1499" s="382">
        <v>44111605</v>
      </c>
      <c r="H1499" s="805"/>
      <c r="I1499" s="382" t="s">
        <v>693</v>
      </c>
      <c r="J1499" s="63">
        <v>45200</v>
      </c>
      <c r="K1499" s="382">
        <v>364</v>
      </c>
      <c r="L1499" s="814"/>
    </row>
    <row r="1500" spans="1:12" ht="25.5" hidden="1" customHeight="1" x14ac:dyDescent="0.2">
      <c r="A1500" s="3">
        <v>1494</v>
      </c>
      <c r="B1500" s="61">
        <v>4150</v>
      </c>
      <c r="C1500" s="219" t="s">
        <v>2022</v>
      </c>
      <c r="D1500" s="382"/>
      <c r="E1500" s="194"/>
      <c r="F1500" s="382" t="s">
        <v>2137</v>
      </c>
      <c r="G1500" s="382">
        <v>14111545</v>
      </c>
      <c r="H1500" s="805"/>
      <c r="I1500" s="382" t="s">
        <v>693</v>
      </c>
      <c r="J1500" s="63">
        <v>45200</v>
      </c>
      <c r="K1500" s="382">
        <v>364</v>
      </c>
      <c r="L1500" s="814"/>
    </row>
    <row r="1501" spans="1:12" ht="12.75" hidden="1" customHeight="1" x14ac:dyDescent="0.2">
      <c r="A1501" s="3">
        <v>1495</v>
      </c>
      <c r="B1501" s="61">
        <v>4150</v>
      </c>
      <c r="C1501" s="219" t="s">
        <v>2023</v>
      </c>
      <c r="D1501" s="382"/>
      <c r="E1501" s="194"/>
      <c r="F1501" s="382" t="s">
        <v>2137</v>
      </c>
      <c r="G1501" s="382">
        <v>44111911</v>
      </c>
      <c r="H1501" s="805"/>
      <c r="I1501" s="382" t="s">
        <v>693</v>
      </c>
      <c r="J1501" s="63">
        <v>45200</v>
      </c>
      <c r="K1501" s="382">
        <v>364</v>
      </c>
      <c r="L1501" s="814"/>
    </row>
    <row r="1502" spans="1:12" ht="25.5" hidden="1" customHeight="1" x14ac:dyDescent="0.2">
      <c r="A1502" s="3">
        <v>1496</v>
      </c>
      <c r="B1502" s="61">
        <v>4150</v>
      </c>
      <c r="C1502" s="219" t="s">
        <v>2046</v>
      </c>
      <c r="D1502" s="382"/>
      <c r="E1502" s="194"/>
      <c r="F1502" s="382" t="s">
        <v>2137</v>
      </c>
      <c r="G1502" s="382">
        <v>56101542</v>
      </c>
      <c r="H1502" s="805"/>
      <c r="I1502" s="382" t="s">
        <v>693</v>
      </c>
      <c r="J1502" s="63">
        <v>45200</v>
      </c>
      <c r="K1502" s="382">
        <v>364</v>
      </c>
      <c r="L1502" s="814"/>
    </row>
    <row r="1503" spans="1:12" ht="38.25" hidden="1" customHeight="1" x14ac:dyDescent="0.2">
      <c r="A1503" s="3">
        <v>1497</v>
      </c>
      <c r="B1503" s="61">
        <v>4150</v>
      </c>
      <c r="C1503" s="219" t="s">
        <v>2047</v>
      </c>
      <c r="D1503" s="382"/>
      <c r="E1503" s="194"/>
      <c r="F1503" s="382" t="s">
        <v>2137</v>
      </c>
      <c r="G1503" s="382">
        <v>30181614</v>
      </c>
      <c r="H1503" s="805"/>
      <c r="I1503" s="382" t="s">
        <v>693</v>
      </c>
      <c r="J1503" s="63">
        <v>45200</v>
      </c>
      <c r="K1503" s="382">
        <v>364</v>
      </c>
      <c r="L1503" s="814"/>
    </row>
    <row r="1504" spans="1:12" ht="25.5" hidden="1" customHeight="1" x14ac:dyDescent="0.2">
      <c r="A1504" s="3">
        <v>1498</v>
      </c>
      <c r="B1504" s="61">
        <v>4150</v>
      </c>
      <c r="C1504" s="219" t="s">
        <v>2024</v>
      </c>
      <c r="D1504" s="382"/>
      <c r="E1504" s="194"/>
      <c r="F1504" s="382" t="s">
        <v>2137</v>
      </c>
      <c r="G1504" s="382">
        <v>60121602</v>
      </c>
      <c r="H1504" s="805"/>
      <c r="I1504" s="382" t="s">
        <v>693</v>
      </c>
      <c r="J1504" s="63">
        <v>45200</v>
      </c>
      <c r="K1504" s="382">
        <v>364</v>
      </c>
      <c r="L1504" s="815"/>
    </row>
    <row r="1505" spans="1:12" ht="12.75" hidden="1" customHeight="1" x14ac:dyDescent="0.2">
      <c r="A1505" s="3">
        <v>1499</v>
      </c>
      <c r="B1505" s="61">
        <v>4150</v>
      </c>
      <c r="C1505" s="219" t="s">
        <v>1970</v>
      </c>
      <c r="D1505" s="382"/>
      <c r="E1505" s="194"/>
      <c r="F1505" s="382" t="s">
        <v>2137</v>
      </c>
      <c r="G1505" s="382">
        <v>46181505</v>
      </c>
      <c r="H1505" s="805">
        <v>600000</v>
      </c>
      <c r="I1505" s="382" t="s">
        <v>693</v>
      </c>
      <c r="J1505" s="63">
        <v>45200</v>
      </c>
      <c r="K1505" s="382">
        <v>365</v>
      </c>
      <c r="L1505" s="812" t="s">
        <v>2264</v>
      </c>
    </row>
    <row r="1506" spans="1:12" ht="12.75" hidden="1" customHeight="1" x14ac:dyDescent="0.2">
      <c r="A1506" s="3">
        <v>1500</v>
      </c>
      <c r="B1506" s="61">
        <v>4150</v>
      </c>
      <c r="C1506" s="219" t="s">
        <v>1971</v>
      </c>
      <c r="D1506" s="382"/>
      <c r="E1506" s="194"/>
      <c r="F1506" s="382" t="s">
        <v>2137</v>
      </c>
      <c r="G1506" s="382">
        <v>46181514</v>
      </c>
      <c r="H1506" s="805"/>
      <c r="I1506" s="382" t="s">
        <v>693</v>
      </c>
      <c r="J1506" s="63">
        <v>45200</v>
      </c>
      <c r="K1506" s="382">
        <v>365</v>
      </c>
      <c r="L1506" s="812"/>
    </row>
    <row r="1507" spans="1:12" ht="25.5" hidden="1" customHeight="1" x14ac:dyDescent="0.2">
      <c r="A1507" s="3">
        <v>1501</v>
      </c>
      <c r="B1507" s="61">
        <v>4150</v>
      </c>
      <c r="C1507" s="219" t="s">
        <v>1972</v>
      </c>
      <c r="D1507" s="382"/>
      <c r="E1507" s="194"/>
      <c r="F1507" s="382" t="s">
        <v>2137</v>
      </c>
      <c r="G1507" s="382">
        <v>46181504</v>
      </c>
      <c r="H1507" s="805"/>
      <c r="I1507" s="382" t="s">
        <v>693</v>
      </c>
      <c r="J1507" s="63">
        <v>45200</v>
      </c>
      <c r="K1507" s="382">
        <v>365</v>
      </c>
      <c r="L1507" s="812"/>
    </row>
    <row r="1508" spans="1:12" ht="12.75" hidden="1" customHeight="1" x14ac:dyDescent="0.2">
      <c r="A1508" s="3">
        <v>1502</v>
      </c>
      <c r="B1508" s="61">
        <v>4150</v>
      </c>
      <c r="C1508" s="219" t="s">
        <v>2025</v>
      </c>
      <c r="D1508" s="382"/>
      <c r="E1508" s="194"/>
      <c r="F1508" s="382" t="s">
        <v>2137</v>
      </c>
      <c r="G1508" s="382">
        <v>46182205</v>
      </c>
      <c r="H1508" s="805"/>
      <c r="I1508" s="382" t="s">
        <v>693</v>
      </c>
      <c r="J1508" s="63">
        <v>45200</v>
      </c>
      <c r="K1508" s="382">
        <v>365</v>
      </c>
      <c r="L1508" s="812"/>
    </row>
    <row r="1509" spans="1:12" ht="12.75" hidden="1" customHeight="1" x14ac:dyDescent="0.2">
      <c r="A1509" s="3">
        <v>1503</v>
      </c>
      <c r="B1509" s="61">
        <v>4150</v>
      </c>
      <c r="C1509" s="219" t="s">
        <v>37</v>
      </c>
      <c r="D1509" s="382"/>
      <c r="E1509" s="194"/>
      <c r="F1509" s="382" t="s">
        <v>2137</v>
      </c>
      <c r="G1509" s="382">
        <v>502017</v>
      </c>
      <c r="H1509" s="805">
        <v>500000</v>
      </c>
      <c r="I1509" s="382" t="s">
        <v>720</v>
      </c>
      <c r="J1509" s="63">
        <v>45200</v>
      </c>
      <c r="K1509" s="382">
        <v>374</v>
      </c>
      <c r="L1509" s="812" t="s">
        <v>2265</v>
      </c>
    </row>
    <row r="1510" spans="1:12" ht="12.75" hidden="1" customHeight="1" x14ac:dyDescent="0.2">
      <c r="A1510" s="3">
        <v>1504</v>
      </c>
      <c r="B1510" s="61">
        <v>4150</v>
      </c>
      <c r="C1510" s="219" t="s">
        <v>42</v>
      </c>
      <c r="D1510" s="382"/>
      <c r="E1510" s="194"/>
      <c r="F1510" s="382" t="s">
        <v>2137</v>
      </c>
      <c r="G1510" s="382">
        <v>501615</v>
      </c>
      <c r="H1510" s="805"/>
      <c r="I1510" s="382" t="s">
        <v>720</v>
      </c>
      <c r="J1510" s="63">
        <v>45200</v>
      </c>
      <c r="K1510" s="382">
        <v>374</v>
      </c>
      <c r="L1510" s="812"/>
    </row>
    <row r="1511" spans="1:12" ht="25.5" hidden="1" customHeight="1" x14ac:dyDescent="0.2">
      <c r="A1511" s="3">
        <v>1505</v>
      </c>
      <c r="B1511" s="61">
        <v>4150</v>
      </c>
      <c r="C1511" s="219" t="s">
        <v>1974</v>
      </c>
      <c r="D1511" s="382"/>
      <c r="E1511" s="194"/>
      <c r="F1511" s="382" t="s">
        <v>2137</v>
      </c>
      <c r="G1511" s="382">
        <v>5020</v>
      </c>
      <c r="H1511" s="805"/>
      <c r="I1511" s="382" t="s">
        <v>720</v>
      </c>
      <c r="J1511" s="63">
        <v>45200</v>
      </c>
      <c r="K1511" s="382">
        <v>374</v>
      </c>
      <c r="L1511" s="812"/>
    </row>
    <row r="1512" spans="1:12" ht="51" hidden="1" customHeight="1" x14ac:dyDescent="0.2">
      <c r="A1512" s="3">
        <v>1506</v>
      </c>
      <c r="B1512" s="61">
        <v>4150</v>
      </c>
      <c r="C1512" s="219" t="s">
        <v>2048</v>
      </c>
      <c r="D1512" s="382"/>
      <c r="E1512" s="194"/>
      <c r="F1512" s="382" t="s">
        <v>2142</v>
      </c>
      <c r="G1512" s="382">
        <v>78111899</v>
      </c>
      <c r="H1512" s="577">
        <v>182500</v>
      </c>
      <c r="I1512" s="68" t="s">
        <v>209</v>
      </c>
      <c r="J1512" s="63">
        <v>44927</v>
      </c>
      <c r="K1512" s="61">
        <v>110</v>
      </c>
      <c r="L1512" s="380"/>
    </row>
    <row r="1513" spans="1:12" ht="12.75" hidden="1" customHeight="1" x14ac:dyDescent="0.2">
      <c r="A1513" s="3">
        <v>1507</v>
      </c>
      <c r="B1513" s="61">
        <v>4175</v>
      </c>
      <c r="C1513" s="219" t="s">
        <v>2049</v>
      </c>
      <c r="D1513" s="382"/>
      <c r="E1513" s="194"/>
      <c r="F1513" s="382" t="s">
        <v>2142</v>
      </c>
      <c r="G1513" s="382">
        <v>93151611</v>
      </c>
      <c r="H1513" s="577">
        <v>24600000</v>
      </c>
      <c r="I1513" s="68" t="s">
        <v>2147</v>
      </c>
      <c r="J1513" s="63">
        <v>44927</v>
      </c>
      <c r="K1513" s="61">
        <v>116</v>
      </c>
      <c r="L1513" s="380"/>
    </row>
    <row r="1514" spans="1:12" ht="12.75" hidden="1" customHeight="1" x14ac:dyDescent="0.2">
      <c r="A1514" s="3">
        <v>1508</v>
      </c>
      <c r="B1514" s="61">
        <v>4175</v>
      </c>
      <c r="C1514" s="219" t="s">
        <v>2050</v>
      </c>
      <c r="D1514" s="382"/>
      <c r="E1514" s="194"/>
      <c r="F1514" s="382" t="s">
        <v>2142</v>
      </c>
      <c r="G1514" s="382">
        <v>80131503</v>
      </c>
      <c r="H1514" s="577">
        <v>7012232.79</v>
      </c>
      <c r="I1514" s="68" t="s">
        <v>2164</v>
      </c>
      <c r="J1514" s="63">
        <v>44927</v>
      </c>
      <c r="K1514" s="61">
        <v>121</v>
      </c>
      <c r="L1514" s="380"/>
    </row>
    <row r="1515" spans="1:12" ht="38.25" hidden="1" customHeight="1" x14ac:dyDescent="0.2">
      <c r="A1515" s="3">
        <v>1509</v>
      </c>
      <c r="B1515" s="61">
        <v>4175</v>
      </c>
      <c r="C1515" s="219" t="s">
        <v>2051</v>
      </c>
      <c r="D1515" s="382"/>
      <c r="E1515" s="194"/>
      <c r="F1515" s="382" t="s">
        <v>2142</v>
      </c>
      <c r="G1515" s="382">
        <v>80131502</v>
      </c>
      <c r="H1515" s="577">
        <v>50003337.829999998</v>
      </c>
      <c r="I1515" s="68" t="s">
        <v>2164</v>
      </c>
      <c r="J1515" s="63">
        <v>44927</v>
      </c>
      <c r="K1515" s="61">
        <v>127</v>
      </c>
      <c r="L1515" s="380"/>
    </row>
    <row r="1516" spans="1:12" ht="38.25" hidden="1" customHeight="1" x14ac:dyDescent="0.2">
      <c r="A1516" s="3">
        <v>1510</v>
      </c>
      <c r="B1516" s="61">
        <v>4175</v>
      </c>
      <c r="C1516" s="219" t="s">
        <v>2052</v>
      </c>
      <c r="D1516" s="382"/>
      <c r="E1516" s="194"/>
      <c r="F1516" s="382" t="s">
        <v>2142</v>
      </c>
      <c r="G1516" s="382">
        <v>55121802</v>
      </c>
      <c r="H1516" s="577">
        <v>72000</v>
      </c>
      <c r="I1516" s="382" t="s">
        <v>2160</v>
      </c>
      <c r="J1516" s="63">
        <v>45200</v>
      </c>
      <c r="K1516" s="382">
        <v>170</v>
      </c>
      <c r="L1516" s="380" t="s">
        <v>2266</v>
      </c>
    </row>
    <row r="1517" spans="1:12" ht="25.5" hidden="1" customHeight="1" x14ac:dyDescent="0.2">
      <c r="A1517" s="3">
        <v>1511</v>
      </c>
      <c r="B1517" s="61">
        <v>4175</v>
      </c>
      <c r="C1517" s="219" t="s">
        <v>1950</v>
      </c>
      <c r="D1517" s="382"/>
      <c r="E1517" s="194"/>
      <c r="F1517" s="382" t="s">
        <v>2142</v>
      </c>
      <c r="G1517" s="382">
        <v>761118</v>
      </c>
      <c r="H1517" s="577">
        <v>600000</v>
      </c>
      <c r="I1517" s="68" t="s">
        <v>73</v>
      </c>
      <c r="J1517" s="63">
        <v>44927</v>
      </c>
      <c r="K1517" s="61">
        <v>248</v>
      </c>
      <c r="L1517" s="380"/>
    </row>
    <row r="1518" spans="1:12" ht="89.25" hidden="1" customHeight="1" x14ac:dyDescent="0.2">
      <c r="A1518" s="3">
        <v>1512</v>
      </c>
      <c r="B1518" s="61">
        <v>4175</v>
      </c>
      <c r="C1518" s="219" t="s">
        <v>2053</v>
      </c>
      <c r="D1518" s="382"/>
      <c r="E1518" s="194"/>
      <c r="F1518" s="382" t="s">
        <v>2142</v>
      </c>
      <c r="G1518" s="382" t="s">
        <v>2165</v>
      </c>
      <c r="H1518" s="577">
        <v>200000</v>
      </c>
      <c r="I1518" s="68" t="s">
        <v>73</v>
      </c>
      <c r="J1518" s="63">
        <v>44927</v>
      </c>
      <c r="K1518" s="61">
        <v>250</v>
      </c>
      <c r="L1518" s="380" t="s">
        <v>2267</v>
      </c>
    </row>
    <row r="1519" spans="1:12" ht="89.25" hidden="1" customHeight="1" x14ac:dyDescent="0.2">
      <c r="A1519" s="3">
        <v>1513</v>
      </c>
      <c r="B1519" s="61">
        <v>4175</v>
      </c>
      <c r="C1519" s="219" t="s">
        <v>2054</v>
      </c>
      <c r="D1519" s="382"/>
      <c r="E1519" s="194"/>
      <c r="F1519" s="382" t="s">
        <v>2142</v>
      </c>
      <c r="G1519" s="382" t="s">
        <v>2166</v>
      </c>
      <c r="H1519" s="577">
        <v>300000</v>
      </c>
      <c r="I1519" s="68" t="s">
        <v>115</v>
      </c>
      <c r="J1519" s="63">
        <v>44927</v>
      </c>
      <c r="K1519" s="61">
        <v>274</v>
      </c>
      <c r="L1519" s="380"/>
    </row>
    <row r="1520" spans="1:12" ht="178.5" hidden="1" customHeight="1" x14ac:dyDescent="0.2">
      <c r="A1520" s="3">
        <v>1514</v>
      </c>
      <c r="B1520" s="61">
        <v>4175</v>
      </c>
      <c r="C1520" s="219" t="s">
        <v>2055</v>
      </c>
      <c r="D1520" s="382"/>
      <c r="E1520" s="194"/>
      <c r="F1520" s="382" t="s">
        <v>2142</v>
      </c>
      <c r="G1520" s="382" t="s">
        <v>2167</v>
      </c>
      <c r="H1520" s="577">
        <v>1500000</v>
      </c>
      <c r="I1520" s="68" t="s">
        <v>141</v>
      </c>
      <c r="J1520" s="63">
        <v>44927</v>
      </c>
      <c r="K1520" s="61">
        <v>314</v>
      </c>
      <c r="L1520" s="380"/>
    </row>
    <row r="1521" spans="1:12" ht="114.75" hidden="1" customHeight="1" x14ac:dyDescent="0.2">
      <c r="A1521" s="3">
        <v>1515</v>
      </c>
      <c r="B1521" s="61">
        <v>4175</v>
      </c>
      <c r="C1521" s="219" t="s">
        <v>2056</v>
      </c>
      <c r="D1521" s="382"/>
      <c r="E1521" s="194"/>
      <c r="F1521" s="382" t="s">
        <v>2142</v>
      </c>
      <c r="G1521" s="382" t="s">
        <v>2168</v>
      </c>
      <c r="H1521" s="577">
        <v>3200000</v>
      </c>
      <c r="I1521" s="68" t="s">
        <v>76</v>
      </c>
      <c r="J1521" s="63">
        <v>44927</v>
      </c>
      <c r="K1521" s="61">
        <v>364</v>
      </c>
      <c r="L1521" s="380"/>
    </row>
    <row r="1522" spans="1:12" ht="127.5" hidden="1" customHeight="1" x14ac:dyDescent="0.2">
      <c r="A1522" s="3">
        <v>1516</v>
      </c>
      <c r="B1522" s="61">
        <v>4175</v>
      </c>
      <c r="C1522" s="219" t="s">
        <v>2057</v>
      </c>
      <c r="D1522" s="382"/>
      <c r="E1522" s="194"/>
      <c r="F1522" s="382" t="s">
        <v>2142</v>
      </c>
      <c r="G1522" s="382" t="s">
        <v>2169</v>
      </c>
      <c r="H1522" s="577">
        <v>1000000</v>
      </c>
      <c r="I1522" s="68" t="s">
        <v>76</v>
      </c>
      <c r="J1522" s="63">
        <v>44927</v>
      </c>
      <c r="K1522" s="61">
        <v>365</v>
      </c>
      <c r="L1522" s="380"/>
    </row>
    <row r="1523" spans="1:12" ht="38.25" hidden="1" customHeight="1" x14ac:dyDescent="0.2">
      <c r="A1523" s="3">
        <v>1517</v>
      </c>
      <c r="B1523" s="61">
        <v>4175</v>
      </c>
      <c r="C1523" s="219" t="s">
        <v>2058</v>
      </c>
      <c r="D1523" s="382"/>
      <c r="E1523" s="194"/>
      <c r="F1523" s="382" t="s">
        <v>2142</v>
      </c>
      <c r="G1523" s="382" t="s">
        <v>2170</v>
      </c>
      <c r="H1523" s="577">
        <v>1000000</v>
      </c>
      <c r="I1523" s="68" t="s">
        <v>40</v>
      </c>
      <c r="J1523" s="63">
        <v>44927</v>
      </c>
      <c r="K1523" s="61">
        <v>374</v>
      </c>
      <c r="L1523" s="380"/>
    </row>
    <row r="1524" spans="1:12" ht="63.75" hidden="1" customHeight="1" x14ac:dyDescent="0.2">
      <c r="A1524" s="3">
        <v>1518</v>
      </c>
      <c r="B1524" s="61">
        <v>4175</v>
      </c>
      <c r="C1524" s="219" t="s">
        <v>2059</v>
      </c>
      <c r="D1524" s="382"/>
      <c r="E1524" s="194"/>
      <c r="F1524" s="3" t="s">
        <v>2142</v>
      </c>
      <c r="G1524" s="3" t="s">
        <v>2171</v>
      </c>
      <c r="H1524" s="574">
        <v>75000</v>
      </c>
      <c r="I1524" s="62" t="s">
        <v>40</v>
      </c>
      <c r="J1524" s="63">
        <v>45200</v>
      </c>
      <c r="K1524" s="382">
        <v>374</v>
      </c>
      <c r="L1524" s="174" t="s">
        <v>2268</v>
      </c>
    </row>
    <row r="1525" spans="1:12" ht="114.75" hidden="1" customHeight="1" x14ac:dyDescent="0.2">
      <c r="A1525" s="3">
        <v>1519</v>
      </c>
      <c r="B1525" s="61">
        <v>4217</v>
      </c>
      <c r="C1525" s="219" t="s">
        <v>2060</v>
      </c>
      <c r="D1525" s="382"/>
      <c r="E1525" s="194"/>
      <c r="F1525" s="3" t="s">
        <v>2132</v>
      </c>
      <c r="G1525" s="61" t="s">
        <v>2148</v>
      </c>
      <c r="H1525" s="574">
        <v>20000</v>
      </c>
      <c r="I1525" s="3" t="s">
        <v>2172</v>
      </c>
      <c r="J1525" s="63" t="s">
        <v>2173</v>
      </c>
      <c r="K1525" s="382">
        <v>159</v>
      </c>
      <c r="L1525" s="174" t="s">
        <v>2269</v>
      </c>
    </row>
    <row r="1526" spans="1:12" ht="76.5" hidden="1" customHeight="1" x14ac:dyDescent="0.2">
      <c r="A1526" s="3">
        <v>1520</v>
      </c>
      <c r="B1526" s="61">
        <v>4040</v>
      </c>
      <c r="C1526" s="219" t="s">
        <v>2061</v>
      </c>
      <c r="D1526" s="382"/>
      <c r="E1526" s="194"/>
      <c r="F1526" s="3" t="s">
        <v>2132</v>
      </c>
      <c r="G1526" s="61" t="s">
        <v>2148</v>
      </c>
      <c r="H1526" s="574">
        <v>500000</v>
      </c>
      <c r="I1526" s="3" t="s">
        <v>2172</v>
      </c>
      <c r="J1526" s="63" t="s">
        <v>2173</v>
      </c>
      <c r="K1526" s="382">
        <v>175</v>
      </c>
      <c r="L1526" s="174" t="s">
        <v>2270</v>
      </c>
    </row>
    <row r="1527" spans="1:12" ht="76.5" hidden="1" customHeight="1" x14ac:dyDescent="0.2">
      <c r="A1527" s="3">
        <v>1521</v>
      </c>
      <c r="B1527" s="61">
        <v>4040</v>
      </c>
      <c r="C1527" s="219" t="s">
        <v>2062</v>
      </c>
      <c r="D1527" s="382"/>
      <c r="E1527" s="194"/>
      <c r="F1527" s="3" t="s">
        <v>2132</v>
      </c>
      <c r="G1527" s="514">
        <v>93151611</v>
      </c>
      <c r="H1527" s="577">
        <v>350000</v>
      </c>
      <c r="I1527" s="61" t="s">
        <v>2174</v>
      </c>
      <c r="J1527" s="382" t="s">
        <v>2175</v>
      </c>
      <c r="K1527" s="382">
        <v>116</v>
      </c>
      <c r="L1527" s="174" t="s">
        <v>2271</v>
      </c>
    </row>
    <row r="1528" spans="1:12" ht="38.25" hidden="1" customHeight="1" x14ac:dyDescent="0.2">
      <c r="A1528" s="3">
        <v>1522</v>
      </c>
      <c r="B1528" s="61">
        <v>4040</v>
      </c>
      <c r="C1528" s="219" t="s">
        <v>2063</v>
      </c>
      <c r="D1528" s="382"/>
      <c r="E1528" s="194"/>
      <c r="F1528" s="3" t="s">
        <v>2132</v>
      </c>
      <c r="G1528" s="382">
        <v>911115</v>
      </c>
      <c r="H1528" s="577">
        <v>311681</v>
      </c>
      <c r="I1528" s="68" t="s">
        <v>73</v>
      </c>
      <c r="J1528" s="382" t="s">
        <v>2176</v>
      </c>
      <c r="K1528" s="382">
        <v>248</v>
      </c>
      <c r="L1528" s="174" t="s">
        <v>2272</v>
      </c>
    </row>
    <row r="1529" spans="1:12" ht="140.25" hidden="1" customHeight="1" x14ac:dyDescent="0.2">
      <c r="A1529" s="3">
        <v>1523</v>
      </c>
      <c r="B1529" s="61">
        <v>4040</v>
      </c>
      <c r="C1529" s="219" t="s">
        <v>2064</v>
      </c>
      <c r="D1529" s="382"/>
      <c r="E1529" s="194"/>
      <c r="F1529" s="3" t="s">
        <v>2132</v>
      </c>
      <c r="G1529" s="382">
        <v>7818703</v>
      </c>
      <c r="H1529" s="577">
        <v>360000</v>
      </c>
      <c r="I1529" s="61" t="s">
        <v>73</v>
      </c>
      <c r="J1529" s="382" t="s">
        <v>2176</v>
      </c>
      <c r="K1529" s="382">
        <v>250</v>
      </c>
      <c r="L1529" s="174" t="s">
        <v>2273</v>
      </c>
    </row>
    <row r="1530" spans="1:12" ht="89.25" hidden="1" customHeight="1" x14ac:dyDescent="0.2">
      <c r="A1530" s="3">
        <v>1524</v>
      </c>
      <c r="B1530" s="61">
        <v>4040</v>
      </c>
      <c r="C1530" s="219" t="s">
        <v>2065</v>
      </c>
      <c r="D1530" s="382"/>
      <c r="E1530" s="194"/>
      <c r="F1530" s="3" t="s">
        <v>2132</v>
      </c>
      <c r="G1530" s="382">
        <v>31211505</v>
      </c>
      <c r="H1530" s="577">
        <v>10000</v>
      </c>
      <c r="I1530" s="61" t="s">
        <v>169</v>
      </c>
      <c r="J1530" s="382" t="s">
        <v>2176</v>
      </c>
      <c r="K1530" s="382">
        <v>277</v>
      </c>
      <c r="L1530" s="174" t="s">
        <v>2274</v>
      </c>
    </row>
    <row r="1531" spans="1:12" ht="89.25" hidden="1" customHeight="1" x14ac:dyDescent="0.2">
      <c r="A1531" s="3">
        <v>1525</v>
      </c>
      <c r="B1531" s="61">
        <v>4040</v>
      </c>
      <c r="C1531" s="219" t="s">
        <v>2066</v>
      </c>
      <c r="D1531" s="382"/>
      <c r="E1531" s="194"/>
      <c r="F1531" s="3" t="s">
        <v>2132</v>
      </c>
      <c r="G1531" s="382">
        <v>31201610</v>
      </c>
      <c r="H1531" s="577">
        <v>10000</v>
      </c>
      <c r="I1531" s="61" t="s">
        <v>169</v>
      </c>
      <c r="J1531" s="382" t="s">
        <v>2176</v>
      </c>
      <c r="K1531" s="382">
        <v>278</v>
      </c>
      <c r="L1531" s="174" t="s">
        <v>2275</v>
      </c>
    </row>
    <row r="1532" spans="1:12" ht="63.75" hidden="1" customHeight="1" x14ac:dyDescent="0.2">
      <c r="A1532" s="3">
        <v>1526</v>
      </c>
      <c r="B1532" s="61">
        <v>4040</v>
      </c>
      <c r="C1532" s="219" t="s">
        <v>2067</v>
      </c>
      <c r="D1532" s="382"/>
      <c r="E1532" s="194"/>
      <c r="F1532" s="3" t="s">
        <v>2132</v>
      </c>
      <c r="G1532" s="3">
        <v>50192701</v>
      </c>
      <c r="H1532" s="577">
        <v>211400</v>
      </c>
      <c r="I1532" s="61" t="s">
        <v>40</v>
      </c>
      <c r="J1532" s="382" t="s">
        <v>2176</v>
      </c>
      <c r="K1532" s="382">
        <v>374</v>
      </c>
      <c r="L1532" s="174" t="s">
        <v>2276</v>
      </c>
    </row>
    <row r="1533" spans="1:12" ht="127.5" hidden="1" customHeight="1" x14ac:dyDescent="0.2">
      <c r="A1533" s="3">
        <v>1527</v>
      </c>
      <c r="B1533" s="61">
        <v>4040</v>
      </c>
      <c r="C1533" s="219" t="s">
        <v>2068</v>
      </c>
      <c r="D1533" s="382"/>
      <c r="E1533" s="194"/>
      <c r="F1533" s="3" t="s">
        <v>2132</v>
      </c>
      <c r="G1533" s="3">
        <v>39121031</v>
      </c>
      <c r="H1533" s="577">
        <v>40000</v>
      </c>
      <c r="I1533" s="61" t="s">
        <v>141</v>
      </c>
      <c r="J1533" s="382" t="s">
        <v>2176</v>
      </c>
      <c r="K1533" s="382">
        <v>314</v>
      </c>
      <c r="L1533" s="174" t="s">
        <v>2277</v>
      </c>
    </row>
    <row r="1534" spans="1:12" ht="127.5" hidden="1" customHeight="1" x14ac:dyDescent="0.2">
      <c r="A1534" s="3">
        <v>1528</v>
      </c>
      <c r="B1534" s="61">
        <v>4040</v>
      </c>
      <c r="C1534" s="219" t="s">
        <v>2069</v>
      </c>
      <c r="D1534" s="382"/>
      <c r="E1534" s="194"/>
      <c r="F1534" s="3" t="s">
        <v>2132</v>
      </c>
      <c r="G1534" s="3">
        <v>39121031</v>
      </c>
      <c r="H1534" s="577">
        <v>20000</v>
      </c>
      <c r="I1534" s="61" t="s">
        <v>2177</v>
      </c>
      <c r="J1534" s="382" t="s">
        <v>2176</v>
      </c>
      <c r="K1534" s="382">
        <v>319</v>
      </c>
      <c r="L1534" s="174" t="s">
        <v>2278</v>
      </c>
    </row>
    <row r="1535" spans="1:12" ht="165.75" hidden="1" customHeight="1" x14ac:dyDescent="0.2">
      <c r="A1535" s="3">
        <v>1529</v>
      </c>
      <c r="B1535" s="61">
        <v>4040</v>
      </c>
      <c r="C1535" s="219" t="s">
        <v>2070</v>
      </c>
      <c r="D1535" s="382"/>
      <c r="E1535" s="194"/>
      <c r="F1535" s="3" t="s">
        <v>2132</v>
      </c>
      <c r="G1535" s="3">
        <v>39121031</v>
      </c>
      <c r="H1535" s="577">
        <v>20000</v>
      </c>
      <c r="I1535" s="61" t="s">
        <v>2178</v>
      </c>
      <c r="J1535" s="382" t="s">
        <v>2176</v>
      </c>
      <c r="K1535" s="382">
        <v>324</v>
      </c>
      <c r="L1535" s="174" t="s">
        <v>2279</v>
      </c>
    </row>
    <row r="1536" spans="1:12" ht="102" hidden="1" customHeight="1" x14ac:dyDescent="0.2">
      <c r="A1536" s="3">
        <v>1530</v>
      </c>
      <c r="B1536" s="61">
        <v>4040</v>
      </c>
      <c r="C1536" s="219" t="s">
        <v>2071</v>
      </c>
      <c r="D1536" s="382"/>
      <c r="E1536" s="194"/>
      <c r="F1536" s="3" t="s">
        <v>2132</v>
      </c>
      <c r="G1536" s="3">
        <v>39121031</v>
      </c>
      <c r="H1536" s="577">
        <v>280000</v>
      </c>
      <c r="I1536" s="61" t="s">
        <v>364</v>
      </c>
      <c r="J1536" s="382" t="s">
        <v>2176</v>
      </c>
      <c r="K1536" s="382">
        <v>304</v>
      </c>
      <c r="L1536" s="174" t="s">
        <v>2280</v>
      </c>
    </row>
    <row r="1537" spans="1:12" ht="102" hidden="1" customHeight="1" x14ac:dyDescent="0.2">
      <c r="A1537" s="3">
        <v>1531</v>
      </c>
      <c r="B1537" s="61">
        <v>4040</v>
      </c>
      <c r="C1537" s="219" t="s">
        <v>2072</v>
      </c>
      <c r="D1537" s="382"/>
      <c r="E1537" s="194"/>
      <c r="F1537" s="3" t="s">
        <v>2132</v>
      </c>
      <c r="G1537" s="61">
        <v>26121607</v>
      </c>
      <c r="H1537" s="577">
        <v>250000</v>
      </c>
      <c r="I1537" s="61" t="s">
        <v>136</v>
      </c>
      <c r="J1537" s="63">
        <v>45200</v>
      </c>
      <c r="K1537" s="382">
        <v>299</v>
      </c>
      <c r="L1537" s="174" t="s">
        <v>2281</v>
      </c>
    </row>
    <row r="1538" spans="1:12" ht="102" hidden="1" customHeight="1" x14ac:dyDescent="0.2">
      <c r="A1538" s="3">
        <v>1532</v>
      </c>
      <c r="B1538" s="61">
        <v>4040</v>
      </c>
      <c r="C1538" s="219" t="s">
        <v>2073</v>
      </c>
      <c r="D1538" s="382"/>
      <c r="E1538" s="194"/>
      <c r="F1538" s="3" t="s">
        <v>2132</v>
      </c>
      <c r="G1538" s="61">
        <v>44</v>
      </c>
      <c r="H1538" s="577">
        <v>50000</v>
      </c>
      <c r="I1538" s="61" t="s">
        <v>136</v>
      </c>
      <c r="J1538" s="63">
        <v>45200</v>
      </c>
      <c r="K1538" s="382">
        <v>344</v>
      </c>
      <c r="L1538" s="174" t="s">
        <v>2282</v>
      </c>
    </row>
    <row r="1539" spans="1:12" ht="102" hidden="1" customHeight="1" x14ac:dyDescent="0.2">
      <c r="A1539" s="3">
        <v>1533</v>
      </c>
      <c r="B1539" s="61">
        <v>4040</v>
      </c>
      <c r="C1539" s="219" t="s">
        <v>2074</v>
      </c>
      <c r="D1539" s="382"/>
      <c r="E1539" s="194"/>
      <c r="F1539" s="3" t="s">
        <v>2132</v>
      </c>
      <c r="G1539" s="382" t="s">
        <v>2139</v>
      </c>
      <c r="H1539" s="577">
        <v>50000</v>
      </c>
      <c r="I1539" s="61" t="s">
        <v>53</v>
      </c>
      <c r="J1539" s="63">
        <v>45200</v>
      </c>
      <c r="K1539" s="382">
        <v>294</v>
      </c>
      <c r="L1539" s="174" t="s">
        <v>2283</v>
      </c>
    </row>
    <row r="1540" spans="1:12" ht="51" hidden="1" customHeight="1" x14ac:dyDescent="0.2">
      <c r="A1540" s="3">
        <v>1534</v>
      </c>
      <c r="B1540" s="61">
        <v>4040</v>
      </c>
      <c r="C1540" s="219" t="s">
        <v>2075</v>
      </c>
      <c r="D1540" s="382"/>
      <c r="E1540" s="194"/>
      <c r="F1540" s="3" t="s">
        <v>2132</v>
      </c>
      <c r="G1540" s="61">
        <v>42172001</v>
      </c>
      <c r="H1540" s="577">
        <v>100000</v>
      </c>
      <c r="I1540" s="61" t="s">
        <v>76</v>
      </c>
      <c r="J1540" s="63">
        <v>45200</v>
      </c>
      <c r="K1540" s="382">
        <v>365</v>
      </c>
      <c r="L1540" s="174" t="s">
        <v>2284</v>
      </c>
    </row>
    <row r="1541" spans="1:12" ht="63.75" hidden="1" customHeight="1" x14ac:dyDescent="0.2">
      <c r="A1541" s="3">
        <v>1535</v>
      </c>
      <c r="B1541" s="61">
        <v>4040</v>
      </c>
      <c r="C1541" s="219" t="s">
        <v>2076</v>
      </c>
      <c r="D1541" s="382"/>
      <c r="E1541" s="194"/>
      <c r="F1541" s="3" t="s">
        <v>2132</v>
      </c>
      <c r="G1541" s="3">
        <v>43231512</v>
      </c>
      <c r="H1541" s="577">
        <v>2614100</v>
      </c>
      <c r="I1541" s="382" t="s">
        <v>2146</v>
      </c>
      <c r="J1541" s="63">
        <v>44958</v>
      </c>
      <c r="K1541" s="382">
        <v>353</v>
      </c>
      <c r="L1541" s="174" t="s">
        <v>2233</v>
      </c>
    </row>
    <row r="1542" spans="1:12" ht="127.5" hidden="1" customHeight="1" x14ac:dyDescent="0.2">
      <c r="A1542" s="3">
        <v>1536</v>
      </c>
      <c r="B1542" s="61">
        <v>4040</v>
      </c>
      <c r="C1542" s="219" t="s">
        <v>2077</v>
      </c>
      <c r="D1542" s="382"/>
      <c r="E1542" s="194"/>
      <c r="F1542" s="3" t="s">
        <v>2132</v>
      </c>
      <c r="G1542" s="61">
        <v>44</v>
      </c>
      <c r="H1542" s="577">
        <v>158319</v>
      </c>
      <c r="I1542" s="61" t="s">
        <v>2179</v>
      </c>
      <c r="J1542" s="382" t="s">
        <v>2176</v>
      </c>
      <c r="K1542" s="382">
        <v>364</v>
      </c>
      <c r="L1542" s="174" t="s">
        <v>2285</v>
      </c>
    </row>
    <row r="1543" spans="1:12" ht="25.5" hidden="1" customHeight="1" x14ac:dyDescent="0.2">
      <c r="A1543" s="3">
        <v>1537</v>
      </c>
      <c r="B1543" s="61">
        <v>4040</v>
      </c>
      <c r="C1543" s="219" t="s">
        <v>2078</v>
      </c>
      <c r="D1543" s="382"/>
      <c r="E1543" s="194"/>
      <c r="F1543" s="3" t="s">
        <v>2132</v>
      </c>
      <c r="G1543" s="3">
        <v>93141511</v>
      </c>
      <c r="H1543" s="577">
        <v>21000000</v>
      </c>
      <c r="I1543" s="61" t="s">
        <v>2180</v>
      </c>
      <c r="J1543" s="382" t="s">
        <v>2181</v>
      </c>
      <c r="K1543" s="382">
        <v>180</v>
      </c>
      <c r="L1543" s="174" t="s">
        <v>2286</v>
      </c>
    </row>
    <row r="1544" spans="1:12" ht="153" hidden="1" customHeight="1" x14ac:dyDescent="0.2">
      <c r="A1544" s="3">
        <v>1538</v>
      </c>
      <c r="B1544" s="61">
        <v>4040</v>
      </c>
      <c r="C1544" s="219" t="s">
        <v>2079</v>
      </c>
      <c r="D1544" s="382"/>
      <c r="E1544" s="194"/>
      <c r="F1544" s="61" t="s">
        <v>2132</v>
      </c>
      <c r="G1544" s="515">
        <v>78111899</v>
      </c>
      <c r="H1544" s="577">
        <v>15000</v>
      </c>
      <c r="I1544" s="61" t="s">
        <v>2182</v>
      </c>
      <c r="J1544" s="63">
        <v>45200</v>
      </c>
      <c r="K1544" s="382">
        <v>110</v>
      </c>
      <c r="L1544" s="380" t="s">
        <v>2287</v>
      </c>
    </row>
    <row r="1545" spans="1:12" ht="191.25" hidden="1" customHeight="1" x14ac:dyDescent="0.2">
      <c r="A1545" s="3">
        <v>1539</v>
      </c>
      <c r="B1545" s="61">
        <v>2702</v>
      </c>
      <c r="C1545" s="219" t="s">
        <v>2080</v>
      </c>
      <c r="D1545" s="382"/>
      <c r="E1545" s="194"/>
      <c r="F1545" s="61" t="s">
        <v>2132</v>
      </c>
      <c r="G1545" s="515">
        <v>93151611</v>
      </c>
      <c r="H1545" s="577">
        <v>150000</v>
      </c>
      <c r="I1545" s="61" t="s">
        <v>2183</v>
      </c>
      <c r="J1545" s="63">
        <v>45200</v>
      </c>
      <c r="K1545" s="382">
        <v>116</v>
      </c>
      <c r="L1545" s="380" t="s">
        <v>2271</v>
      </c>
    </row>
    <row r="1546" spans="1:12" ht="153" hidden="1" customHeight="1" x14ac:dyDescent="0.2">
      <c r="A1546" s="3">
        <v>1540</v>
      </c>
      <c r="B1546" s="61">
        <v>2702</v>
      </c>
      <c r="C1546" s="219" t="s">
        <v>2081</v>
      </c>
      <c r="D1546" s="382"/>
      <c r="E1546" s="194"/>
      <c r="F1546" s="61" t="s">
        <v>2132</v>
      </c>
      <c r="G1546" s="515">
        <v>911115</v>
      </c>
      <c r="H1546" s="577">
        <v>150000</v>
      </c>
      <c r="I1546" s="61" t="s">
        <v>297</v>
      </c>
      <c r="J1546" s="63">
        <v>45200</v>
      </c>
      <c r="K1546" s="382">
        <v>244</v>
      </c>
      <c r="L1546" s="380" t="s">
        <v>2288</v>
      </c>
    </row>
    <row r="1547" spans="1:12" ht="25.5" hidden="1" customHeight="1" x14ac:dyDescent="0.2">
      <c r="A1547" s="3">
        <v>1541</v>
      </c>
      <c r="B1547" s="61">
        <v>2702</v>
      </c>
      <c r="C1547" s="219" t="s">
        <v>2082</v>
      </c>
      <c r="D1547" s="382"/>
      <c r="E1547" s="194"/>
      <c r="F1547" s="61" t="s">
        <v>2132</v>
      </c>
      <c r="G1547" s="515">
        <v>78180303</v>
      </c>
      <c r="H1547" s="577">
        <v>50000</v>
      </c>
      <c r="I1547" s="61" t="s">
        <v>297</v>
      </c>
      <c r="J1547" s="63">
        <v>45200</v>
      </c>
      <c r="K1547" s="382">
        <v>250</v>
      </c>
      <c r="L1547" s="380" t="s">
        <v>2289</v>
      </c>
    </row>
    <row r="1548" spans="1:12" ht="38.25" hidden="1" customHeight="1" x14ac:dyDescent="0.2">
      <c r="A1548" s="3">
        <v>1542</v>
      </c>
      <c r="B1548" s="61">
        <v>2702</v>
      </c>
      <c r="C1548" s="219" t="s">
        <v>2083</v>
      </c>
      <c r="D1548" s="382"/>
      <c r="E1548" s="194"/>
      <c r="F1548" s="61" t="s">
        <v>2132</v>
      </c>
      <c r="G1548" s="515">
        <v>42311512</v>
      </c>
      <c r="H1548" s="577">
        <v>25000</v>
      </c>
      <c r="I1548" s="61" t="s">
        <v>2184</v>
      </c>
      <c r="J1548" s="63">
        <v>45200</v>
      </c>
      <c r="K1548" s="382">
        <v>274</v>
      </c>
      <c r="L1548" s="380" t="s">
        <v>2290</v>
      </c>
    </row>
    <row r="1549" spans="1:12" ht="102" hidden="1" customHeight="1" x14ac:dyDescent="0.2">
      <c r="A1549" s="3">
        <v>1543</v>
      </c>
      <c r="B1549" s="61">
        <v>2702</v>
      </c>
      <c r="C1549" s="219" t="s">
        <v>2084</v>
      </c>
      <c r="D1549" s="382"/>
      <c r="E1549" s="194"/>
      <c r="F1549" s="61" t="s">
        <v>2132</v>
      </c>
      <c r="G1549" s="516" t="s">
        <v>2185</v>
      </c>
      <c r="H1549" s="577">
        <v>15000</v>
      </c>
      <c r="I1549" s="61" t="s">
        <v>306</v>
      </c>
      <c r="J1549" s="63">
        <v>45200</v>
      </c>
      <c r="K1549" s="382">
        <v>278</v>
      </c>
      <c r="L1549" s="380" t="s">
        <v>2291</v>
      </c>
    </row>
    <row r="1550" spans="1:12" ht="63.75" hidden="1" customHeight="1" x14ac:dyDescent="0.2">
      <c r="A1550" s="3">
        <v>1544</v>
      </c>
      <c r="B1550" s="61">
        <v>2702</v>
      </c>
      <c r="C1550" s="219" t="s">
        <v>2085</v>
      </c>
      <c r="D1550" s="382"/>
      <c r="E1550" s="194"/>
      <c r="F1550" s="61" t="s">
        <v>2132</v>
      </c>
      <c r="G1550" s="515">
        <v>14111703</v>
      </c>
      <c r="H1550" s="577">
        <v>12750</v>
      </c>
      <c r="I1550" s="61" t="s">
        <v>773</v>
      </c>
      <c r="J1550" s="63">
        <v>45200</v>
      </c>
      <c r="K1550" s="382">
        <v>289</v>
      </c>
      <c r="L1550" s="380" t="s">
        <v>2292</v>
      </c>
    </row>
    <row r="1551" spans="1:12" ht="76.5" hidden="1" customHeight="1" x14ac:dyDescent="0.2">
      <c r="A1551" s="3">
        <v>1545</v>
      </c>
      <c r="B1551" s="61">
        <v>2702</v>
      </c>
      <c r="C1551" s="219" t="s">
        <v>2086</v>
      </c>
      <c r="D1551" s="382"/>
      <c r="E1551" s="194"/>
      <c r="F1551" s="61" t="s">
        <v>2132</v>
      </c>
      <c r="G1551" s="515">
        <v>26121524</v>
      </c>
      <c r="H1551" s="577">
        <v>15000</v>
      </c>
      <c r="I1551" s="61" t="s">
        <v>364</v>
      </c>
      <c r="J1551" s="63">
        <v>45200</v>
      </c>
      <c r="K1551" s="382">
        <v>299</v>
      </c>
      <c r="L1551" s="380" t="s">
        <v>2281</v>
      </c>
    </row>
    <row r="1552" spans="1:12" ht="63.75" hidden="1" customHeight="1" x14ac:dyDescent="0.2">
      <c r="A1552" s="3">
        <v>1546</v>
      </c>
      <c r="B1552" s="61">
        <v>2702</v>
      </c>
      <c r="C1552" s="219" t="s">
        <v>2087</v>
      </c>
      <c r="D1552" s="382"/>
      <c r="E1552" s="194"/>
      <c r="F1552" s="61" t="s">
        <v>2132</v>
      </c>
      <c r="G1552" s="515">
        <v>39101699</v>
      </c>
      <c r="H1552" s="577">
        <v>75000</v>
      </c>
      <c r="I1552" s="61" t="s">
        <v>364</v>
      </c>
      <c r="J1552" s="63">
        <v>45200</v>
      </c>
      <c r="K1552" s="382">
        <v>304</v>
      </c>
      <c r="L1552" s="380" t="s">
        <v>2280</v>
      </c>
    </row>
    <row r="1553" spans="1:12" ht="229.5" hidden="1" customHeight="1" x14ac:dyDescent="0.2">
      <c r="A1553" s="3">
        <v>1547</v>
      </c>
      <c r="B1553" s="61">
        <v>2702</v>
      </c>
      <c r="C1553" s="219" t="s">
        <v>2088</v>
      </c>
      <c r="D1553" s="382"/>
      <c r="E1553" s="194"/>
      <c r="F1553" s="61" t="s">
        <v>2132</v>
      </c>
      <c r="G1553" s="516" t="s">
        <v>2185</v>
      </c>
      <c r="H1553" s="577">
        <v>25000</v>
      </c>
      <c r="I1553" s="61" t="s">
        <v>35</v>
      </c>
      <c r="J1553" s="63">
        <v>45200</v>
      </c>
      <c r="K1553" s="382">
        <v>314</v>
      </c>
      <c r="L1553" s="380" t="s">
        <v>2277</v>
      </c>
    </row>
    <row r="1554" spans="1:12" ht="25.5" hidden="1" customHeight="1" x14ac:dyDescent="0.2">
      <c r="A1554" s="3">
        <v>1548</v>
      </c>
      <c r="B1554" s="61">
        <v>2702</v>
      </c>
      <c r="C1554" s="219" t="s">
        <v>2089</v>
      </c>
      <c r="D1554" s="382"/>
      <c r="E1554" s="194"/>
      <c r="F1554" s="61" t="s">
        <v>2132</v>
      </c>
      <c r="G1554" s="515">
        <v>111216</v>
      </c>
      <c r="H1554" s="577">
        <v>20000</v>
      </c>
      <c r="I1554" s="61" t="s">
        <v>495</v>
      </c>
      <c r="J1554" s="63">
        <v>45200</v>
      </c>
      <c r="K1554" s="382">
        <v>319</v>
      </c>
      <c r="L1554" s="380" t="s">
        <v>2278</v>
      </c>
    </row>
    <row r="1555" spans="1:12" ht="51" hidden="1" customHeight="1" x14ac:dyDescent="0.2">
      <c r="A1555" s="3">
        <v>1549</v>
      </c>
      <c r="B1555" s="61">
        <v>2702</v>
      </c>
      <c r="C1555" s="219" t="s">
        <v>2090</v>
      </c>
      <c r="D1555" s="382"/>
      <c r="E1555" s="194"/>
      <c r="F1555" s="61" t="s">
        <v>2132</v>
      </c>
      <c r="G1555" s="515">
        <v>24111503</v>
      </c>
      <c r="H1555" s="577">
        <v>20000</v>
      </c>
      <c r="I1555" s="61" t="s">
        <v>2186</v>
      </c>
      <c r="J1555" s="63">
        <v>45200</v>
      </c>
      <c r="K1555" s="382">
        <v>364</v>
      </c>
      <c r="L1555" s="380" t="s">
        <v>2293</v>
      </c>
    </row>
    <row r="1556" spans="1:12" ht="38.25" hidden="1" customHeight="1" x14ac:dyDescent="0.2">
      <c r="A1556" s="3">
        <v>1550</v>
      </c>
      <c r="B1556" s="61">
        <v>2702</v>
      </c>
      <c r="C1556" s="219" t="s">
        <v>2091</v>
      </c>
      <c r="D1556" s="382"/>
      <c r="E1556" s="194"/>
      <c r="F1556" s="61" t="s">
        <v>2132</v>
      </c>
      <c r="G1556" s="515">
        <v>241115</v>
      </c>
      <c r="H1556" s="577">
        <v>200000</v>
      </c>
      <c r="I1556" s="61" t="s">
        <v>2186</v>
      </c>
      <c r="J1556" s="63">
        <v>45200</v>
      </c>
      <c r="K1556" s="382">
        <v>364</v>
      </c>
      <c r="L1556" s="380" t="s">
        <v>2293</v>
      </c>
    </row>
    <row r="1557" spans="1:12" ht="51" hidden="1" customHeight="1" x14ac:dyDescent="0.2">
      <c r="A1557" s="3">
        <v>1551</v>
      </c>
      <c r="B1557" s="61">
        <v>2702</v>
      </c>
      <c r="C1557" s="219" t="s">
        <v>2092</v>
      </c>
      <c r="D1557" s="382"/>
      <c r="E1557" s="194"/>
      <c r="F1557" s="61" t="s">
        <v>2132</v>
      </c>
      <c r="G1557" s="515">
        <v>53131644</v>
      </c>
      <c r="H1557" s="577">
        <v>10000</v>
      </c>
      <c r="I1557" s="61" t="s">
        <v>2186</v>
      </c>
      <c r="J1557" s="63">
        <v>45200</v>
      </c>
      <c r="K1557" s="382">
        <v>364</v>
      </c>
      <c r="L1557" s="380" t="s">
        <v>2293</v>
      </c>
    </row>
    <row r="1558" spans="1:12" ht="25.5" hidden="1" customHeight="1" x14ac:dyDescent="0.2">
      <c r="A1558" s="3">
        <v>1552</v>
      </c>
      <c r="B1558" s="61">
        <v>2702</v>
      </c>
      <c r="C1558" s="219" t="s">
        <v>2093</v>
      </c>
      <c r="D1558" s="382"/>
      <c r="E1558" s="194"/>
      <c r="F1558" s="61" t="s">
        <v>2132</v>
      </c>
      <c r="G1558" s="515">
        <v>60121134</v>
      </c>
      <c r="H1558" s="577">
        <v>10000</v>
      </c>
      <c r="I1558" s="61" t="s">
        <v>2186</v>
      </c>
      <c r="J1558" s="63">
        <v>45200</v>
      </c>
      <c r="K1558" s="382">
        <v>364</v>
      </c>
      <c r="L1558" s="380" t="s">
        <v>2293</v>
      </c>
    </row>
    <row r="1559" spans="1:12" ht="25.5" hidden="1" customHeight="1" x14ac:dyDescent="0.2">
      <c r="A1559" s="3">
        <v>1553</v>
      </c>
      <c r="B1559" s="61">
        <v>2702</v>
      </c>
      <c r="C1559" s="219" t="s">
        <v>2094</v>
      </c>
      <c r="D1559" s="382"/>
      <c r="E1559" s="194"/>
      <c r="F1559" s="61" t="s">
        <v>2132</v>
      </c>
      <c r="G1559" s="515">
        <v>31201502</v>
      </c>
      <c r="H1559" s="577">
        <v>20000</v>
      </c>
      <c r="I1559" s="61" t="s">
        <v>2186</v>
      </c>
      <c r="J1559" s="63">
        <v>45200</v>
      </c>
      <c r="K1559" s="382">
        <v>364</v>
      </c>
      <c r="L1559" s="380" t="s">
        <v>2293</v>
      </c>
    </row>
    <row r="1560" spans="1:12" ht="63.75" hidden="1" customHeight="1" x14ac:dyDescent="0.2">
      <c r="A1560" s="3">
        <v>1554</v>
      </c>
      <c r="B1560" s="61">
        <v>2702</v>
      </c>
      <c r="C1560" s="219" t="s">
        <v>2095</v>
      </c>
      <c r="D1560" s="382"/>
      <c r="E1560" s="194"/>
      <c r="F1560" s="61" t="s">
        <v>2132</v>
      </c>
      <c r="G1560" s="515">
        <v>50192701</v>
      </c>
      <c r="H1560" s="577">
        <v>30000</v>
      </c>
      <c r="I1560" s="61" t="s">
        <v>720</v>
      </c>
      <c r="J1560" s="63">
        <v>45200</v>
      </c>
      <c r="K1560" s="382">
        <v>374</v>
      </c>
      <c r="L1560" s="380" t="s">
        <v>2276</v>
      </c>
    </row>
    <row r="1561" spans="1:12" ht="127.5" hidden="1" customHeight="1" x14ac:dyDescent="0.2">
      <c r="A1561" s="3">
        <v>1555</v>
      </c>
      <c r="B1561" s="61">
        <v>2702</v>
      </c>
      <c r="C1561" s="219" t="s">
        <v>2096</v>
      </c>
      <c r="D1561" s="382"/>
      <c r="E1561" s="194"/>
      <c r="F1561" s="61" t="s">
        <v>2132</v>
      </c>
      <c r="G1561" s="516" t="s">
        <v>2185</v>
      </c>
      <c r="H1561" s="577">
        <v>15000</v>
      </c>
      <c r="I1561" s="61" t="s">
        <v>2187</v>
      </c>
      <c r="J1561" s="63">
        <v>45200</v>
      </c>
      <c r="K1561" s="382">
        <v>289</v>
      </c>
      <c r="L1561" s="380" t="s">
        <v>2294</v>
      </c>
    </row>
    <row r="1562" spans="1:12" ht="114.75" hidden="1" customHeight="1" x14ac:dyDescent="0.2">
      <c r="A1562" s="3">
        <v>1556</v>
      </c>
      <c r="B1562" s="61">
        <v>2702</v>
      </c>
      <c r="C1562" s="219" t="s">
        <v>2097</v>
      </c>
      <c r="D1562" s="382"/>
      <c r="E1562" s="194"/>
      <c r="F1562" s="61" t="s">
        <v>36</v>
      </c>
      <c r="G1562" s="382">
        <v>43231512</v>
      </c>
      <c r="H1562" s="579">
        <v>114522198</v>
      </c>
      <c r="I1562" s="66" t="s">
        <v>2188</v>
      </c>
      <c r="J1562" s="63">
        <v>45200</v>
      </c>
      <c r="K1562" s="382">
        <v>480</v>
      </c>
      <c r="L1562" s="380" t="s">
        <v>2295</v>
      </c>
    </row>
    <row r="1563" spans="1:12" ht="38.25" hidden="1" customHeight="1" x14ac:dyDescent="0.2">
      <c r="A1563" s="3">
        <v>1557</v>
      </c>
      <c r="B1563" s="61">
        <v>4050</v>
      </c>
      <c r="C1563" s="219" t="s">
        <v>2098</v>
      </c>
      <c r="D1563" s="382"/>
      <c r="E1563" s="194"/>
      <c r="F1563" s="382" t="s">
        <v>163</v>
      </c>
      <c r="G1563" s="382">
        <v>39111811</v>
      </c>
      <c r="H1563" s="577">
        <v>420000</v>
      </c>
      <c r="I1563" s="66" t="s">
        <v>165</v>
      </c>
      <c r="J1563" s="63">
        <v>45200</v>
      </c>
      <c r="K1563" s="61">
        <v>413</v>
      </c>
      <c r="L1563" s="380" t="s">
        <v>2296</v>
      </c>
    </row>
    <row r="1564" spans="1:12" ht="38.25" hidden="1" customHeight="1" x14ac:dyDescent="0.2">
      <c r="A1564" s="3">
        <v>1558</v>
      </c>
      <c r="B1564" s="61">
        <v>4001</v>
      </c>
      <c r="C1564" s="219" t="s">
        <v>2099</v>
      </c>
      <c r="D1564" s="382"/>
      <c r="E1564" s="194"/>
      <c r="F1564" s="382" t="s">
        <v>163</v>
      </c>
      <c r="G1564" s="382">
        <v>24101514</v>
      </c>
      <c r="H1564" s="577">
        <v>4750000</v>
      </c>
      <c r="I1564" s="66" t="s">
        <v>165</v>
      </c>
      <c r="J1564" s="63">
        <v>45200</v>
      </c>
      <c r="K1564" s="61">
        <v>413</v>
      </c>
      <c r="L1564" s="380" t="s">
        <v>2296</v>
      </c>
    </row>
    <row r="1565" spans="1:12" ht="38.25" hidden="1" customHeight="1" x14ac:dyDescent="0.2">
      <c r="A1565" s="3">
        <v>1559</v>
      </c>
      <c r="B1565" s="61">
        <v>4001</v>
      </c>
      <c r="C1565" s="219" t="s">
        <v>2100</v>
      </c>
      <c r="D1565" s="382"/>
      <c r="E1565" s="194"/>
      <c r="F1565" s="382" t="s">
        <v>163</v>
      </c>
      <c r="G1565" s="382">
        <v>401516</v>
      </c>
      <c r="H1565" s="577">
        <v>8074999.9999999991</v>
      </c>
      <c r="I1565" s="66" t="s">
        <v>165</v>
      </c>
      <c r="J1565" s="63">
        <v>45200</v>
      </c>
      <c r="K1565" s="61">
        <v>413</v>
      </c>
      <c r="L1565" s="380" t="s">
        <v>2296</v>
      </c>
    </row>
    <row r="1566" spans="1:12" ht="38.25" hidden="1" customHeight="1" x14ac:dyDescent="0.2">
      <c r="A1566" s="3">
        <v>1560</v>
      </c>
      <c r="B1566" s="61">
        <v>4001</v>
      </c>
      <c r="C1566" s="219" t="s">
        <v>2101</v>
      </c>
      <c r="D1566" s="382"/>
      <c r="E1566" s="194"/>
      <c r="F1566" s="382" t="s">
        <v>163</v>
      </c>
      <c r="G1566" s="382">
        <v>48111402</v>
      </c>
      <c r="H1566" s="577">
        <v>756383.35</v>
      </c>
      <c r="I1566" s="66" t="s">
        <v>2189</v>
      </c>
      <c r="J1566" s="63">
        <v>45200</v>
      </c>
      <c r="K1566" s="61">
        <v>403</v>
      </c>
      <c r="L1566" s="380" t="s">
        <v>2296</v>
      </c>
    </row>
    <row r="1567" spans="1:12" ht="38.25" hidden="1" customHeight="1" x14ac:dyDescent="0.2">
      <c r="A1567" s="3">
        <v>1561</v>
      </c>
      <c r="B1567" s="61">
        <v>4001</v>
      </c>
      <c r="C1567" s="219" t="s">
        <v>2102</v>
      </c>
      <c r="D1567" s="382"/>
      <c r="E1567" s="194"/>
      <c r="F1567" s="382" t="s">
        <v>163</v>
      </c>
      <c r="G1567" s="382">
        <v>48111402</v>
      </c>
      <c r="H1567" s="577">
        <v>713396.79999999993</v>
      </c>
      <c r="I1567" s="66" t="s">
        <v>2189</v>
      </c>
      <c r="J1567" s="63">
        <v>45200</v>
      </c>
      <c r="K1567" s="61">
        <v>403</v>
      </c>
      <c r="L1567" s="380" t="s">
        <v>2296</v>
      </c>
    </row>
    <row r="1568" spans="1:12" ht="38.25" hidden="1" customHeight="1" x14ac:dyDescent="0.2">
      <c r="A1568" s="3">
        <v>1562</v>
      </c>
      <c r="B1568" s="61">
        <v>4001</v>
      </c>
      <c r="C1568" s="219" t="s">
        <v>2103</v>
      </c>
      <c r="D1568" s="382"/>
      <c r="E1568" s="194"/>
      <c r="F1568" s="382" t="s">
        <v>163</v>
      </c>
      <c r="G1568" s="61">
        <v>39101601</v>
      </c>
      <c r="H1568" s="577">
        <v>1615000</v>
      </c>
      <c r="I1568" s="66" t="s">
        <v>165</v>
      </c>
      <c r="J1568" s="63">
        <v>45200</v>
      </c>
      <c r="K1568" s="61">
        <v>413</v>
      </c>
      <c r="L1568" s="380" t="s">
        <v>2296</v>
      </c>
    </row>
    <row r="1569" spans="1:12" ht="38.25" hidden="1" customHeight="1" x14ac:dyDescent="0.2">
      <c r="A1569" s="3">
        <v>1563</v>
      </c>
      <c r="B1569" s="61">
        <v>4001</v>
      </c>
      <c r="C1569" s="219" t="s">
        <v>2104</v>
      </c>
      <c r="D1569" s="382"/>
      <c r="E1569" s="194"/>
      <c r="F1569" s="382" t="s">
        <v>163</v>
      </c>
      <c r="G1569" s="61">
        <v>39101699</v>
      </c>
      <c r="H1569" s="577">
        <v>1567500</v>
      </c>
      <c r="I1569" s="66" t="s">
        <v>165</v>
      </c>
      <c r="J1569" s="63">
        <v>45200</v>
      </c>
      <c r="K1569" s="61">
        <v>413</v>
      </c>
      <c r="L1569" s="380" t="s">
        <v>2296</v>
      </c>
    </row>
    <row r="1570" spans="1:12" ht="38.25" hidden="1" customHeight="1" x14ac:dyDescent="0.2">
      <c r="A1570" s="3">
        <v>1564</v>
      </c>
      <c r="B1570" s="61">
        <v>4001</v>
      </c>
      <c r="C1570" s="219" t="s">
        <v>2105</v>
      </c>
      <c r="D1570" s="382"/>
      <c r="E1570" s="194"/>
      <c r="F1570" s="382" t="s">
        <v>163</v>
      </c>
      <c r="G1570" s="61">
        <v>43221707</v>
      </c>
      <c r="H1570" s="577">
        <v>598500</v>
      </c>
      <c r="I1570" s="66" t="s">
        <v>165</v>
      </c>
      <c r="J1570" s="63">
        <v>45200</v>
      </c>
      <c r="K1570" s="61">
        <v>413</v>
      </c>
      <c r="L1570" s="380" t="s">
        <v>2296</v>
      </c>
    </row>
    <row r="1571" spans="1:12" ht="38.25" hidden="1" customHeight="1" x14ac:dyDescent="0.2">
      <c r="A1571" s="3">
        <v>1565</v>
      </c>
      <c r="B1571" s="61">
        <v>4001</v>
      </c>
      <c r="C1571" s="219" t="s">
        <v>2106</v>
      </c>
      <c r="D1571" s="382"/>
      <c r="E1571" s="194"/>
      <c r="F1571" s="382" t="s">
        <v>163</v>
      </c>
      <c r="G1571" s="61">
        <v>32121705</v>
      </c>
      <c r="H1571" s="577">
        <v>6650000</v>
      </c>
      <c r="I1571" s="66" t="s">
        <v>165</v>
      </c>
      <c r="J1571" s="63">
        <v>45200</v>
      </c>
      <c r="K1571" s="61">
        <v>413</v>
      </c>
      <c r="L1571" s="380" t="s">
        <v>2296</v>
      </c>
    </row>
    <row r="1572" spans="1:12" ht="38.25" hidden="1" customHeight="1" x14ac:dyDescent="0.2">
      <c r="A1572" s="3">
        <v>1566</v>
      </c>
      <c r="B1572" s="61">
        <v>4001</v>
      </c>
      <c r="C1572" s="219" t="s">
        <v>2107</v>
      </c>
      <c r="D1572" s="382"/>
      <c r="E1572" s="194"/>
      <c r="F1572" s="382" t="s">
        <v>163</v>
      </c>
      <c r="G1572" s="61">
        <v>23153145</v>
      </c>
      <c r="H1572" s="577">
        <v>76000</v>
      </c>
      <c r="I1572" s="66" t="s">
        <v>165</v>
      </c>
      <c r="J1572" s="63">
        <v>45200</v>
      </c>
      <c r="K1572" s="61">
        <v>413</v>
      </c>
      <c r="L1572" s="380" t="s">
        <v>2296</v>
      </c>
    </row>
    <row r="1573" spans="1:12" ht="38.25" hidden="1" customHeight="1" x14ac:dyDescent="0.2">
      <c r="A1573" s="3">
        <v>1567</v>
      </c>
      <c r="B1573" s="61">
        <v>4001</v>
      </c>
      <c r="C1573" s="219" t="s">
        <v>2108</v>
      </c>
      <c r="D1573" s="382"/>
      <c r="E1573" s="194"/>
      <c r="F1573" s="382" t="s">
        <v>163</v>
      </c>
      <c r="G1573" s="61">
        <v>241315</v>
      </c>
      <c r="H1573" s="577">
        <v>522500.00000000006</v>
      </c>
      <c r="I1573" s="66" t="s">
        <v>165</v>
      </c>
      <c r="J1573" s="63">
        <v>45200</v>
      </c>
      <c r="K1573" s="61">
        <v>413</v>
      </c>
      <c r="L1573" s="380" t="s">
        <v>2296</v>
      </c>
    </row>
    <row r="1574" spans="1:12" ht="51" hidden="1" customHeight="1" x14ac:dyDescent="0.2">
      <c r="A1574" s="3">
        <v>1568</v>
      </c>
      <c r="B1574" s="61">
        <v>4001</v>
      </c>
      <c r="C1574" s="219" t="s">
        <v>2109</v>
      </c>
      <c r="D1574" s="382"/>
      <c r="E1574" s="194"/>
      <c r="F1574" s="382" t="s">
        <v>163</v>
      </c>
      <c r="G1574" s="61">
        <v>201117</v>
      </c>
      <c r="H1574" s="577">
        <v>1425000</v>
      </c>
      <c r="I1574" s="66" t="s">
        <v>165</v>
      </c>
      <c r="J1574" s="63">
        <v>45200</v>
      </c>
      <c r="K1574" s="61">
        <v>413</v>
      </c>
      <c r="L1574" s="380" t="s">
        <v>2296</v>
      </c>
    </row>
    <row r="1575" spans="1:12" ht="38.25" hidden="1" customHeight="1" x14ac:dyDescent="0.2">
      <c r="A1575" s="3">
        <v>1569</v>
      </c>
      <c r="B1575" s="61">
        <v>4001</v>
      </c>
      <c r="C1575" s="219" t="s">
        <v>2110</v>
      </c>
      <c r="D1575" s="382"/>
      <c r="E1575" s="194"/>
      <c r="F1575" s="382" t="s">
        <v>163</v>
      </c>
      <c r="G1575" s="61">
        <v>60121504</v>
      </c>
      <c r="H1575" s="577">
        <v>950000</v>
      </c>
      <c r="I1575" s="66" t="s">
        <v>165</v>
      </c>
      <c r="J1575" s="63">
        <v>45200</v>
      </c>
      <c r="K1575" s="61">
        <v>413</v>
      </c>
      <c r="L1575" s="380" t="s">
        <v>2296</v>
      </c>
    </row>
    <row r="1576" spans="1:12" ht="51" hidden="1" customHeight="1" x14ac:dyDescent="0.2">
      <c r="A1576" s="3">
        <v>1570</v>
      </c>
      <c r="B1576" s="61">
        <v>4001</v>
      </c>
      <c r="C1576" s="219" t="s">
        <v>2111</v>
      </c>
      <c r="D1576" s="382"/>
      <c r="E1576" s="194"/>
      <c r="F1576" s="382" t="s">
        <v>163</v>
      </c>
      <c r="G1576" s="61">
        <v>232418</v>
      </c>
      <c r="H1576" s="577">
        <v>950000</v>
      </c>
      <c r="I1576" s="66" t="s">
        <v>165</v>
      </c>
      <c r="J1576" s="63">
        <v>45200</v>
      </c>
      <c r="K1576" s="61">
        <v>413</v>
      </c>
      <c r="L1576" s="380" t="s">
        <v>2296</v>
      </c>
    </row>
    <row r="1577" spans="1:12" ht="38.25" hidden="1" customHeight="1" x14ac:dyDescent="0.2">
      <c r="A1577" s="3">
        <v>1571</v>
      </c>
      <c r="B1577" s="61">
        <v>4001</v>
      </c>
      <c r="C1577" s="219" t="s">
        <v>2112</v>
      </c>
      <c r="D1577" s="382"/>
      <c r="E1577" s="194"/>
      <c r="F1577" s="382" t="s">
        <v>163</v>
      </c>
      <c r="G1577" s="61">
        <v>26111513</v>
      </c>
      <c r="H1577" s="577">
        <v>950000</v>
      </c>
      <c r="I1577" s="66" t="s">
        <v>165</v>
      </c>
      <c r="J1577" s="63">
        <v>45200</v>
      </c>
      <c r="K1577" s="61">
        <v>413</v>
      </c>
      <c r="L1577" s="380" t="s">
        <v>2296</v>
      </c>
    </row>
    <row r="1578" spans="1:12" ht="38.25" hidden="1" customHeight="1" x14ac:dyDescent="0.2">
      <c r="A1578" s="3">
        <v>1572</v>
      </c>
      <c r="B1578" s="61">
        <v>4001</v>
      </c>
      <c r="C1578" s="219" t="s">
        <v>2113</v>
      </c>
      <c r="D1578" s="382"/>
      <c r="E1578" s="194"/>
      <c r="F1578" s="382" t="s">
        <v>163</v>
      </c>
      <c r="G1578" s="61">
        <v>41111717</v>
      </c>
      <c r="H1578" s="577">
        <v>285000</v>
      </c>
      <c r="I1578" s="66" t="s">
        <v>165</v>
      </c>
      <c r="J1578" s="63">
        <v>45200</v>
      </c>
      <c r="K1578" s="61">
        <v>413</v>
      </c>
      <c r="L1578" s="380" t="s">
        <v>2296</v>
      </c>
    </row>
    <row r="1579" spans="1:12" ht="38.25" hidden="1" customHeight="1" x14ac:dyDescent="0.2">
      <c r="A1579" s="3">
        <v>1573</v>
      </c>
      <c r="B1579" s="61">
        <v>4001</v>
      </c>
      <c r="C1579" s="219" t="s">
        <v>2114</v>
      </c>
      <c r="D1579" s="382"/>
      <c r="E1579" s="194"/>
      <c r="F1579" s="382" t="s">
        <v>163</v>
      </c>
      <c r="G1579" s="61">
        <v>20101705</v>
      </c>
      <c r="H1579" s="577">
        <v>213750</v>
      </c>
      <c r="I1579" s="66" t="s">
        <v>165</v>
      </c>
      <c r="J1579" s="63">
        <v>45200</v>
      </c>
      <c r="K1579" s="61">
        <v>413</v>
      </c>
      <c r="L1579" s="380" t="s">
        <v>2296</v>
      </c>
    </row>
    <row r="1580" spans="1:12" ht="38.25" hidden="1" customHeight="1" x14ac:dyDescent="0.2">
      <c r="A1580" s="3">
        <v>1574</v>
      </c>
      <c r="B1580" s="61">
        <v>4001</v>
      </c>
      <c r="C1580" s="219" t="s">
        <v>2115</v>
      </c>
      <c r="D1580" s="382"/>
      <c r="E1580" s="194"/>
      <c r="F1580" s="61" t="s">
        <v>2190</v>
      </c>
      <c r="G1580" s="61">
        <v>26111701</v>
      </c>
      <c r="H1580" s="581">
        <v>95000000</v>
      </c>
      <c r="I1580" s="66" t="s">
        <v>165</v>
      </c>
      <c r="J1580" s="63">
        <v>45200</v>
      </c>
      <c r="K1580" s="61">
        <v>413</v>
      </c>
      <c r="L1580" s="380" t="s">
        <v>2296</v>
      </c>
    </row>
    <row r="1581" spans="1:12" ht="38.25" hidden="1" customHeight="1" x14ac:dyDescent="0.2">
      <c r="A1581" s="3">
        <v>1575</v>
      </c>
      <c r="B1581" s="61">
        <v>4040</v>
      </c>
      <c r="C1581" s="219" t="s">
        <v>2116</v>
      </c>
      <c r="D1581" s="382"/>
      <c r="E1581" s="194"/>
      <c r="F1581" s="61" t="s">
        <v>2190</v>
      </c>
      <c r="G1581" s="61">
        <v>26111701</v>
      </c>
      <c r="H1581" s="577">
        <v>100000</v>
      </c>
      <c r="I1581" s="66" t="s">
        <v>165</v>
      </c>
      <c r="J1581" s="63">
        <v>45200</v>
      </c>
      <c r="K1581" s="61">
        <v>413</v>
      </c>
      <c r="L1581" s="380" t="s">
        <v>2296</v>
      </c>
    </row>
    <row r="1582" spans="1:12" ht="38.25" hidden="1" customHeight="1" x14ac:dyDescent="0.2">
      <c r="A1582" s="3">
        <v>1576</v>
      </c>
      <c r="B1582" s="61">
        <v>4040</v>
      </c>
      <c r="C1582" s="219" t="s">
        <v>2117</v>
      </c>
      <c r="D1582" s="382"/>
      <c r="E1582" s="194"/>
      <c r="F1582" s="382" t="s">
        <v>163</v>
      </c>
      <c r="G1582" s="61">
        <v>44101802</v>
      </c>
      <c r="H1582" s="577">
        <v>60000</v>
      </c>
      <c r="I1582" s="66" t="s">
        <v>2189</v>
      </c>
      <c r="J1582" s="63">
        <v>45200</v>
      </c>
      <c r="K1582" s="61">
        <v>403</v>
      </c>
      <c r="L1582" s="380" t="s">
        <v>2296</v>
      </c>
    </row>
    <row r="1583" spans="1:12" ht="38.25" hidden="1" customHeight="1" x14ac:dyDescent="0.2">
      <c r="A1583" s="3">
        <v>1577</v>
      </c>
      <c r="B1583" s="61">
        <v>4180</v>
      </c>
      <c r="C1583" s="219" t="s">
        <v>2118</v>
      </c>
      <c r="D1583" s="382"/>
      <c r="E1583" s="194"/>
      <c r="F1583" s="382" t="s">
        <v>163</v>
      </c>
      <c r="G1583" s="61">
        <v>41115325</v>
      </c>
      <c r="H1583" s="577">
        <v>5700000</v>
      </c>
      <c r="I1583" s="66" t="s">
        <v>165</v>
      </c>
      <c r="J1583" s="63">
        <v>45200</v>
      </c>
      <c r="K1583" s="61">
        <v>413</v>
      </c>
      <c r="L1583" s="380" t="s">
        <v>2296</v>
      </c>
    </row>
    <row r="1584" spans="1:12" ht="38.25" hidden="1" customHeight="1" x14ac:dyDescent="0.2">
      <c r="A1584" s="3">
        <v>1578</v>
      </c>
      <c r="B1584" s="61">
        <v>4001</v>
      </c>
      <c r="C1584" s="219" t="s">
        <v>2119</v>
      </c>
      <c r="D1584" s="382"/>
      <c r="E1584" s="194"/>
      <c r="F1584" s="382" t="s">
        <v>163</v>
      </c>
      <c r="G1584" s="61">
        <v>41113601</v>
      </c>
      <c r="H1584" s="577">
        <v>237500</v>
      </c>
      <c r="I1584" s="66" t="s">
        <v>165</v>
      </c>
      <c r="J1584" s="63">
        <v>45200</v>
      </c>
      <c r="K1584" s="61">
        <v>413</v>
      </c>
      <c r="L1584" s="380" t="s">
        <v>2296</v>
      </c>
    </row>
    <row r="1585" spans="1:12" ht="51" hidden="1" customHeight="1" x14ac:dyDescent="0.2">
      <c r="A1585" s="3">
        <v>1579</v>
      </c>
      <c r="B1585" s="61">
        <v>4001</v>
      </c>
      <c r="C1585" s="219" t="s">
        <v>2120</v>
      </c>
      <c r="D1585" s="382"/>
      <c r="E1585" s="194"/>
      <c r="F1585" s="382" t="s">
        <v>163</v>
      </c>
      <c r="G1585" s="61">
        <v>411136</v>
      </c>
      <c r="H1585" s="577">
        <v>12350000</v>
      </c>
      <c r="I1585" s="66" t="s">
        <v>165</v>
      </c>
      <c r="J1585" s="63">
        <v>45200</v>
      </c>
      <c r="K1585" s="61">
        <v>413</v>
      </c>
      <c r="L1585" s="380" t="s">
        <v>2296</v>
      </c>
    </row>
    <row r="1586" spans="1:12" ht="38.25" hidden="1" customHeight="1" x14ac:dyDescent="0.2">
      <c r="A1586" s="3">
        <v>1580</v>
      </c>
      <c r="B1586" s="61">
        <v>4001</v>
      </c>
      <c r="C1586" s="219" t="s">
        <v>2098</v>
      </c>
      <c r="D1586" s="382"/>
      <c r="E1586" s="194"/>
      <c r="F1586" s="382" t="s">
        <v>163</v>
      </c>
      <c r="G1586" s="61">
        <v>201422</v>
      </c>
      <c r="H1586" s="577">
        <v>978895.2</v>
      </c>
      <c r="I1586" s="66" t="s">
        <v>165</v>
      </c>
      <c r="J1586" s="63">
        <v>45200</v>
      </c>
      <c r="K1586" s="61">
        <v>413</v>
      </c>
      <c r="L1586" s="380" t="s">
        <v>2296</v>
      </c>
    </row>
    <row r="1587" spans="1:12" ht="38.25" hidden="1" customHeight="1" x14ac:dyDescent="0.2">
      <c r="A1587" s="3">
        <v>1581</v>
      </c>
      <c r="B1587" s="61">
        <v>4001</v>
      </c>
      <c r="C1587" s="219" t="s">
        <v>2121</v>
      </c>
      <c r="D1587" s="382"/>
      <c r="E1587" s="194"/>
      <c r="F1587" s="382" t="s">
        <v>163</v>
      </c>
      <c r="G1587" s="61">
        <v>41112301</v>
      </c>
      <c r="H1587" s="577">
        <v>712500</v>
      </c>
      <c r="I1587" s="66" t="s">
        <v>165</v>
      </c>
      <c r="J1587" s="63">
        <v>45200</v>
      </c>
      <c r="K1587" s="61">
        <v>413</v>
      </c>
      <c r="L1587" s="380" t="s">
        <v>2296</v>
      </c>
    </row>
    <row r="1588" spans="1:12" ht="38.25" hidden="1" customHeight="1" x14ac:dyDescent="0.2">
      <c r="A1588" s="3">
        <v>1582</v>
      </c>
      <c r="B1588" s="61">
        <v>4001</v>
      </c>
      <c r="C1588" s="219" t="s">
        <v>2122</v>
      </c>
      <c r="D1588" s="382"/>
      <c r="E1588" s="194"/>
      <c r="F1588" s="382" t="s">
        <v>163</v>
      </c>
      <c r="G1588" s="61" t="s">
        <v>2191</v>
      </c>
      <c r="H1588" s="577">
        <v>3420000</v>
      </c>
      <c r="I1588" s="66" t="s">
        <v>165</v>
      </c>
      <c r="J1588" s="63">
        <v>45200</v>
      </c>
      <c r="K1588" s="61">
        <v>413</v>
      </c>
      <c r="L1588" s="380" t="s">
        <v>2296</v>
      </c>
    </row>
    <row r="1589" spans="1:12" ht="38.25" hidden="1" customHeight="1" x14ac:dyDescent="0.2">
      <c r="A1589" s="3">
        <v>1583</v>
      </c>
      <c r="B1589" s="61">
        <v>4001</v>
      </c>
      <c r="C1589" s="219" t="s">
        <v>2123</v>
      </c>
      <c r="D1589" s="382"/>
      <c r="E1589" s="194"/>
      <c r="F1589" s="382" t="s">
        <v>163</v>
      </c>
      <c r="G1589" s="61">
        <v>41113704</v>
      </c>
      <c r="H1589" s="577">
        <v>5700000</v>
      </c>
      <c r="I1589" s="66" t="s">
        <v>165</v>
      </c>
      <c r="J1589" s="63">
        <v>45200</v>
      </c>
      <c r="K1589" s="61">
        <v>413</v>
      </c>
      <c r="L1589" s="380" t="s">
        <v>2296</v>
      </c>
    </row>
    <row r="1590" spans="1:12" ht="38.25" hidden="1" customHeight="1" x14ac:dyDescent="0.2">
      <c r="A1590" s="3">
        <v>1584</v>
      </c>
      <c r="B1590" s="61">
        <v>4001</v>
      </c>
      <c r="C1590" s="219" t="s">
        <v>2124</v>
      </c>
      <c r="D1590" s="382"/>
      <c r="E1590" s="194"/>
      <c r="F1590" s="382" t="s">
        <v>163</v>
      </c>
      <c r="G1590" s="61" t="s">
        <v>2191</v>
      </c>
      <c r="H1590" s="577">
        <v>3046649.9999999995</v>
      </c>
      <c r="I1590" s="66" t="s">
        <v>2189</v>
      </c>
      <c r="J1590" s="63">
        <v>45200</v>
      </c>
      <c r="K1590" s="61">
        <v>403</v>
      </c>
      <c r="L1590" s="380" t="s">
        <v>2296</v>
      </c>
    </row>
    <row r="1591" spans="1:12" ht="38.25" hidden="1" customHeight="1" x14ac:dyDescent="0.2">
      <c r="A1591" s="3">
        <v>1585</v>
      </c>
      <c r="B1591" s="61">
        <v>4001</v>
      </c>
      <c r="C1591" s="219" t="s">
        <v>2125</v>
      </c>
      <c r="D1591" s="382"/>
      <c r="E1591" s="194"/>
      <c r="F1591" s="382" t="s">
        <v>163</v>
      </c>
      <c r="G1591" s="61" t="s">
        <v>2191</v>
      </c>
      <c r="H1591" s="577">
        <v>1045000.0000000001</v>
      </c>
      <c r="I1591" s="66" t="s">
        <v>2189</v>
      </c>
      <c r="J1591" s="63">
        <v>45200</v>
      </c>
      <c r="K1591" s="61">
        <v>403</v>
      </c>
      <c r="L1591" s="380" t="s">
        <v>2296</v>
      </c>
    </row>
    <row r="1592" spans="1:12" ht="38.25" hidden="1" customHeight="1" x14ac:dyDescent="0.2">
      <c r="A1592" s="3">
        <v>1586</v>
      </c>
      <c r="B1592" s="61">
        <v>4001</v>
      </c>
      <c r="C1592" s="219" t="s">
        <v>2126</v>
      </c>
      <c r="D1592" s="382"/>
      <c r="E1592" s="194"/>
      <c r="F1592" s="382" t="s">
        <v>163</v>
      </c>
      <c r="G1592" s="61"/>
      <c r="H1592" s="577">
        <v>533900</v>
      </c>
      <c r="I1592" s="66" t="s">
        <v>2189</v>
      </c>
      <c r="J1592" s="63">
        <v>45200</v>
      </c>
      <c r="K1592" s="61">
        <v>403</v>
      </c>
      <c r="L1592" s="380" t="s">
        <v>2296</v>
      </c>
    </row>
    <row r="1593" spans="1:12" ht="38.25" hidden="1" customHeight="1" x14ac:dyDescent="0.2">
      <c r="A1593" s="3">
        <v>1587</v>
      </c>
      <c r="B1593" s="61">
        <v>4001</v>
      </c>
      <c r="C1593" s="219" t="s">
        <v>2127</v>
      </c>
      <c r="D1593" s="382"/>
      <c r="E1593" s="194"/>
      <c r="F1593" s="382" t="s">
        <v>163</v>
      </c>
      <c r="G1593" s="61"/>
      <c r="H1593" s="577">
        <v>1070650</v>
      </c>
      <c r="I1593" s="66" t="s">
        <v>2189</v>
      </c>
      <c r="J1593" s="63">
        <v>45200</v>
      </c>
      <c r="K1593" s="61">
        <v>403</v>
      </c>
      <c r="L1593" s="380" t="s">
        <v>2296</v>
      </c>
    </row>
    <row r="1594" spans="1:12" ht="38.25" hidden="1" customHeight="1" x14ac:dyDescent="0.2">
      <c r="A1594" s="3">
        <v>1588</v>
      </c>
      <c r="B1594" s="61">
        <v>4001</v>
      </c>
      <c r="C1594" s="219" t="s">
        <v>2128</v>
      </c>
      <c r="D1594" s="382"/>
      <c r="E1594" s="194"/>
      <c r="F1594" s="382" t="s">
        <v>163</v>
      </c>
      <c r="G1594" s="61"/>
      <c r="H1594" s="577">
        <v>664999.99999999988</v>
      </c>
      <c r="I1594" s="66" t="s">
        <v>2189</v>
      </c>
      <c r="J1594" s="63">
        <v>45200</v>
      </c>
      <c r="K1594" s="61">
        <v>403</v>
      </c>
      <c r="L1594" s="380" t="s">
        <v>2296</v>
      </c>
    </row>
    <row r="1595" spans="1:12" ht="38.25" hidden="1" customHeight="1" x14ac:dyDescent="0.2">
      <c r="A1595" s="3">
        <v>1589</v>
      </c>
      <c r="B1595" s="61">
        <v>4001</v>
      </c>
      <c r="C1595" s="219" t="s">
        <v>2129</v>
      </c>
      <c r="D1595" s="382"/>
      <c r="E1595" s="194"/>
      <c r="F1595" s="382" t="s">
        <v>163</v>
      </c>
      <c r="G1595" s="61"/>
      <c r="H1595" s="577">
        <v>570000</v>
      </c>
      <c r="I1595" s="66" t="s">
        <v>2189</v>
      </c>
      <c r="J1595" s="63">
        <v>45200</v>
      </c>
      <c r="K1595" s="61">
        <v>403</v>
      </c>
      <c r="L1595" s="380" t="s">
        <v>2296</v>
      </c>
    </row>
    <row r="1596" spans="1:12" ht="38.25" hidden="1" customHeight="1" x14ac:dyDescent="0.2">
      <c r="A1596" s="3">
        <v>1590</v>
      </c>
      <c r="B1596" s="61">
        <v>4001</v>
      </c>
      <c r="C1596" s="219" t="s">
        <v>2130</v>
      </c>
      <c r="D1596" s="382"/>
      <c r="E1596" s="194"/>
      <c r="F1596" s="382" t="s">
        <v>163</v>
      </c>
      <c r="G1596" s="61">
        <v>56</v>
      </c>
      <c r="H1596" s="577">
        <v>308750</v>
      </c>
      <c r="I1596" s="66" t="s">
        <v>2189</v>
      </c>
      <c r="J1596" s="63">
        <v>45200</v>
      </c>
      <c r="K1596" s="61">
        <v>403</v>
      </c>
      <c r="L1596" s="380" t="s">
        <v>2296</v>
      </c>
    </row>
    <row r="1597" spans="1:12" ht="38.25" hidden="1" customHeight="1" x14ac:dyDescent="0.2">
      <c r="A1597" s="3">
        <v>1591</v>
      </c>
      <c r="B1597" s="179">
        <v>6003</v>
      </c>
      <c r="C1597" s="78" t="s">
        <v>2297</v>
      </c>
      <c r="D1597" s="196">
        <v>15</v>
      </c>
      <c r="E1597" s="223"/>
      <c r="F1597" s="179" t="s">
        <v>2298</v>
      </c>
      <c r="G1597" s="179">
        <v>26111701</v>
      </c>
      <c r="H1597" s="583">
        <v>30000</v>
      </c>
      <c r="I1597" s="224" t="s">
        <v>2299</v>
      </c>
      <c r="J1597" s="225">
        <v>45261</v>
      </c>
      <c r="K1597" s="77" t="s">
        <v>2158</v>
      </c>
      <c r="L1597" s="78"/>
    </row>
    <row r="1598" spans="1:12" ht="38.25" hidden="1" customHeight="1" x14ac:dyDescent="0.2">
      <c r="A1598" s="3">
        <v>1592</v>
      </c>
      <c r="B1598" s="179">
        <v>6003</v>
      </c>
      <c r="C1598" s="78" t="s">
        <v>1960</v>
      </c>
      <c r="D1598" s="279">
        <v>10</v>
      </c>
      <c r="E1598" s="226"/>
      <c r="F1598" s="179" t="s">
        <v>2298</v>
      </c>
      <c r="G1598" s="179">
        <v>39121031</v>
      </c>
      <c r="H1598" s="583">
        <v>100000</v>
      </c>
      <c r="I1598" s="224" t="s">
        <v>2300</v>
      </c>
      <c r="J1598" s="227">
        <v>45261</v>
      </c>
      <c r="K1598" s="77" t="s">
        <v>2301</v>
      </c>
      <c r="L1598" s="78" t="s">
        <v>597</v>
      </c>
    </row>
    <row r="1599" spans="1:12" ht="25.5" hidden="1" customHeight="1" x14ac:dyDescent="0.2">
      <c r="A1599" s="3">
        <v>1593</v>
      </c>
      <c r="B1599" s="179">
        <v>6003</v>
      </c>
      <c r="C1599" s="228" t="s">
        <v>37</v>
      </c>
      <c r="D1599" s="191">
        <v>28</v>
      </c>
      <c r="E1599" s="176"/>
      <c r="F1599" s="179" t="s">
        <v>2298</v>
      </c>
      <c r="G1599" s="188" t="s">
        <v>2302</v>
      </c>
      <c r="H1599" s="583">
        <v>100000</v>
      </c>
      <c r="I1599" s="224" t="s">
        <v>2303</v>
      </c>
      <c r="J1599" s="229">
        <v>45261</v>
      </c>
      <c r="K1599" s="77">
        <v>374</v>
      </c>
      <c r="L1599" s="78"/>
    </row>
    <row r="1600" spans="1:12" ht="25.5" hidden="1" customHeight="1" x14ac:dyDescent="0.2">
      <c r="A1600" s="3">
        <v>1594</v>
      </c>
      <c r="B1600" s="179">
        <v>6003</v>
      </c>
      <c r="C1600" s="230" t="s">
        <v>42</v>
      </c>
      <c r="D1600" s="382">
        <v>32</v>
      </c>
      <c r="E1600" s="176"/>
      <c r="F1600" s="179" t="s">
        <v>2298</v>
      </c>
      <c r="G1600" s="188" t="s">
        <v>2304</v>
      </c>
      <c r="H1600" s="583">
        <v>50000</v>
      </c>
      <c r="I1600" s="224" t="s">
        <v>2303</v>
      </c>
      <c r="J1600" s="227">
        <v>45261</v>
      </c>
      <c r="K1600" s="77">
        <v>374</v>
      </c>
      <c r="L1600" s="231"/>
    </row>
    <row r="1601" spans="1:12" ht="38.25" hidden="1" customHeight="1" x14ac:dyDescent="0.2">
      <c r="A1601" s="3">
        <v>1595</v>
      </c>
      <c r="B1601" s="179">
        <v>7315</v>
      </c>
      <c r="C1601" s="228" t="s">
        <v>2297</v>
      </c>
      <c r="D1601" s="188">
        <v>40</v>
      </c>
      <c r="E1601" s="179"/>
      <c r="F1601" s="179" t="s">
        <v>2298</v>
      </c>
      <c r="G1601" s="179">
        <v>26111701</v>
      </c>
      <c r="H1601" s="490">
        <v>75000</v>
      </c>
      <c r="I1601" s="224" t="s">
        <v>2299</v>
      </c>
      <c r="J1601" s="225">
        <v>45047</v>
      </c>
      <c r="K1601" s="382">
        <v>364</v>
      </c>
      <c r="L1601" s="231"/>
    </row>
    <row r="1602" spans="1:12" ht="51" hidden="1" customHeight="1" x14ac:dyDescent="0.2">
      <c r="A1602" s="3">
        <v>1596</v>
      </c>
      <c r="B1602" s="179">
        <v>7315</v>
      </c>
      <c r="C1602" s="228" t="s">
        <v>2305</v>
      </c>
      <c r="D1602" s="188">
        <v>2</v>
      </c>
      <c r="E1602" s="179"/>
      <c r="F1602" s="179" t="s">
        <v>2298</v>
      </c>
      <c r="G1602" s="179">
        <v>26111704</v>
      </c>
      <c r="H1602" s="490">
        <v>25000</v>
      </c>
      <c r="I1602" s="224" t="s">
        <v>2299</v>
      </c>
      <c r="J1602" s="225">
        <v>45047</v>
      </c>
      <c r="K1602" s="382">
        <v>364</v>
      </c>
      <c r="L1602" s="231"/>
    </row>
    <row r="1603" spans="1:12" ht="25.5" hidden="1" customHeight="1" x14ac:dyDescent="0.2">
      <c r="A1603" s="3">
        <v>1597</v>
      </c>
      <c r="B1603" s="179">
        <v>7315</v>
      </c>
      <c r="C1603" s="228" t="s">
        <v>2306</v>
      </c>
      <c r="D1603" s="188">
        <v>10</v>
      </c>
      <c r="E1603" s="188"/>
      <c r="F1603" s="179" t="s">
        <v>2298</v>
      </c>
      <c r="G1603" s="179">
        <v>42311511</v>
      </c>
      <c r="H1603" s="490">
        <v>12500</v>
      </c>
      <c r="I1603" s="224" t="s">
        <v>115</v>
      </c>
      <c r="J1603" s="225">
        <v>45078</v>
      </c>
      <c r="K1603" s="382">
        <v>274</v>
      </c>
      <c r="L1603" s="231"/>
    </row>
    <row r="1604" spans="1:12" ht="25.5" hidden="1" customHeight="1" x14ac:dyDescent="0.2">
      <c r="A1604" s="3">
        <v>1598</v>
      </c>
      <c r="B1604" s="179">
        <v>7315</v>
      </c>
      <c r="C1604" s="228" t="s">
        <v>2307</v>
      </c>
      <c r="D1604" s="188">
        <v>1</v>
      </c>
      <c r="E1604" s="179"/>
      <c r="F1604" s="179" t="s">
        <v>2298</v>
      </c>
      <c r="G1604" s="179">
        <v>12352104</v>
      </c>
      <c r="H1604" s="490">
        <v>12500</v>
      </c>
      <c r="I1604" s="224" t="s">
        <v>115</v>
      </c>
      <c r="J1604" s="225">
        <v>45078</v>
      </c>
      <c r="K1604" s="382">
        <v>274</v>
      </c>
      <c r="L1604" s="231"/>
    </row>
    <row r="1605" spans="1:12" ht="38.25" hidden="1" customHeight="1" x14ac:dyDescent="0.2">
      <c r="A1605" s="3">
        <v>1599</v>
      </c>
      <c r="B1605" s="179">
        <v>7315</v>
      </c>
      <c r="C1605" s="228" t="s">
        <v>2308</v>
      </c>
      <c r="D1605" s="188">
        <v>5</v>
      </c>
      <c r="E1605" s="179"/>
      <c r="F1605" s="179" t="s">
        <v>2298</v>
      </c>
      <c r="G1605" s="179">
        <v>42131602</v>
      </c>
      <c r="H1605" s="490">
        <v>25000</v>
      </c>
      <c r="I1605" s="224" t="s">
        <v>115</v>
      </c>
      <c r="J1605" s="225">
        <v>45078</v>
      </c>
      <c r="K1605" s="382">
        <v>274</v>
      </c>
      <c r="L1605" s="231"/>
    </row>
    <row r="1606" spans="1:12" ht="178.5" hidden="1" customHeight="1" x14ac:dyDescent="0.2">
      <c r="A1606" s="3">
        <v>1600</v>
      </c>
      <c r="B1606" s="179">
        <v>7315</v>
      </c>
      <c r="C1606" s="228" t="s">
        <v>2309</v>
      </c>
      <c r="D1606" s="188">
        <v>1</v>
      </c>
      <c r="E1606" s="179"/>
      <c r="F1606" s="179" t="s">
        <v>2298</v>
      </c>
      <c r="G1606" s="179">
        <v>81101512</v>
      </c>
      <c r="H1606" s="556">
        <v>20000000</v>
      </c>
      <c r="I1606" s="224" t="s">
        <v>2310</v>
      </c>
      <c r="J1606" s="225">
        <v>45078</v>
      </c>
      <c r="K1606" s="382">
        <v>216</v>
      </c>
      <c r="L1606" s="231" t="s">
        <v>8065</v>
      </c>
    </row>
    <row r="1607" spans="1:12" ht="89.25" hidden="1" customHeight="1" x14ac:dyDescent="0.2">
      <c r="A1607" s="3">
        <v>1601</v>
      </c>
      <c r="B1607" s="176">
        <v>7315</v>
      </c>
      <c r="C1607" s="228" t="s">
        <v>2311</v>
      </c>
      <c r="D1607" s="191">
        <v>7</v>
      </c>
      <c r="E1607" s="176"/>
      <c r="F1607" s="176" t="s">
        <v>2298</v>
      </c>
      <c r="G1607" s="176">
        <v>26111701</v>
      </c>
      <c r="H1607" s="554">
        <v>156000</v>
      </c>
      <c r="I1607" s="224" t="s">
        <v>2312</v>
      </c>
      <c r="J1607" s="225">
        <v>45047</v>
      </c>
      <c r="K1607" s="382">
        <v>344</v>
      </c>
      <c r="L1607" s="231"/>
    </row>
    <row r="1608" spans="1:12" ht="38.25" hidden="1" customHeight="1" x14ac:dyDescent="0.2">
      <c r="A1608" s="3">
        <v>1602</v>
      </c>
      <c r="B1608" s="176">
        <v>7315</v>
      </c>
      <c r="C1608" s="232" t="s">
        <v>2313</v>
      </c>
      <c r="D1608" s="191">
        <v>8</v>
      </c>
      <c r="E1608" s="176"/>
      <c r="F1608" s="176" t="s">
        <v>2298</v>
      </c>
      <c r="G1608" s="176">
        <v>72101505</v>
      </c>
      <c r="H1608" s="554">
        <v>26500</v>
      </c>
      <c r="I1608" s="224" t="s">
        <v>2300</v>
      </c>
      <c r="J1608" s="225">
        <v>45283</v>
      </c>
      <c r="K1608" s="382">
        <v>250</v>
      </c>
      <c r="L1608" s="231"/>
    </row>
    <row r="1609" spans="1:12" ht="25.5" hidden="1" customHeight="1" x14ac:dyDescent="0.2">
      <c r="A1609" s="3">
        <v>1603</v>
      </c>
      <c r="B1609" s="176">
        <v>7315</v>
      </c>
      <c r="C1609" s="232" t="s">
        <v>2314</v>
      </c>
      <c r="D1609" s="191">
        <v>36</v>
      </c>
      <c r="E1609" s="191"/>
      <c r="F1609" s="179" t="s">
        <v>2298</v>
      </c>
      <c r="G1609" s="211" t="s">
        <v>2302</v>
      </c>
      <c r="H1609" s="584">
        <v>145000</v>
      </c>
      <c r="I1609" s="224" t="s">
        <v>2303</v>
      </c>
      <c r="J1609" s="225">
        <v>45261</v>
      </c>
      <c r="K1609" s="382">
        <v>374</v>
      </c>
      <c r="L1609" s="231"/>
    </row>
    <row r="1610" spans="1:12" ht="25.5" hidden="1" customHeight="1" x14ac:dyDescent="0.2">
      <c r="A1610" s="3">
        <v>1604</v>
      </c>
      <c r="B1610" s="176">
        <v>7315</v>
      </c>
      <c r="C1610" s="230" t="s">
        <v>2315</v>
      </c>
      <c r="D1610" s="211">
        <v>24</v>
      </c>
      <c r="E1610" s="188"/>
      <c r="F1610" s="179" t="s">
        <v>2298</v>
      </c>
      <c r="G1610" s="188" t="s">
        <v>2304</v>
      </c>
      <c r="H1610" s="585">
        <v>50000</v>
      </c>
      <c r="I1610" s="224" t="s">
        <v>2303</v>
      </c>
      <c r="J1610" s="225">
        <v>45261</v>
      </c>
      <c r="K1610" s="382">
        <v>374</v>
      </c>
      <c r="L1610" s="230"/>
    </row>
    <row r="1611" spans="1:12" ht="51" hidden="1" customHeight="1" x14ac:dyDescent="0.2">
      <c r="A1611" s="3">
        <v>1605</v>
      </c>
      <c r="B1611" s="61">
        <v>7315</v>
      </c>
      <c r="C1611" s="234" t="s">
        <v>2316</v>
      </c>
      <c r="D1611" s="211">
        <v>1</v>
      </c>
      <c r="E1611" s="3"/>
      <c r="F1611" s="3" t="s">
        <v>2298</v>
      </c>
      <c r="G1611" s="3">
        <v>43231512</v>
      </c>
      <c r="H1611" s="586">
        <v>178000000</v>
      </c>
      <c r="I1611" s="224" t="s">
        <v>2149</v>
      </c>
      <c r="J1611" s="235">
        <v>45261</v>
      </c>
      <c r="K1611" s="3">
        <v>184</v>
      </c>
      <c r="L1611" s="230" t="s">
        <v>8066</v>
      </c>
    </row>
    <row r="1612" spans="1:12" ht="51" hidden="1" customHeight="1" x14ac:dyDescent="0.2">
      <c r="A1612" s="3">
        <v>1606</v>
      </c>
      <c r="B1612" s="3">
        <v>6040</v>
      </c>
      <c r="C1612" s="78" t="s">
        <v>37</v>
      </c>
      <c r="D1612" s="188">
        <v>15</v>
      </c>
      <c r="E1612" s="179"/>
      <c r="F1612" s="179" t="s">
        <v>2298</v>
      </c>
      <c r="G1612" s="188" t="s">
        <v>2302</v>
      </c>
      <c r="H1612" s="490">
        <v>100000</v>
      </c>
      <c r="I1612" s="224" t="s">
        <v>2303</v>
      </c>
      <c r="J1612" s="225">
        <v>45261</v>
      </c>
      <c r="K1612" s="81" t="s">
        <v>2159</v>
      </c>
      <c r="L1612" s="82" t="s">
        <v>2317</v>
      </c>
    </row>
    <row r="1613" spans="1:12" ht="51" hidden="1" customHeight="1" x14ac:dyDescent="0.2">
      <c r="A1613" s="3">
        <v>1607</v>
      </c>
      <c r="B1613" s="3">
        <v>6040</v>
      </c>
      <c r="C1613" s="83" t="s">
        <v>42</v>
      </c>
      <c r="D1613" s="188">
        <v>2</v>
      </c>
      <c r="E1613" s="179"/>
      <c r="F1613" s="3" t="s">
        <v>2298</v>
      </c>
      <c r="G1613" s="188" t="s">
        <v>2304</v>
      </c>
      <c r="H1613" s="490">
        <v>5000</v>
      </c>
      <c r="I1613" s="224" t="s">
        <v>2303</v>
      </c>
      <c r="J1613" s="225">
        <v>45261</v>
      </c>
      <c r="K1613" s="81" t="s">
        <v>2159</v>
      </c>
      <c r="L1613" s="82" t="s">
        <v>2317</v>
      </c>
    </row>
    <row r="1614" spans="1:12" ht="25.5" hidden="1" customHeight="1" x14ac:dyDescent="0.2">
      <c r="A1614" s="3">
        <v>1608</v>
      </c>
      <c r="B1614" s="3">
        <v>6040</v>
      </c>
      <c r="C1614" s="78" t="s">
        <v>2318</v>
      </c>
      <c r="D1614" s="188">
        <v>10</v>
      </c>
      <c r="E1614" s="179"/>
      <c r="F1614" s="179" t="s">
        <v>2298</v>
      </c>
      <c r="G1614" s="188" t="s">
        <v>2319</v>
      </c>
      <c r="H1614" s="490">
        <v>12500</v>
      </c>
      <c r="I1614" s="224" t="s">
        <v>115</v>
      </c>
      <c r="J1614" s="225">
        <v>45078</v>
      </c>
      <c r="K1614" s="84" t="s">
        <v>2320</v>
      </c>
      <c r="L1614" s="82" t="s">
        <v>2321</v>
      </c>
    </row>
    <row r="1615" spans="1:12" ht="25.5" hidden="1" customHeight="1" x14ac:dyDescent="0.2">
      <c r="A1615" s="3">
        <v>1609</v>
      </c>
      <c r="B1615" s="3">
        <v>6040</v>
      </c>
      <c r="C1615" s="78" t="s">
        <v>2322</v>
      </c>
      <c r="D1615" s="188">
        <v>1</v>
      </c>
      <c r="E1615" s="179"/>
      <c r="F1615" s="179" t="s">
        <v>2298</v>
      </c>
      <c r="G1615" s="188" t="s">
        <v>2323</v>
      </c>
      <c r="H1615" s="490">
        <v>12500</v>
      </c>
      <c r="I1615" s="224" t="s">
        <v>115</v>
      </c>
      <c r="J1615" s="225">
        <v>45078</v>
      </c>
      <c r="K1615" s="84" t="s">
        <v>2320</v>
      </c>
      <c r="L1615" s="78" t="s">
        <v>2321</v>
      </c>
    </row>
    <row r="1616" spans="1:12" ht="38.25" hidden="1" customHeight="1" x14ac:dyDescent="0.2">
      <c r="A1616" s="3">
        <v>1610</v>
      </c>
      <c r="B1616" s="3">
        <v>6040</v>
      </c>
      <c r="C1616" s="83" t="s">
        <v>2324</v>
      </c>
      <c r="D1616" s="188">
        <v>5</v>
      </c>
      <c r="E1616" s="179"/>
      <c r="F1616" s="179" t="s">
        <v>2298</v>
      </c>
      <c r="G1616" s="188">
        <v>42131602</v>
      </c>
      <c r="H1616" s="490">
        <v>25000</v>
      </c>
      <c r="I1616" s="224" t="s">
        <v>115</v>
      </c>
      <c r="J1616" s="225">
        <v>45078</v>
      </c>
      <c r="K1616" s="84" t="s">
        <v>2320</v>
      </c>
      <c r="L1616" s="78" t="s">
        <v>2321</v>
      </c>
    </row>
    <row r="1617" spans="1:12" ht="38.25" hidden="1" customHeight="1" x14ac:dyDescent="0.2">
      <c r="A1617" s="3">
        <v>1611</v>
      </c>
      <c r="B1617" s="3">
        <v>6040</v>
      </c>
      <c r="C1617" s="78" t="s">
        <v>2325</v>
      </c>
      <c r="D1617" s="188">
        <v>2</v>
      </c>
      <c r="E1617" s="179"/>
      <c r="F1617" s="179" t="s">
        <v>2298</v>
      </c>
      <c r="G1617" s="188">
        <v>72101505</v>
      </c>
      <c r="H1617" s="587">
        <v>12500</v>
      </c>
      <c r="I1617" s="224" t="s">
        <v>2300</v>
      </c>
      <c r="J1617" s="225">
        <v>45261</v>
      </c>
      <c r="K1617" s="85" t="s">
        <v>2153</v>
      </c>
      <c r="L1617" s="78" t="s">
        <v>2326</v>
      </c>
    </row>
    <row r="1618" spans="1:12" ht="38.25" hidden="1" customHeight="1" x14ac:dyDescent="0.2">
      <c r="A1618" s="3">
        <v>1612</v>
      </c>
      <c r="B1618" s="3">
        <v>6040</v>
      </c>
      <c r="C1618" s="78" t="s">
        <v>2327</v>
      </c>
      <c r="D1618" s="188">
        <v>10</v>
      </c>
      <c r="E1618" s="179"/>
      <c r="F1618" s="179" t="s">
        <v>2298</v>
      </c>
      <c r="G1618" s="188" t="s">
        <v>2328</v>
      </c>
      <c r="H1618" s="490">
        <v>24000</v>
      </c>
      <c r="I1618" s="224" t="s">
        <v>2329</v>
      </c>
      <c r="J1618" s="225">
        <v>45078</v>
      </c>
      <c r="K1618" s="85" t="s">
        <v>2157</v>
      </c>
      <c r="L1618" s="78" t="s">
        <v>2330</v>
      </c>
    </row>
    <row r="1619" spans="1:12" ht="63.75" hidden="1" customHeight="1" x14ac:dyDescent="0.2">
      <c r="A1619" s="3">
        <v>1613</v>
      </c>
      <c r="B1619" s="3">
        <v>6040</v>
      </c>
      <c r="C1619" s="83" t="s">
        <v>2331</v>
      </c>
      <c r="D1619" s="188">
        <v>6</v>
      </c>
      <c r="E1619" s="179"/>
      <c r="F1619" s="179" t="s">
        <v>2298</v>
      </c>
      <c r="G1619" s="188">
        <v>26121619</v>
      </c>
      <c r="H1619" s="490">
        <v>60000</v>
      </c>
      <c r="I1619" s="224" t="s">
        <v>2332</v>
      </c>
      <c r="J1619" s="225">
        <v>45078</v>
      </c>
      <c r="K1619" s="85" t="s">
        <v>2157</v>
      </c>
      <c r="L1619" s="86" t="s">
        <v>2333</v>
      </c>
    </row>
    <row r="1620" spans="1:12" ht="38.25" hidden="1" customHeight="1" x14ac:dyDescent="0.2">
      <c r="A1620" s="3">
        <v>1614</v>
      </c>
      <c r="B1620" s="3">
        <v>6040</v>
      </c>
      <c r="C1620" s="83" t="s">
        <v>2334</v>
      </c>
      <c r="D1620" s="188">
        <v>3</v>
      </c>
      <c r="E1620" s="179"/>
      <c r="F1620" s="179" t="s">
        <v>2298</v>
      </c>
      <c r="G1620" s="188">
        <v>52161514</v>
      </c>
      <c r="H1620" s="490">
        <v>50000</v>
      </c>
      <c r="I1620" s="224" t="s">
        <v>2335</v>
      </c>
      <c r="J1620" s="225">
        <v>45078</v>
      </c>
      <c r="K1620" s="85">
        <v>364</v>
      </c>
      <c r="L1620" s="86" t="s">
        <v>2333</v>
      </c>
    </row>
    <row r="1621" spans="1:12" ht="38.25" hidden="1" customHeight="1" x14ac:dyDescent="0.2">
      <c r="A1621" s="3">
        <v>1615</v>
      </c>
      <c r="B1621" s="3">
        <v>6040</v>
      </c>
      <c r="C1621" s="83" t="s">
        <v>2336</v>
      </c>
      <c r="D1621" s="188">
        <v>2</v>
      </c>
      <c r="E1621" s="179"/>
      <c r="F1621" s="179" t="s">
        <v>2298</v>
      </c>
      <c r="G1621" s="188" t="s">
        <v>2337</v>
      </c>
      <c r="H1621" s="490">
        <v>50000</v>
      </c>
      <c r="I1621" s="224" t="s">
        <v>2335</v>
      </c>
      <c r="J1621" s="225">
        <v>45078</v>
      </c>
      <c r="K1621" s="85">
        <v>364</v>
      </c>
      <c r="L1621" s="86" t="s">
        <v>2333</v>
      </c>
    </row>
    <row r="1622" spans="1:12" ht="51" hidden="1" customHeight="1" x14ac:dyDescent="0.2">
      <c r="A1622" s="3">
        <v>1616</v>
      </c>
      <c r="B1622" s="236">
        <v>6040</v>
      </c>
      <c r="C1622" s="87" t="s">
        <v>2338</v>
      </c>
      <c r="D1622" s="188">
        <v>1</v>
      </c>
      <c r="E1622" s="179"/>
      <c r="F1622" s="179" t="s">
        <v>2298</v>
      </c>
      <c r="G1622" s="188">
        <v>811115</v>
      </c>
      <c r="H1622" s="490">
        <v>5000000</v>
      </c>
      <c r="I1622" s="224" t="s">
        <v>2339</v>
      </c>
      <c r="J1622" s="225">
        <v>45261</v>
      </c>
      <c r="K1622" s="84">
        <v>181</v>
      </c>
      <c r="L1622" s="78" t="s">
        <v>2340</v>
      </c>
    </row>
    <row r="1623" spans="1:12" ht="51" hidden="1" customHeight="1" x14ac:dyDescent="0.2">
      <c r="A1623" s="3">
        <v>1617</v>
      </c>
      <c r="B1623" s="176">
        <v>4320</v>
      </c>
      <c r="C1623" s="232" t="s">
        <v>2341</v>
      </c>
      <c r="D1623" s="191">
        <v>5</v>
      </c>
      <c r="E1623" s="176"/>
      <c r="F1623" s="176" t="s">
        <v>2298</v>
      </c>
      <c r="G1623" s="176">
        <v>20121602</v>
      </c>
      <c r="H1623" s="554">
        <v>100000</v>
      </c>
      <c r="I1623" s="224" t="s">
        <v>2342</v>
      </c>
      <c r="J1623" s="237">
        <v>44986</v>
      </c>
      <c r="K1623" s="176">
        <v>314</v>
      </c>
      <c r="L1623" s="234" t="s">
        <v>2343</v>
      </c>
    </row>
    <row r="1624" spans="1:12" ht="51" hidden="1" customHeight="1" x14ac:dyDescent="0.2">
      <c r="A1624" s="3">
        <v>1618</v>
      </c>
      <c r="B1624" s="176">
        <v>4320</v>
      </c>
      <c r="C1624" s="232" t="s">
        <v>2344</v>
      </c>
      <c r="D1624" s="191">
        <v>1000</v>
      </c>
      <c r="E1624" s="176"/>
      <c r="F1624" s="176" t="s">
        <v>2298</v>
      </c>
      <c r="G1624" s="176">
        <v>31161507</v>
      </c>
      <c r="H1624" s="554">
        <v>100000</v>
      </c>
      <c r="I1624" s="224" t="s">
        <v>2342</v>
      </c>
      <c r="J1624" s="237">
        <v>44986</v>
      </c>
      <c r="K1624" s="176">
        <v>314</v>
      </c>
      <c r="L1624" s="234"/>
    </row>
    <row r="1625" spans="1:12" ht="51" hidden="1" customHeight="1" x14ac:dyDescent="0.2">
      <c r="A1625" s="3">
        <v>1619</v>
      </c>
      <c r="B1625" s="176">
        <v>4320</v>
      </c>
      <c r="C1625" s="232" t="s">
        <v>2345</v>
      </c>
      <c r="D1625" s="191">
        <v>10</v>
      </c>
      <c r="E1625" s="176"/>
      <c r="F1625" s="176" t="s">
        <v>2298</v>
      </c>
      <c r="G1625" s="176">
        <v>39121902</v>
      </c>
      <c r="H1625" s="554">
        <v>300000</v>
      </c>
      <c r="I1625" s="224" t="s">
        <v>2342</v>
      </c>
      <c r="J1625" s="237">
        <v>44986</v>
      </c>
      <c r="K1625" s="176">
        <v>314</v>
      </c>
      <c r="L1625" s="234" t="s">
        <v>2346</v>
      </c>
    </row>
    <row r="1626" spans="1:12" ht="63.75" hidden="1" customHeight="1" x14ac:dyDescent="0.2">
      <c r="A1626" s="3">
        <v>1620</v>
      </c>
      <c r="B1626" s="176">
        <v>4320</v>
      </c>
      <c r="C1626" s="232" t="s">
        <v>2347</v>
      </c>
      <c r="D1626" s="191">
        <v>22</v>
      </c>
      <c r="E1626" s="176"/>
      <c r="F1626" s="176" t="s">
        <v>2298</v>
      </c>
      <c r="G1626" s="176">
        <v>39121434</v>
      </c>
      <c r="H1626" s="554">
        <v>22000</v>
      </c>
      <c r="I1626" s="224" t="s">
        <v>2348</v>
      </c>
      <c r="J1626" s="237">
        <v>44986</v>
      </c>
      <c r="K1626" s="176">
        <v>299</v>
      </c>
      <c r="L1626" s="234" t="s">
        <v>2349</v>
      </c>
    </row>
    <row r="1627" spans="1:12" ht="38.25" hidden="1" customHeight="1" x14ac:dyDescent="0.2">
      <c r="A1627" s="3">
        <v>1621</v>
      </c>
      <c r="B1627" s="176">
        <v>4320</v>
      </c>
      <c r="C1627" s="232" t="s">
        <v>2350</v>
      </c>
      <c r="D1627" s="191">
        <v>20</v>
      </c>
      <c r="E1627" s="176"/>
      <c r="F1627" s="176" t="s">
        <v>2298</v>
      </c>
      <c r="G1627" s="176">
        <v>76111801</v>
      </c>
      <c r="H1627" s="554">
        <v>200000</v>
      </c>
      <c r="I1627" s="224" t="s">
        <v>2300</v>
      </c>
      <c r="J1627" s="237">
        <v>45231</v>
      </c>
      <c r="K1627" s="382">
        <v>248</v>
      </c>
      <c r="L1627" s="234" t="s">
        <v>2351</v>
      </c>
    </row>
    <row r="1628" spans="1:12" ht="38.25" hidden="1" customHeight="1" x14ac:dyDescent="0.2">
      <c r="A1628" s="3">
        <v>1622</v>
      </c>
      <c r="B1628" s="176">
        <v>4320</v>
      </c>
      <c r="C1628" s="228" t="s">
        <v>2352</v>
      </c>
      <c r="D1628" s="188">
        <v>160</v>
      </c>
      <c r="E1628" s="179"/>
      <c r="F1628" s="176" t="s">
        <v>2298</v>
      </c>
      <c r="G1628" s="179">
        <v>39121402</v>
      </c>
      <c r="H1628" s="588">
        <f>1200*160</f>
        <v>192000</v>
      </c>
      <c r="I1628" s="224" t="s">
        <v>2300</v>
      </c>
      <c r="J1628" s="237">
        <v>44986</v>
      </c>
      <c r="K1628" s="176">
        <v>304</v>
      </c>
      <c r="L1628" s="234" t="s">
        <v>2353</v>
      </c>
    </row>
    <row r="1629" spans="1:12" ht="63.75" hidden="1" customHeight="1" x14ac:dyDescent="0.2">
      <c r="A1629" s="3">
        <v>1623</v>
      </c>
      <c r="B1629" s="176">
        <v>4320</v>
      </c>
      <c r="C1629" s="228" t="s">
        <v>2354</v>
      </c>
      <c r="D1629" s="188">
        <v>10</v>
      </c>
      <c r="E1629" s="179"/>
      <c r="F1629" s="176" t="s">
        <v>2298</v>
      </c>
      <c r="G1629" s="179">
        <v>39121455</v>
      </c>
      <c r="H1629" s="588">
        <f>700*10</f>
        <v>7000</v>
      </c>
      <c r="I1629" s="224" t="s">
        <v>2348</v>
      </c>
      <c r="J1629" s="237">
        <v>44986</v>
      </c>
      <c r="K1629" s="176">
        <v>304</v>
      </c>
      <c r="L1629" s="234"/>
    </row>
    <row r="1630" spans="1:12" ht="63.75" hidden="1" customHeight="1" x14ac:dyDescent="0.2">
      <c r="A1630" s="3">
        <v>1624</v>
      </c>
      <c r="B1630" s="176">
        <v>4320</v>
      </c>
      <c r="C1630" s="228" t="s">
        <v>2355</v>
      </c>
      <c r="D1630" s="188">
        <v>10</v>
      </c>
      <c r="E1630" s="179"/>
      <c r="F1630" s="176" t="s">
        <v>2298</v>
      </c>
      <c r="G1630" s="179">
        <v>39121434</v>
      </c>
      <c r="H1630" s="588">
        <v>16000</v>
      </c>
      <c r="I1630" s="224" t="s">
        <v>2348</v>
      </c>
      <c r="J1630" s="237">
        <v>44986</v>
      </c>
      <c r="K1630" s="176">
        <v>304</v>
      </c>
      <c r="L1630" s="234"/>
    </row>
    <row r="1631" spans="1:12" ht="63.75" hidden="1" customHeight="1" x14ac:dyDescent="0.2">
      <c r="A1631" s="3">
        <v>1625</v>
      </c>
      <c r="B1631" s="176">
        <v>4320</v>
      </c>
      <c r="C1631" s="228" t="s">
        <v>2356</v>
      </c>
      <c r="D1631" s="188">
        <v>20</v>
      </c>
      <c r="E1631" s="179"/>
      <c r="F1631" s="176" t="s">
        <v>2298</v>
      </c>
      <c r="G1631" s="179">
        <v>39121610</v>
      </c>
      <c r="H1631" s="588">
        <v>240000</v>
      </c>
      <c r="I1631" s="224" t="s">
        <v>2348</v>
      </c>
      <c r="J1631" s="237">
        <v>44986</v>
      </c>
      <c r="K1631" s="176">
        <v>304</v>
      </c>
      <c r="L1631" s="234"/>
    </row>
    <row r="1632" spans="1:12" ht="63.75" hidden="1" customHeight="1" x14ac:dyDescent="0.2">
      <c r="A1632" s="3">
        <v>1626</v>
      </c>
      <c r="B1632" s="176">
        <v>4320</v>
      </c>
      <c r="C1632" s="228" t="s">
        <v>2357</v>
      </c>
      <c r="D1632" s="188">
        <v>45</v>
      </c>
      <c r="E1632" s="179"/>
      <c r="F1632" s="176" t="s">
        <v>2298</v>
      </c>
      <c r="G1632" s="179">
        <v>32121603</v>
      </c>
      <c r="H1632" s="588">
        <v>45000</v>
      </c>
      <c r="I1632" s="224" t="s">
        <v>2348</v>
      </c>
      <c r="J1632" s="237">
        <v>44986</v>
      </c>
      <c r="K1632" s="176">
        <v>304</v>
      </c>
      <c r="L1632" s="234"/>
    </row>
    <row r="1633" spans="1:12" ht="38.25" hidden="1" customHeight="1" x14ac:dyDescent="0.2">
      <c r="A1633" s="3">
        <v>1627</v>
      </c>
      <c r="B1633" s="176">
        <v>4320</v>
      </c>
      <c r="C1633" s="232" t="s">
        <v>2358</v>
      </c>
      <c r="D1633" s="191">
        <v>3</v>
      </c>
      <c r="E1633" s="176"/>
      <c r="F1633" s="176" t="s">
        <v>2298</v>
      </c>
      <c r="G1633" s="176">
        <v>31211507</v>
      </c>
      <c r="H1633" s="554">
        <v>10000</v>
      </c>
      <c r="I1633" s="224" t="s">
        <v>2359</v>
      </c>
      <c r="J1633" s="237">
        <v>44986</v>
      </c>
      <c r="K1633" s="176">
        <v>278</v>
      </c>
      <c r="L1633" s="234"/>
    </row>
    <row r="1634" spans="1:12" ht="51" hidden="1" customHeight="1" x14ac:dyDescent="0.2">
      <c r="A1634" s="3">
        <v>1628</v>
      </c>
      <c r="B1634" s="176">
        <v>4320</v>
      </c>
      <c r="C1634" s="232" t="s">
        <v>2360</v>
      </c>
      <c r="D1634" s="191">
        <v>4</v>
      </c>
      <c r="E1634" s="176"/>
      <c r="F1634" s="176" t="s">
        <v>2298</v>
      </c>
      <c r="G1634" s="176">
        <v>41122702</v>
      </c>
      <c r="H1634" s="554">
        <v>350000</v>
      </c>
      <c r="I1634" s="224" t="s">
        <v>2299</v>
      </c>
      <c r="J1634" s="237">
        <v>44986</v>
      </c>
      <c r="K1634" s="176">
        <v>364</v>
      </c>
      <c r="L1634" s="234" t="s">
        <v>2361</v>
      </c>
    </row>
    <row r="1635" spans="1:12" ht="38.25" hidden="1" customHeight="1" x14ac:dyDescent="0.2">
      <c r="A1635" s="3">
        <v>1629</v>
      </c>
      <c r="B1635" s="238">
        <v>4320</v>
      </c>
      <c r="C1635" s="239" t="s">
        <v>2362</v>
      </c>
      <c r="D1635" s="248">
        <v>10</v>
      </c>
      <c r="E1635" s="238"/>
      <c r="F1635" s="238" t="s">
        <v>2298</v>
      </c>
      <c r="G1635" s="238">
        <v>31201503</v>
      </c>
      <c r="H1635" s="589">
        <v>150000</v>
      </c>
      <c r="I1635" s="240" t="s">
        <v>2299</v>
      </c>
      <c r="J1635" s="241">
        <v>44986</v>
      </c>
      <c r="K1635" s="238">
        <v>364</v>
      </c>
      <c r="L1635" s="242"/>
    </row>
    <row r="1636" spans="1:12" ht="38.25" hidden="1" x14ac:dyDescent="0.2">
      <c r="A1636" s="3">
        <v>1630</v>
      </c>
      <c r="B1636" s="179">
        <v>6001</v>
      </c>
      <c r="C1636" s="228" t="s">
        <v>1931</v>
      </c>
      <c r="D1636" s="211">
        <v>6</v>
      </c>
      <c r="E1636" s="179"/>
      <c r="F1636" s="176" t="s">
        <v>2298</v>
      </c>
      <c r="G1636" s="188" t="s">
        <v>2363</v>
      </c>
      <c r="H1636" s="490">
        <f>8500+13000</f>
        <v>21500</v>
      </c>
      <c r="I1636" s="224" t="s">
        <v>2335</v>
      </c>
      <c r="J1636" s="237">
        <v>44986</v>
      </c>
      <c r="K1636" s="382">
        <v>350</v>
      </c>
      <c r="L1636" s="231"/>
    </row>
    <row r="1637" spans="1:12" ht="38.25" hidden="1" x14ac:dyDescent="0.2">
      <c r="A1637" s="3">
        <v>1631</v>
      </c>
      <c r="B1637" s="179">
        <v>6001</v>
      </c>
      <c r="C1637" s="228" t="s">
        <v>2364</v>
      </c>
      <c r="D1637" s="211">
        <v>12</v>
      </c>
      <c r="E1637" s="179"/>
      <c r="F1637" s="176" t="s">
        <v>2298</v>
      </c>
      <c r="G1637" s="179" t="s">
        <v>2365</v>
      </c>
      <c r="H1637" s="490">
        <f>4500+12500</f>
        <v>17000</v>
      </c>
      <c r="I1637" s="224" t="s">
        <v>2335</v>
      </c>
      <c r="J1637" s="237">
        <v>44986</v>
      </c>
      <c r="K1637" s="382">
        <v>350</v>
      </c>
      <c r="L1637" s="231"/>
    </row>
    <row r="1638" spans="1:12" ht="38.25" hidden="1" x14ac:dyDescent="0.2">
      <c r="A1638" s="3">
        <v>1632</v>
      </c>
      <c r="B1638" s="179">
        <v>6001</v>
      </c>
      <c r="C1638" s="228" t="s">
        <v>2366</v>
      </c>
      <c r="D1638" s="211">
        <v>84</v>
      </c>
      <c r="E1638" s="179"/>
      <c r="F1638" s="176" t="s">
        <v>2298</v>
      </c>
      <c r="G1638" s="179">
        <v>44121701</v>
      </c>
      <c r="H1638" s="490">
        <f>14450+2500</f>
        <v>16950</v>
      </c>
      <c r="I1638" s="224" t="s">
        <v>2335</v>
      </c>
      <c r="J1638" s="237">
        <v>44986</v>
      </c>
      <c r="K1638" s="382">
        <v>350</v>
      </c>
      <c r="L1638" s="231"/>
    </row>
    <row r="1639" spans="1:12" ht="38.25" hidden="1" x14ac:dyDescent="0.2">
      <c r="A1639" s="3">
        <v>1633</v>
      </c>
      <c r="B1639" s="179">
        <v>6001</v>
      </c>
      <c r="C1639" s="228" t="s">
        <v>2367</v>
      </c>
      <c r="D1639" s="211">
        <v>24</v>
      </c>
      <c r="E1639" s="179"/>
      <c r="F1639" s="176" t="s">
        <v>2298</v>
      </c>
      <c r="G1639" s="179">
        <v>44121701</v>
      </c>
      <c r="H1639" s="490">
        <v>2500</v>
      </c>
      <c r="I1639" s="224" t="s">
        <v>2335</v>
      </c>
      <c r="J1639" s="237">
        <v>44986</v>
      </c>
      <c r="K1639" s="382">
        <v>350</v>
      </c>
      <c r="L1639" s="231"/>
    </row>
    <row r="1640" spans="1:12" ht="38.25" hidden="1" x14ac:dyDescent="0.2">
      <c r="A1640" s="3">
        <v>1634</v>
      </c>
      <c r="B1640" s="179">
        <v>6001</v>
      </c>
      <c r="C1640" s="228" t="s">
        <v>2368</v>
      </c>
      <c r="D1640" s="211">
        <v>84</v>
      </c>
      <c r="E1640" s="179"/>
      <c r="F1640" s="176" t="s">
        <v>2298</v>
      </c>
      <c r="G1640" s="179">
        <v>44121701</v>
      </c>
      <c r="H1640" s="490">
        <v>16950</v>
      </c>
      <c r="I1640" s="224" t="s">
        <v>2335</v>
      </c>
      <c r="J1640" s="237">
        <v>44986</v>
      </c>
      <c r="K1640" s="382">
        <v>350</v>
      </c>
      <c r="L1640" s="231"/>
    </row>
    <row r="1641" spans="1:12" ht="38.25" hidden="1" x14ac:dyDescent="0.2">
      <c r="A1641" s="3">
        <v>1635</v>
      </c>
      <c r="B1641" s="179">
        <v>6001</v>
      </c>
      <c r="C1641" s="228" t="s">
        <v>2369</v>
      </c>
      <c r="D1641" s="188">
        <v>2</v>
      </c>
      <c r="E1641" s="179"/>
      <c r="F1641" s="176" t="s">
        <v>2298</v>
      </c>
      <c r="G1641" s="179">
        <v>44121701</v>
      </c>
      <c r="H1641" s="490">
        <f>1890*2</f>
        <v>3780</v>
      </c>
      <c r="I1641" s="224" t="s">
        <v>2335</v>
      </c>
      <c r="J1641" s="237">
        <v>44958</v>
      </c>
      <c r="K1641" s="382">
        <v>350</v>
      </c>
      <c r="L1641" s="231" t="s">
        <v>2370</v>
      </c>
    </row>
    <row r="1642" spans="1:12" ht="38.25" hidden="1" x14ac:dyDescent="0.2">
      <c r="A1642" s="3">
        <v>1636</v>
      </c>
      <c r="B1642" s="179">
        <v>6001</v>
      </c>
      <c r="C1642" s="228" t="s">
        <v>2371</v>
      </c>
      <c r="D1642" s="211">
        <v>10</v>
      </c>
      <c r="E1642" s="179"/>
      <c r="F1642" s="176" t="s">
        <v>2298</v>
      </c>
      <c r="G1642" s="179">
        <v>14111530</v>
      </c>
      <c r="H1642" s="490">
        <v>15000</v>
      </c>
      <c r="I1642" s="224" t="s">
        <v>2335</v>
      </c>
      <c r="J1642" s="237">
        <v>44986</v>
      </c>
      <c r="K1642" s="382">
        <v>350</v>
      </c>
      <c r="L1642" s="231"/>
    </row>
    <row r="1643" spans="1:12" ht="38.25" hidden="1" x14ac:dyDescent="0.2">
      <c r="A1643" s="3">
        <v>1637</v>
      </c>
      <c r="B1643" s="179">
        <v>6001</v>
      </c>
      <c r="C1643" s="228" t="s">
        <v>2372</v>
      </c>
      <c r="D1643" s="211">
        <v>5</v>
      </c>
      <c r="E1643" s="179"/>
      <c r="F1643" s="176" t="s">
        <v>2298</v>
      </c>
      <c r="G1643" s="179">
        <v>44122107</v>
      </c>
      <c r="H1643" s="490">
        <v>5000</v>
      </c>
      <c r="I1643" s="224" t="s">
        <v>2335</v>
      </c>
      <c r="J1643" s="237">
        <v>44986</v>
      </c>
      <c r="K1643" s="382">
        <v>350</v>
      </c>
      <c r="L1643" s="231"/>
    </row>
    <row r="1644" spans="1:12" ht="38.25" hidden="1" x14ac:dyDescent="0.2">
      <c r="A1644" s="3">
        <v>1638</v>
      </c>
      <c r="B1644" s="179">
        <v>6001</v>
      </c>
      <c r="C1644" s="228" t="s">
        <v>2373</v>
      </c>
      <c r="D1644" s="211">
        <v>10</v>
      </c>
      <c r="E1644" s="179"/>
      <c r="F1644" s="176" t="s">
        <v>2298</v>
      </c>
      <c r="G1644" s="188" t="s">
        <v>2374</v>
      </c>
      <c r="H1644" s="490">
        <v>4000</v>
      </c>
      <c r="I1644" s="224" t="s">
        <v>2335</v>
      </c>
      <c r="J1644" s="237">
        <v>44986</v>
      </c>
      <c r="K1644" s="382">
        <v>350</v>
      </c>
      <c r="L1644" s="231"/>
    </row>
    <row r="1645" spans="1:12" ht="38.25" hidden="1" x14ac:dyDescent="0.2">
      <c r="A1645" s="3">
        <v>1639</v>
      </c>
      <c r="B1645" s="179">
        <v>6001</v>
      </c>
      <c r="C1645" s="230" t="s">
        <v>2375</v>
      </c>
      <c r="D1645" s="211">
        <v>6</v>
      </c>
      <c r="E1645" s="179"/>
      <c r="F1645" s="176" t="s">
        <v>2298</v>
      </c>
      <c r="G1645" s="179" t="s">
        <v>2376</v>
      </c>
      <c r="H1645" s="490">
        <v>10000</v>
      </c>
      <c r="I1645" s="224" t="s">
        <v>2335</v>
      </c>
      <c r="J1645" s="237">
        <v>44986</v>
      </c>
      <c r="K1645" s="382">
        <v>350</v>
      </c>
      <c r="L1645" s="231"/>
    </row>
    <row r="1646" spans="1:12" ht="38.25" hidden="1" x14ac:dyDescent="0.2">
      <c r="A1646" s="3">
        <v>1640</v>
      </c>
      <c r="B1646" s="179">
        <v>6001</v>
      </c>
      <c r="C1646" s="230" t="s">
        <v>2377</v>
      </c>
      <c r="D1646" s="211">
        <v>8</v>
      </c>
      <c r="E1646" s="179"/>
      <c r="F1646" s="176" t="s">
        <v>2298</v>
      </c>
      <c r="G1646" s="179" t="s">
        <v>2378</v>
      </c>
      <c r="H1646" s="490">
        <v>13000</v>
      </c>
      <c r="I1646" s="224" t="s">
        <v>2335</v>
      </c>
      <c r="J1646" s="237">
        <v>44986</v>
      </c>
      <c r="K1646" s="382">
        <v>350</v>
      </c>
      <c r="L1646" s="231"/>
    </row>
    <row r="1647" spans="1:12" ht="38.25" hidden="1" x14ac:dyDescent="0.2">
      <c r="A1647" s="3">
        <v>1641</v>
      </c>
      <c r="B1647" s="3">
        <v>6001</v>
      </c>
      <c r="C1647" s="228" t="s">
        <v>2379</v>
      </c>
      <c r="D1647" s="211">
        <v>8</v>
      </c>
      <c r="E1647" s="179"/>
      <c r="F1647" s="176" t="s">
        <v>2298</v>
      </c>
      <c r="G1647" s="179" t="s">
        <v>2380</v>
      </c>
      <c r="H1647" s="490">
        <v>13000</v>
      </c>
      <c r="I1647" s="224" t="s">
        <v>2335</v>
      </c>
      <c r="J1647" s="237">
        <v>44986</v>
      </c>
      <c r="K1647" s="382">
        <v>350</v>
      </c>
      <c r="L1647" s="231"/>
    </row>
    <row r="1648" spans="1:12" ht="38.25" hidden="1" x14ac:dyDescent="0.2">
      <c r="A1648" s="3">
        <v>1642</v>
      </c>
      <c r="B1648" s="3">
        <v>6001</v>
      </c>
      <c r="C1648" s="228" t="s">
        <v>2381</v>
      </c>
      <c r="D1648" s="211">
        <v>8</v>
      </c>
      <c r="E1648" s="179"/>
      <c r="F1648" s="176" t="s">
        <v>2298</v>
      </c>
      <c r="G1648" s="179" t="s">
        <v>2382</v>
      </c>
      <c r="H1648" s="490">
        <v>13000</v>
      </c>
      <c r="I1648" s="224" t="s">
        <v>2335</v>
      </c>
      <c r="J1648" s="237">
        <v>44986</v>
      </c>
      <c r="K1648" s="382">
        <v>350</v>
      </c>
      <c r="L1648" s="231"/>
    </row>
    <row r="1649" spans="1:12" ht="38.25" hidden="1" x14ac:dyDescent="0.2">
      <c r="A1649" s="3">
        <v>1643</v>
      </c>
      <c r="B1649" s="3">
        <v>6001</v>
      </c>
      <c r="C1649" s="228" t="s">
        <v>2383</v>
      </c>
      <c r="D1649" s="211">
        <v>3</v>
      </c>
      <c r="E1649" s="179"/>
      <c r="F1649" s="176" t="s">
        <v>2298</v>
      </c>
      <c r="G1649" s="179">
        <v>44121708</v>
      </c>
      <c r="H1649" s="490">
        <v>4500</v>
      </c>
      <c r="I1649" s="224" t="s">
        <v>2335</v>
      </c>
      <c r="J1649" s="237">
        <v>44986</v>
      </c>
      <c r="K1649" s="382">
        <v>350</v>
      </c>
      <c r="L1649" s="231"/>
    </row>
    <row r="1650" spans="1:12" ht="38.25" hidden="1" x14ac:dyDescent="0.2">
      <c r="A1650" s="3">
        <v>1644</v>
      </c>
      <c r="B1650" s="3">
        <v>6001</v>
      </c>
      <c r="C1650" s="228" t="s">
        <v>2384</v>
      </c>
      <c r="D1650" s="211">
        <v>3</v>
      </c>
      <c r="E1650" s="179"/>
      <c r="F1650" s="176" t="s">
        <v>2298</v>
      </c>
      <c r="G1650" s="179">
        <v>44121708</v>
      </c>
      <c r="H1650" s="490">
        <v>4500</v>
      </c>
      <c r="I1650" s="224" t="s">
        <v>2335</v>
      </c>
      <c r="J1650" s="237">
        <v>44986</v>
      </c>
      <c r="K1650" s="382">
        <v>350</v>
      </c>
      <c r="L1650" s="231"/>
    </row>
    <row r="1651" spans="1:12" ht="38.25" hidden="1" x14ac:dyDescent="0.2">
      <c r="A1651" s="3">
        <v>1645</v>
      </c>
      <c r="B1651" s="3">
        <v>6001</v>
      </c>
      <c r="C1651" s="228" t="s">
        <v>2385</v>
      </c>
      <c r="D1651" s="211">
        <v>3</v>
      </c>
      <c r="E1651" s="179"/>
      <c r="F1651" s="176" t="s">
        <v>2298</v>
      </c>
      <c r="G1651" s="179">
        <v>44121708</v>
      </c>
      <c r="H1651" s="490">
        <v>4500</v>
      </c>
      <c r="I1651" s="224" t="s">
        <v>2335</v>
      </c>
      <c r="J1651" s="237">
        <v>44986</v>
      </c>
      <c r="K1651" s="382">
        <v>350</v>
      </c>
      <c r="L1651" s="231"/>
    </row>
    <row r="1652" spans="1:12" ht="38.25" hidden="1" x14ac:dyDescent="0.2">
      <c r="A1652" s="3">
        <v>1646</v>
      </c>
      <c r="B1652" s="3">
        <v>6001</v>
      </c>
      <c r="C1652" s="230" t="s">
        <v>2386</v>
      </c>
      <c r="D1652" s="196">
        <v>5</v>
      </c>
      <c r="E1652" s="223"/>
      <c r="F1652" s="176" t="s">
        <v>2298</v>
      </c>
      <c r="G1652" s="179" t="s">
        <v>2387</v>
      </c>
      <c r="H1652" s="585">
        <v>7500</v>
      </c>
      <c r="I1652" s="224" t="s">
        <v>2335</v>
      </c>
      <c r="J1652" s="237">
        <v>44986</v>
      </c>
      <c r="K1652" s="382">
        <v>350</v>
      </c>
      <c r="L1652" s="230"/>
    </row>
    <row r="1653" spans="1:12" ht="38.25" hidden="1" x14ac:dyDescent="0.2">
      <c r="A1653" s="3">
        <v>1647</v>
      </c>
      <c r="B1653" s="179">
        <v>6001</v>
      </c>
      <c r="C1653" s="228" t="s">
        <v>2388</v>
      </c>
      <c r="D1653" s="188">
        <v>2</v>
      </c>
      <c r="E1653" s="179"/>
      <c r="F1653" s="176" t="s">
        <v>2298</v>
      </c>
      <c r="G1653" s="179" t="s">
        <v>2389</v>
      </c>
      <c r="H1653" s="490">
        <f>2*1745</f>
        <v>3490</v>
      </c>
      <c r="I1653" s="224" t="s">
        <v>2335</v>
      </c>
      <c r="J1653" s="237">
        <v>44958</v>
      </c>
      <c r="K1653" s="382">
        <v>350</v>
      </c>
      <c r="L1653" s="231" t="s">
        <v>2370</v>
      </c>
    </row>
    <row r="1654" spans="1:12" ht="38.25" hidden="1" x14ac:dyDescent="0.2">
      <c r="A1654" s="3">
        <v>1648</v>
      </c>
      <c r="B1654" s="3">
        <v>6001</v>
      </c>
      <c r="C1654" s="228" t="s">
        <v>2390</v>
      </c>
      <c r="D1654" s="196">
        <v>4</v>
      </c>
      <c r="E1654" s="223"/>
      <c r="F1654" s="176" t="s">
        <v>2298</v>
      </c>
      <c r="G1654" s="179">
        <v>44122026</v>
      </c>
      <c r="H1654" s="585">
        <v>4000</v>
      </c>
      <c r="I1654" s="224" t="s">
        <v>2335</v>
      </c>
      <c r="J1654" s="237">
        <v>44986</v>
      </c>
      <c r="K1654" s="382">
        <v>350</v>
      </c>
      <c r="L1654" s="230"/>
    </row>
    <row r="1655" spans="1:12" ht="38.25" hidden="1" x14ac:dyDescent="0.2">
      <c r="A1655" s="3">
        <v>1649</v>
      </c>
      <c r="B1655" s="3">
        <v>6001</v>
      </c>
      <c r="C1655" s="230" t="s">
        <v>2391</v>
      </c>
      <c r="D1655" s="196">
        <v>4</v>
      </c>
      <c r="E1655" s="223"/>
      <c r="F1655" s="176" t="s">
        <v>2298</v>
      </c>
      <c r="G1655" s="179">
        <v>44121702</v>
      </c>
      <c r="H1655" s="590">
        <v>6000</v>
      </c>
      <c r="I1655" s="224" t="s">
        <v>2335</v>
      </c>
      <c r="J1655" s="237">
        <v>44986</v>
      </c>
      <c r="K1655" s="382">
        <v>350</v>
      </c>
      <c r="L1655" s="230"/>
    </row>
    <row r="1656" spans="1:12" ht="38.25" hidden="1" x14ac:dyDescent="0.2">
      <c r="A1656" s="3">
        <v>1650</v>
      </c>
      <c r="B1656" s="3">
        <v>6001</v>
      </c>
      <c r="C1656" s="230" t="s">
        <v>2392</v>
      </c>
      <c r="D1656" s="196">
        <v>1</v>
      </c>
      <c r="E1656" s="223"/>
      <c r="F1656" s="176" t="s">
        <v>2298</v>
      </c>
      <c r="G1656" s="179">
        <v>44111912</v>
      </c>
      <c r="H1656" s="590">
        <v>2500</v>
      </c>
      <c r="I1656" s="224" t="s">
        <v>2335</v>
      </c>
      <c r="J1656" s="237">
        <v>44986</v>
      </c>
      <c r="K1656" s="382">
        <v>350</v>
      </c>
      <c r="L1656" s="230"/>
    </row>
    <row r="1657" spans="1:12" ht="38.25" hidden="1" x14ac:dyDescent="0.2">
      <c r="A1657" s="3">
        <v>1651</v>
      </c>
      <c r="B1657" s="3">
        <v>6001</v>
      </c>
      <c r="C1657" s="230" t="s">
        <v>2393</v>
      </c>
      <c r="D1657" s="196">
        <v>15</v>
      </c>
      <c r="E1657" s="223"/>
      <c r="F1657" s="176" t="s">
        <v>2298</v>
      </c>
      <c r="G1657" s="179">
        <v>31201501</v>
      </c>
      <c r="H1657" s="590">
        <v>20000</v>
      </c>
      <c r="I1657" s="224" t="s">
        <v>2335</v>
      </c>
      <c r="J1657" s="237">
        <v>44986</v>
      </c>
      <c r="K1657" s="382">
        <v>350</v>
      </c>
      <c r="L1657" s="230"/>
    </row>
    <row r="1658" spans="1:12" ht="38.25" hidden="1" x14ac:dyDescent="0.2">
      <c r="A1658" s="3">
        <v>1652</v>
      </c>
      <c r="B1658" s="3">
        <v>6001</v>
      </c>
      <c r="C1658" s="230" t="s">
        <v>2394</v>
      </c>
      <c r="D1658" s="196">
        <v>5</v>
      </c>
      <c r="E1658" s="223"/>
      <c r="F1658" s="176" t="s">
        <v>2298</v>
      </c>
      <c r="G1658" s="179">
        <v>46111502</v>
      </c>
      <c r="H1658" s="590">
        <v>5000</v>
      </c>
      <c r="I1658" s="224" t="s">
        <v>2335</v>
      </c>
      <c r="J1658" s="237">
        <v>44986</v>
      </c>
      <c r="K1658" s="382">
        <v>350</v>
      </c>
      <c r="L1658" s="230"/>
    </row>
    <row r="1659" spans="1:12" ht="38.25" hidden="1" x14ac:dyDescent="0.2">
      <c r="A1659" s="3">
        <v>1653</v>
      </c>
      <c r="B1659" s="3">
        <v>6001</v>
      </c>
      <c r="C1659" s="230" t="s">
        <v>2395</v>
      </c>
      <c r="D1659" s="196">
        <v>5</v>
      </c>
      <c r="E1659" s="223"/>
      <c r="F1659" s="176" t="s">
        <v>2298</v>
      </c>
      <c r="G1659" s="179">
        <v>46111502</v>
      </c>
      <c r="H1659" s="590">
        <v>5000</v>
      </c>
      <c r="I1659" s="224" t="s">
        <v>2335</v>
      </c>
      <c r="J1659" s="237">
        <v>44986</v>
      </c>
      <c r="K1659" s="382">
        <v>350</v>
      </c>
      <c r="L1659" s="230"/>
    </row>
    <row r="1660" spans="1:12" ht="38.25" hidden="1" x14ac:dyDescent="0.2">
      <c r="A1660" s="3">
        <v>1654</v>
      </c>
      <c r="B1660" s="3">
        <v>6001</v>
      </c>
      <c r="C1660" s="230" t="s">
        <v>2396</v>
      </c>
      <c r="D1660" s="196">
        <v>1</v>
      </c>
      <c r="E1660" s="223"/>
      <c r="F1660" s="176" t="s">
        <v>2298</v>
      </c>
      <c r="G1660" s="179" t="s">
        <v>2397</v>
      </c>
      <c r="H1660" s="590">
        <v>1500</v>
      </c>
      <c r="I1660" s="224" t="s">
        <v>2335</v>
      </c>
      <c r="J1660" s="237">
        <v>44986</v>
      </c>
      <c r="K1660" s="382">
        <v>350</v>
      </c>
      <c r="L1660" s="230"/>
    </row>
    <row r="1661" spans="1:12" ht="38.25" hidden="1" x14ac:dyDescent="0.2">
      <c r="A1661" s="3">
        <v>1655</v>
      </c>
      <c r="B1661" s="179">
        <v>6001</v>
      </c>
      <c r="C1661" s="228" t="s">
        <v>2398</v>
      </c>
      <c r="D1661" s="188">
        <v>10</v>
      </c>
      <c r="E1661" s="179"/>
      <c r="F1661" s="176" t="s">
        <v>2298</v>
      </c>
      <c r="G1661" s="179">
        <v>44122029</v>
      </c>
      <c r="H1661" s="490">
        <f>10*2590</f>
        <v>25900</v>
      </c>
      <c r="I1661" s="224" t="s">
        <v>2335</v>
      </c>
      <c r="J1661" s="237">
        <v>44958</v>
      </c>
      <c r="K1661" s="382">
        <v>350</v>
      </c>
      <c r="L1661" s="231" t="s">
        <v>2370</v>
      </c>
    </row>
    <row r="1662" spans="1:12" ht="38.25" hidden="1" x14ac:dyDescent="0.2">
      <c r="A1662" s="3">
        <v>1656</v>
      </c>
      <c r="B1662" s="179">
        <v>6001</v>
      </c>
      <c r="C1662" s="228" t="s">
        <v>2399</v>
      </c>
      <c r="D1662" s="188">
        <v>5</v>
      </c>
      <c r="E1662" s="179"/>
      <c r="F1662" s="176" t="s">
        <v>2298</v>
      </c>
      <c r="G1662" s="179" t="s">
        <v>2400</v>
      </c>
      <c r="H1662" s="490">
        <f>5*1390</f>
        <v>6950</v>
      </c>
      <c r="I1662" s="224" t="s">
        <v>2335</v>
      </c>
      <c r="J1662" s="237">
        <v>44958</v>
      </c>
      <c r="K1662" s="382">
        <v>350</v>
      </c>
      <c r="L1662" s="231" t="s">
        <v>2370</v>
      </c>
    </row>
    <row r="1663" spans="1:12" ht="38.25" hidden="1" x14ac:dyDescent="0.2">
      <c r="A1663" s="3">
        <v>1657</v>
      </c>
      <c r="B1663" s="179">
        <v>6001</v>
      </c>
      <c r="C1663" s="228" t="s">
        <v>2401</v>
      </c>
      <c r="D1663" s="188">
        <v>3</v>
      </c>
      <c r="E1663" s="179"/>
      <c r="F1663" s="176" t="s">
        <v>2298</v>
      </c>
      <c r="G1663" s="179" t="s">
        <v>2402</v>
      </c>
      <c r="H1663" s="490">
        <f>3*3990</f>
        <v>11970</v>
      </c>
      <c r="I1663" s="224" t="s">
        <v>2335</v>
      </c>
      <c r="J1663" s="237">
        <v>44958</v>
      </c>
      <c r="K1663" s="382">
        <v>350</v>
      </c>
      <c r="L1663" s="231" t="s">
        <v>2370</v>
      </c>
    </row>
    <row r="1664" spans="1:12" ht="25.5" hidden="1" customHeight="1" x14ac:dyDescent="0.2">
      <c r="A1664" s="3">
        <v>1658</v>
      </c>
      <c r="B1664" s="194">
        <v>6001</v>
      </c>
      <c r="C1664" s="230" t="s">
        <v>37</v>
      </c>
      <c r="D1664" s="196">
        <v>30</v>
      </c>
      <c r="E1664" s="223"/>
      <c r="F1664" s="176" t="s">
        <v>2298</v>
      </c>
      <c r="G1664" s="188" t="s">
        <v>2302</v>
      </c>
      <c r="H1664" s="590">
        <v>80000</v>
      </c>
      <c r="I1664" s="224" t="s">
        <v>2303</v>
      </c>
      <c r="J1664" s="237">
        <v>44986</v>
      </c>
      <c r="K1664" s="194">
        <v>374</v>
      </c>
      <c r="L1664" s="230"/>
    </row>
    <row r="1665" spans="1:12" ht="25.5" hidden="1" customHeight="1" x14ac:dyDescent="0.2">
      <c r="A1665" s="3">
        <v>1659</v>
      </c>
      <c r="B1665" s="194">
        <v>6001</v>
      </c>
      <c r="C1665" s="230" t="s">
        <v>2403</v>
      </c>
      <c r="D1665" s="196">
        <v>15</v>
      </c>
      <c r="E1665" s="223"/>
      <c r="F1665" s="176" t="s">
        <v>2298</v>
      </c>
      <c r="G1665" s="188" t="s">
        <v>2304</v>
      </c>
      <c r="H1665" s="590">
        <v>20000</v>
      </c>
      <c r="I1665" s="224" t="s">
        <v>2303</v>
      </c>
      <c r="J1665" s="237">
        <v>44986</v>
      </c>
      <c r="K1665" s="194">
        <v>374</v>
      </c>
      <c r="L1665" s="230"/>
    </row>
    <row r="1666" spans="1:12" ht="25.5" hidden="1" customHeight="1" x14ac:dyDescent="0.2">
      <c r="A1666" s="3">
        <v>1660</v>
      </c>
      <c r="B1666" s="194">
        <v>6001</v>
      </c>
      <c r="C1666" s="230" t="s">
        <v>2404</v>
      </c>
      <c r="D1666" s="196">
        <v>6</v>
      </c>
      <c r="E1666" s="223"/>
      <c r="F1666" s="176" t="s">
        <v>2298</v>
      </c>
      <c r="G1666" s="188" t="s">
        <v>2405</v>
      </c>
      <c r="H1666" s="590">
        <v>10000</v>
      </c>
      <c r="I1666" s="224" t="str">
        <f>VLOOKUP(K1666,'[2]CH OP'!A:D,4)</f>
        <v>1.99.99 Otros servicios no especificados</v>
      </c>
      <c r="J1666" s="237">
        <v>44986</v>
      </c>
      <c r="K1666" s="194">
        <v>250</v>
      </c>
      <c r="L1666" s="230"/>
    </row>
    <row r="1667" spans="1:12" ht="63.75" hidden="1" customHeight="1" x14ac:dyDescent="0.2">
      <c r="A1667" s="3">
        <v>1661</v>
      </c>
      <c r="B1667" s="194">
        <v>6001</v>
      </c>
      <c r="C1667" s="228" t="s">
        <v>2406</v>
      </c>
      <c r="D1667" s="188">
        <v>12</v>
      </c>
      <c r="E1667" s="179"/>
      <c r="F1667" s="176" t="s">
        <v>2298</v>
      </c>
      <c r="G1667" s="188" t="s">
        <v>2407</v>
      </c>
      <c r="H1667" s="590">
        <v>3000</v>
      </c>
      <c r="I1667" s="224" t="s">
        <v>2408</v>
      </c>
      <c r="J1667" s="237">
        <v>44986</v>
      </c>
      <c r="K1667" s="3">
        <v>359</v>
      </c>
      <c r="L1667" s="231"/>
    </row>
    <row r="1668" spans="1:12" ht="38.25" hidden="1" x14ac:dyDescent="0.2">
      <c r="A1668" s="3">
        <v>1662</v>
      </c>
      <c r="B1668" s="194">
        <v>6001</v>
      </c>
      <c r="C1668" s="230" t="s">
        <v>2409</v>
      </c>
      <c r="D1668" s="188">
        <v>5</v>
      </c>
      <c r="E1668" s="179"/>
      <c r="F1668" s="176" t="s">
        <v>2298</v>
      </c>
      <c r="G1668" s="188" t="s">
        <v>2374</v>
      </c>
      <c r="H1668" s="585">
        <v>10000</v>
      </c>
      <c r="I1668" s="224" t="s">
        <v>2335</v>
      </c>
      <c r="J1668" s="237">
        <v>44986</v>
      </c>
      <c r="K1668" s="90">
        <v>350</v>
      </c>
      <c r="L1668" s="231"/>
    </row>
    <row r="1669" spans="1:12" ht="25.5" hidden="1" customHeight="1" x14ac:dyDescent="0.2">
      <c r="A1669" s="3">
        <v>1663</v>
      </c>
      <c r="B1669" s="179">
        <v>6001</v>
      </c>
      <c r="C1669" s="230" t="s">
        <v>2410</v>
      </c>
      <c r="D1669" s="188">
        <v>12</v>
      </c>
      <c r="E1669" s="179"/>
      <c r="F1669" s="176" t="s">
        <v>2298</v>
      </c>
      <c r="G1669" s="188" t="s">
        <v>2411</v>
      </c>
      <c r="H1669" s="590">
        <v>35000</v>
      </c>
      <c r="I1669" s="224" t="s">
        <v>2412</v>
      </c>
      <c r="J1669" s="237">
        <v>44986</v>
      </c>
      <c r="K1669" s="90">
        <v>354</v>
      </c>
      <c r="L1669" s="231"/>
    </row>
    <row r="1670" spans="1:12" ht="51" hidden="1" x14ac:dyDescent="0.2">
      <c r="A1670" s="3">
        <v>1664</v>
      </c>
      <c r="B1670" s="194">
        <v>6001</v>
      </c>
      <c r="C1670" s="230" t="s">
        <v>2413</v>
      </c>
      <c r="D1670" s="196">
        <v>2</v>
      </c>
      <c r="E1670" s="223"/>
      <c r="F1670" s="176" t="s">
        <v>2298</v>
      </c>
      <c r="G1670" s="194" t="s">
        <v>2414</v>
      </c>
      <c r="H1670" s="590">
        <v>740.7</v>
      </c>
      <c r="I1670" s="224" t="s">
        <v>2335</v>
      </c>
      <c r="J1670" s="237">
        <v>44986</v>
      </c>
      <c r="K1670" s="194">
        <v>350</v>
      </c>
      <c r="L1670" s="509"/>
    </row>
    <row r="1671" spans="1:12" ht="38.25" hidden="1" customHeight="1" x14ac:dyDescent="0.2">
      <c r="A1671" s="3">
        <v>1665</v>
      </c>
      <c r="B1671" s="179">
        <v>6001</v>
      </c>
      <c r="C1671" s="232" t="s">
        <v>2415</v>
      </c>
      <c r="D1671" s="188">
        <v>2</v>
      </c>
      <c r="E1671" s="179"/>
      <c r="F1671" s="176" t="s">
        <v>2298</v>
      </c>
      <c r="G1671" s="179" t="s">
        <v>2416</v>
      </c>
      <c r="H1671" s="490">
        <f>140590*2</f>
        <v>281180</v>
      </c>
      <c r="I1671" s="224" t="s">
        <v>2335</v>
      </c>
      <c r="J1671" s="237">
        <v>44958</v>
      </c>
      <c r="K1671" s="382">
        <v>352</v>
      </c>
      <c r="L1671" s="231" t="s">
        <v>2370</v>
      </c>
    </row>
    <row r="1672" spans="1:12" ht="38.25" hidden="1" customHeight="1" x14ac:dyDescent="0.2">
      <c r="A1672" s="3">
        <v>1666</v>
      </c>
      <c r="B1672" s="179">
        <v>6001</v>
      </c>
      <c r="C1672" s="232" t="s">
        <v>2417</v>
      </c>
      <c r="D1672" s="188">
        <v>1</v>
      </c>
      <c r="E1672" s="179"/>
      <c r="F1672" s="176" t="s">
        <v>2298</v>
      </c>
      <c r="G1672" s="179" t="s">
        <v>2418</v>
      </c>
      <c r="H1672" s="490">
        <v>15000</v>
      </c>
      <c r="I1672" s="224" t="s">
        <v>2299</v>
      </c>
      <c r="J1672" s="237">
        <v>44958</v>
      </c>
      <c r="K1672" s="382">
        <v>364</v>
      </c>
      <c r="L1672" s="231" t="s">
        <v>2419</v>
      </c>
    </row>
    <row r="1673" spans="1:12" ht="38.25" hidden="1" customHeight="1" x14ac:dyDescent="0.2">
      <c r="A1673" s="3">
        <v>1667</v>
      </c>
      <c r="B1673" s="179">
        <v>6001</v>
      </c>
      <c r="C1673" s="228" t="s">
        <v>2420</v>
      </c>
      <c r="D1673" s="188">
        <v>1</v>
      </c>
      <c r="E1673" s="179"/>
      <c r="F1673" s="176" t="s">
        <v>2298</v>
      </c>
      <c r="G1673" s="179">
        <v>46201001</v>
      </c>
      <c r="H1673" s="490">
        <v>1900000</v>
      </c>
      <c r="I1673" s="224" t="s">
        <v>2299</v>
      </c>
      <c r="J1673" s="237">
        <v>44986</v>
      </c>
      <c r="K1673" s="382">
        <v>365</v>
      </c>
      <c r="L1673" s="231"/>
    </row>
    <row r="1674" spans="1:12" ht="89.25" hidden="1" customHeight="1" x14ac:dyDescent="0.2">
      <c r="A1674" s="3">
        <v>1668</v>
      </c>
      <c r="B1674" s="179">
        <v>6001</v>
      </c>
      <c r="C1674" s="228" t="s">
        <v>2421</v>
      </c>
      <c r="D1674" s="188">
        <v>1</v>
      </c>
      <c r="E1674" s="179"/>
      <c r="F1674" s="176" t="s">
        <v>2298</v>
      </c>
      <c r="G1674" s="179">
        <v>42172001</v>
      </c>
      <c r="H1674" s="490">
        <v>500000</v>
      </c>
      <c r="I1674" s="224" t="s">
        <v>2299</v>
      </c>
      <c r="J1674" s="237">
        <v>44986</v>
      </c>
      <c r="K1674" s="382">
        <v>365</v>
      </c>
      <c r="L1674" s="231"/>
    </row>
    <row r="1675" spans="1:12" ht="38.25" hidden="1" customHeight="1" x14ac:dyDescent="0.2">
      <c r="A1675" s="3">
        <v>1669</v>
      </c>
      <c r="B1675" s="238">
        <v>6001</v>
      </c>
      <c r="C1675" s="239" t="s">
        <v>2422</v>
      </c>
      <c r="D1675" s="248">
        <v>1</v>
      </c>
      <c r="E1675" s="238"/>
      <c r="F1675" s="238" t="s">
        <v>2298</v>
      </c>
      <c r="G1675" s="238">
        <v>461617</v>
      </c>
      <c r="H1675" s="589">
        <v>600000</v>
      </c>
      <c r="I1675" s="240" t="s">
        <v>2299</v>
      </c>
      <c r="J1675" s="241">
        <v>44986</v>
      </c>
      <c r="K1675" s="244">
        <v>365</v>
      </c>
      <c r="L1675" s="245"/>
    </row>
    <row r="1676" spans="1:12" ht="25.5" hidden="1" customHeight="1" x14ac:dyDescent="0.2">
      <c r="A1676" s="3">
        <v>1670</v>
      </c>
      <c r="B1676" s="246">
        <v>6220</v>
      </c>
      <c r="C1676" s="230" t="s">
        <v>71</v>
      </c>
      <c r="D1676" s="188">
        <v>5</v>
      </c>
      <c r="E1676" s="179"/>
      <c r="F1676" s="179" t="s">
        <v>2423</v>
      </c>
      <c r="G1676" s="247" t="s">
        <v>2405</v>
      </c>
      <c r="H1676" s="490">
        <v>5000</v>
      </c>
      <c r="I1676" s="224" t="str">
        <f>VLOOKUP(K1676,'[2]CH OP'!A:D,4)</f>
        <v>1.99.99 Otros servicios no especificados</v>
      </c>
      <c r="J1676" s="237">
        <v>45170</v>
      </c>
      <c r="K1676" s="382">
        <v>250</v>
      </c>
      <c r="L1676" s="231" t="s">
        <v>8067</v>
      </c>
    </row>
    <row r="1677" spans="1:12" ht="38.25" hidden="1" customHeight="1" x14ac:dyDescent="0.2">
      <c r="A1677" s="3">
        <v>1671</v>
      </c>
      <c r="B1677" s="179">
        <v>6220</v>
      </c>
      <c r="C1677" s="228" t="s">
        <v>2424</v>
      </c>
      <c r="D1677" s="188">
        <v>12</v>
      </c>
      <c r="E1677" s="179"/>
      <c r="F1677" s="179" t="s">
        <v>2423</v>
      </c>
      <c r="G1677" s="247" t="s">
        <v>2302</v>
      </c>
      <c r="H1677" s="490">
        <v>47900</v>
      </c>
      <c r="I1677" s="224" t="s">
        <v>2303</v>
      </c>
      <c r="J1677" s="237">
        <v>44986</v>
      </c>
      <c r="K1677" s="382">
        <v>374</v>
      </c>
      <c r="L1677" s="231" t="s">
        <v>8068</v>
      </c>
    </row>
    <row r="1678" spans="1:12" ht="38.25" hidden="1" customHeight="1" x14ac:dyDescent="0.2">
      <c r="A1678" s="3">
        <v>1672</v>
      </c>
      <c r="B1678" s="246">
        <v>6220</v>
      </c>
      <c r="C1678" s="228" t="s">
        <v>2425</v>
      </c>
      <c r="D1678" s="188">
        <v>3</v>
      </c>
      <c r="E1678" s="179"/>
      <c r="F1678" s="179" t="s">
        <v>2423</v>
      </c>
      <c r="G1678" s="247">
        <v>5016150992026850</v>
      </c>
      <c r="H1678" s="490">
        <v>2100</v>
      </c>
      <c r="I1678" s="224" t="s">
        <v>2303</v>
      </c>
      <c r="J1678" s="237">
        <v>44987</v>
      </c>
      <c r="K1678" s="382">
        <v>374</v>
      </c>
      <c r="L1678" s="231" t="s">
        <v>8069</v>
      </c>
    </row>
    <row r="1679" spans="1:12" ht="63.75" hidden="1" customHeight="1" x14ac:dyDescent="0.2">
      <c r="A1679" s="3">
        <v>1673</v>
      </c>
      <c r="B1679" s="179">
        <v>6223</v>
      </c>
      <c r="C1679" s="228" t="s">
        <v>2426</v>
      </c>
      <c r="D1679" s="188">
        <v>17</v>
      </c>
      <c r="E1679" s="179"/>
      <c r="F1679" s="179" t="s">
        <v>2427</v>
      </c>
      <c r="G1679" s="179" t="s">
        <v>2428</v>
      </c>
      <c r="H1679" s="490">
        <v>4430000</v>
      </c>
      <c r="I1679" s="224" t="s">
        <v>2348</v>
      </c>
      <c r="J1679" s="237">
        <v>45170</v>
      </c>
      <c r="K1679" s="3">
        <v>326</v>
      </c>
      <c r="L1679" s="231" t="s">
        <v>2429</v>
      </c>
    </row>
    <row r="1680" spans="1:12" ht="63.75" hidden="1" customHeight="1" x14ac:dyDescent="0.2">
      <c r="A1680" s="3">
        <v>1674</v>
      </c>
      <c r="B1680" s="179">
        <v>6223</v>
      </c>
      <c r="C1680" s="228" t="s">
        <v>2430</v>
      </c>
      <c r="D1680" s="188">
        <v>262</v>
      </c>
      <c r="E1680" s="179"/>
      <c r="F1680" s="179" t="s">
        <v>2427</v>
      </c>
      <c r="G1680" s="179" t="s">
        <v>2431</v>
      </c>
      <c r="H1680" s="556">
        <v>57760000</v>
      </c>
      <c r="I1680" s="224" t="s">
        <v>2348</v>
      </c>
      <c r="J1680" s="237">
        <v>45170</v>
      </c>
      <c r="K1680" s="3">
        <v>307</v>
      </c>
      <c r="L1680" s="231" t="s">
        <v>2429</v>
      </c>
    </row>
    <row r="1681" spans="1:12" ht="63.75" hidden="1" customHeight="1" x14ac:dyDescent="0.2">
      <c r="A1681" s="3">
        <v>1675</v>
      </c>
      <c r="B1681" s="179">
        <v>6223</v>
      </c>
      <c r="C1681" s="228" t="s">
        <v>2432</v>
      </c>
      <c r="D1681" s="188">
        <v>8</v>
      </c>
      <c r="E1681" s="179"/>
      <c r="F1681" s="179" t="s">
        <v>2427</v>
      </c>
      <c r="G1681" s="179" t="s">
        <v>2433</v>
      </c>
      <c r="H1681" s="556">
        <v>1972000</v>
      </c>
      <c r="I1681" s="224" t="s">
        <v>2348</v>
      </c>
      <c r="J1681" s="237">
        <v>45170</v>
      </c>
      <c r="K1681" s="3">
        <v>307</v>
      </c>
      <c r="L1681" s="231" t="s">
        <v>2429</v>
      </c>
    </row>
    <row r="1682" spans="1:12" ht="63.75" hidden="1" customHeight="1" x14ac:dyDescent="0.2">
      <c r="A1682" s="3">
        <v>1676</v>
      </c>
      <c r="B1682" s="179">
        <v>6223</v>
      </c>
      <c r="C1682" s="228" t="s">
        <v>2434</v>
      </c>
      <c r="D1682" s="188">
        <v>270</v>
      </c>
      <c r="E1682" s="179"/>
      <c r="F1682" s="179" t="s">
        <v>2427</v>
      </c>
      <c r="G1682" s="179" t="s">
        <v>1138</v>
      </c>
      <c r="H1682" s="490">
        <v>1106000</v>
      </c>
      <c r="I1682" s="224" t="s">
        <v>2348</v>
      </c>
      <c r="J1682" s="237">
        <v>45170</v>
      </c>
      <c r="K1682" s="3">
        <v>307</v>
      </c>
      <c r="L1682" s="231" t="s">
        <v>2429</v>
      </c>
    </row>
    <row r="1683" spans="1:12" ht="51" hidden="1" customHeight="1" x14ac:dyDescent="0.2">
      <c r="A1683" s="3">
        <v>1677</v>
      </c>
      <c r="B1683" s="179">
        <v>6223</v>
      </c>
      <c r="C1683" s="228" t="s">
        <v>2435</v>
      </c>
      <c r="D1683" s="188">
        <v>60</v>
      </c>
      <c r="E1683" s="179"/>
      <c r="F1683" s="179" t="s">
        <v>2427</v>
      </c>
      <c r="G1683" s="179" t="s">
        <v>1282</v>
      </c>
      <c r="H1683" s="490">
        <v>1026000</v>
      </c>
      <c r="I1683" s="224" t="s">
        <v>2342</v>
      </c>
      <c r="J1683" s="237">
        <v>45170</v>
      </c>
      <c r="K1683" s="3">
        <v>314</v>
      </c>
      <c r="L1683" s="231" t="s">
        <v>2429</v>
      </c>
    </row>
    <row r="1684" spans="1:12" ht="51" hidden="1" customHeight="1" x14ac:dyDescent="0.2">
      <c r="A1684" s="3">
        <v>1678</v>
      </c>
      <c r="B1684" s="179">
        <v>6223</v>
      </c>
      <c r="C1684" s="228" t="s">
        <v>2436</v>
      </c>
      <c r="D1684" s="188">
        <v>205</v>
      </c>
      <c r="E1684" s="179"/>
      <c r="F1684" s="179" t="s">
        <v>2427</v>
      </c>
      <c r="G1684" s="179" t="s">
        <v>2437</v>
      </c>
      <c r="H1684" s="490">
        <v>3697000</v>
      </c>
      <c r="I1684" s="224" t="s">
        <v>2342</v>
      </c>
      <c r="J1684" s="237">
        <v>45170</v>
      </c>
      <c r="K1684" s="3">
        <v>314</v>
      </c>
      <c r="L1684" s="231" t="s">
        <v>2429</v>
      </c>
    </row>
    <row r="1685" spans="1:12" ht="51" hidden="1" customHeight="1" x14ac:dyDescent="0.2">
      <c r="A1685" s="3">
        <v>1679</v>
      </c>
      <c r="B1685" s="179">
        <v>6223</v>
      </c>
      <c r="C1685" s="228" t="s">
        <v>2438</v>
      </c>
      <c r="D1685" s="188">
        <v>5</v>
      </c>
      <c r="E1685" s="179"/>
      <c r="F1685" s="179" t="s">
        <v>2427</v>
      </c>
      <c r="G1685" s="179" t="s">
        <v>2439</v>
      </c>
      <c r="H1685" s="490">
        <v>125000</v>
      </c>
      <c r="I1685" s="224" t="s">
        <v>2342</v>
      </c>
      <c r="J1685" s="237">
        <v>45170</v>
      </c>
      <c r="K1685" s="3">
        <v>314</v>
      </c>
      <c r="L1685" s="231" t="s">
        <v>2429</v>
      </c>
    </row>
    <row r="1686" spans="1:12" ht="63.75" hidden="1" customHeight="1" x14ac:dyDescent="0.2">
      <c r="A1686" s="3">
        <v>1680</v>
      </c>
      <c r="B1686" s="179">
        <v>6223</v>
      </c>
      <c r="C1686" s="228" t="s">
        <v>2440</v>
      </c>
      <c r="D1686" s="188">
        <v>4200</v>
      </c>
      <c r="E1686" s="179"/>
      <c r="F1686" s="179" t="s">
        <v>2427</v>
      </c>
      <c r="G1686" s="179" t="s">
        <v>1023</v>
      </c>
      <c r="H1686" s="490">
        <v>1823000</v>
      </c>
      <c r="I1686" s="224" t="s">
        <v>2348</v>
      </c>
      <c r="J1686" s="237">
        <v>45170</v>
      </c>
      <c r="K1686" s="3">
        <v>299</v>
      </c>
      <c r="L1686" s="231" t="s">
        <v>2429</v>
      </c>
    </row>
    <row r="1687" spans="1:12" ht="63.75" hidden="1" customHeight="1" x14ac:dyDescent="0.2">
      <c r="A1687" s="3">
        <v>1681</v>
      </c>
      <c r="B1687" s="179">
        <v>6223</v>
      </c>
      <c r="C1687" s="228" t="s">
        <v>2441</v>
      </c>
      <c r="D1687" s="188">
        <v>2100</v>
      </c>
      <c r="E1687" s="179"/>
      <c r="F1687" s="179" t="s">
        <v>2427</v>
      </c>
      <c r="G1687" s="179" t="s">
        <v>1021</v>
      </c>
      <c r="H1687" s="490">
        <v>2278000</v>
      </c>
      <c r="I1687" s="224" t="s">
        <v>2348</v>
      </c>
      <c r="J1687" s="237">
        <v>45170</v>
      </c>
      <c r="K1687" s="3">
        <v>299</v>
      </c>
      <c r="L1687" s="231" t="s">
        <v>2429</v>
      </c>
    </row>
    <row r="1688" spans="1:12" ht="76.5" hidden="1" customHeight="1" x14ac:dyDescent="0.2">
      <c r="A1688" s="3">
        <v>1682</v>
      </c>
      <c r="B1688" s="179">
        <v>6223</v>
      </c>
      <c r="C1688" s="228" t="s">
        <v>2442</v>
      </c>
      <c r="D1688" s="188">
        <v>1100</v>
      </c>
      <c r="E1688" s="179"/>
      <c r="F1688" s="179" t="s">
        <v>2427</v>
      </c>
      <c r="G1688" s="179" t="s">
        <v>1005</v>
      </c>
      <c r="H1688" s="490">
        <v>220000</v>
      </c>
      <c r="I1688" s="224" t="s">
        <v>2348</v>
      </c>
      <c r="J1688" s="237">
        <v>45170</v>
      </c>
      <c r="K1688" s="3">
        <v>299</v>
      </c>
      <c r="L1688" s="231" t="s">
        <v>2429</v>
      </c>
    </row>
    <row r="1689" spans="1:12" ht="63.75" hidden="1" customHeight="1" x14ac:dyDescent="0.2">
      <c r="A1689" s="3">
        <v>1683</v>
      </c>
      <c r="B1689" s="179">
        <v>6223</v>
      </c>
      <c r="C1689" s="228" t="s">
        <v>2443</v>
      </c>
      <c r="D1689" s="188">
        <v>2200</v>
      </c>
      <c r="E1689" s="179"/>
      <c r="F1689" s="179" t="s">
        <v>2427</v>
      </c>
      <c r="G1689" s="179" t="s">
        <v>1005</v>
      </c>
      <c r="H1689" s="490">
        <v>439000</v>
      </c>
      <c r="I1689" s="224" t="s">
        <v>2348</v>
      </c>
      <c r="J1689" s="237">
        <v>45170</v>
      </c>
      <c r="K1689" s="3">
        <v>299</v>
      </c>
      <c r="L1689" s="231" t="s">
        <v>2429</v>
      </c>
    </row>
    <row r="1690" spans="1:12" ht="63.75" hidden="1" customHeight="1" x14ac:dyDescent="0.2">
      <c r="A1690" s="3">
        <v>1684</v>
      </c>
      <c r="B1690" s="179">
        <v>6223</v>
      </c>
      <c r="C1690" s="228" t="s">
        <v>2444</v>
      </c>
      <c r="D1690" s="188">
        <v>90</v>
      </c>
      <c r="E1690" s="179"/>
      <c r="F1690" s="179" t="s">
        <v>2427</v>
      </c>
      <c r="G1690" s="179" t="s">
        <v>1292</v>
      </c>
      <c r="H1690" s="490">
        <v>428000</v>
      </c>
      <c r="I1690" s="224" t="s">
        <v>2445</v>
      </c>
      <c r="J1690" s="237">
        <v>45170</v>
      </c>
      <c r="K1690" s="3">
        <v>309</v>
      </c>
      <c r="L1690" s="231" t="s">
        <v>2429</v>
      </c>
    </row>
    <row r="1691" spans="1:12" ht="51" hidden="1" customHeight="1" x14ac:dyDescent="0.2">
      <c r="A1691" s="3">
        <v>1685</v>
      </c>
      <c r="B1691" s="179">
        <v>6223</v>
      </c>
      <c r="C1691" s="228" t="s">
        <v>2446</v>
      </c>
      <c r="D1691" s="188">
        <v>540</v>
      </c>
      <c r="E1691" s="179"/>
      <c r="F1691" s="179" t="s">
        <v>2427</v>
      </c>
      <c r="G1691" s="179" t="s">
        <v>1149</v>
      </c>
      <c r="H1691" s="490">
        <v>874000</v>
      </c>
      <c r="I1691" s="224" t="s">
        <v>2447</v>
      </c>
      <c r="J1691" s="237">
        <v>45170</v>
      </c>
      <c r="K1691" s="3">
        <v>309</v>
      </c>
      <c r="L1691" s="231" t="s">
        <v>2429</v>
      </c>
    </row>
    <row r="1692" spans="1:12" ht="51" hidden="1" customHeight="1" x14ac:dyDescent="0.2">
      <c r="A1692" s="3">
        <v>1686</v>
      </c>
      <c r="B1692" s="179">
        <v>6223</v>
      </c>
      <c r="C1692" s="228" t="s">
        <v>1150</v>
      </c>
      <c r="D1692" s="188">
        <v>22.5</v>
      </c>
      <c r="E1692" s="179"/>
      <c r="F1692" s="179" t="s">
        <v>2427</v>
      </c>
      <c r="G1692" s="179" t="s">
        <v>1152</v>
      </c>
      <c r="H1692" s="490">
        <v>650000</v>
      </c>
      <c r="I1692" s="224" t="s">
        <v>2447</v>
      </c>
      <c r="J1692" s="237">
        <v>45170</v>
      </c>
      <c r="K1692" s="3">
        <v>309</v>
      </c>
      <c r="L1692" s="231" t="s">
        <v>2429</v>
      </c>
    </row>
    <row r="1693" spans="1:12" ht="51" hidden="1" customHeight="1" x14ac:dyDescent="0.2">
      <c r="A1693" s="3">
        <v>1687</v>
      </c>
      <c r="B1693" s="179">
        <v>6223</v>
      </c>
      <c r="C1693" s="228" t="s">
        <v>2448</v>
      </c>
      <c r="D1693" s="188">
        <v>380</v>
      </c>
      <c r="E1693" s="179"/>
      <c r="F1693" s="179" t="s">
        <v>2427</v>
      </c>
      <c r="G1693" s="179" t="s">
        <v>1228</v>
      </c>
      <c r="H1693" s="490">
        <v>920000</v>
      </c>
      <c r="I1693" s="224" t="s">
        <v>2342</v>
      </c>
      <c r="J1693" s="237">
        <v>45170</v>
      </c>
      <c r="K1693" s="3">
        <v>314</v>
      </c>
      <c r="L1693" s="231" t="s">
        <v>2429</v>
      </c>
    </row>
    <row r="1694" spans="1:12" ht="51" hidden="1" customHeight="1" x14ac:dyDescent="0.2">
      <c r="A1694" s="3">
        <v>1688</v>
      </c>
      <c r="B1694" s="179">
        <v>6223</v>
      </c>
      <c r="C1694" s="228" t="s">
        <v>2449</v>
      </c>
      <c r="D1694" s="188">
        <v>30</v>
      </c>
      <c r="E1694" s="179"/>
      <c r="F1694" s="179" t="s">
        <v>2427</v>
      </c>
      <c r="G1694" s="179" t="s">
        <v>1230</v>
      </c>
      <c r="H1694" s="490">
        <v>86000</v>
      </c>
      <c r="I1694" s="224" t="s">
        <v>2342</v>
      </c>
      <c r="J1694" s="237">
        <v>45170</v>
      </c>
      <c r="K1694" s="3">
        <v>314</v>
      </c>
      <c r="L1694" s="231" t="s">
        <v>2429</v>
      </c>
    </row>
    <row r="1695" spans="1:12" ht="63.75" hidden="1" customHeight="1" x14ac:dyDescent="0.2">
      <c r="A1695" s="3">
        <v>1689</v>
      </c>
      <c r="B1695" s="179">
        <v>6223</v>
      </c>
      <c r="C1695" s="228" t="s">
        <v>2450</v>
      </c>
      <c r="D1695" s="188">
        <v>10</v>
      </c>
      <c r="E1695" s="179"/>
      <c r="F1695" s="179" t="s">
        <v>2427</v>
      </c>
      <c r="G1695" s="179" t="s">
        <v>1232</v>
      </c>
      <c r="H1695" s="490">
        <v>28000</v>
      </c>
      <c r="I1695" s="224" t="s">
        <v>2342</v>
      </c>
      <c r="J1695" s="237">
        <v>45170</v>
      </c>
      <c r="K1695" s="3">
        <v>314</v>
      </c>
      <c r="L1695" s="231" t="s">
        <v>2429</v>
      </c>
    </row>
    <row r="1696" spans="1:12" ht="51" hidden="1" customHeight="1" x14ac:dyDescent="0.2">
      <c r="A1696" s="3">
        <v>1690</v>
      </c>
      <c r="B1696" s="179">
        <v>6223</v>
      </c>
      <c r="C1696" s="228" t="s">
        <v>2451</v>
      </c>
      <c r="D1696" s="188">
        <v>120</v>
      </c>
      <c r="E1696" s="179"/>
      <c r="F1696" s="179" t="s">
        <v>2427</v>
      </c>
      <c r="G1696" s="179" t="s">
        <v>1236</v>
      </c>
      <c r="H1696" s="490">
        <v>367000</v>
      </c>
      <c r="I1696" s="224" t="s">
        <v>2342</v>
      </c>
      <c r="J1696" s="237">
        <v>45170</v>
      </c>
      <c r="K1696" s="3">
        <v>314</v>
      </c>
      <c r="L1696" s="231" t="s">
        <v>2429</v>
      </c>
    </row>
    <row r="1697" spans="1:12" ht="51" hidden="1" customHeight="1" x14ac:dyDescent="0.2">
      <c r="A1697" s="3">
        <v>1691</v>
      </c>
      <c r="B1697" s="179">
        <v>6223</v>
      </c>
      <c r="C1697" s="228" t="s">
        <v>2452</v>
      </c>
      <c r="D1697" s="188">
        <v>180</v>
      </c>
      <c r="E1697" s="179"/>
      <c r="F1697" s="179" t="s">
        <v>2427</v>
      </c>
      <c r="G1697" s="179" t="s">
        <v>1240</v>
      </c>
      <c r="H1697" s="490">
        <v>351000</v>
      </c>
      <c r="I1697" s="224" t="s">
        <v>2342</v>
      </c>
      <c r="J1697" s="237">
        <v>45170</v>
      </c>
      <c r="K1697" s="3">
        <v>314</v>
      </c>
      <c r="L1697" s="231" t="s">
        <v>2429</v>
      </c>
    </row>
    <row r="1698" spans="1:12" ht="51" hidden="1" customHeight="1" x14ac:dyDescent="0.2">
      <c r="A1698" s="3">
        <v>1692</v>
      </c>
      <c r="B1698" s="179">
        <v>6223</v>
      </c>
      <c r="C1698" s="228" t="s">
        <v>2453</v>
      </c>
      <c r="D1698" s="188">
        <v>10</v>
      </c>
      <c r="E1698" s="179"/>
      <c r="F1698" s="179" t="s">
        <v>2427</v>
      </c>
      <c r="G1698" s="179" t="s">
        <v>1240</v>
      </c>
      <c r="H1698" s="490">
        <v>32000</v>
      </c>
      <c r="I1698" s="224" t="s">
        <v>2342</v>
      </c>
      <c r="J1698" s="237">
        <v>45170</v>
      </c>
      <c r="K1698" s="3">
        <v>314</v>
      </c>
      <c r="L1698" s="231" t="s">
        <v>2429</v>
      </c>
    </row>
    <row r="1699" spans="1:12" ht="51" hidden="1" customHeight="1" x14ac:dyDescent="0.2">
      <c r="A1699" s="3">
        <v>1693</v>
      </c>
      <c r="B1699" s="179">
        <v>6223</v>
      </c>
      <c r="C1699" s="228" t="s">
        <v>1264</v>
      </c>
      <c r="D1699" s="188">
        <v>330</v>
      </c>
      <c r="E1699" s="179"/>
      <c r="F1699" s="179" t="s">
        <v>2427</v>
      </c>
      <c r="G1699" s="179" t="s">
        <v>2454</v>
      </c>
      <c r="H1699" s="490">
        <v>920000</v>
      </c>
      <c r="I1699" s="224" t="s">
        <v>2342</v>
      </c>
      <c r="J1699" s="237">
        <v>45170</v>
      </c>
      <c r="K1699" s="3">
        <v>314</v>
      </c>
      <c r="L1699" s="231" t="s">
        <v>2429</v>
      </c>
    </row>
    <row r="1700" spans="1:12" ht="89.25" hidden="1" customHeight="1" x14ac:dyDescent="0.2">
      <c r="A1700" s="3">
        <v>1694</v>
      </c>
      <c r="B1700" s="179">
        <v>6223</v>
      </c>
      <c r="C1700" s="228" t="s">
        <v>2455</v>
      </c>
      <c r="D1700" s="188">
        <v>1600</v>
      </c>
      <c r="E1700" s="179"/>
      <c r="F1700" s="179" t="s">
        <v>2427</v>
      </c>
      <c r="G1700" s="179" t="s">
        <v>1183</v>
      </c>
      <c r="H1700" s="490">
        <v>889000</v>
      </c>
      <c r="I1700" s="224" t="s">
        <v>2342</v>
      </c>
      <c r="J1700" s="237">
        <v>45170</v>
      </c>
      <c r="K1700" s="3">
        <v>314</v>
      </c>
      <c r="L1700" s="231" t="s">
        <v>2429</v>
      </c>
    </row>
    <row r="1701" spans="1:12" ht="51" hidden="1" customHeight="1" x14ac:dyDescent="0.2">
      <c r="A1701" s="3">
        <v>1695</v>
      </c>
      <c r="B1701" s="179">
        <v>6223</v>
      </c>
      <c r="C1701" s="228" t="s">
        <v>2456</v>
      </c>
      <c r="D1701" s="188">
        <v>300</v>
      </c>
      <c r="E1701" s="179"/>
      <c r="F1701" s="179" t="s">
        <v>2427</v>
      </c>
      <c r="G1701" s="179" t="s">
        <v>1181</v>
      </c>
      <c r="H1701" s="490">
        <v>105000</v>
      </c>
      <c r="I1701" s="224" t="s">
        <v>2342</v>
      </c>
      <c r="J1701" s="237">
        <v>45170</v>
      </c>
      <c r="K1701" s="3">
        <v>314</v>
      </c>
      <c r="L1701" s="231" t="s">
        <v>2429</v>
      </c>
    </row>
    <row r="1702" spans="1:12" ht="51" hidden="1" customHeight="1" x14ac:dyDescent="0.2">
      <c r="A1702" s="3">
        <v>1696</v>
      </c>
      <c r="B1702" s="179">
        <v>6223</v>
      </c>
      <c r="C1702" s="228" t="s">
        <v>2457</v>
      </c>
      <c r="D1702" s="188">
        <v>70</v>
      </c>
      <c r="E1702" s="179"/>
      <c r="F1702" s="179" t="s">
        <v>2427</v>
      </c>
      <c r="G1702" s="179" t="s">
        <v>2458</v>
      </c>
      <c r="H1702" s="490">
        <v>492000</v>
      </c>
      <c r="I1702" s="224" t="s">
        <v>2342</v>
      </c>
      <c r="J1702" s="237">
        <v>45170</v>
      </c>
      <c r="K1702" s="3">
        <v>314</v>
      </c>
      <c r="L1702" s="231" t="s">
        <v>2429</v>
      </c>
    </row>
    <row r="1703" spans="1:12" ht="63.75" hidden="1" customHeight="1" x14ac:dyDescent="0.2">
      <c r="A1703" s="3">
        <v>1697</v>
      </c>
      <c r="B1703" s="179">
        <v>6223</v>
      </c>
      <c r="C1703" s="228" t="s">
        <v>2459</v>
      </c>
      <c r="D1703" s="188">
        <v>700</v>
      </c>
      <c r="E1703" s="179"/>
      <c r="F1703" s="179" t="s">
        <v>2427</v>
      </c>
      <c r="G1703" s="179" t="s">
        <v>1224</v>
      </c>
      <c r="H1703" s="490">
        <v>1306240</v>
      </c>
      <c r="I1703" s="224" t="s">
        <v>2348</v>
      </c>
      <c r="J1703" s="237">
        <v>45170</v>
      </c>
      <c r="K1703" s="3">
        <v>407</v>
      </c>
      <c r="L1703" s="231" t="s">
        <v>2429</v>
      </c>
    </row>
    <row r="1704" spans="1:12" ht="76.5" hidden="1" customHeight="1" x14ac:dyDescent="0.2">
      <c r="A1704" s="3">
        <v>1698</v>
      </c>
      <c r="B1704" s="179">
        <v>6223</v>
      </c>
      <c r="C1704" s="228" t="s">
        <v>2460</v>
      </c>
      <c r="D1704" s="188">
        <v>70</v>
      </c>
      <c r="E1704" s="179"/>
      <c r="F1704" s="179" t="s">
        <v>2427</v>
      </c>
      <c r="G1704" s="179" t="s">
        <v>2461</v>
      </c>
      <c r="H1704" s="490">
        <v>117260</v>
      </c>
      <c r="I1704" s="224" t="s">
        <v>2348</v>
      </c>
      <c r="J1704" s="237">
        <v>45170</v>
      </c>
      <c r="K1704" s="3">
        <v>407</v>
      </c>
      <c r="L1704" s="231" t="s">
        <v>2429</v>
      </c>
    </row>
    <row r="1705" spans="1:12" ht="51" hidden="1" customHeight="1" x14ac:dyDescent="0.2">
      <c r="A1705" s="3">
        <v>1699</v>
      </c>
      <c r="B1705" s="179">
        <v>6223</v>
      </c>
      <c r="C1705" s="228" t="s">
        <v>2462</v>
      </c>
      <c r="D1705" s="188">
        <v>180</v>
      </c>
      <c r="E1705" s="179"/>
      <c r="F1705" s="179" t="s">
        <v>2427</v>
      </c>
      <c r="G1705" s="179" t="s">
        <v>1169</v>
      </c>
      <c r="H1705" s="490">
        <v>109000</v>
      </c>
      <c r="I1705" s="224" t="s">
        <v>2342</v>
      </c>
      <c r="J1705" s="237">
        <v>45170</v>
      </c>
      <c r="K1705" s="3">
        <v>314</v>
      </c>
      <c r="L1705" s="231" t="s">
        <v>2429</v>
      </c>
    </row>
    <row r="1706" spans="1:12" ht="51" hidden="1" customHeight="1" x14ac:dyDescent="0.2">
      <c r="A1706" s="3">
        <v>1700</v>
      </c>
      <c r="B1706" s="179">
        <v>6223</v>
      </c>
      <c r="C1706" s="228" t="s">
        <v>2463</v>
      </c>
      <c r="D1706" s="188">
        <v>180</v>
      </c>
      <c r="E1706" s="179"/>
      <c r="F1706" s="179" t="s">
        <v>2427</v>
      </c>
      <c r="G1706" s="179" t="s">
        <v>2464</v>
      </c>
      <c r="H1706" s="490">
        <v>37000</v>
      </c>
      <c r="I1706" s="224" t="s">
        <v>2342</v>
      </c>
      <c r="J1706" s="237">
        <v>45170</v>
      </c>
      <c r="K1706" s="3">
        <v>314</v>
      </c>
      <c r="L1706" s="231" t="s">
        <v>2429</v>
      </c>
    </row>
    <row r="1707" spans="1:12" ht="89.25" hidden="1" customHeight="1" x14ac:dyDescent="0.2">
      <c r="A1707" s="3">
        <v>1701</v>
      </c>
      <c r="B1707" s="179">
        <v>6223</v>
      </c>
      <c r="C1707" s="228" t="s">
        <v>2465</v>
      </c>
      <c r="D1707" s="188">
        <v>650</v>
      </c>
      <c r="E1707" s="179"/>
      <c r="F1707" s="179" t="s">
        <v>2427</v>
      </c>
      <c r="G1707" s="179" t="s">
        <v>1060</v>
      </c>
      <c r="H1707" s="490">
        <v>502100</v>
      </c>
      <c r="I1707" s="224" t="s">
        <v>2348</v>
      </c>
      <c r="J1707" s="237">
        <v>45170</v>
      </c>
      <c r="K1707" s="3">
        <v>407</v>
      </c>
      <c r="L1707" s="231" t="s">
        <v>2429</v>
      </c>
    </row>
    <row r="1708" spans="1:12" ht="89.25" hidden="1" customHeight="1" x14ac:dyDescent="0.2">
      <c r="A1708" s="3">
        <v>1702</v>
      </c>
      <c r="B1708" s="179">
        <v>6223</v>
      </c>
      <c r="C1708" s="228" t="s">
        <v>2466</v>
      </c>
      <c r="D1708" s="188">
        <v>90</v>
      </c>
      <c r="E1708" s="179"/>
      <c r="F1708" s="179" t="s">
        <v>2427</v>
      </c>
      <c r="G1708" s="179" t="s">
        <v>1064</v>
      </c>
      <c r="H1708" s="490">
        <v>70350</v>
      </c>
      <c r="I1708" s="224" t="s">
        <v>2348</v>
      </c>
      <c r="J1708" s="237">
        <v>45170</v>
      </c>
      <c r="K1708" s="3">
        <v>407</v>
      </c>
      <c r="L1708" s="231" t="s">
        <v>2429</v>
      </c>
    </row>
    <row r="1709" spans="1:12" ht="89.25" hidden="1" customHeight="1" x14ac:dyDescent="0.2">
      <c r="A1709" s="3">
        <v>1703</v>
      </c>
      <c r="B1709" s="179">
        <v>6223</v>
      </c>
      <c r="C1709" s="228" t="s">
        <v>2467</v>
      </c>
      <c r="D1709" s="188">
        <v>140</v>
      </c>
      <c r="E1709" s="179"/>
      <c r="F1709" s="179" t="s">
        <v>2427</v>
      </c>
      <c r="G1709" s="179" t="s">
        <v>1062</v>
      </c>
      <c r="H1709" s="490">
        <v>72910</v>
      </c>
      <c r="I1709" s="224" t="s">
        <v>2348</v>
      </c>
      <c r="J1709" s="237">
        <v>45170</v>
      </c>
      <c r="K1709" s="3">
        <v>407</v>
      </c>
      <c r="L1709" s="231" t="s">
        <v>2429</v>
      </c>
    </row>
    <row r="1710" spans="1:12" ht="63.75" hidden="1" customHeight="1" x14ac:dyDescent="0.2">
      <c r="A1710" s="3">
        <v>1704</v>
      </c>
      <c r="B1710" s="179">
        <v>6223</v>
      </c>
      <c r="C1710" s="228" t="s">
        <v>2468</v>
      </c>
      <c r="D1710" s="188">
        <v>200</v>
      </c>
      <c r="E1710" s="179"/>
      <c r="F1710" s="179" t="s">
        <v>2427</v>
      </c>
      <c r="G1710" s="179" t="s">
        <v>1066</v>
      </c>
      <c r="H1710" s="490">
        <v>59020</v>
      </c>
      <c r="I1710" s="224" t="s">
        <v>2348</v>
      </c>
      <c r="J1710" s="237">
        <v>45170</v>
      </c>
      <c r="K1710" s="3">
        <v>407</v>
      </c>
      <c r="L1710" s="231" t="s">
        <v>2429</v>
      </c>
    </row>
    <row r="1711" spans="1:12" ht="63.75" hidden="1" customHeight="1" x14ac:dyDescent="0.2">
      <c r="A1711" s="3">
        <v>1705</v>
      </c>
      <c r="B1711" s="179">
        <v>6223</v>
      </c>
      <c r="C1711" s="228" t="s">
        <v>2469</v>
      </c>
      <c r="D1711" s="188">
        <v>350</v>
      </c>
      <c r="E1711" s="179"/>
      <c r="F1711" s="179" t="s">
        <v>2427</v>
      </c>
      <c r="G1711" s="179" t="s">
        <v>1068</v>
      </c>
      <c r="H1711" s="490">
        <v>194420</v>
      </c>
      <c r="I1711" s="224" t="s">
        <v>2348</v>
      </c>
      <c r="J1711" s="237">
        <v>45170</v>
      </c>
      <c r="K1711" s="3">
        <v>407</v>
      </c>
      <c r="L1711" s="231" t="s">
        <v>2429</v>
      </c>
    </row>
    <row r="1712" spans="1:12" ht="63.75" hidden="1" customHeight="1" x14ac:dyDescent="0.2">
      <c r="A1712" s="3">
        <v>1706</v>
      </c>
      <c r="B1712" s="179">
        <v>6223</v>
      </c>
      <c r="C1712" s="228" t="s">
        <v>2470</v>
      </c>
      <c r="D1712" s="188">
        <v>70</v>
      </c>
      <c r="E1712" s="179"/>
      <c r="F1712" s="179" t="s">
        <v>2427</v>
      </c>
      <c r="G1712" s="179" t="s">
        <v>1041</v>
      </c>
      <c r="H1712" s="490">
        <v>33420</v>
      </c>
      <c r="I1712" s="224" t="s">
        <v>2348</v>
      </c>
      <c r="J1712" s="237">
        <v>45170</v>
      </c>
      <c r="K1712" s="3">
        <v>407</v>
      </c>
      <c r="L1712" s="231" t="s">
        <v>2429</v>
      </c>
    </row>
    <row r="1713" spans="1:12" ht="63.75" hidden="1" customHeight="1" x14ac:dyDescent="0.2">
      <c r="A1713" s="3">
        <v>1707</v>
      </c>
      <c r="B1713" s="179">
        <v>6223</v>
      </c>
      <c r="C1713" s="228" t="s">
        <v>2471</v>
      </c>
      <c r="D1713" s="188">
        <v>330</v>
      </c>
      <c r="E1713" s="179"/>
      <c r="F1713" s="179" t="s">
        <v>2427</v>
      </c>
      <c r="G1713" s="179" t="s">
        <v>1043</v>
      </c>
      <c r="H1713" s="490">
        <v>191900</v>
      </c>
      <c r="I1713" s="224" t="s">
        <v>2348</v>
      </c>
      <c r="J1713" s="237">
        <v>45170</v>
      </c>
      <c r="K1713" s="3">
        <v>407</v>
      </c>
      <c r="L1713" s="231" t="s">
        <v>2429</v>
      </c>
    </row>
    <row r="1714" spans="1:12" ht="51" hidden="1" customHeight="1" x14ac:dyDescent="0.2">
      <c r="A1714" s="3">
        <v>1708</v>
      </c>
      <c r="B1714" s="179">
        <v>6223</v>
      </c>
      <c r="C1714" s="228" t="s">
        <v>2472</v>
      </c>
      <c r="D1714" s="188">
        <v>200</v>
      </c>
      <c r="E1714" s="179"/>
      <c r="F1714" s="179" t="s">
        <v>2427</v>
      </c>
      <c r="G1714" s="179">
        <v>39121725</v>
      </c>
      <c r="H1714" s="490">
        <v>207000</v>
      </c>
      <c r="I1714" s="224" t="s">
        <v>2342</v>
      </c>
      <c r="J1714" s="237">
        <v>45170</v>
      </c>
      <c r="K1714" s="3">
        <v>314</v>
      </c>
      <c r="L1714" s="231" t="s">
        <v>2429</v>
      </c>
    </row>
    <row r="1715" spans="1:12" ht="51" hidden="1" customHeight="1" x14ac:dyDescent="0.2">
      <c r="A1715" s="3">
        <v>1709</v>
      </c>
      <c r="B1715" s="179">
        <v>6223</v>
      </c>
      <c r="C1715" s="228" t="s">
        <v>2473</v>
      </c>
      <c r="D1715" s="188">
        <v>200</v>
      </c>
      <c r="E1715" s="179"/>
      <c r="F1715" s="179" t="s">
        <v>2427</v>
      </c>
      <c r="G1715" s="179">
        <v>39121725</v>
      </c>
      <c r="H1715" s="490">
        <v>165000</v>
      </c>
      <c r="I1715" s="224" t="s">
        <v>2342</v>
      </c>
      <c r="J1715" s="237">
        <v>45170</v>
      </c>
      <c r="K1715" s="3">
        <v>314</v>
      </c>
      <c r="L1715" s="231" t="s">
        <v>2429</v>
      </c>
    </row>
    <row r="1716" spans="1:12" ht="63.75" hidden="1" customHeight="1" x14ac:dyDescent="0.2">
      <c r="A1716" s="3">
        <v>1710</v>
      </c>
      <c r="B1716" s="179">
        <v>6223</v>
      </c>
      <c r="C1716" s="228" t="s">
        <v>2474</v>
      </c>
      <c r="D1716" s="188">
        <v>4</v>
      </c>
      <c r="E1716" s="179"/>
      <c r="F1716" s="179" t="s">
        <v>2427</v>
      </c>
      <c r="G1716" s="179" t="s">
        <v>2475</v>
      </c>
      <c r="H1716" s="490">
        <v>3055000</v>
      </c>
      <c r="I1716" s="224" t="s">
        <v>2348</v>
      </c>
      <c r="J1716" s="237">
        <v>45170</v>
      </c>
      <c r="K1716" s="3">
        <v>326</v>
      </c>
      <c r="L1716" s="231" t="s">
        <v>2476</v>
      </c>
    </row>
    <row r="1717" spans="1:12" ht="63.75" hidden="1" customHeight="1" x14ac:dyDescent="0.2">
      <c r="A1717" s="3">
        <v>1711</v>
      </c>
      <c r="B1717" s="179">
        <v>6223</v>
      </c>
      <c r="C1717" s="228" t="s">
        <v>2477</v>
      </c>
      <c r="D1717" s="188">
        <v>4</v>
      </c>
      <c r="E1717" s="179"/>
      <c r="F1717" s="179" t="s">
        <v>2427</v>
      </c>
      <c r="G1717" s="179" t="s">
        <v>2478</v>
      </c>
      <c r="H1717" s="556">
        <v>2262000</v>
      </c>
      <c r="I1717" s="224" t="s">
        <v>2348</v>
      </c>
      <c r="J1717" s="237">
        <v>45170</v>
      </c>
      <c r="K1717" s="3">
        <v>307</v>
      </c>
      <c r="L1717" s="231" t="s">
        <v>2476</v>
      </c>
    </row>
    <row r="1718" spans="1:12" ht="63.75" hidden="1" customHeight="1" x14ac:dyDescent="0.2">
      <c r="A1718" s="3">
        <v>1712</v>
      </c>
      <c r="B1718" s="179">
        <v>6223</v>
      </c>
      <c r="C1718" s="228" t="s">
        <v>2479</v>
      </c>
      <c r="D1718" s="188">
        <v>275</v>
      </c>
      <c r="E1718" s="179"/>
      <c r="F1718" s="179" t="s">
        <v>2427</v>
      </c>
      <c r="G1718" s="179" t="s">
        <v>999</v>
      </c>
      <c r="H1718" s="490">
        <v>243000</v>
      </c>
      <c r="I1718" s="224" t="s">
        <v>2348</v>
      </c>
      <c r="J1718" s="237">
        <v>45170</v>
      </c>
      <c r="K1718" s="3">
        <v>299</v>
      </c>
      <c r="L1718" s="231" t="s">
        <v>2476</v>
      </c>
    </row>
    <row r="1719" spans="1:12" ht="76.5" hidden="1" customHeight="1" x14ac:dyDescent="0.2">
      <c r="A1719" s="3">
        <v>1713</v>
      </c>
      <c r="B1719" s="179">
        <v>6223</v>
      </c>
      <c r="C1719" s="228" t="s">
        <v>2442</v>
      </c>
      <c r="D1719" s="188">
        <v>30</v>
      </c>
      <c r="E1719" s="179"/>
      <c r="F1719" s="179" t="s">
        <v>2427</v>
      </c>
      <c r="G1719" s="179" t="s">
        <v>1005</v>
      </c>
      <c r="H1719" s="490">
        <v>6000</v>
      </c>
      <c r="I1719" s="224" t="s">
        <v>2348</v>
      </c>
      <c r="J1719" s="237">
        <v>45170</v>
      </c>
      <c r="K1719" s="3">
        <v>299</v>
      </c>
      <c r="L1719" s="231" t="s">
        <v>2476</v>
      </c>
    </row>
    <row r="1720" spans="1:12" ht="63.75" hidden="1" customHeight="1" x14ac:dyDescent="0.2">
      <c r="A1720" s="3">
        <v>1714</v>
      </c>
      <c r="B1720" s="179">
        <v>6223</v>
      </c>
      <c r="C1720" s="228" t="s">
        <v>2443</v>
      </c>
      <c r="D1720" s="188">
        <v>60</v>
      </c>
      <c r="E1720" s="179"/>
      <c r="F1720" s="179" t="s">
        <v>2427</v>
      </c>
      <c r="G1720" s="179" t="s">
        <v>1005</v>
      </c>
      <c r="H1720" s="490">
        <v>18000</v>
      </c>
      <c r="I1720" s="224" t="s">
        <v>2348</v>
      </c>
      <c r="J1720" s="237">
        <v>45170</v>
      </c>
      <c r="K1720" s="3">
        <v>299</v>
      </c>
      <c r="L1720" s="231" t="s">
        <v>2476</v>
      </c>
    </row>
    <row r="1721" spans="1:12" ht="63.75" hidden="1" customHeight="1" x14ac:dyDescent="0.2">
      <c r="A1721" s="3">
        <v>1715</v>
      </c>
      <c r="B1721" s="179">
        <v>6223</v>
      </c>
      <c r="C1721" s="228" t="s">
        <v>2480</v>
      </c>
      <c r="D1721" s="188">
        <v>970</v>
      </c>
      <c r="E1721" s="179"/>
      <c r="F1721" s="179" t="s">
        <v>2481</v>
      </c>
      <c r="G1721" s="179" t="s">
        <v>2431</v>
      </c>
      <c r="H1721" s="556">
        <v>206600000</v>
      </c>
      <c r="I1721" s="224" t="s">
        <v>2348</v>
      </c>
      <c r="J1721" s="237">
        <v>45170</v>
      </c>
      <c r="K1721" s="3">
        <v>307</v>
      </c>
      <c r="L1721" s="231" t="s">
        <v>2482</v>
      </c>
    </row>
    <row r="1722" spans="1:12" ht="63.75" hidden="1" customHeight="1" x14ac:dyDescent="0.2">
      <c r="A1722" s="3">
        <v>1716</v>
      </c>
      <c r="B1722" s="179">
        <v>6223</v>
      </c>
      <c r="C1722" s="228" t="s">
        <v>2483</v>
      </c>
      <c r="D1722" s="188">
        <v>180</v>
      </c>
      <c r="E1722" s="179"/>
      <c r="F1722" s="179" t="s">
        <v>2481</v>
      </c>
      <c r="G1722" s="179" t="s">
        <v>2433</v>
      </c>
      <c r="H1722" s="556">
        <v>43000000</v>
      </c>
      <c r="I1722" s="224" t="s">
        <v>2348</v>
      </c>
      <c r="J1722" s="237">
        <v>45170</v>
      </c>
      <c r="K1722" s="3">
        <v>307</v>
      </c>
      <c r="L1722" s="231" t="s">
        <v>2482</v>
      </c>
    </row>
    <row r="1723" spans="1:12" ht="63.75" hidden="1" customHeight="1" x14ac:dyDescent="0.2">
      <c r="A1723" s="3">
        <v>1717</v>
      </c>
      <c r="B1723" s="179">
        <v>6223</v>
      </c>
      <c r="C1723" s="228" t="s">
        <v>2484</v>
      </c>
      <c r="D1723" s="188">
        <v>1150</v>
      </c>
      <c r="E1723" s="179"/>
      <c r="F1723" s="179" t="s">
        <v>2481</v>
      </c>
      <c r="G1723" s="179" t="s">
        <v>1138</v>
      </c>
      <c r="H1723" s="490">
        <v>4711000</v>
      </c>
      <c r="I1723" s="224" t="s">
        <v>2348</v>
      </c>
      <c r="J1723" s="237">
        <v>45170</v>
      </c>
      <c r="K1723" s="3">
        <v>307</v>
      </c>
      <c r="L1723" s="231" t="s">
        <v>2482</v>
      </c>
    </row>
    <row r="1724" spans="1:12" ht="51" hidden="1" customHeight="1" x14ac:dyDescent="0.2">
      <c r="A1724" s="3">
        <v>1718</v>
      </c>
      <c r="B1724" s="179">
        <v>6223</v>
      </c>
      <c r="C1724" s="228" t="s">
        <v>2485</v>
      </c>
      <c r="D1724" s="188">
        <v>60</v>
      </c>
      <c r="E1724" s="179"/>
      <c r="F1724" s="179" t="s">
        <v>2481</v>
      </c>
      <c r="G1724" s="179" t="s">
        <v>1282</v>
      </c>
      <c r="H1724" s="490">
        <v>1026000</v>
      </c>
      <c r="I1724" s="224" t="s">
        <v>2342</v>
      </c>
      <c r="J1724" s="237">
        <v>45170</v>
      </c>
      <c r="K1724" s="3">
        <v>314</v>
      </c>
      <c r="L1724" s="231" t="s">
        <v>2482</v>
      </c>
    </row>
    <row r="1725" spans="1:12" ht="51" hidden="1" customHeight="1" x14ac:dyDescent="0.2">
      <c r="A1725" s="3">
        <v>1719</v>
      </c>
      <c r="B1725" s="179">
        <v>6223</v>
      </c>
      <c r="C1725" s="228" t="s">
        <v>2486</v>
      </c>
      <c r="D1725" s="188">
        <v>450</v>
      </c>
      <c r="E1725" s="179"/>
      <c r="F1725" s="179" t="s">
        <v>2481</v>
      </c>
      <c r="G1725" s="179" t="s">
        <v>2437</v>
      </c>
      <c r="H1725" s="490">
        <v>8116000</v>
      </c>
      <c r="I1725" s="224" t="s">
        <v>2342</v>
      </c>
      <c r="J1725" s="237">
        <v>45170</v>
      </c>
      <c r="K1725" s="3">
        <v>314</v>
      </c>
      <c r="L1725" s="231" t="s">
        <v>2482</v>
      </c>
    </row>
    <row r="1726" spans="1:12" ht="51" hidden="1" customHeight="1" x14ac:dyDescent="0.2">
      <c r="A1726" s="3">
        <v>1720</v>
      </c>
      <c r="B1726" s="179">
        <v>6223</v>
      </c>
      <c r="C1726" s="228" t="s">
        <v>2487</v>
      </c>
      <c r="D1726" s="188">
        <v>100</v>
      </c>
      <c r="E1726" s="179"/>
      <c r="F1726" s="179" t="s">
        <v>2481</v>
      </c>
      <c r="G1726" s="179" t="s">
        <v>2439</v>
      </c>
      <c r="H1726" s="490">
        <v>2491000</v>
      </c>
      <c r="I1726" s="224" t="s">
        <v>2342</v>
      </c>
      <c r="J1726" s="237">
        <v>45170</v>
      </c>
      <c r="K1726" s="3">
        <v>314</v>
      </c>
      <c r="L1726" s="231" t="s">
        <v>2482</v>
      </c>
    </row>
    <row r="1727" spans="1:12" ht="63.75" hidden="1" customHeight="1" x14ac:dyDescent="0.2">
      <c r="A1727" s="3">
        <v>1721</v>
      </c>
      <c r="B1727" s="179">
        <v>6223</v>
      </c>
      <c r="C1727" s="228" t="s">
        <v>2488</v>
      </c>
      <c r="D1727" s="188">
        <v>8000</v>
      </c>
      <c r="E1727" s="179"/>
      <c r="F1727" s="179" t="s">
        <v>2481</v>
      </c>
      <c r="G1727" s="179" t="s">
        <v>1005</v>
      </c>
      <c r="H1727" s="490">
        <v>1597000</v>
      </c>
      <c r="I1727" s="224" t="s">
        <v>2348</v>
      </c>
      <c r="J1727" s="237">
        <v>45170</v>
      </c>
      <c r="K1727" s="3">
        <v>299</v>
      </c>
      <c r="L1727" s="231" t="s">
        <v>2482</v>
      </c>
    </row>
    <row r="1728" spans="1:12" ht="63.75" hidden="1" customHeight="1" x14ac:dyDescent="0.2">
      <c r="A1728" s="3">
        <v>1722</v>
      </c>
      <c r="B1728" s="179">
        <v>6223</v>
      </c>
      <c r="C1728" s="228" t="s">
        <v>2489</v>
      </c>
      <c r="D1728" s="188">
        <v>4000</v>
      </c>
      <c r="E1728" s="179"/>
      <c r="F1728" s="179" t="s">
        <v>2481</v>
      </c>
      <c r="G1728" s="179" t="s">
        <v>1005</v>
      </c>
      <c r="H1728" s="490">
        <v>798000</v>
      </c>
      <c r="I1728" s="224" t="s">
        <v>2348</v>
      </c>
      <c r="J1728" s="237">
        <v>45170</v>
      </c>
      <c r="K1728" s="3">
        <v>299</v>
      </c>
      <c r="L1728" s="231" t="s">
        <v>2482</v>
      </c>
    </row>
    <row r="1729" spans="1:12" ht="51" hidden="1" customHeight="1" x14ac:dyDescent="0.2">
      <c r="A1729" s="3">
        <v>1723</v>
      </c>
      <c r="B1729" s="179">
        <v>6223</v>
      </c>
      <c r="C1729" s="228" t="s">
        <v>2490</v>
      </c>
      <c r="D1729" s="188">
        <v>70</v>
      </c>
      <c r="E1729" s="179"/>
      <c r="F1729" s="179" t="s">
        <v>2481</v>
      </c>
      <c r="G1729" s="179" t="s">
        <v>1228</v>
      </c>
      <c r="H1729" s="490">
        <v>170000</v>
      </c>
      <c r="I1729" s="224" t="s">
        <v>2342</v>
      </c>
      <c r="J1729" s="237">
        <v>45170</v>
      </c>
      <c r="K1729" s="3">
        <v>314</v>
      </c>
      <c r="L1729" s="231" t="s">
        <v>2482</v>
      </c>
    </row>
    <row r="1730" spans="1:12" ht="63.75" hidden="1" customHeight="1" x14ac:dyDescent="0.2">
      <c r="A1730" s="3">
        <v>1724</v>
      </c>
      <c r="B1730" s="179">
        <v>6223</v>
      </c>
      <c r="C1730" s="228" t="s">
        <v>2450</v>
      </c>
      <c r="D1730" s="188">
        <v>100</v>
      </c>
      <c r="E1730" s="179"/>
      <c r="F1730" s="179" t="s">
        <v>2481</v>
      </c>
      <c r="G1730" s="179" t="s">
        <v>1232</v>
      </c>
      <c r="H1730" s="490">
        <v>284000</v>
      </c>
      <c r="I1730" s="224" t="s">
        <v>2342</v>
      </c>
      <c r="J1730" s="237">
        <v>45170</v>
      </c>
      <c r="K1730" s="3">
        <v>314</v>
      </c>
      <c r="L1730" s="231" t="s">
        <v>2482</v>
      </c>
    </row>
    <row r="1731" spans="1:12" ht="63.75" hidden="1" customHeight="1" x14ac:dyDescent="0.2">
      <c r="A1731" s="3">
        <v>1725</v>
      </c>
      <c r="B1731" s="179">
        <v>6223</v>
      </c>
      <c r="C1731" s="228" t="s">
        <v>2491</v>
      </c>
      <c r="D1731" s="188">
        <v>570</v>
      </c>
      <c r="E1731" s="179"/>
      <c r="F1731" s="179" t="s">
        <v>2481</v>
      </c>
      <c r="G1731" s="179" t="s">
        <v>1236</v>
      </c>
      <c r="H1731" s="490">
        <v>1740000</v>
      </c>
      <c r="I1731" s="224" t="s">
        <v>2342</v>
      </c>
      <c r="J1731" s="237">
        <v>45170</v>
      </c>
      <c r="K1731" s="3">
        <v>314</v>
      </c>
      <c r="L1731" s="231" t="s">
        <v>2482</v>
      </c>
    </row>
    <row r="1732" spans="1:12" ht="63.75" hidden="1" customHeight="1" x14ac:dyDescent="0.2">
      <c r="A1732" s="3">
        <v>1726</v>
      </c>
      <c r="B1732" s="179">
        <v>6223</v>
      </c>
      <c r="C1732" s="228" t="s">
        <v>2492</v>
      </c>
      <c r="D1732" s="188">
        <v>50</v>
      </c>
      <c r="E1732" s="179"/>
      <c r="F1732" s="179" t="s">
        <v>2481</v>
      </c>
      <c r="G1732" s="179" t="s">
        <v>1240</v>
      </c>
      <c r="H1732" s="490">
        <v>153000</v>
      </c>
      <c r="I1732" s="224" t="s">
        <v>2342</v>
      </c>
      <c r="J1732" s="237">
        <v>45170</v>
      </c>
      <c r="K1732" s="3">
        <v>314</v>
      </c>
      <c r="L1732" s="231" t="s">
        <v>2482</v>
      </c>
    </row>
    <row r="1733" spans="1:12" ht="63.75" hidden="1" customHeight="1" x14ac:dyDescent="0.2">
      <c r="A1733" s="3">
        <v>1727</v>
      </c>
      <c r="B1733" s="179">
        <v>6223</v>
      </c>
      <c r="C1733" s="228" t="s">
        <v>2493</v>
      </c>
      <c r="D1733" s="188">
        <v>400</v>
      </c>
      <c r="E1733" s="179"/>
      <c r="F1733" s="179" t="s">
        <v>2481</v>
      </c>
      <c r="G1733" s="179" t="s">
        <v>1240</v>
      </c>
      <c r="H1733" s="490">
        <v>1295000</v>
      </c>
      <c r="I1733" s="224" t="s">
        <v>2342</v>
      </c>
      <c r="J1733" s="237">
        <v>45170</v>
      </c>
      <c r="K1733" s="3">
        <v>314</v>
      </c>
      <c r="L1733" s="231" t="s">
        <v>2482</v>
      </c>
    </row>
    <row r="1734" spans="1:12" ht="51" hidden="1" customHeight="1" x14ac:dyDescent="0.2">
      <c r="A1734" s="3">
        <v>1728</v>
      </c>
      <c r="B1734" s="179">
        <v>6223</v>
      </c>
      <c r="C1734" s="228" t="s">
        <v>2494</v>
      </c>
      <c r="D1734" s="188">
        <v>4000</v>
      </c>
      <c r="E1734" s="179"/>
      <c r="F1734" s="179" t="s">
        <v>2481</v>
      </c>
      <c r="G1734" s="179" t="s">
        <v>1183</v>
      </c>
      <c r="H1734" s="490">
        <v>2222000</v>
      </c>
      <c r="I1734" s="224" t="s">
        <v>2342</v>
      </c>
      <c r="J1734" s="237">
        <v>45170</v>
      </c>
      <c r="K1734" s="3">
        <v>314</v>
      </c>
      <c r="L1734" s="231" t="s">
        <v>2482</v>
      </c>
    </row>
    <row r="1735" spans="1:12" ht="63.75" hidden="1" customHeight="1" x14ac:dyDescent="0.2">
      <c r="A1735" s="3">
        <v>1729</v>
      </c>
      <c r="B1735" s="179">
        <v>6223</v>
      </c>
      <c r="C1735" s="228" t="s">
        <v>2495</v>
      </c>
      <c r="D1735" s="188">
        <v>2901</v>
      </c>
      <c r="E1735" s="179"/>
      <c r="F1735" s="179" t="s">
        <v>2481</v>
      </c>
      <c r="G1735" s="179" t="s">
        <v>1062</v>
      </c>
      <c r="H1735" s="490">
        <v>1511000</v>
      </c>
      <c r="I1735" s="224" t="s">
        <v>2348</v>
      </c>
      <c r="J1735" s="237">
        <v>45170</v>
      </c>
      <c r="K1735" s="3">
        <v>407</v>
      </c>
      <c r="L1735" s="231" t="s">
        <v>2482</v>
      </c>
    </row>
    <row r="1736" spans="1:12" ht="63.75" hidden="1" customHeight="1" x14ac:dyDescent="0.2">
      <c r="A1736" s="3">
        <v>1730</v>
      </c>
      <c r="B1736" s="179">
        <v>6223</v>
      </c>
      <c r="C1736" s="228" t="s">
        <v>2496</v>
      </c>
      <c r="D1736" s="188">
        <v>340</v>
      </c>
      <c r="E1736" s="179"/>
      <c r="F1736" s="179" t="s">
        <v>2481</v>
      </c>
      <c r="G1736" s="179" t="s">
        <v>1060</v>
      </c>
      <c r="H1736" s="490">
        <v>263000</v>
      </c>
      <c r="I1736" s="224" t="s">
        <v>2348</v>
      </c>
      <c r="J1736" s="237">
        <v>45170</v>
      </c>
      <c r="K1736" s="3">
        <v>407</v>
      </c>
      <c r="L1736" s="231" t="s">
        <v>2482</v>
      </c>
    </row>
    <row r="1737" spans="1:12" ht="63.75" hidden="1" customHeight="1" x14ac:dyDescent="0.2">
      <c r="A1737" s="3">
        <v>1731</v>
      </c>
      <c r="B1737" s="179">
        <v>6223</v>
      </c>
      <c r="C1737" s="228" t="s">
        <v>2497</v>
      </c>
      <c r="D1737" s="188">
        <v>4</v>
      </c>
      <c r="E1737" s="179"/>
      <c r="F1737" s="179" t="s">
        <v>2481</v>
      </c>
      <c r="G1737" s="179" t="s">
        <v>2498</v>
      </c>
      <c r="H1737" s="490">
        <v>9470000</v>
      </c>
      <c r="I1737" s="224" t="s">
        <v>2348</v>
      </c>
      <c r="J1737" s="237">
        <v>45170</v>
      </c>
      <c r="K1737" s="3">
        <v>326</v>
      </c>
      <c r="L1737" s="231" t="s">
        <v>2499</v>
      </c>
    </row>
    <row r="1738" spans="1:12" ht="63.75" hidden="1" customHeight="1" x14ac:dyDescent="0.2">
      <c r="A1738" s="3">
        <v>1732</v>
      </c>
      <c r="B1738" s="179">
        <v>6223</v>
      </c>
      <c r="C1738" s="228" t="s">
        <v>2474</v>
      </c>
      <c r="D1738" s="188">
        <v>12</v>
      </c>
      <c r="E1738" s="179"/>
      <c r="F1738" s="179" t="s">
        <v>2481</v>
      </c>
      <c r="G1738" s="179" t="s">
        <v>2475</v>
      </c>
      <c r="H1738" s="490">
        <v>9165000</v>
      </c>
      <c r="I1738" s="224" t="s">
        <v>2348</v>
      </c>
      <c r="J1738" s="237">
        <v>45170</v>
      </c>
      <c r="K1738" s="3">
        <v>326</v>
      </c>
      <c r="L1738" s="231" t="s">
        <v>2499</v>
      </c>
    </row>
    <row r="1739" spans="1:12" ht="63.75" hidden="1" customHeight="1" x14ac:dyDescent="0.2">
      <c r="A1739" s="3">
        <v>1733</v>
      </c>
      <c r="B1739" s="179">
        <v>6223</v>
      </c>
      <c r="C1739" s="228" t="s">
        <v>2477</v>
      </c>
      <c r="D1739" s="188">
        <v>12</v>
      </c>
      <c r="E1739" s="179"/>
      <c r="F1739" s="179" t="s">
        <v>2481</v>
      </c>
      <c r="G1739" s="179" t="s">
        <v>2478</v>
      </c>
      <c r="H1739" s="490">
        <v>6790000</v>
      </c>
      <c r="I1739" s="224" t="s">
        <v>2348</v>
      </c>
      <c r="J1739" s="237">
        <v>45170</v>
      </c>
      <c r="K1739" s="3">
        <v>307</v>
      </c>
      <c r="L1739" s="231" t="s">
        <v>2499</v>
      </c>
    </row>
    <row r="1740" spans="1:12" ht="63.75" hidden="1" customHeight="1" x14ac:dyDescent="0.2">
      <c r="A1740" s="3">
        <v>1734</v>
      </c>
      <c r="B1740" s="179">
        <v>6223</v>
      </c>
      <c r="C1740" s="228" t="s">
        <v>2479</v>
      </c>
      <c r="D1740" s="188">
        <v>1153</v>
      </c>
      <c r="E1740" s="179"/>
      <c r="F1740" s="179" t="s">
        <v>2481</v>
      </c>
      <c r="G1740" s="179" t="s">
        <v>999</v>
      </c>
      <c r="H1740" s="490">
        <v>1021000</v>
      </c>
      <c r="I1740" s="224" t="s">
        <v>2348</v>
      </c>
      <c r="J1740" s="237">
        <v>45170</v>
      </c>
      <c r="K1740" s="3">
        <v>299</v>
      </c>
      <c r="L1740" s="231" t="s">
        <v>2499</v>
      </c>
    </row>
    <row r="1741" spans="1:12" ht="63.75" hidden="1" customHeight="1" x14ac:dyDescent="0.2">
      <c r="A1741" s="3">
        <v>1735</v>
      </c>
      <c r="B1741" s="179">
        <v>6223</v>
      </c>
      <c r="C1741" s="228" t="s">
        <v>2500</v>
      </c>
      <c r="D1741" s="188">
        <v>400</v>
      </c>
      <c r="E1741" s="179"/>
      <c r="F1741" s="179" t="s">
        <v>2481</v>
      </c>
      <c r="G1741" s="179" t="s">
        <v>1005</v>
      </c>
      <c r="H1741" s="490">
        <v>80000</v>
      </c>
      <c r="I1741" s="224" t="s">
        <v>2348</v>
      </c>
      <c r="J1741" s="237">
        <v>45170</v>
      </c>
      <c r="K1741" s="3">
        <v>299</v>
      </c>
      <c r="L1741" s="231" t="s">
        <v>2499</v>
      </c>
    </row>
    <row r="1742" spans="1:12" ht="63.75" hidden="1" customHeight="1" x14ac:dyDescent="0.2">
      <c r="A1742" s="3">
        <v>1736</v>
      </c>
      <c r="B1742" s="179">
        <v>6223</v>
      </c>
      <c r="C1742" s="228" t="s">
        <v>2501</v>
      </c>
      <c r="D1742" s="188">
        <v>8</v>
      </c>
      <c r="E1742" s="179"/>
      <c r="F1742" s="179" t="s">
        <v>2481</v>
      </c>
      <c r="G1742" s="179" t="s">
        <v>2431</v>
      </c>
      <c r="H1742" s="490">
        <v>1764000</v>
      </c>
      <c r="I1742" s="224" t="s">
        <v>2348</v>
      </c>
      <c r="J1742" s="237">
        <v>45170</v>
      </c>
      <c r="K1742" s="3">
        <v>307</v>
      </c>
      <c r="L1742" s="231" t="s">
        <v>2499</v>
      </c>
    </row>
    <row r="1743" spans="1:12" ht="63.75" hidden="1" customHeight="1" x14ac:dyDescent="0.2">
      <c r="A1743" s="3">
        <v>1737</v>
      </c>
      <c r="B1743" s="179">
        <v>6223</v>
      </c>
      <c r="C1743" s="228" t="s">
        <v>2502</v>
      </c>
      <c r="D1743" s="188">
        <v>1</v>
      </c>
      <c r="E1743" s="179"/>
      <c r="F1743" s="179" t="s">
        <v>2481</v>
      </c>
      <c r="G1743" s="179" t="s">
        <v>2503</v>
      </c>
      <c r="H1743" s="490">
        <v>967000</v>
      </c>
      <c r="I1743" s="224" t="s">
        <v>2348</v>
      </c>
      <c r="J1743" s="237">
        <v>45170</v>
      </c>
      <c r="K1743" s="3">
        <v>407</v>
      </c>
      <c r="L1743" s="231" t="s">
        <v>2499</v>
      </c>
    </row>
    <row r="1744" spans="1:12" ht="153" hidden="1" customHeight="1" x14ac:dyDescent="0.2">
      <c r="A1744" s="3">
        <v>1738</v>
      </c>
      <c r="B1744" s="179">
        <v>6223</v>
      </c>
      <c r="C1744" s="228" t="s">
        <v>2504</v>
      </c>
      <c r="D1744" s="188">
        <v>6530</v>
      </c>
      <c r="E1744" s="179"/>
      <c r="F1744" s="179" t="s">
        <v>2423</v>
      </c>
      <c r="G1744" s="179" t="s">
        <v>2505</v>
      </c>
      <c r="H1744" s="556">
        <v>80639000</v>
      </c>
      <c r="I1744" s="224" t="s">
        <v>2310</v>
      </c>
      <c r="J1744" s="237">
        <v>44986</v>
      </c>
      <c r="K1744" s="3">
        <v>216</v>
      </c>
      <c r="L1744" s="231" t="s">
        <v>2506</v>
      </c>
    </row>
    <row r="1745" spans="1:12" ht="51" hidden="1" x14ac:dyDescent="0.2">
      <c r="A1745" s="3">
        <v>1739</v>
      </c>
      <c r="B1745" s="179">
        <v>6223</v>
      </c>
      <c r="C1745" s="228" t="s">
        <v>2507</v>
      </c>
      <c r="D1745" s="188">
        <v>1</v>
      </c>
      <c r="E1745" s="179"/>
      <c r="F1745" s="179" t="s">
        <v>2423</v>
      </c>
      <c r="G1745" s="179">
        <v>44122104</v>
      </c>
      <c r="H1745" s="490">
        <v>1500</v>
      </c>
      <c r="I1745" s="224" t="s">
        <v>2335</v>
      </c>
      <c r="J1745" s="237">
        <v>45078</v>
      </c>
      <c r="K1745" s="3">
        <v>350</v>
      </c>
      <c r="L1745" s="231" t="s">
        <v>2508</v>
      </c>
    </row>
    <row r="1746" spans="1:12" ht="51" hidden="1" x14ac:dyDescent="0.2">
      <c r="A1746" s="3">
        <v>1740</v>
      </c>
      <c r="B1746" s="179">
        <v>6223</v>
      </c>
      <c r="C1746" s="228" t="s">
        <v>2509</v>
      </c>
      <c r="D1746" s="188">
        <v>1</v>
      </c>
      <c r="E1746" s="179"/>
      <c r="F1746" s="179" t="s">
        <v>2423</v>
      </c>
      <c r="G1746" s="179" t="s">
        <v>2510</v>
      </c>
      <c r="H1746" s="490">
        <v>560</v>
      </c>
      <c r="I1746" s="224" t="s">
        <v>2335</v>
      </c>
      <c r="J1746" s="237">
        <v>45079</v>
      </c>
      <c r="K1746" s="3">
        <v>350</v>
      </c>
      <c r="L1746" s="231" t="s">
        <v>2511</v>
      </c>
    </row>
    <row r="1747" spans="1:12" ht="51" hidden="1" x14ac:dyDescent="0.2">
      <c r="A1747" s="3">
        <v>1741</v>
      </c>
      <c r="B1747" s="179">
        <v>6223</v>
      </c>
      <c r="C1747" s="228" t="s">
        <v>2512</v>
      </c>
      <c r="D1747" s="188">
        <v>1</v>
      </c>
      <c r="E1747" s="179"/>
      <c r="F1747" s="179" t="s">
        <v>2423</v>
      </c>
      <c r="G1747" s="179" t="s">
        <v>2510</v>
      </c>
      <c r="H1747" s="490">
        <v>420</v>
      </c>
      <c r="I1747" s="224" t="s">
        <v>2335</v>
      </c>
      <c r="J1747" s="237">
        <v>45080</v>
      </c>
      <c r="K1747" s="3">
        <v>350</v>
      </c>
      <c r="L1747" s="231" t="s">
        <v>2511</v>
      </c>
    </row>
    <row r="1748" spans="1:12" ht="51" hidden="1" x14ac:dyDescent="0.2">
      <c r="A1748" s="3">
        <v>1742</v>
      </c>
      <c r="B1748" s="179">
        <v>6223</v>
      </c>
      <c r="C1748" s="228" t="s">
        <v>2513</v>
      </c>
      <c r="D1748" s="188">
        <v>1</v>
      </c>
      <c r="E1748" s="179"/>
      <c r="F1748" s="179" t="s">
        <v>2423</v>
      </c>
      <c r="G1748" s="179" t="s">
        <v>2514</v>
      </c>
      <c r="H1748" s="490">
        <v>3060</v>
      </c>
      <c r="I1748" s="224" t="s">
        <v>2335</v>
      </c>
      <c r="J1748" s="237">
        <v>45081</v>
      </c>
      <c r="K1748" s="3">
        <v>350</v>
      </c>
      <c r="L1748" s="231" t="s">
        <v>2511</v>
      </c>
    </row>
    <row r="1749" spans="1:12" ht="51" hidden="1" x14ac:dyDescent="0.2">
      <c r="A1749" s="3">
        <v>1743</v>
      </c>
      <c r="B1749" s="179">
        <v>6223</v>
      </c>
      <c r="C1749" s="228" t="s">
        <v>2515</v>
      </c>
      <c r="D1749" s="188">
        <v>1</v>
      </c>
      <c r="E1749" s="179"/>
      <c r="F1749" s="179" t="s">
        <v>2423</v>
      </c>
      <c r="G1749" s="179" t="s">
        <v>2516</v>
      </c>
      <c r="H1749" s="490">
        <v>1595</v>
      </c>
      <c r="I1749" s="224" t="s">
        <v>2335</v>
      </c>
      <c r="J1749" s="237">
        <v>45082</v>
      </c>
      <c r="K1749" s="3">
        <v>350</v>
      </c>
      <c r="L1749" s="231" t="s">
        <v>2511</v>
      </c>
    </row>
    <row r="1750" spans="1:12" ht="51" hidden="1" x14ac:dyDescent="0.2">
      <c r="A1750" s="3">
        <v>1744</v>
      </c>
      <c r="B1750" s="179">
        <v>6223</v>
      </c>
      <c r="C1750" s="228" t="s">
        <v>2517</v>
      </c>
      <c r="D1750" s="188">
        <v>1</v>
      </c>
      <c r="E1750" s="179"/>
      <c r="F1750" s="179" t="s">
        <v>2423</v>
      </c>
      <c r="G1750" s="179" t="s">
        <v>2397</v>
      </c>
      <c r="H1750" s="490">
        <v>5000</v>
      </c>
      <c r="I1750" s="224" t="s">
        <v>2335</v>
      </c>
      <c r="J1750" s="237">
        <v>45083</v>
      </c>
      <c r="K1750" s="3">
        <v>350</v>
      </c>
      <c r="L1750" s="231" t="s">
        <v>2511</v>
      </c>
    </row>
    <row r="1751" spans="1:12" ht="51" hidden="1" x14ac:dyDescent="0.2">
      <c r="A1751" s="3">
        <v>1745</v>
      </c>
      <c r="B1751" s="179">
        <v>6223</v>
      </c>
      <c r="C1751" s="228" t="s">
        <v>2518</v>
      </c>
      <c r="D1751" s="188">
        <v>1</v>
      </c>
      <c r="E1751" s="179"/>
      <c r="F1751" s="179" t="s">
        <v>2423</v>
      </c>
      <c r="G1751" s="179" t="s">
        <v>2519</v>
      </c>
      <c r="H1751" s="490">
        <v>1815</v>
      </c>
      <c r="I1751" s="224" t="s">
        <v>2335</v>
      </c>
      <c r="J1751" s="237">
        <v>45084</v>
      </c>
      <c r="K1751" s="3">
        <v>350</v>
      </c>
      <c r="L1751" s="231" t="s">
        <v>2511</v>
      </c>
    </row>
    <row r="1752" spans="1:12" ht="51" hidden="1" x14ac:dyDescent="0.2">
      <c r="A1752" s="3">
        <v>1746</v>
      </c>
      <c r="B1752" s="179">
        <v>6223</v>
      </c>
      <c r="C1752" s="228" t="s">
        <v>2520</v>
      </c>
      <c r="D1752" s="188">
        <v>1</v>
      </c>
      <c r="E1752" s="179"/>
      <c r="F1752" s="179" t="s">
        <v>2423</v>
      </c>
      <c r="G1752" s="179">
        <v>44121708</v>
      </c>
      <c r="H1752" s="490">
        <v>500</v>
      </c>
      <c r="I1752" s="224" t="s">
        <v>2335</v>
      </c>
      <c r="J1752" s="237">
        <v>45085</v>
      </c>
      <c r="K1752" s="3">
        <v>350</v>
      </c>
      <c r="L1752" s="231" t="s">
        <v>2511</v>
      </c>
    </row>
    <row r="1753" spans="1:12" ht="51" hidden="1" x14ac:dyDescent="0.2">
      <c r="A1753" s="3">
        <v>1747</v>
      </c>
      <c r="B1753" s="179">
        <v>6223</v>
      </c>
      <c r="C1753" s="228" t="s">
        <v>2521</v>
      </c>
      <c r="D1753" s="188">
        <v>1</v>
      </c>
      <c r="E1753" s="179"/>
      <c r="F1753" s="179" t="s">
        <v>2423</v>
      </c>
      <c r="G1753" s="179">
        <v>44121708</v>
      </c>
      <c r="H1753" s="490">
        <v>795</v>
      </c>
      <c r="I1753" s="224" t="s">
        <v>2335</v>
      </c>
      <c r="J1753" s="237">
        <v>45086</v>
      </c>
      <c r="K1753" s="3">
        <v>350</v>
      </c>
      <c r="L1753" s="231" t="s">
        <v>2511</v>
      </c>
    </row>
    <row r="1754" spans="1:12" ht="51" hidden="1" x14ac:dyDescent="0.2">
      <c r="A1754" s="3">
        <v>1748</v>
      </c>
      <c r="B1754" s="179">
        <v>6223</v>
      </c>
      <c r="C1754" s="228" t="s">
        <v>2522</v>
      </c>
      <c r="D1754" s="188">
        <v>1</v>
      </c>
      <c r="E1754" s="179"/>
      <c r="F1754" s="179" t="s">
        <v>2423</v>
      </c>
      <c r="G1754" s="179">
        <v>44121708</v>
      </c>
      <c r="H1754" s="490">
        <v>905</v>
      </c>
      <c r="I1754" s="224" t="s">
        <v>2335</v>
      </c>
      <c r="J1754" s="237">
        <v>45087</v>
      </c>
      <c r="K1754" s="3">
        <v>350</v>
      </c>
      <c r="L1754" s="231" t="s">
        <v>2511</v>
      </c>
    </row>
    <row r="1755" spans="1:12" ht="51" hidden="1" x14ac:dyDescent="0.2">
      <c r="A1755" s="3">
        <v>1749</v>
      </c>
      <c r="B1755" s="179">
        <v>6223</v>
      </c>
      <c r="C1755" s="228" t="s">
        <v>2523</v>
      </c>
      <c r="D1755" s="188">
        <v>5</v>
      </c>
      <c r="E1755" s="179"/>
      <c r="F1755" s="179" t="s">
        <v>2423</v>
      </c>
      <c r="G1755" s="179">
        <v>44121627</v>
      </c>
      <c r="H1755" s="490">
        <v>2875</v>
      </c>
      <c r="I1755" s="224" t="s">
        <v>2335</v>
      </c>
      <c r="J1755" s="237">
        <v>45088</v>
      </c>
      <c r="K1755" s="3">
        <v>350</v>
      </c>
      <c r="L1755" s="231" t="s">
        <v>2511</v>
      </c>
    </row>
    <row r="1756" spans="1:12" ht="51" hidden="1" x14ac:dyDescent="0.2">
      <c r="A1756" s="3">
        <v>1750</v>
      </c>
      <c r="B1756" s="179">
        <v>6223</v>
      </c>
      <c r="C1756" s="228" t="s">
        <v>2524</v>
      </c>
      <c r="D1756" s="188">
        <v>2</v>
      </c>
      <c r="E1756" s="179"/>
      <c r="F1756" s="179" t="s">
        <v>2423</v>
      </c>
      <c r="G1756" s="179">
        <v>44121627</v>
      </c>
      <c r="H1756" s="490">
        <v>1150</v>
      </c>
      <c r="I1756" s="224" t="s">
        <v>2335</v>
      </c>
      <c r="J1756" s="237">
        <v>45089</v>
      </c>
      <c r="K1756" s="3">
        <v>350</v>
      </c>
      <c r="L1756" s="231" t="s">
        <v>2511</v>
      </c>
    </row>
    <row r="1757" spans="1:12" ht="51" hidden="1" x14ac:dyDescent="0.2">
      <c r="A1757" s="3">
        <v>1751</v>
      </c>
      <c r="B1757" s="179">
        <v>6223</v>
      </c>
      <c r="C1757" s="228" t="s">
        <v>2525</v>
      </c>
      <c r="D1757" s="188">
        <v>1</v>
      </c>
      <c r="E1757" s="179"/>
      <c r="F1757" s="179" t="s">
        <v>2423</v>
      </c>
      <c r="G1757" s="179">
        <v>44121708</v>
      </c>
      <c r="H1757" s="490">
        <v>300</v>
      </c>
      <c r="I1757" s="224" t="s">
        <v>2335</v>
      </c>
      <c r="J1757" s="237">
        <v>45090</v>
      </c>
      <c r="K1757" s="3">
        <v>350</v>
      </c>
      <c r="L1757" s="231" t="s">
        <v>2511</v>
      </c>
    </row>
    <row r="1758" spans="1:12" ht="51" hidden="1" x14ac:dyDescent="0.2">
      <c r="A1758" s="3">
        <v>1752</v>
      </c>
      <c r="B1758" s="179">
        <v>6223</v>
      </c>
      <c r="C1758" s="228" t="s">
        <v>2526</v>
      </c>
      <c r="D1758" s="188">
        <v>2</v>
      </c>
      <c r="E1758" s="179"/>
      <c r="F1758" s="179" t="s">
        <v>2423</v>
      </c>
      <c r="G1758" s="179">
        <v>44121708</v>
      </c>
      <c r="H1758" s="490">
        <v>450</v>
      </c>
      <c r="I1758" s="224" t="s">
        <v>2335</v>
      </c>
      <c r="J1758" s="237">
        <v>45091</v>
      </c>
      <c r="K1758" s="3">
        <v>350</v>
      </c>
      <c r="L1758" s="231" t="s">
        <v>2511</v>
      </c>
    </row>
    <row r="1759" spans="1:12" ht="51" hidden="1" x14ac:dyDescent="0.2">
      <c r="A1759" s="3">
        <v>1753</v>
      </c>
      <c r="B1759" s="179">
        <v>6223</v>
      </c>
      <c r="C1759" s="228" t="s">
        <v>2390</v>
      </c>
      <c r="D1759" s="188">
        <v>1</v>
      </c>
      <c r="E1759" s="179"/>
      <c r="F1759" s="179" t="s">
        <v>2423</v>
      </c>
      <c r="G1759" s="179">
        <v>44122026</v>
      </c>
      <c r="H1759" s="490">
        <v>360</v>
      </c>
      <c r="I1759" s="224" t="s">
        <v>2335</v>
      </c>
      <c r="J1759" s="237">
        <v>45092</v>
      </c>
      <c r="K1759" s="3">
        <v>350</v>
      </c>
      <c r="L1759" s="231" t="s">
        <v>2511</v>
      </c>
    </row>
    <row r="1760" spans="1:12" ht="51" hidden="1" x14ac:dyDescent="0.2">
      <c r="A1760" s="3">
        <v>1754</v>
      </c>
      <c r="B1760" s="179">
        <v>6223</v>
      </c>
      <c r="C1760" s="228" t="s">
        <v>2527</v>
      </c>
      <c r="D1760" s="188">
        <v>1</v>
      </c>
      <c r="E1760" s="179"/>
      <c r="F1760" s="179" t="s">
        <v>2423</v>
      </c>
      <c r="G1760" s="179" t="s">
        <v>2528</v>
      </c>
      <c r="H1760" s="490">
        <v>750</v>
      </c>
      <c r="I1760" s="224" t="s">
        <v>2335</v>
      </c>
      <c r="J1760" s="237">
        <v>45093</v>
      </c>
      <c r="K1760" s="3">
        <v>350</v>
      </c>
      <c r="L1760" s="231" t="s">
        <v>2511</v>
      </c>
    </row>
    <row r="1761" spans="1:12" ht="51" hidden="1" x14ac:dyDescent="0.2">
      <c r="A1761" s="3">
        <v>1755</v>
      </c>
      <c r="B1761" s="179">
        <v>6223</v>
      </c>
      <c r="C1761" s="228" t="s">
        <v>2413</v>
      </c>
      <c r="D1761" s="188">
        <v>2</v>
      </c>
      <c r="E1761" s="179"/>
      <c r="F1761" s="179" t="s">
        <v>2423</v>
      </c>
      <c r="G1761" s="194" t="s">
        <v>2414</v>
      </c>
      <c r="H1761" s="490">
        <v>750</v>
      </c>
      <c r="I1761" s="224" t="s">
        <v>2335</v>
      </c>
      <c r="J1761" s="237">
        <v>45094</v>
      </c>
      <c r="K1761" s="3">
        <v>350</v>
      </c>
      <c r="L1761" s="231" t="s">
        <v>2511</v>
      </c>
    </row>
    <row r="1762" spans="1:12" ht="51" hidden="1" customHeight="1" x14ac:dyDescent="0.2">
      <c r="A1762" s="3">
        <v>1756</v>
      </c>
      <c r="B1762" s="179">
        <v>6223</v>
      </c>
      <c r="C1762" s="228" t="s">
        <v>2529</v>
      </c>
      <c r="D1762" s="188">
        <v>2</v>
      </c>
      <c r="E1762" s="179"/>
      <c r="F1762" s="179" t="s">
        <v>2423</v>
      </c>
      <c r="G1762" s="179" t="s">
        <v>2530</v>
      </c>
      <c r="H1762" s="490">
        <v>1400</v>
      </c>
      <c r="I1762" s="224" t="s">
        <v>2412</v>
      </c>
      <c r="J1762" s="237">
        <v>45095</v>
      </c>
      <c r="K1762" s="3">
        <v>354</v>
      </c>
      <c r="L1762" s="231" t="s">
        <v>2511</v>
      </c>
    </row>
    <row r="1763" spans="1:12" ht="51" hidden="1" customHeight="1" x14ac:dyDescent="0.2">
      <c r="A1763" s="3">
        <v>1757</v>
      </c>
      <c r="B1763" s="179">
        <v>6223</v>
      </c>
      <c r="C1763" s="228" t="s">
        <v>2531</v>
      </c>
      <c r="D1763" s="188">
        <v>6</v>
      </c>
      <c r="E1763" s="179"/>
      <c r="F1763" s="179" t="s">
        <v>2423</v>
      </c>
      <c r="G1763" s="179">
        <v>53131608</v>
      </c>
      <c r="H1763" s="490">
        <v>7560</v>
      </c>
      <c r="I1763" s="224" t="s">
        <v>2412</v>
      </c>
      <c r="J1763" s="237">
        <v>45096</v>
      </c>
      <c r="K1763" s="3">
        <v>354</v>
      </c>
      <c r="L1763" s="231" t="s">
        <v>2511</v>
      </c>
    </row>
    <row r="1764" spans="1:12" ht="89.25" hidden="1" customHeight="1" x14ac:dyDescent="0.2">
      <c r="A1764" s="3">
        <v>1758</v>
      </c>
      <c r="B1764" s="179">
        <v>6223</v>
      </c>
      <c r="C1764" s="228" t="s">
        <v>2532</v>
      </c>
      <c r="D1764" s="188">
        <v>9</v>
      </c>
      <c r="E1764" s="179"/>
      <c r="F1764" s="179" t="s">
        <v>2423</v>
      </c>
      <c r="G1764" s="179" t="s">
        <v>2533</v>
      </c>
      <c r="H1764" s="490">
        <v>117000</v>
      </c>
      <c r="I1764" s="224" t="s">
        <v>2299</v>
      </c>
      <c r="J1764" s="237">
        <v>45097</v>
      </c>
      <c r="K1764" s="3">
        <v>364</v>
      </c>
      <c r="L1764" s="231" t="s">
        <v>2534</v>
      </c>
    </row>
    <row r="1765" spans="1:12" ht="38.25" hidden="1" customHeight="1" x14ac:dyDescent="0.2">
      <c r="A1765" s="3">
        <v>1759</v>
      </c>
      <c r="B1765" s="179">
        <v>6223</v>
      </c>
      <c r="C1765" s="228" t="s">
        <v>2535</v>
      </c>
      <c r="D1765" s="188">
        <v>2</v>
      </c>
      <c r="E1765" s="179"/>
      <c r="F1765" s="179" t="s">
        <v>2423</v>
      </c>
      <c r="G1765" s="179" t="s">
        <v>2536</v>
      </c>
      <c r="H1765" s="490">
        <v>11000</v>
      </c>
      <c r="I1765" s="224" t="s">
        <v>2359</v>
      </c>
      <c r="J1765" s="237">
        <v>44986</v>
      </c>
      <c r="K1765" s="3">
        <v>277</v>
      </c>
      <c r="L1765" s="231" t="s">
        <v>2537</v>
      </c>
    </row>
    <row r="1766" spans="1:12" ht="38.25" hidden="1" customHeight="1" x14ac:dyDescent="0.2">
      <c r="A1766" s="3">
        <v>1760</v>
      </c>
      <c r="B1766" s="179">
        <v>6223</v>
      </c>
      <c r="C1766" s="228" t="s">
        <v>2538</v>
      </c>
      <c r="D1766" s="188">
        <v>2</v>
      </c>
      <c r="E1766" s="179"/>
      <c r="F1766" s="179" t="s">
        <v>2423</v>
      </c>
      <c r="G1766" s="188" t="s">
        <v>2539</v>
      </c>
      <c r="H1766" s="490">
        <v>14000</v>
      </c>
      <c r="I1766" s="224" t="s">
        <v>2359</v>
      </c>
      <c r="J1766" s="237">
        <v>44987</v>
      </c>
      <c r="K1766" s="3">
        <v>277</v>
      </c>
      <c r="L1766" s="231" t="s">
        <v>2537</v>
      </c>
    </row>
    <row r="1767" spans="1:12" ht="51" hidden="1" customHeight="1" x14ac:dyDescent="0.2">
      <c r="A1767" s="3">
        <v>1761</v>
      </c>
      <c r="B1767" s="179">
        <v>6223</v>
      </c>
      <c r="C1767" s="228" t="s">
        <v>2540</v>
      </c>
      <c r="D1767" s="188">
        <v>2</v>
      </c>
      <c r="E1767" s="179"/>
      <c r="F1767" s="179" t="s">
        <v>2423</v>
      </c>
      <c r="G1767" s="188" t="s">
        <v>2541</v>
      </c>
      <c r="H1767" s="490">
        <v>5000</v>
      </c>
      <c r="I1767" s="224" t="s">
        <v>2359</v>
      </c>
      <c r="J1767" s="237">
        <v>44988</v>
      </c>
      <c r="K1767" s="3">
        <v>277</v>
      </c>
      <c r="L1767" s="231" t="s">
        <v>2542</v>
      </c>
    </row>
    <row r="1768" spans="1:12" ht="51" hidden="1" customHeight="1" x14ac:dyDescent="0.2">
      <c r="A1768" s="3">
        <v>1762</v>
      </c>
      <c r="B1768" s="179">
        <v>6223</v>
      </c>
      <c r="C1768" s="228" t="s">
        <v>2543</v>
      </c>
      <c r="D1768" s="188">
        <v>5</v>
      </c>
      <c r="E1768" s="179"/>
      <c r="F1768" s="179" t="s">
        <v>2423</v>
      </c>
      <c r="G1768" s="179" t="s">
        <v>2544</v>
      </c>
      <c r="H1768" s="490">
        <v>25000</v>
      </c>
      <c r="I1768" s="224" t="s">
        <v>2359</v>
      </c>
      <c r="J1768" s="237">
        <v>44989</v>
      </c>
      <c r="K1768" s="3">
        <v>278</v>
      </c>
      <c r="L1768" s="231" t="s">
        <v>2545</v>
      </c>
    </row>
    <row r="1769" spans="1:12" ht="76.5" hidden="1" customHeight="1" x14ac:dyDescent="0.2">
      <c r="A1769" s="3">
        <v>1763</v>
      </c>
      <c r="B1769" s="179">
        <v>6223</v>
      </c>
      <c r="C1769" s="228" t="s">
        <v>2546</v>
      </c>
      <c r="D1769" s="188">
        <v>80</v>
      </c>
      <c r="E1769" s="179"/>
      <c r="F1769" s="179" t="s">
        <v>2423</v>
      </c>
      <c r="G1769" s="179" t="s">
        <v>2547</v>
      </c>
      <c r="H1769" s="490">
        <v>11000</v>
      </c>
      <c r="I1769" s="224" t="s">
        <v>2348</v>
      </c>
      <c r="J1769" s="237">
        <v>44990</v>
      </c>
      <c r="K1769" s="3">
        <v>304</v>
      </c>
      <c r="L1769" s="231" t="s">
        <v>2545</v>
      </c>
    </row>
    <row r="1770" spans="1:12" ht="63.75" hidden="1" customHeight="1" x14ac:dyDescent="0.2">
      <c r="A1770" s="3">
        <v>1764</v>
      </c>
      <c r="B1770" s="179">
        <v>6223</v>
      </c>
      <c r="C1770" s="228" t="s">
        <v>2548</v>
      </c>
      <c r="D1770" s="188">
        <v>15</v>
      </c>
      <c r="E1770" s="179"/>
      <c r="F1770" s="179" t="s">
        <v>2423</v>
      </c>
      <c r="G1770" s="179">
        <v>39121432</v>
      </c>
      <c r="H1770" s="490">
        <v>13000</v>
      </c>
      <c r="I1770" s="224" t="s">
        <v>2348</v>
      </c>
      <c r="J1770" s="237">
        <v>44991</v>
      </c>
      <c r="K1770" s="3">
        <v>304</v>
      </c>
      <c r="L1770" s="231" t="s">
        <v>2545</v>
      </c>
    </row>
    <row r="1771" spans="1:12" ht="63.75" hidden="1" customHeight="1" x14ac:dyDescent="0.2">
      <c r="A1771" s="3">
        <v>1765</v>
      </c>
      <c r="B1771" s="179">
        <v>6223</v>
      </c>
      <c r="C1771" s="228" t="s">
        <v>2549</v>
      </c>
      <c r="D1771" s="188">
        <v>80</v>
      </c>
      <c r="E1771" s="179"/>
      <c r="F1771" s="179" t="s">
        <v>2423</v>
      </c>
      <c r="G1771" s="179">
        <v>39121409</v>
      </c>
      <c r="H1771" s="490">
        <v>6000</v>
      </c>
      <c r="I1771" s="224" t="s">
        <v>2348</v>
      </c>
      <c r="J1771" s="237">
        <v>44992</v>
      </c>
      <c r="K1771" s="3">
        <v>304</v>
      </c>
      <c r="L1771" s="231" t="s">
        <v>2550</v>
      </c>
    </row>
    <row r="1772" spans="1:12" ht="63.75" hidden="1" customHeight="1" x14ac:dyDescent="0.2">
      <c r="A1772" s="3">
        <v>1766</v>
      </c>
      <c r="B1772" s="179">
        <v>6223</v>
      </c>
      <c r="C1772" s="228" t="s">
        <v>2551</v>
      </c>
      <c r="D1772" s="188">
        <v>4</v>
      </c>
      <c r="E1772" s="179"/>
      <c r="F1772" s="179" t="s">
        <v>2423</v>
      </c>
      <c r="G1772" s="188" t="s">
        <v>2552</v>
      </c>
      <c r="H1772" s="490">
        <v>5000</v>
      </c>
      <c r="I1772" s="224" t="s">
        <v>2342</v>
      </c>
      <c r="J1772" s="237">
        <v>44993</v>
      </c>
      <c r="K1772" s="3">
        <v>314</v>
      </c>
      <c r="L1772" s="231" t="s">
        <v>2550</v>
      </c>
    </row>
    <row r="1773" spans="1:12" ht="63.75" hidden="1" customHeight="1" x14ac:dyDescent="0.2">
      <c r="A1773" s="3">
        <v>1767</v>
      </c>
      <c r="B1773" s="179">
        <v>6223</v>
      </c>
      <c r="C1773" s="228" t="s">
        <v>2553</v>
      </c>
      <c r="D1773" s="188">
        <v>4</v>
      </c>
      <c r="E1773" s="179"/>
      <c r="F1773" s="179" t="s">
        <v>2423</v>
      </c>
      <c r="G1773" s="179" t="s">
        <v>2554</v>
      </c>
      <c r="H1773" s="490">
        <v>9000</v>
      </c>
      <c r="I1773" s="224" t="s">
        <v>2342</v>
      </c>
      <c r="J1773" s="237">
        <v>44994</v>
      </c>
      <c r="K1773" s="3">
        <v>314</v>
      </c>
      <c r="L1773" s="231" t="s">
        <v>2550</v>
      </c>
    </row>
    <row r="1774" spans="1:12" ht="51" hidden="1" customHeight="1" x14ac:dyDescent="0.2">
      <c r="A1774" s="3">
        <v>1768</v>
      </c>
      <c r="B1774" s="179">
        <v>6223</v>
      </c>
      <c r="C1774" s="228" t="s">
        <v>2555</v>
      </c>
      <c r="D1774" s="188">
        <v>4</v>
      </c>
      <c r="E1774" s="179"/>
      <c r="F1774" s="179" t="s">
        <v>2423</v>
      </c>
      <c r="G1774" s="188" t="s">
        <v>2556</v>
      </c>
      <c r="H1774" s="490">
        <v>9700</v>
      </c>
      <c r="I1774" s="224" t="s">
        <v>2342</v>
      </c>
      <c r="J1774" s="237">
        <v>44995</v>
      </c>
      <c r="K1774" s="3">
        <v>314</v>
      </c>
      <c r="L1774" s="231" t="s">
        <v>2557</v>
      </c>
    </row>
    <row r="1775" spans="1:12" ht="51" hidden="1" customHeight="1" x14ac:dyDescent="0.2">
      <c r="A1775" s="3">
        <v>1769</v>
      </c>
      <c r="B1775" s="179">
        <v>6223</v>
      </c>
      <c r="C1775" s="228" t="s">
        <v>2558</v>
      </c>
      <c r="D1775" s="188">
        <v>4</v>
      </c>
      <c r="E1775" s="179"/>
      <c r="F1775" s="179" t="s">
        <v>2423</v>
      </c>
      <c r="G1775" s="179" t="s">
        <v>2559</v>
      </c>
      <c r="H1775" s="490">
        <v>9500</v>
      </c>
      <c r="I1775" s="224" t="s">
        <v>2342</v>
      </c>
      <c r="J1775" s="237">
        <v>44996</v>
      </c>
      <c r="K1775" s="3">
        <v>314</v>
      </c>
      <c r="L1775" s="231" t="s">
        <v>2560</v>
      </c>
    </row>
    <row r="1776" spans="1:12" ht="51" hidden="1" customHeight="1" x14ac:dyDescent="0.2">
      <c r="A1776" s="3">
        <v>1770</v>
      </c>
      <c r="B1776" s="179">
        <v>6223</v>
      </c>
      <c r="C1776" s="228" t="s">
        <v>2561</v>
      </c>
      <c r="D1776" s="188">
        <v>4</v>
      </c>
      <c r="E1776" s="179"/>
      <c r="F1776" s="179" t="s">
        <v>2423</v>
      </c>
      <c r="G1776" s="188" t="s">
        <v>2562</v>
      </c>
      <c r="H1776" s="490">
        <v>7500</v>
      </c>
      <c r="I1776" s="224" t="s">
        <v>2342</v>
      </c>
      <c r="J1776" s="237">
        <v>44997</v>
      </c>
      <c r="K1776" s="3">
        <v>314</v>
      </c>
      <c r="L1776" s="231" t="s">
        <v>2563</v>
      </c>
    </row>
    <row r="1777" spans="1:12" ht="51" hidden="1" customHeight="1" x14ac:dyDescent="0.2">
      <c r="A1777" s="3">
        <v>1771</v>
      </c>
      <c r="B1777" s="179">
        <v>6223</v>
      </c>
      <c r="C1777" s="228" t="s">
        <v>2564</v>
      </c>
      <c r="D1777" s="188">
        <v>1</v>
      </c>
      <c r="E1777" s="179"/>
      <c r="F1777" s="179" t="s">
        <v>2423</v>
      </c>
      <c r="G1777" s="188" t="s">
        <v>2565</v>
      </c>
      <c r="H1777" s="490">
        <v>17000</v>
      </c>
      <c r="I1777" s="224" t="s">
        <v>2342</v>
      </c>
      <c r="J1777" s="237">
        <v>44998</v>
      </c>
      <c r="K1777" s="3">
        <v>314</v>
      </c>
      <c r="L1777" s="231" t="s">
        <v>2563</v>
      </c>
    </row>
    <row r="1778" spans="1:12" ht="51" hidden="1" customHeight="1" x14ac:dyDescent="0.2">
      <c r="A1778" s="3">
        <v>1772</v>
      </c>
      <c r="B1778" s="179">
        <v>6223</v>
      </c>
      <c r="C1778" s="228" t="s">
        <v>2566</v>
      </c>
      <c r="D1778" s="188">
        <v>14</v>
      </c>
      <c r="E1778" s="179"/>
      <c r="F1778" s="179" t="s">
        <v>2423</v>
      </c>
      <c r="G1778" s="179">
        <v>27112799</v>
      </c>
      <c r="H1778" s="490">
        <v>42000</v>
      </c>
      <c r="I1778" s="224" t="s">
        <v>2342</v>
      </c>
      <c r="J1778" s="237">
        <v>44999</v>
      </c>
      <c r="K1778" s="3">
        <v>314</v>
      </c>
      <c r="L1778" s="231" t="s">
        <v>2563</v>
      </c>
    </row>
    <row r="1779" spans="1:12" ht="63.75" hidden="1" customHeight="1" x14ac:dyDescent="0.2">
      <c r="A1779" s="3">
        <v>1773</v>
      </c>
      <c r="B1779" s="179">
        <v>6223</v>
      </c>
      <c r="C1779" s="228" t="s">
        <v>2567</v>
      </c>
      <c r="D1779" s="188">
        <v>4</v>
      </c>
      <c r="E1779" s="179"/>
      <c r="F1779" s="179" t="s">
        <v>2423</v>
      </c>
      <c r="G1779" s="179" t="s">
        <v>2568</v>
      </c>
      <c r="H1779" s="490">
        <v>9000</v>
      </c>
      <c r="I1779" s="224" t="s">
        <v>2569</v>
      </c>
      <c r="J1779" s="237">
        <v>45017</v>
      </c>
      <c r="K1779" s="3">
        <v>324</v>
      </c>
      <c r="L1779" s="231" t="s">
        <v>2563</v>
      </c>
    </row>
    <row r="1780" spans="1:12" ht="63.75" hidden="1" customHeight="1" x14ac:dyDescent="0.2">
      <c r="A1780" s="3">
        <v>1774</v>
      </c>
      <c r="B1780" s="179">
        <v>6223</v>
      </c>
      <c r="C1780" s="228" t="s">
        <v>2570</v>
      </c>
      <c r="D1780" s="188">
        <v>4</v>
      </c>
      <c r="E1780" s="179"/>
      <c r="F1780" s="179" t="s">
        <v>2423</v>
      </c>
      <c r="G1780" s="179" t="s">
        <v>2571</v>
      </c>
      <c r="H1780" s="490">
        <v>4200</v>
      </c>
      <c r="I1780" s="224" t="s">
        <v>2569</v>
      </c>
      <c r="J1780" s="237">
        <v>45017</v>
      </c>
      <c r="K1780" s="3">
        <v>324</v>
      </c>
      <c r="L1780" s="231" t="s">
        <v>2572</v>
      </c>
    </row>
    <row r="1781" spans="1:12" ht="63.75" hidden="1" customHeight="1" x14ac:dyDescent="0.2">
      <c r="A1781" s="3">
        <v>1775</v>
      </c>
      <c r="B1781" s="179">
        <v>6223</v>
      </c>
      <c r="C1781" s="228" t="s">
        <v>2573</v>
      </c>
      <c r="D1781" s="188">
        <v>4</v>
      </c>
      <c r="E1781" s="179"/>
      <c r="F1781" s="179" t="s">
        <v>2423</v>
      </c>
      <c r="G1781" s="179" t="s">
        <v>2574</v>
      </c>
      <c r="H1781" s="490">
        <v>5700</v>
      </c>
      <c r="I1781" s="224" t="s">
        <v>2569</v>
      </c>
      <c r="J1781" s="237">
        <v>45047</v>
      </c>
      <c r="K1781" s="3">
        <v>324</v>
      </c>
      <c r="L1781" s="231" t="s">
        <v>2575</v>
      </c>
    </row>
    <row r="1782" spans="1:12" ht="63.75" hidden="1" customHeight="1" x14ac:dyDescent="0.2">
      <c r="A1782" s="3">
        <v>1776</v>
      </c>
      <c r="B1782" s="179">
        <v>6223</v>
      </c>
      <c r="C1782" s="228" t="s">
        <v>2576</v>
      </c>
      <c r="D1782" s="188">
        <v>5</v>
      </c>
      <c r="E1782" s="179"/>
      <c r="F1782" s="179" t="s">
        <v>2423</v>
      </c>
      <c r="G1782" s="179" t="s">
        <v>2577</v>
      </c>
      <c r="H1782" s="490">
        <v>25000</v>
      </c>
      <c r="I1782" s="224" t="s">
        <v>2569</v>
      </c>
      <c r="J1782" s="237">
        <v>45047</v>
      </c>
      <c r="K1782" s="3">
        <v>324</v>
      </c>
      <c r="L1782" s="231" t="s">
        <v>2575</v>
      </c>
    </row>
    <row r="1783" spans="1:12" ht="38.25" hidden="1" customHeight="1" x14ac:dyDescent="0.2">
      <c r="A1783" s="3">
        <v>1777</v>
      </c>
      <c r="B1783" s="179">
        <v>6223</v>
      </c>
      <c r="C1783" s="228" t="s">
        <v>2578</v>
      </c>
      <c r="D1783" s="188">
        <v>8</v>
      </c>
      <c r="E1783" s="179"/>
      <c r="F1783" s="179" t="s">
        <v>2423</v>
      </c>
      <c r="G1783" s="179" t="s">
        <v>2579</v>
      </c>
      <c r="H1783" s="490">
        <v>35000</v>
      </c>
      <c r="I1783" s="224" t="s">
        <v>2299</v>
      </c>
      <c r="J1783" s="237">
        <v>45017</v>
      </c>
      <c r="K1783" s="3">
        <v>364</v>
      </c>
      <c r="L1783" s="231" t="s">
        <v>2580</v>
      </c>
    </row>
    <row r="1784" spans="1:12" ht="51" hidden="1" customHeight="1" x14ac:dyDescent="0.2">
      <c r="A1784" s="3">
        <v>1778</v>
      </c>
      <c r="B1784" s="179">
        <v>6223</v>
      </c>
      <c r="C1784" s="228" t="s">
        <v>2581</v>
      </c>
      <c r="D1784" s="188">
        <v>40</v>
      </c>
      <c r="E1784" s="179"/>
      <c r="F1784" s="179" t="s">
        <v>2423</v>
      </c>
      <c r="G1784" s="188" t="s">
        <v>2374</v>
      </c>
      <c r="H1784" s="490">
        <v>53600</v>
      </c>
      <c r="I1784" s="224" t="s">
        <v>2299</v>
      </c>
      <c r="J1784" s="237">
        <v>45018</v>
      </c>
      <c r="K1784" s="3">
        <v>364</v>
      </c>
      <c r="L1784" s="231" t="s">
        <v>2582</v>
      </c>
    </row>
    <row r="1785" spans="1:12" ht="38.25" hidden="1" customHeight="1" x14ac:dyDescent="0.2">
      <c r="A1785" s="3">
        <v>1779</v>
      </c>
      <c r="B1785" s="179">
        <v>6223</v>
      </c>
      <c r="C1785" s="228" t="s">
        <v>2583</v>
      </c>
      <c r="D1785" s="188">
        <v>30</v>
      </c>
      <c r="E1785" s="179"/>
      <c r="F1785" s="179" t="s">
        <v>2423</v>
      </c>
      <c r="G1785" s="188" t="s">
        <v>2584</v>
      </c>
      <c r="H1785" s="490">
        <v>13000</v>
      </c>
      <c r="I1785" s="224" t="s">
        <v>2299</v>
      </c>
      <c r="J1785" s="237">
        <v>45047</v>
      </c>
      <c r="K1785" s="3">
        <v>364</v>
      </c>
      <c r="L1785" s="231" t="s">
        <v>2585</v>
      </c>
    </row>
    <row r="1786" spans="1:12" ht="38.25" hidden="1" customHeight="1" x14ac:dyDescent="0.2">
      <c r="A1786" s="3">
        <v>1780</v>
      </c>
      <c r="B1786" s="179">
        <v>6223</v>
      </c>
      <c r="C1786" s="228" t="s">
        <v>2586</v>
      </c>
      <c r="D1786" s="188">
        <v>7</v>
      </c>
      <c r="E1786" s="179"/>
      <c r="F1786" s="179" t="s">
        <v>2423</v>
      </c>
      <c r="G1786" s="188" t="s">
        <v>2587</v>
      </c>
      <c r="H1786" s="490">
        <v>20000</v>
      </c>
      <c r="I1786" s="224" t="s">
        <v>2299</v>
      </c>
      <c r="J1786" s="237">
        <v>45047</v>
      </c>
      <c r="K1786" s="3">
        <v>364</v>
      </c>
      <c r="L1786" s="231" t="s">
        <v>2588</v>
      </c>
    </row>
    <row r="1787" spans="1:12" ht="38.25" hidden="1" customHeight="1" x14ac:dyDescent="0.2">
      <c r="A1787" s="3">
        <v>1781</v>
      </c>
      <c r="B1787" s="179">
        <v>6223</v>
      </c>
      <c r="C1787" s="228" t="s">
        <v>2589</v>
      </c>
      <c r="D1787" s="188">
        <v>30</v>
      </c>
      <c r="E1787" s="179"/>
      <c r="F1787" s="179" t="s">
        <v>2423</v>
      </c>
      <c r="G1787" s="188" t="s">
        <v>2590</v>
      </c>
      <c r="H1787" s="490">
        <v>15000</v>
      </c>
      <c r="I1787" s="224" t="s">
        <v>2299</v>
      </c>
      <c r="J1787" s="237">
        <v>45047</v>
      </c>
      <c r="K1787" s="3">
        <v>364</v>
      </c>
      <c r="L1787" s="231" t="s">
        <v>2585</v>
      </c>
    </row>
    <row r="1788" spans="1:12" ht="76.5" hidden="1" customHeight="1" x14ac:dyDescent="0.2">
      <c r="A1788" s="3">
        <v>1782</v>
      </c>
      <c r="B1788" s="179">
        <v>6223</v>
      </c>
      <c r="C1788" s="228" t="s">
        <v>2591</v>
      </c>
      <c r="D1788" s="188">
        <v>1</v>
      </c>
      <c r="E1788" s="179"/>
      <c r="F1788" s="179" t="s">
        <v>2423</v>
      </c>
      <c r="G1788" s="179" t="s">
        <v>2592</v>
      </c>
      <c r="H1788" s="490">
        <v>50000</v>
      </c>
      <c r="I1788" s="224" t="s">
        <v>2329</v>
      </c>
      <c r="J1788" s="237">
        <v>45078</v>
      </c>
      <c r="K1788" s="3">
        <v>344</v>
      </c>
      <c r="L1788" s="231" t="s">
        <v>2593</v>
      </c>
    </row>
    <row r="1789" spans="1:12" ht="38.25" hidden="1" customHeight="1" x14ac:dyDescent="0.2">
      <c r="A1789" s="3">
        <v>1783</v>
      </c>
      <c r="B1789" s="179">
        <v>6223</v>
      </c>
      <c r="C1789" s="228" t="s">
        <v>2424</v>
      </c>
      <c r="D1789" s="188">
        <v>30</v>
      </c>
      <c r="E1789" s="179"/>
      <c r="F1789" s="179" t="s">
        <v>2423</v>
      </c>
      <c r="G1789" s="179" t="s">
        <v>2594</v>
      </c>
      <c r="H1789" s="490">
        <v>120000</v>
      </c>
      <c r="I1789" s="224" t="s">
        <v>2303</v>
      </c>
      <c r="J1789" s="237">
        <v>44986</v>
      </c>
      <c r="K1789" s="3">
        <v>374</v>
      </c>
      <c r="L1789" s="231" t="s">
        <v>2595</v>
      </c>
    </row>
    <row r="1790" spans="1:12" ht="38.25" hidden="1" customHeight="1" x14ac:dyDescent="0.2">
      <c r="A1790" s="3">
        <v>1784</v>
      </c>
      <c r="B1790" s="179">
        <v>6223</v>
      </c>
      <c r="C1790" s="228" t="s">
        <v>2425</v>
      </c>
      <c r="D1790" s="188">
        <v>20</v>
      </c>
      <c r="E1790" s="179"/>
      <c r="F1790" s="179" t="s">
        <v>2423</v>
      </c>
      <c r="G1790" s="179" t="s">
        <v>2596</v>
      </c>
      <c r="H1790" s="490">
        <v>30000</v>
      </c>
      <c r="I1790" s="224" t="s">
        <v>2303</v>
      </c>
      <c r="J1790" s="237">
        <v>44987</v>
      </c>
      <c r="K1790" s="3">
        <v>374</v>
      </c>
      <c r="L1790" s="231" t="s">
        <v>2597</v>
      </c>
    </row>
    <row r="1791" spans="1:12" ht="38.25" hidden="1" customHeight="1" x14ac:dyDescent="0.2">
      <c r="A1791" s="3">
        <v>1785</v>
      </c>
      <c r="B1791" s="179">
        <v>6223</v>
      </c>
      <c r="C1791" s="228" t="s">
        <v>2406</v>
      </c>
      <c r="D1791" s="188">
        <v>400</v>
      </c>
      <c r="E1791" s="179"/>
      <c r="F1791" s="179" t="s">
        <v>2423</v>
      </c>
      <c r="G1791" s="179" t="s">
        <v>2598</v>
      </c>
      <c r="H1791" s="490">
        <v>6000</v>
      </c>
      <c r="I1791" s="224" t="s">
        <v>2599</v>
      </c>
      <c r="J1791" s="237">
        <v>44988</v>
      </c>
      <c r="K1791" s="3">
        <v>359</v>
      </c>
      <c r="L1791" s="231" t="s">
        <v>2597</v>
      </c>
    </row>
    <row r="1792" spans="1:12" ht="38.25" hidden="1" customHeight="1" x14ac:dyDescent="0.2">
      <c r="A1792" s="3">
        <v>1786</v>
      </c>
      <c r="B1792" s="179">
        <v>6223</v>
      </c>
      <c r="C1792" s="228" t="s">
        <v>2600</v>
      </c>
      <c r="D1792" s="188">
        <v>1</v>
      </c>
      <c r="E1792" s="179"/>
      <c r="F1792" s="179" t="s">
        <v>2423</v>
      </c>
      <c r="G1792" s="188" t="s">
        <v>2601</v>
      </c>
      <c r="H1792" s="490">
        <v>25000</v>
      </c>
      <c r="I1792" s="224" t="s">
        <v>2599</v>
      </c>
      <c r="J1792" s="237">
        <v>44989</v>
      </c>
      <c r="K1792" s="3">
        <v>359</v>
      </c>
      <c r="L1792" s="231" t="s">
        <v>2597</v>
      </c>
    </row>
    <row r="1793" spans="1:12" ht="38.25" hidden="1" x14ac:dyDescent="0.2">
      <c r="A1793" s="3">
        <v>1787</v>
      </c>
      <c r="B1793" s="179">
        <v>6223</v>
      </c>
      <c r="C1793" s="228" t="s">
        <v>2602</v>
      </c>
      <c r="D1793" s="188">
        <v>30</v>
      </c>
      <c r="E1793" s="179"/>
      <c r="F1793" s="179" t="s">
        <v>2423</v>
      </c>
      <c r="G1793" s="179" t="s">
        <v>2603</v>
      </c>
      <c r="H1793" s="490">
        <v>4500</v>
      </c>
      <c r="I1793" s="224" t="s">
        <v>2335</v>
      </c>
      <c r="J1793" s="237">
        <v>44990</v>
      </c>
      <c r="K1793" s="3">
        <v>350</v>
      </c>
      <c r="L1793" s="231" t="s">
        <v>2604</v>
      </c>
    </row>
    <row r="1794" spans="1:12" ht="38.25" hidden="1" x14ac:dyDescent="0.2">
      <c r="A1794" s="3">
        <v>1788</v>
      </c>
      <c r="B1794" s="179">
        <v>6223</v>
      </c>
      <c r="C1794" s="228" t="s">
        <v>2605</v>
      </c>
      <c r="D1794" s="188">
        <v>30</v>
      </c>
      <c r="E1794" s="179"/>
      <c r="F1794" s="179" t="s">
        <v>2423</v>
      </c>
      <c r="G1794" s="188" t="s">
        <v>2606</v>
      </c>
      <c r="H1794" s="490">
        <v>4500</v>
      </c>
      <c r="I1794" s="224" t="s">
        <v>2335</v>
      </c>
      <c r="J1794" s="237">
        <v>44991</v>
      </c>
      <c r="K1794" s="3">
        <v>350</v>
      </c>
      <c r="L1794" s="231" t="s">
        <v>2604</v>
      </c>
    </row>
    <row r="1795" spans="1:12" ht="38.25" hidden="1" x14ac:dyDescent="0.2">
      <c r="A1795" s="3">
        <v>1789</v>
      </c>
      <c r="B1795" s="179">
        <v>6223</v>
      </c>
      <c r="C1795" s="228" t="s">
        <v>2607</v>
      </c>
      <c r="D1795" s="188">
        <v>25</v>
      </c>
      <c r="E1795" s="179"/>
      <c r="F1795" s="179" t="s">
        <v>2423</v>
      </c>
      <c r="G1795" s="179" t="s">
        <v>2608</v>
      </c>
      <c r="H1795" s="490">
        <v>3750</v>
      </c>
      <c r="I1795" s="224" t="s">
        <v>2335</v>
      </c>
      <c r="J1795" s="237">
        <v>44992</v>
      </c>
      <c r="K1795" s="3">
        <v>350</v>
      </c>
      <c r="L1795" s="231" t="s">
        <v>2609</v>
      </c>
    </row>
    <row r="1796" spans="1:12" ht="38.25" hidden="1" x14ac:dyDescent="0.2">
      <c r="A1796" s="3">
        <v>1790</v>
      </c>
      <c r="B1796" s="179">
        <v>6223</v>
      </c>
      <c r="C1796" s="228" t="s">
        <v>2610</v>
      </c>
      <c r="D1796" s="188">
        <v>25</v>
      </c>
      <c r="E1796" s="179"/>
      <c r="F1796" s="179" t="s">
        <v>2423</v>
      </c>
      <c r="G1796" s="188" t="s">
        <v>2611</v>
      </c>
      <c r="H1796" s="490">
        <v>7500</v>
      </c>
      <c r="I1796" s="224" t="s">
        <v>2335</v>
      </c>
      <c r="J1796" s="237">
        <v>44993</v>
      </c>
      <c r="K1796" s="3">
        <v>350</v>
      </c>
      <c r="L1796" s="231" t="s">
        <v>2612</v>
      </c>
    </row>
    <row r="1797" spans="1:12" ht="38.25" hidden="1" x14ac:dyDescent="0.2">
      <c r="A1797" s="3">
        <v>1791</v>
      </c>
      <c r="B1797" s="179">
        <v>6223</v>
      </c>
      <c r="C1797" s="228" t="s">
        <v>2613</v>
      </c>
      <c r="D1797" s="188">
        <v>25</v>
      </c>
      <c r="E1797" s="179"/>
      <c r="F1797" s="179" t="s">
        <v>2423</v>
      </c>
      <c r="G1797" s="179" t="s">
        <v>2387</v>
      </c>
      <c r="H1797" s="490">
        <v>7500</v>
      </c>
      <c r="I1797" s="224" t="s">
        <v>2335</v>
      </c>
      <c r="J1797" s="237">
        <v>44994</v>
      </c>
      <c r="K1797" s="3">
        <v>350</v>
      </c>
      <c r="L1797" s="231" t="s">
        <v>2612</v>
      </c>
    </row>
    <row r="1798" spans="1:12" ht="38.25" hidden="1" x14ac:dyDescent="0.2">
      <c r="A1798" s="3">
        <v>1792</v>
      </c>
      <c r="B1798" s="179">
        <v>6223</v>
      </c>
      <c r="C1798" s="228" t="s">
        <v>2614</v>
      </c>
      <c r="D1798" s="188">
        <v>25</v>
      </c>
      <c r="E1798" s="179"/>
      <c r="F1798" s="179" t="s">
        <v>2423</v>
      </c>
      <c r="G1798" s="188" t="s">
        <v>2615</v>
      </c>
      <c r="H1798" s="490">
        <v>7500</v>
      </c>
      <c r="I1798" s="224" t="s">
        <v>2335</v>
      </c>
      <c r="J1798" s="237">
        <v>44995</v>
      </c>
      <c r="K1798" s="3">
        <v>350</v>
      </c>
      <c r="L1798" s="231" t="s">
        <v>2612</v>
      </c>
    </row>
    <row r="1799" spans="1:12" ht="51" hidden="1" x14ac:dyDescent="0.2">
      <c r="A1799" s="3">
        <v>1793</v>
      </c>
      <c r="B1799" s="179">
        <v>6223</v>
      </c>
      <c r="C1799" s="228" t="s">
        <v>2616</v>
      </c>
      <c r="D1799" s="188">
        <v>12</v>
      </c>
      <c r="E1799" s="179"/>
      <c r="F1799" s="179" t="s">
        <v>2423</v>
      </c>
      <c r="G1799" s="188" t="s">
        <v>2617</v>
      </c>
      <c r="H1799" s="490">
        <v>7200</v>
      </c>
      <c r="I1799" s="224" t="s">
        <v>2335</v>
      </c>
      <c r="J1799" s="237">
        <v>44996</v>
      </c>
      <c r="K1799" s="3">
        <v>350</v>
      </c>
      <c r="L1799" s="231" t="s">
        <v>2618</v>
      </c>
    </row>
    <row r="1800" spans="1:12" ht="51" hidden="1" x14ac:dyDescent="0.2">
      <c r="A1800" s="3">
        <v>1794</v>
      </c>
      <c r="B1800" s="179">
        <v>6223</v>
      </c>
      <c r="C1800" s="228" t="s">
        <v>2619</v>
      </c>
      <c r="D1800" s="188">
        <v>12</v>
      </c>
      <c r="E1800" s="179"/>
      <c r="F1800" s="179" t="s">
        <v>2423</v>
      </c>
      <c r="G1800" s="188" t="s">
        <v>2620</v>
      </c>
      <c r="H1800" s="490">
        <v>7200</v>
      </c>
      <c r="I1800" s="224" t="s">
        <v>2335</v>
      </c>
      <c r="J1800" s="237">
        <v>44997</v>
      </c>
      <c r="K1800" s="3">
        <v>350</v>
      </c>
      <c r="L1800" s="231" t="s">
        <v>2618</v>
      </c>
    </row>
    <row r="1801" spans="1:12" ht="51" hidden="1" x14ac:dyDescent="0.2">
      <c r="A1801" s="3">
        <v>1795</v>
      </c>
      <c r="B1801" s="179">
        <v>6223</v>
      </c>
      <c r="C1801" s="228" t="s">
        <v>2621</v>
      </c>
      <c r="D1801" s="188">
        <v>12</v>
      </c>
      <c r="E1801" s="179"/>
      <c r="F1801" s="179" t="s">
        <v>2423</v>
      </c>
      <c r="G1801" s="188" t="s">
        <v>2622</v>
      </c>
      <c r="H1801" s="490">
        <v>7200</v>
      </c>
      <c r="I1801" s="224" t="s">
        <v>2335</v>
      </c>
      <c r="J1801" s="237">
        <v>44998</v>
      </c>
      <c r="K1801" s="3">
        <v>350</v>
      </c>
      <c r="L1801" s="231" t="s">
        <v>2618</v>
      </c>
    </row>
    <row r="1802" spans="1:12" ht="38.25" hidden="1" x14ac:dyDescent="0.2">
      <c r="A1802" s="3">
        <v>1796</v>
      </c>
      <c r="B1802" s="179">
        <v>6223</v>
      </c>
      <c r="C1802" s="228" t="s">
        <v>2623</v>
      </c>
      <c r="D1802" s="188">
        <v>12</v>
      </c>
      <c r="E1802" s="179"/>
      <c r="F1802" s="179" t="s">
        <v>2423</v>
      </c>
      <c r="G1802" s="188" t="s">
        <v>2624</v>
      </c>
      <c r="H1802" s="490">
        <v>9600</v>
      </c>
      <c r="I1802" s="224" t="s">
        <v>2335</v>
      </c>
      <c r="J1802" s="237">
        <v>44999</v>
      </c>
      <c r="K1802" s="3">
        <v>350</v>
      </c>
      <c r="L1802" s="231" t="s">
        <v>2625</v>
      </c>
    </row>
    <row r="1803" spans="1:12" ht="38.25" hidden="1" customHeight="1" x14ac:dyDescent="0.2">
      <c r="A1803" s="3">
        <v>1797</v>
      </c>
      <c r="B1803" s="179">
        <v>6223</v>
      </c>
      <c r="C1803" s="228" t="s">
        <v>2626</v>
      </c>
      <c r="D1803" s="188">
        <v>2</v>
      </c>
      <c r="E1803" s="179"/>
      <c r="F1803" s="179" t="s">
        <v>2423</v>
      </c>
      <c r="G1803" s="179" t="s">
        <v>2627</v>
      </c>
      <c r="H1803" s="490">
        <v>80000</v>
      </c>
      <c r="I1803" s="224" t="s">
        <v>2335</v>
      </c>
      <c r="J1803" s="237">
        <v>45017</v>
      </c>
      <c r="K1803" s="3">
        <v>352</v>
      </c>
      <c r="L1803" s="231" t="s">
        <v>2628</v>
      </c>
    </row>
    <row r="1804" spans="1:12" ht="51" hidden="1" customHeight="1" x14ac:dyDescent="0.2">
      <c r="A1804" s="3">
        <v>1798</v>
      </c>
      <c r="B1804" s="179">
        <v>6223</v>
      </c>
      <c r="C1804" s="228" t="s">
        <v>2629</v>
      </c>
      <c r="D1804" s="188">
        <v>1</v>
      </c>
      <c r="E1804" s="179"/>
      <c r="F1804" s="179" t="s">
        <v>2423</v>
      </c>
      <c r="G1804" s="179">
        <v>44103105</v>
      </c>
      <c r="H1804" s="490">
        <v>70087.23</v>
      </c>
      <c r="I1804" s="224" t="s">
        <v>2335</v>
      </c>
      <c r="J1804" s="237">
        <v>45018</v>
      </c>
      <c r="K1804" s="3">
        <v>352</v>
      </c>
      <c r="L1804" s="231" t="s">
        <v>2630</v>
      </c>
    </row>
    <row r="1805" spans="1:12" ht="51" hidden="1" customHeight="1" x14ac:dyDescent="0.2">
      <c r="A1805" s="3">
        <v>1799</v>
      </c>
      <c r="B1805" s="179">
        <v>6223</v>
      </c>
      <c r="C1805" s="228" t="s">
        <v>2631</v>
      </c>
      <c r="D1805" s="188">
        <v>1</v>
      </c>
      <c r="E1805" s="179"/>
      <c r="F1805" s="179" t="s">
        <v>2423</v>
      </c>
      <c r="G1805" s="179">
        <v>44103105</v>
      </c>
      <c r="H1805" s="490">
        <v>35390.58</v>
      </c>
      <c r="I1805" s="224" t="s">
        <v>2335</v>
      </c>
      <c r="J1805" s="237">
        <v>45019</v>
      </c>
      <c r="K1805" s="3">
        <v>352</v>
      </c>
      <c r="L1805" s="231" t="s">
        <v>2630</v>
      </c>
    </row>
    <row r="1806" spans="1:12" ht="38.25" hidden="1" customHeight="1" x14ac:dyDescent="0.2">
      <c r="A1806" s="3">
        <v>1800</v>
      </c>
      <c r="B1806" s="179">
        <v>6223</v>
      </c>
      <c r="C1806" s="228" t="s">
        <v>2632</v>
      </c>
      <c r="D1806" s="188">
        <v>1</v>
      </c>
      <c r="E1806" s="179"/>
      <c r="F1806" s="179" t="s">
        <v>2423</v>
      </c>
      <c r="G1806" s="179">
        <v>44103105</v>
      </c>
      <c r="H1806" s="490">
        <v>35390.58</v>
      </c>
      <c r="I1806" s="224" t="s">
        <v>2335</v>
      </c>
      <c r="J1806" s="237">
        <v>45020</v>
      </c>
      <c r="K1806" s="3">
        <v>352</v>
      </c>
      <c r="L1806" s="231" t="s">
        <v>2630</v>
      </c>
    </row>
    <row r="1807" spans="1:12" ht="38.25" hidden="1" customHeight="1" x14ac:dyDescent="0.2">
      <c r="A1807" s="3">
        <v>1801</v>
      </c>
      <c r="B1807" s="179">
        <v>6223</v>
      </c>
      <c r="C1807" s="228" t="s">
        <v>2633</v>
      </c>
      <c r="D1807" s="188">
        <v>1</v>
      </c>
      <c r="E1807" s="179"/>
      <c r="F1807" s="179" t="s">
        <v>2423</v>
      </c>
      <c r="G1807" s="179">
        <v>44103105</v>
      </c>
      <c r="H1807" s="490">
        <v>35390.58</v>
      </c>
      <c r="I1807" s="224" t="s">
        <v>2335</v>
      </c>
      <c r="J1807" s="237">
        <v>45021</v>
      </c>
      <c r="K1807" s="3">
        <v>352</v>
      </c>
      <c r="L1807" s="231" t="s">
        <v>2630</v>
      </c>
    </row>
    <row r="1808" spans="1:12" ht="51" hidden="1" customHeight="1" x14ac:dyDescent="0.2">
      <c r="A1808" s="3">
        <v>1802</v>
      </c>
      <c r="B1808" s="179">
        <v>6223</v>
      </c>
      <c r="C1808" s="228" t="s">
        <v>2634</v>
      </c>
      <c r="D1808" s="188">
        <v>1</v>
      </c>
      <c r="E1808" s="179"/>
      <c r="F1808" s="179" t="s">
        <v>2423</v>
      </c>
      <c r="G1808" s="179">
        <v>44103103</v>
      </c>
      <c r="H1808" s="490">
        <v>198880</v>
      </c>
      <c r="I1808" s="224" t="s">
        <v>2335</v>
      </c>
      <c r="J1808" s="237">
        <v>45022</v>
      </c>
      <c r="K1808" s="3">
        <v>352</v>
      </c>
      <c r="L1808" s="231" t="s">
        <v>2635</v>
      </c>
    </row>
    <row r="1809" spans="1:12" ht="63.75" hidden="1" customHeight="1" x14ac:dyDescent="0.2">
      <c r="A1809" s="3">
        <v>1803</v>
      </c>
      <c r="B1809" s="179">
        <v>6223</v>
      </c>
      <c r="C1809" s="228" t="s">
        <v>2636</v>
      </c>
      <c r="D1809" s="188">
        <v>1</v>
      </c>
      <c r="E1809" s="179"/>
      <c r="F1809" s="179" t="s">
        <v>2637</v>
      </c>
      <c r="G1809" s="179">
        <v>23271712</v>
      </c>
      <c r="H1809" s="490">
        <v>1500000</v>
      </c>
      <c r="I1809" s="224" t="s">
        <v>2638</v>
      </c>
      <c r="J1809" s="237">
        <v>45078</v>
      </c>
      <c r="K1809" s="3">
        <v>418</v>
      </c>
      <c r="L1809" s="231" t="s">
        <v>2639</v>
      </c>
    </row>
    <row r="1810" spans="1:12" ht="51" hidden="1" customHeight="1" x14ac:dyDescent="0.2">
      <c r="A1810" s="3">
        <v>1804</v>
      </c>
      <c r="B1810" s="179">
        <v>6223</v>
      </c>
      <c r="C1810" s="228" t="s">
        <v>2640</v>
      </c>
      <c r="D1810" s="188">
        <v>1</v>
      </c>
      <c r="E1810" s="179"/>
      <c r="F1810" s="179" t="s">
        <v>2637</v>
      </c>
      <c r="G1810" s="179">
        <v>27112704</v>
      </c>
      <c r="H1810" s="490">
        <v>250000</v>
      </c>
      <c r="I1810" s="224" t="s">
        <v>2638</v>
      </c>
      <c r="J1810" s="237">
        <v>45078</v>
      </c>
      <c r="K1810" s="3">
        <v>418</v>
      </c>
      <c r="L1810" s="231" t="s">
        <v>2641</v>
      </c>
    </row>
    <row r="1811" spans="1:12" ht="38.25" hidden="1" customHeight="1" x14ac:dyDescent="0.2">
      <c r="A1811" s="3">
        <v>1805</v>
      </c>
      <c r="B1811" s="179">
        <v>6223</v>
      </c>
      <c r="C1811" s="228" t="s">
        <v>2642</v>
      </c>
      <c r="D1811" s="188">
        <v>1</v>
      </c>
      <c r="E1811" s="179"/>
      <c r="F1811" s="179" t="s">
        <v>2637</v>
      </c>
      <c r="G1811" s="179">
        <v>27112704</v>
      </c>
      <c r="H1811" s="490">
        <v>400000</v>
      </c>
      <c r="I1811" s="224" t="s">
        <v>2638</v>
      </c>
      <c r="J1811" s="237">
        <v>45078</v>
      </c>
      <c r="K1811" s="3">
        <v>418</v>
      </c>
      <c r="L1811" s="231" t="s">
        <v>2643</v>
      </c>
    </row>
    <row r="1812" spans="1:12" ht="25.5" hidden="1" customHeight="1" x14ac:dyDescent="0.2">
      <c r="A1812" s="3">
        <v>1806</v>
      </c>
      <c r="B1812" s="179">
        <v>6223</v>
      </c>
      <c r="C1812" s="228" t="s">
        <v>2644</v>
      </c>
      <c r="D1812" s="188">
        <v>1</v>
      </c>
      <c r="E1812" s="179"/>
      <c r="F1812" s="179" t="s">
        <v>2637</v>
      </c>
      <c r="G1812" s="179">
        <v>27111506</v>
      </c>
      <c r="H1812" s="490">
        <v>250000</v>
      </c>
      <c r="I1812" s="224" t="s">
        <v>2638</v>
      </c>
      <c r="J1812" s="237">
        <v>45078</v>
      </c>
      <c r="K1812" s="3">
        <v>418</v>
      </c>
      <c r="L1812" s="231" t="s">
        <v>2645</v>
      </c>
    </row>
    <row r="1813" spans="1:12" ht="76.5" hidden="1" customHeight="1" x14ac:dyDescent="0.2">
      <c r="A1813" s="3">
        <v>1807</v>
      </c>
      <c r="B1813" s="179">
        <v>6224</v>
      </c>
      <c r="C1813" s="230" t="s">
        <v>2646</v>
      </c>
      <c r="D1813" s="188">
        <v>1</v>
      </c>
      <c r="E1813" s="179"/>
      <c r="F1813" s="179" t="s">
        <v>2423</v>
      </c>
      <c r="G1813" s="179" t="s">
        <v>2592</v>
      </c>
      <c r="H1813" s="490">
        <v>140000</v>
      </c>
      <c r="I1813" s="224" t="s">
        <v>2647</v>
      </c>
      <c r="J1813" s="237">
        <v>45078</v>
      </c>
      <c r="K1813" s="382">
        <v>344</v>
      </c>
      <c r="L1813" s="231" t="s">
        <v>8070</v>
      </c>
    </row>
    <row r="1814" spans="1:12" ht="51" hidden="1" customHeight="1" x14ac:dyDescent="0.2">
      <c r="A1814" s="3">
        <v>1808</v>
      </c>
      <c r="B1814" s="179">
        <v>6224</v>
      </c>
      <c r="C1814" s="230" t="s">
        <v>2648</v>
      </c>
      <c r="D1814" s="188">
        <v>20</v>
      </c>
      <c r="E1814" s="179"/>
      <c r="F1814" s="179" t="s">
        <v>2423</v>
      </c>
      <c r="G1814" s="179">
        <v>39111813</v>
      </c>
      <c r="H1814" s="490">
        <v>4500000</v>
      </c>
      <c r="I1814" s="224" t="s">
        <v>2649</v>
      </c>
      <c r="J1814" s="237">
        <v>45078</v>
      </c>
      <c r="K1814" s="382">
        <v>314</v>
      </c>
      <c r="L1814" s="231" t="s">
        <v>8071</v>
      </c>
    </row>
    <row r="1815" spans="1:12" ht="63.75" hidden="1" customHeight="1" x14ac:dyDescent="0.2">
      <c r="A1815" s="3">
        <v>1809</v>
      </c>
      <c r="B1815" s="179">
        <v>6224</v>
      </c>
      <c r="C1815" s="230" t="s">
        <v>2650</v>
      </c>
      <c r="D1815" s="188">
        <v>25</v>
      </c>
      <c r="E1815" s="179"/>
      <c r="F1815" s="179" t="s">
        <v>2423</v>
      </c>
      <c r="G1815" s="179" t="s">
        <v>2554</v>
      </c>
      <c r="H1815" s="490">
        <v>140000</v>
      </c>
      <c r="I1815" s="224" t="s">
        <v>2649</v>
      </c>
      <c r="J1815" s="237">
        <v>44986</v>
      </c>
      <c r="K1815" s="382">
        <v>314</v>
      </c>
      <c r="L1815" s="231" t="s">
        <v>8072</v>
      </c>
    </row>
    <row r="1816" spans="1:12" ht="63.75" hidden="1" customHeight="1" x14ac:dyDescent="0.2">
      <c r="A1816" s="3">
        <v>1810</v>
      </c>
      <c r="B1816" s="179">
        <v>6224</v>
      </c>
      <c r="C1816" s="230" t="s">
        <v>2650</v>
      </c>
      <c r="D1816" s="188">
        <v>10</v>
      </c>
      <c r="E1816" s="179"/>
      <c r="F1816" s="179" t="s">
        <v>2423</v>
      </c>
      <c r="G1816" s="179">
        <v>27112814</v>
      </c>
      <c r="H1816" s="490">
        <v>60000</v>
      </c>
      <c r="I1816" s="224" t="s">
        <v>2651</v>
      </c>
      <c r="J1816" s="237">
        <v>44987</v>
      </c>
      <c r="K1816" s="382">
        <v>314</v>
      </c>
      <c r="L1816" s="231" t="s">
        <v>8073</v>
      </c>
    </row>
    <row r="1817" spans="1:12" ht="51" hidden="1" customHeight="1" x14ac:dyDescent="0.2">
      <c r="A1817" s="3">
        <v>1811</v>
      </c>
      <c r="B1817" s="179">
        <v>6224</v>
      </c>
      <c r="C1817" s="230" t="s">
        <v>2652</v>
      </c>
      <c r="D1817" s="188">
        <v>10</v>
      </c>
      <c r="E1817" s="179"/>
      <c r="F1817" s="179" t="s">
        <v>2423</v>
      </c>
      <c r="G1817" s="179">
        <v>27112814</v>
      </c>
      <c r="H1817" s="490">
        <v>50000</v>
      </c>
      <c r="I1817" s="224" t="s">
        <v>2651</v>
      </c>
      <c r="J1817" s="237">
        <v>44988</v>
      </c>
      <c r="K1817" s="382">
        <v>314</v>
      </c>
      <c r="L1817" s="231" t="s">
        <v>8074</v>
      </c>
    </row>
    <row r="1818" spans="1:12" ht="63.75" hidden="1" customHeight="1" x14ac:dyDescent="0.2">
      <c r="A1818" s="3">
        <v>1812</v>
      </c>
      <c r="B1818" s="179">
        <v>6224</v>
      </c>
      <c r="C1818" s="230" t="s">
        <v>2653</v>
      </c>
      <c r="D1818" s="188">
        <v>10</v>
      </c>
      <c r="E1818" s="179"/>
      <c r="F1818" s="179" t="s">
        <v>2423</v>
      </c>
      <c r="G1818" s="179" t="s">
        <v>2654</v>
      </c>
      <c r="H1818" s="490">
        <v>50000</v>
      </c>
      <c r="I1818" s="224" t="s">
        <v>2649</v>
      </c>
      <c r="J1818" s="237">
        <v>44989</v>
      </c>
      <c r="K1818" s="382">
        <v>314</v>
      </c>
      <c r="L1818" s="231" t="s">
        <v>8075</v>
      </c>
    </row>
    <row r="1819" spans="1:12" ht="38.25" hidden="1" customHeight="1" x14ac:dyDescent="0.2">
      <c r="A1819" s="3">
        <v>1813</v>
      </c>
      <c r="B1819" s="179">
        <v>6224</v>
      </c>
      <c r="C1819" s="230" t="s">
        <v>2655</v>
      </c>
      <c r="D1819" s="188">
        <v>250</v>
      </c>
      <c r="E1819" s="179"/>
      <c r="F1819" s="179" t="s">
        <v>2423</v>
      </c>
      <c r="G1819" s="179">
        <v>31161501</v>
      </c>
      <c r="H1819" s="490">
        <v>80000</v>
      </c>
      <c r="I1819" s="224" t="s">
        <v>2649</v>
      </c>
      <c r="J1819" s="237">
        <v>44990</v>
      </c>
      <c r="K1819" s="382">
        <v>314</v>
      </c>
      <c r="L1819" s="231" t="s">
        <v>8076</v>
      </c>
    </row>
    <row r="1820" spans="1:12" ht="38.25" hidden="1" customHeight="1" x14ac:dyDescent="0.2">
      <c r="A1820" s="3">
        <v>1814</v>
      </c>
      <c r="B1820" s="179">
        <v>6224</v>
      </c>
      <c r="C1820" s="230" t="s">
        <v>2656</v>
      </c>
      <c r="D1820" s="188">
        <v>500</v>
      </c>
      <c r="E1820" s="179"/>
      <c r="F1820" s="179" t="s">
        <v>2423</v>
      </c>
      <c r="G1820" s="179">
        <v>31161807</v>
      </c>
      <c r="H1820" s="490">
        <v>10000</v>
      </c>
      <c r="I1820" s="224" t="s">
        <v>2649</v>
      </c>
      <c r="J1820" s="237">
        <v>44991</v>
      </c>
      <c r="K1820" s="382">
        <v>314</v>
      </c>
      <c r="L1820" s="231" t="s">
        <v>8077</v>
      </c>
    </row>
    <row r="1821" spans="1:12" ht="38.25" hidden="1" customHeight="1" x14ac:dyDescent="0.2">
      <c r="A1821" s="3">
        <v>1815</v>
      </c>
      <c r="B1821" s="179">
        <v>6224</v>
      </c>
      <c r="C1821" s="230" t="s">
        <v>2657</v>
      </c>
      <c r="D1821" s="188">
        <v>250</v>
      </c>
      <c r="E1821" s="179"/>
      <c r="F1821" s="179" t="s">
        <v>2423</v>
      </c>
      <c r="G1821" s="179">
        <v>31161833</v>
      </c>
      <c r="H1821" s="490">
        <v>15000</v>
      </c>
      <c r="I1821" s="224" t="s">
        <v>2649</v>
      </c>
      <c r="J1821" s="237">
        <v>44992</v>
      </c>
      <c r="K1821" s="382">
        <v>314</v>
      </c>
      <c r="L1821" s="231" t="s">
        <v>8078</v>
      </c>
    </row>
    <row r="1822" spans="1:12" ht="51" hidden="1" customHeight="1" x14ac:dyDescent="0.2">
      <c r="A1822" s="3">
        <v>1816</v>
      </c>
      <c r="B1822" s="179">
        <v>6224</v>
      </c>
      <c r="C1822" s="230" t="s">
        <v>2658</v>
      </c>
      <c r="D1822" s="188">
        <v>500</v>
      </c>
      <c r="E1822" s="179"/>
      <c r="F1822" s="179" t="s">
        <v>2423</v>
      </c>
      <c r="G1822" s="179">
        <v>31161501</v>
      </c>
      <c r="H1822" s="490">
        <v>95000</v>
      </c>
      <c r="I1822" s="224" t="s">
        <v>2649</v>
      </c>
      <c r="J1822" s="237">
        <v>44993</v>
      </c>
      <c r="K1822" s="382">
        <v>314</v>
      </c>
      <c r="L1822" s="231" t="s">
        <v>8079</v>
      </c>
    </row>
    <row r="1823" spans="1:12" ht="38.25" hidden="1" customHeight="1" x14ac:dyDescent="0.2">
      <c r="A1823" s="3">
        <v>1817</v>
      </c>
      <c r="B1823" s="179">
        <v>6224</v>
      </c>
      <c r="C1823" s="230" t="s">
        <v>2659</v>
      </c>
      <c r="D1823" s="188">
        <v>2</v>
      </c>
      <c r="E1823" s="179"/>
      <c r="F1823" s="179" t="s">
        <v>2423</v>
      </c>
      <c r="G1823" s="179">
        <v>31211515</v>
      </c>
      <c r="H1823" s="490">
        <v>80000</v>
      </c>
      <c r="I1823" s="224" t="s">
        <v>2660</v>
      </c>
      <c r="J1823" s="237">
        <v>44994</v>
      </c>
      <c r="K1823" s="382">
        <v>278</v>
      </c>
      <c r="L1823" s="231" t="s">
        <v>8080</v>
      </c>
    </row>
    <row r="1824" spans="1:12" ht="38.25" hidden="1" customHeight="1" x14ac:dyDescent="0.2">
      <c r="A1824" s="3">
        <v>1818</v>
      </c>
      <c r="B1824" s="179">
        <v>6224</v>
      </c>
      <c r="C1824" s="230" t="s">
        <v>2661</v>
      </c>
      <c r="D1824" s="188">
        <v>8</v>
      </c>
      <c r="E1824" s="179"/>
      <c r="F1824" s="179" t="s">
        <v>2423</v>
      </c>
      <c r="G1824" s="179">
        <v>31201712</v>
      </c>
      <c r="H1824" s="490">
        <v>70000</v>
      </c>
      <c r="I1824" s="224" t="s">
        <v>2660</v>
      </c>
      <c r="J1824" s="237">
        <v>44995</v>
      </c>
      <c r="K1824" s="382">
        <v>278</v>
      </c>
      <c r="L1824" s="231" t="s">
        <v>8081</v>
      </c>
    </row>
    <row r="1825" spans="1:12" ht="38.25" hidden="1" customHeight="1" x14ac:dyDescent="0.2">
      <c r="A1825" s="3">
        <v>1819</v>
      </c>
      <c r="B1825" s="179">
        <v>6224</v>
      </c>
      <c r="C1825" s="230" t="s">
        <v>2662</v>
      </c>
      <c r="D1825" s="188">
        <v>189</v>
      </c>
      <c r="E1825" s="179"/>
      <c r="F1825" s="179" t="s">
        <v>2423</v>
      </c>
      <c r="G1825" s="179" t="s">
        <v>2663</v>
      </c>
      <c r="H1825" s="490">
        <v>150000</v>
      </c>
      <c r="I1825" s="224" t="s">
        <v>2664</v>
      </c>
      <c r="J1825" s="237">
        <v>44996</v>
      </c>
      <c r="K1825" s="382">
        <v>259</v>
      </c>
      <c r="L1825" s="231" t="s">
        <v>8082</v>
      </c>
    </row>
    <row r="1826" spans="1:12" ht="38.25" hidden="1" customHeight="1" x14ac:dyDescent="0.2">
      <c r="A1826" s="3">
        <v>1820</v>
      </c>
      <c r="B1826" s="179">
        <v>6224</v>
      </c>
      <c r="C1826" s="230" t="s">
        <v>2665</v>
      </c>
      <c r="D1826" s="188">
        <v>122</v>
      </c>
      <c r="E1826" s="179"/>
      <c r="F1826" s="179" t="s">
        <v>2423</v>
      </c>
      <c r="G1826" s="179" t="s">
        <v>2666</v>
      </c>
      <c r="H1826" s="490">
        <v>100000</v>
      </c>
      <c r="I1826" s="224" t="s">
        <v>2664</v>
      </c>
      <c r="J1826" s="237">
        <v>44997</v>
      </c>
      <c r="K1826" s="382">
        <v>264</v>
      </c>
      <c r="L1826" s="231" t="s">
        <v>8083</v>
      </c>
    </row>
    <row r="1827" spans="1:12" ht="38.25" hidden="1" customHeight="1" x14ac:dyDescent="0.2">
      <c r="A1827" s="3">
        <v>1821</v>
      </c>
      <c r="B1827" s="179">
        <v>6224</v>
      </c>
      <c r="C1827" s="230" t="s">
        <v>2667</v>
      </c>
      <c r="D1827" s="188">
        <v>5</v>
      </c>
      <c r="E1827" s="179"/>
      <c r="F1827" s="179" t="s">
        <v>2423</v>
      </c>
      <c r="G1827" s="179">
        <v>31211518</v>
      </c>
      <c r="H1827" s="490">
        <v>80000</v>
      </c>
      <c r="I1827" s="224" t="s">
        <v>2668</v>
      </c>
      <c r="J1827" s="237">
        <v>44998</v>
      </c>
      <c r="K1827" s="382">
        <v>277</v>
      </c>
      <c r="L1827" s="231" t="s">
        <v>8084</v>
      </c>
    </row>
    <row r="1828" spans="1:12" ht="25.5" hidden="1" customHeight="1" x14ac:dyDescent="0.2">
      <c r="A1828" s="3">
        <v>1822</v>
      </c>
      <c r="B1828" s="179">
        <v>6224</v>
      </c>
      <c r="C1828" s="230" t="s">
        <v>2669</v>
      </c>
      <c r="D1828" s="188">
        <v>2</v>
      </c>
      <c r="E1828" s="179"/>
      <c r="F1828" s="179" t="s">
        <v>2423</v>
      </c>
      <c r="G1828" s="179">
        <v>31211518</v>
      </c>
      <c r="H1828" s="490">
        <v>20000</v>
      </c>
      <c r="I1828" s="224" t="s">
        <v>2668</v>
      </c>
      <c r="J1828" s="237">
        <v>44999</v>
      </c>
      <c r="K1828" s="382">
        <v>277</v>
      </c>
      <c r="L1828" s="231" t="s">
        <v>8085</v>
      </c>
    </row>
    <row r="1829" spans="1:12" ht="25.5" hidden="1" customHeight="1" x14ac:dyDescent="0.2">
      <c r="A1829" s="3">
        <v>1823</v>
      </c>
      <c r="B1829" s="179">
        <v>6224</v>
      </c>
      <c r="C1829" s="230" t="s">
        <v>2670</v>
      </c>
      <c r="D1829" s="188">
        <v>10</v>
      </c>
      <c r="E1829" s="179"/>
      <c r="F1829" s="179" t="s">
        <v>2423</v>
      </c>
      <c r="G1829" s="179">
        <v>31211518</v>
      </c>
      <c r="H1829" s="490">
        <v>150000</v>
      </c>
      <c r="I1829" s="224" t="s">
        <v>2668</v>
      </c>
      <c r="J1829" s="237">
        <v>45000</v>
      </c>
      <c r="K1829" s="382">
        <v>278</v>
      </c>
      <c r="L1829" s="231" t="s">
        <v>8086</v>
      </c>
    </row>
    <row r="1830" spans="1:12" ht="38.25" hidden="1" customHeight="1" x14ac:dyDescent="0.2">
      <c r="A1830" s="3">
        <v>1824</v>
      </c>
      <c r="B1830" s="179">
        <v>6224</v>
      </c>
      <c r="C1830" s="230" t="s">
        <v>2671</v>
      </c>
      <c r="D1830" s="188">
        <v>15</v>
      </c>
      <c r="E1830" s="179"/>
      <c r="F1830" s="179" t="s">
        <v>2423</v>
      </c>
      <c r="G1830" s="179" t="s">
        <v>2672</v>
      </c>
      <c r="H1830" s="490">
        <v>30000</v>
      </c>
      <c r="I1830" s="224" t="s">
        <v>2300</v>
      </c>
      <c r="J1830" s="237">
        <v>45001</v>
      </c>
      <c r="K1830" s="382">
        <v>250</v>
      </c>
      <c r="L1830" s="231" t="s">
        <v>8087</v>
      </c>
    </row>
    <row r="1831" spans="1:12" ht="63.75" hidden="1" customHeight="1" x14ac:dyDescent="0.2">
      <c r="A1831" s="3">
        <v>1825</v>
      </c>
      <c r="B1831" s="179">
        <v>6224</v>
      </c>
      <c r="C1831" s="230" t="s">
        <v>2673</v>
      </c>
      <c r="D1831" s="188">
        <v>80</v>
      </c>
      <c r="E1831" s="179"/>
      <c r="F1831" s="179" t="s">
        <v>2423</v>
      </c>
      <c r="G1831" s="179" t="s">
        <v>2674</v>
      </c>
      <c r="H1831" s="490">
        <v>10000000</v>
      </c>
      <c r="I1831" s="224" t="s">
        <v>2675</v>
      </c>
      <c r="J1831" s="237">
        <v>45002</v>
      </c>
      <c r="K1831" s="382">
        <v>304</v>
      </c>
      <c r="L1831" s="231" t="s">
        <v>8088</v>
      </c>
    </row>
    <row r="1832" spans="1:12" ht="25.5" hidden="1" customHeight="1" x14ac:dyDescent="0.2">
      <c r="A1832" s="3">
        <v>1826</v>
      </c>
      <c r="B1832" s="179">
        <v>6224</v>
      </c>
      <c r="C1832" s="230" t="s">
        <v>2676</v>
      </c>
      <c r="D1832" s="188">
        <v>41</v>
      </c>
      <c r="E1832" s="179"/>
      <c r="F1832" s="179" t="s">
        <v>2423</v>
      </c>
      <c r="G1832" s="179" t="s">
        <v>2594</v>
      </c>
      <c r="H1832" s="490">
        <v>319800</v>
      </c>
      <c r="I1832" s="224" t="s">
        <v>2303</v>
      </c>
      <c r="J1832" s="237">
        <v>45003</v>
      </c>
      <c r="K1832" s="382">
        <v>374</v>
      </c>
      <c r="L1832" s="231" t="s">
        <v>8089</v>
      </c>
    </row>
    <row r="1833" spans="1:12" ht="25.5" hidden="1" customHeight="1" x14ac:dyDescent="0.2">
      <c r="A1833" s="3">
        <v>1827</v>
      </c>
      <c r="B1833" s="179">
        <v>6224</v>
      </c>
      <c r="C1833" s="230" t="s">
        <v>2677</v>
      </c>
      <c r="D1833" s="188">
        <v>40</v>
      </c>
      <c r="E1833" s="179"/>
      <c r="F1833" s="179" t="s">
        <v>2423</v>
      </c>
      <c r="G1833" s="179" t="s">
        <v>2304</v>
      </c>
      <c r="H1833" s="490">
        <v>30200</v>
      </c>
      <c r="I1833" s="224" t="s">
        <v>2303</v>
      </c>
      <c r="J1833" s="237">
        <v>45004</v>
      </c>
      <c r="K1833" s="382">
        <v>374</v>
      </c>
      <c r="L1833" s="231" t="s">
        <v>8090</v>
      </c>
    </row>
    <row r="1834" spans="1:12" ht="63.75" hidden="1" customHeight="1" x14ac:dyDescent="0.2">
      <c r="A1834" s="3">
        <v>1828</v>
      </c>
      <c r="B1834" s="179">
        <v>6224</v>
      </c>
      <c r="C1834" s="230" t="s">
        <v>2678</v>
      </c>
      <c r="D1834" s="188">
        <v>1000</v>
      </c>
      <c r="E1834" s="179"/>
      <c r="F1834" s="179" t="s">
        <v>2423</v>
      </c>
      <c r="G1834" s="179">
        <v>39101617</v>
      </c>
      <c r="H1834" s="490">
        <v>10368000</v>
      </c>
      <c r="I1834" s="224" t="s">
        <v>2675</v>
      </c>
      <c r="J1834" s="237">
        <v>45005</v>
      </c>
      <c r="K1834" s="382">
        <v>307</v>
      </c>
      <c r="L1834" s="231" t="s">
        <v>8091</v>
      </c>
    </row>
    <row r="1835" spans="1:12" ht="63.75" hidden="1" customHeight="1" x14ac:dyDescent="0.2">
      <c r="A1835" s="3">
        <v>1829</v>
      </c>
      <c r="B1835" s="179">
        <v>6224</v>
      </c>
      <c r="C1835" s="230" t="s">
        <v>2679</v>
      </c>
      <c r="D1835" s="188">
        <v>1500</v>
      </c>
      <c r="E1835" s="179"/>
      <c r="F1835" s="179" t="s">
        <v>2423</v>
      </c>
      <c r="G1835" s="179">
        <v>39101617</v>
      </c>
      <c r="H1835" s="490">
        <v>15960000</v>
      </c>
      <c r="I1835" s="224" t="s">
        <v>2675</v>
      </c>
      <c r="J1835" s="237">
        <v>45006</v>
      </c>
      <c r="K1835" s="382">
        <v>307</v>
      </c>
      <c r="L1835" s="231" t="s">
        <v>8092</v>
      </c>
    </row>
    <row r="1836" spans="1:12" ht="38.25" hidden="1" customHeight="1" x14ac:dyDescent="0.2">
      <c r="A1836" s="3">
        <v>1830</v>
      </c>
      <c r="B1836" s="179">
        <v>6224</v>
      </c>
      <c r="C1836" s="230" t="s">
        <v>2680</v>
      </c>
      <c r="D1836" s="188">
        <v>1</v>
      </c>
      <c r="E1836" s="179"/>
      <c r="F1836" s="179" t="s">
        <v>2423</v>
      </c>
      <c r="G1836" s="179">
        <v>15121520</v>
      </c>
      <c r="H1836" s="490">
        <v>20000</v>
      </c>
      <c r="I1836" s="224" t="s">
        <v>2664</v>
      </c>
      <c r="J1836" s="237">
        <v>45007</v>
      </c>
      <c r="K1836" s="382">
        <v>269</v>
      </c>
      <c r="L1836" s="231" t="s">
        <v>8093</v>
      </c>
    </row>
    <row r="1837" spans="1:12" ht="38.25" hidden="1" customHeight="1" x14ac:dyDescent="0.2">
      <c r="A1837" s="3">
        <v>1831</v>
      </c>
      <c r="B1837" s="179">
        <v>6224</v>
      </c>
      <c r="C1837" s="230" t="s">
        <v>2681</v>
      </c>
      <c r="D1837" s="188">
        <v>1</v>
      </c>
      <c r="E1837" s="179"/>
      <c r="F1837" s="179" t="s">
        <v>2423</v>
      </c>
      <c r="G1837" s="179">
        <v>151117</v>
      </c>
      <c r="H1837" s="490">
        <v>30000</v>
      </c>
      <c r="I1837" s="224" t="s">
        <v>2664</v>
      </c>
      <c r="J1837" s="237">
        <v>45008</v>
      </c>
      <c r="K1837" s="382">
        <v>269</v>
      </c>
      <c r="L1837" s="231" t="s">
        <v>8094</v>
      </c>
    </row>
    <row r="1838" spans="1:12" ht="25.5" hidden="1" customHeight="1" x14ac:dyDescent="0.2">
      <c r="A1838" s="3">
        <v>1832</v>
      </c>
      <c r="B1838" s="179">
        <v>6224</v>
      </c>
      <c r="C1838" s="230" t="s">
        <v>2682</v>
      </c>
      <c r="D1838" s="188">
        <v>500</v>
      </c>
      <c r="E1838" s="179"/>
      <c r="F1838" s="179" t="s">
        <v>2423</v>
      </c>
      <c r="G1838" s="179">
        <v>31162418</v>
      </c>
      <c r="H1838" s="490">
        <v>30000</v>
      </c>
      <c r="I1838" s="224" t="s">
        <v>2683</v>
      </c>
      <c r="J1838" s="237">
        <v>45009</v>
      </c>
      <c r="K1838" s="382">
        <v>364</v>
      </c>
      <c r="L1838" s="230" t="s">
        <v>8095</v>
      </c>
    </row>
    <row r="1839" spans="1:12" ht="25.5" hidden="1" customHeight="1" x14ac:dyDescent="0.2">
      <c r="A1839" s="3">
        <v>1833</v>
      </c>
      <c r="B1839" s="179">
        <v>6224</v>
      </c>
      <c r="C1839" s="230" t="s">
        <v>2684</v>
      </c>
      <c r="D1839" s="188">
        <v>3</v>
      </c>
      <c r="E1839" s="179"/>
      <c r="F1839" s="179" t="s">
        <v>2423</v>
      </c>
      <c r="G1839" s="179" t="s">
        <v>2685</v>
      </c>
      <c r="H1839" s="490">
        <v>70000</v>
      </c>
      <c r="I1839" s="224" t="s">
        <v>2683</v>
      </c>
      <c r="J1839" s="237">
        <v>45010</v>
      </c>
      <c r="K1839" s="382">
        <v>364</v>
      </c>
      <c r="L1839" s="231" t="s">
        <v>8096</v>
      </c>
    </row>
    <row r="1840" spans="1:12" ht="25.5" hidden="1" customHeight="1" x14ac:dyDescent="0.2">
      <c r="A1840" s="3">
        <v>1834</v>
      </c>
      <c r="B1840" s="179">
        <v>6224</v>
      </c>
      <c r="C1840" s="230" t="s">
        <v>2684</v>
      </c>
      <c r="D1840" s="188">
        <v>1</v>
      </c>
      <c r="E1840" s="179"/>
      <c r="F1840" s="179" t="s">
        <v>2423</v>
      </c>
      <c r="G1840" s="179">
        <v>30241704</v>
      </c>
      <c r="H1840" s="490">
        <v>30000</v>
      </c>
      <c r="I1840" s="224" t="s">
        <v>2683</v>
      </c>
      <c r="J1840" s="237">
        <v>45011</v>
      </c>
      <c r="K1840" s="382">
        <v>364</v>
      </c>
      <c r="L1840" s="231" t="s">
        <v>8097</v>
      </c>
    </row>
    <row r="1841" spans="1:12" ht="25.5" hidden="1" customHeight="1" x14ac:dyDescent="0.2">
      <c r="A1841" s="3">
        <v>1835</v>
      </c>
      <c r="B1841" s="179">
        <v>6224</v>
      </c>
      <c r="C1841" s="234" t="s">
        <v>2686</v>
      </c>
      <c r="D1841" s="188">
        <v>32</v>
      </c>
      <c r="E1841" s="179"/>
      <c r="F1841" s="179" t="s">
        <v>2423</v>
      </c>
      <c r="G1841" s="179" t="s">
        <v>2687</v>
      </c>
      <c r="H1841" s="490">
        <v>15000</v>
      </c>
      <c r="I1841" s="224" t="s">
        <v>2683</v>
      </c>
      <c r="J1841" s="237">
        <v>45012</v>
      </c>
      <c r="K1841" s="382">
        <v>364</v>
      </c>
      <c r="L1841" s="231" t="s">
        <v>8098</v>
      </c>
    </row>
    <row r="1842" spans="1:12" ht="25.5" hidden="1" customHeight="1" x14ac:dyDescent="0.2">
      <c r="A1842" s="3">
        <v>1836</v>
      </c>
      <c r="B1842" s="179">
        <v>6224</v>
      </c>
      <c r="C1842" s="234" t="s">
        <v>2688</v>
      </c>
      <c r="D1842" s="188">
        <v>32</v>
      </c>
      <c r="E1842" s="179"/>
      <c r="F1842" s="179" t="s">
        <v>2423</v>
      </c>
      <c r="G1842" s="179" t="s">
        <v>2689</v>
      </c>
      <c r="H1842" s="490">
        <v>15000</v>
      </c>
      <c r="I1842" s="224" t="s">
        <v>2683</v>
      </c>
      <c r="J1842" s="237">
        <v>45013</v>
      </c>
      <c r="K1842" s="382">
        <v>364</v>
      </c>
      <c r="L1842" s="231" t="s">
        <v>8099</v>
      </c>
    </row>
    <row r="1843" spans="1:12" ht="25.5" hidden="1" customHeight="1" x14ac:dyDescent="0.2">
      <c r="A1843" s="3">
        <v>1837</v>
      </c>
      <c r="B1843" s="179">
        <v>6224</v>
      </c>
      <c r="C1843" s="230" t="s">
        <v>2690</v>
      </c>
      <c r="D1843" s="188">
        <v>500</v>
      </c>
      <c r="E1843" s="179"/>
      <c r="F1843" s="179" t="s">
        <v>2423</v>
      </c>
      <c r="G1843" s="179" t="s">
        <v>2579</v>
      </c>
      <c r="H1843" s="490">
        <v>90000</v>
      </c>
      <c r="I1843" s="224" t="s">
        <v>2683</v>
      </c>
      <c r="J1843" s="237">
        <v>45014</v>
      </c>
      <c r="K1843" s="382">
        <v>364</v>
      </c>
      <c r="L1843" s="231" t="s">
        <v>8100</v>
      </c>
    </row>
    <row r="1844" spans="1:12" ht="38.25" hidden="1" customHeight="1" x14ac:dyDescent="0.2">
      <c r="A1844" s="3">
        <v>1838</v>
      </c>
      <c r="B1844" s="179">
        <v>6224</v>
      </c>
      <c r="C1844" s="230" t="s">
        <v>2691</v>
      </c>
      <c r="D1844" s="188">
        <v>20</v>
      </c>
      <c r="E1844" s="179"/>
      <c r="F1844" s="179" t="s">
        <v>2423</v>
      </c>
      <c r="G1844" s="179" t="s">
        <v>2574</v>
      </c>
      <c r="H1844" s="490">
        <v>75000</v>
      </c>
      <c r="I1844" s="224" t="s">
        <v>2692</v>
      </c>
      <c r="J1844" s="237">
        <v>45015</v>
      </c>
      <c r="K1844" s="382">
        <v>324</v>
      </c>
      <c r="L1844" s="231" t="s">
        <v>8101</v>
      </c>
    </row>
    <row r="1845" spans="1:12" ht="38.25" hidden="1" customHeight="1" x14ac:dyDescent="0.2">
      <c r="A1845" s="3">
        <v>1839</v>
      </c>
      <c r="B1845" s="179">
        <v>6224</v>
      </c>
      <c r="C1845" s="230" t="s">
        <v>2693</v>
      </c>
      <c r="D1845" s="188">
        <v>10</v>
      </c>
      <c r="E1845" s="179"/>
      <c r="F1845" s="179" t="s">
        <v>2423</v>
      </c>
      <c r="G1845" s="179">
        <v>24121802</v>
      </c>
      <c r="H1845" s="490">
        <v>65000</v>
      </c>
      <c r="I1845" s="224" t="s">
        <v>2692</v>
      </c>
      <c r="J1845" s="237">
        <v>45016</v>
      </c>
      <c r="K1845" s="382">
        <v>324</v>
      </c>
      <c r="L1845" s="231" t="s">
        <v>8102</v>
      </c>
    </row>
    <row r="1846" spans="1:12" ht="38.25" hidden="1" customHeight="1" x14ac:dyDescent="0.2">
      <c r="A1846" s="3">
        <v>1840</v>
      </c>
      <c r="B1846" s="179">
        <v>6224</v>
      </c>
      <c r="C1846" s="230" t="s">
        <v>2694</v>
      </c>
      <c r="D1846" s="188">
        <v>20</v>
      </c>
      <c r="E1846" s="179"/>
      <c r="F1846" s="179" t="s">
        <v>2423</v>
      </c>
      <c r="G1846" s="179" t="s">
        <v>2695</v>
      </c>
      <c r="H1846" s="490">
        <v>25000</v>
      </c>
      <c r="I1846" s="224" t="s">
        <v>2692</v>
      </c>
      <c r="J1846" s="237">
        <v>45016</v>
      </c>
      <c r="K1846" s="382">
        <v>324</v>
      </c>
      <c r="L1846" s="231" t="s">
        <v>8103</v>
      </c>
    </row>
    <row r="1847" spans="1:12" ht="38.25" hidden="1" customHeight="1" x14ac:dyDescent="0.2">
      <c r="A1847" s="3">
        <v>1841</v>
      </c>
      <c r="B1847" s="179">
        <v>6224</v>
      </c>
      <c r="C1847" s="230" t="s">
        <v>2696</v>
      </c>
      <c r="D1847" s="188">
        <v>15</v>
      </c>
      <c r="E1847" s="179"/>
      <c r="F1847" s="179" t="s">
        <v>2423</v>
      </c>
      <c r="G1847" s="179" t="s">
        <v>2697</v>
      </c>
      <c r="H1847" s="490">
        <v>40000</v>
      </c>
      <c r="I1847" s="224" t="s">
        <v>2692</v>
      </c>
      <c r="J1847" s="237">
        <v>45016</v>
      </c>
      <c r="K1847" s="382">
        <v>324</v>
      </c>
      <c r="L1847" s="231" t="s">
        <v>8104</v>
      </c>
    </row>
    <row r="1848" spans="1:12" ht="38.25" hidden="1" customHeight="1" x14ac:dyDescent="0.2">
      <c r="A1848" s="3">
        <v>1842</v>
      </c>
      <c r="B1848" s="179">
        <v>6224</v>
      </c>
      <c r="C1848" s="230" t="s">
        <v>2698</v>
      </c>
      <c r="D1848" s="188">
        <v>100</v>
      </c>
      <c r="E1848" s="179"/>
      <c r="F1848" s="179" t="s">
        <v>2423</v>
      </c>
      <c r="G1848" s="179" t="s">
        <v>2699</v>
      </c>
      <c r="H1848" s="490">
        <v>65000</v>
      </c>
      <c r="I1848" s="224" t="s">
        <v>2692</v>
      </c>
      <c r="J1848" s="237">
        <v>45016</v>
      </c>
      <c r="K1848" s="382">
        <v>324</v>
      </c>
      <c r="L1848" s="231" t="s">
        <v>8105</v>
      </c>
    </row>
    <row r="1849" spans="1:12" ht="38.25" hidden="1" customHeight="1" x14ac:dyDescent="0.2">
      <c r="A1849" s="3">
        <v>1843</v>
      </c>
      <c r="B1849" s="179">
        <v>6224</v>
      </c>
      <c r="C1849" s="230" t="s">
        <v>2700</v>
      </c>
      <c r="D1849" s="188">
        <v>60</v>
      </c>
      <c r="E1849" s="179"/>
      <c r="F1849" s="179" t="s">
        <v>2423</v>
      </c>
      <c r="G1849" s="179" t="s">
        <v>2701</v>
      </c>
      <c r="H1849" s="490">
        <v>30000</v>
      </c>
      <c r="I1849" s="224" t="s">
        <v>2692</v>
      </c>
      <c r="J1849" s="237">
        <v>45016</v>
      </c>
      <c r="K1849" s="382">
        <v>324</v>
      </c>
      <c r="L1849" s="231" t="s">
        <v>8106</v>
      </c>
    </row>
    <row r="1850" spans="1:12" ht="114.75" hidden="1" customHeight="1" x14ac:dyDescent="0.2">
      <c r="A1850" s="3">
        <v>1844</v>
      </c>
      <c r="B1850" s="179">
        <v>6224</v>
      </c>
      <c r="C1850" s="230" t="s">
        <v>2702</v>
      </c>
      <c r="D1850" s="188">
        <v>4350</v>
      </c>
      <c r="E1850" s="179"/>
      <c r="F1850" s="179" t="s">
        <v>2703</v>
      </c>
      <c r="G1850" s="188" t="s">
        <v>2431</v>
      </c>
      <c r="H1850" s="556">
        <v>541902276.82403433</v>
      </c>
      <c r="I1850" s="224" t="s">
        <v>2675</v>
      </c>
      <c r="J1850" s="237">
        <v>45016</v>
      </c>
      <c r="K1850" s="382">
        <v>307</v>
      </c>
      <c r="L1850" s="231" t="s">
        <v>8107</v>
      </c>
    </row>
    <row r="1851" spans="1:12" ht="114.75" hidden="1" customHeight="1" x14ac:dyDescent="0.2">
      <c r="A1851" s="3">
        <v>1845</v>
      </c>
      <c r="B1851" s="179">
        <v>6224</v>
      </c>
      <c r="C1851" s="230" t="s">
        <v>2702</v>
      </c>
      <c r="D1851" s="188">
        <v>386</v>
      </c>
      <c r="E1851" s="179"/>
      <c r="F1851" s="179" t="s">
        <v>2703</v>
      </c>
      <c r="G1851" s="188" t="s">
        <v>2433</v>
      </c>
      <c r="H1851" s="556">
        <v>62388216.309012882</v>
      </c>
      <c r="I1851" s="224" t="s">
        <v>2675</v>
      </c>
      <c r="J1851" s="237">
        <v>45016</v>
      </c>
      <c r="K1851" s="382">
        <v>307</v>
      </c>
      <c r="L1851" s="231" t="s">
        <v>8108</v>
      </c>
    </row>
    <row r="1852" spans="1:12" ht="63.75" hidden="1" customHeight="1" x14ac:dyDescent="0.2">
      <c r="A1852" s="3">
        <v>1846</v>
      </c>
      <c r="B1852" s="179">
        <v>6224</v>
      </c>
      <c r="C1852" s="230" t="s">
        <v>2704</v>
      </c>
      <c r="D1852" s="188">
        <v>25</v>
      </c>
      <c r="E1852" s="179"/>
      <c r="F1852" s="179" t="s">
        <v>2703</v>
      </c>
      <c r="G1852" s="179" t="s">
        <v>2478</v>
      </c>
      <c r="H1852" s="556">
        <v>10000000</v>
      </c>
      <c r="I1852" s="224" t="s">
        <v>2675</v>
      </c>
      <c r="J1852" s="237">
        <v>45016</v>
      </c>
      <c r="K1852" s="382">
        <v>307</v>
      </c>
      <c r="L1852" s="231" t="s">
        <v>8109</v>
      </c>
    </row>
    <row r="1853" spans="1:12" ht="51" hidden="1" customHeight="1" x14ac:dyDescent="0.2">
      <c r="A1853" s="3">
        <v>1847</v>
      </c>
      <c r="B1853" s="179">
        <v>6224</v>
      </c>
      <c r="C1853" s="230" t="s">
        <v>2705</v>
      </c>
      <c r="D1853" s="188">
        <v>350</v>
      </c>
      <c r="E1853" s="179"/>
      <c r="F1853" s="179" t="s">
        <v>2706</v>
      </c>
      <c r="G1853" s="179">
        <v>60124412</v>
      </c>
      <c r="H1853" s="490">
        <v>454300</v>
      </c>
      <c r="I1853" s="224" t="s">
        <v>2649</v>
      </c>
      <c r="J1853" s="237">
        <v>45016</v>
      </c>
      <c r="K1853" s="382">
        <v>314</v>
      </c>
      <c r="L1853" s="231" t="s">
        <v>8110</v>
      </c>
    </row>
    <row r="1854" spans="1:12" ht="51" hidden="1" customHeight="1" x14ac:dyDescent="0.2">
      <c r="A1854" s="3">
        <v>1848</v>
      </c>
      <c r="B1854" s="179">
        <v>6224</v>
      </c>
      <c r="C1854" s="230" t="s">
        <v>2705</v>
      </c>
      <c r="D1854" s="188">
        <v>250</v>
      </c>
      <c r="E1854" s="179"/>
      <c r="F1854" s="179" t="s">
        <v>2706</v>
      </c>
      <c r="G1854" s="179">
        <v>60124412</v>
      </c>
      <c r="H1854" s="490">
        <v>345700</v>
      </c>
      <c r="I1854" s="224" t="s">
        <v>2649</v>
      </c>
      <c r="J1854" s="237">
        <v>45016</v>
      </c>
      <c r="K1854" s="382">
        <v>314</v>
      </c>
      <c r="L1854" s="231" t="s">
        <v>8111</v>
      </c>
    </row>
    <row r="1855" spans="1:12" ht="38.25" hidden="1" customHeight="1" x14ac:dyDescent="0.2">
      <c r="A1855" s="3">
        <v>1849</v>
      </c>
      <c r="B1855" s="179">
        <v>6224</v>
      </c>
      <c r="C1855" s="230" t="s">
        <v>2659</v>
      </c>
      <c r="D1855" s="188">
        <v>1.25</v>
      </c>
      <c r="E1855" s="179"/>
      <c r="F1855" s="179" t="s">
        <v>2706</v>
      </c>
      <c r="G1855" s="179">
        <v>31211515</v>
      </c>
      <c r="H1855" s="490">
        <v>50000</v>
      </c>
      <c r="I1855" s="224" t="s">
        <v>2660</v>
      </c>
      <c r="J1855" s="237">
        <v>45016</v>
      </c>
      <c r="K1855" s="382">
        <v>278</v>
      </c>
      <c r="L1855" s="231" t="s">
        <v>8080</v>
      </c>
    </row>
    <row r="1856" spans="1:12" ht="38.25" hidden="1" customHeight="1" x14ac:dyDescent="0.2">
      <c r="A1856" s="3">
        <v>1850</v>
      </c>
      <c r="B1856" s="179">
        <v>6224</v>
      </c>
      <c r="C1856" s="230" t="s">
        <v>2707</v>
      </c>
      <c r="D1856" s="188">
        <v>250</v>
      </c>
      <c r="E1856" s="179"/>
      <c r="F1856" s="179" t="s">
        <v>2706</v>
      </c>
      <c r="G1856" s="179" t="s">
        <v>2708</v>
      </c>
      <c r="H1856" s="556">
        <v>50000000</v>
      </c>
      <c r="I1856" s="224" t="s">
        <v>2300</v>
      </c>
      <c r="J1856" s="237">
        <v>45017</v>
      </c>
      <c r="K1856" s="382">
        <v>250</v>
      </c>
      <c r="L1856" s="231" t="s">
        <v>8112</v>
      </c>
    </row>
    <row r="1857" spans="1:12" ht="63.75" hidden="1" customHeight="1" x14ac:dyDescent="0.2">
      <c r="A1857" s="3">
        <v>1851</v>
      </c>
      <c r="B1857" s="179">
        <v>6224</v>
      </c>
      <c r="C1857" s="230" t="s">
        <v>2709</v>
      </c>
      <c r="D1857" s="188">
        <v>1</v>
      </c>
      <c r="E1857" s="179"/>
      <c r="F1857" s="179" t="s">
        <v>2706</v>
      </c>
      <c r="G1857" s="179" t="s">
        <v>2710</v>
      </c>
      <c r="H1857" s="556">
        <v>30000000</v>
      </c>
      <c r="I1857" s="224" t="s">
        <v>2675</v>
      </c>
      <c r="J1857" s="237">
        <v>45078</v>
      </c>
      <c r="K1857" s="382">
        <v>304</v>
      </c>
      <c r="L1857" s="231" t="s">
        <v>8113</v>
      </c>
    </row>
    <row r="1858" spans="1:12" ht="25.5" hidden="1" customHeight="1" x14ac:dyDescent="0.2">
      <c r="A1858" s="3">
        <v>1852</v>
      </c>
      <c r="B1858" s="179">
        <v>6224</v>
      </c>
      <c r="C1858" s="234" t="s">
        <v>2686</v>
      </c>
      <c r="D1858" s="188">
        <v>32</v>
      </c>
      <c r="E1858" s="179"/>
      <c r="F1858" s="179" t="s">
        <v>2706</v>
      </c>
      <c r="G1858" s="179" t="s">
        <v>2687</v>
      </c>
      <c r="H1858" s="490">
        <v>15000</v>
      </c>
      <c r="I1858" s="224" t="s">
        <v>2683</v>
      </c>
      <c r="J1858" s="237">
        <v>45016</v>
      </c>
      <c r="K1858" s="382">
        <v>364</v>
      </c>
      <c r="L1858" s="231" t="s">
        <v>8114</v>
      </c>
    </row>
    <row r="1859" spans="1:12" ht="25.5" hidden="1" customHeight="1" x14ac:dyDescent="0.2">
      <c r="A1859" s="3">
        <v>1853</v>
      </c>
      <c r="B1859" s="179">
        <v>6224</v>
      </c>
      <c r="C1859" s="234" t="s">
        <v>2688</v>
      </c>
      <c r="D1859" s="188">
        <v>32</v>
      </c>
      <c r="E1859" s="179"/>
      <c r="F1859" s="179" t="s">
        <v>2706</v>
      </c>
      <c r="G1859" s="179" t="s">
        <v>2689</v>
      </c>
      <c r="H1859" s="490">
        <v>15000</v>
      </c>
      <c r="I1859" s="224" t="s">
        <v>2683</v>
      </c>
      <c r="J1859" s="237">
        <v>45017</v>
      </c>
      <c r="K1859" s="382">
        <v>364</v>
      </c>
      <c r="L1859" s="231" t="s">
        <v>8115</v>
      </c>
    </row>
    <row r="1860" spans="1:12" ht="25.5" hidden="1" customHeight="1" x14ac:dyDescent="0.2">
      <c r="A1860" s="3">
        <v>1854</v>
      </c>
      <c r="B1860" s="179">
        <v>6224</v>
      </c>
      <c r="C1860" s="234" t="s">
        <v>2711</v>
      </c>
      <c r="D1860" s="188">
        <v>10</v>
      </c>
      <c r="E1860" s="179"/>
      <c r="F1860" s="179" t="s">
        <v>2706</v>
      </c>
      <c r="G1860" s="179" t="s">
        <v>2712</v>
      </c>
      <c r="H1860" s="490">
        <v>20000</v>
      </c>
      <c r="I1860" s="224" t="s">
        <v>2683</v>
      </c>
      <c r="J1860" s="237">
        <v>45018</v>
      </c>
      <c r="K1860" s="382">
        <v>364</v>
      </c>
      <c r="L1860" s="231" t="s">
        <v>8116</v>
      </c>
    </row>
    <row r="1861" spans="1:12" ht="25.5" hidden="1" customHeight="1" x14ac:dyDescent="0.2">
      <c r="A1861" s="3">
        <v>1855</v>
      </c>
      <c r="B1861" s="179">
        <v>6224</v>
      </c>
      <c r="C1861" s="230" t="s">
        <v>2682</v>
      </c>
      <c r="D1861" s="188">
        <v>700</v>
      </c>
      <c r="E1861" s="179"/>
      <c r="F1861" s="179" t="s">
        <v>2706</v>
      </c>
      <c r="G1861" s="179">
        <v>31162418</v>
      </c>
      <c r="H1861" s="490">
        <v>40000</v>
      </c>
      <c r="I1861" s="224" t="s">
        <v>2683</v>
      </c>
      <c r="J1861" s="237">
        <v>45019</v>
      </c>
      <c r="K1861" s="382">
        <v>364</v>
      </c>
      <c r="L1861" s="231" t="s">
        <v>8117</v>
      </c>
    </row>
    <row r="1862" spans="1:12" ht="38.25" hidden="1" customHeight="1" x14ac:dyDescent="0.2">
      <c r="A1862" s="3">
        <v>1856</v>
      </c>
      <c r="B1862" s="179">
        <v>6224</v>
      </c>
      <c r="C1862" s="230" t="s">
        <v>2693</v>
      </c>
      <c r="D1862" s="188">
        <v>4</v>
      </c>
      <c r="E1862" s="179"/>
      <c r="F1862" s="179" t="s">
        <v>2706</v>
      </c>
      <c r="G1862" s="179">
        <v>24121802</v>
      </c>
      <c r="H1862" s="490">
        <v>26000</v>
      </c>
      <c r="I1862" s="224" t="s">
        <v>2692</v>
      </c>
      <c r="J1862" s="237">
        <v>45020</v>
      </c>
      <c r="K1862" s="382">
        <v>324</v>
      </c>
      <c r="L1862" s="231" t="s">
        <v>8118</v>
      </c>
    </row>
    <row r="1863" spans="1:12" ht="38.25" hidden="1" customHeight="1" x14ac:dyDescent="0.2">
      <c r="A1863" s="3">
        <v>1857</v>
      </c>
      <c r="B1863" s="179">
        <v>6224</v>
      </c>
      <c r="C1863" s="230" t="s">
        <v>2713</v>
      </c>
      <c r="D1863" s="188">
        <v>15</v>
      </c>
      <c r="E1863" s="179"/>
      <c r="F1863" s="179" t="s">
        <v>2706</v>
      </c>
      <c r="G1863" s="179" t="s">
        <v>2695</v>
      </c>
      <c r="H1863" s="490">
        <v>18000</v>
      </c>
      <c r="I1863" s="224" t="s">
        <v>2692</v>
      </c>
      <c r="J1863" s="237">
        <v>45021</v>
      </c>
      <c r="K1863" s="382">
        <v>324</v>
      </c>
      <c r="L1863" s="231" t="s">
        <v>8119</v>
      </c>
    </row>
    <row r="1864" spans="1:12" ht="38.25" hidden="1" customHeight="1" x14ac:dyDescent="0.2">
      <c r="A1864" s="3">
        <v>1858</v>
      </c>
      <c r="B1864" s="179">
        <v>6224</v>
      </c>
      <c r="C1864" s="230" t="s">
        <v>2714</v>
      </c>
      <c r="D1864" s="188">
        <v>5</v>
      </c>
      <c r="E1864" s="179"/>
      <c r="F1864" s="179" t="s">
        <v>2706</v>
      </c>
      <c r="G1864" s="179" t="s">
        <v>2697</v>
      </c>
      <c r="H1864" s="490">
        <v>14000</v>
      </c>
      <c r="I1864" s="224" t="s">
        <v>2692</v>
      </c>
      <c r="J1864" s="237">
        <v>45022</v>
      </c>
      <c r="K1864" s="382">
        <v>324</v>
      </c>
      <c r="L1864" s="231" t="s">
        <v>8120</v>
      </c>
    </row>
    <row r="1865" spans="1:12" ht="38.25" hidden="1" customHeight="1" x14ac:dyDescent="0.2">
      <c r="A1865" s="3">
        <v>1859</v>
      </c>
      <c r="B1865" s="179">
        <v>6224</v>
      </c>
      <c r="C1865" s="230" t="s">
        <v>2715</v>
      </c>
      <c r="D1865" s="188">
        <v>15</v>
      </c>
      <c r="E1865" s="179"/>
      <c r="F1865" s="179" t="s">
        <v>2706</v>
      </c>
      <c r="G1865" s="179">
        <v>27112838</v>
      </c>
      <c r="H1865" s="490">
        <v>42000</v>
      </c>
      <c r="I1865" s="224" t="s">
        <v>2692</v>
      </c>
      <c r="J1865" s="237">
        <v>45023</v>
      </c>
      <c r="K1865" s="382">
        <v>324</v>
      </c>
      <c r="L1865" s="231" t="s">
        <v>8121</v>
      </c>
    </row>
    <row r="1866" spans="1:12" ht="38.25" hidden="1" customHeight="1" x14ac:dyDescent="0.2">
      <c r="A1866" s="3">
        <v>1860</v>
      </c>
      <c r="B1866" s="179">
        <v>6224</v>
      </c>
      <c r="C1866" s="230" t="s">
        <v>2667</v>
      </c>
      <c r="D1866" s="188">
        <v>2</v>
      </c>
      <c r="E1866" s="179"/>
      <c r="F1866" s="179" t="s">
        <v>2706</v>
      </c>
      <c r="G1866" s="179">
        <v>31211518</v>
      </c>
      <c r="H1866" s="490">
        <v>32000</v>
      </c>
      <c r="I1866" s="224" t="s">
        <v>2668</v>
      </c>
      <c r="J1866" s="237">
        <v>45024</v>
      </c>
      <c r="K1866" s="382">
        <v>277</v>
      </c>
      <c r="L1866" s="231" t="s">
        <v>8084</v>
      </c>
    </row>
    <row r="1867" spans="1:12" ht="25.5" hidden="1" customHeight="1" x14ac:dyDescent="0.2">
      <c r="A1867" s="3">
        <v>1861</v>
      </c>
      <c r="B1867" s="179">
        <v>6224</v>
      </c>
      <c r="C1867" s="230" t="s">
        <v>2669</v>
      </c>
      <c r="D1867" s="188">
        <v>2</v>
      </c>
      <c r="E1867" s="179"/>
      <c r="F1867" s="179" t="s">
        <v>2706</v>
      </c>
      <c r="G1867" s="179">
        <v>312118</v>
      </c>
      <c r="H1867" s="490">
        <v>18000</v>
      </c>
      <c r="I1867" s="224" t="s">
        <v>2668</v>
      </c>
      <c r="J1867" s="237">
        <v>45025</v>
      </c>
      <c r="K1867" s="382">
        <v>277</v>
      </c>
      <c r="L1867" s="231" t="s">
        <v>8122</v>
      </c>
    </row>
    <row r="1868" spans="1:12" ht="38.25" hidden="1" customHeight="1" x14ac:dyDescent="0.2">
      <c r="A1868" s="3">
        <v>1862</v>
      </c>
      <c r="B1868" s="179">
        <v>6224</v>
      </c>
      <c r="C1868" s="230" t="s">
        <v>2716</v>
      </c>
      <c r="D1868" s="188">
        <v>1</v>
      </c>
      <c r="E1868" s="179"/>
      <c r="F1868" s="179" t="s">
        <v>2706</v>
      </c>
      <c r="G1868" s="179" t="s">
        <v>2717</v>
      </c>
      <c r="H1868" s="556">
        <v>130900000</v>
      </c>
      <c r="I1868" s="224" t="s">
        <v>2300</v>
      </c>
      <c r="J1868" s="237">
        <v>45078</v>
      </c>
      <c r="K1868" s="382">
        <v>250</v>
      </c>
      <c r="L1868" s="231" t="s">
        <v>8123</v>
      </c>
    </row>
    <row r="1869" spans="1:12" ht="38.25" hidden="1" customHeight="1" x14ac:dyDescent="0.2">
      <c r="A1869" s="3">
        <v>1863</v>
      </c>
      <c r="B1869" s="238">
        <v>6224</v>
      </c>
      <c r="C1869" s="242" t="s">
        <v>2718</v>
      </c>
      <c r="D1869" s="248">
        <v>5</v>
      </c>
      <c r="E1869" s="238"/>
      <c r="F1869" s="238" t="s">
        <v>2298</v>
      </c>
      <c r="G1869" s="238" t="s">
        <v>2719</v>
      </c>
      <c r="H1869" s="589">
        <v>100000</v>
      </c>
      <c r="I1869" s="240" t="s">
        <v>2299</v>
      </c>
      <c r="J1869" s="241">
        <v>45016</v>
      </c>
      <c r="K1869" s="91">
        <v>365</v>
      </c>
      <c r="L1869" s="245" t="s">
        <v>8124</v>
      </c>
    </row>
    <row r="1870" spans="1:12" ht="25.5" hidden="1" customHeight="1" x14ac:dyDescent="0.2">
      <c r="A1870" s="3">
        <v>1864</v>
      </c>
      <c r="B1870" s="188">
        <v>6101</v>
      </c>
      <c r="C1870" s="228" t="s">
        <v>37</v>
      </c>
      <c r="D1870" s="188">
        <v>7</v>
      </c>
      <c r="E1870" s="188"/>
      <c r="F1870" s="188" t="s">
        <v>2298</v>
      </c>
      <c r="G1870" s="188" t="s">
        <v>2302</v>
      </c>
      <c r="H1870" s="591">
        <v>25000</v>
      </c>
      <c r="I1870" s="224" t="s">
        <v>2303</v>
      </c>
      <c r="J1870" s="237">
        <v>45078</v>
      </c>
      <c r="K1870" s="382">
        <v>374</v>
      </c>
      <c r="L1870" s="231" t="s">
        <v>2720</v>
      </c>
    </row>
    <row r="1871" spans="1:12" ht="25.5" hidden="1" customHeight="1" x14ac:dyDescent="0.2">
      <c r="A1871" s="3">
        <v>1865</v>
      </c>
      <c r="B1871" s="188">
        <v>6101</v>
      </c>
      <c r="C1871" s="228" t="s">
        <v>42</v>
      </c>
      <c r="D1871" s="188">
        <v>6</v>
      </c>
      <c r="E1871" s="188"/>
      <c r="F1871" s="188" t="s">
        <v>2298</v>
      </c>
      <c r="G1871" s="188" t="s">
        <v>2304</v>
      </c>
      <c r="H1871" s="591">
        <v>10000</v>
      </c>
      <c r="I1871" s="224" t="s">
        <v>2303</v>
      </c>
      <c r="J1871" s="237">
        <v>45078</v>
      </c>
      <c r="K1871" s="382">
        <v>374</v>
      </c>
      <c r="L1871" s="231" t="s">
        <v>2720</v>
      </c>
    </row>
    <row r="1872" spans="1:12" ht="38.25" hidden="1" customHeight="1" x14ac:dyDescent="0.2">
      <c r="A1872" s="3">
        <v>1866</v>
      </c>
      <c r="B1872" s="188">
        <v>6110</v>
      </c>
      <c r="C1872" s="228" t="s">
        <v>2721</v>
      </c>
      <c r="D1872" s="188">
        <v>4</v>
      </c>
      <c r="E1872" s="188"/>
      <c r="F1872" s="188" t="s">
        <v>2298</v>
      </c>
      <c r="G1872" s="188" t="s">
        <v>2405</v>
      </c>
      <c r="H1872" s="591">
        <v>60000</v>
      </c>
      <c r="I1872" s="224" t="s">
        <v>2300</v>
      </c>
      <c r="J1872" s="237">
        <v>44986</v>
      </c>
      <c r="K1872" s="382">
        <v>250</v>
      </c>
      <c r="L1872" s="231" t="s">
        <v>2720</v>
      </c>
    </row>
    <row r="1873" spans="1:12" ht="38.25" hidden="1" customHeight="1" x14ac:dyDescent="0.2">
      <c r="A1873" s="3">
        <v>1867</v>
      </c>
      <c r="B1873" s="188">
        <v>6110</v>
      </c>
      <c r="C1873" s="228" t="s">
        <v>1955</v>
      </c>
      <c r="D1873" s="188">
        <v>7</v>
      </c>
      <c r="E1873" s="188"/>
      <c r="F1873" s="188" t="s">
        <v>2298</v>
      </c>
      <c r="G1873" s="188" t="s">
        <v>2722</v>
      </c>
      <c r="H1873" s="591">
        <v>30000</v>
      </c>
      <c r="I1873" s="224" t="s">
        <v>2300</v>
      </c>
      <c r="J1873" s="237">
        <v>45078</v>
      </c>
      <c r="K1873" s="382">
        <v>250</v>
      </c>
      <c r="L1873" s="231" t="s">
        <v>2720</v>
      </c>
    </row>
    <row r="1874" spans="1:12" ht="51" hidden="1" customHeight="1" x14ac:dyDescent="0.2">
      <c r="A1874" s="3">
        <v>1868</v>
      </c>
      <c r="B1874" s="188">
        <v>6110</v>
      </c>
      <c r="C1874" s="228" t="s">
        <v>140</v>
      </c>
      <c r="D1874" s="188">
        <v>5</v>
      </c>
      <c r="E1874" s="188"/>
      <c r="F1874" s="188" t="s">
        <v>2298</v>
      </c>
      <c r="G1874" s="188">
        <v>46171501</v>
      </c>
      <c r="H1874" s="591">
        <v>50000</v>
      </c>
      <c r="I1874" s="224" t="s">
        <v>2342</v>
      </c>
      <c r="J1874" s="237">
        <v>44986</v>
      </c>
      <c r="K1874" s="382">
        <v>314</v>
      </c>
      <c r="L1874" s="231" t="s">
        <v>2720</v>
      </c>
    </row>
    <row r="1875" spans="1:12" ht="38.25" hidden="1" customHeight="1" x14ac:dyDescent="0.2">
      <c r="A1875" s="3">
        <v>1869</v>
      </c>
      <c r="B1875" s="188">
        <v>6110</v>
      </c>
      <c r="C1875" s="228" t="s">
        <v>2723</v>
      </c>
      <c r="D1875" s="188">
        <v>50</v>
      </c>
      <c r="E1875" s="188"/>
      <c r="F1875" s="188" t="s">
        <v>2298</v>
      </c>
      <c r="G1875" s="188" t="s">
        <v>2687</v>
      </c>
      <c r="H1875" s="591">
        <v>50000</v>
      </c>
      <c r="I1875" s="224" t="s">
        <v>2299</v>
      </c>
      <c r="J1875" s="237">
        <v>45078</v>
      </c>
      <c r="K1875" s="382">
        <v>364</v>
      </c>
      <c r="L1875" s="231" t="s">
        <v>2720</v>
      </c>
    </row>
    <row r="1876" spans="1:12" ht="38.25" hidden="1" customHeight="1" x14ac:dyDescent="0.2">
      <c r="A1876" s="3">
        <v>1870</v>
      </c>
      <c r="B1876" s="188">
        <v>6110</v>
      </c>
      <c r="C1876" s="228" t="s">
        <v>2724</v>
      </c>
      <c r="D1876" s="188">
        <v>50</v>
      </c>
      <c r="E1876" s="188"/>
      <c r="F1876" s="188" t="s">
        <v>2298</v>
      </c>
      <c r="G1876" s="188" t="s">
        <v>2725</v>
      </c>
      <c r="H1876" s="591">
        <v>50000</v>
      </c>
      <c r="I1876" s="224" t="s">
        <v>2299</v>
      </c>
      <c r="J1876" s="237">
        <v>45078</v>
      </c>
      <c r="K1876" s="382">
        <v>364</v>
      </c>
      <c r="L1876" s="231" t="s">
        <v>2720</v>
      </c>
    </row>
    <row r="1877" spans="1:12" ht="38.25" hidden="1" customHeight="1" x14ac:dyDescent="0.2">
      <c r="A1877" s="3">
        <v>1871</v>
      </c>
      <c r="B1877" s="93">
        <v>6110</v>
      </c>
      <c r="C1877" s="94" t="s">
        <v>2726</v>
      </c>
      <c r="D1877" s="93">
        <v>25</v>
      </c>
      <c r="E1877" s="93"/>
      <c r="F1877" s="93" t="s">
        <v>2298</v>
      </c>
      <c r="G1877" s="93">
        <v>53102503</v>
      </c>
      <c r="H1877" s="592">
        <v>500000</v>
      </c>
      <c r="I1877" s="224" t="s">
        <v>2299</v>
      </c>
      <c r="J1877" s="237">
        <v>44986</v>
      </c>
      <c r="K1877" s="39">
        <v>365</v>
      </c>
      <c r="L1877" s="95" t="s">
        <v>2727</v>
      </c>
    </row>
    <row r="1878" spans="1:12" ht="38.25" hidden="1" customHeight="1" x14ac:dyDescent="0.2">
      <c r="A1878" s="3">
        <v>1872</v>
      </c>
      <c r="B1878" s="188">
        <v>6110</v>
      </c>
      <c r="C1878" s="94" t="s">
        <v>2728</v>
      </c>
      <c r="D1878" s="93">
        <v>25</v>
      </c>
      <c r="E1878" s="93"/>
      <c r="F1878" s="93" t="s">
        <v>2298</v>
      </c>
      <c r="G1878" s="93" t="s">
        <v>2729</v>
      </c>
      <c r="H1878" s="592">
        <v>500000</v>
      </c>
      <c r="I1878" s="224" t="s">
        <v>2299</v>
      </c>
      <c r="J1878" s="237">
        <v>44986</v>
      </c>
      <c r="K1878" s="39">
        <v>365</v>
      </c>
      <c r="L1878" s="95" t="s">
        <v>2727</v>
      </c>
    </row>
    <row r="1879" spans="1:12" ht="25.5" hidden="1" customHeight="1" x14ac:dyDescent="0.2">
      <c r="A1879" s="3">
        <v>1873</v>
      </c>
      <c r="B1879" s="188">
        <v>6110</v>
      </c>
      <c r="C1879" s="228" t="s">
        <v>37</v>
      </c>
      <c r="D1879" s="188">
        <v>52</v>
      </c>
      <c r="E1879" s="188"/>
      <c r="F1879" s="188" t="s">
        <v>2298</v>
      </c>
      <c r="G1879" s="188" t="s">
        <v>2302</v>
      </c>
      <c r="H1879" s="591">
        <v>180000</v>
      </c>
      <c r="I1879" s="224" t="s">
        <v>2303</v>
      </c>
      <c r="J1879" s="237">
        <v>45078</v>
      </c>
      <c r="K1879" s="382">
        <v>374</v>
      </c>
      <c r="L1879" s="231" t="s">
        <v>2720</v>
      </c>
    </row>
    <row r="1880" spans="1:12" ht="25.5" hidden="1" customHeight="1" x14ac:dyDescent="0.2">
      <c r="A1880" s="3">
        <v>1874</v>
      </c>
      <c r="B1880" s="93">
        <v>6110</v>
      </c>
      <c r="C1880" s="228" t="s">
        <v>42</v>
      </c>
      <c r="D1880" s="188">
        <v>40</v>
      </c>
      <c r="E1880" s="188"/>
      <c r="F1880" s="188" t="s">
        <v>2298</v>
      </c>
      <c r="G1880" s="188" t="s">
        <v>2304</v>
      </c>
      <c r="H1880" s="591">
        <v>60000</v>
      </c>
      <c r="I1880" s="224" t="s">
        <v>2303</v>
      </c>
      <c r="J1880" s="237">
        <v>45078</v>
      </c>
      <c r="K1880" s="382">
        <v>374</v>
      </c>
      <c r="L1880" s="231" t="s">
        <v>2720</v>
      </c>
    </row>
    <row r="1881" spans="1:12" ht="38.25" hidden="1" customHeight="1" x14ac:dyDescent="0.2">
      <c r="A1881" s="3">
        <v>1875</v>
      </c>
      <c r="B1881" s="188">
        <v>6110</v>
      </c>
      <c r="C1881" s="228" t="s">
        <v>2730</v>
      </c>
      <c r="D1881" s="188">
        <v>4</v>
      </c>
      <c r="E1881" s="188"/>
      <c r="F1881" s="188" t="s">
        <v>2298</v>
      </c>
      <c r="G1881" s="188">
        <v>43211802</v>
      </c>
      <c r="H1881" s="591">
        <v>30000</v>
      </c>
      <c r="I1881" s="224" t="s">
        <v>2335</v>
      </c>
      <c r="J1881" s="237">
        <v>44958</v>
      </c>
      <c r="K1881" s="382">
        <v>351</v>
      </c>
      <c r="L1881" s="231" t="s">
        <v>2720</v>
      </c>
    </row>
    <row r="1882" spans="1:12" ht="38.25" hidden="1" customHeight="1" x14ac:dyDescent="0.2">
      <c r="A1882" s="3">
        <v>1876</v>
      </c>
      <c r="B1882" s="188">
        <v>6110</v>
      </c>
      <c r="C1882" s="228" t="s">
        <v>2731</v>
      </c>
      <c r="D1882" s="188">
        <v>4</v>
      </c>
      <c r="E1882" s="188"/>
      <c r="F1882" s="188" t="s">
        <v>2298</v>
      </c>
      <c r="G1882" s="188">
        <v>52161512</v>
      </c>
      <c r="H1882" s="591">
        <v>30000</v>
      </c>
      <c r="I1882" s="224" t="s">
        <v>2335</v>
      </c>
      <c r="J1882" s="237">
        <v>44958</v>
      </c>
      <c r="K1882" s="382">
        <v>351</v>
      </c>
      <c r="L1882" s="231" t="s">
        <v>2720</v>
      </c>
    </row>
    <row r="1883" spans="1:12" ht="25.5" hidden="1" customHeight="1" x14ac:dyDescent="0.2">
      <c r="A1883" s="3">
        <v>1877</v>
      </c>
      <c r="B1883" s="188">
        <v>6110</v>
      </c>
      <c r="C1883" s="228" t="s">
        <v>2732</v>
      </c>
      <c r="D1883" s="188">
        <v>20</v>
      </c>
      <c r="E1883" s="188"/>
      <c r="F1883" s="93" t="s">
        <v>2298</v>
      </c>
      <c r="G1883" s="188" t="s">
        <v>2411</v>
      </c>
      <c r="H1883" s="591">
        <v>30000</v>
      </c>
      <c r="I1883" s="224" t="s">
        <v>2412</v>
      </c>
      <c r="J1883" s="237">
        <v>45078</v>
      </c>
      <c r="K1883" s="382">
        <v>354</v>
      </c>
      <c r="L1883" s="231" t="s">
        <v>2720</v>
      </c>
    </row>
    <row r="1884" spans="1:12" ht="25.5" hidden="1" customHeight="1" x14ac:dyDescent="0.2">
      <c r="A1884" s="3">
        <v>1878</v>
      </c>
      <c r="B1884" s="188">
        <v>6110</v>
      </c>
      <c r="C1884" s="228" t="s">
        <v>2733</v>
      </c>
      <c r="D1884" s="188">
        <v>10</v>
      </c>
      <c r="E1884" s="188"/>
      <c r="F1884" s="188" t="s">
        <v>2298</v>
      </c>
      <c r="G1884" s="188" t="s">
        <v>2734</v>
      </c>
      <c r="H1884" s="591">
        <v>15000</v>
      </c>
      <c r="I1884" s="224" t="s">
        <v>2412</v>
      </c>
      <c r="J1884" s="237">
        <v>45078</v>
      </c>
      <c r="K1884" s="382">
        <v>354</v>
      </c>
      <c r="L1884" s="231" t="s">
        <v>2720</v>
      </c>
    </row>
    <row r="1885" spans="1:12" ht="38.25" hidden="1" customHeight="1" x14ac:dyDescent="0.2">
      <c r="A1885" s="3">
        <v>1879</v>
      </c>
      <c r="B1885" s="188">
        <v>6110</v>
      </c>
      <c r="C1885" s="228" t="s">
        <v>2735</v>
      </c>
      <c r="D1885" s="188">
        <v>15</v>
      </c>
      <c r="E1885" s="188"/>
      <c r="F1885" s="188" t="s">
        <v>2298</v>
      </c>
      <c r="G1885" s="188" t="s">
        <v>2407</v>
      </c>
      <c r="H1885" s="591">
        <v>15000</v>
      </c>
      <c r="I1885" s="224" t="s">
        <v>2599</v>
      </c>
      <c r="J1885" s="237">
        <v>45078</v>
      </c>
      <c r="K1885" s="382">
        <v>359</v>
      </c>
      <c r="L1885" s="231" t="s">
        <v>2720</v>
      </c>
    </row>
    <row r="1886" spans="1:12" ht="38.25" hidden="1" customHeight="1" x14ac:dyDescent="0.2">
      <c r="A1886" s="3">
        <v>1880</v>
      </c>
      <c r="B1886" s="188">
        <v>6110</v>
      </c>
      <c r="C1886" s="228" t="s">
        <v>2736</v>
      </c>
      <c r="D1886" s="188">
        <v>3</v>
      </c>
      <c r="E1886" s="188"/>
      <c r="F1886" s="188" t="s">
        <v>2298</v>
      </c>
      <c r="G1886" s="188">
        <v>44103103</v>
      </c>
      <c r="H1886" s="591">
        <v>400000</v>
      </c>
      <c r="I1886" s="224" t="s">
        <v>2335</v>
      </c>
      <c r="J1886" s="237">
        <v>45017</v>
      </c>
      <c r="K1886" s="382">
        <v>352</v>
      </c>
      <c r="L1886" s="231" t="s">
        <v>2720</v>
      </c>
    </row>
    <row r="1887" spans="1:12" ht="63.75" hidden="1" customHeight="1" x14ac:dyDescent="0.2">
      <c r="A1887" s="3">
        <v>1881</v>
      </c>
      <c r="B1887" s="188">
        <v>6110</v>
      </c>
      <c r="C1887" s="228" t="s">
        <v>2737</v>
      </c>
      <c r="D1887" s="188">
        <v>12</v>
      </c>
      <c r="E1887" s="188"/>
      <c r="F1887" s="188" t="s">
        <v>2738</v>
      </c>
      <c r="G1887" s="188" t="s">
        <v>2739</v>
      </c>
      <c r="H1887" s="593">
        <v>100000000</v>
      </c>
      <c r="I1887" s="224" t="s">
        <v>2348</v>
      </c>
      <c r="J1887" s="237">
        <v>44958</v>
      </c>
      <c r="K1887" s="382">
        <v>407</v>
      </c>
      <c r="L1887" s="231" t="s">
        <v>2740</v>
      </c>
    </row>
    <row r="1888" spans="1:12" ht="51" hidden="1" customHeight="1" x14ac:dyDescent="0.2">
      <c r="A1888" s="3">
        <v>1882</v>
      </c>
      <c r="B1888" s="188">
        <v>6110</v>
      </c>
      <c r="C1888" s="228" t="s">
        <v>2741</v>
      </c>
      <c r="D1888" s="188">
        <v>100</v>
      </c>
      <c r="E1888" s="188"/>
      <c r="F1888" s="188" t="s">
        <v>2738</v>
      </c>
      <c r="G1888" s="188">
        <v>30121601</v>
      </c>
      <c r="H1888" s="591">
        <v>9400000</v>
      </c>
      <c r="I1888" s="224" t="s">
        <v>2447</v>
      </c>
      <c r="J1888" s="237">
        <v>45078</v>
      </c>
      <c r="K1888" s="382">
        <v>309</v>
      </c>
      <c r="L1888" s="231"/>
    </row>
    <row r="1889" spans="1:12" ht="51" hidden="1" customHeight="1" x14ac:dyDescent="0.2">
      <c r="A1889" s="3">
        <v>1883</v>
      </c>
      <c r="B1889" s="188">
        <v>6110</v>
      </c>
      <c r="C1889" s="228" t="s">
        <v>2742</v>
      </c>
      <c r="D1889" s="188">
        <v>100</v>
      </c>
      <c r="E1889" s="188"/>
      <c r="F1889" s="188" t="s">
        <v>2738</v>
      </c>
      <c r="G1889" s="188">
        <v>11101601</v>
      </c>
      <c r="H1889" s="591">
        <v>9950000</v>
      </c>
      <c r="I1889" s="224" t="s">
        <v>2342</v>
      </c>
      <c r="J1889" s="237">
        <v>45078</v>
      </c>
      <c r="K1889" s="382">
        <v>314</v>
      </c>
      <c r="L1889" s="231"/>
    </row>
    <row r="1890" spans="1:12" ht="38.25" hidden="1" customHeight="1" x14ac:dyDescent="0.2">
      <c r="A1890" s="3">
        <v>1884</v>
      </c>
      <c r="B1890" s="188">
        <v>6110</v>
      </c>
      <c r="C1890" s="228" t="s">
        <v>2743</v>
      </c>
      <c r="D1890" s="188">
        <v>100</v>
      </c>
      <c r="E1890" s="188"/>
      <c r="F1890" s="188" t="s">
        <v>2738</v>
      </c>
      <c r="G1890" s="188">
        <v>11121604</v>
      </c>
      <c r="H1890" s="591">
        <v>5800000</v>
      </c>
      <c r="I1890" s="224" t="s">
        <v>2744</v>
      </c>
      <c r="J1890" s="237">
        <v>45078</v>
      </c>
      <c r="K1890" s="382">
        <v>319</v>
      </c>
      <c r="L1890" s="231"/>
    </row>
    <row r="1891" spans="1:12" ht="63.75" hidden="1" customHeight="1" x14ac:dyDescent="0.2">
      <c r="A1891" s="3">
        <v>1885</v>
      </c>
      <c r="B1891" s="188">
        <v>6110</v>
      </c>
      <c r="C1891" s="228" t="s">
        <v>2745</v>
      </c>
      <c r="D1891" s="188">
        <v>100</v>
      </c>
      <c r="E1891" s="188"/>
      <c r="F1891" s="188" t="s">
        <v>2738</v>
      </c>
      <c r="G1891" s="188">
        <v>221019</v>
      </c>
      <c r="H1891" s="591">
        <v>3950000</v>
      </c>
      <c r="I1891" s="224" t="s">
        <v>2569</v>
      </c>
      <c r="J1891" s="237">
        <v>45078</v>
      </c>
      <c r="K1891" s="382">
        <v>324</v>
      </c>
      <c r="L1891" s="231"/>
    </row>
    <row r="1892" spans="1:12" ht="12.75" hidden="1" customHeight="1" x14ac:dyDescent="0.2">
      <c r="A1892" s="3">
        <v>1886</v>
      </c>
      <c r="B1892" s="188">
        <v>6110</v>
      </c>
      <c r="C1892" s="228" t="s">
        <v>2746</v>
      </c>
      <c r="D1892" s="188">
        <v>15</v>
      </c>
      <c r="E1892" s="188"/>
      <c r="F1892" s="188" t="s">
        <v>2738</v>
      </c>
      <c r="G1892" s="188">
        <v>39121001</v>
      </c>
      <c r="H1892" s="591">
        <v>650000</v>
      </c>
      <c r="I1892" s="224" t="s">
        <v>2747</v>
      </c>
      <c r="J1892" s="237">
        <v>45078</v>
      </c>
      <c r="K1892" s="382">
        <v>410</v>
      </c>
      <c r="L1892" s="231"/>
    </row>
    <row r="1893" spans="1:12" ht="63.75" hidden="1" customHeight="1" x14ac:dyDescent="0.2">
      <c r="A1893" s="3">
        <v>1887</v>
      </c>
      <c r="B1893" s="188">
        <v>6110</v>
      </c>
      <c r="C1893" s="228" t="s">
        <v>2748</v>
      </c>
      <c r="D1893" s="188">
        <v>12</v>
      </c>
      <c r="E1893" s="188"/>
      <c r="F1893" s="188" t="s">
        <v>2749</v>
      </c>
      <c r="G1893" s="188" t="s">
        <v>2750</v>
      </c>
      <c r="H1893" s="593">
        <v>82000000</v>
      </c>
      <c r="I1893" s="224" t="s">
        <v>2348</v>
      </c>
      <c r="J1893" s="237">
        <v>45078</v>
      </c>
      <c r="K1893" s="382">
        <v>407</v>
      </c>
      <c r="L1893" s="231" t="s">
        <v>2740</v>
      </c>
    </row>
    <row r="1894" spans="1:12" ht="51" hidden="1" customHeight="1" x14ac:dyDescent="0.2">
      <c r="A1894" s="3">
        <v>1888</v>
      </c>
      <c r="B1894" s="188">
        <v>6110</v>
      </c>
      <c r="C1894" s="228" t="s">
        <v>2741</v>
      </c>
      <c r="D1894" s="188">
        <v>100</v>
      </c>
      <c r="E1894" s="188"/>
      <c r="F1894" s="188" t="s">
        <v>2749</v>
      </c>
      <c r="G1894" s="188">
        <v>30121601</v>
      </c>
      <c r="H1894" s="591">
        <v>10860000</v>
      </c>
      <c r="I1894" s="224" t="s">
        <v>2447</v>
      </c>
      <c r="J1894" s="237">
        <v>45078</v>
      </c>
      <c r="K1894" s="382">
        <v>309</v>
      </c>
      <c r="L1894" s="231"/>
    </row>
    <row r="1895" spans="1:12" ht="51" hidden="1" customHeight="1" x14ac:dyDescent="0.2">
      <c r="A1895" s="3">
        <v>1889</v>
      </c>
      <c r="B1895" s="188">
        <v>6110</v>
      </c>
      <c r="C1895" s="228" t="s">
        <v>2742</v>
      </c>
      <c r="D1895" s="188">
        <v>100</v>
      </c>
      <c r="E1895" s="188"/>
      <c r="F1895" s="188" t="s">
        <v>2749</v>
      </c>
      <c r="G1895" s="188">
        <v>11101601</v>
      </c>
      <c r="H1895" s="591">
        <v>11600000</v>
      </c>
      <c r="I1895" s="224" t="s">
        <v>2342</v>
      </c>
      <c r="J1895" s="237">
        <v>45078</v>
      </c>
      <c r="K1895" s="382">
        <v>314</v>
      </c>
      <c r="L1895" s="231"/>
    </row>
    <row r="1896" spans="1:12" ht="25.5" hidden="1" customHeight="1" x14ac:dyDescent="0.2">
      <c r="A1896" s="3">
        <v>1890</v>
      </c>
      <c r="B1896" s="188">
        <v>6110</v>
      </c>
      <c r="C1896" s="228" t="s">
        <v>2743</v>
      </c>
      <c r="D1896" s="188">
        <v>100</v>
      </c>
      <c r="E1896" s="188"/>
      <c r="F1896" s="188" t="s">
        <v>2749</v>
      </c>
      <c r="G1896" s="188">
        <v>11121604</v>
      </c>
      <c r="H1896" s="591">
        <v>5800000</v>
      </c>
      <c r="I1896" s="224" t="s">
        <v>2751</v>
      </c>
      <c r="J1896" s="237">
        <v>45078</v>
      </c>
      <c r="K1896" s="382">
        <v>319</v>
      </c>
      <c r="L1896" s="231"/>
    </row>
    <row r="1897" spans="1:12" ht="63.75" hidden="1" customHeight="1" x14ac:dyDescent="0.2">
      <c r="A1897" s="3">
        <v>1891</v>
      </c>
      <c r="B1897" s="188">
        <v>6110</v>
      </c>
      <c r="C1897" s="228" t="s">
        <v>2745</v>
      </c>
      <c r="D1897" s="188">
        <v>100</v>
      </c>
      <c r="E1897" s="188"/>
      <c r="F1897" s="188" t="s">
        <v>2749</v>
      </c>
      <c r="G1897" s="188">
        <v>221019</v>
      </c>
      <c r="H1897" s="591">
        <v>3950000</v>
      </c>
      <c r="I1897" s="224" t="s">
        <v>2569</v>
      </c>
      <c r="J1897" s="237">
        <v>45078</v>
      </c>
      <c r="K1897" s="382">
        <v>324</v>
      </c>
      <c r="L1897" s="231"/>
    </row>
    <row r="1898" spans="1:12" ht="12.75" hidden="1" customHeight="1" x14ac:dyDescent="0.2">
      <c r="A1898" s="3">
        <v>1892</v>
      </c>
      <c r="B1898" s="188">
        <v>6110</v>
      </c>
      <c r="C1898" s="228" t="s">
        <v>2746</v>
      </c>
      <c r="D1898" s="188">
        <v>15</v>
      </c>
      <c r="E1898" s="188"/>
      <c r="F1898" s="188" t="s">
        <v>2749</v>
      </c>
      <c r="G1898" s="188">
        <v>39121001</v>
      </c>
      <c r="H1898" s="591">
        <v>600000</v>
      </c>
      <c r="I1898" s="224" t="s">
        <v>2747</v>
      </c>
      <c r="J1898" s="237">
        <v>45078</v>
      </c>
      <c r="K1898" s="382">
        <v>410</v>
      </c>
      <c r="L1898" s="231"/>
    </row>
    <row r="1899" spans="1:12" ht="38.25" hidden="1" x14ac:dyDescent="0.2">
      <c r="A1899" s="3">
        <v>1893</v>
      </c>
      <c r="B1899" s="188">
        <v>6110</v>
      </c>
      <c r="C1899" s="228" t="s">
        <v>1931</v>
      </c>
      <c r="D1899" s="188">
        <v>2</v>
      </c>
      <c r="E1899" s="188"/>
      <c r="F1899" s="188" t="s">
        <v>2298</v>
      </c>
      <c r="G1899" s="188">
        <v>44121615</v>
      </c>
      <c r="H1899" s="490">
        <v>15000</v>
      </c>
      <c r="I1899" s="224" t="s">
        <v>2335</v>
      </c>
      <c r="J1899" s="237">
        <v>45079</v>
      </c>
      <c r="K1899" s="382">
        <v>350</v>
      </c>
      <c r="L1899" s="231" t="s">
        <v>2720</v>
      </c>
    </row>
    <row r="1900" spans="1:12" ht="38.25" hidden="1" x14ac:dyDescent="0.2">
      <c r="A1900" s="3">
        <v>1894</v>
      </c>
      <c r="B1900" s="188">
        <v>6110</v>
      </c>
      <c r="C1900" s="228" t="s">
        <v>2364</v>
      </c>
      <c r="D1900" s="188">
        <v>10</v>
      </c>
      <c r="E1900" s="188"/>
      <c r="F1900" s="188" t="s">
        <v>2298</v>
      </c>
      <c r="G1900" s="179">
        <v>14111530</v>
      </c>
      <c r="H1900" s="490">
        <v>20000</v>
      </c>
      <c r="I1900" s="224" t="s">
        <v>2335</v>
      </c>
      <c r="J1900" s="237">
        <v>45080</v>
      </c>
      <c r="K1900" s="382">
        <v>350</v>
      </c>
      <c r="L1900" s="231" t="s">
        <v>2720</v>
      </c>
    </row>
    <row r="1901" spans="1:12" ht="38.25" hidden="1" x14ac:dyDescent="0.2">
      <c r="A1901" s="3">
        <v>1895</v>
      </c>
      <c r="B1901" s="188">
        <v>6110</v>
      </c>
      <c r="C1901" s="228" t="s">
        <v>2366</v>
      </c>
      <c r="D1901" s="188">
        <v>20</v>
      </c>
      <c r="E1901" s="188"/>
      <c r="F1901" s="188" t="s">
        <v>2298</v>
      </c>
      <c r="G1901" s="179">
        <v>44121701</v>
      </c>
      <c r="H1901" s="490">
        <v>15000</v>
      </c>
      <c r="I1901" s="224" t="s">
        <v>2335</v>
      </c>
      <c r="J1901" s="237">
        <v>45081</v>
      </c>
      <c r="K1901" s="382">
        <v>350</v>
      </c>
      <c r="L1901" s="231" t="s">
        <v>2720</v>
      </c>
    </row>
    <row r="1902" spans="1:12" ht="38.25" hidden="1" x14ac:dyDescent="0.2">
      <c r="A1902" s="3">
        <v>1896</v>
      </c>
      <c r="B1902" s="188">
        <v>6110</v>
      </c>
      <c r="C1902" s="228" t="s">
        <v>2367</v>
      </c>
      <c r="D1902" s="188">
        <v>20</v>
      </c>
      <c r="E1902" s="188"/>
      <c r="F1902" s="188" t="s">
        <v>2298</v>
      </c>
      <c r="G1902" s="179">
        <v>44121701</v>
      </c>
      <c r="H1902" s="490">
        <v>15000</v>
      </c>
      <c r="I1902" s="224" t="s">
        <v>2335</v>
      </c>
      <c r="J1902" s="237">
        <v>45082</v>
      </c>
      <c r="K1902" s="382">
        <v>350</v>
      </c>
      <c r="L1902" s="231" t="s">
        <v>2720</v>
      </c>
    </row>
    <row r="1903" spans="1:12" ht="38.25" hidden="1" x14ac:dyDescent="0.2">
      <c r="A1903" s="3">
        <v>1897</v>
      </c>
      <c r="B1903" s="188">
        <v>6110</v>
      </c>
      <c r="C1903" s="228" t="s">
        <v>2368</v>
      </c>
      <c r="D1903" s="188">
        <v>20</v>
      </c>
      <c r="E1903" s="188"/>
      <c r="F1903" s="188" t="s">
        <v>2298</v>
      </c>
      <c r="G1903" s="179">
        <v>44121701</v>
      </c>
      <c r="H1903" s="490">
        <v>15000</v>
      </c>
      <c r="I1903" s="224" t="s">
        <v>2335</v>
      </c>
      <c r="J1903" s="237">
        <v>45083</v>
      </c>
      <c r="K1903" s="382">
        <v>350</v>
      </c>
      <c r="L1903" s="231" t="s">
        <v>2720</v>
      </c>
    </row>
    <row r="1904" spans="1:12" ht="38.25" hidden="1" x14ac:dyDescent="0.2">
      <c r="A1904" s="3">
        <v>1898</v>
      </c>
      <c r="B1904" s="188">
        <v>6110</v>
      </c>
      <c r="C1904" s="228" t="s">
        <v>2752</v>
      </c>
      <c r="D1904" s="188">
        <v>10</v>
      </c>
      <c r="E1904" s="188"/>
      <c r="F1904" s="188" t="s">
        <v>2298</v>
      </c>
      <c r="G1904" s="179">
        <v>14111530</v>
      </c>
      <c r="H1904" s="490">
        <v>20000</v>
      </c>
      <c r="I1904" s="224" t="s">
        <v>2335</v>
      </c>
      <c r="J1904" s="237">
        <v>45084</v>
      </c>
      <c r="K1904" s="382">
        <v>350</v>
      </c>
      <c r="L1904" s="231" t="s">
        <v>2720</v>
      </c>
    </row>
    <row r="1905" spans="1:12" ht="38.25" hidden="1" x14ac:dyDescent="0.2">
      <c r="A1905" s="3">
        <v>1899</v>
      </c>
      <c r="B1905" s="188">
        <v>6110</v>
      </c>
      <c r="C1905" s="228" t="s">
        <v>2372</v>
      </c>
      <c r="D1905" s="188">
        <v>10</v>
      </c>
      <c r="E1905" s="188"/>
      <c r="F1905" s="188" t="s">
        <v>2298</v>
      </c>
      <c r="G1905" s="179">
        <v>44122107</v>
      </c>
      <c r="H1905" s="490">
        <v>10000</v>
      </c>
      <c r="I1905" s="224" t="s">
        <v>2335</v>
      </c>
      <c r="J1905" s="237">
        <v>45085</v>
      </c>
      <c r="K1905" s="382">
        <v>350</v>
      </c>
      <c r="L1905" s="231" t="s">
        <v>2720</v>
      </c>
    </row>
    <row r="1906" spans="1:12" ht="38.25" hidden="1" x14ac:dyDescent="0.2">
      <c r="A1906" s="3">
        <v>1900</v>
      </c>
      <c r="B1906" s="188">
        <v>6110</v>
      </c>
      <c r="C1906" s="230" t="s">
        <v>2375</v>
      </c>
      <c r="D1906" s="188">
        <v>5</v>
      </c>
      <c r="E1906" s="188"/>
      <c r="F1906" s="188" t="s">
        <v>2298</v>
      </c>
      <c r="G1906" s="179">
        <v>44121618</v>
      </c>
      <c r="H1906" s="490">
        <v>5000</v>
      </c>
      <c r="I1906" s="224" t="s">
        <v>2335</v>
      </c>
      <c r="J1906" s="237">
        <v>45086</v>
      </c>
      <c r="K1906" s="382">
        <v>350</v>
      </c>
      <c r="L1906" s="231" t="s">
        <v>2720</v>
      </c>
    </row>
    <row r="1907" spans="1:12" ht="38.25" hidden="1" x14ac:dyDescent="0.2">
      <c r="A1907" s="3">
        <v>1901</v>
      </c>
      <c r="B1907" s="188">
        <v>6110</v>
      </c>
      <c r="C1907" s="230" t="s">
        <v>2377</v>
      </c>
      <c r="D1907" s="188">
        <v>10</v>
      </c>
      <c r="E1907" s="188"/>
      <c r="F1907" s="188" t="s">
        <v>2298</v>
      </c>
      <c r="G1907" s="179">
        <v>44121716</v>
      </c>
      <c r="H1907" s="490">
        <v>20000</v>
      </c>
      <c r="I1907" s="224" t="s">
        <v>2335</v>
      </c>
      <c r="J1907" s="237">
        <v>45087</v>
      </c>
      <c r="K1907" s="382">
        <v>350</v>
      </c>
      <c r="L1907" s="231" t="s">
        <v>2720</v>
      </c>
    </row>
    <row r="1908" spans="1:12" ht="38.25" hidden="1" x14ac:dyDescent="0.2">
      <c r="A1908" s="3">
        <v>1902</v>
      </c>
      <c r="B1908" s="188">
        <v>6110</v>
      </c>
      <c r="C1908" s="228" t="s">
        <v>2379</v>
      </c>
      <c r="D1908" s="188">
        <v>10</v>
      </c>
      <c r="E1908" s="188"/>
      <c r="F1908" s="188" t="s">
        <v>2298</v>
      </c>
      <c r="G1908" s="179">
        <v>44121716</v>
      </c>
      <c r="H1908" s="490">
        <v>20000</v>
      </c>
      <c r="I1908" s="224" t="s">
        <v>2335</v>
      </c>
      <c r="J1908" s="237">
        <v>45088</v>
      </c>
      <c r="K1908" s="382">
        <v>350</v>
      </c>
      <c r="L1908" s="231" t="s">
        <v>2720</v>
      </c>
    </row>
    <row r="1909" spans="1:12" ht="38.25" hidden="1" x14ac:dyDescent="0.2">
      <c r="A1909" s="3">
        <v>1903</v>
      </c>
      <c r="B1909" s="188">
        <v>6110</v>
      </c>
      <c r="C1909" s="228" t="s">
        <v>2381</v>
      </c>
      <c r="D1909" s="188">
        <v>10</v>
      </c>
      <c r="E1909" s="188"/>
      <c r="F1909" s="188" t="s">
        <v>2298</v>
      </c>
      <c r="G1909" s="179">
        <v>44121716</v>
      </c>
      <c r="H1909" s="490">
        <v>20000</v>
      </c>
      <c r="I1909" s="224" t="s">
        <v>2335</v>
      </c>
      <c r="J1909" s="237">
        <v>45089</v>
      </c>
      <c r="K1909" s="382">
        <v>350</v>
      </c>
      <c r="L1909" s="231" t="s">
        <v>2720</v>
      </c>
    </row>
    <row r="1910" spans="1:12" ht="38.25" hidden="1" x14ac:dyDescent="0.2">
      <c r="A1910" s="3">
        <v>1904</v>
      </c>
      <c r="B1910" s="188">
        <v>6110</v>
      </c>
      <c r="C1910" s="228" t="s">
        <v>2383</v>
      </c>
      <c r="D1910" s="188">
        <v>6</v>
      </c>
      <c r="E1910" s="188"/>
      <c r="F1910" s="188" t="s">
        <v>2298</v>
      </c>
      <c r="G1910" s="179">
        <v>44121708</v>
      </c>
      <c r="H1910" s="490">
        <v>20000</v>
      </c>
      <c r="I1910" s="224" t="s">
        <v>2335</v>
      </c>
      <c r="J1910" s="237">
        <v>45090</v>
      </c>
      <c r="K1910" s="382">
        <v>350</v>
      </c>
      <c r="L1910" s="231" t="s">
        <v>2720</v>
      </c>
    </row>
    <row r="1911" spans="1:12" ht="38.25" hidden="1" x14ac:dyDescent="0.2">
      <c r="A1911" s="3">
        <v>1905</v>
      </c>
      <c r="B1911" s="188">
        <v>6110</v>
      </c>
      <c r="C1911" s="228" t="s">
        <v>2384</v>
      </c>
      <c r="D1911" s="188">
        <v>6</v>
      </c>
      <c r="E1911" s="188"/>
      <c r="F1911" s="188" t="s">
        <v>2298</v>
      </c>
      <c r="G1911" s="179">
        <v>44121708</v>
      </c>
      <c r="H1911" s="490">
        <v>20000</v>
      </c>
      <c r="I1911" s="224" t="s">
        <v>2335</v>
      </c>
      <c r="J1911" s="237">
        <v>45091</v>
      </c>
      <c r="K1911" s="382">
        <v>350</v>
      </c>
      <c r="L1911" s="231" t="s">
        <v>2720</v>
      </c>
    </row>
    <row r="1912" spans="1:12" ht="38.25" hidden="1" x14ac:dyDescent="0.2">
      <c r="A1912" s="3">
        <v>1906</v>
      </c>
      <c r="B1912" s="188">
        <v>6110</v>
      </c>
      <c r="C1912" s="228" t="s">
        <v>2385</v>
      </c>
      <c r="D1912" s="188">
        <v>6</v>
      </c>
      <c r="E1912" s="188"/>
      <c r="F1912" s="188" t="s">
        <v>2298</v>
      </c>
      <c r="G1912" s="179">
        <v>44121708</v>
      </c>
      <c r="H1912" s="490">
        <v>20000</v>
      </c>
      <c r="I1912" s="224" t="s">
        <v>2335</v>
      </c>
      <c r="J1912" s="237">
        <v>45092</v>
      </c>
      <c r="K1912" s="382">
        <v>350</v>
      </c>
      <c r="L1912" s="231" t="s">
        <v>2720</v>
      </c>
    </row>
    <row r="1913" spans="1:12" ht="38.25" hidden="1" x14ac:dyDescent="0.2">
      <c r="A1913" s="3">
        <v>1907</v>
      </c>
      <c r="B1913" s="188">
        <v>6110</v>
      </c>
      <c r="C1913" s="230" t="s">
        <v>2386</v>
      </c>
      <c r="D1913" s="188">
        <v>6</v>
      </c>
      <c r="E1913" s="188"/>
      <c r="F1913" s="188" t="s">
        <v>2298</v>
      </c>
      <c r="G1913" s="179">
        <v>44121708</v>
      </c>
      <c r="H1913" s="490">
        <v>20000</v>
      </c>
      <c r="I1913" s="224" t="s">
        <v>2335</v>
      </c>
      <c r="J1913" s="237">
        <v>45093</v>
      </c>
      <c r="K1913" s="382">
        <v>350</v>
      </c>
      <c r="L1913" s="231" t="s">
        <v>2720</v>
      </c>
    </row>
    <row r="1914" spans="1:12" ht="38.25" hidden="1" x14ac:dyDescent="0.2">
      <c r="A1914" s="3">
        <v>1908</v>
      </c>
      <c r="B1914" s="188">
        <v>6110</v>
      </c>
      <c r="C1914" s="228" t="s">
        <v>2388</v>
      </c>
      <c r="D1914" s="188">
        <v>6</v>
      </c>
      <c r="E1914" s="188"/>
      <c r="F1914" s="188" t="s">
        <v>2298</v>
      </c>
      <c r="G1914" s="179">
        <v>44121708</v>
      </c>
      <c r="H1914" s="490">
        <v>20000</v>
      </c>
      <c r="I1914" s="224" t="s">
        <v>2335</v>
      </c>
      <c r="J1914" s="237">
        <v>45094</v>
      </c>
      <c r="K1914" s="382">
        <v>350</v>
      </c>
      <c r="L1914" s="231" t="s">
        <v>2720</v>
      </c>
    </row>
    <row r="1915" spans="1:12" ht="38.25" hidden="1" x14ac:dyDescent="0.2">
      <c r="A1915" s="3">
        <v>1909</v>
      </c>
      <c r="B1915" s="188">
        <v>6110</v>
      </c>
      <c r="C1915" s="228" t="s">
        <v>2753</v>
      </c>
      <c r="D1915" s="188">
        <v>5</v>
      </c>
      <c r="E1915" s="188"/>
      <c r="F1915" s="188" t="s">
        <v>2298</v>
      </c>
      <c r="G1915" s="179">
        <v>44122026</v>
      </c>
      <c r="H1915" s="585">
        <v>10000</v>
      </c>
      <c r="I1915" s="224" t="s">
        <v>2335</v>
      </c>
      <c r="J1915" s="237">
        <v>45095</v>
      </c>
      <c r="K1915" s="382">
        <v>350</v>
      </c>
      <c r="L1915" s="231" t="s">
        <v>2720</v>
      </c>
    </row>
    <row r="1916" spans="1:12" ht="38.25" hidden="1" x14ac:dyDescent="0.2">
      <c r="A1916" s="3">
        <v>1910</v>
      </c>
      <c r="B1916" s="188">
        <v>6110</v>
      </c>
      <c r="C1916" s="230" t="s">
        <v>2391</v>
      </c>
      <c r="D1916" s="188">
        <v>3</v>
      </c>
      <c r="E1916" s="188"/>
      <c r="F1916" s="188" t="s">
        <v>2298</v>
      </c>
      <c r="G1916" s="179">
        <v>44121702</v>
      </c>
      <c r="H1916" s="585">
        <v>12000</v>
      </c>
      <c r="I1916" s="224" t="s">
        <v>2335</v>
      </c>
      <c r="J1916" s="237">
        <v>45096</v>
      </c>
      <c r="K1916" s="382">
        <v>350</v>
      </c>
      <c r="L1916" s="231" t="s">
        <v>2720</v>
      </c>
    </row>
    <row r="1917" spans="1:12" ht="38.25" hidden="1" x14ac:dyDescent="0.2">
      <c r="A1917" s="3">
        <v>1911</v>
      </c>
      <c r="B1917" s="188">
        <v>6110</v>
      </c>
      <c r="C1917" s="230" t="s">
        <v>2392</v>
      </c>
      <c r="D1917" s="188">
        <v>4</v>
      </c>
      <c r="E1917" s="188"/>
      <c r="F1917" s="188" t="s">
        <v>2298</v>
      </c>
      <c r="G1917" s="179">
        <v>44111912</v>
      </c>
      <c r="H1917" s="585">
        <v>12000</v>
      </c>
      <c r="I1917" s="224" t="s">
        <v>2335</v>
      </c>
      <c r="J1917" s="237">
        <v>45097</v>
      </c>
      <c r="K1917" s="382">
        <v>350</v>
      </c>
      <c r="L1917" s="231" t="s">
        <v>2720</v>
      </c>
    </row>
    <row r="1918" spans="1:12" ht="38.25" hidden="1" x14ac:dyDescent="0.2">
      <c r="A1918" s="3">
        <v>1912</v>
      </c>
      <c r="B1918" s="188">
        <v>6110</v>
      </c>
      <c r="C1918" s="230" t="s">
        <v>2754</v>
      </c>
      <c r="D1918" s="188">
        <v>5</v>
      </c>
      <c r="E1918" s="188"/>
      <c r="F1918" s="188" t="s">
        <v>2298</v>
      </c>
      <c r="G1918" s="179">
        <v>31201512</v>
      </c>
      <c r="H1918" s="585">
        <v>10000</v>
      </c>
      <c r="I1918" s="224" t="s">
        <v>2335</v>
      </c>
      <c r="J1918" s="237">
        <v>45098</v>
      </c>
      <c r="K1918" s="382">
        <v>350</v>
      </c>
      <c r="L1918" s="231" t="s">
        <v>2720</v>
      </c>
    </row>
    <row r="1919" spans="1:12" ht="38.25" hidden="1" x14ac:dyDescent="0.2">
      <c r="A1919" s="3">
        <v>1913</v>
      </c>
      <c r="B1919" s="188">
        <v>6110</v>
      </c>
      <c r="C1919" s="230" t="s">
        <v>2394</v>
      </c>
      <c r="D1919" s="188">
        <v>2</v>
      </c>
      <c r="E1919" s="188"/>
      <c r="F1919" s="188" t="s">
        <v>2298</v>
      </c>
      <c r="G1919" s="179">
        <v>46111502</v>
      </c>
      <c r="H1919" s="585">
        <v>5000</v>
      </c>
      <c r="I1919" s="224" t="s">
        <v>2335</v>
      </c>
      <c r="J1919" s="237">
        <v>45099</v>
      </c>
      <c r="K1919" s="382">
        <v>350</v>
      </c>
      <c r="L1919" s="231" t="s">
        <v>2720</v>
      </c>
    </row>
    <row r="1920" spans="1:12" ht="38.25" hidden="1" x14ac:dyDescent="0.2">
      <c r="A1920" s="3">
        <v>1914</v>
      </c>
      <c r="B1920" s="188">
        <v>6110</v>
      </c>
      <c r="C1920" s="230" t="s">
        <v>2395</v>
      </c>
      <c r="D1920" s="188">
        <v>2</v>
      </c>
      <c r="E1920" s="188"/>
      <c r="F1920" s="188" t="s">
        <v>2298</v>
      </c>
      <c r="G1920" s="179">
        <v>46111502</v>
      </c>
      <c r="H1920" s="585">
        <v>5000</v>
      </c>
      <c r="I1920" s="224" t="s">
        <v>2335</v>
      </c>
      <c r="J1920" s="237">
        <v>45100</v>
      </c>
      <c r="K1920" s="382">
        <v>350</v>
      </c>
      <c r="L1920" s="231" t="s">
        <v>2720</v>
      </c>
    </row>
    <row r="1921" spans="1:12" ht="38.25" hidden="1" x14ac:dyDescent="0.2">
      <c r="A1921" s="3">
        <v>1915</v>
      </c>
      <c r="B1921" s="188">
        <v>6110</v>
      </c>
      <c r="C1921" s="230" t="s">
        <v>2396</v>
      </c>
      <c r="D1921" s="188">
        <v>1</v>
      </c>
      <c r="E1921" s="188"/>
      <c r="F1921" s="188" t="s">
        <v>2298</v>
      </c>
      <c r="G1921" s="179">
        <v>44122011</v>
      </c>
      <c r="H1921" s="585">
        <v>2000</v>
      </c>
      <c r="I1921" s="224" t="s">
        <v>2335</v>
      </c>
      <c r="J1921" s="237">
        <v>45101</v>
      </c>
      <c r="K1921" s="382">
        <v>350</v>
      </c>
      <c r="L1921" s="231" t="s">
        <v>2720</v>
      </c>
    </row>
    <row r="1922" spans="1:12" ht="38.25" hidden="1" x14ac:dyDescent="0.2">
      <c r="A1922" s="3">
        <v>1916</v>
      </c>
      <c r="B1922" s="188">
        <v>6110</v>
      </c>
      <c r="C1922" s="228" t="s">
        <v>2398</v>
      </c>
      <c r="D1922" s="188">
        <v>2</v>
      </c>
      <c r="E1922" s="188"/>
      <c r="F1922" s="188" t="s">
        <v>2298</v>
      </c>
      <c r="G1922" s="179">
        <v>44122029</v>
      </c>
      <c r="H1922" s="585">
        <v>10000</v>
      </c>
      <c r="I1922" s="224" t="s">
        <v>2335</v>
      </c>
      <c r="J1922" s="237">
        <v>45102</v>
      </c>
      <c r="K1922" s="382">
        <v>350</v>
      </c>
      <c r="L1922" s="231" t="s">
        <v>2720</v>
      </c>
    </row>
    <row r="1923" spans="1:12" ht="38.25" hidden="1" x14ac:dyDescent="0.2">
      <c r="A1923" s="3">
        <v>1917</v>
      </c>
      <c r="B1923" s="188">
        <v>6110</v>
      </c>
      <c r="C1923" s="228" t="s">
        <v>2399</v>
      </c>
      <c r="D1923" s="188">
        <v>5</v>
      </c>
      <c r="E1923" s="188"/>
      <c r="F1923" s="188" t="s">
        <v>2298</v>
      </c>
      <c r="G1923" s="179">
        <v>44121802</v>
      </c>
      <c r="H1923" s="585">
        <v>15000</v>
      </c>
      <c r="I1923" s="224" t="s">
        <v>2335</v>
      </c>
      <c r="J1923" s="237">
        <v>45103</v>
      </c>
      <c r="K1923" s="382">
        <v>350</v>
      </c>
      <c r="L1923" s="231" t="s">
        <v>2720</v>
      </c>
    </row>
    <row r="1924" spans="1:12" ht="38.25" hidden="1" x14ac:dyDescent="0.2">
      <c r="A1924" s="3">
        <v>1918</v>
      </c>
      <c r="B1924" s="188">
        <v>6110</v>
      </c>
      <c r="C1924" s="230" t="s">
        <v>2409</v>
      </c>
      <c r="D1924" s="188">
        <v>5</v>
      </c>
      <c r="E1924" s="188"/>
      <c r="F1924" s="188" t="s">
        <v>2298</v>
      </c>
      <c r="G1924" s="179">
        <v>31201503</v>
      </c>
      <c r="H1924" s="585">
        <v>10000</v>
      </c>
      <c r="I1924" s="224" t="s">
        <v>2335</v>
      </c>
      <c r="J1924" s="237">
        <v>45104</v>
      </c>
      <c r="K1924" s="382">
        <v>350</v>
      </c>
      <c r="L1924" s="231" t="s">
        <v>2720</v>
      </c>
    </row>
    <row r="1925" spans="1:12" ht="38.25" hidden="1" x14ac:dyDescent="0.2">
      <c r="A1925" s="3">
        <v>1919</v>
      </c>
      <c r="B1925" s="188">
        <v>6110</v>
      </c>
      <c r="C1925" s="230" t="s">
        <v>2755</v>
      </c>
      <c r="D1925" s="188">
        <v>2</v>
      </c>
      <c r="E1925" s="188"/>
      <c r="F1925" s="188" t="s">
        <v>2298</v>
      </c>
      <c r="G1925" s="179">
        <v>31163211</v>
      </c>
      <c r="H1925" s="585">
        <v>2000</v>
      </c>
      <c r="I1925" s="224" t="s">
        <v>2335</v>
      </c>
      <c r="J1925" s="237">
        <v>45105</v>
      </c>
      <c r="K1925" s="382">
        <v>350</v>
      </c>
      <c r="L1925" s="231" t="s">
        <v>2720</v>
      </c>
    </row>
    <row r="1926" spans="1:12" ht="38.25" hidden="1" customHeight="1" x14ac:dyDescent="0.2">
      <c r="A1926" s="3">
        <v>1920</v>
      </c>
      <c r="B1926" s="188">
        <v>6120</v>
      </c>
      <c r="C1926" s="228" t="s">
        <v>2721</v>
      </c>
      <c r="D1926" s="188">
        <v>4</v>
      </c>
      <c r="E1926" s="188"/>
      <c r="F1926" s="188" t="s">
        <v>2298</v>
      </c>
      <c r="G1926" s="188" t="s">
        <v>2405</v>
      </c>
      <c r="H1926" s="591">
        <v>50000</v>
      </c>
      <c r="I1926" s="224" t="s">
        <v>2300</v>
      </c>
      <c r="J1926" s="237">
        <v>45106</v>
      </c>
      <c r="K1926" s="382">
        <v>250</v>
      </c>
      <c r="L1926" s="231" t="s">
        <v>2720</v>
      </c>
    </row>
    <row r="1927" spans="1:12" ht="38.25" hidden="1" customHeight="1" x14ac:dyDescent="0.2">
      <c r="A1927" s="3">
        <v>1921</v>
      </c>
      <c r="B1927" s="188">
        <v>6120</v>
      </c>
      <c r="C1927" s="228" t="s">
        <v>2756</v>
      </c>
      <c r="D1927" s="188">
        <v>12</v>
      </c>
      <c r="E1927" s="188"/>
      <c r="F1927" s="188" t="s">
        <v>2298</v>
      </c>
      <c r="G1927" s="188" t="s">
        <v>2722</v>
      </c>
      <c r="H1927" s="591">
        <v>50000</v>
      </c>
      <c r="I1927" s="224" t="s">
        <v>2300</v>
      </c>
      <c r="J1927" s="237">
        <v>45107</v>
      </c>
      <c r="K1927" s="382">
        <v>250</v>
      </c>
      <c r="L1927" s="231" t="s">
        <v>2720</v>
      </c>
    </row>
    <row r="1928" spans="1:12" ht="63.75" hidden="1" customHeight="1" x14ac:dyDescent="0.2">
      <c r="A1928" s="3">
        <v>1922</v>
      </c>
      <c r="B1928" s="188">
        <v>6120</v>
      </c>
      <c r="C1928" s="228" t="s">
        <v>2757</v>
      </c>
      <c r="D1928" s="188">
        <v>2</v>
      </c>
      <c r="E1928" s="188"/>
      <c r="F1928" s="188" t="s">
        <v>2298</v>
      </c>
      <c r="G1928" s="188">
        <v>20122004</v>
      </c>
      <c r="H1928" s="591">
        <v>150000</v>
      </c>
      <c r="I1928" s="224" t="s">
        <v>2348</v>
      </c>
      <c r="J1928" s="237">
        <v>45108</v>
      </c>
      <c r="K1928" s="382">
        <v>304</v>
      </c>
      <c r="L1928" s="231" t="s">
        <v>2720</v>
      </c>
    </row>
    <row r="1929" spans="1:12" ht="63.75" hidden="1" customHeight="1" x14ac:dyDescent="0.2">
      <c r="A1929" s="3">
        <v>1923</v>
      </c>
      <c r="B1929" s="188">
        <v>6120</v>
      </c>
      <c r="C1929" s="228" t="s">
        <v>2758</v>
      </c>
      <c r="D1929" s="188">
        <v>10</v>
      </c>
      <c r="E1929" s="188"/>
      <c r="F1929" s="188" t="s">
        <v>2298</v>
      </c>
      <c r="G1929" s="188">
        <v>39121409</v>
      </c>
      <c r="H1929" s="591">
        <v>75000</v>
      </c>
      <c r="I1929" s="224" t="s">
        <v>2348</v>
      </c>
      <c r="J1929" s="237">
        <v>44986</v>
      </c>
      <c r="K1929" s="382">
        <v>304</v>
      </c>
      <c r="L1929" s="231" t="s">
        <v>2720</v>
      </c>
    </row>
    <row r="1930" spans="1:12" ht="51" hidden="1" customHeight="1" x14ac:dyDescent="0.2">
      <c r="A1930" s="3">
        <v>1924</v>
      </c>
      <c r="B1930" s="188">
        <v>6120</v>
      </c>
      <c r="C1930" s="228" t="s">
        <v>140</v>
      </c>
      <c r="D1930" s="188">
        <v>20</v>
      </c>
      <c r="E1930" s="188"/>
      <c r="F1930" s="188" t="s">
        <v>2298</v>
      </c>
      <c r="G1930" s="188">
        <v>46171501</v>
      </c>
      <c r="H1930" s="591">
        <v>250000</v>
      </c>
      <c r="I1930" s="224" t="s">
        <v>2342</v>
      </c>
      <c r="J1930" s="237">
        <v>45017</v>
      </c>
      <c r="K1930" s="382">
        <v>314</v>
      </c>
      <c r="L1930" s="231" t="s">
        <v>2720</v>
      </c>
    </row>
    <row r="1931" spans="1:12" ht="51" hidden="1" customHeight="1" x14ac:dyDescent="0.2">
      <c r="A1931" s="3">
        <v>1925</v>
      </c>
      <c r="B1931" s="188">
        <v>6120</v>
      </c>
      <c r="C1931" s="228" t="s">
        <v>2759</v>
      </c>
      <c r="D1931" s="188">
        <v>10</v>
      </c>
      <c r="E1931" s="188"/>
      <c r="F1931" s="188" t="s">
        <v>2298</v>
      </c>
      <c r="G1931" s="188">
        <v>46171503</v>
      </c>
      <c r="H1931" s="591">
        <v>250000</v>
      </c>
      <c r="I1931" s="224" t="s">
        <v>2342</v>
      </c>
      <c r="J1931" s="237">
        <v>45107</v>
      </c>
      <c r="K1931" s="382">
        <v>314</v>
      </c>
      <c r="L1931" s="231" t="s">
        <v>2720</v>
      </c>
    </row>
    <row r="1932" spans="1:12" ht="51" hidden="1" customHeight="1" x14ac:dyDescent="0.2">
      <c r="A1932" s="3">
        <v>1926</v>
      </c>
      <c r="B1932" s="188">
        <v>6120</v>
      </c>
      <c r="C1932" s="228" t="s">
        <v>2760</v>
      </c>
      <c r="D1932" s="188">
        <v>1000</v>
      </c>
      <c r="E1932" s="188"/>
      <c r="F1932" s="188" t="s">
        <v>2298</v>
      </c>
      <c r="G1932" s="188">
        <v>30102206</v>
      </c>
      <c r="H1932" s="591">
        <v>2500000</v>
      </c>
      <c r="I1932" s="224" t="s">
        <v>2342</v>
      </c>
      <c r="J1932" s="237">
        <v>45017</v>
      </c>
      <c r="K1932" s="382">
        <v>314</v>
      </c>
      <c r="L1932" s="231" t="s">
        <v>2727</v>
      </c>
    </row>
    <row r="1933" spans="1:12" ht="38.25" hidden="1" customHeight="1" x14ac:dyDescent="0.2">
      <c r="A1933" s="3">
        <v>1927</v>
      </c>
      <c r="B1933" s="188">
        <v>6120</v>
      </c>
      <c r="C1933" s="228" t="s">
        <v>2723</v>
      </c>
      <c r="D1933" s="188">
        <v>15</v>
      </c>
      <c r="E1933" s="188"/>
      <c r="F1933" s="188" t="s">
        <v>2298</v>
      </c>
      <c r="G1933" s="188" t="s">
        <v>2687</v>
      </c>
      <c r="H1933" s="591">
        <v>15000</v>
      </c>
      <c r="I1933" s="224" t="s">
        <v>2299</v>
      </c>
      <c r="J1933" s="237">
        <v>45107</v>
      </c>
      <c r="K1933" s="382">
        <v>364</v>
      </c>
      <c r="L1933" s="231" t="s">
        <v>2720</v>
      </c>
    </row>
    <row r="1934" spans="1:12" ht="38.25" hidden="1" customHeight="1" x14ac:dyDescent="0.2">
      <c r="A1934" s="3">
        <v>1928</v>
      </c>
      <c r="B1934" s="188">
        <v>6120</v>
      </c>
      <c r="C1934" s="228" t="s">
        <v>2724</v>
      </c>
      <c r="D1934" s="188">
        <v>15</v>
      </c>
      <c r="E1934" s="188"/>
      <c r="F1934" s="188" t="s">
        <v>2298</v>
      </c>
      <c r="G1934" s="188" t="s">
        <v>2725</v>
      </c>
      <c r="H1934" s="591">
        <v>15000</v>
      </c>
      <c r="I1934" s="224" t="s">
        <v>2299</v>
      </c>
      <c r="J1934" s="237">
        <v>45107</v>
      </c>
      <c r="K1934" s="382">
        <v>364</v>
      </c>
      <c r="L1934" s="231" t="s">
        <v>2720</v>
      </c>
    </row>
    <row r="1935" spans="1:12" ht="38.25" hidden="1" customHeight="1" x14ac:dyDescent="0.2">
      <c r="A1935" s="3">
        <v>1929</v>
      </c>
      <c r="B1935" s="188">
        <v>6120</v>
      </c>
      <c r="C1935" s="228" t="s">
        <v>2761</v>
      </c>
      <c r="D1935" s="188">
        <v>100</v>
      </c>
      <c r="E1935" s="188"/>
      <c r="F1935" s="188" t="s">
        <v>2298</v>
      </c>
      <c r="G1935" s="188" t="s">
        <v>2725</v>
      </c>
      <c r="H1935" s="591">
        <v>5000</v>
      </c>
      <c r="I1935" s="224" t="s">
        <v>2299</v>
      </c>
      <c r="J1935" s="237">
        <v>44958</v>
      </c>
      <c r="K1935" s="382">
        <v>364</v>
      </c>
      <c r="L1935" s="231" t="s">
        <v>2720</v>
      </c>
    </row>
    <row r="1936" spans="1:12" ht="38.25" hidden="1" customHeight="1" x14ac:dyDescent="0.2">
      <c r="A1936" s="3">
        <v>1930</v>
      </c>
      <c r="B1936" s="188">
        <v>6120</v>
      </c>
      <c r="C1936" s="228" t="s">
        <v>2762</v>
      </c>
      <c r="D1936" s="188">
        <v>1</v>
      </c>
      <c r="E1936" s="188"/>
      <c r="F1936" s="188" t="s">
        <v>2298</v>
      </c>
      <c r="G1936" s="188">
        <v>26111710</v>
      </c>
      <c r="H1936" s="591">
        <v>150000</v>
      </c>
      <c r="I1936" s="224" t="s">
        <v>2299</v>
      </c>
      <c r="J1936" s="237">
        <v>45047</v>
      </c>
      <c r="K1936" s="382">
        <v>364</v>
      </c>
      <c r="L1936" s="231" t="s">
        <v>2720</v>
      </c>
    </row>
    <row r="1937" spans="1:12" ht="38.25" hidden="1" customHeight="1" x14ac:dyDescent="0.2">
      <c r="A1937" s="3">
        <v>1931</v>
      </c>
      <c r="B1937" s="188">
        <v>6120</v>
      </c>
      <c r="C1937" s="228" t="s">
        <v>2763</v>
      </c>
      <c r="D1937" s="188">
        <v>1</v>
      </c>
      <c r="E1937" s="188"/>
      <c r="F1937" s="188" t="s">
        <v>2298</v>
      </c>
      <c r="G1937" s="188">
        <v>31201632</v>
      </c>
      <c r="H1937" s="591">
        <v>15000</v>
      </c>
      <c r="I1937" s="224" t="s">
        <v>2299</v>
      </c>
      <c r="J1937" s="237">
        <v>45047</v>
      </c>
      <c r="K1937" s="382">
        <v>364</v>
      </c>
      <c r="L1937" s="231" t="s">
        <v>2720</v>
      </c>
    </row>
    <row r="1938" spans="1:12" ht="51" hidden="1" customHeight="1" x14ac:dyDescent="0.2">
      <c r="A1938" s="3">
        <v>1932</v>
      </c>
      <c r="B1938" s="188">
        <v>6120</v>
      </c>
      <c r="C1938" s="94" t="s">
        <v>2764</v>
      </c>
      <c r="D1938" s="93">
        <v>3</v>
      </c>
      <c r="E1938" s="93"/>
      <c r="F1938" s="93" t="s">
        <v>2298</v>
      </c>
      <c r="G1938" s="93">
        <v>53102503</v>
      </c>
      <c r="H1938" s="592">
        <v>75000</v>
      </c>
      <c r="I1938" s="224" t="s">
        <v>2299</v>
      </c>
      <c r="J1938" s="237">
        <v>44986</v>
      </c>
      <c r="K1938" s="39">
        <v>365</v>
      </c>
      <c r="L1938" s="231" t="s">
        <v>2720</v>
      </c>
    </row>
    <row r="1939" spans="1:12" ht="25.5" hidden="1" customHeight="1" x14ac:dyDescent="0.2">
      <c r="A1939" s="3">
        <v>1933</v>
      </c>
      <c r="B1939" s="188">
        <v>6120</v>
      </c>
      <c r="C1939" s="228" t="s">
        <v>37</v>
      </c>
      <c r="D1939" s="188">
        <v>30</v>
      </c>
      <c r="E1939" s="188"/>
      <c r="F1939" s="188" t="s">
        <v>2298</v>
      </c>
      <c r="G1939" s="188" t="s">
        <v>2302</v>
      </c>
      <c r="H1939" s="591">
        <v>100000</v>
      </c>
      <c r="I1939" s="224" t="s">
        <v>2303</v>
      </c>
      <c r="J1939" s="237">
        <v>45078</v>
      </c>
      <c r="K1939" s="382">
        <v>374</v>
      </c>
      <c r="L1939" s="231" t="s">
        <v>2720</v>
      </c>
    </row>
    <row r="1940" spans="1:12" ht="25.5" hidden="1" customHeight="1" x14ac:dyDescent="0.2">
      <c r="A1940" s="3">
        <v>1934</v>
      </c>
      <c r="B1940" s="188">
        <v>6120</v>
      </c>
      <c r="C1940" s="228" t="s">
        <v>42</v>
      </c>
      <c r="D1940" s="188">
        <v>25</v>
      </c>
      <c r="E1940" s="188"/>
      <c r="F1940" s="188" t="s">
        <v>2298</v>
      </c>
      <c r="G1940" s="188" t="s">
        <v>2304</v>
      </c>
      <c r="H1940" s="591">
        <v>40000</v>
      </c>
      <c r="I1940" s="224" t="s">
        <v>2303</v>
      </c>
      <c r="J1940" s="237">
        <v>45078</v>
      </c>
      <c r="K1940" s="382">
        <v>374</v>
      </c>
      <c r="L1940" s="231" t="s">
        <v>2720</v>
      </c>
    </row>
    <row r="1941" spans="1:12" ht="38.25" hidden="1" customHeight="1" x14ac:dyDescent="0.2">
      <c r="A1941" s="3">
        <v>1935</v>
      </c>
      <c r="B1941" s="188">
        <v>6110</v>
      </c>
      <c r="C1941" s="228" t="s">
        <v>2736</v>
      </c>
      <c r="D1941" s="188">
        <v>3</v>
      </c>
      <c r="E1941" s="188"/>
      <c r="F1941" s="188" t="s">
        <v>2298</v>
      </c>
      <c r="G1941" s="188">
        <v>44103103</v>
      </c>
      <c r="H1941" s="591">
        <v>400000</v>
      </c>
      <c r="I1941" s="224" t="s">
        <v>2335</v>
      </c>
      <c r="J1941" s="237">
        <v>44986</v>
      </c>
      <c r="K1941" s="382">
        <v>352</v>
      </c>
      <c r="L1941" s="231" t="s">
        <v>2720</v>
      </c>
    </row>
    <row r="1942" spans="1:12" ht="38.25" hidden="1" customHeight="1" x14ac:dyDescent="0.2">
      <c r="A1942" s="3">
        <v>1936</v>
      </c>
      <c r="B1942" s="188">
        <v>6120</v>
      </c>
      <c r="C1942" s="228" t="s">
        <v>2730</v>
      </c>
      <c r="D1942" s="188">
        <v>2</v>
      </c>
      <c r="E1942" s="188"/>
      <c r="F1942" s="188" t="s">
        <v>2298</v>
      </c>
      <c r="G1942" s="188">
        <v>43211802</v>
      </c>
      <c r="H1942" s="591">
        <v>15000</v>
      </c>
      <c r="I1942" s="224" t="s">
        <v>2335</v>
      </c>
      <c r="J1942" s="237">
        <v>45078</v>
      </c>
      <c r="K1942" s="382">
        <v>351</v>
      </c>
      <c r="L1942" s="231" t="s">
        <v>2720</v>
      </c>
    </row>
    <row r="1943" spans="1:12" ht="25.5" hidden="1" customHeight="1" x14ac:dyDescent="0.2">
      <c r="A1943" s="3">
        <v>1937</v>
      </c>
      <c r="B1943" s="188">
        <v>6120</v>
      </c>
      <c r="C1943" s="228" t="s">
        <v>2732</v>
      </c>
      <c r="D1943" s="188">
        <v>10</v>
      </c>
      <c r="E1943" s="188"/>
      <c r="F1943" s="93" t="s">
        <v>2298</v>
      </c>
      <c r="G1943" s="188" t="s">
        <v>2411</v>
      </c>
      <c r="H1943" s="591">
        <v>20000</v>
      </c>
      <c r="I1943" s="224" t="s">
        <v>2412</v>
      </c>
      <c r="J1943" s="237">
        <v>45078</v>
      </c>
      <c r="K1943" s="382">
        <v>354</v>
      </c>
      <c r="L1943" s="231" t="s">
        <v>2720</v>
      </c>
    </row>
    <row r="1944" spans="1:12" ht="25.5" hidden="1" customHeight="1" x14ac:dyDescent="0.2">
      <c r="A1944" s="3">
        <v>1938</v>
      </c>
      <c r="B1944" s="188">
        <v>6120</v>
      </c>
      <c r="C1944" s="228" t="s">
        <v>2733</v>
      </c>
      <c r="D1944" s="188">
        <v>10</v>
      </c>
      <c r="E1944" s="188"/>
      <c r="F1944" s="188" t="s">
        <v>2298</v>
      </c>
      <c r="G1944" s="188" t="s">
        <v>2734</v>
      </c>
      <c r="H1944" s="591">
        <v>15000</v>
      </c>
      <c r="I1944" s="224" t="s">
        <v>2412</v>
      </c>
      <c r="J1944" s="237">
        <v>45078</v>
      </c>
      <c r="K1944" s="382">
        <v>354</v>
      </c>
      <c r="L1944" s="231" t="s">
        <v>2720</v>
      </c>
    </row>
    <row r="1945" spans="1:12" ht="38.25" hidden="1" customHeight="1" x14ac:dyDescent="0.2">
      <c r="A1945" s="3">
        <v>1939</v>
      </c>
      <c r="B1945" s="188">
        <v>6120</v>
      </c>
      <c r="C1945" s="228" t="s">
        <v>2735</v>
      </c>
      <c r="D1945" s="188">
        <v>10</v>
      </c>
      <c r="E1945" s="188"/>
      <c r="F1945" s="188" t="s">
        <v>2298</v>
      </c>
      <c r="G1945" s="188" t="s">
        <v>2407</v>
      </c>
      <c r="H1945" s="591">
        <v>10000</v>
      </c>
      <c r="I1945" s="224" t="s">
        <v>2599</v>
      </c>
      <c r="J1945" s="237">
        <v>45078</v>
      </c>
      <c r="K1945" s="382">
        <v>359</v>
      </c>
      <c r="L1945" s="231" t="s">
        <v>2720</v>
      </c>
    </row>
    <row r="1946" spans="1:12" ht="63.75" hidden="1" customHeight="1" x14ac:dyDescent="0.2">
      <c r="A1946" s="3">
        <v>1940</v>
      </c>
      <c r="B1946" s="188">
        <v>6120</v>
      </c>
      <c r="C1946" s="228" t="s">
        <v>2765</v>
      </c>
      <c r="D1946" s="188">
        <v>4</v>
      </c>
      <c r="E1946" s="188"/>
      <c r="F1946" s="188" t="s">
        <v>2298</v>
      </c>
      <c r="G1946" s="188" t="s">
        <v>2766</v>
      </c>
      <c r="H1946" s="591">
        <v>3000000</v>
      </c>
      <c r="I1946" s="224" t="s">
        <v>2767</v>
      </c>
      <c r="J1946" s="237">
        <v>45078</v>
      </c>
      <c r="K1946" s="382">
        <v>192</v>
      </c>
      <c r="L1946" s="231" t="s">
        <v>2768</v>
      </c>
    </row>
    <row r="1947" spans="1:12" ht="25.5" hidden="1" customHeight="1" x14ac:dyDescent="0.2">
      <c r="A1947" s="3">
        <v>1941</v>
      </c>
      <c r="B1947" s="188">
        <v>6120</v>
      </c>
      <c r="C1947" s="228" t="s">
        <v>2769</v>
      </c>
      <c r="D1947" s="188">
        <v>3500</v>
      </c>
      <c r="E1947" s="188"/>
      <c r="F1947" s="188" t="s">
        <v>2298</v>
      </c>
      <c r="G1947" s="188">
        <v>55121607</v>
      </c>
      <c r="H1947" s="591">
        <v>600000</v>
      </c>
      <c r="I1947" s="224" t="s">
        <v>1708</v>
      </c>
      <c r="J1947" s="237">
        <v>45017</v>
      </c>
      <c r="K1947" s="382">
        <v>147</v>
      </c>
      <c r="L1947" s="231" t="s">
        <v>2770</v>
      </c>
    </row>
    <row r="1948" spans="1:12" ht="51" hidden="1" customHeight="1" x14ac:dyDescent="0.2">
      <c r="A1948" s="3">
        <v>1942</v>
      </c>
      <c r="B1948" s="188">
        <v>6120</v>
      </c>
      <c r="C1948" s="228" t="s">
        <v>2771</v>
      </c>
      <c r="D1948" s="188">
        <v>4</v>
      </c>
      <c r="E1948" s="188"/>
      <c r="F1948" s="188" t="s">
        <v>2772</v>
      </c>
      <c r="G1948" s="188">
        <v>41113601</v>
      </c>
      <c r="H1948" s="591">
        <v>2500000</v>
      </c>
      <c r="I1948" s="224" t="s">
        <v>2773</v>
      </c>
      <c r="J1948" s="237">
        <v>44986</v>
      </c>
      <c r="K1948" s="382">
        <v>413</v>
      </c>
      <c r="L1948" s="231" t="s">
        <v>2727</v>
      </c>
    </row>
    <row r="1949" spans="1:12" ht="38.25" hidden="1" customHeight="1" x14ac:dyDescent="0.2">
      <c r="A1949" s="3">
        <v>1943</v>
      </c>
      <c r="B1949" s="188">
        <v>6120</v>
      </c>
      <c r="C1949" s="228" t="s">
        <v>2774</v>
      </c>
      <c r="D1949" s="188">
        <v>4</v>
      </c>
      <c r="E1949" s="188"/>
      <c r="F1949" s="188" t="s">
        <v>2772</v>
      </c>
      <c r="G1949" s="188">
        <v>27112746</v>
      </c>
      <c r="H1949" s="591">
        <v>950000</v>
      </c>
      <c r="I1949" s="224" t="s">
        <v>2775</v>
      </c>
      <c r="J1949" s="237">
        <v>44986</v>
      </c>
      <c r="K1949" s="382">
        <v>413</v>
      </c>
      <c r="L1949" s="231" t="s">
        <v>2727</v>
      </c>
    </row>
    <row r="1950" spans="1:12" ht="38.25" hidden="1" x14ac:dyDescent="0.2">
      <c r="A1950" s="3">
        <v>1944</v>
      </c>
      <c r="B1950" s="188">
        <v>6120</v>
      </c>
      <c r="C1950" s="228" t="s">
        <v>1931</v>
      </c>
      <c r="D1950" s="188">
        <v>2</v>
      </c>
      <c r="E1950" s="188"/>
      <c r="F1950" s="188" t="s">
        <v>2298</v>
      </c>
      <c r="G1950" s="188">
        <v>44121615</v>
      </c>
      <c r="H1950" s="490">
        <v>15000</v>
      </c>
      <c r="I1950" s="224" t="s">
        <v>2335</v>
      </c>
      <c r="J1950" s="237">
        <v>45078</v>
      </c>
      <c r="K1950" s="382">
        <v>350</v>
      </c>
      <c r="L1950" s="231" t="s">
        <v>2720</v>
      </c>
    </row>
    <row r="1951" spans="1:12" ht="38.25" hidden="1" x14ac:dyDescent="0.2">
      <c r="A1951" s="3">
        <v>1945</v>
      </c>
      <c r="B1951" s="188">
        <v>6120</v>
      </c>
      <c r="C1951" s="228" t="s">
        <v>2364</v>
      </c>
      <c r="D1951" s="188">
        <v>10</v>
      </c>
      <c r="E1951" s="188"/>
      <c r="F1951" s="188" t="s">
        <v>2298</v>
      </c>
      <c r="G1951" s="179">
        <v>14111530</v>
      </c>
      <c r="H1951" s="490">
        <v>20000</v>
      </c>
      <c r="I1951" s="224" t="s">
        <v>2335</v>
      </c>
      <c r="J1951" s="237">
        <v>45078</v>
      </c>
      <c r="K1951" s="382">
        <v>350</v>
      </c>
      <c r="L1951" s="231" t="s">
        <v>2720</v>
      </c>
    </row>
    <row r="1952" spans="1:12" ht="38.25" hidden="1" x14ac:dyDescent="0.2">
      <c r="A1952" s="3">
        <v>1946</v>
      </c>
      <c r="B1952" s="188">
        <v>6120</v>
      </c>
      <c r="C1952" s="228" t="s">
        <v>2366</v>
      </c>
      <c r="D1952" s="188">
        <v>20</v>
      </c>
      <c r="E1952" s="188"/>
      <c r="F1952" s="188" t="s">
        <v>2298</v>
      </c>
      <c r="G1952" s="179">
        <v>44121701</v>
      </c>
      <c r="H1952" s="490">
        <v>15000</v>
      </c>
      <c r="I1952" s="224" t="s">
        <v>2335</v>
      </c>
      <c r="J1952" s="237">
        <v>45078</v>
      </c>
      <c r="K1952" s="382">
        <v>350</v>
      </c>
      <c r="L1952" s="231" t="s">
        <v>2720</v>
      </c>
    </row>
    <row r="1953" spans="1:12" ht="38.25" hidden="1" x14ac:dyDescent="0.2">
      <c r="A1953" s="3">
        <v>1947</v>
      </c>
      <c r="B1953" s="188">
        <v>6120</v>
      </c>
      <c r="C1953" s="228" t="s">
        <v>2367</v>
      </c>
      <c r="D1953" s="188">
        <v>20</v>
      </c>
      <c r="E1953" s="188"/>
      <c r="F1953" s="188" t="s">
        <v>2298</v>
      </c>
      <c r="G1953" s="179">
        <v>44121701</v>
      </c>
      <c r="H1953" s="490">
        <v>15000</v>
      </c>
      <c r="I1953" s="224" t="s">
        <v>2335</v>
      </c>
      <c r="J1953" s="237">
        <v>45078</v>
      </c>
      <c r="K1953" s="382">
        <v>350</v>
      </c>
      <c r="L1953" s="231" t="s">
        <v>2720</v>
      </c>
    </row>
    <row r="1954" spans="1:12" ht="38.25" hidden="1" x14ac:dyDescent="0.2">
      <c r="A1954" s="3">
        <v>1948</v>
      </c>
      <c r="B1954" s="188">
        <v>6120</v>
      </c>
      <c r="C1954" s="228" t="s">
        <v>2368</v>
      </c>
      <c r="D1954" s="188">
        <v>20</v>
      </c>
      <c r="E1954" s="188"/>
      <c r="F1954" s="188" t="s">
        <v>2298</v>
      </c>
      <c r="G1954" s="179">
        <v>44121701</v>
      </c>
      <c r="H1954" s="490">
        <v>15000</v>
      </c>
      <c r="I1954" s="224" t="s">
        <v>2335</v>
      </c>
      <c r="J1954" s="237">
        <v>45078</v>
      </c>
      <c r="K1954" s="382">
        <v>350</v>
      </c>
      <c r="L1954" s="231" t="s">
        <v>2720</v>
      </c>
    </row>
    <row r="1955" spans="1:12" ht="38.25" hidden="1" x14ac:dyDescent="0.2">
      <c r="A1955" s="3">
        <v>1949</v>
      </c>
      <c r="B1955" s="188">
        <v>6120</v>
      </c>
      <c r="C1955" s="228" t="s">
        <v>2752</v>
      </c>
      <c r="D1955" s="188">
        <v>10</v>
      </c>
      <c r="E1955" s="188"/>
      <c r="F1955" s="188" t="s">
        <v>2298</v>
      </c>
      <c r="G1955" s="179">
        <v>14111530</v>
      </c>
      <c r="H1955" s="490">
        <v>20000</v>
      </c>
      <c r="I1955" s="224" t="s">
        <v>2335</v>
      </c>
      <c r="J1955" s="237">
        <v>45078</v>
      </c>
      <c r="K1955" s="382">
        <v>350</v>
      </c>
      <c r="L1955" s="231" t="s">
        <v>2720</v>
      </c>
    </row>
    <row r="1956" spans="1:12" ht="38.25" hidden="1" x14ac:dyDescent="0.2">
      <c r="A1956" s="3">
        <v>1950</v>
      </c>
      <c r="B1956" s="188">
        <v>6120</v>
      </c>
      <c r="C1956" s="228" t="s">
        <v>2372</v>
      </c>
      <c r="D1956" s="188">
        <v>10</v>
      </c>
      <c r="E1956" s="188"/>
      <c r="F1956" s="188" t="s">
        <v>2298</v>
      </c>
      <c r="G1956" s="179">
        <v>44122107</v>
      </c>
      <c r="H1956" s="490">
        <v>10000</v>
      </c>
      <c r="I1956" s="224" t="s">
        <v>2335</v>
      </c>
      <c r="J1956" s="237">
        <v>45078</v>
      </c>
      <c r="K1956" s="382">
        <v>350</v>
      </c>
      <c r="L1956" s="231" t="s">
        <v>2720</v>
      </c>
    </row>
    <row r="1957" spans="1:12" ht="38.25" hidden="1" x14ac:dyDescent="0.2">
      <c r="A1957" s="3">
        <v>1951</v>
      </c>
      <c r="B1957" s="188">
        <v>6120</v>
      </c>
      <c r="C1957" s="230" t="s">
        <v>2375</v>
      </c>
      <c r="D1957" s="188">
        <v>5</v>
      </c>
      <c r="E1957" s="188"/>
      <c r="F1957" s="188" t="s">
        <v>2298</v>
      </c>
      <c r="G1957" s="179">
        <v>44121618</v>
      </c>
      <c r="H1957" s="490">
        <v>5000</v>
      </c>
      <c r="I1957" s="224" t="s">
        <v>2335</v>
      </c>
      <c r="J1957" s="237">
        <v>45078</v>
      </c>
      <c r="K1957" s="382">
        <v>350</v>
      </c>
      <c r="L1957" s="231" t="s">
        <v>2720</v>
      </c>
    </row>
    <row r="1958" spans="1:12" ht="38.25" hidden="1" x14ac:dyDescent="0.2">
      <c r="A1958" s="3">
        <v>1952</v>
      </c>
      <c r="B1958" s="188">
        <v>6120</v>
      </c>
      <c r="C1958" s="230" t="s">
        <v>2377</v>
      </c>
      <c r="D1958" s="188">
        <v>10</v>
      </c>
      <c r="E1958" s="188"/>
      <c r="F1958" s="188" t="s">
        <v>2298</v>
      </c>
      <c r="G1958" s="179">
        <v>44121716</v>
      </c>
      <c r="H1958" s="490">
        <v>20000</v>
      </c>
      <c r="I1958" s="224" t="s">
        <v>2335</v>
      </c>
      <c r="J1958" s="237">
        <v>45078</v>
      </c>
      <c r="K1958" s="382">
        <v>350</v>
      </c>
      <c r="L1958" s="231" t="s">
        <v>2720</v>
      </c>
    </row>
    <row r="1959" spans="1:12" ht="38.25" hidden="1" x14ac:dyDescent="0.2">
      <c r="A1959" s="3">
        <v>1953</v>
      </c>
      <c r="B1959" s="188">
        <v>6120</v>
      </c>
      <c r="C1959" s="228" t="s">
        <v>2379</v>
      </c>
      <c r="D1959" s="188">
        <v>10</v>
      </c>
      <c r="E1959" s="188"/>
      <c r="F1959" s="188" t="s">
        <v>2298</v>
      </c>
      <c r="G1959" s="179">
        <v>44121716</v>
      </c>
      <c r="H1959" s="490">
        <v>20000</v>
      </c>
      <c r="I1959" s="224" t="s">
        <v>2335</v>
      </c>
      <c r="J1959" s="237">
        <v>45078</v>
      </c>
      <c r="K1959" s="382">
        <v>350</v>
      </c>
      <c r="L1959" s="231" t="s">
        <v>2720</v>
      </c>
    </row>
    <row r="1960" spans="1:12" ht="38.25" hidden="1" x14ac:dyDescent="0.2">
      <c r="A1960" s="3">
        <v>1954</v>
      </c>
      <c r="B1960" s="188">
        <v>6120</v>
      </c>
      <c r="C1960" s="228" t="s">
        <v>2381</v>
      </c>
      <c r="D1960" s="188">
        <v>10</v>
      </c>
      <c r="E1960" s="188"/>
      <c r="F1960" s="188" t="s">
        <v>2298</v>
      </c>
      <c r="G1960" s="179">
        <v>44121716</v>
      </c>
      <c r="H1960" s="490">
        <v>20000</v>
      </c>
      <c r="I1960" s="224" t="s">
        <v>2335</v>
      </c>
      <c r="J1960" s="237">
        <v>45078</v>
      </c>
      <c r="K1960" s="382">
        <v>350</v>
      </c>
      <c r="L1960" s="231" t="s">
        <v>2720</v>
      </c>
    </row>
    <row r="1961" spans="1:12" ht="38.25" hidden="1" x14ac:dyDescent="0.2">
      <c r="A1961" s="3">
        <v>1955</v>
      </c>
      <c r="B1961" s="188">
        <v>6120</v>
      </c>
      <c r="C1961" s="228" t="s">
        <v>2383</v>
      </c>
      <c r="D1961" s="188">
        <v>6</v>
      </c>
      <c r="E1961" s="188"/>
      <c r="F1961" s="188" t="s">
        <v>2298</v>
      </c>
      <c r="G1961" s="179">
        <v>44121708</v>
      </c>
      <c r="H1961" s="490">
        <v>20000</v>
      </c>
      <c r="I1961" s="224" t="s">
        <v>2335</v>
      </c>
      <c r="J1961" s="237">
        <v>45078</v>
      </c>
      <c r="K1961" s="382">
        <v>350</v>
      </c>
      <c r="L1961" s="231" t="s">
        <v>2720</v>
      </c>
    </row>
    <row r="1962" spans="1:12" ht="38.25" hidden="1" x14ac:dyDescent="0.2">
      <c r="A1962" s="3">
        <v>1956</v>
      </c>
      <c r="B1962" s="188">
        <v>6120</v>
      </c>
      <c r="C1962" s="228" t="s">
        <v>2384</v>
      </c>
      <c r="D1962" s="188">
        <v>6</v>
      </c>
      <c r="E1962" s="188"/>
      <c r="F1962" s="188" t="s">
        <v>2298</v>
      </c>
      <c r="G1962" s="179">
        <v>44121708</v>
      </c>
      <c r="H1962" s="490">
        <v>20000</v>
      </c>
      <c r="I1962" s="224" t="s">
        <v>2335</v>
      </c>
      <c r="J1962" s="237">
        <v>45078</v>
      </c>
      <c r="K1962" s="382">
        <v>350</v>
      </c>
      <c r="L1962" s="231" t="s">
        <v>2720</v>
      </c>
    </row>
    <row r="1963" spans="1:12" ht="38.25" hidden="1" x14ac:dyDescent="0.2">
      <c r="A1963" s="3">
        <v>1957</v>
      </c>
      <c r="B1963" s="188">
        <v>6120</v>
      </c>
      <c r="C1963" s="228" t="s">
        <v>2385</v>
      </c>
      <c r="D1963" s="188">
        <v>6</v>
      </c>
      <c r="E1963" s="188"/>
      <c r="F1963" s="188" t="s">
        <v>2298</v>
      </c>
      <c r="G1963" s="179">
        <v>44121708</v>
      </c>
      <c r="H1963" s="490">
        <v>20000</v>
      </c>
      <c r="I1963" s="224" t="s">
        <v>2335</v>
      </c>
      <c r="J1963" s="237">
        <v>45078</v>
      </c>
      <c r="K1963" s="382">
        <v>350</v>
      </c>
      <c r="L1963" s="231" t="s">
        <v>2720</v>
      </c>
    </row>
    <row r="1964" spans="1:12" ht="38.25" hidden="1" x14ac:dyDescent="0.2">
      <c r="A1964" s="3">
        <v>1958</v>
      </c>
      <c r="B1964" s="188">
        <v>6120</v>
      </c>
      <c r="C1964" s="230" t="s">
        <v>2386</v>
      </c>
      <c r="D1964" s="188">
        <v>6</v>
      </c>
      <c r="E1964" s="188"/>
      <c r="F1964" s="188" t="s">
        <v>2298</v>
      </c>
      <c r="G1964" s="179">
        <v>44121708</v>
      </c>
      <c r="H1964" s="490">
        <v>20000</v>
      </c>
      <c r="I1964" s="224" t="s">
        <v>2335</v>
      </c>
      <c r="J1964" s="237">
        <v>45078</v>
      </c>
      <c r="K1964" s="382">
        <v>350</v>
      </c>
      <c r="L1964" s="231" t="s">
        <v>2720</v>
      </c>
    </row>
    <row r="1965" spans="1:12" ht="38.25" hidden="1" x14ac:dyDescent="0.2">
      <c r="A1965" s="3">
        <v>1959</v>
      </c>
      <c r="B1965" s="188">
        <v>6120</v>
      </c>
      <c r="C1965" s="228" t="s">
        <v>2388</v>
      </c>
      <c r="D1965" s="188">
        <v>6</v>
      </c>
      <c r="E1965" s="188"/>
      <c r="F1965" s="188" t="s">
        <v>2298</v>
      </c>
      <c r="G1965" s="179">
        <v>44121708</v>
      </c>
      <c r="H1965" s="490">
        <v>20000</v>
      </c>
      <c r="I1965" s="224" t="s">
        <v>2335</v>
      </c>
      <c r="J1965" s="237">
        <v>45078</v>
      </c>
      <c r="K1965" s="382">
        <v>350</v>
      </c>
      <c r="L1965" s="231" t="s">
        <v>2720</v>
      </c>
    </row>
    <row r="1966" spans="1:12" ht="38.25" hidden="1" x14ac:dyDescent="0.2">
      <c r="A1966" s="3">
        <v>1960</v>
      </c>
      <c r="B1966" s="188">
        <v>6120</v>
      </c>
      <c r="C1966" s="228" t="s">
        <v>2753</v>
      </c>
      <c r="D1966" s="188">
        <v>5</v>
      </c>
      <c r="E1966" s="188"/>
      <c r="F1966" s="188" t="s">
        <v>2298</v>
      </c>
      <c r="G1966" s="179">
        <v>44122026</v>
      </c>
      <c r="H1966" s="585">
        <v>10000</v>
      </c>
      <c r="I1966" s="224" t="s">
        <v>2335</v>
      </c>
      <c r="J1966" s="237">
        <v>45078</v>
      </c>
      <c r="K1966" s="382">
        <v>350</v>
      </c>
      <c r="L1966" s="231" t="s">
        <v>2720</v>
      </c>
    </row>
    <row r="1967" spans="1:12" ht="38.25" hidden="1" x14ac:dyDescent="0.2">
      <c r="A1967" s="3">
        <v>1961</v>
      </c>
      <c r="B1967" s="188">
        <v>6120</v>
      </c>
      <c r="C1967" s="230" t="s">
        <v>2391</v>
      </c>
      <c r="D1967" s="188">
        <v>3</v>
      </c>
      <c r="E1967" s="188"/>
      <c r="F1967" s="188" t="s">
        <v>2298</v>
      </c>
      <c r="G1967" s="179">
        <v>44121702</v>
      </c>
      <c r="H1967" s="585">
        <v>12000</v>
      </c>
      <c r="I1967" s="224" t="s">
        <v>2335</v>
      </c>
      <c r="J1967" s="237">
        <v>45078</v>
      </c>
      <c r="K1967" s="382">
        <v>350</v>
      </c>
      <c r="L1967" s="231" t="s">
        <v>2720</v>
      </c>
    </row>
    <row r="1968" spans="1:12" ht="38.25" hidden="1" x14ac:dyDescent="0.2">
      <c r="A1968" s="3">
        <v>1962</v>
      </c>
      <c r="B1968" s="188">
        <v>6120</v>
      </c>
      <c r="C1968" s="230" t="s">
        <v>2392</v>
      </c>
      <c r="D1968" s="188">
        <v>4</v>
      </c>
      <c r="E1968" s="188"/>
      <c r="F1968" s="188" t="s">
        <v>2298</v>
      </c>
      <c r="G1968" s="179">
        <v>44111912</v>
      </c>
      <c r="H1968" s="585">
        <v>12000</v>
      </c>
      <c r="I1968" s="224" t="s">
        <v>2335</v>
      </c>
      <c r="J1968" s="237">
        <v>45078</v>
      </c>
      <c r="K1968" s="382">
        <v>350</v>
      </c>
      <c r="L1968" s="231" t="s">
        <v>2720</v>
      </c>
    </row>
    <row r="1969" spans="1:12" ht="38.25" hidden="1" x14ac:dyDescent="0.2">
      <c r="A1969" s="3">
        <v>1963</v>
      </c>
      <c r="B1969" s="188">
        <v>6120</v>
      </c>
      <c r="C1969" s="230" t="s">
        <v>2754</v>
      </c>
      <c r="D1969" s="188">
        <v>5</v>
      </c>
      <c r="E1969" s="188"/>
      <c r="F1969" s="188" t="s">
        <v>2298</v>
      </c>
      <c r="G1969" s="179">
        <v>31201512</v>
      </c>
      <c r="H1969" s="585">
        <v>10000</v>
      </c>
      <c r="I1969" s="224" t="s">
        <v>2335</v>
      </c>
      <c r="J1969" s="237">
        <v>45078</v>
      </c>
      <c r="K1969" s="382">
        <v>350</v>
      </c>
      <c r="L1969" s="231" t="s">
        <v>2720</v>
      </c>
    </row>
    <row r="1970" spans="1:12" ht="38.25" hidden="1" x14ac:dyDescent="0.2">
      <c r="A1970" s="3">
        <v>1964</v>
      </c>
      <c r="B1970" s="188">
        <v>6120</v>
      </c>
      <c r="C1970" s="230" t="s">
        <v>2394</v>
      </c>
      <c r="D1970" s="188">
        <v>2</v>
      </c>
      <c r="E1970" s="188"/>
      <c r="F1970" s="188" t="s">
        <v>2298</v>
      </c>
      <c r="G1970" s="179">
        <v>46111502</v>
      </c>
      <c r="H1970" s="585">
        <v>5000</v>
      </c>
      <c r="I1970" s="224" t="s">
        <v>2335</v>
      </c>
      <c r="J1970" s="237">
        <v>45078</v>
      </c>
      <c r="K1970" s="382">
        <v>350</v>
      </c>
      <c r="L1970" s="231" t="s">
        <v>2720</v>
      </c>
    </row>
    <row r="1971" spans="1:12" ht="38.25" hidden="1" x14ac:dyDescent="0.2">
      <c r="A1971" s="3">
        <v>1965</v>
      </c>
      <c r="B1971" s="188">
        <v>6120</v>
      </c>
      <c r="C1971" s="230" t="s">
        <v>2395</v>
      </c>
      <c r="D1971" s="188">
        <v>2</v>
      </c>
      <c r="E1971" s="188"/>
      <c r="F1971" s="188" t="s">
        <v>2298</v>
      </c>
      <c r="G1971" s="179">
        <v>46111502</v>
      </c>
      <c r="H1971" s="585">
        <v>5000</v>
      </c>
      <c r="I1971" s="224" t="s">
        <v>2335</v>
      </c>
      <c r="J1971" s="237">
        <v>45078</v>
      </c>
      <c r="K1971" s="382">
        <v>350</v>
      </c>
      <c r="L1971" s="231" t="s">
        <v>2720</v>
      </c>
    </row>
    <row r="1972" spans="1:12" ht="38.25" hidden="1" x14ac:dyDescent="0.2">
      <c r="A1972" s="3">
        <v>1966</v>
      </c>
      <c r="B1972" s="188">
        <v>6120</v>
      </c>
      <c r="C1972" s="230" t="s">
        <v>2396</v>
      </c>
      <c r="D1972" s="188">
        <v>1</v>
      </c>
      <c r="E1972" s="188"/>
      <c r="F1972" s="188" t="s">
        <v>2298</v>
      </c>
      <c r="G1972" s="179">
        <v>44122011</v>
      </c>
      <c r="H1972" s="585">
        <v>2000</v>
      </c>
      <c r="I1972" s="224" t="s">
        <v>2335</v>
      </c>
      <c r="J1972" s="237">
        <v>45078</v>
      </c>
      <c r="K1972" s="382">
        <v>350</v>
      </c>
      <c r="L1972" s="231" t="s">
        <v>2720</v>
      </c>
    </row>
    <row r="1973" spans="1:12" ht="38.25" hidden="1" x14ac:dyDescent="0.2">
      <c r="A1973" s="3">
        <v>1967</v>
      </c>
      <c r="B1973" s="188">
        <v>6120</v>
      </c>
      <c r="C1973" s="228" t="s">
        <v>2398</v>
      </c>
      <c r="D1973" s="188">
        <v>2</v>
      </c>
      <c r="E1973" s="188"/>
      <c r="F1973" s="188" t="s">
        <v>2298</v>
      </c>
      <c r="G1973" s="179">
        <v>44122029</v>
      </c>
      <c r="H1973" s="585">
        <v>10000</v>
      </c>
      <c r="I1973" s="224" t="s">
        <v>2335</v>
      </c>
      <c r="J1973" s="237">
        <v>45078</v>
      </c>
      <c r="K1973" s="382">
        <v>350</v>
      </c>
      <c r="L1973" s="231" t="s">
        <v>2720</v>
      </c>
    </row>
    <row r="1974" spans="1:12" ht="38.25" hidden="1" x14ac:dyDescent="0.2">
      <c r="A1974" s="3">
        <v>1968</v>
      </c>
      <c r="B1974" s="188">
        <v>6120</v>
      </c>
      <c r="C1974" s="228" t="s">
        <v>2399</v>
      </c>
      <c r="D1974" s="188">
        <v>5</v>
      </c>
      <c r="E1974" s="188"/>
      <c r="F1974" s="188" t="s">
        <v>2298</v>
      </c>
      <c r="G1974" s="179">
        <v>44121802</v>
      </c>
      <c r="H1974" s="585">
        <v>15000</v>
      </c>
      <c r="I1974" s="224" t="s">
        <v>2335</v>
      </c>
      <c r="J1974" s="237">
        <v>45078</v>
      </c>
      <c r="K1974" s="382">
        <v>350</v>
      </c>
      <c r="L1974" s="231" t="s">
        <v>2720</v>
      </c>
    </row>
    <row r="1975" spans="1:12" ht="38.25" hidden="1" x14ac:dyDescent="0.2">
      <c r="A1975" s="3">
        <v>1969</v>
      </c>
      <c r="B1975" s="188">
        <v>6120</v>
      </c>
      <c r="C1975" s="230" t="s">
        <v>2409</v>
      </c>
      <c r="D1975" s="188">
        <v>5</v>
      </c>
      <c r="E1975" s="188"/>
      <c r="F1975" s="188" t="s">
        <v>2298</v>
      </c>
      <c r="G1975" s="179">
        <v>31201503</v>
      </c>
      <c r="H1975" s="585">
        <v>10000</v>
      </c>
      <c r="I1975" s="224" t="s">
        <v>2335</v>
      </c>
      <c r="J1975" s="237">
        <v>45078</v>
      </c>
      <c r="K1975" s="382">
        <v>350</v>
      </c>
      <c r="L1975" s="231" t="s">
        <v>2720</v>
      </c>
    </row>
    <row r="1976" spans="1:12" ht="38.25" hidden="1" x14ac:dyDescent="0.2">
      <c r="A1976" s="3">
        <v>1970</v>
      </c>
      <c r="B1976" s="188">
        <v>6120</v>
      </c>
      <c r="C1976" s="230" t="s">
        <v>2755</v>
      </c>
      <c r="D1976" s="188">
        <v>2</v>
      </c>
      <c r="E1976" s="188"/>
      <c r="F1976" s="188" t="s">
        <v>2298</v>
      </c>
      <c r="G1976" s="179">
        <v>31163211</v>
      </c>
      <c r="H1976" s="585">
        <v>2000</v>
      </c>
      <c r="I1976" s="224" t="s">
        <v>2335</v>
      </c>
      <c r="J1976" s="237">
        <v>45078</v>
      </c>
      <c r="K1976" s="382">
        <v>350</v>
      </c>
      <c r="L1976" s="231" t="s">
        <v>2720</v>
      </c>
    </row>
    <row r="1977" spans="1:12" ht="38.25" hidden="1" customHeight="1" x14ac:dyDescent="0.2">
      <c r="A1977" s="3">
        <v>1971</v>
      </c>
      <c r="B1977" s="188">
        <v>6311</v>
      </c>
      <c r="C1977" s="228" t="s">
        <v>2721</v>
      </c>
      <c r="D1977" s="188">
        <v>5</v>
      </c>
      <c r="E1977" s="188"/>
      <c r="F1977" s="188" t="s">
        <v>2298</v>
      </c>
      <c r="G1977" s="188" t="s">
        <v>2405</v>
      </c>
      <c r="H1977" s="591">
        <v>40000</v>
      </c>
      <c r="I1977" s="224" t="s">
        <v>2300</v>
      </c>
      <c r="J1977" s="237">
        <v>45078</v>
      </c>
      <c r="K1977" s="382">
        <v>250</v>
      </c>
      <c r="L1977" s="231" t="s">
        <v>2720</v>
      </c>
    </row>
    <row r="1978" spans="1:12" ht="38.25" hidden="1" customHeight="1" x14ac:dyDescent="0.2">
      <c r="A1978" s="3">
        <v>1972</v>
      </c>
      <c r="B1978" s="188">
        <v>6311</v>
      </c>
      <c r="C1978" s="228" t="s">
        <v>2776</v>
      </c>
      <c r="D1978" s="188">
        <v>12</v>
      </c>
      <c r="E1978" s="188"/>
      <c r="F1978" s="188" t="s">
        <v>2298</v>
      </c>
      <c r="G1978" s="188" t="s">
        <v>2722</v>
      </c>
      <c r="H1978" s="591">
        <v>20000</v>
      </c>
      <c r="I1978" s="224" t="s">
        <v>2300</v>
      </c>
      <c r="J1978" s="237">
        <v>45078</v>
      </c>
      <c r="K1978" s="382">
        <v>250</v>
      </c>
      <c r="L1978" s="231" t="s">
        <v>2720</v>
      </c>
    </row>
    <row r="1979" spans="1:12" ht="38.25" hidden="1" customHeight="1" x14ac:dyDescent="0.2">
      <c r="A1979" s="3">
        <v>1973</v>
      </c>
      <c r="B1979" s="188">
        <v>6311</v>
      </c>
      <c r="C1979" s="228" t="s">
        <v>2777</v>
      </c>
      <c r="D1979" s="188">
        <v>15</v>
      </c>
      <c r="E1979" s="188"/>
      <c r="F1979" s="188" t="s">
        <v>2298</v>
      </c>
      <c r="G1979" s="188">
        <v>31201623</v>
      </c>
      <c r="H1979" s="591">
        <v>100000</v>
      </c>
      <c r="I1979" s="224" t="s">
        <v>2359</v>
      </c>
      <c r="J1979" s="237">
        <v>45078</v>
      </c>
      <c r="K1979" s="382">
        <v>278</v>
      </c>
      <c r="L1979" s="231" t="s">
        <v>2720</v>
      </c>
    </row>
    <row r="1980" spans="1:12" ht="38.25" hidden="1" customHeight="1" x14ac:dyDescent="0.2">
      <c r="A1980" s="3">
        <v>1974</v>
      </c>
      <c r="B1980" s="188">
        <v>6311</v>
      </c>
      <c r="C1980" s="228" t="s">
        <v>2778</v>
      </c>
      <c r="D1980" s="188">
        <v>10</v>
      </c>
      <c r="E1980" s="188"/>
      <c r="F1980" s="188" t="s">
        <v>2298</v>
      </c>
      <c r="G1980" s="188">
        <v>31201635</v>
      </c>
      <c r="H1980" s="591">
        <v>145000</v>
      </c>
      <c r="I1980" s="224" t="s">
        <v>2359</v>
      </c>
      <c r="J1980" s="237">
        <v>45078</v>
      </c>
      <c r="K1980" s="382">
        <v>278</v>
      </c>
      <c r="L1980" s="231" t="s">
        <v>2720</v>
      </c>
    </row>
    <row r="1981" spans="1:12" ht="38.25" hidden="1" customHeight="1" x14ac:dyDescent="0.2">
      <c r="A1981" s="3">
        <v>1975</v>
      </c>
      <c r="B1981" s="188">
        <v>6311</v>
      </c>
      <c r="C1981" s="228" t="s">
        <v>2779</v>
      </c>
      <c r="D1981" s="188">
        <v>15</v>
      </c>
      <c r="E1981" s="188"/>
      <c r="F1981" s="188" t="s">
        <v>2298</v>
      </c>
      <c r="G1981" s="188">
        <v>10191509</v>
      </c>
      <c r="H1981" s="591">
        <v>150000</v>
      </c>
      <c r="I1981" s="224" t="s">
        <v>2359</v>
      </c>
      <c r="J1981" s="237">
        <v>45078</v>
      </c>
      <c r="K1981" s="382">
        <v>278</v>
      </c>
      <c r="L1981" s="231" t="s">
        <v>2720</v>
      </c>
    </row>
    <row r="1982" spans="1:12" ht="63.75" hidden="1" customHeight="1" x14ac:dyDescent="0.2">
      <c r="A1982" s="3">
        <v>1976</v>
      </c>
      <c r="B1982" s="188">
        <v>6311</v>
      </c>
      <c r="C1982" s="228" t="s">
        <v>2780</v>
      </c>
      <c r="D1982" s="188">
        <v>600</v>
      </c>
      <c r="E1982" s="188"/>
      <c r="F1982" s="188" t="s">
        <v>2298</v>
      </c>
      <c r="G1982" s="188">
        <v>26121609</v>
      </c>
      <c r="H1982" s="591">
        <v>500000</v>
      </c>
      <c r="I1982" s="224" t="s">
        <v>2348</v>
      </c>
      <c r="J1982" s="237">
        <v>45078</v>
      </c>
      <c r="K1982" s="382">
        <v>299</v>
      </c>
      <c r="L1982" s="231" t="s">
        <v>2727</v>
      </c>
    </row>
    <row r="1983" spans="1:12" ht="63.75" hidden="1" customHeight="1" x14ac:dyDescent="0.2">
      <c r="A1983" s="3">
        <v>1977</v>
      </c>
      <c r="B1983" s="188">
        <v>6311</v>
      </c>
      <c r="C1983" s="228" t="s">
        <v>2781</v>
      </c>
      <c r="D1983" s="188">
        <v>1500</v>
      </c>
      <c r="E1983" s="188"/>
      <c r="F1983" s="188" t="s">
        <v>2298</v>
      </c>
      <c r="G1983" s="188">
        <v>26121603</v>
      </c>
      <c r="H1983" s="591">
        <v>4500000</v>
      </c>
      <c r="I1983" s="224" t="s">
        <v>2348</v>
      </c>
      <c r="J1983" s="237">
        <v>45078</v>
      </c>
      <c r="K1983" s="382">
        <v>299</v>
      </c>
      <c r="L1983" s="231" t="s">
        <v>2782</v>
      </c>
    </row>
    <row r="1984" spans="1:12" ht="63.75" hidden="1" customHeight="1" x14ac:dyDescent="0.2">
      <c r="A1984" s="3">
        <v>1978</v>
      </c>
      <c r="B1984" s="188">
        <v>6311</v>
      </c>
      <c r="C1984" s="228" t="s">
        <v>2783</v>
      </c>
      <c r="D1984" s="188">
        <v>10</v>
      </c>
      <c r="E1984" s="188"/>
      <c r="F1984" s="188" t="s">
        <v>2298</v>
      </c>
      <c r="G1984" s="188">
        <v>39121311</v>
      </c>
      <c r="H1984" s="591">
        <v>100000</v>
      </c>
      <c r="I1984" s="224" t="s">
        <v>2348</v>
      </c>
      <c r="J1984" s="237">
        <v>45078</v>
      </c>
      <c r="K1984" s="382">
        <v>304</v>
      </c>
      <c r="L1984" s="231" t="s">
        <v>2784</v>
      </c>
    </row>
    <row r="1985" spans="1:12" ht="63.75" hidden="1" customHeight="1" x14ac:dyDescent="0.2">
      <c r="A1985" s="3">
        <v>1979</v>
      </c>
      <c r="B1985" s="188">
        <v>6311</v>
      </c>
      <c r="C1985" s="228" t="s">
        <v>2785</v>
      </c>
      <c r="D1985" s="188">
        <v>15</v>
      </c>
      <c r="E1985" s="188"/>
      <c r="F1985" s="188" t="s">
        <v>2298</v>
      </c>
      <c r="G1985" s="188">
        <v>39121718</v>
      </c>
      <c r="H1985" s="591">
        <v>130000</v>
      </c>
      <c r="I1985" s="224" t="s">
        <v>2348</v>
      </c>
      <c r="J1985" s="237">
        <v>45078</v>
      </c>
      <c r="K1985" s="382">
        <v>304</v>
      </c>
      <c r="L1985" s="231" t="s">
        <v>2720</v>
      </c>
    </row>
    <row r="1986" spans="1:12" ht="63.75" hidden="1" customHeight="1" x14ac:dyDescent="0.2">
      <c r="A1986" s="3">
        <v>1980</v>
      </c>
      <c r="B1986" s="188">
        <v>6311</v>
      </c>
      <c r="C1986" s="228" t="s">
        <v>2354</v>
      </c>
      <c r="D1986" s="188">
        <v>40</v>
      </c>
      <c r="E1986" s="188"/>
      <c r="F1986" s="188" t="s">
        <v>2298</v>
      </c>
      <c r="G1986" s="188">
        <v>39121409</v>
      </c>
      <c r="H1986" s="591">
        <v>130000</v>
      </c>
      <c r="I1986" s="224" t="s">
        <v>2348</v>
      </c>
      <c r="J1986" s="237">
        <v>45078</v>
      </c>
      <c r="K1986" s="382">
        <v>304</v>
      </c>
      <c r="L1986" s="231" t="s">
        <v>2720</v>
      </c>
    </row>
    <row r="1987" spans="1:12" ht="63.75" hidden="1" customHeight="1" x14ac:dyDescent="0.2">
      <c r="A1987" s="3">
        <v>1981</v>
      </c>
      <c r="B1987" s="188">
        <v>6311</v>
      </c>
      <c r="C1987" s="228" t="s">
        <v>2786</v>
      </c>
      <c r="D1987" s="188">
        <v>20</v>
      </c>
      <c r="E1987" s="188"/>
      <c r="F1987" s="188" t="s">
        <v>2298</v>
      </c>
      <c r="G1987" s="188">
        <v>39121006</v>
      </c>
      <c r="H1987" s="591">
        <v>130000</v>
      </c>
      <c r="I1987" s="224" t="s">
        <v>2348</v>
      </c>
      <c r="J1987" s="237">
        <v>45078</v>
      </c>
      <c r="K1987" s="382">
        <v>304</v>
      </c>
      <c r="L1987" s="231" t="s">
        <v>2720</v>
      </c>
    </row>
    <row r="1988" spans="1:12" ht="63.75" hidden="1" customHeight="1" x14ac:dyDescent="0.2">
      <c r="A1988" s="3">
        <v>1982</v>
      </c>
      <c r="B1988" s="188">
        <v>6311</v>
      </c>
      <c r="C1988" s="228" t="s">
        <v>2787</v>
      </c>
      <c r="D1988" s="188">
        <v>5</v>
      </c>
      <c r="E1988" s="188"/>
      <c r="F1988" s="188" t="s">
        <v>2298</v>
      </c>
      <c r="G1988" s="188">
        <v>39121006</v>
      </c>
      <c r="H1988" s="591">
        <v>130000</v>
      </c>
      <c r="I1988" s="224" t="s">
        <v>2348</v>
      </c>
      <c r="J1988" s="237">
        <v>45078</v>
      </c>
      <c r="K1988" s="382">
        <v>304</v>
      </c>
      <c r="L1988" s="231" t="s">
        <v>2720</v>
      </c>
    </row>
    <row r="1989" spans="1:12" ht="63.75" hidden="1" customHeight="1" x14ac:dyDescent="0.2">
      <c r="A1989" s="3">
        <v>1983</v>
      </c>
      <c r="B1989" s="188">
        <v>6311</v>
      </c>
      <c r="C1989" s="228" t="s">
        <v>2788</v>
      </c>
      <c r="D1989" s="188">
        <v>20</v>
      </c>
      <c r="E1989" s="188"/>
      <c r="F1989" s="188" t="s">
        <v>2298</v>
      </c>
      <c r="G1989" s="188">
        <v>32111604</v>
      </c>
      <c r="H1989" s="591">
        <v>130000</v>
      </c>
      <c r="I1989" s="224" t="s">
        <v>2348</v>
      </c>
      <c r="J1989" s="237">
        <v>45078</v>
      </c>
      <c r="K1989" s="382">
        <v>304</v>
      </c>
      <c r="L1989" s="231" t="s">
        <v>2720</v>
      </c>
    </row>
    <row r="1990" spans="1:12" ht="63.75" hidden="1" customHeight="1" x14ac:dyDescent="0.2">
      <c r="A1990" s="3">
        <v>1984</v>
      </c>
      <c r="B1990" s="188">
        <v>6311</v>
      </c>
      <c r="C1990" s="228" t="s">
        <v>2789</v>
      </c>
      <c r="D1990" s="188">
        <v>30</v>
      </c>
      <c r="E1990" s="188"/>
      <c r="F1990" s="188" t="s">
        <v>2298</v>
      </c>
      <c r="G1990" s="188">
        <v>39121534</v>
      </c>
      <c r="H1990" s="591">
        <v>130000</v>
      </c>
      <c r="I1990" s="224" t="s">
        <v>2348</v>
      </c>
      <c r="J1990" s="237">
        <v>45078</v>
      </c>
      <c r="K1990" s="382">
        <v>304</v>
      </c>
      <c r="L1990" s="231" t="s">
        <v>2720</v>
      </c>
    </row>
    <row r="1991" spans="1:12" ht="63.75" hidden="1" customHeight="1" x14ac:dyDescent="0.2">
      <c r="A1991" s="3">
        <v>1985</v>
      </c>
      <c r="B1991" s="188">
        <v>6311</v>
      </c>
      <c r="C1991" s="228" t="s">
        <v>2790</v>
      </c>
      <c r="D1991" s="188">
        <v>20</v>
      </c>
      <c r="E1991" s="188"/>
      <c r="F1991" s="188" t="s">
        <v>2298</v>
      </c>
      <c r="G1991" s="188">
        <v>32101609</v>
      </c>
      <c r="H1991" s="591">
        <v>130000</v>
      </c>
      <c r="I1991" s="224" t="s">
        <v>2348</v>
      </c>
      <c r="J1991" s="237">
        <v>45078</v>
      </c>
      <c r="K1991" s="382">
        <v>304</v>
      </c>
      <c r="L1991" s="231" t="s">
        <v>2720</v>
      </c>
    </row>
    <row r="1992" spans="1:12" ht="63.75" hidden="1" customHeight="1" x14ac:dyDescent="0.2">
      <c r="A1992" s="3">
        <v>1986</v>
      </c>
      <c r="B1992" s="188">
        <v>6311</v>
      </c>
      <c r="C1992" s="228" t="s">
        <v>2791</v>
      </c>
      <c r="D1992" s="188">
        <v>20</v>
      </c>
      <c r="E1992" s="188"/>
      <c r="F1992" s="188" t="s">
        <v>2298</v>
      </c>
      <c r="G1992" s="188">
        <v>41113633</v>
      </c>
      <c r="H1992" s="591">
        <v>120000</v>
      </c>
      <c r="I1992" s="224" t="s">
        <v>2348</v>
      </c>
      <c r="J1992" s="237">
        <v>45078</v>
      </c>
      <c r="K1992" s="382">
        <v>304</v>
      </c>
      <c r="L1992" s="231" t="s">
        <v>2720</v>
      </c>
    </row>
    <row r="1993" spans="1:12" ht="63.75" hidden="1" customHeight="1" x14ac:dyDescent="0.2">
      <c r="A1993" s="3">
        <v>1987</v>
      </c>
      <c r="B1993" s="188">
        <v>6311</v>
      </c>
      <c r="C1993" s="228" t="s">
        <v>2792</v>
      </c>
      <c r="D1993" s="188">
        <v>20</v>
      </c>
      <c r="E1993" s="188"/>
      <c r="F1993" s="188" t="s">
        <v>2298</v>
      </c>
      <c r="G1993" s="188">
        <v>32121701</v>
      </c>
      <c r="H1993" s="591">
        <v>130000</v>
      </c>
      <c r="I1993" s="224" t="s">
        <v>2348</v>
      </c>
      <c r="J1993" s="237">
        <v>45078</v>
      </c>
      <c r="K1993" s="382">
        <v>304</v>
      </c>
      <c r="L1993" s="231" t="s">
        <v>2720</v>
      </c>
    </row>
    <row r="1994" spans="1:12" ht="63.75" hidden="1" customHeight="1" x14ac:dyDescent="0.2">
      <c r="A1994" s="3">
        <v>1988</v>
      </c>
      <c r="B1994" s="188">
        <v>6311</v>
      </c>
      <c r="C1994" s="228" t="s">
        <v>2793</v>
      </c>
      <c r="D1994" s="188">
        <v>5</v>
      </c>
      <c r="E1994" s="188"/>
      <c r="F1994" s="188" t="s">
        <v>2298</v>
      </c>
      <c r="G1994" s="188">
        <v>39121729</v>
      </c>
      <c r="H1994" s="591">
        <v>120000</v>
      </c>
      <c r="I1994" s="224" t="s">
        <v>2348</v>
      </c>
      <c r="J1994" s="237">
        <v>45078</v>
      </c>
      <c r="K1994" s="382">
        <v>304</v>
      </c>
      <c r="L1994" s="231" t="s">
        <v>2720</v>
      </c>
    </row>
    <row r="1995" spans="1:12" ht="63.75" hidden="1" customHeight="1" x14ac:dyDescent="0.2">
      <c r="A1995" s="3">
        <v>1989</v>
      </c>
      <c r="B1995" s="188">
        <v>6311</v>
      </c>
      <c r="C1995" s="228" t="s">
        <v>2794</v>
      </c>
      <c r="D1995" s="188">
        <v>20</v>
      </c>
      <c r="E1995" s="188"/>
      <c r="F1995" s="188" t="s">
        <v>2298</v>
      </c>
      <c r="G1995" s="188">
        <v>39122325</v>
      </c>
      <c r="H1995" s="591">
        <v>130000</v>
      </c>
      <c r="I1995" s="224" t="s">
        <v>2348</v>
      </c>
      <c r="J1995" s="237">
        <v>45078</v>
      </c>
      <c r="K1995" s="382">
        <v>304</v>
      </c>
      <c r="L1995" s="231" t="s">
        <v>2720</v>
      </c>
    </row>
    <row r="1996" spans="1:12" ht="63.75" hidden="1" customHeight="1" x14ac:dyDescent="0.2">
      <c r="A1996" s="3">
        <v>1990</v>
      </c>
      <c r="B1996" s="188">
        <v>6311</v>
      </c>
      <c r="C1996" s="228" t="s">
        <v>2795</v>
      </c>
      <c r="D1996" s="188">
        <v>15</v>
      </c>
      <c r="E1996" s="188"/>
      <c r="F1996" s="188" t="s">
        <v>2298</v>
      </c>
      <c r="G1996" s="188">
        <v>32151705</v>
      </c>
      <c r="H1996" s="591">
        <v>2000000</v>
      </c>
      <c r="I1996" s="224" t="s">
        <v>2348</v>
      </c>
      <c r="J1996" s="237">
        <v>45078</v>
      </c>
      <c r="K1996" s="382">
        <v>304</v>
      </c>
      <c r="L1996" s="231" t="s">
        <v>2796</v>
      </c>
    </row>
    <row r="1997" spans="1:12" ht="63.75" hidden="1" customHeight="1" x14ac:dyDescent="0.2">
      <c r="A1997" s="3">
        <v>1991</v>
      </c>
      <c r="B1997" s="188">
        <v>6311</v>
      </c>
      <c r="C1997" s="228" t="s">
        <v>2797</v>
      </c>
      <c r="D1997" s="188">
        <v>30</v>
      </c>
      <c r="E1997" s="188"/>
      <c r="F1997" s="188" t="s">
        <v>2298</v>
      </c>
      <c r="G1997" s="188">
        <v>32111503</v>
      </c>
      <c r="H1997" s="591">
        <v>120000</v>
      </c>
      <c r="I1997" s="224" t="s">
        <v>2348</v>
      </c>
      <c r="J1997" s="237">
        <v>45078</v>
      </c>
      <c r="K1997" s="382">
        <v>304</v>
      </c>
      <c r="L1997" s="231" t="s">
        <v>2720</v>
      </c>
    </row>
    <row r="1998" spans="1:12" ht="63.75" hidden="1" customHeight="1" x14ac:dyDescent="0.2">
      <c r="A1998" s="3">
        <v>1992</v>
      </c>
      <c r="B1998" s="188">
        <v>6311</v>
      </c>
      <c r="C1998" s="228" t="s">
        <v>2798</v>
      </c>
      <c r="D1998" s="188">
        <v>30</v>
      </c>
      <c r="E1998" s="188"/>
      <c r="F1998" s="188" t="s">
        <v>2298</v>
      </c>
      <c r="G1998" s="188">
        <v>39121405</v>
      </c>
      <c r="H1998" s="591">
        <v>120000</v>
      </c>
      <c r="I1998" s="224" t="s">
        <v>2348</v>
      </c>
      <c r="J1998" s="237">
        <v>45078</v>
      </c>
      <c r="K1998" s="382">
        <v>304</v>
      </c>
      <c r="L1998" s="231" t="s">
        <v>2720</v>
      </c>
    </row>
    <row r="1999" spans="1:12" ht="63.75" hidden="1" customHeight="1" x14ac:dyDescent="0.2">
      <c r="A1999" s="3">
        <v>1993</v>
      </c>
      <c r="B1999" s="188">
        <v>6311</v>
      </c>
      <c r="C1999" s="228" t="s">
        <v>1960</v>
      </c>
      <c r="D1999" s="188">
        <v>20</v>
      </c>
      <c r="E1999" s="188"/>
      <c r="F1999" s="188" t="s">
        <v>2298</v>
      </c>
      <c r="G1999" s="188">
        <v>39121031</v>
      </c>
      <c r="H1999" s="591">
        <v>130000</v>
      </c>
      <c r="I1999" s="224" t="s">
        <v>2348</v>
      </c>
      <c r="J1999" s="237">
        <v>45078</v>
      </c>
      <c r="K1999" s="382">
        <v>304</v>
      </c>
      <c r="L1999" s="231" t="s">
        <v>2720</v>
      </c>
    </row>
    <row r="2000" spans="1:12" ht="63.75" hidden="1" customHeight="1" x14ac:dyDescent="0.2">
      <c r="A2000" s="3">
        <v>1994</v>
      </c>
      <c r="B2000" s="188">
        <v>6311</v>
      </c>
      <c r="C2000" s="228" t="s">
        <v>2799</v>
      </c>
      <c r="D2000" s="188">
        <v>60</v>
      </c>
      <c r="E2000" s="188"/>
      <c r="F2000" s="188" t="s">
        <v>2298</v>
      </c>
      <c r="G2000" s="188">
        <v>39121522</v>
      </c>
      <c r="H2000" s="591">
        <v>130000</v>
      </c>
      <c r="I2000" s="224" t="s">
        <v>2348</v>
      </c>
      <c r="J2000" s="237">
        <v>45078</v>
      </c>
      <c r="K2000" s="382">
        <v>304</v>
      </c>
      <c r="L2000" s="231" t="s">
        <v>2720</v>
      </c>
    </row>
    <row r="2001" spans="1:12" ht="63.75" hidden="1" customHeight="1" x14ac:dyDescent="0.2">
      <c r="A2001" s="3">
        <v>1995</v>
      </c>
      <c r="B2001" s="188">
        <v>6311</v>
      </c>
      <c r="C2001" s="228" t="s">
        <v>2800</v>
      </c>
      <c r="D2001" s="188">
        <v>20</v>
      </c>
      <c r="E2001" s="188"/>
      <c r="F2001" s="188" t="s">
        <v>2298</v>
      </c>
      <c r="G2001" s="188">
        <v>41112209</v>
      </c>
      <c r="H2001" s="591">
        <v>130000</v>
      </c>
      <c r="I2001" s="224" t="s">
        <v>2348</v>
      </c>
      <c r="J2001" s="237">
        <v>45078</v>
      </c>
      <c r="K2001" s="382">
        <v>304</v>
      </c>
      <c r="L2001" s="231" t="s">
        <v>2720</v>
      </c>
    </row>
    <row r="2002" spans="1:12" ht="63.75" hidden="1" customHeight="1" x14ac:dyDescent="0.2">
      <c r="A2002" s="3">
        <v>1996</v>
      </c>
      <c r="B2002" s="188">
        <v>6311</v>
      </c>
      <c r="C2002" s="228" t="s">
        <v>2801</v>
      </c>
      <c r="D2002" s="188">
        <v>20</v>
      </c>
      <c r="E2002" s="188"/>
      <c r="F2002" s="188" t="s">
        <v>2298</v>
      </c>
      <c r="G2002" s="188">
        <v>39121603</v>
      </c>
      <c r="H2002" s="591">
        <v>1000000</v>
      </c>
      <c r="I2002" s="224" t="s">
        <v>2348</v>
      </c>
      <c r="J2002" s="237">
        <v>45078</v>
      </c>
      <c r="K2002" s="382">
        <v>304</v>
      </c>
      <c r="L2002" s="231" t="s">
        <v>2720</v>
      </c>
    </row>
    <row r="2003" spans="1:12" ht="63.75" hidden="1" customHeight="1" x14ac:dyDescent="0.2">
      <c r="A2003" s="3">
        <v>1997</v>
      </c>
      <c r="B2003" s="188">
        <v>6311</v>
      </c>
      <c r="C2003" s="228" t="s">
        <v>2802</v>
      </c>
      <c r="D2003" s="188">
        <v>30</v>
      </c>
      <c r="E2003" s="188"/>
      <c r="F2003" s="188" t="s">
        <v>2298</v>
      </c>
      <c r="G2003" s="188">
        <v>39122205</v>
      </c>
      <c r="H2003" s="591">
        <v>1000000</v>
      </c>
      <c r="I2003" s="224" t="s">
        <v>2348</v>
      </c>
      <c r="J2003" s="237">
        <v>45078</v>
      </c>
      <c r="K2003" s="382">
        <v>304</v>
      </c>
      <c r="L2003" s="231" t="s">
        <v>2720</v>
      </c>
    </row>
    <row r="2004" spans="1:12" ht="63.75" hidden="1" customHeight="1" x14ac:dyDescent="0.2">
      <c r="A2004" s="3">
        <v>1998</v>
      </c>
      <c r="B2004" s="188">
        <v>6311</v>
      </c>
      <c r="C2004" s="228" t="s">
        <v>2803</v>
      </c>
      <c r="D2004" s="188">
        <v>20</v>
      </c>
      <c r="E2004" s="188"/>
      <c r="F2004" s="188" t="s">
        <v>2298</v>
      </c>
      <c r="G2004" s="188">
        <v>39122211</v>
      </c>
      <c r="H2004" s="591">
        <v>130000</v>
      </c>
      <c r="I2004" s="224" t="s">
        <v>2348</v>
      </c>
      <c r="J2004" s="237">
        <v>45078</v>
      </c>
      <c r="K2004" s="382">
        <v>304</v>
      </c>
      <c r="L2004" s="231" t="s">
        <v>2720</v>
      </c>
    </row>
    <row r="2005" spans="1:12" ht="63.75" hidden="1" customHeight="1" x14ac:dyDescent="0.2">
      <c r="A2005" s="3">
        <v>1999</v>
      </c>
      <c r="B2005" s="188">
        <v>6311</v>
      </c>
      <c r="C2005" s="228" t="s">
        <v>2804</v>
      </c>
      <c r="D2005" s="188">
        <v>15</v>
      </c>
      <c r="E2005" s="188"/>
      <c r="F2005" s="188" t="s">
        <v>2298</v>
      </c>
      <c r="G2005" s="188">
        <v>41112209</v>
      </c>
      <c r="H2005" s="591">
        <v>130000</v>
      </c>
      <c r="I2005" s="224" t="s">
        <v>2348</v>
      </c>
      <c r="J2005" s="237">
        <v>45078</v>
      </c>
      <c r="K2005" s="382">
        <v>304</v>
      </c>
      <c r="L2005" s="231" t="s">
        <v>2720</v>
      </c>
    </row>
    <row r="2006" spans="1:12" ht="63.75" hidden="1" customHeight="1" x14ac:dyDescent="0.2">
      <c r="A2006" s="3">
        <v>2000</v>
      </c>
      <c r="B2006" s="188">
        <v>6311</v>
      </c>
      <c r="C2006" s="228" t="s">
        <v>2805</v>
      </c>
      <c r="D2006" s="188">
        <v>15</v>
      </c>
      <c r="E2006" s="188"/>
      <c r="F2006" s="188" t="s">
        <v>2298</v>
      </c>
      <c r="G2006" s="188">
        <v>46171603</v>
      </c>
      <c r="H2006" s="591">
        <v>130000</v>
      </c>
      <c r="I2006" s="224" t="s">
        <v>2348</v>
      </c>
      <c r="J2006" s="237">
        <v>45078</v>
      </c>
      <c r="K2006" s="382">
        <v>304</v>
      </c>
      <c r="L2006" s="231" t="s">
        <v>2720</v>
      </c>
    </row>
    <row r="2007" spans="1:12" ht="63.75" hidden="1" customHeight="1" x14ac:dyDescent="0.2">
      <c r="A2007" s="3">
        <v>2001</v>
      </c>
      <c r="B2007" s="188">
        <v>6311</v>
      </c>
      <c r="C2007" s="228" t="s">
        <v>2806</v>
      </c>
      <c r="D2007" s="188">
        <v>10</v>
      </c>
      <c r="E2007" s="188"/>
      <c r="F2007" s="188" t="s">
        <v>2298</v>
      </c>
      <c r="G2007" s="188">
        <v>24112504</v>
      </c>
      <c r="H2007" s="591">
        <v>130000</v>
      </c>
      <c r="I2007" s="224" t="s">
        <v>2348</v>
      </c>
      <c r="J2007" s="237">
        <v>45078</v>
      </c>
      <c r="K2007" s="382">
        <v>304</v>
      </c>
      <c r="L2007" s="231" t="s">
        <v>2720</v>
      </c>
    </row>
    <row r="2008" spans="1:12" ht="63.75" hidden="1" customHeight="1" x14ac:dyDescent="0.2">
      <c r="A2008" s="3">
        <v>2002</v>
      </c>
      <c r="B2008" s="188">
        <v>6311</v>
      </c>
      <c r="C2008" s="228" t="s">
        <v>2807</v>
      </c>
      <c r="D2008" s="188">
        <v>50</v>
      </c>
      <c r="E2008" s="188"/>
      <c r="F2008" s="188" t="s">
        <v>2298</v>
      </c>
      <c r="G2008" s="188">
        <v>40183006</v>
      </c>
      <c r="H2008" s="591">
        <v>130000</v>
      </c>
      <c r="I2008" s="224" t="s">
        <v>2348</v>
      </c>
      <c r="J2008" s="237">
        <v>45078</v>
      </c>
      <c r="K2008" s="382">
        <v>304</v>
      </c>
      <c r="L2008" s="231" t="s">
        <v>2720</v>
      </c>
    </row>
    <row r="2009" spans="1:12" ht="63.75" hidden="1" customHeight="1" x14ac:dyDescent="0.2">
      <c r="A2009" s="3">
        <v>2003</v>
      </c>
      <c r="B2009" s="188">
        <v>6311</v>
      </c>
      <c r="C2009" s="228" t="s">
        <v>2808</v>
      </c>
      <c r="D2009" s="188">
        <v>10</v>
      </c>
      <c r="E2009" s="188"/>
      <c r="F2009" s="188" t="s">
        <v>2298</v>
      </c>
      <c r="G2009" s="188">
        <v>26111722</v>
      </c>
      <c r="H2009" s="591">
        <v>130000</v>
      </c>
      <c r="I2009" s="224" t="s">
        <v>2348</v>
      </c>
      <c r="J2009" s="237">
        <v>45078</v>
      </c>
      <c r="K2009" s="382">
        <v>304</v>
      </c>
      <c r="L2009" s="231" t="s">
        <v>2720</v>
      </c>
    </row>
    <row r="2010" spans="1:12" ht="63.75" hidden="1" customHeight="1" x14ac:dyDescent="0.2">
      <c r="A2010" s="3">
        <v>2004</v>
      </c>
      <c r="B2010" s="188">
        <v>6311</v>
      </c>
      <c r="C2010" s="228" t="s">
        <v>2809</v>
      </c>
      <c r="D2010" s="188">
        <v>10</v>
      </c>
      <c r="E2010" s="188"/>
      <c r="F2010" s="188" t="s">
        <v>2298</v>
      </c>
      <c r="G2010" s="188">
        <v>39122216</v>
      </c>
      <c r="H2010" s="591">
        <v>130000</v>
      </c>
      <c r="I2010" s="224" t="s">
        <v>2348</v>
      </c>
      <c r="J2010" s="237">
        <v>45078</v>
      </c>
      <c r="K2010" s="382">
        <v>304</v>
      </c>
      <c r="L2010" s="231" t="s">
        <v>2720</v>
      </c>
    </row>
    <row r="2011" spans="1:12" ht="63.75" hidden="1" customHeight="1" x14ac:dyDescent="0.2">
      <c r="A2011" s="3">
        <v>2005</v>
      </c>
      <c r="B2011" s="188">
        <v>6311</v>
      </c>
      <c r="C2011" s="228" t="s">
        <v>2810</v>
      </c>
      <c r="D2011" s="188">
        <v>10</v>
      </c>
      <c r="E2011" s="188"/>
      <c r="F2011" s="188" t="s">
        <v>2298</v>
      </c>
      <c r="G2011" s="188">
        <v>32101522</v>
      </c>
      <c r="H2011" s="591">
        <v>130000</v>
      </c>
      <c r="I2011" s="224" t="s">
        <v>2348</v>
      </c>
      <c r="J2011" s="237">
        <v>45078</v>
      </c>
      <c r="K2011" s="382">
        <v>304</v>
      </c>
      <c r="L2011" s="231" t="s">
        <v>2720</v>
      </c>
    </row>
    <row r="2012" spans="1:12" ht="63.75" hidden="1" customHeight="1" x14ac:dyDescent="0.2">
      <c r="A2012" s="3">
        <v>2006</v>
      </c>
      <c r="B2012" s="188">
        <v>6311</v>
      </c>
      <c r="C2012" s="228" t="s">
        <v>2811</v>
      </c>
      <c r="D2012" s="188">
        <v>50</v>
      </c>
      <c r="E2012" s="188"/>
      <c r="F2012" s="188" t="s">
        <v>2298</v>
      </c>
      <c r="G2012" s="188">
        <v>39121410</v>
      </c>
      <c r="H2012" s="591">
        <v>130000</v>
      </c>
      <c r="I2012" s="224" t="s">
        <v>2348</v>
      </c>
      <c r="J2012" s="237">
        <v>45078</v>
      </c>
      <c r="K2012" s="382">
        <v>304</v>
      </c>
      <c r="L2012" s="231" t="s">
        <v>2720</v>
      </c>
    </row>
    <row r="2013" spans="1:12" ht="63.75" hidden="1" customHeight="1" x14ac:dyDescent="0.2">
      <c r="A2013" s="3">
        <v>2007</v>
      </c>
      <c r="B2013" s="188">
        <v>6311</v>
      </c>
      <c r="C2013" s="228" t="s">
        <v>2812</v>
      </c>
      <c r="D2013" s="188">
        <v>50</v>
      </c>
      <c r="E2013" s="188"/>
      <c r="F2013" s="188" t="s">
        <v>2298</v>
      </c>
      <c r="G2013" s="188">
        <v>39121405</v>
      </c>
      <c r="H2013" s="591">
        <v>130000</v>
      </c>
      <c r="I2013" s="224" t="s">
        <v>2348</v>
      </c>
      <c r="J2013" s="237">
        <v>45078</v>
      </c>
      <c r="K2013" s="382">
        <v>304</v>
      </c>
      <c r="L2013" s="231" t="s">
        <v>2720</v>
      </c>
    </row>
    <row r="2014" spans="1:12" ht="63.75" hidden="1" customHeight="1" x14ac:dyDescent="0.2">
      <c r="A2014" s="3">
        <v>2008</v>
      </c>
      <c r="B2014" s="188">
        <v>6311</v>
      </c>
      <c r="C2014" s="228" t="s">
        <v>2813</v>
      </c>
      <c r="D2014" s="188">
        <v>20</v>
      </c>
      <c r="E2014" s="188"/>
      <c r="F2014" s="188" t="s">
        <v>2298</v>
      </c>
      <c r="G2014" s="188">
        <v>39121407</v>
      </c>
      <c r="H2014" s="591">
        <v>130000</v>
      </c>
      <c r="I2014" s="224" t="s">
        <v>2348</v>
      </c>
      <c r="J2014" s="237">
        <v>45078</v>
      </c>
      <c r="K2014" s="382">
        <v>304</v>
      </c>
      <c r="L2014" s="231" t="s">
        <v>2720</v>
      </c>
    </row>
    <row r="2015" spans="1:12" ht="63.75" hidden="1" customHeight="1" x14ac:dyDescent="0.2">
      <c r="A2015" s="3">
        <v>2009</v>
      </c>
      <c r="B2015" s="188">
        <v>6311</v>
      </c>
      <c r="C2015" s="228" t="s">
        <v>2814</v>
      </c>
      <c r="D2015" s="188">
        <v>10</v>
      </c>
      <c r="E2015" s="188"/>
      <c r="F2015" s="188" t="s">
        <v>2298</v>
      </c>
      <c r="G2015" s="188">
        <v>32101515</v>
      </c>
      <c r="H2015" s="591">
        <v>130000</v>
      </c>
      <c r="I2015" s="224" t="s">
        <v>2348</v>
      </c>
      <c r="J2015" s="237">
        <v>45078</v>
      </c>
      <c r="K2015" s="382">
        <v>304</v>
      </c>
      <c r="L2015" s="231" t="s">
        <v>2720</v>
      </c>
    </row>
    <row r="2016" spans="1:12" ht="63.75" hidden="1" customHeight="1" x14ac:dyDescent="0.2">
      <c r="A2016" s="3">
        <v>2010</v>
      </c>
      <c r="B2016" s="188">
        <v>6311</v>
      </c>
      <c r="C2016" s="228" t="s">
        <v>2815</v>
      </c>
      <c r="D2016" s="188">
        <v>5</v>
      </c>
      <c r="E2016" s="188"/>
      <c r="F2016" s="188" t="s">
        <v>2298</v>
      </c>
      <c r="G2016" s="188">
        <v>39121008</v>
      </c>
      <c r="H2016" s="591">
        <v>1300000</v>
      </c>
      <c r="I2016" s="224" t="s">
        <v>2348</v>
      </c>
      <c r="J2016" s="237">
        <v>45078</v>
      </c>
      <c r="K2016" s="382">
        <v>304</v>
      </c>
      <c r="L2016" s="231" t="s">
        <v>2796</v>
      </c>
    </row>
    <row r="2017" spans="1:12" ht="63.75" hidden="1" customHeight="1" x14ac:dyDescent="0.2">
      <c r="A2017" s="3">
        <v>2011</v>
      </c>
      <c r="B2017" s="188">
        <v>6311</v>
      </c>
      <c r="C2017" s="228" t="s">
        <v>2816</v>
      </c>
      <c r="D2017" s="188">
        <v>5</v>
      </c>
      <c r="E2017" s="188"/>
      <c r="F2017" s="188" t="s">
        <v>2298</v>
      </c>
      <c r="G2017" s="188">
        <v>26111704</v>
      </c>
      <c r="H2017" s="591">
        <v>1000000</v>
      </c>
      <c r="I2017" s="224" t="s">
        <v>2348</v>
      </c>
      <c r="J2017" s="237">
        <v>45078</v>
      </c>
      <c r="K2017" s="382">
        <v>304</v>
      </c>
      <c r="L2017" s="231" t="s">
        <v>2796</v>
      </c>
    </row>
    <row r="2018" spans="1:12" ht="51" hidden="1" customHeight="1" x14ac:dyDescent="0.2">
      <c r="A2018" s="3">
        <v>2012</v>
      </c>
      <c r="B2018" s="188">
        <v>6311</v>
      </c>
      <c r="C2018" s="228" t="s">
        <v>2817</v>
      </c>
      <c r="D2018" s="188">
        <v>50</v>
      </c>
      <c r="E2018" s="188"/>
      <c r="F2018" s="188" t="s">
        <v>2298</v>
      </c>
      <c r="G2018" s="188">
        <v>11101601</v>
      </c>
      <c r="H2018" s="591">
        <v>35000</v>
      </c>
      <c r="I2018" s="224" t="s">
        <v>2342</v>
      </c>
      <c r="J2018" s="237">
        <v>45078</v>
      </c>
      <c r="K2018" s="382">
        <v>314</v>
      </c>
      <c r="L2018" s="231" t="s">
        <v>2720</v>
      </c>
    </row>
    <row r="2019" spans="1:12" ht="51" hidden="1" customHeight="1" x14ac:dyDescent="0.2">
      <c r="A2019" s="3">
        <v>2013</v>
      </c>
      <c r="B2019" s="188">
        <v>6311</v>
      </c>
      <c r="C2019" s="228" t="s">
        <v>2818</v>
      </c>
      <c r="D2019" s="188">
        <v>20</v>
      </c>
      <c r="E2019" s="188"/>
      <c r="F2019" s="188" t="s">
        <v>2298</v>
      </c>
      <c r="G2019" s="188">
        <v>27112814</v>
      </c>
      <c r="H2019" s="591">
        <v>30000</v>
      </c>
      <c r="I2019" s="224" t="s">
        <v>2342</v>
      </c>
      <c r="J2019" s="237">
        <v>45078</v>
      </c>
      <c r="K2019" s="382">
        <v>314</v>
      </c>
      <c r="L2019" s="231" t="s">
        <v>2720</v>
      </c>
    </row>
    <row r="2020" spans="1:12" ht="51" hidden="1" customHeight="1" x14ac:dyDescent="0.2">
      <c r="A2020" s="3">
        <v>2014</v>
      </c>
      <c r="B2020" s="188">
        <v>6311</v>
      </c>
      <c r="C2020" s="228" t="s">
        <v>2819</v>
      </c>
      <c r="D2020" s="188">
        <v>10</v>
      </c>
      <c r="E2020" s="188"/>
      <c r="F2020" s="188" t="s">
        <v>2298</v>
      </c>
      <c r="G2020" s="188">
        <v>30101503</v>
      </c>
      <c r="H2020" s="591">
        <v>45000</v>
      </c>
      <c r="I2020" s="224" t="s">
        <v>2342</v>
      </c>
      <c r="J2020" s="237">
        <v>45078</v>
      </c>
      <c r="K2020" s="382">
        <v>314</v>
      </c>
      <c r="L2020" s="231" t="s">
        <v>2720</v>
      </c>
    </row>
    <row r="2021" spans="1:12" ht="51" hidden="1" customHeight="1" x14ac:dyDescent="0.2">
      <c r="A2021" s="3">
        <v>2015</v>
      </c>
      <c r="B2021" s="188">
        <v>6311</v>
      </c>
      <c r="C2021" s="228" t="s">
        <v>2820</v>
      </c>
      <c r="D2021" s="188">
        <v>200</v>
      </c>
      <c r="E2021" s="188"/>
      <c r="F2021" s="188" t="s">
        <v>2298</v>
      </c>
      <c r="G2021" s="188">
        <v>31162207</v>
      </c>
      <c r="H2021" s="591">
        <v>45000</v>
      </c>
      <c r="I2021" s="224" t="s">
        <v>2342</v>
      </c>
      <c r="J2021" s="237">
        <v>45078</v>
      </c>
      <c r="K2021" s="382">
        <v>314</v>
      </c>
      <c r="L2021" s="231" t="s">
        <v>2720</v>
      </c>
    </row>
    <row r="2022" spans="1:12" ht="51" hidden="1" customHeight="1" x14ac:dyDescent="0.2">
      <c r="A2022" s="3">
        <v>2016</v>
      </c>
      <c r="B2022" s="188">
        <v>6311</v>
      </c>
      <c r="C2022" s="228" t="s">
        <v>2821</v>
      </c>
      <c r="D2022" s="188">
        <v>3</v>
      </c>
      <c r="E2022" s="188"/>
      <c r="F2022" s="188" t="s">
        <v>2298</v>
      </c>
      <c r="G2022" s="188">
        <v>30161801</v>
      </c>
      <c r="H2022" s="591">
        <v>300000</v>
      </c>
      <c r="I2022" s="224" t="s">
        <v>2342</v>
      </c>
      <c r="J2022" s="237">
        <v>45078</v>
      </c>
      <c r="K2022" s="382">
        <v>314</v>
      </c>
      <c r="L2022" s="231" t="s">
        <v>2720</v>
      </c>
    </row>
    <row r="2023" spans="1:12" ht="51" hidden="1" customHeight="1" x14ac:dyDescent="0.2">
      <c r="A2023" s="3">
        <v>2017</v>
      </c>
      <c r="B2023" s="188">
        <v>6311</v>
      </c>
      <c r="C2023" s="228" t="s">
        <v>2822</v>
      </c>
      <c r="D2023" s="188">
        <v>400</v>
      </c>
      <c r="E2023" s="188"/>
      <c r="F2023" s="188" t="s">
        <v>2298</v>
      </c>
      <c r="G2023" s="188">
        <v>31161807</v>
      </c>
      <c r="H2023" s="591">
        <v>25000</v>
      </c>
      <c r="I2023" s="224" t="s">
        <v>2342</v>
      </c>
      <c r="J2023" s="237">
        <v>45078</v>
      </c>
      <c r="K2023" s="382">
        <v>314</v>
      </c>
      <c r="L2023" s="231" t="s">
        <v>2720</v>
      </c>
    </row>
    <row r="2024" spans="1:12" ht="51" hidden="1" customHeight="1" x14ac:dyDescent="0.2">
      <c r="A2024" s="3">
        <v>2018</v>
      </c>
      <c r="B2024" s="188">
        <v>6311</v>
      </c>
      <c r="C2024" s="228" t="s">
        <v>2823</v>
      </c>
      <c r="D2024" s="188">
        <v>400</v>
      </c>
      <c r="E2024" s="188"/>
      <c r="F2024" s="188" t="s">
        <v>2298</v>
      </c>
      <c r="G2024" s="188">
        <v>31161727</v>
      </c>
      <c r="H2024" s="591">
        <v>25000</v>
      </c>
      <c r="I2024" s="224" t="s">
        <v>2342</v>
      </c>
      <c r="J2024" s="237">
        <v>45078</v>
      </c>
      <c r="K2024" s="382">
        <v>314</v>
      </c>
      <c r="L2024" s="231" t="s">
        <v>2720</v>
      </c>
    </row>
    <row r="2025" spans="1:12" ht="51" hidden="1" customHeight="1" x14ac:dyDescent="0.2">
      <c r="A2025" s="3">
        <v>2019</v>
      </c>
      <c r="B2025" s="188">
        <v>6311</v>
      </c>
      <c r="C2025" s="228" t="s">
        <v>2824</v>
      </c>
      <c r="D2025" s="188">
        <v>500</v>
      </c>
      <c r="E2025" s="188"/>
      <c r="F2025" s="188" t="s">
        <v>2298</v>
      </c>
      <c r="G2025" s="188">
        <v>31161599</v>
      </c>
      <c r="H2025" s="591">
        <v>55000</v>
      </c>
      <c r="I2025" s="224" t="s">
        <v>2342</v>
      </c>
      <c r="J2025" s="237">
        <v>45078</v>
      </c>
      <c r="K2025" s="382">
        <v>314</v>
      </c>
      <c r="L2025" s="231" t="s">
        <v>2720</v>
      </c>
    </row>
    <row r="2026" spans="1:12" ht="51" hidden="1" customHeight="1" x14ac:dyDescent="0.2">
      <c r="A2026" s="3">
        <v>2020</v>
      </c>
      <c r="B2026" s="188">
        <v>6311</v>
      </c>
      <c r="C2026" s="228" t="s">
        <v>2825</v>
      </c>
      <c r="D2026" s="188">
        <v>20</v>
      </c>
      <c r="E2026" s="188"/>
      <c r="F2026" s="188" t="s">
        <v>2298</v>
      </c>
      <c r="G2026" s="188">
        <v>30102201</v>
      </c>
      <c r="H2026" s="591">
        <v>165000</v>
      </c>
      <c r="I2026" s="224" t="s">
        <v>2342</v>
      </c>
      <c r="J2026" s="237">
        <v>45078</v>
      </c>
      <c r="K2026" s="382">
        <v>314</v>
      </c>
      <c r="L2026" s="231" t="s">
        <v>2720</v>
      </c>
    </row>
    <row r="2027" spans="1:12" ht="51" hidden="1" customHeight="1" x14ac:dyDescent="0.2">
      <c r="A2027" s="3">
        <v>2021</v>
      </c>
      <c r="B2027" s="188">
        <v>6311</v>
      </c>
      <c r="C2027" s="228" t="s">
        <v>2826</v>
      </c>
      <c r="D2027" s="188">
        <v>20</v>
      </c>
      <c r="E2027" s="188"/>
      <c r="F2027" s="188" t="s">
        <v>2298</v>
      </c>
      <c r="G2027" s="188">
        <v>30102201</v>
      </c>
      <c r="H2027" s="591">
        <v>100000</v>
      </c>
      <c r="I2027" s="224" t="s">
        <v>2342</v>
      </c>
      <c r="J2027" s="237">
        <v>45078</v>
      </c>
      <c r="K2027" s="382">
        <v>314</v>
      </c>
      <c r="L2027" s="231" t="s">
        <v>2720</v>
      </c>
    </row>
    <row r="2028" spans="1:12" ht="51" hidden="1" customHeight="1" x14ac:dyDescent="0.2">
      <c r="A2028" s="3">
        <v>2022</v>
      </c>
      <c r="B2028" s="188">
        <v>6311</v>
      </c>
      <c r="C2028" s="228" t="s">
        <v>140</v>
      </c>
      <c r="D2028" s="188">
        <v>10</v>
      </c>
      <c r="E2028" s="188"/>
      <c r="F2028" s="188" t="s">
        <v>2298</v>
      </c>
      <c r="G2028" s="188">
        <v>46171501</v>
      </c>
      <c r="H2028" s="591">
        <v>50000</v>
      </c>
      <c r="I2028" s="224" t="s">
        <v>2342</v>
      </c>
      <c r="J2028" s="237">
        <v>45078</v>
      </c>
      <c r="K2028" s="382">
        <v>314</v>
      </c>
      <c r="L2028" s="231" t="s">
        <v>2720</v>
      </c>
    </row>
    <row r="2029" spans="1:12" ht="51" hidden="1" customHeight="1" x14ac:dyDescent="0.2">
      <c r="A2029" s="3">
        <v>2023</v>
      </c>
      <c r="B2029" s="188">
        <v>6311</v>
      </c>
      <c r="C2029" s="228" t="s">
        <v>2827</v>
      </c>
      <c r="D2029" s="188">
        <v>10</v>
      </c>
      <c r="E2029" s="188"/>
      <c r="F2029" s="188" t="s">
        <v>2298</v>
      </c>
      <c r="G2029" s="188">
        <v>23231198</v>
      </c>
      <c r="H2029" s="591">
        <v>25000</v>
      </c>
      <c r="I2029" s="224" t="s">
        <v>2342</v>
      </c>
      <c r="J2029" s="237">
        <v>45078</v>
      </c>
      <c r="K2029" s="382">
        <v>314</v>
      </c>
      <c r="L2029" s="231" t="s">
        <v>2720</v>
      </c>
    </row>
    <row r="2030" spans="1:12" ht="76.5" hidden="1" customHeight="1" x14ac:dyDescent="0.2">
      <c r="A2030" s="3">
        <v>2024</v>
      </c>
      <c r="B2030" s="188">
        <v>6311</v>
      </c>
      <c r="C2030" s="228" t="s">
        <v>2828</v>
      </c>
      <c r="D2030" s="188">
        <v>15</v>
      </c>
      <c r="E2030" s="188"/>
      <c r="F2030" s="188" t="s">
        <v>2298</v>
      </c>
      <c r="G2030" s="188">
        <v>31171520</v>
      </c>
      <c r="H2030" s="591">
        <v>50000</v>
      </c>
      <c r="I2030" s="224" t="s">
        <v>2829</v>
      </c>
      <c r="J2030" s="237">
        <v>45078</v>
      </c>
      <c r="K2030" s="382">
        <v>314</v>
      </c>
      <c r="L2030" s="231" t="s">
        <v>2720</v>
      </c>
    </row>
    <row r="2031" spans="1:12" ht="51" hidden="1" customHeight="1" x14ac:dyDescent="0.2">
      <c r="A2031" s="3">
        <v>2025</v>
      </c>
      <c r="B2031" s="188">
        <v>6311</v>
      </c>
      <c r="C2031" s="228" t="s">
        <v>2830</v>
      </c>
      <c r="D2031" s="188">
        <v>15</v>
      </c>
      <c r="E2031" s="188"/>
      <c r="F2031" s="188" t="s">
        <v>2298</v>
      </c>
      <c r="G2031" s="188">
        <v>39121708</v>
      </c>
      <c r="H2031" s="591">
        <v>50000</v>
      </c>
      <c r="I2031" s="224" t="s">
        <v>2342</v>
      </c>
      <c r="J2031" s="237">
        <v>45078</v>
      </c>
      <c r="K2031" s="382">
        <v>314</v>
      </c>
      <c r="L2031" s="231" t="s">
        <v>2720</v>
      </c>
    </row>
    <row r="2032" spans="1:12" ht="102" hidden="1" customHeight="1" x14ac:dyDescent="0.2">
      <c r="A2032" s="3">
        <v>2026</v>
      </c>
      <c r="B2032" s="188">
        <v>6311</v>
      </c>
      <c r="C2032" s="228" t="s">
        <v>2831</v>
      </c>
      <c r="D2032" s="188">
        <v>2</v>
      </c>
      <c r="E2032" s="188"/>
      <c r="F2032" s="188" t="s">
        <v>2298</v>
      </c>
      <c r="G2032" s="188" t="s">
        <v>2832</v>
      </c>
      <c r="H2032" s="591">
        <v>10000</v>
      </c>
      <c r="I2032" s="224" t="s">
        <v>2833</v>
      </c>
      <c r="J2032" s="237">
        <v>45078</v>
      </c>
      <c r="K2032" s="382">
        <v>324</v>
      </c>
      <c r="L2032" s="231" t="s">
        <v>2720</v>
      </c>
    </row>
    <row r="2033" spans="1:12" ht="63.75" hidden="1" customHeight="1" x14ac:dyDescent="0.2">
      <c r="A2033" s="3">
        <v>2027</v>
      </c>
      <c r="B2033" s="188">
        <v>6311</v>
      </c>
      <c r="C2033" s="228" t="s">
        <v>2834</v>
      </c>
      <c r="D2033" s="188">
        <v>3</v>
      </c>
      <c r="E2033" s="188"/>
      <c r="F2033" s="188" t="s">
        <v>2298</v>
      </c>
      <c r="G2033" s="188">
        <v>27113003</v>
      </c>
      <c r="H2033" s="591">
        <v>10000</v>
      </c>
      <c r="I2033" s="224" t="s">
        <v>2569</v>
      </c>
      <c r="J2033" s="237">
        <v>45078</v>
      </c>
      <c r="K2033" s="382">
        <v>324</v>
      </c>
      <c r="L2033" s="231" t="s">
        <v>2720</v>
      </c>
    </row>
    <row r="2034" spans="1:12" ht="63.75" hidden="1" customHeight="1" x14ac:dyDescent="0.2">
      <c r="A2034" s="3">
        <v>2028</v>
      </c>
      <c r="B2034" s="188">
        <v>6311</v>
      </c>
      <c r="C2034" s="228" t="s">
        <v>2835</v>
      </c>
      <c r="D2034" s="188">
        <v>5</v>
      </c>
      <c r="E2034" s="188"/>
      <c r="F2034" s="188" t="s">
        <v>2298</v>
      </c>
      <c r="G2034" s="188">
        <v>40171517</v>
      </c>
      <c r="H2034" s="591">
        <v>15000</v>
      </c>
      <c r="I2034" s="224" t="s">
        <v>2569</v>
      </c>
      <c r="J2034" s="237">
        <v>45078</v>
      </c>
      <c r="K2034" s="382">
        <v>324</v>
      </c>
      <c r="L2034" s="231" t="s">
        <v>2720</v>
      </c>
    </row>
    <row r="2035" spans="1:12" ht="63.75" hidden="1" customHeight="1" x14ac:dyDescent="0.2">
      <c r="A2035" s="3">
        <v>2029</v>
      </c>
      <c r="B2035" s="188">
        <v>6311</v>
      </c>
      <c r="C2035" s="228" t="s">
        <v>2836</v>
      </c>
      <c r="D2035" s="188">
        <v>10</v>
      </c>
      <c r="E2035" s="188"/>
      <c r="F2035" s="188" t="s">
        <v>2298</v>
      </c>
      <c r="G2035" s="188">
        <v>27112838</v>
      </c>
      <c r="H2035" s="591">
        <v>15000</v>
      </c>
      <c r="I2035" s="224" t="s">
        <v>2569</v>
      </c>
      <c r="J2035" s="237">
        <v>45078</v>
      </c>
      <c r="K2035" s="382">
        <v>324</v>
      </c>
      <c r="L2035" s="231" t="s">
        <v>2720</v>
      </c>
    </row>
    <row r="2036" spans="1:12" ht="25.5" hidden="1" customHeight="1" x14ac:dyDescent="0.2">
      <c r="A2036" s="3">
        <v>2030</v>
      </c>
      <c r="B2036" s="188">
        <v>6311</v>
      </c>
      <c r="C2036" s="228" t="s">
        <v>2837</v>
      </c>
      <c r="D2036" s="188">
        <v>10</v>
      </c>
      <c r="E2036" s="188"/>
      <c r="F2036" s="188" t="s">
        <v>2298</v>
      </c>
      <c r="G2036" s="188">
        <v>41122498</v>
      </c>
      <c r="H2036" s="591">
        <v>7900000</v>
      </c>
      <c r="I2036" s="224" t="s">
        <v>2329</v>
      </c>
      <c r="J2036" s="237">
        <v>44986</v>
      </c>
      <c r="K2036" s="382">
        <v>344</v>
      </c>
      <c r="L2036" s="231" t="s">
        <v>2838</v>
      </c>
    </row>
    <row r="2037" spans="1:12" ht="38.25" hidden="1" customHeight="1" x14ac:dyDescent="0.2">
      <c r="A2037" s="3">
        <v>2031</v>
      </c>
      <c r="B2037" s="188">
        <v>6311</v>
      </c>
      <c r="C2037" s="228" t="s">
        <v>2839</v>
      </c>
      <c r="D2037" s="188">
        <v>200</v>
      </c>
      <c r="E2037" s="188"/>
      <c r="F2037" s="188" t="s">
        <v>2298</v>
      </c>
      <c r="G2037" s="188">
        <v>26111701</v>
      </c>
      <c r="H2037" s="591">
        <v>5000000</v>
      </c>
      <c r="I2037" s="224" t="s">
        <v>2329</v>
      </c>
      <c r="J2037" s="237">
        <v>44986</v>
      </c>
      <c r="K2037" s="382">
        <v>344</v>
      </c>
      <c r="L2037" s="231" t="s">
        <v>2768</v>
      </c>
    </row>
    <row r="2038" spans="1:12" ht="38.25" hidden="1" customHeight="1" x14ac:dyDescent="0.2">
      <c r="A2038" s="3">
        <v>2032</v>
      </c>
      <c r="B2038" s="188">
        <v>6311</v>
      </c>
      <c r="C2038" s="228" t="s">
        <v>2840</v>
      </c>
      <c r="D2038" s="188">
        <v>1</v>
      </c>
      <c r="E2038" s="188"/>
      <c r="F2038" s="188" t="s">
        <v>2298</v>
      </c>
      <c r="G2038" s="188" t="s">
        <v>2841</v>
      </c>
      <c r="H2038" s="591">
        <v>2000000</v>
      </c>
      <c r="I2038" s="382" t="s">
        <v>2146</v>
      </c>
      <c r="J2038" s="237">
        <v>44986</v>
      </c>
      <c r="K2038" s="382">
        <v>353</v>
      </c>
      <c r="L2038" s="231" t="s">
        <v>2727</v>
      </c>
    </row>
    <row r="2039" spans="1:12" ht="38.25" hidden="1" customHeight="1" x14ac:dyDescent="0.2">
      <c r="A2039" s="3">
        <v>2033</v>
      </c>
      <c r="B2039" s="188">
        <v>6311</v>
      </c>
      <c r="C2039" s="228" t="s">
        <v>2842</v>
      </c>
      <c r="D2039" s="188">
        <v>20</v>
      </c>
      <c r="E2039" s="188"/>
      <c r="F2039" s="188" t="s">
        <v>2298</v>
      </c>
      <c r="G2039" s="188">
        <v>26111702</v>
      </c>
      <c r="H2039" s="591">
        <v>100000</v>
      </c>
      <c r="I2039" s="224" t="s">
        <v>2299</v>
      </c>
      <c r="J2039" s="237">
        <v>44986</v>
      </c>
      <c r="K2039" s="382">
        <v>364</v>
      </c>
      <c r="L2039" s="231" t="s">
        <v>2720</v>
      </c>
    </row>
    <row r="2040" spans="1:12" ht="38.25" hidden="1" customHeight="1" x14ac:dyDescent="0.2">
      <c r="A2040" s="3">
        <v>2034</v>
      </c>
      <c r="B2040" s="188">
        <v>6311</v>
      </c>
      <c r="C2040" s="228" t="s">
        <v>2843</v>
      </c>
      <c r="D2040" s="188">
        <v>45</v>
      </c>
      <c r="E2040" s="188"/>
      <c r="F2040" s="188" t="s">
        <v>2298</v>
      </c>
      <c r="G2040" s="188">
        <v>44102412</v>
      </c>
      <c r="H2040" s="591">
        <v>2000000</v>
      </c>
      <c r="I2040" s="224" t="s">
        <v>2299</v>
      </c>
      <c r="J2040" s="237">
        <v>44986</v>
      </c>
      <c r="K2040" s="382">
        <v>364</v>
      </c>
      <c r="L2040" s="231" t="s">
        <v>2768</v>
      </c>
    </row>
    <row r="2041" spans="1:12" ht="38.25" hidden="1" customHeight="1" x14ac:dyDescent="0.2">
      <c r="A2041" s="3">
        <v>2035</v>
      </c>
      <c r="B2041" s="188">
        <v>6311</v>
      </c>
      <c r="C2041" s="228" t="s">
        <v>2844</v>
      </c>
      <c r="D2041" s="188">
        <v>15</v>
      </c>
      <c r="E2041" s="188"/>
      <c r="F2041" s="188" t="s">
        <v>2298</v>
      </c>
      <c r="G2041" s="188">
        <v>30102521</v>
      </c>
      <c r="H2041" s="591">
        <v>50000</v>
      </c>
      <c r="I2041" s="224" t="s">
        <v>2299</v>
      </c>
      <c r="J2041" s="237">
        <v>45078</v>
      </c>
      <c r="K2041" s="382">
        <v>364</v>
      </c>
      <c r="L2041" s="231" t="s">
        <v>2720</v>
      </c>
    </row>
    <row r="2042" spans="1:12" ht="38.25" hidden="1" customHeight="1" x14ac:dyDescent="0.2">
      <c r="A2042" s="3">
        <v>2036</v>
      </c>
      <c r="B2042" s="188">
        <v>6311</v>
      </c>
      <c r="C2042" s="228" t="s">
        <v>2845</v>
      </c>
      <c r="D2042" s="188">
        <v>5</v>
      </c>
      <c r="E2042" s="188"/>
      <c r="F2042" s="188" t="s">
        <v>2298</v>
      </c>
      <c r="G2042" s="188">
        <v>24121513</v>
      </c>
      <c r="H2042" s="591">
        <v>100000</v>
      </c>
      <c r="I2042" s="224" t="s">
        <v>2299</v>
      </c>
      <c r="J2042" s="237">
        <v>45078</v>
      </c>
      <c r="K2042" s="382">
        <v>364</v>
      </c>
      <c r="L2042" s="231" t="s">
        <v>2720</v>
      </c>
    </row>
    <row r="2043" spans="1:12" ht="38.25" hidden="1" customHeight="1" x14ac:dyDescent="0.2">
      <c r="A2043" s="3">
        <v>2037</v>
      </c>
      <c r="B2043" s="188">
        <v>6311</v>
      </c>
      <c r="C2043" s="228" t="s">
        <v>824</v>
      </c>
      <c r="D2043" s="188">
        <v>500</v>
      </c>
      <c r="E2043" s="188"/>
      <c r="F2043" s="188" t="s">
        <v>2298</v>
      </c>
      <c r="G2043" s="188" t="s">
        <v>2725</v>
      </c>
      <c r="H2043" s="591">
        <v>50000</v>
      </c>
      <c r="I2043" s="224" t="s">
        <v>2299</v>
      </c>
      <c r="J2043" s="237">
        <v>45078</v>
      </c>
      <c r="K2043" s="382">
        <v>364</v>
      </c>
      <c r="L2043" s="231" t="s">
        <v>2720</v>
      </c>
    </row>
    <row r="2044" spans="1:12" ht="38.25" hidden="1" customHeight="1" x14ac:dyDescent="0.2">
      <c r="A2044" s="3">
        <v>2038</v>
      </c>
      <c r="B2044" s="188">
        <v>6311</v>
      </c>
      <c r="C2044" s="228" t="s">
        <v>2846</v>
      </c>
      <c r="D2044" s="188">
        <v>10</v>
      </c>
      <c r="E2044" s="188"/>
      <c r="F2044" s="188" t="s">
        <v>2298</v>
      </c>
      <c r="G2044" s="188">
        <v>26111704</v>
      </c>
      <c r="H2044" s="591">
        <v>150000</v>
      </c>
      <c r="I2044" s="224" t="s">
        <v>2299</v>
      </c>
      <c r="J2044" s="237">
        <v>45078</v>
      </c>
      <c r="K2044" s="382">
        <v>364</v>
      </c>
      <c r="L2044" s="231" t="s">
        <v>2720</v>
      </c>
    </row>
    <row r="2045" spans="1:12" ht="38.25" hidden="1" customHeight="1" x14ac:dyDescent="0.2">
      <c r="A2045" s="3">
        <v>2039</v>
      </c>
      <c r="B2045" s="188">
        <v>6311</v>
      </c>
      <c r="C2045" s="228" t="s">
        <v>2847</v>
      </c>
      <c r="D2045" s="188">
        <v>10</v>
      </c>
      <c r="E2045" s="188"/>
      <c r="F2045" s="188" t="s">
        <v>2298</v>
      </c>
      <c r="G2045" s="188">
        <v>32101522</v>
      </c>
      <c r="H2045" s="591">
        <v>150000</v>
      </c>
      <c r="I2045" s="224" t="s">
        <v>2299</v>
      </c>
      <c r="J2045" s="237">
        <v>45078</v>
      </c>
      <c r="K2045" s="382">
        <v>364</v>
      </c>
      <c r="L2045" s="231" t="s">
        <v>2720</v>
      </c>
    </row>
    <row r="2046" spans="1:12" ht="38.25" hidden="1" customHeight="1" x14ac:dyDescent="0.2">
      <c r="A2046" s="3">
        <v>2040</v>
      </c>
      <c r="B2046" s="188">
        <v>6311</v>
      </c>
      <c r="C2046" s="228" t="s">
        <v>2848</v>
      </c>
      <c r="D2046" s="188">
        <v>25</v>
      </c>
      <c r="E2046" s="188"/>
      <c r="F2046" s="188" t="s">
        <v>2298</v>
      </c>
      <c r="G2046" s="188">
        <v>31181702</v>
      </c>
      <c r="H2046" s="591">
        <v>100000</v>
      </c>
      <c r="I2046" s="224" t="s">
        <v>2299</v>
      </c>
      <c r="J2046" s="237">
        <v>45078</v>
      </c>
      <c r="K2046" s="382">
        <v>364</v>
      </c>
      <c r="L2046" s="231" t="s">
        <v>2720</v>
      </c>
    </row>
    <row r="2047" spans="1:12" ht="38.25" hidden="1" customHeight="1" x14ac:dyDescent="0.2">
      <c r="A2047" s="3">
        <v>2041</v>
      </c>
      <c r="B2047" s="188">
        <v>6311</v>
      </c>
      <c r="C2047" s="94" t="s">
        <v>2849</v>
      </c>
      <c r="D2047" s="93">
        <v>5</v>
      </c>
      <c r="E2047" s="93"/>
      <c r="F2047" s="93" t="s">
        <v>2298</v>
      </c>
      <c r="G2047" s="93">
        <v>43191510</v>
      </c>
      <c r="H2047" s="592">
        <v>2000000</v>
      </c>
      <c r="I2047" s="224" t="s">
        <v>2299</v>
      </c>
      <c r="J2047" s="237">
        <v>45079</v>
      </c>
      <c r="K2047" s="39">
        <v>365</v>
      </c>
      <c r="L2047" s="231" t="s">
        <v>2727</v>
      </c>
    </row>
    <row r="2048" spans="1:12" ht="38.25" hidden="1" customHeight="1" x14ac:dyDescent="0.2">
      <c r="A2048" s="3">
        <v>2042</v>
      </c>
      <c r="B2048" s="188">
        <v>6311</v>
      </c>
      <c r="C2048" s="228" t="s">
        <v>2736</v>
      </c>
      <c r="D2048" s="188">
        <v>3</v>
      </c>
      <c r="E2048" s="188"/>
      <c r="F2048" s="188" t="s">
        <v>2298</v>
      </c>
      <c r="G2048" s="188">
        <v>44103103</v>
      </c>
      <c r="H2048" s="591">
        <v>400000</v>
      </c>
      <c r="I2048" s="224" t="s">
        <v>2335</v>
      </c>
      <c r="J2048" s="237">
        <v>45080</v>
      </c>
      <c r="K2048" s="382">
        <v>352</v>
      </c>
      <c r="L2048" s="231" t="s">
        <v>2720</v>
      </c>
    </row>
    <row r="2049" spans="1:12" ht="25.5" hidden="1" customHeight="1" x14ac:dyDescent="0.2">
      <c r="A2049" s="3">
        <v>2043</v>
      </c>
      <c r="B2049" s="188">
        <v>6311</v>
      </c>
      <c r="C2049" s="228" t="s">
        <v>37</v>
      </c>
      <c r="D2049" s="188">
        <v>30</v>
      </c>
      <c r="E2049" s="188"/>
      <c r="F2049" s="188" t="s">
        <v>2298</v>
      </c>
      <c r="G2049" s="188" t="s">
        <v>2302</v>
      </c>
      <c r="H2049" s="591">
        <v>100000</v>
      </c>
      <c r="I2049" s="224" t="s">
        <v>2303</v>
      </c>
      <c r="J2049" s="237">
        <v>45078</v>
      </c>
      <c r="K2049" s="382">
        <v>374</v>
      </c>
      <c r="L2049" s="231" t="s">
        <v>2720</v>
      </c>
    </row>
    <row r="2050" spans="1:12" ht="25.5" hidden="1" customHeight="1" x14ac:dyDescent="0.2">
      <c r="A2050" s="3">
        <v>2044</v>
      </c>
      <c r="B2050" s="188">
        <v>6311</v>
      </c>
      <c r="C2050" s="228" t="s">
        <v>42</v>
      </c>
      <c r="D2050" s="188">
        <v>25</v>
      </c>
      <c r="E2050" s="188"/>
      <c r="F2050" s="188" t="s">
        <v>2298</v>
      </c>
      <c r="G2050" s="188" t="s">
        <v>2304</v>
      </c>
      <c r="H2050" s="591">
        <v>40000</v>
      </c>
      <c r="I2050" s="224" t="s">
        <v>2303</v>
      </c>
      <c r="J2050" s="237">
        <v>45078</v>
      </c>
      <c r="K2050" s="382">
        <v>374</v>
      </c>
      <c r="L2050" s="231" t="s">
        <v>2720</v>
      </c>
    </row>
    <row r="2051" spans="1:12" ht="38.25" hidden="1" customHeight="1" x14ac:dyDescent="0.2">
      <c r="A2051" s="3">
        <v>2045</v>
      </c>
      <c r="B2051" s="188">
        <v>6311</v>
      </c>
      <c r="C2051" s="228" t="s">
        <v>2730</v>
      </c>
      <c r="D2051" s="188">
        <v>2</v>
      </c>
      <c r="E2051" s="188"/>
      <c r="F2051" s="188" t="s">
        <v>2298</v>
      </c>
      <c r="G2051" s="188">
        <v>43211802</v>
      </c>
      <c r="H2051" s="591">
        <v>15000</v>
      </c>
      <c r="I2051" s="224" t="s">
        <v>2335</v>
      </c>
      <c r="J2051" s="237">
        <v>44986</v>
      </c>
      <c r="K2051" s="382">
        <v>351</v>
      </c>
      <c r="L2051" s="231" t="s">
        <v>2720</v>
      </c>
    </row>
    <row r="2052" spans="1:12" ht="25.5" hidden="1" customHeight="1" x14ac:dyDescent="0.2">
      <c r="A2052" s="3">
        <v>2046</v>
      </c>
      <c r="B2052" s="188">
        <v>6311</v>
      </c>
      <c r="C2052" s="228" t="s">
        <v>2732</v>
      </c>
      <c r="D2052" s="188">
        <v>10</v>
      </c>
      <c r="E2052" s="188"/>
      <c r="F2052" s="93" t="s">
        <v>2298</v>
      </c>
      <c r="G2052" s="188" t="s">
        <v>2411</v>
      </c>
      <c r="H2052" s="591">
        <v>20000</v>
      </c>
      <c r="I2052" s="224" t="s">
        <v>2412</v>
      </c>
      <c r="J2052" s="237">
        <v>45078</v>
      </c>
      <c r="K2052" s="382">
        <v>354</v>
      </c>
      <c r="L2052" s="231" t="s">
        <v>2720</v>
      </c>
    </row>
    <row r="2053" spans="1:12" ht="25.5" hidden="1" customHeight="1" x14ac:dyDescent="0.2">
      <c r="A2053" s="3">
        <v>2047</v>
      </c>
      <c r="B2053" s="188">
        <v>6311</v>
      </c>
      <c r="C2053" s="228" t="s">
        <v>2733</v>
      </c>
      <c r="D2053" s="188">
        <v>10</v>
      </c>
      <c r="E2053" s="188"/>
      <c r="F2053" s="188" t="s">
        <v>2298</v>
      </c>
      <c r="G2053" s="188" t="s">
        <v>2734</v>
      </c>
      <c r="H2053" s="591">
        <v>15000</v>
      </c>
      <c r="I2053" s="224" t="s">
        <v>2412</v>
      </c>
      <c r="J2053" s="237">
        <v>45078</v>
      </c>
      <c r="K2053" s="382">
        <v>354</v>
      </c>
      <c r="L2053" s="231" t="s">
        <v>2720</v>
      </c>
    </row>
    <row r="2054" spans="1:12" ht="38.25" hidden="1" customHeight="1" x14ac:dyDescent="0.2">
      <c r="A2054" s="3">
        <v>2048</v>
      </c>
      <c r="B2054" s="188">
        <v>6311</v>
      </c>
      <c r="C2054" s="228" t="s">
        <v>2735</v>
      </c>
      <c r="D2054" s="188">
        <v>10</v>
      </c>
      <c r="E2054" s="188"/>
      <c r="F2054" s="188" t="s">
        <v>2298</v>
      </c>
      <c r="G2054" s="188" t="s">
        <v>2407</v>
      </c>
      <c r="H2054" s="591">
        <v>10000</v>
      </c>
      <c r="I2054" s="224" t="s">
        <v>2599</v>
      </c>
      <c r="J2054" s="237">
        <v>45078</v>
      </c>
      <c r="K2054" s="382">
        <v>359</v>
      </c>
      <c r="L2054" s="231" t="s">
        <v>2720</v>
      </c>
    </row>
    <row r="2055" spans="1:12" ht="51" hidden="1" customHeight="1" x14ac:dyDescent="0.2">
      <c r="A2055" s="3">
        <v>2049</v>
      </c>
      <c r="B2055" s="188">
        <v>6311</v>
      </c>
      <c r="C2055" s="228" t="s">
        <v>2765</v>
      </c>
      <c r="D2055" s="188">
        <v>6</v>
      </c>
      <c r="E2055" s="188"/>
      <c r="F2055" s="188" t="s">
        <v>2298</v>
      </c>
      <c r="G2055" s="188" t="s">
        <v>2766</v>
      </c>
      <c r="H2055" s="591">
        <v>3000000</v>
      </c>
      <c r="I2055" s="224" t="s">
        <v>2850</v>
      </c>
      <c r="J2055" s="237">
        <v>44986</v>
      </c>
      <c r="K2055" s="382">
        <v>192</v>
      </c>
      <c r="L2055" s="231" t="s">
        <v>2770</v>
      </c>
    </row>
    <row r="2056" spans="1:12" ht="38.25" hidden="1" customHeight="1" x14ac:dyDescent="0.2">
      <c r="A2056" s="3">
        <v>2050</v>
      </c>
      <c r="B2056" s="188">
        <v>6311</v>
      </c>
      <c r="C2056" s="228" t="s">
        <v>2851</v>
      </c>
      <c r="D2056" s="188">
        <v>1</v>
      </c>
      <c r="E2056" s="188"/>
      <c r="F2056" s="188" t="s">
        <v>2772</v>
      </c>
      <c r="G2056" s="188">
        <v>20121523</v>
      </c>
      <c r="H2056" s="591">
        <v>350000</v>
      </c>
      <c r="I2056" s="224" t="s">
        <v>2775</v>
      </c>
      <c r="J2056" s="237">
        <v>44986</v>
      </c>
      <c r="K2056" s="382">
        <v>413</v>
      </c>
      <c r="L2056" s="231" t="s">
        <v>2727</v>
      </c>
    </row>
    <row r="2057" spans="1:12" ht="38.25" hidden="1" customHeight="1" x14ac:dyDescent="0.2">
      <c r="A2057" s="3">
        <v>2051</v>
      </c>
      <c r="B2057" s="188">
        <v>6311</v>
      </c>
      <c r="C2057" s="228" t="s">
        <v>2852</v>
      </c>
      <c r="D2057" s="188">
        <v>1</v>
      </c>
      <c r="E2057" s="188"/>
      <c r="F2057" s="188" t="s">
        <v>2772</v>
      </c>
      <c r="G2057" s="188">
        <v>41113601</v>
      </c>
      <c r="H2057" s="591">
        <v>300000</v>
      </c>
      <c r="I2057" s="224" t="s">
        <v>2775</v>
      </c>
      <c r="J2057" s="237">
        <v>44986</v>
      </c>
      <c r="K2057" s="382">
        <v>413</v>
      </c>
      <c r="L2057" s="231" t="s">
        <v>2727</v>
      </c>
    </row>
    <row r="2058" spans="1:12" ht="38.25" hidden="1" customHeight="1" x14ac:dyDescent="0.2">
      <c r="A2058" s="3">
        <v>2052</v>
      </c>
      <c r="B2058" s="188">
        <v>6311</v>
      </c>
      <c r="C2058" s="228" t="s">
        <v>2853</v>
      </c>
      <c r="D2058" s="188">
        <v>1</v>
      </c>
      <c r="E2058" s="188"/>
      <c r="F2058" s="188" t="s">
        <v>2772</v>
      </c>
      <c r="G2058" s="188">
        <v>41111917</v>
      </c>
      <c r="H2058" s="591">
        <v>500000</v>
      </c>
      <c r="I2058" s="224" t="s">
        <v>2775</v>
      </c>
      <c r="J2058" s="237">
        <v>45078</v>
      </c>
      <c r="K2058" s="382">
        <v>413</v>
      </c>
      <c r="L2058" s="231" t="s">
        <v>2727</v>
      </c>
    </row>
    <row r="2059" spans="1:12" ht="38.25" hidden="1" customHeight="1" x14ac:dyDescent="0.2">
      <c r="A2059" s="3">
        <v>2053</v>
      </c>
      <c r="B2059" s="188">
        <v>6311</v>
      </c>
      <c r="C2059" s="228" t="s">
        <v>2854</v>
      </c>
      <c r="D2059" s="188">
        <v>1</v>
      </c>
      <c r="E2059" s="188"/>
      <c r="F2059" s="188" t="s">
        <v>2772</v>
      </c>
      <c r="G2059" s="188">
        <v>27111737</v>
      </c>
      <c r="H2059" s="591">
        <v>50000</v>
      </c>
      <c r="I2059" s="224" t="s">
        <v>2775</v>
      </c>
      <c r="J2059" s="237">
        <v>45078</v>
      </c>
      <c r="K2059" s="382">
        <v>413</v>
      </c>
      <c r="L2059" s="231" t="s">
        <v>2727</v>
      </c>
    </row>
    <row r="2060" spans="1:12" ht="38.25" hidden="1" customHeight="1" x14ac:dyDescent="0.2">
      <c r="A2060" s="3">
        <v>2054</v>
      </c>
      <c r="B2060" s="188">
        <v>6311</v>
      </c>
      <c r="C2060" s="228" t="s">
        <v>2855</v>
      </c>
      <c r="D2060" s="188">
        <v>1</v>
      </c>
      <c r="E2060" s="188"/>
      <c r="F2060" s="188" t="s">
        <v>2772</v>
      </c>
      <c r="G2060" s="188">
        <v>23241804</v>
      </c>
      <c r="H2060" s="591">
        <v>300000</v>
      </c>
      <c r="I2060" s="224" t="s">
        <v>2775</v>
      </c>
      <c r="J2060" s="237">
        <v>45078</v>
      </c>
      <c r="K2060" s="382">
        <v>413</v>
      </c>
      <c r="L2060" s="231" t="s">
        <v>2727</v>
      </c>
    </row>
    <row r="2061" spans="1:12" ht="63.75" hidden="1" customHeight="1" x14ac:dyDescent="0.2">
      <c r="A2061" s="3">
        <v>2055</v>
      </c>
      <c r="B2061" s="188">
        <v>6311</v>
      </c>
      <c r="C2061" s="228" t="s">
        <v>2856</v>
      </c>
      <c r="D2061" s="188">
        <v>7</v>
      </c>
      <c r="E2061" s="188"/>
      <c r="F2061" s="188" t="s">
        <v>2857</v>
      </c>
      <c r="G2061" s="188" t="s">
        <v>2858</v>
      </c>
      <c r="H2061" s="593">
        <v>40320000</v>
      </c>
      <c r="I2061" s="224" t="s">
        <v>2348</v>
      </c>
      <c r="J2061" s="237">
        <v>45078</v>
      </c>
      <c r="K2061" s="382">
        <v>407</v>
      </c>
      <c r="L2061" s="231" t="s">
        <v>2740</v>
      </c>
    </row>
    <row r="2062" spans="1:12" ht="38.25" hidden="1" x14ac:dyDescent="0.2">
      <c r="A2062" s="3">
        <v>2056</v>
      </c>
      <c r="B2062" s="188">
        <v>6311</v>
      </c>
      <c r="C2062" s="228" t="s">
        <v>1931</v>
      </c>
      <c r="D2062" s="188">
        <v>2</v>
      </c>
      <c r="E2062" s="188"/>
      <c r="F2062" s="188" t="s">
        <v>2298</v>
      </c>
      <c r="G2062" s="188">
        <v>44121615</v>
      </c>
      <c r="H2062" s="490">
        <v>15000</v>
      </c>
      <c r="I2062" s="224" t="s">
        <v>2335</v>
      </c>
      <c r="J2062" s="237">
        <v>45078</v>
      </c>
      <c r="K2062" s="382">
        <v>350</v>
      </c>
      <c r="L2062" s="231" t="s">
        <v>2720</v>
      </c>
    </row>
    <row r="2063" spans="1:12" ht="38.25" hidden="1" x14ac:dyDescent="0.2">
      <c r="A2063" s="3">
        <v>2057</v>
      </c>
      <c r="B2063" s="188">
        <v>6311</v>
      </c>
      <c r="C2063" s="228" t="s">
        <v>2364</v>
      </c>
      <c r="D2063" s="188">
        <v>10</v>
      </c>
      <c r="E2063" s="188"/>
      <c r="F2063" s="188" t="s">
        <v>2298</v>
      </c>
      <c r="G2063" s="179">
        <v>14111530</v>
      </c>
      <c r="H2063" s="490">
        <v>20000</v>
      </c>
      <c r="I2063" s="224" t="s">
        <v>2335</v>
      </c>
      <c r="J2063" s="237">
        <v>45078</v>
      </c>
      <c r="K2063" s="382">
        <v>350</v>
      </c>
      <c r="L2063" s="231" t="s">
        <v>2720</v>
      </c>
    </row>
    <row r="2064" spans="1:12" ht="38.25" hidden="1" x14ac:dyDescent="0.2">
      <c r="A2064" s="3">
        <v>2058</v>
      </c>
      <c r="B2064" s="188">
        <v>6311</v>
      </c>
      <c r="C2064" s="228" t="s">
        <v>2366</v>
      </c>
      <c r="D2064" s="188">
        <v>20</v>
      </c>
      <c r="E2064" s="188"/>
      <c r="F2064" s="188" t="s">
        <v>2298</v>
      </c>
      <c r="G2064" s="179">
        <v>44121701</v>
      </c>
      <c r="H2064" s="490">
        <v>15000</v>
      </c>
      <c r="I2064" s="224" t="s">
        <v>2335</v>
      </c>
      <c r="J2064" s="237">
        <v>45078</v>
      </c>
      <c r="K2064" s="382">
        <v>350</v>
      </c>
      <c r="L2064" s="231" t="s">
        <v>2720</v>
      </c>
    </row>
    <row r="2065" spans="1:12" ht="38.25" hidden="1" x14ac:dyDescent="0.2">
      <c r="A2065" s="3">
        <v>2059</v>
      </c>
      <c r="B2065" s="188">
        <v>6311</v>
      </c>
      <c r="C2065" s="228" t="s">
        <v>2367</v>
      </c>
      <c r="D2065" s="188">
        <v>20</v>
      </c>
      <c r="E2065" s="188"/>
      <c r="F2065" s="188" t="s">
        <v>2298</v>
      </c>
      <c r="G2065" s="179">
        <v>44121701</v>
      </c>
      <c r="H2065" s="490">
        <v>15000</v>
      </c>
      <c r="I2065" s="224" t="s">
        <v>2335</v>
      </c>
      <c r="J2065" s="237">
        <v>45078</v>
      </c>
      <c r="K2065" s="382">
        <v>350</v>
      </c>
      <c r="L2065" s="231" t="s">
        <v>2720</v>
      </c>
    </row>
    <row r="2066" spans="1:12" ht="38.25" hidden="1" x14ac:dyDescent="0.2">
      <c r="A2066" s="3">
        <v>2060</v>
      </c>
      <c r="B2066" s="188">
        <v>6311</v>
      </c>
      <c r="C2066" s="228" t="s">
        <v>2368</v>
      </c>
      <c r="D2066" s="188">
        <v>20</v>
      </c>
      <c r="E2066" s="188"/>
      <c r="F2066" s="188" t="s">
        <v>2298</v>
      </c>
      <c r="G2066" s="179">
        <v>44121701</v>
      </c>
      <c r="H2066" s="490">
        <v>15000</v>
      </c>
      <c r="I2066" s="224" t="s">
        <v>2335</v>
      </c>
      <c r="J2066" s="237">
        <v>45078</v>
      </c>
      <c r="K2066" s="382">
        <v>350</v>
      </c>
      <c r="L2066" s="231" t="s">
        <v>2720</v>
      </c>
    </row>
    <row r="2067" spans="1:12" ht="38.25" hidden="1" x14ac:dyDescent="0.2">
      <c r="A2067" s="3">
        <v>2061</v>
      </c>
      <c r="B2067" s="188">
        <v>6311</v>
      </c>
      <c r="C2067" s="228" t="s">
        <v>2752</v>
      </c>
      <c r="D2067" s="188">
        <v>10</v>
      </c>
      <c r="E2067" s="188"/>
      <c r="F2067" s="188" t="s">
        <v>2298</v>
      </c>
      <c r="G2067" s="179">
        <v>14111530</v>
      </c>
      <c r="H2067" s="490">
        <v>20000</v>
      </c>
      <c r="I2067" s="224" t="s">
        <v>2335</v>
      </c>
      <c r="J2067" s="237">
        <v>45078</v>
      </c>
      <c r="K2067" s="382">
        <v>350</v>
      </c>
      <c r="L2067" s="231" t="s">
        <v>2720</v>
      </c>
    </row>
    <row r="2068" spans="1:12" ht="38.25" hidden="1" x14ac:dyDescent="0.2">
      <c r="A2068" s="3">
        <v>2062</v>
      </c>
      <c r="B2068" s="188">
        <v>6311</v>
      </c>
      <c r="C2068" s="228" t="s">
        <v>2372</v>
      </c>
      <c r="D2068" s="188">
        <v>10</v>
      </c>
      <c r="E2068" s="188"/>
      <c r="F2068" s="188" t="s">
        <v>2298</v>
      </c>
      <c r="G2068" s="179">
        <v>44122107</v>
      </c>
      <c r="H2068" s="490">
        <v>10000</v>
      </c>
      <c r="I2068" s="224" t="s">
        <v>2335</v>
      </c>
      <c r="J2068" s="237">
        <v>45078</v>
      </c>
      <c r="K2068" s="382">
        <v>350</v>
      </c>
      <c r="L2068" s="231" t="s">
        <v>2720</v>
      </c>
    </row>
    <row r="2069" spans="1:12" ht="38.25" hidden="1" x14ac:dyDescent="0.2">
      <c r="A2069" s="3">
        <v>2063</v>
      </c>
      <c r="B2069" s="188">
        <v>6311</v>
      </c>
      <c r="C2069" s="230" t="s">
        <v>2375</v>
      </c>
      <c r="D2069" s="188">
        <v>5</v>
      </c>
      <c r="E2069" s="188"/>
      <c r="F2069" s="188" t="s">
        <v>2298</v>
      </c>
      <c r="G2069" s="179">
        <v>44121618</v>
      </c>
      <c r="H2069" s="490">
        <v>5000</v>
      </c>
      <c r="I2069" s="224" t="s">
        <v>2335</v>
      </c>
      <c r="J2069" s="237">
        <v>45078</v>
      </c>
      <c r="K2069" s="382">
        <v>350</v>
      </c>
      <c r="L2069" s="231" t="s">
        <v>2720</v>
      </c>
    </row>
    <row r="2070" spans="1:12" ht="38.25" hidden="1" x14ac:dyDescent="0.2">
      <c r="A2070" s="3">
        <v>2064</v>
      </c>
      <c r="B2070" s="188">
        <v>6311</v>
      </c>
      <c r="C2070" s="230" t="s">
        <v>2377</v>
      </c>
      <c r="D2070" s="188">
        <v>10</v>
      </c>
      <c r="E2070" s="188"/>
      <c r="F2070" s="188" t="s">
        <v>2298</v>
      </c>
      <c r="G2070" s="179">
        <v>44121716</v>
      </c>
      <c r="H2070" s="490">
        <v>20000</v>
      </c>
      <c r="I2070" s="224" t="s">
        <v>2335</v>
      </c>
      <c r="J2070" s="237">
        <v>45078</v>
      </c>
      <c r="K2070" s="382">
        <v>350</v>
      </c>
      <c r="L2070" s="231" t="s">
        <v>2720</v>
      </c>
    </row>
    <row r="2071" spans="1:12" ht="38.25" hidden="1" x14ac:dyDescent="0.2">
      <c r="A2071" s="3">
        <v>2065</v>
      </c>
      <c r="B2071" s="188">
        <v>6311</v>
      </c>
      <c r="C2071" s="228" t="s">
        <v>2379</v>
      </c>
      <c r="D2071" s="188">
        <v>10</v>
      </c>
      <c r="E2071" s="188"/>
      <c r="F2071" s="188" t="s">
        <v>2298</v>
      </c>
      <c r="G2071" s="179">
        <v>44121716</v>
      </c>
      <c r="H2071" s="490">
        <v>20000</v>
      </c>
      <c r="I2071" s="224" t="s">
        <v>2335</v>
      </c>
      <c r="J2071" s="237">
        <v>45078</v>
      </c>
      <c r="K2071" s="382">
        <v>350</v>
      </c>
      <c r="L2071" s="231" t="s">
        <v>2720</v>
      </c>
    </row>
    <row r="2072" spans="1:12" ht="38.25" hidden="1" x14ac:dyDescent="0.2">
      <c r="A2072" s="3">
        <v>2066</v>
      </c>
      <c r="B2072" s="188">
        <v>6311</v>
      </c>
      <c r="C2072" s="228" t="s">
        <v>2381</v>
      </c>
      <c r="D2072" s="188">
        <v>10</v>
      </c>
      <c r="E2072" s="188"/>
      <c r="F2072" s="188" t="s">
        <v>2298</v>
      </c>
      <c r="G2072" s="179">
        <v>44121716</v>
      </c>
      <c r="H2072" s="490">
        <v>20000</v>
      </c>
      <c r="I2072" s="224" t="s">
        <v>2335</v>
      </c>
      <c r="J2072" s="237">
        <v>45078</v>
      </c>
      <c r="K2072" s="382">
        <v>350</v>
      </c>
      <c r="L2072" s="231" t="s">
        <v>2720</v>
      </c>
    </row>
    <row r="2073" spans="1:12" ht="38.25" hidden="1" x14ac:dyDescent="0.2">
      <c r="A2073" s="3">
        <v>2067</v>
      </c>
      <c r="B2073" s="188">
        <v>6311</v>
      </c>
      <c r="C2073" s="228" t="s">
        <v>2383</v>
      </c>
      <c r="D2073" s="188">
        <v>6</v>
      </c>
      <c r="E2073" s="188"/>
      <c r="F2073" s="188" t="s">
        <v>2298</v>
      </c>
      <c r="G2073" s="179">
        <v>44121708</v>
      </c>
      <c r="H2073" s="490">
        <v>20000</v>
      </c>
      <c r="I2073" s="224" t="s">
        <v>2335</v>
      </c>
      <c r="J2073" s="237">
        <v>45078</v>
      </c>
      <c r="K2073" s="382">
        <v>350</v>
      </c>
      <c r="L2073" s="231" t="s">
        <v>2720</v>
      </c>
    </row>
    <row r="2074" spans="1:12" ht="38.25" hidden="1" x14ac:dyDescent="0.2">
      <c r="A2074" s="3">
        <v>2068</v>
      </c>
      <c r="B2074" s="188">
        <v>6311</v>
      </c>
      <c r="C2074" s="228" t="s">
        <v>2384</v>
      </c>
      <c r="D2074" s="188">
        <v>6</v>
      </c>
      <c r="E2074" s="188"/>
      <c r="F2074" s="188" t="s">
        <v>2298</v>
      </c>
      <c r="G2074" s="179">
        <v>44121708</v>
      </c>
      <c r="H2074" s="490">
        <v>20000</v>
      </c>
      <c r="I2074" s="224" t="s">
        <v>2335</v>
      </c>
      <c r="J2074" s="237">
        <v>45078</v>
      </c>
      <c r="K2074" s="382">
        <v>350</v>
      </c>
      <c r="L2074" s="231" t="s">
        <v>2720</v>
      </c>
    </row>
    <row r="2075" spans="1:12" ht="38.25" hidden="1" x14ac:dyDescent="0.2">
      <c r="A2075" s="3">
        <v>2069</v>
      </c>
      <c r="B2075" s="188">
        <v>6311</v>
      </c>
      <c r="C2075" s="228" t="s">
        <v>2385</v>
      </c>
      <c r="D2075" s="188">
        <v>6</v>
      </c>
      <c r="E2075" s="188"/>
      <c r="F2075" s="188" t="s">
        <v>2298</v>
      </c>
      <c r="G2075" s="179">
        <v>44121708</v>
      </c>
      <c r="H2075" s="490">
        <v>20000</v>
      </c>
      <c r="I2075" s="224" t="s">
        <v>2335</v>
      </c>
      <c r="J2075" s="237">
        <v>45078</v>
      </c>
      <c r="K2075" s="382">
        <v>350</v>
      </c>
      <c r="L2075" s="231" t="s">
        <v>2720</v>
      </c>
    </row>
    <row r="2076" spans="1:12" ht="38.25" hidden="1" x14ac:dyDescent="0.2">
      <c r="A2076" s="3">
        <v>2070</v>
      </c>
      <c r="B2076" s="188">
        <v>6311</v>
      </c>
      <c r="C2076" s="230" t="s">
        <v>2386</v>
      </c>
      <c r="D2076" s="188">
        <v>6</v>
      </c>
      <c r="E2076" s="188"/>
      <c r="F2076" s="188" t="s">
        <v>2298</v>
      </c>
      <c r="G2076" s="179">
        <v>44121708</v>
      </c>
      <c r="H2076" s="490">
        <v>20000</v>
      </c>
      <c r="I2076" s="224" t="s">
        <v>2335</v>
      </c>
      <c r="J2076" s="237">
        <v>45078</v>
      </c>
      <c r="K2076" s="382">
        <v>350</v>
      </c>
      <c r="L2076" s="231" t="s">
        <v>2720</v>
      </c>
    </row>
    <row r="2077" spans="1:12" ht="38.25" hidden="1" x14ac:dyDescent="0.2">
      <c r="A2077" s="3">
        <v>2071</v>
      </c>
      <c r="B2077" s="188">
        <v>6311</v>
      </c>
      <c r="C2077" s="228" t="s">
        <v>2388</v>
      </c>
      <c r="D2077" s="188">
        <v>6</v>
      </c>
      <c r="E2077" s="188"/>
      <c r="F2077" s="188" t="s">
        <v>2298</v>
      </c>
      <c r="G2077" s="179">
        <v>44121708</v>
      </c>
      <c r="H2077" s="490">
        <v>20000</v>
      </c>
      <c r="I2077" s="224" t="s">
        <v>2335</v>
      </c>
      <c r="J2077" s="237">
        <v>45078</v>
      </c>
      <c r="K2077" s="382">
        <v>350</v>
      </c>
      <c r="L2077" s="231" t="s">
        <v>2720</v>
      </c>
    </row>
    <row r="2078" spans="1:12" ht="38.25" hidden="1" x14ac:dyDescent="0.2">
      <c r="A2078" s="3">
        <v>2072</v>
      </c>
      <c r="B2078" s="188">
        <v>6311</v>
      </c>
      <c r="C2078" s="228" t="s">
        <v>2753</v>
      </c>
      <c r="D2078" s="188">
        <v>5</v>
      </c>
      <c r="E2078" s="188"/>
      <c r="F2078" s="188" t="s">
        <v>2298</v>
      </c>
      <c r="G2078" s="179">
        <v>44122026</v>
      </c>
      <c r="H2078" s="585">
        <v>10000</v>
      </c>
      <c r="I2078" s="224" t="s">
        <v>2335</v>
      </c>
      <c r="J2078" s="237">
        <v>45078</v>
      </c>
      <c r="K2078" s="382">
        <v>350</v>
      </c>
      <c r="L2078" s="231" t="s">
        <v>2720</v>
      </c>
    </row>
    <row r="2079" spans="1:12" ht="38.25" hidden="1" x14ac:dyDescent="0.2">
      <c r="A2079" s="3">
        <v>2073</v>
      </c>
      <c r="B2079" s="188">
        <v>6311</v>
      </c>
      <c r="C2079" s="230" t="s">
        <v>2391</v>
      </c>
      <c r="D2079" s="188">
        <v>3</v>
      </c>
      <c r="E2079" s="188"/>
      <c r="F2079" s="188" t="s">
        <v>2298</v>
      </c>
      <c r="G2079" s="179">
        <v>44121702</v>
      </c>
      <c r="H2079" s="585">
        <v>12000</v>
      </c>
      <c r="I2079" s="224" t="s">
        <v>2335</v>
      </c>
      <c r="J2079" s="237">
        <v>45078</v>
      </c>
      <c r="K2079" s="382">
        <v>350</v>
      </c>
      <c r="L2079" s="231" t="s">
        <v>2720</v>
      </c>
    </row>
    <row r="2080" spans="1:12" ht="38.25" hidden="1" x14ac:dyDescent="0.2">
      <c r="A2080" s="3">
        <v>2074</v>
      </c>
      <c r="B2080" s="188">
        <v>6311</v>
      </c>
      <c r="C2080" s="230" t="s">
        <v>2392</v>
      </c>
      <c r="D2080" s="188">
        <v>4</v>
      </c>
      <c r="E2080" s="188"/>
      <c r="F2080" s="188" t="s">
        <v>2298</v>
      </c>
      <c r="G2080" s="179">
        <v>44111912</v>
      </c>
      <c r="H2080" s="585">
        <v>12000</v>
      </c>
      <c r="I2080" s="224" t="s">
        <v>2335</v>
      </c>
      <c r="J2080" s="237">
        <v>45078</v>
      </c>
      <c r="K2080" s="382">
        <v>350</v>
      </c>
      <c r="L2080" s="231" t="s">
        <v>2720</v>
      </c>
    </row>
    <row r="2081" spans="1:12" ht="38.25" hidden="1" x14ac:dyDescent="0.2">
      <c r="A2081" s="3">
        <v>2075</v>
      </c>
      <c r="B2081" s="188">
        <v>6311</v>
      </c>
      <c r="C2081" s="230" t="s">
        <v>2754</v>
      </c>
      <c r="D2081" s="188">
        <v>5</v>
      </c>
      <c r="E2081" s="188"/>
      <c r="F2081" s="188" t="s">
        <v>2298</v>
      </c>
      <c r="G2081" s="179">
        <v>31201512</v>
      </c>
      <c r="H2081" s="585">
        <v>10000</v>
      </c>
      <c r="I2081" s="224" t="s">
        <v>2335</v>
      </c>
      <c r="J2081" s="237">
        <v>45078</v>
      </c>
      <c r="K2081" s="382">
        <v>350</v>
      </c>
      <c r="L2081" s="231" t="s">
        <v>2720</v>
      </c>
    </row>
    <row r="2082" spans="1:12" ht="38.25" hidden="1" x14ac:dyDescent="0.2">
      <c r="A2082" s="3">
        <v>2076</v>
      </c>
      <c r="B2082" s="188">
        <v>6311</v>
      </c>
      <c r="C2082" s="230" t="s">
        <v>2394</v>
      </c>
      <c r="D2082" s="188">
        <v>2</v>
      </c>
      <c r="E2082" s="188"/>
      <c r="F2082" s="188" t="s">
        <v>2298</v>
      </c>
      <c r="G2082" s="179">
        <v>46111502</v>
      </c>
      <c r="H2082" s="585">
        <v>5000</v>
      </c>
      <c r="I2082" s="224" t="s">
        <v>2335</v>
      </c>
      <c r="J2082" s="237">
        <v>45078</v>
      </c>
      <c r="K2082" s="382">
        <v>350</v>
      </c>
      <c r="L2082" s="231" t="s">
        <v>2720</v>
      </c>
    </row>
    <row r="2083" spans="1:12" ht="38.25" hidden="1" x14ac:dyDescent="0.2">
      <c r="A2083" s="3">
        <v>2077</v>
      </c>
      <c r="B2083" s="188">
        <v>6311</v>
      </c>
      <c r="C2083" s="230" t="s">
        <v>2395</v>
      </c>
      <c r="D2083" s="188">
        <v>2</v>
      </c>
      <c r="E2083" s="188"/>
      <c r="F2083" s="188" t="s">
        <v>2298</v>
      </c>
      <c r="G2083" s="179">
        <v>46111502</v>
      </c>
      <c r="H2083" s="585">
        <v>5000</v>
      </c>
      <c r="I2083" s="224" t="s">
        <v>2335</v>
      </c>
      <c r="J2083" s="237">
        <v>45078</v>
      </c>
      <c r="K2083" s="382">
        <v>350</v>
      </c>
      <c r="L2083" s="231" t="s">
        <v>2720</v>
      </c>
    </row>
    <row r="2084" spans="1:12" ht="38.25" hidden="1" x14ac:dyDescent="0.2">
      <c r="A2084" s="3">
        <v>2078</v>
      </c>
      <c r="B2084" s="188">
        <v>6311</v>
      </c>
      <c r="C2084" s="230" t="s">
        <v>2396</v>
      </c>
      <c r="D2084" s="188">
        <v>1</v>
      </c>
      <c r="E2084" s="188"/>
      <c r="F2084" s="188" t="s">
        <v>2298</v>
      </c>
      <c r="G2084" s="179">
        <v>44122011</v>
      </c>
      <c r="H2084" s="585">
        <v>2000</v>
      </c>
      <c r="I2084" s="224" t="s">
        <v>2335</v>
      </c>
      <c r="J2084" s="237">
        <v>45078</v>
      </c>
      <c r="K2084" s="382">
        <v>350</v>
      </c>
      <c r="L2084" s="231" t="s">
        <v>2720</v>
      </c>
    </row>
    <row r="2085" spans="1:12" ht="38.25" hidden="1" x14ac:dyDescent="0.2">
      <c r="A2085" s="3">
        <v>2079</v>
      </c>
      <c r="B2085" s="188">
        <v>6311</v>
      </c>
      <c r="C2085" s="228" t="s">
        <v>2398</v>
      </c>
      <c r="D2085" s="188">
        <v>2</v>
      </c>
      <c r="E2085" s="188"/>
      <c r="F2085" s="188" t="s">
        <v>2298</v>
      </c>
      <c r="G2085" s="179">
        <v>44122029</v>
      </c>
      <c r="H2085" s="585">
        <v>10000</v>
      </c>
      <c r="I2085" s="224" t="s">
        <v>2335</v>
      </c>
      <c r="J2085" s="237">
        <v>45078</v>
      </c>
      <c r="K2085" s="382">
        <v>350</v>
      </c>
      <c r="L2085" s="231" t="s">
        <v>2720</v>
      </c>
    </row>
    <row r="2086" spans="1:12" ht="38.25" hidden="1" x14ac:dyDescent="0.2">
      <c r="A2086" s="3">
        <v>2080</v>
      </c>
      <c r="B2086" s="188">
        <v>6311</v>
      </c>
      <c r="C2086" s="228" t="s">
        <v>2399</v>
      </c>
      <c r="D2086" s="188">
        <v>5</v>
      </c>
      <c r="E2086" s="188"/>
      <c r="F2086" s="188" t="s">
        <v>2298</v>
      </c>
      <c r="G2086" s="179">
        <v>44121802</v>
      </c>
      <c r="H2086" s="585">
        <v>15000</v>
      </c>
      <c r="I2086" s="224" t="s">
        <v>2335</v>
      </c>
      <c r="J2086" s="237">
        <v>45078</v>
      </c>
      <c r="K2086" s="382">
        <v>350</v>
      </c>
      <c r="L2086" s="231" t="s">
        <v>2720</v>
      </c>
    </row>
    <row r="2087" spans="1:12" ht="38.25" hidden="1" x14ac:dyDescent="0.2">
      <c r="A2087" s="3">
        <v>2081</v>
      </c>
      <c r="B2087" s="188">
        <v>6311</v>
      </c>
      <c r="C2087" s="230" t="s">
        <v>2409</v>
      </c>
      <c r="D2087" s="188">
        <v>5</v>
      </c>
      <c r="E2087" s="188"/>
      <c r="F2087" s="188" t="s">
        <v>2298</v>
      </c>
      <c r="G2087" s="179">
        <v>31201503</v>
      </c>
      <c r="H2087" s="585">
        <v>10000</v>
      </c>
      <c r="I2087" s="224" t="s">
        <v>2335</v>
      </c>
      <c r="J2087" s="237">
        <v>45078</v>
      </c>
      <c r="K2087" s="382">
        <v>350</v>
      </c>
      <c r="L2087" s="231" t="s">
        <v>2720</v>
      </c>
    </row>
    <row r="2088" spans="1:12" ht="38.25" hidden="1" x14ac:dyDescent="0.2">
      <c r="A2088" s="3">
        <v>2082</v>
      </c>
      <c r="B2088" s="248">
        <v>6311</v>
      </c>
      <c r="C2088" s="242" t="s">
        <v>2755</v>
      </c>
      <c r="D2088" s="248">
        <v>2</v>
      </c>
      <c r="E2088" s="248"/>
      <c r="F2088" s="248" t="s">
        <v>2298</v>
      </c>
      <c r="G2088" s="238">
        <v>31163211</v>
      </c>
      <c r="H2088" s="594">
        <v>2000</v>
      </c>
      <c r="I2088" s="240" t="s">
        <v>2335</v>
      </c>
      <c r="J2088" s="241">
        <v>45078</v>
      </c>
      <c r="K2088" s="244">
        <v>350</v>
      </c>
      <c r="L2088" s="245" t="s">
        <v>2720</v>
      </c>
    </row>
    <row r="2089" spans="1:12" ht="25.5" hidden="1" customHeight="1" x14ac:dyDescent="0.2">
      <c r="A2089" s="3">
        <v>2083</v>
      </c>
      <c r="B2089" s="179">
        <v>6226</v>
      </c>
      <c r="C2089" s="228" t="s">
        <v>2859</v>
      </c>
      <c r="D2089" s="188">
        <v>25</v>
      </c>
      <c r="E2089" s="179"/>
      <c r="F2089" s="179" t="s">
        <v>2298</v>
      </c>
      <c r="G2089" s="3">
        <v>72101505</v>
      </c>
      <c r="H2089" s="490">
        <v>100000</v>
      </c>
      <c r="I2089" s="224" t="s">
        <v>73</v>
      </c>
      <c r="J2089" s="237">
        <v>45139</v>
      </c>
      <c r="K2089" s="382">
        <v>250</v>
      </c>
      <c r="L2089" s="231" t="s">
        <v>2860</v>
      </c>
    </row>
    <row r="2090" spans="1:12" ht="25.5" hidden="1" customHeight="1" x14ac:dyDescent="0.2">
      <c r="A2090" s="3">
        <v>2084</v>
      </c>
      <c r="B2090" s="179">
        <v>6226</v>
      </c>
      <c r="C2090" s="228" t="s">
        <v>2861</v>
      </c>
      <c r="D2090" s="188">
        <v>50</v>
      </c>
      <c r="E2090" s="179"/>
      <c r="F2090" s="179" t="s">
        <v>2298</v>
      </c>
      <c r="G2090" s="194" t="s">
        <v>2862</v>
      </c>
      <c r="H2090" s="490">
        <v>300000</v>
      </c>
      <c r="I2090" s="224" t="s">
        <v>2863</v>
      </c>
      <c r="J2090" s="237">
        <v>44986</v>
      </c>
      <c r="K2090" s="382">
        <v>259</v>
      </c>
      <c r="L2090" s="231" t="s">
        <v>2860</v>
      </c>
    </row>
    <row r="2091" spans="1:12" ht="38.25" hidden="1" customHeight="1" x14ac:dyDescent="0.2">
      <c r="A2091" s="3">
        <v>2085</v>
      </c>
      <c r="B2091" s="179">
        <v>6226</v>
      </c>
      <c r="C2091" s="228" t="s">
        <v>2864</v>
      </c>
      <c r="D2091" s="188">
        <v>12</v>
      </c>
      <c r="E2091" s="179"/>
      <c r="F2091" s="179" t="s">
        <v>2298</v>
      </c>
      <c r="G2091" s="3">
        <v>15121501</v>
      </c>
      <c r="H2091" s="490">
        <v>100000</v>
      </c>
      <c r="I2091" s="224" t="s">
        <v>2863</v>
      </c>
      <c r="J2091" s="237">
        <v>45017</v>
      </c>
      <c r="K2091" s="382">
        <v>269</v>
      </c>
      <c r="L2091" s="231" t="s">
        <v>2860</v>
      </c>
    </row>
    <row r="2092" spans="1:12" ht="25.5" hidden="1" customHeight="1" x14ac:dyDescent="0.2">
      <c r="A2092" s="3">
        <v>2086</v>
      </c>
      <c r="B2092" s="179">
        <v>6226</v>
      </c>
      <c r="C2092" s="228" t="s">
        <v>2865</v>
      </c>
      <c r="D2092" s="188">
        <v>25</v>
      </c>
      <c r="E2092" s="179"/>
      <c r="F2092" s="179" t="s">
        <v>2298</v>
      </c>
      <c r="G2092" s="59" t="s">
        <v>2866</v>
      </c>
      <c r="H2092" s="490">
        <v>90000</v>
      </c>
      <c r="I2092" s="224" t="s">
        <v>169</v>
      </c>
      <c r="J2092" s="237">
        <v>45017</v>
      </c>
      <c r="K2092" s="382">
        <v>277</v>
      </c>
      <c r="L2092" s="231" t="s">
        <v>2860</v>
      </c>
    </row>
    <row r="2093" spans="1:12" ht="25.5" hidden="1" customHeight="1" x14ac:dyDescent="0.2">
      <c r="A2093" s="3">
        <v>2087</v>
      </c>
      <c r="B2093" s="179">
        <v>6226</v>
      </c>
      <c r="C2093" s="228" t="s">
        <v>2867</v>
      </c>
      <c r="D2093" s="188">
        <v>5</v>
      </c>
      <c r="E2093" s="179"/>
      <c r="F2093" s="179" t="s">
        <v>2298</v>
      </c>
      <c r="G2093" s="59">
        <v>31201601</v>
      </c>
      <c r="H2093" s="490">
        <v>10000</v>
      </c>
      <c r="I2093" s="224" t="s">
        <v>169</v>
      </c>
      <c r="J2093" s="237">
        <v>45047</v>
      </c>
      <c r="K2093" s="382">
        <v>278</v>
      </c>
      <c r="L2093" s="231" t="s">
        <v>2860</v>
      </c>
    </row>
    <row r="2094" spans="1:12" ht="38.25" hidden="1" customHeight="1" x14ac:dyDescent="0.2">
      <c r="A2094" s="3">
        <v>2088</v>
      </c>
      <c r="B2094" s="179">
        <v>6226</v>
      </c>
      <c r="C2094" s="228" t="s">
        <v>2868</v>
      </c>
      <c r="D2094" s="188">
        <v>3</v>
      </c>
      <c r="E2094" s="179"/>
      <c r="F2094" s="179" t="s">
        <v>2298</v>
      </c>
      <c r="G2094" s="3">
        <v>14111510</v>
      </c>
      <c r="H2094" s="490">
        <v>100000</v>
      </c>
      <c r="I2094" s="224" t="s">
        <v>53</v>
      </c>
      <c r="J2094" s="237">
        <v>45047</v>
      </c>
      <c r="K2094" s="382">
        <v>289</v>
      </c>
      <c r="L2094" s="231" t="s">
        <v>2860</v>
      </c>
    </row>
    <row r="2095" spans="1:12" ht="38.25" hidden="1" customHeight="1" x14ac:dyDescent="0.2">
      <c r="A2095" s="3">
        <v>2089</v>
      </c>
      <c r="B2095" s="179">
        <v>6226</v>
      </c>
      <c r="C2095" s="228" t="s">
        <v>140</v>
      </c>
      <c r="D2095" s="188">
        <v>10</v>
      </c>
      <c r="E2095" s="179"/>
      <c r="F2095" s="179" t="s">
        <v>2298</v>
      </c>
      <c r="G2095" s="59">
        <v>46171501</v>
      </c>
      <c r="H2095" s="490">
        <v>70000</v>
      </c>
      <c r="I2095" s="224" t="s">
        <v>2649</v>
      </c>
      <c r="J2095" s="237">
        <v>45078</v>
      </c>
      <c r="K2095" s="382">
        <v>314</v>
      </c>
      <c r="L2095" s="231" t="s">
        <v>2860</v>
      </c>
    </row>
    <row r="2096" spans="1:12" ht="38.25" hidden="1" customHeight="1" x14ac:dyDescent="0.2">
      <c r="A2096" s="3">
        <v>2090</v>
      </c>
      <c r="B2096" s="179">
        <v>6226</v>
      </c>
      <c r="C2096" s="228" t="s">
        <v>2818</v>
      </c>
      <c r="D2096" s="188">
        <v>27</v>
      </c>
      <c r="E2096" s="179"/>
      <c r="F2096" s="179" t="s">
        <v>2298</v>
      </c>
      <c r="G2096" s="3">
        <v>27111538</v>
      </c>
      <c r="H2096" s="490">
        <v>180000</v>
      </c>
      <c r="I2096" s="224" t="s">
        <v>2649</v>
      </c>
      <c r="J2096" s="237">
        <v>45078</v>
      </c>
      <c r="K2096" s="382">
        <v>314</v>
      </c>
      <c r="L2096" s="231" t="s">
        <v>2860</v>
      </c>
    </row>
    <row r="2097" spans="1:12" ht="38.25" hidden="1" customHeight="1" x14ac:dyDescent="0.2">
      <c r="A2097" s="3">
        <v>2091</v>
      </c>
      <c r="B2097" s="179">
        <v>6226</v>
      </c>
      <c r="C2097" s="228" t="s">
        <v>2869</v>
      </c>
      <c r="D2097" s="188">
        <v>30</v>
      </c>
      <c r="E2097" s="179"/>
      <c r="F2097" s="179" t="s">
        <v>2298</v>
      </c>
      <c r="G2097" s="59">
        <v>31161501</v>
      </c>
      <c r="H2097" s="490">
        <v>30000</v>
      </c>
      <c r="I2097" s="224" t="s">
        <v>2649</v>
      </c>
      <c r="J2097" s="237">
        <v>45108</v>
      </c>
      <c r="K2097" s="382">
        <v>314</v>
      </c>
      <c r="L2097" s="231" t="s">
        <v>2860</v>
      </c>
    </row>
    <row r="2098" spans="1:12" ht="38.25" hidden="1" customHeight="1" x14ac:dyDescent="0.2">
      <c r="A2098" s="3">
        <v>2092</v>
      </c>
      <c r="B2098" s="179">
        <v>6226</v>
      </c>
      <c r="C2098" s="228" t="s">
        <v>2870</v>
      </c>
      <c r="D2098" s="188">
        <v>4</v>
      </c>
      <c r="E2098" s="179"/>
      <c r="F2098" s="179" t="s">
        <v>2298</v>
      </c>
      <c r="G2098" s="59" t="s">
        <v>2871</v>
      </c>
      <c r="H2098" s="490">
        <v>20000</v>
      </c>
      <c r="I2098" s="224" t="s">
        <v>2649</v>
      </c>
      <c r="J2098" s="237">
        <v>45108</v>
      </c>
      <c r="K2098" s="382">
        <v>314</v>
      </c>
      <c r="L2098" s="231" t="s">
        <v>2860</v>
      </c>
    </row>
    <row r="2099" spans="1:12" ht="38.25" hidden="1" customHeight="1" x14ac:dyDescent="0.2">
      <c r="A2099" s="3">
        <v>2093</v>
      </c>
      <c r="B2099" s="179">
        <v>6226</v>
      </c>
      <c r="C2099" s="232" t="s">
        <v>2872</v>
      </c>
      <c r="D2099" s="188">
        <v>25</v>
      </c>
      <c r="E2099" s="179"/>
      <c r="F2099" s="179" t="s">
        <v>2298</v>
      </c>
      <c r="G2099" s="3">
        <v>27112838</v>
      </c>
      <c r="H2099" s="490">
        <v>100000</v>
      </c>
      <c r="I2099" s="224" t="s">
        <v>2178</v>
      </c>
      <c r="J2099" s="237">
        <v>45047</v>
      </c>
      <c r="K2099" s="382">
        <v>314</v>
      </c>
      <c r="L2099" s="231" t="s">
        <v>2860</v>
      </c>
    </row>
    <row r="2100" spans="1:12" ht="38.25" hidden="1" customHeight="1" x14ac:dyDescent="0.2">
      <c r="A2100" s="3">
        <v>2094</v>
      </c>
      <c r="B2100" s="179">
        <v>6226</v>
      </c>
      <c r="C2100" s="232" t="s">
        <v>2873</v>
      </c>
      <c r="D2100" s="188">
        <v>8</v>
      </c>
      <c r="E2100" s="179"/>
      <c r="F2100" s="179" t="s">
        <v>2298</v>
      </c>
      <c r="G2100" s="3">
        <v>27112838</v>
      </c>
      <c r="H2100" s="490">
        <v>150000</v>
      </c>
      <c r="I2100" s="224" t="s">
        <v>2178</v>
      </c>
      <c r="J2100" s="237">
        <v>45047</v>
      </c>
      <c r="K2100" s="382">
        <v>314</v>
      </c>
      <c r="L2100" s="231" t="s">
        <v>2860</v>
      </c>
    </row>
    <row r="2101" spans="1:12" ht="38.25" hidden="1" customHeight="1" x14ac:dyDescent="0.2">
      <c r="A2101" s="3">
        <v>2095</v>
      </c>
      <c r="B2101" s="179">
        <v>6226</v>
      </c>
      <c r="C2101" s="232" t="s">
        <v>2874</v>
      </c>
      <c r="D2101" s="188">
        <v>30</v>
      </c>
      <c r="E2101" s="179"/>
      <c r="F2101" s="179" t="s">
        <v>2298</v>
      </c>
      <c r="G2101" s="59">
        <v>40172906</v>
      </c>
      <c r="H2101" s="490">
        <v>50000</v>
      </c>
      <c r="I2101" s="224" t="s">
        <v>2178</v>
      </c>
      <c r="J2101" s="237">
        <v>45108</v>
      </c>
      <c r="K2101" s="382">
        <v>314</v>
      </c>
      <c r="L2101" s="231" t="s">
        <v>2860</v>
      </c>
    </row>
    <row r="2102" spans="1:12" ht="38.25" hidden="1" customHeight="1" x14ac:dyDescent="0.2">
      <c r="A2102" s="3">
        <v>2096</v>
      </c>
      <c r="B2102" s="179">
        <v>6226</v>
      </c>
      <c r="C2102" s="232" t="s">
        <v>2875</v>
      </c>
      <c r="D2102" s="188">
        <v>25</v>
      </c>
      <c r="E2102" s="179"/>
      <c r="F2102" s="179" t="s">
        <v>2298</v>
      </c>
      <c r="G2102" s="3" t="s">
        <v>2876</v>
      </c>
      <c r="H2102" s="490">
        <v>191500</v>
      </c>
      <c r="I2102" s="224" t="s">
        <v>2299</v>
      </c>
      <c r="J2102" s="237">
        <v>45139</v>
      </c>
      <c r="K2102" s="382">
        <v>364</v>
      </c>
      <c r="L2102" s="231" t="s">
        <v>2860</v>
      </c>
    </row>
    <row r="2103" spans="1:12" ht="25.5" hidden="1" customHeight="1" x14ac:dyDescent="0.2">
      <c r="A2103" s="3">
        <v>2097</v>
      </c>
      <c r="B2103" s="179">
        <v>6226</v>
      </c>
      <c r="C2103" s="232" t="s">
        <v>2877</v>
      </c>
      <c r="D2103" s="188">
        <v>25</v>
      </c>
      <c r="E2103" s="179"/>
      <c r="F2103" s="179" t="s">
        <v>2298</v>
      </c>
      <c r="G2103" s="3">
        <v>24112601</v>
      </c>
      <c r="H2103" s="490">
        <v>191500</v>
      </c>
      <c r="I2103" s="224" t="s">
        <v>76</v>
      </c>
      <c r="J2103" s="237">
        <v>45139</v>
      </c>
      <c r="K2103" s="382">
        <v>364</v>
      </c>
      <c r="L2103" s="231" t="s">
        <v>2860</v>
      </c>
    </row>
    <row r="2104" spans="1:12" ht="25.5" hidden="1" customHeight="1" x14ac:dyDescent="0.2">
      <c r="A2104" s="3">
        <v>2098</v>
      </c>
      <c r="B2104" s="179">
        <v>6226</v>
      </c>
      <c r="C2104" s="232" t="s">
        <v>2878</v>
      </c>
      <c r="D2104" s="188">
        <v>5</v>
      </c>
      <c r="E2104" s="179"/>
      <c r="F2104" s="179" t="s">
        <v>2298</v>
      </c>
      <c r="G2104" s="59">
        <v>49121505</v>
      </c>
      <c r="H2104" s="490">
        <v>300000</v>
      </c>
      <c r="I2104" s="224" t="s">
        <v>76</v>
      </c>
      <c r="J2104" s="237">
        <v>45139</v>
      </c>
      <c r="K2104" s="382">
        <v>364</v>
      </c>
      <c r="L2104" s="231" t="s">
        <v>2860</v>
      </c>
    </row>
    <row r="2105" spans="1:12" ht="25.5" hidden="1" customHeight="1" x14ac:dyDescent="0.2">
      <c r="A2105" s="3">
        <v>2099</v>
      </c>
      <c r="B2105" s="3">
        <v>6226</v>
      </c>
      <c r="C2105" s="230" t="s">
        <v>2879</v>
      </c>
      <c r="D2105" s="211">
        <v>19</v>
      </c>
      <c r="E2105" s="179"/>
      <c r="F2105" s="179" t="s">
        <v>2298</v>
      </c>
      <c r="G2105" s="3">
        <v>53131609</v>
      </c>
      <c r="H2105" s="490">
        <v>480000</v>
      </c>
      <c r="I2105" s="224" t="s">
        <v>76</v>
      </c>
      <c r="J2105" s="237">
        <v>44986</v>
      </c>
      <c r="K2105" s="211">
        <v>365</v>
      </c>
      <c r="L2105" s="231" t="s">
        <v>2860</v>
      </c>
    </row>
    <row r="2106" spans="1:12" ht="12.75" hidden="1" customHeight="1" x14ac:dyDescent="0.2">
      <c r="A2106" s="3">
        <v>2100</v>
      </c>
      <c r="B2106" s="3">
        <v>6226</v>
      </c>
      <c r="C2106" s="230" t="s">
        <v>2880</v>
      </c>
      <c r="D2106" s="196">
        <v>20</v>
      </c>
      <c r="E2106" s="223"/>
      <c r="F2106" s="179" t="s">
        <v>2298</v>
      </c>
      <c r="G2106" s="3" t="s">
        <v>2881</v>
      </c>
      <c r="H2106" s="490">
        <v>888000</v>
      </c>
      <c r="I2106" s="224" t="s">
        <v>2882</v>
      </c>
      <c r="J2106" s="237">
        <v>45078</v>
      </c>
      <c r="K2106" s="382">
        <v>374</v>
      </c>
      <c r="L2106" s="231" t="s">
        <v>2860</v>
      </c>
    </row>
    <row r="2107" spans="1:12" ht="12.75" hidden="1" customHeight="1" x14ac:dyDescent="0.2">
      <c r="A2107" s="3">
        <v>2101</v>
      </c>
      <c r="B2107" s="3">
        <v>6226</v>
      </c>
      <c r="C2107" s="230" t="s">
        <v>42</v>
      </c>
      <c r="D2107" s="196">
        <v>92</v>
      </c>
      <c r="E2107" s="223"/>
      <c r="F2107" s="179" t="s">
        <v>2298</v>
      </c>
      <c r="G2107" s="3" t="s">
        <v>2883</v>
      </c>
      <c r="H2107" s="490">
        <v>112000</v>
      </c>
      <c r="I2107" s="224" t="s">
        <v>2882</v>
      </c>
      <c r="J2107" s="237">
        <v>45078</v>
      </c>
      <c r="K2107" s="211">
        <v>374</v>
      </c>
      <c r="L2107" s="231" t="s">
        <v>2860</v>
      </c>
    </row>
    <row r="2108" spans="1:12" ht="38.25" hidden="1" customHeight="1" x14ac:dyDescent="0.2">
      <c r="A2108" s="3">
        <v>2102</v>
      </c>
      <c r="B2108" s="3">
        <v>6226</v>
      </c>
      <c r="C2108" s="230" t="s">
        <v>2884</v>
      </c>
      <c r="D2108" s="196">
        <v>10</v>
      </c>
      <c r="E2108" s="223"/>
      <c r="F2108" s="179" t="s">
        <v>2298</v>
      </c>
      <c r="G2108" s="194">
        <v>72151802</v>
      </c>
      <c r="H2108" s="490">
        <v>2500000</v>
      </c>
      <c r="I2108" s="224" t="s">
        <v>105</v>
      </c>
      <c r="J2108" s="237">
        <v>45047</v>
      </c>
      <c r="K2108" s="211">
        <v>192</v>
      </c>
      <c r="L2108" s="231" t="s">
        <v>2860</v>
      </c>
    </row>
    <row r="2109" spans="1:12" ht="25.5" hidden="1" customHeight="1" x14ac:dyDescent="0.2">
      <c r="A2109" s="3">
        <v>2103</v>
      </c>
      <c r="B2109" s="3">
        <v>6226</v>
      </c>
      <c r="C2109" s="230" t="s">
        <v>2885</v>
      </c>
      <c r="D2109" s="196">
        <v>4</v>
      </c>
      <c r="E2109" s="223"/>
      <c r="F2109" s="179" t="s">
        <v>2298</v>
      </c>
      <c r="G2109" s="194">
        <v>72151802</v>
      </c>
      <c r="H2109" s="490">
        <v>500000</v>
      </c>
      <c r="I2109" s="224" t="s">
        <v>105</v>
      </c>
      <c r="J2109" s="237">
        <v>45047</v>
      </c>
      <c r="K2109" s="211">
        <v>192</v>
      </c>
      <c r="L2109" s="231" t="s">
        <v>2860</v>
      </c>
    </row>
    <row r="2110" spans="1:12" ht="25.5" hidden="1" customHeight="1" x14ac:dyDescent="0.2">
      <c r="A2110" s="3">
        <v>2104</v>
      </c>
      <c r="B2110" s="3">
        <v>6226</v>
      </c>
      <c r="C2110" s="230" t="s">
        <v>2886</v>
      </c>
      <c r="D2110" s="196">
        <v>2</v>
      </c>
      <c r="E2110" s="223"/>
      <c r="F2110" s="179" t="s">
        <v>2298</v>
      </c>
      <c r="G2110" s="194" t="s">
        <v>2887</v>
      </c>
      <c r="H2110" s="490">
        <v>500000</v>
      </c>
      <c r="I2110" s="224" t="s">
        <v>47</v>
      </c>
      <c r="J2110" s="237">
        <v>45017</v>
      </c>
      <c r="K2110" s="211">
        <v>352</v>
      </c>
      <c r="L2110" s="231" t="s">
        <v>2860</v>
      </c>
    </row>
    <row r="2111" spans="1:12" ht="12.75" hidden="1" customHeight="1" x14ac:dyDescent="0.2">
      <c r="A2111" s="3">
        <v>2105</v>
      </c>
      <c r="B2111" s="3">
        <v>6226</v>
      </c>
      <c r="C2111" s="230" t="s">
        <v>2888</v>
      </c>
      <c r="D2111" s="196">
        <v>2</v>
      </c>
      <c r="E2111" s="223"/>
      <c r="F2111" s="179" t="s">
        <v>2298</v>
      </c>
      <c r="G2111" s="59">
        <v>44103109</v>
      </c>
      <c r="H2111" s="585">
        <v>100000</v>
      </c>
      <c r="I2111" s="224" t="s">
        <v>2889</v>
      </c>
      <c r="J2111" s="237">
        <v>45017</v>
      </c>
      <c r="K2111" s="211">
        <v>344</v>
      </c>
      <c r="L2111" s="231" t="s">
        <v>2860</v>
      </c>
    </row>
    <row r="2112" spans="1:12" ht="25.5" hidden="1" x14ac:dyDescent="0.2">
      <c r="A2112" s="3">
        <v>2106</v>
      </c>
      <c r="B2112" s="3">
        <v>6226</v>
      </c>
      <c r="C2112" s="230" t="s">
        <v>2890</v>
      </c>
      <c r="D2112" s="196">
        <v>25</v>
      </c>
      <c r="E2112" s="223"/>
      <c r="F2112" s="179" t="s">
        <v>2298</v>
      </c>
      <c r="G2112" s="59" t="s">
        <v>2891</v>
      </c>
      <c r="H2112" s="585">
        <v>12500</v>
      </c>
      <c r="I2112" s="224" t="s">
        <v>2892</v>
      </c>
      <c r="J2112" s="237">
        <v>45017</v>
      </c>
      <c r="K2112" s="211">
        <v>350</v>
      </c>
      <c r="L2112" s="231" t="s">
        <v>2860</v>
      </c>
    </row>
    <row r="2113" spans="1:12" ht="25.5" hidden="1" x14ac:dyDescent="0.2">
      <c r="A2113" s="3">
        <v>2107</v>
      </c>
      <c r="B2113" s="3">
        <v>6226</v>
      </c>
      <c r="C2113" s="230" t="s">
        <v>2893</v>
      </c>
      <c r="D2113" s="196">
        <v>25</v>
      </c>
      <c r="E2113" s="223"/>
      <c r="F2113" s="179" t="s">
        <v>2298</v>
      </c>
      <c r="G2113" s="59" t="s">
        <v>2894</v>
      </c>
      <c r="H2113" s="585">
        <v>12500</v>
      </c>
      <c r="I2113" s="224" t="s">
        <v>2892</v>
      </c>
      <c r="J2113" s="237">
        <v>45017</v>
      </c>
      <c r="K2113" s="211">
        <v>350</v>
      </c>
      <c r="L2113" s="231" t="s">
        <v>2860</v>
      </c>
    </row>
    <row r="2114" spans="1:12" ht="25.5" hidden="1" x14ac:dyDescent="0.2">
      <c r="A2114" s="3">
        <v>2108</v>
      </c>
      <c r="B2114" s="3">
        <v>6226</v>
      </c>
      <c r="C2114" s="230" t="s">
        <v>2895</v>
      </c>
      <c r="D2114" s="196">
        <v>10</v>
      </c>
      <c r="E2114" s="223"/>
      <c r="F2114" s="179" t="s">
        <v>2298</v>
      </c>
      <c r="G2114" s="59" t="s">
        <v>2896</v>
      </c>
      <c r="H2114" s="585">
        <v>5000</v>
      </c>
      <c r="I2114" s="224" t="s">
        <v>2892</v>
      </c>
      <c r="J2114" s="237">
        <v>45017</v>
      </c>
      <c r="K2114" s="211">
        <v>350</v>
      </c>
      <c r="L2114" s="231" t="s">
        <v>2860</v>
      </c>
    </row>
    <row r="2115" spans="1:12" ht="25.5" hidden="1" x14ac:dyDescent="0.2">
      <c r="A2115" s="3">
        <v>2109</v>
      </c>
      <c r="B2115" s="3">
        <v>6226</v>
      </c>
      <c r="C2115" s="230" t="s">
        <v>260</v>
      </c>
      <c r="D2115" s="196">
        <v>10</v>
      </c>
      <c r="E2115" s="223"/>
      <c r="F2115" s="179" t="s">
        <v>2298</v>
      </c>
      <c r="G2115" s="59" t="s">
        <v>2897</v>
      </c>
      <c r="H2115" s="585">
        <v>8000</v>
      </c>
      <c r="I2115" s="224" t="s">
        <v>2892</v>
      </c>
      <c r="J2115" s="237">
        <v>45017</v>
      </c>
      <c r="K2115" s="211">
        <v>350</v>
      </c>
      <c r="L2115" s="231" t="s">
        <v>2860</v>
      </c>
    </row>
    <row r="2116" spans="1:12" ht="25.5" hidden="1" x14ac:dyDescent="0.2">
      <c r="A2116" s="3">
        <v>2110</v>
      </c>
      <c r="B2116" s="3">
        <v>6226</v>
      </c>
      <c r="C2116" s="230" t="s">
        <v>2755</v>
      </c>
      <c r="D2116" s="196">
        <v>10</v>
      </c>
      <c r="E2116" s="223"/>
      <c r="F2116" s="179" t="s">
        <v>2298</v>
      </c>
      <c r="G2116" s="59" t="s">
        <v>2414</v>
      </c>
      <c r="H2116" s="585">
        <v>5000</v>
      </c>
      <c r="I2116" s="224" t="s">
        <v>2892</v>
      </c>
      <c r="J2116" s="237">
        <v>45017</v>
      </c>
      <c r="K2116" s="211">
        <v>350</v>
      </c>
      <c r="L2116" s="231" t="s">
        <v>2860</v>
      </c>
    </row>
    <row r="2117" spans="1:12" ht="25.5" hidden="1" x14ac:dyDescent="0.2">
      <c r="A2117" s="3">
        <v>2111</v>
      </c>
      <c r="B2117" s="3">
        <v>6226</v>
      </c>
      <c r="C2117" s="230" t="s">
        <v>262</v>
      </c>
      <c r="D2117" s="196">
        <v>5</v>
      </c>
      <c r="E2117" s="223"/>
      <c r="F2117" s="179" t="s">
        <v>2298</v>
      </c>
      <c r="G2117" s="59" t="s">
        <v>2898</v>
      </c>
      <c r="H2117" s="585">
        <v>7500</v>
      </c>
      <c r="I2117" s="224" t="s">
        <v>2892</v>
      </c>
      <c r="J2117" s="237">
        <v>45017</v>
      </c>
      <c r="K2117" s="211">
        <v>350</v>
      </c>
      <c r="L2117" s="231" t="s">
        <v>2860</v>
      </c>
    </row>
    <row r="2118" spans="1:12" ht="25.5" hidden="1" x14ac:dyDescent="0.2">
      <c r="A2118" s="3">
        <v>2112</v>
      </c>
      <c r="B2118" s="3">
        <v>6226</v>
      </c>
      <c r="C2118" s="230" t="s">
        <v>2899</v>
      </c>
      <c r="D2118" s="196">
        <v>10</v>
      </c>
      <c r="E2118" s="223"/>
      <c r="F2118" s="179" t="s">
        <v>2298</v>
      </c>
      <c r="G2118" s="59" t="s">
        <v>2900</v>
      </c>
      <c r="H2118" s="585">
        <v>15000</v>
      </c>
      <c r="I2118" s="224" t="s">
        <v>2892</v>
      </c>
      <c r="J2118" s="237">
        <v>45017</v>
      </c>
      <c r="K2118" s="211">
        <v>350</v>
      </c>
      <c r="L2118" s="231" t="s">
        <v>2860</v>
      </c>
    </row>
    <row r="2119" spans="1:12" ht="25.5" hidden="1" x14ac:dyDescent="0.2">
      <c r="A2119" s="3">
        <v>2113</v>
      </c>
      <c r="B2119" s="3">
        <v>6226</v>
      </c>
      <c r="C2119" s="230" t="s">
        <v>2901</v>
      </c>
      <c r="D2119" s="196">
        <v>5</v>
      </c>
      <c r="E2119" s="223"/>
      <c r="F2119" s="179" t="s">
        <v>2298</v>
      </c>
      <c r="G2119" s="59" t="s">
        <v>2902</v>
      </c>
      <c r="H2119" s="585">
        <v>6000</v>
      </c>
      <c r="I2119" s="224" t="s">
        <v>2892</v>
      </c>
      <c r="J2119" s="237">
        <v>45017</v>
      </c>
      <c r="K2119" s="211">
        <v>350</v>
      </c>
      <c r="L2119" s="231" t="s">
        <v>2860</v>
      </c>
    </row>
    <row r="2120" spans="1:12" ht="25.5" hidden="1" x14ac:dyDescent="0.2">
      <c r="A2120" s="3">
        <v>2114</v>
      </c>
      <c r="B2120" s="3">
        <v>6226</v>
      </c>
      <c r="C2120" s="230" t="s">
        <v>2903</v>
      </c>
      <c r="D2120" s="196">
        <v>10</v>
      </c>
      <c r="E2120" s="223"/>
      <c r="F2120" s="179" t="s">
        <v>2298</v>
      </c>
      <c r="G2120" s="59" t="s">
        <v>2382</v>
      </c>
      <c r="H2120" s="585">
        <v>6000</v>
      </c>
      <c r="I2120" s="224" t="s">
        <v>2892</v>
      </c>
      <c r="J2120" s="237">
        <v>45017</v>
      </c>
      <c r="K2120" s="211">
        <v>350</v>
      </c>
      <c r="L2120" s="231" t="s">
        <v>2860</v>
      </c>
    </row>
    <row r="2121" spans="1:12" ht="25.5" hidden="1" x14ac:dyDescent="0.2">
      <c r="A2121" s="3">
        <v>2115</v>
      </c>
      <c r="B2121" s="3">
        <v>6226</v>
      </c>
      <c r="C2121" s="230" t="s">
        <v>2904</v>
      </c>
      <c r="D2121" s="196">
        <v>10</v>
      </c>
      <c r="E2121" s="223"/>
      <c r="F2121" s="179" t="s">
        <v>2298</v>
      </c>
      <c r="G2121" s="59" t="s">
        <v>2905</v>
      </c>
      <c r="H2121" s="585">
        <v>6000</v>
      </c>
      <c r="I2121" s="224" t="s">
        <v>2892</v>
      </c>
      <c r="J2121" s="237">
        <v>45017</v>
      </c>
      <c r="K2121" s="211">
        <v>350</v>
      </c>
      <c r="L2121" s="231" t="s">
        <v>2860</v>
      </c>
    </row>
    <row r="2122" spans="1:12" ht="25.5" hidden="1" x14ac:dyDescent="0.2">
      <c r="A2122" s="3">
        <v>2116</v>
      </c>
      <c r="B2122" s="3">
        <v>6226</v>
      </c>
      <c r="C2122" s="230" t="s">
        <v>2906</v>
      </c>
      <c r="D2122" s="196">
        <v>10</v>
      </c>
      <c r="E2122" s="223"/>
      <c r="F2122" s="179" t="s">
        <v>2298</v>
      </c>
      <c r="G2122" s="59" t="s">
        <v>2907</v>
      </c>
      <c r="H2122" s="585">
        <v>16000</v>
      </c>
      <c r="I2122" s="224" t="s">
        <v>2892</v>
      </c>
      <c r="J2122" s="237">
        <v>45017</v>
      </c>
      <c r="K2122" s="211">
        <v>350</v>
      </c>
      <c r="L2122" s="231" t="s">
        <v>2860</v>
      </c>
    </row>
    <row r="2123" spans="1:12" ht="25.5" hidden="1" x14ac:dyDescent="0.2">
      <c r="A2123" s="3">
        <v>2117</v>
      </c>
      <c r="B2123" s="3">
        <v>6226</v>
      </c>
      <c r="C2123" s="230" t="s">
        <v>2908</v>
      </c>
      <c r="D2123" s="196">
        <v>18</v>
      </c>
      <c r="E2123" s="223"/>
      <c r="F2123" s="179" t="s">
        <v>2298</v>
      </c>
      <c r="G2123" s="59" t="s">
        <v>2909</v>
      </c>
      <c r="H2123" s="585">
        <v>27000</v>
      </c>
      <c r="I2123" s="224" t="s">
        <v>2892</v>
      </c>
      <c r="J2123" s="237">
        <v>45017</v>
      </c>
      <c r="K2123" s="211">
        <v>350</v>
      </c>
      <c r="L2123" s="231" t="s">
        <v>2860</v>
      </c>
    </row>
    <row r="2124" spans="1:12" ht="25.5" hidden="1" x14ac:dyDescent="0.2">
      <c r="A2124" s="3">
        <v>2118</v>
      </c>
      <c r="B2124" s="3">
        <v>6226</v>
      </c>
      <c r="C2124" s="230" t="s">
        <v>2910</v>
      </c>
      <c r="D2124" s="196">
        <v>5</v>
      </c>
      <c r="E2124" s="223"/>
      <c r="F2124" s="179" t="s">
        <v>2298</v>
      </c>
      <c r="G2124" s="59" t="s">
        <v>2911</v>
      </c>
      <c r="H2124" s="585">
        <v>15000</v>
      </c>
      <c r="I2124" s="224" t="s">
        <v>2892</v>
      </c>
      <c r="J2124" s="237">
        <v>45017</v>
      </c>
      <c r="K2124" s="211">
        <v>350</v>
      </c>
      <c r="L2124" s="231" t="s">
        <v>2860</v>
      </c>
    </row>
    <row r="2125" spans="1:12" ht="38.25" hidden="1" x14ac:dyDescent="0.2">
      <c r="A2125" s="3">
        <v>2119</v>
      </c>
      <c r="B2125" s="3">
        <v>6226</v>
      </c>
      <c r="C2125" s="230" t="s">
        <v>2912</v>
      </c>
      <c r="D2125" s="196">
        <v>5</v>
      </c>
      <c r="E2125" s="223"/>
      <c r="F2125" s="179" t="s">
        <v>2298</v>
      </c>
      <c r="G2125" s="59" t="s">
        <v>2913</v>
      </c>
      <c r="H2125" s="585">
        <v>4000</v>
      </c>
      <c r="I2125" s="224" t="s">
        <v>2892</v>
      </c>
      <c r="J2125" s="237">
        <v>45017</v>
      </c>
      <c r="K2125" s="211">
        <v>350</v>
      </c>
      <c r="L2125" s="231" t="s">
        <v>2860</v>
      </c>
    </row>
    <row r="2126" spans="1:12" ht="25.5" hidden="1" x14ac:dyDescent="0.2">
      <c r="A2126" s="3">
        <v>2120</v>
      </c>
      <c r="B2126" s="3">
        <v>6226</v>
      </c>
      <c r="C2126" s="230" t="s">
        <v>2914</v>
      </c>
      <c r="D2126" s="196">
        <v>5</v>
      </c>
      <c r="E2126" s="223"/>
      <c r="F2126" s="179" t="s">
        <v>2298</v>
      </c>
      <c r="G2126" s="59" t="s">
        <v>2915</v>
      </c>
      <c r="H2126" s="585">
        <v>4000</v>
      </c>
      <c r="I2126" s="224" t="s">
        <v>2892</v>
      </c>
      <c r="J2126" s="237">
        <v>45017</v>
      </c>
      <c r="K2126" s="211">
        <v>350</v>
      </c>
      <c r="L2126" s="231" t="s">
        <v>2860</v>
      </c>
    </row>
    <row r="2127" spans="1:12" ht="25.5" hidden="1" x14ac:dyDescent="0.2">
      <c r="A2127" s="3">
        <v>2121</v>
      </c>
      <c r="B2127" s="3">
        <v>6226</v>
      </c>
      <c r="C2127" s="230" t="s">
        <v>2916</v>
      </c>
      <c r="D2127" s="196">
        <v>5</v>
      </c>
      <c r="E2127" s="223"/>
      <c r="F2127" s="179" t="s">
        <v>2298</v>
      </c>
      <c r="G2127" s="59" t="s">
        <v>2917</v>
      </c>
      <c r="H2127" s="585">
        <v>4000</v>
      </c>
      <c r="I2127" s="224" t="s">
        <v>2892</v>
      </c>
      <c r="J2127" s="237">
        <v>45017</v>
      </c>
      <c r="K2127" s="211">
        <v>350</v>
      </c>
      <c r="L2127" s="231" t="s">
        <v>2860</v>
      </c>
    </row>
    <row r="2128" spans="1:12" ht="25.5" hidden="1" x14ac:dyDescent="0.2">
      <c r="A2128" s="3">
        <v>2122</v>
      </c>
      <c r="B2128" s="3">
        <v>6226</v>
      </c>
      <c r="C2128" s="230" t="s">
        <v>2918</v>
      </c>
      <c r="D2128" s="196">
        <v>5</v>
      </c>
      <c r="E2128" s="223"/>
      <c r="F2128" s="179" t="s">
        <v>2298</v>
      </c>
      <c r="G2128" s="59" t="s">
        <v>2919</v>
      </c>
      <c r="H2128" s="585">
        <v>4000</v>
      </c>
      <c r="I2128" s="224" t="s">
        <v>2892</v>
      </c>
      <c r="J2128" s="237">
        <v>45017</v>
      </c>
      <c r="K2128" s="211">
        <v>350</v>
      </c>
      <c r="L2128" s="231" t="s">
        <v>2860</v>
      </c>
    </row>
    <row r="2129" spans="1:12" ht="25.5" hidden="1" x14ac:dyDescent="0.2">
      <c r="A2129" s="3">
        <v>2123</v>
      </c>
      <c r="B2129" s="3">
        <v>6226</v>
      </c>
      <c r="C2129" s="230" t="s">
        <v>2920</v>
      </c>
      <c r="D2129" s="196">
        <v>5</v>
      </c>
      <c r="E2129" s="223"/>
      <c r="F2129" s="179" t="s">
        <v>2298</v>
      </c>
      <c r="G2129" s="59" t="s">
        <v>2921</v>
      </c>
      <c r="H2129" s="585">
        <v>4000</v>
      </c>
      <c r="I2129" s="224" t="s">
        <v>2892</v>
      </c>
      <c r="J2129" s="237">
        <v>45017</v>
      </c>
      <c r="K2129" s="211">
        <v>350</v>
      </c>
      <c r="L2129" s="231" t="s">
        <v>2860</v>
      </c>
    </row>
    <row r="2130" spans="1:12" ht="38.25" hidden="1" x14ac:dyDescent="0.2">
      <c r="A2130" s="3">
        <v>2124</v>
      </c>
      <c r="B2130" s="3">
        <v>6226</v>
      </c>
      <c r="C2130" s="230" t="s">
        <v>2922</v>
      </c>
      <c r="D2130" s="196">
        <v>10</v>
      </c>
      <c r="E2130" s="223"/>
      <c r="F2130" s="179" t="s">
        <v>2298</v>
      </c>
      <c r="G2130" s="59" t="s">
        <v>2923</v>
      </c>
      <c r="H2130" s="585">
        <v>5500</v>
      </c>
      <c r="I2130" s="224" t="s">
        <v>2892</v>
      </c>
      <c r="J2130" s="237">
        <v>45017</v>
      </c>
      <c r="K2130" s="211">
        <v>350</v>
      </c>
      <c r="L2130" s="231" t="s">
        <v>2860</v>
      </c>
    </row>
    <row r="2131" spans="1:12" ht="25.5" hidden="1" customHeight="1" x14ac:dyDescent="0.2">
      <c r="A2131" s="3">
        <v>2125</v>
      </c>
      <c r="B2131" s="372">
        <v>6226</v>
      </c>
      <c r="C2131" s="373" t="s">
        <v>2924</v>
      </c>
      <c r="D2131" s="146">
        <v>2</v>
      </c>
      <c r="E2131" s="372"/>
      <c r="F2131" s="3" t="s">
        <v>2637</v>
      </c>
      <c r="G2131" s="96" t="s">
        <v>2925</v>
      </c>
      <c r="H2131" s="585">
        <v>4000000</v>
      </c>
      <c r="I2131" s="224" t="s">
        <v>165</v>
      </c>
      <c r="J2131" s="237">
        <v>45078</v>
      </c>
      <c r="K2131" s="382">
        <v>413</v>
      </c>
      <c r="L2131" s="230"/>
    </row>
    <row r="2132" spans="1:12" ht="25.5" hidden="1" customHeight="1" x14ac:dyDescent="0.2">
      <c r="A2132" s="3">
        <v>2126</v>
      </c>
      <c r="B2132" s="372">
        <v>6226</v>
      </c>
      <c r="C2132" s="373" t="s">
        <v>2926</v>
      </c>
      <c r="D2132" s="146">
        <v>3</v>
      </c>
      <c r="E2132" s="372"/>
      <c r="F2132" s="3" t="s">
        <v>2637</v>
      </c>
      <c r="G2132" s="59" t="s">
        <v>2927</v>
      </c>
      <c r="H2132" s="585">
        <v>633000</v>
      </c>
      <c r="I2132" s="224" t="s">
        <v>165</v>
      </c>
      <c r="J2132" s="237">
        <v>45078</v>
      </c>
      <c r="K2132" s="382">
        <v>413</v>
      </c>
      <c r="L2132" s="230"/>
    </row>
    <row r="2133" spans="1:12" ht="38.25" hidden="1" customHeight="1" x14ac:dyDescent="0.2">
      <c r="A2133" s="3">
        <v>2127</v>
      </c>
      <c r="B2133" s="372">
        <v>6226</v>
      </c>
      <c r="C2133" s="373" t="s">
        <v>2928</v>
      </c>
      <c r="D2133" s="146">
        <v>3</v>
      </c>
      <c r="E2133" s="372"/>
      <c r="F2133" s="3" t="s">
        <v>2637</v>
      </c>
      <c r="G2133" s="59" t="s">
        <v>2929</v>
      </c>
      <c r="H2133" s="585">
        <v>5400000</v>
      </c>
      <c r="I2133" s="224" t="s">
        <v>165</v>
      </c>
      <c r="J2133" s="237">
        <v>45078</v>
      </c>
      <c r="K2133" s="382">
        <v>413</v>
      </c>
      <c r="L2133" s="230"/>
    </row>
    <row r="2134" spans="1:12" ht="25.5" hidden="1" customHeight="1" x14ac:dyDescent="0.2">
      <c r="A2134" s="3">
        <v>2128</v>
      </c>
      <c r="B2134" s="97">
        <v>6226</v>
      </c>
      <c r="C2134" s="98" t="s">
        <v>2930</v>
      </c>
      <c r="D2134" s="160">
        <v>1</v>
      </c>
      <c r="E2134" s="97"/>
      <c r="F2134" s="61" t="s">
        <v>2637</v>
      </c>
      <c r="G2134" s="99" t="s">
        <v>2931</v>
      </c>
      <c r="H2134" s="595">
        <v>1000000</v>
      </c>
      <c r="I2134" s="224" t="s">
        <v>165</v>
      </c>
      <c r="J2134" s="237">
        <v>45078</v>
      </c>
      <c r="K2134" s="382">
        <v>413</v>
      </c>
      <c r="L2134" s="230"/>
    </row>
    <row r="2135" spans="1:12" ht="25.5" hidden="1" customHeight="1" x14ac:dyDescent="0.2">
      <c r="A2135" s="3">
        <v>2129</v>
      </c>
      <c r="B2135" s="97">
        <v>6226</v>
      </c>
      <c r="C2135" s="98" t="s">
        <v>2932</v>
      </c>
      <c r="D2135" s="160">
        <v>2</v>
      </c>
      <c r="E2135" s="97"/>
      <c r="F2135" s="61" t="s">
        <v>2637</v>
      </c>
      <c r="G2135" s="99" t="s">
        <v>2933</v>
      </c>
      <c r="H2135" s="595">
        <v>4000000</v>
      </c>
      <c r="I2135" s="224" t="s">
        <v>165</v>
      </c>
      <c r="J2135" s="237">
        <v>45078</v>
      </c>
      <c r="K2135" s="382">
        <v>413</v>
      </c>
      <c r="L2135" s="230"/>
    </row>
    <row r="2136" spans="1:12" ht="25.5" hidden="1" customHeight="1" x14ac:dyDescent="0.2">
      <c r="A2136" s="3">
        <v>2130</v>
      </c>
      <c r="B2136" s="97">
        <v>6226</v>
      </c>
      <c r="C2136" s="98" t="s">
        <v>2934</v>
      </c>
      <c r="D2136" s="160">
        <v>3</v>
      </c>
      <c r="E2136" s="97"/>
      <c r="F2136" s="61" t="s">
        <v>2637</v>
      </c>
      <c r="G2136" s="101" t="s">
        <v>2935</v>
      </c>
      <c r="H2136" s="595">
        <v>3600000</v>
      </c>
      <c r="I2136" s="224" t="s">
        <v>165</v>
      </c>
      <c r="J2136" s="237">
        <v>45078</v>
      </c>
      <c r="K2136" s="382">
        <v>413</v>
      </c>
      <c r="L2136" s="230"/>
    </row>
    <row r="2137" spans="1:12" ht="25.5" hidden="1" customHeight="1" x14ac:dyDescent="0.2">
      <c r="A2137" s="3">
        <v>2131</v>
      </c>
      <c r="B2137" s="179">
        <v>6229</v>
      </c>
      <c r="C2137" s="228" t="s">
        <v>2936</v>
      </c>
      <c r="D2137" s="188">
        <v>1</v>
      </c>
      <c r="E2137" s="179"/>
      <c r="F2137" s="179" t="s">
        <v>2298</v>
      </c>
      <c r="G2137" s="247" t="s">
        <v>2937</v>
      </c>
      <c r="H2137" s="596">
        <v>381802758</v>
      </c>
      <c r="I2137" s="224" t="s">
        <v>105</v>
      </c>
      <c r="J2137" s="237">
        <v>45078</v>
      </c>
      <c r="K2137" s="382">
        <v>216</v>
      </c>
      <c r="L2137" s="249" t="s">
        <v>2860</v>
      </c>
    </row>
    <row r="2138" spans="1:12" ht="25.5" hidden="1" customHeight="1" x14ac:dyDescent="0.2">
      <c r="A2138" s="3">
        <v>2132</v>
      </c>
      <c r="B2138" s="179">
        <v>6229</v>
      </c>
      <c r="C2138" s="228" t="s">
        <v>2938</v>
      </c>
      <c r="D2138" s="188">
        <v>691</v>
      </c>
      <c r="E2138" s="179"/>
      <c r="F2138" s="179" t="s">
        <v>2298</v>
      </c>
      <c r="G2138" s="247" t="s">
        <v>2939</v>
      </c>
      <c r="H2138" s="597">
        <v>550000</v>
      </c>
      <c r="I2138" s="224" t="s">
        <v>2863</v>
      </c>
      <c r="J2138" s="237">
        <v>45078</v>
      </c>
      <c r="K2138" s="382">
        <v>259</v>
      </c>
      <c r="L2138" s="231" t="s">
        <v>2860</v>
      </c>
    </row>
    <row r="2139" spans="1:12" ht="38.25" hidden="1" customHeight="1" x14ac:dyDescent="0.2">
      <c r="A2139" s="3">
        <v>2133</v>
      </c>
      <c r="B2139" s="179">
        <v>6229</v>
      </c>
      <c r="C2139" s="228" t="s">
        <v>2940</v>
      </c>
      <c r="D2139" s="188">
        <v>1</v>
      </c>
      <c r="E2139" s="179"/>
      <c r="F2139" s="179" t="s">
        <v>2298</v>
      </c>
      <c r="G2139" s="179">
        <v>12181601</v>
      </c>
      <c r="H2139" s="597">
        <v>530000</v>
      </c>
      <c r="I2139" s="224" t="s">
        <v>2863</v>
      </c>
      <c r="J2139" s="237">
        <v>44988</v>
      </c>
      <c r="K2139" s="382">
        <v>269</v>
      </c>
      <c r="L2139" s="231" t="s">
        <v>2860</v>
      </c>
    </row>
    <row r="2140" spans="1:12" ht="25.5" hidden="1" customHeight="1" x14ac:dyDescent="0.2">
      <c r="A2140" s="3">
        <v>2134</v>
      </c>
      <c r="B2140" s="179">
        <v>6229</v>
      </c>
      <c r="C2140" s="228" t="s">
        <v>2941</v>
      </c>
      <c r="D2140" s="188">
        <v>1</v>
      </c>
      <c r="E2140" s="179"/>
      <c r="F2140" s="3" t="s">
        <v>2298</v>
      </c>
      <c r="G2140" s="247">
        <v>27112823</v>
      </c>
      <c r="H2140" s="597">
        <v>500000</v>
      </c>
      <c r="I2140" s="224" t="s">
        <v>45</v>
      </c>
      <c r="J2140" s="237">
        <v>45078</v>
      </c>
      <c r="K2140" s="382">
        <v>344</v>
      </c>
      <c r="L2140" s="231" t="s">
        <v>2860</v>
      </c>
    </row>
    <row r="2141" spans="1:12" ht="12.75" hidden="1" customHeight="1" x14ac:dyDescent="0.2">
      <c r="A2141" s="3">
        <v>2135</v>
      </c>
      <c r="B2141" s="179">
        <v>6229</v>
      </c>
      <c r="C2141" s="228" t="s">
        <v>2942</v>
      </c>
      <c r="D2141" s="188">
        <v>4</v>
      </c>
      <c r="E2141" s="179"/>
      <c r="F2141" s="3" t="s">
        <v>2298</v>
      </c>
      <c r="G2141" s="217">
        <v>27112802</v>
      </c>
      <c r="H2141" s="597">
        <v>150000</v>
      </c>
      <c r="I2141" s="224" t="s">
        <v>45</v>
      </c>
      <c r="J2141" s="237">
        <v>45078</v>
      </c>
      <c r="K2141" s="382">
        <v>344</v>
      </c>
      <c r="L2141" s="231" t="s">
        <v>2860</v>
      </c>
    </row>
    <row r="2142" spans="1:12" ht="25.5" hidden="1" customHeight="1" x14ac:dyDescent="0.2">
      <c r="A2142" s="3">
        <v>2136</v>
      </c>
      <c r="B2142" s="179">
        <v>6229</v>
      </c>
      <c r="C2142" s="228" t="s">
        <v>2943</v>
      </c>
      <c r="D2142" s="188">
        <v>2</v>
      </c>
      <c r="E2142" s="179"/>
      <c r="F2142" s="179" t="s">
        <v>2298</v>
      </c>
      <c r="G2142" s="247">
        <v>47121702</v>
      </c>
      <c r="H2142" s="597">
        <v>30000</v>
      </c>
      <c r="I2142" s="224" t="s">
        <v>76</v>
      </c>
      <c r="J2142" s="237">
        <v>45078</v>
      </c>
      <c r="K2142" s="382">
        <v>364</v>
      </c>
      <c r="L2142" s="231" t="s">
        <v>2860</v>
      </c>
    </row>
    <row r="2143" spans="1:12" ht="25.5" hidden="1" customHeight="1" x14ac:dyDescent="0.2">
      <c r="A2143" s="3">
        <v>2137</v>
      </c>
      <c r="B2143" s="3">
        <v>6229</v>
      </c>
      <c r="C2143" s="230" t="s">
        <v>2944</v>
      </c>
      <c r="D2143" s="211">
        <v>1</v>
      </c>
      <c r="E2143" s="3"/>
      <c r="F2143" s="3" t="s">
        <v>2298</v>
      </c>
      <c r="G2143" s="247">
        <v>92090031</v>
      </c>
      <c r="H2143" s="597">
        <v>276000</v>
      </c>
      <c r="I2143" s="224" t="s">
        <v>76</v>
      </c>
      <c r="J2143" s="237">
        <v>45078</v>
      </c>
      <c r="K2143" s="211">
        <v>365</v>
      </c>
      <c r="L2143" s="231" t="s">
        <v>2860</v>
      </c>
    </row>
    <row r="2144" spans="1:12" ht="25.5" hidden="1" customHeight="1" x14ac:dyDescent="0.2">
      <c r="A2144" s="3">
        <v>2138</v>
      </c>
      <c r="B2144" s="3">
        <v>6229</v>
      </c>
      <c r="C2144" s="230" t="s">
        <v>2945</v>
      </c>
      <c r="D2144" s="211">
        <v>1</v>
      </c>
      <c r="E2144" s="3"/>
      <c r="F2144" s="3" t="s">
        <v>2298</v>
      </c>
      <c r="G2144" s="250">
        <v>46182306</v>
      </c>
      <c r="H2144" s="597">
        <v>40000</v>
      </c>
      <c r="I2144" s="224" t="s">
        <v>76</v>
      </c>
      <c r="J2144" s="237">
        <v>45078</v>
      </c>
      <c r="K2144" s="211">
        <v>365</v>
      </c>
      <c r="L2144" s="231" t="s">
        <v>2860</v>
      </c>
    </row>
    <row r="2145" spans="1:12" ht="25.5" hidden="1" customHeight="1" x14ac:dyDescent="0.2">
      <c r="A2145" s="3">
        <v>2139</v>
      </c>
      <c r="B2145" s="3">
        <v>6229</v>
      </c>
      <c r="C2145" s="230" t="s">
        <v>2946</v>
      </c>
      <c r="D2145" s="211">
        <v>1</v>
      </c>
      <c r="E2145" s="3"/>
      <c r="F2145" s="3" t="s">
        <v>2298</v>
      </c>
      <c r="G2145" s="247">
        <v>92195923</v>
      </c>
      <c r="H2145" s="597">
        <v>52309</v>
      </c>
      <c r="I2145" s="224" t="s">
        <v>76</v>
      </c>
      <c r="J2145" s="237">
        <v>45078</v>
      </c>
      <c r="K2145" s="211">
        <v>365</v>
      </c>
      <c r="L2145" s="231" t="s">
        <v>2860</v>
      </c>
    </row>
    <row r="2146" spans="1:12" ht="25.5" hidden="1" customHeight="1" x14ac:dyDescent="0.2">
      <c r="A2146" s="3">
        <v>2140</v>
      </c>
      <c r="B2146" s="3">
        <v>6229</v>
      </c>
      <c r="C2146" s="230" t="s">
        <v>2947</v>
      </c>
      <c r="D2146" s="211">
        <v>4</v>
      </c>
      <c r="E2146" s="3"/>
      <c r="F2146" s="3" t="s">
        <v>2298</v>
      </c>
      <c r="G2146" s="247">
        <v>92195099</v>
      </c>
      <c r="H2146" s="597">
        <v>35000</v>
      </c>
      <c r="I2146" s="224" t="s">
        <v>76</v>
      </c>
      <c r="J2146" s="237">
        <v>45078</v>
      </c>
      <c r="K2146" s="211">
        <v>365</v>
      </c>
      <c r="L2146" s="231" t="s">
        <v>2860</v>
      </c>
    </row>
    <row r="2147" spans="1:12" ht="25.5" hidden="1" customHeight="1" x14ac:dyDescent="0.2">
      <c r="A2147" s="3">
        <v>2141</v>
      </c>
      <c r="B2147" s="3">
        <v>6229</v>
      </c>
      <c r="C2147" s="230" t="s">
        <v>2948</v>
      </c>
      <c r="D2147" s="211">
        <v>1</v>
      </c>
      <c r="E2147" s="3"/>
      <c r="F2147" s="3" t="s">
        <v>2298</v>
      </c>
      <c r="G2147" s="250">
        <v>31161815</v>
      </c>
      <c r="H2147" s="597">
        <v>5000</v>
      </c>
      <c r="I2147" s="224" t="s">
        <v>76</v>
      </c>
      <c r="J2147" s="237">
        <v>45078</v>
      </c>
      <c r="K2147" s="211">
        <v>365</v>
      </c>
      <c r="L2147" s="231" t="s">
        <v>2860</v>
      </c>
    </row>
    <row r="2148" spans="1:12" ht="25.5" hidden="1" customHeight="1" x14ac:dyDescent="0.2">
      <c r="A2148" s="3">
        <v>2142</v>
      </c>
      <c r="B2148" s="3">
        <v>6229</v>
      </c>
      <c r="C2148" s="230" t="s">
        <v>2949</v>
      </c>
      <c r="D2148" s="211">
        <v>1</v>
      </c>
      <c r="E2148" s="3"/>
      <c r="F2148" s="3" t="s">
        <v>2298</v>
      </c>
      <c r="G2148" s="247">
        <v>92195130</v>
      </c>
      <c r="H2148" s="597">
        <v>55500</v>
      </c>
      <c r="I2148" s="224" t="s">
        <v>76</v>
      </c>
      <c r="J2148" s="237">
        <v>45078</v>
      </c>
      <c r="K2148" s="211">
        <v>365</v>
      </c>
      <c r="L2148" s="231" t="s">
        <v>2860</v>
      </c>
    </row>
    <row r="2149" spans="1:12" ht="25.5" hidden="1" customHeight="1" x14ac:dyDescent="0.2">
      <c r="A2149" s="3">
        <v>2143</v>
      </c>
      <c r="B2149" s="3">
        <v>6229</v>
      </c>
      <c r="C2149" s="230" t="s">
        <v>2950</v>
      </c>
      <c r="D2149" s="211">
        <v>1</v>
      </c>
      <c r="E2149" s="3"/>
      <c r="F2149" s="3" t="s">
        <v>2298</v>
      </c>
      <c r="G2149" s="247">
        <v>92194940</v>
      </c>
      <c r="H2149" s="597">
        <v>208000</v>
      </c>
      <c r="I2149" s="224" t="s">
        <v>76</v>
      </c>
      <c r="J2149" s="237">
        <v>45078</v>
      </c>
      <c r="K2149" s="211">
        <v>365</v>
      </c>
      <c r="L2149" s="231" t="s">
        <v>2860</v>
      </c>
    </row>
    <row r="2150" spans="1:12" ht="25.5" hidden="1" customHeight="1" x14ac:dyDescent="0.2">
      <c r="A2150" s="3">
        <v>2144</v>
      </c>
      <c r="B2150" s="3">
        <v>6229</v>
      </c>
      <c r="C2150" s="230" t="s">
        <v>2951</v>
      </c>
      <c r="D2150" s="211">
        <v>1</v>
      </c>
      <c r="E2150" s="3"/>
      <c r="F2150" s="3" t="s">
        <v>2298</v>
      </c>
      <c r="G2150" s="247" t="s">
        <v>2952</v>
      </c>
      <c r="H2150" s="597">
        <v>76000</v>
      </c>
      <c r="I2150" s="224" t="s">
        <v>76</v>
      </c>
      <c r="J2150" s="237">
        <v>45078</v>
      </c>
      <c r="K2150" s="211">
        <v>365</v>
      </c>
      <c r="L2150" s="231" t="s">
        <v>2860</v>
      </c>
    </row>
    <row r="2151" spans="1:12" ht="38.25" hidden="1" customHeight="1" x14ac:dyDescent="0.2">
      <c r="A2151" s="3">
        <v>2145</v>
      </c>
      <c r="B2151" s="3">
        <v>6229</v>
      </c>
      <c r="C2151" s="230" t="s">
        <v>2953</v>
      </c>
      <c r="D2151" s="211">
        <v>1</v>
      </c>
      <c r="E2151" s="3"/>
      <c r="F2151" s="3" t="s">
        <v>2298</v>
      </c>
      <c r="G2151" s="247">
        <v>92195101</v>
      </c>
      <c r="H2151" s="597">
        <v>15000</v>
      </c>
      <c r="I2151" s="224" t="s">
        <v>76</v>
      </c>
      <c r="J2151" s="237">
        <v>45078</v>
      </c>
      <c r="K2151" s="211">
        <v>365</v>
      </c>
      <c r="L2151" s="231" t="s">
        <v>2860</v>
      </c>
    </row>
    <row r="2152" spans="1:12" ht="25.5" hidden="1" customHeight="1" x14ac:dyDescent="0.2">
      <c r="A2152" s="3">
        <v>2146</v>
      </c>
      <c r="B2152" s="3">
        <v>6229</v>
      </c>
      <c r="C2152" s="230" t="s">
        <v>2954</v>
      </c>
      <c r="D2152" s="211">
        <v>1</v>
      </c>
      <c r="E2152" s="3"/>
      <c r="F2152" s="3" t="s">
        <v>2298</v>
      </c>
      <c r="G2152" s="247">
        <v>92195199</v>
      </c>
      <c r="H2152" s="597">
        <v>235000</v>
      </c>
      <c r="I2152" s="224" t="s">
        <v>76</v>
      </c>
      <c r="J2152" s="237">
        <v>45078</v>
      </c>
      <c r="K2152" s="211">
        <v>365</v>
      </c>
      <c r="L2152" s="231" t="s">
        <v>2860</v>
      </c>
    </row>
    <row r="2153" spans="1:12" ht="25.5" hidden="1" customHeight="1" x14ac:dyDescent="0.2">
      <c r="A2153" s="3">
        <v>2147</v>
      </c>
      <c r="B2153" s="3">
        <v>6229</v>
      </c>
      <c r="C2153" s="230" t="s">
        <v>2955</v>
      </c>
      <c r="D2153" s="211">
        <v>1</v>
      </c>
      <c r="E2153" s="3"/>
      <c r="F2153" s="3" t="s">
        <v>2298</v>
      </c>
      <c r="G2153" s="247">
        <v>92195809</v>
      </c>
      <c r="H2153" s="597">
        <v>161000</v>
      </c>
      <c r="I2153" s="224" t="s">
        <v>76</v>
      </c>
      <c r="J2153" s="237">
        <v>45078</v>
      </c>
      <c r="K2153" s="211">
        <v>365</v>
      </c>
      <c r="L2153" s="231" t="s">
        <v>2860</v>
      </c>
    </row>
    <row r="2154" spans="1:12" ht="25.5" hidden="1" customHeight="1" x14ac:dyDescent="0.2">
      <c r="A2154" s="3">
        <v>2148</v>
      </c>
      <c r="B2154" s="3">
        <v>6229</v>
      </c>
      <c r="C2154" s="230" t="s">
        <v>2956</v>
      </c>
      <c r="D2154" s="211">
        <v>1</v>
      </c>
      <c r="E2154" s="3"/>
      <c r="F2154" s="3" t="s">
        <v>2298</v>
      </c>
      <c r="G2154" s="247">
        <v>92343890</v>
      </c>
      <c r="H2154" s="597">
        <v>133000</v>
      </c>
      <c r="I2154" s="224" t="s">
        <v>76</v>
      </c>
      <c r="J2154" s="237">
        <v>45078</v>
      </c>
      <c r="K2154" s="211">
        <v>365</v>
      </c>
      <c r="L2154" s="231" t="s">
        <v>2860</v>
      </c>
    </row>
    <row r="2155" spans="1:12" ht="12.75" hidden="1" customHeight="1" x14ac:dyDescent="0.2">
      <c r="A2155" s="3">
        <v>2149</v>
      </c>
      <c r="B2155" s="3">
        <v>6229</v>
      </c>
      <c r="C2155" s="230" t="s">
        <v>1781</v>
      </c>
      <c r="D2155" s="196">
        <v>40</v>
      </c>
      <c r="E2155" s="194"/>
      <c r="F2155" s="3" t="s">
        <v>2298</v>
      </c>
      <c r="G2155" s="247" t="s">
        <v>2957</v>
      </c>
      <c r="H2155" s="597">
        <v>150000</v>
      </c>
      <c r="I2155" s="224" t="s">
        <v>2882</v>
      </c>
      <c r="J2155" s="237">
        <v>45078</v>
      </c>
      <c r="K2155" s="382">
        <v>374</v>
      </c>
      <c r="L2155" s="231" t="s">
        <v>2860</v>
      </c>
    </row>
    <row r="2156" spans="1:12" ht="12.75" hidden="1" customHeight="1" x14ac:dyDescent="0.2">
      <c r="A2156" s="3">
        <v>2150</v>
      </c>
      <c r="B2156" s="3">
        <v>6229</v>
      </c>
      <c r="C2156" s="230" t="s">
        <v>42</v>
      </c>
      <c r="D2156" s="196">
        <v>60</v>
      </c>
      <c r="E2156" s="194"/>
      <c r="F2156" s="3" t="s">
        <v>2298</v>
      </c>
      <c r="G2156" s="247" t="s">
        <v>2883</v>
      </c>
      <c r="H2156" s="597">
        <v>80000</v>
      </c>
      <c r="I2156" s="224" t="s">
        <v>2882</v>
      </c>
      <c r="J2156" s="237">
        <v>45078</v>
      </c>
      <c r="K2156" s="382">
        <v>374</v>
      </c>
      <c r="L2156" s="231" t="s">
        <v>2860</v>
      </c>
    </row>
    <row r="2157" spans="1:12" ht="38.25" hidden="1" customHeight="1" x14ac:dyDescent="0.2">
      <c r="A2157" s="3">
        <v>2151</v>
      </c>
      <c r="B2157" s="3">
        <v>6229</v>
      </c>
      <c r="C2157" s="230" t="s">
        <v>2958</v>
      </c>
      <c r="D2157" s="196">
        <v>10</v>
      </c>
      <c r="E2157" s="194"/>
      <c r="F2157" s="3" t="s">
        <v>2298</v>
      </c>
      <c r="G2157" s="250">
        <v>72151802</v>
      </c>
      <c r="H2157" s="597">
        <v>2000000</v>
      </c>
      <c r="I2157" s="224" t="s">
        <v>105</v>
      </c>
      <c r="J2157" s="237">
        <v>45079</v>
      </c>
      <c r="K2157" s="382">
        <v>192</v>
      </c>
      <c r="L2157" s="231" t="s">
        <v>2860</v>
      </c>
    </row>
    <row r="2158" spans="1:12" ht="25.5" hidden="1" customHeight="1" x14ac:dyDescent="0.2">
      <c r="A2158" s="3">
        <v>2152</v>
      </c>
      <c r="B2158" s="3">
        <v>6229</v>
      </c>
      <c r="C2158" s="230" t="s">
        <v>2959</v>
      </c>
      <c r="D2158" s="196">
        <v>4</v>
      </c>
      <c r="E2158" s="194"/>
      <c r="F2158" s="3" t="s">
        <v>2298</v>
      </c>
      <c r="G2158" s="247">
        <v>81141504</v>
      </c>
      <c r="H2158" s="597">
        <v>190000</v>
      </c>
      <c r="I2158" s="224" t="s">
        <v>105</v>
      </c>
      <c r="J2158" s="237">
        <v>45077</v>
      </c>
      <c r="K2158" s="382">
        <v>192</v>
      </c>
      <c r="L2158" s="231" t="s">
        <v>2860</v>
      </c>
    </row>
    <row r="2159" spans="1:12" ht="25.5" hidden="1" x14ac:dyDescent="0.2">
      <c r="A2159" s="3">
        <v>2153</v>
      </c>
      <c r="B2159" s="3">
        <v>6229</v>
      </c>
      <c r="C2159" s="230" t="s">
        <v>2890</v>
      </c>
      <c r="D2159" s="196">
        <v>2</v>
      </c>
      <c r="E2159" s="194"/>
      <c r="F2159" s="3" t="s">
        <v>2298</v>
      </c>
      <c r="G2159" s="247" t="s">
        <v>2891</v>
      </c>
      <c r="H2159" s="597">
        <v>5780</v>
      </c>
      <c r="I2159" s="224" t="s">
        <v>2892</v>
      </c>
      <c r="J2159" s="237">
        <v>45170</v>
      </c>
      <c r="K2159" s="382">
        <v>350</v>
      </c>
      <c r="L2159" s="231" t="s">
        <v>2860</v>
      </c>
    </row>
    <row r="2160" spans="1:12" ht="25.5" hidden="1" x14ac:dyDescent="0.2">
      <c r="A2160" s="3">
        <v>2154</v>
      </c>
      <c r="B2160" s="3">
        <v>6229</v>
      </c>
      <c r="C2160" s="230" t="s">
        <v>2893</v>
      </c>
      <c r="D2160" s="196">
        <v>2</v>
      </c>
      <c r="E2160" s="194"/>
      <c r="F2160" s="3" t="s">
        <v>2298</v>
      </c>
      <c r="G2160" s="247" t="s">
        <v>2894</v>
      </c>
      <c r="H2160" s="597">
        <v>5780</v>
      </c>
      <c r="I2160" s="224" t="s">
        <v>2892</v>
      </c>
      <c r="J2160" s="237">
        <v>45170</v>
      </c>
      <c r="K2160" s="382">
        <v>350</v>
      </c>
      <c r="L2160" s="231" t="s">
        <v>2860</v>
      </c>
    </row>
    <row r="2161" spans="1:12" ht="25.5" hidden="1" x14ac:dyDescent="0.2">
      <c r="A2161" s="3">
        <v>2155</v>
      </c>
      <c r="B2161" s="3">
        <v>6229</v>
      </c>
      <c r="C2161" s="230" t="s">
        <v>2895</v>
      </c>
      <c r="D2161" s="196">
        <v>2</v>
      </c>
      <c r="E2161" s="194"/>
      <c r="F2161" s="3" t="s">
        <v>2298</v>
      </c>
      <c r="G2161" s="247" t="s">
        <v>2896</v>
      </c>
      <c r="H2161" s="597">
        <v>5780</v>
      </c>
      <c r="I2161" s="224" t="s">
        <v>2892</v>
      </c>
      <c r="J2161" s="237">
        <v>45170</v>
      </c>
      <c r="K2161" s="382">
        <v>350</v>
      </c>
      <c r="L2161" s="231" t="s">
        <v>2860</v>
      </c>
    </row>
    <row r="2162" spans="1:12" ht="25.5" hidden="1" x14ac:dyDescent="0.2">
      <c r="A2162" s="3">
        <v>2156</v>
      </c>
      <c r="B2162" s="3">
        <v>6229</v>
      </c>
      <c r="C2162" s="230" t="s">
        <v>260</v>
      </c>
      <c r="D2162" s="196">
        <v>2</v>
      </c>
      <c r="E2162" s="194"/>
      <c r="F2162" s="3" t="s">
        <v>2298</v>
      </c>
      <c r="G2162" s="247" t="s">
        <v>2897</v>
      </c>
      <c r="H2162" s="597">
        <v>2380</v>
      </c>
      <c r="I2162" s="224" t="s">
        <v>2892</v>
      </c>
      <c r="J2162" s="237">
        <v>45170</v>
      </c>
      <c r="K2162" s="382">
        <v>350</v>
      </c>
      <c r="L2162" s="231" t="s">
        <v>2860</v>
      </c>
    </row>
    <row r="2163" spans="1:12" ht="25.5" hidden="1" x14ac:dyDescent="0.2">
      <c r="A2163" s="3">
        <v>2157</v>
      </c>
      <c r="B2163" s="3">
        <v>6229</v>
      </c>
      <c r="C2163" s="230" t="s">
        <v>2755</v>
      </c>
      <c r="D2163" s="196">
        <v>2</v>
      </c>
      <c r="E2163" s="194"/>
      <c r="F2163" s="3" t="s">
        <v>2298</v>
      </c>
      <c r="G2163" s="247" t="s">
        <v>2414</v>
      </c>
      <c r="H2163" s="597">
        <v>1500</v>
      </c>
      <c r="I2163" s="224" t="s">
        <v>2892</v>
      </c>
      <c r="J2163" s="237">
        <v>45170</v>
      </c>
      <c r="K2163" s="382">
        <v>350</v>
      </c>
      <c r="L2163" s="231" t="s">
        <v>2860</v>
      </c>
    </row>
    <row r="2164" spans="1:12" ht="25.5" hidden="1" x14ac:dyDescent="0.2">
      <c r="A2164" s="3">
        <v>2158</v>
      </c>
      <c r="B2164" s="3">
        <v>6229</v>
      </c>
      <c r="C2164" s="230" t="s">
        <v>2960</v>
      </c>
      <c r="D2164" s="196">
        <v>3</v>
      </c>
      <c r="E2164" s="194"/>
      <c r="F2164" s="3" t="s">
        <v>2298</v>
      </c>
      <c r="G2164" s="247" t="s">
        <v>2961</v>
      </c>
      <c r="H2164" s="597">
        <v>1500</v>
      </c>
      <c r="I2164" s="224" t="s">
        <v>2892</v>
      </c>
      <c r="J2164" s="237">
        <v>45170</v>
      </c>
      <c r="K2164" s="382">
        <v>350</v>
      </c>
      <c r="L2164" s="231" t="s">
        <v>2860</v>
      </c>
    </row>
    <row r="2165" spans="1:12" ht="25.5" hidden="1" x14ac:dyDescent="0.2">
      <c r="A2165" s="3">
        <v>2159</v>
      </c>
      <c r="B2165" s="3">
        <v>6229</v>
      </c>
      <c r="C2165" s="230" t="s">
        <v>262</v>
      </c>
      <c r="D2165" s="196">
        <v>3</v>
      </c>
      <c r="E2165" s="194"/>
      <c r="F2165" s="3" t="s">
        <v>2298</v>
      </c>
      <c r="G2165" s="247" t="s">
        <v>2898</v>
      </c>
      <c r="H2165" s="597">
        <v>1770</v>
      </c>
      <c r="I2165" s="224" t="s">
        <v>2892</v>
      </c>
      <c r="J2165" s="237">
        <v>45170</v>
      </c>
      <c r="K2165" s="382">
        <v>350</v>
      </c>
      <c r="L2165" s="231" t="s">
        <v>2860</v>
      </c>
    </row>
    <row r="2166" spans="1:12" ht="25.5" hidden="1" x14ac:dyDescent="0.2">
      <c r="A2166" s="3">
        <v>2160</v>
      </c>
      <c r="B2166" s="3">
        <v>6229</v>
      </c>
      <c r="C2166" s="230" t="s">
        <v>2899</v>
      </c>
      <c r="D2166" s="196">
        <v>2</v>
      </c>
      <c r="E2166" s="194"/>
      <c r="F2166" s="3" t="s">
        <v>2298</v>
      </c>
      <c r="G2166" s="247" t="s">
        <v>2900</v>
      </c>
      <c r="H2166" s="597">
        <v>1000</v>
      </c>
      <c r="I2166" s="224" t="s">
        <v>2892</v>
      </c>
      <c r="J2166" s="237">
        <v>45170</v>
      </c>
      <c r="K2166" s="382">
        <v>350</v>
      </c>
      <c r="L2166" s="231" t="s">
        <v>2860</v>
      </c>
    </row>
    <row r="2167" spans="1:12" ht="25.5" hidden="1" x14ac:dyDescent="0.2">
      <c r="A2167" s="3">
        <v>2161</v>
      </c>
      <c r="B2167" s="3">
        <v>6229</v>
      </c>
      <c r="C2167" s="230" t="s">
        <v>2901</v>
      </c>
      <c r="D2167" s="196">
        <v>3</v>
      </c>
      <c r="E2167" s="194"/>
      <c r="F2167" s="3" t="s">
        <v>2298</v>
      </c>
      <c r="G2167" s="247" t="s">
        <v>2902</v>
      </c>
      <c r="H2167" s="597">
        <v>5070</v>
      </c>
      <c r="I2167" s="224" t="s">
        <v>2892</v>
      </c>
      <c r="J2167" s="237">
        <v>45170</v>
      </c>
      <c r="K2167" s="382">
        <v>350</v>
      </c>
      <c r="L2167" s="231" t="s">
        <v>2860</v>
      </c>
    </row>
    <row r="2168" spans="1:12" ht="25.5" hidden="1" x14ac:dyDescent="0.2">
      <c r="A2168" s="3">
        <v>2162</v>
      </c>
      <c r="B2168" s="3">
        <v>6229</v>
      </c>
      <c r="C2168" s="230" t="s">
        <v>2962</v>
      </c>
      <c r="D2168" s="196">
        <v>5</v>
      </c>
      <c r="E2168" s="194"/>
      <c r="F2168" s="3" t="s">
        <v>2298</v>
      </c>
      <c r="G2168" s="247" t="s">
        <v>2400</v>
      </c>
      <c r="H2168" s="597">
        <v>8375</v>
      </c>
      <c r="I2168" s="224" t="s">
        <v>2892</v>
      </c>
      <c r="J2168" s="237">
        <v>45170</v>
      </c>
      <c r="K2168" s="382">
        <v>350</v>
      </c>
      <c r="L2168" s="231" t="s">
        <v>2860</v>
      </c>
    </row>
    <row r="2169" spans="1:12" ht="25.5" hidden="1" x14ac:dyDescent="0.2">
      <c r="A2169" s="3">
        <v>2163</v>
      </c>
      <c r="B2169" s="3">
        <v>6229</v>
      </c>
      <c r="C2169" s="230" t="s">
        <v>2963</v>
      </c>
      <c r="D2169" s="196">
        <v>1</v>
      </c>
      <c r="E2169" s="194"/>
      <c r="F2169" s="3" t="s">
        <v>2298</v>
      </c>
      <c r="G2169" s="247" t="s">
        <v>2964</v>
      </c>
      <c r="H2169" s="597">
        <v>7790</v>
      </c>
      <c r="I2169" s="224" t="s">
        <v>2892</v>
      </c>
      <c r="J2169" s="237">
        <v>45170</v>
      </c>
      <c r="K2169" s="382">
        <v>350</v>
      </c>
      <c r="L2169" s="231" t="s">
        <v>2860</v>
      </c>
    </row>
    <row r="2170" spans="1:12" ht="25.5" hidden="1" x14ac:dyDescent="0.2">
      <c r="A2170" s="3">
        <v>2164</v>
      </c>
      <c r="B2170" s="3">
        <v>6229</v>
      </c>
      <c r="C2170" s="230" t="s">
        <v>2903</v>
      </c>
      <c r="D2170" s="196">
        <v>1</v>
      </c>
      <c r="E2170" s="194"/>
      <c r="F2170" s="3" t="s">
        <v>2298</v>
      </c>
      <c r="G2170" s="247" t="s">
        <v>2382</v>
      </c>
      <c r="H2170" s="597">
        <v>7790</v>
      </c>
      <c r="I2170" s="224" t="s">
        <v>2892</v>
      </c>
      <c r="J2170" s="237">
        <v>45170</v>
      </c>
      <c r="K2170" s="382">
        <v>350</v>
      </c>
      <c r="L2170" s="231" t="s">
        <v>2860</v>
      </c>
    </row>
    <row r="2171" spans="1:12" ht="25.5" hidden="1" x14ac:dyDescent="0.2">
      <c r="A2171" s="3">
        <v>2165</v>
      </c>
      <c r="B2171" s="3">
        <v>6229</v>
      </c>
      <c r="C2171" s="230" t="s">
        <v>2904</v>
      </c>
      <c r="D2171" s="196">
        <v>1</v>
      </c>
      <c r="E2171" s="194"/>
      <c r="F2171" s="3" t="s">
        <v>2298</v>
      </c>
      <c r="G2171" s="247" t="s">
        <v>2905</v>
      </c>
      <c r="H2171" s="597">
        <v>7790</v>
      </c>
      <c r="I2171" s="224" t="s">
        <v>2892</v>
      </c>
      <c r="J2171" s="237">
        <v>45170</v>
      </c>
      <c r="K2171" s="382">
        <v>350</v>
      </c>
      <c r="L2171" s="231" t="s">
        <v>2860</v>
      </c>
    </row>
    <row r="2172" spans="1:12" ht="25.5" hidden="1" x14ac:dyDescent="0.2">
      <c r="A2172" s="3">
        <v>2166</v>
      </c>
      <c r="B2172" s="3">
        <v>6229</v>
      </c>
      <c r="C2172" s="230" t="s">
        <v>2906</v>
      </c>
      <c r="D2172" s="196">
        <v>3</v>
      </c>
      <c r="E2172" s="194"/>
      <c r="F2172" s="3" t="s">
        <v>2298</v>
      </c>
      <c r="G2172" s="247" t="s">
        <v>2907</v>
      </c>
      <c r="H2172" s="597">
        <v>2500</v>
      </c>
      <c r="I2172" s="224" t="s">
        <v>2892</v>
      </c>
      <c r="J2172" s="237">
        <v>45170</v>
      </c>
      <c r="K2172" s="382">
        <v>350</v>
      </c>
      <c r="L2172" s="231" t="s">
        <v>2860</v>
      </c>
    </row>
    <row r="2173" spans="1:12" ht="25.5" hidden="1" x14ac:dyDescent="0.2">
      <c r="A2173" s="3">
        <v>2167</v>
      </c>
      <c r="B2173" s="3">
        <v>6229</v>
      </c>
      <c r="C2173" s="230" t="s">
        <v>2908</v>
      </c>
      <c r="D2173" s="196">
        <v>4</v>
      </c>
      <c r="E2173" s="194"/>
      <c r="F2173" s="3" t="s">
        <v>2298</v>
      </c>
      <c r="G2173" s="247" t="s">
        <v>2909</v>
      </c>
      <c r="H2173" s="597">
        <v>1320</v>
      </c>
      <c r="I2173" s="224" t="s">
        <v>2892</v>
      </c>
      <c r="J2173" s="237">
        <v>45170</v>
      </c>
      <c r="K2173" s="382">
        <v>350</v>
      </c>
      <c r="L2173" s="231" t="s">
        <v>2860</v>
      </c>
    </row>
    <row r="2174" spans="1:12" ht="25.5" hidden="1" x14ac:dyDescent="0.2">
      <c r="A2174" s="3">
        <v>2168</v>
      </c>
      <c r="B2174" s="3">
        <v>6229</v>
      </c>
      <c r="C2174" s="230" t="s">
        <v>264</v>
      </c>
      <c r="D2174" s="196">
        <v>2</v>
      </c>
      <c r="E2174" s="194"/>
      <c r="F2174" s="3" t="s">
        <v>2298</v>
      </c>
      <c r="G2174" s="247" t="s">
        <v>2376</v>
      </c>
      <c r="H2174" s="597">
        <v>2580</v>
      </c>
      <c r="I2174" s="224" t="s">
        <v>2892</v>
      </c>
      <c r="J2174" s="237">
        <v>45170</v>
      </c>
      <c r="K2174" s="382">
        <v>350</v>
      </c>
      <c r="L2174" s="231" t="s">
        <v>2860</v>
      </c>
    </row>
    <row r="2175" spans="1:12" ht="25.5" hidden="1" x14ac:dyDescent="0.2">
      <c r="A2175" s="3">
        <v>2169</v>
      </c>
      <c r="B2175" s="3">
        <v>6229</v>
      </c>
      <c r="C2175" s="230" t="s">
        <v>2910</v>
      </c>
      <c r="D2175" s="196">
        <v>2</v>
      </c>
      <c r="E2175" s="194"/>
      <c r="F2175" s="3" t="s">
        <v>2298</v>
      </c>
      <c r="G2175" s="247" t="s">
        <v>2911</v>
      </c>
      <c r="H2175" s="597">
        <v>7980</v>
      </c>
      <c r="I2175" s="224" t="s">
        <v>2892</v>
      </c>
      <c r="J2175" s="237">
        <v>45170</v>
      </c>
      <c r="K2175" s="382">
        <v>350</v>
      </c>
      <c r="L2175" s="231" t="s">
        <v>2860</v>
      </c>
    </row>
    <row r="2176" spans="1:12" ht="25.5" hidden="1" x14ac:dyDescent="0.2">
      <c r="A2176" s="3">
        <v>2170</v>
      </c>
      <c r="B2176" s="3">
        <v>6229</v>
      </c>
      <c r="C2176" s="230" t="s">
        <v>2965</v>
      </c>
      <c r="D2176" s="196">
        <v>1</v>
      </c>
      <c r="E2176" s="194"/>
      <c r="F2176" s="3" t="s">
        <v>2298</v>
      </c>
      <c r="G2176" s="247" t="s">
        <v>2966</v>
      </c>
      <c r="H2176" s="597">
        <v>2390</v>
      </c>
      <c r="I2176" s="224" t="s">
        <v>2892</v>
      </c>
      <c r="J2176" s="237">
        <v>45170</v>
      </c>
      <c r="K2176" s="382">
        <v>350</v>
      </c>
      <c r="L2176" s="231" t="s">
        <v>2860</v>
      </c>
    </row>
    <row r="2177" spans="1:12" ht="38.25" hidden="1" x14ac:dyDescent="0.2">
      <c r="A2177" s="3">
        <v>2171</v>
      </c>
      <c r="B2177" s="3">
        <v>6229</v>
      </c>
      <c r="C2177" s="230" t="s">
        <v>2912</v>
      </c>
      <c r="D2177" s="196">
        <v>1</v>
      </c>
      <c r="E2177" s="194"/>
      <c r="F2177" s="3" t="s">
        <v>2298</v>
      </c>
      <c r="G2177" s="247" t="s">
        <v>2913</v>
      </c>
      <c r="H2177" s="597">
        <v>7990</v>
      </c>
      <c r="I2177" s="224" t="s">
        <v>2892</v>
      </c>
      <c r="J2177" s="237">
        <v>45170</v>
      </c>
      <c r="K2177" s="382">
        <v>350</v>
      </c>
      <c r="L2177" s="231" t="s">
        <v>2860</v>
      </c>
    </row>
    <row r="2178" spans="1:12" ht="25.5" hidden="1" x14ac:dyDescent="0.2">
      <c r="A2178" s="3">
        <v>2172</v>
      </c>
      <c r="B2178" s="3">
        <v>6229</v>
      </c>
      <c r="C2178" s="230" t="s">
        <v>2914</v>
      </c>
      <c r="D2178" s="196">
        <v>1</v>
      </c>
      <c r="E2178" s="194"/>
      <c r="F2178" s="3" t="s">
        <v>2298</v>
      </c>
      <c r="G2178" s="247" t="s">
        <v>2915</v>
      </c>
      <c r="H2178" s="597">
        <v>7990</v>
      </c>
      <c r="I2178" s="224" t="s">
        <v>2892</v>
      </c>
      <c r="J2178" s="237">
        <v>45170</v>
      </c>
      <c r="K2178" s="382">
        <v>350</v>
      </c>
      <c r="L2178" s="231" t="s">
        <v>2860</v>
      </c>
    </row>
    <row r="2179" spans="1:12" ht="25.5" hidden="1" x14ac:dyDescent="0.2">
      <c r="A2179" s="3">
        <v>2173</v>
      </c>
      <c r="B2179" s="3">
        <v>6229</v>
      </c>
      <c r="C2179" s="230" t="s">
        <v>2967</v>
      </c>
      <c r="D2179" s="196">
        <v>1</v>
      </c>
      <c r="E2179" s="194"/>
      <c r="F2179" s="3" t="s">
        <v>2298</v>
      </c>
      <c r="G2179" s="247" t="s">
        <v>2968</v>
      </c>
      <c r="H2179" s="597">
        <v>7990</v>
      </c>
      <c r="I2179" s="224" t="s">
        <v>2892</v>
      </c>
      <c r="J2179" s="237">
        <v>45170</v>
      </c>
      <c r="K2179" s="382">
        <v>350</v>
      </c>
      <c r="L2179" s="231" t="s">
        <v>2860</v>
      </c>
    </row>
    <row r="2180" spans="1:12" ht="25.5" hidden="1" x14ac:dyDescent="0.2">
      <c r="A2180" s="3">
        <v>2174</v>
      </c>
      <c r="B2180" s="3">
        <v>6229</v>
      </c>
      <c r="C2180" s="230" t="s">
        <v>2969</v>
      </c>
      <c r="D2180" s="196">
        <v>2</v>
      </c>
      <c r="E2180" s="194"/>
      <c r="F2180" s="3" t="s">
        <v>2298</v>
      </c>
      <c r="G2180" s="247" t="s">
        <v>2970</v>
      </c>
      <c r="H2180" s="597">
        <v>2980</v>
      </c>
      <c r="I2180" s="224" t="s">
        <v>2892</v>
      </c>
      <c r="J2180" s="237">
        <v>45170</v>
      </c>
      <c r="K2180" s="382">
        <v>350</v>
      </c>
      <c r="L2180" s="231" t="s">
        <v>2860</v>
      </c>
    </row>
    <row r="2181" spans="1:12" ht="25.5" hidden="1" x14ac:dyDescent="0.2">
      <c r="A2181" s="3">
        <v>2175</v>
      </c>
      <c r="B2181" s="3">
        <v>6229</v>
      </c>
      <c r="C2181" s="230" t="s">
        <v>2971</v>
      </c>
      <c r="D2181" s="196">
        <v>2</v>
      </c>
      <c r="E2181" s="194"/>
      <c r="F2181" s="3" t="s">
        <v>2298</v>
      </c>
      <c r="G2181" s="247" t="s">
        <v>2972</v>
      </c>
      <c r="H2181" s="597">
        <v>2580</v>
      </c>
      <c r="I2181" s="224" t="s">
        <v>2892</v>
      </c>
      <c r="J2181" s="237">
        <v>45170</v>
      </c>
      <c r="K2181" s="382">
        <v>350</v>
      </c>
      <c r="L2181" s="231" t="s">
        <v>2860</v>
      </c>
    </row>
    <row r="2182" spans="1:12" ht="25.5" hidden="1" x14ac:dyDescent="0.2">
      <c r="A2182" s="3">
        <v>2176</v>
      </c>
      <c r="B2182" s="3">
        <v>6229</v>
      </c>
      <c r="C2182" s="230" t="s">
        <v>2916</v>
      </c>
      <c r="D2182" s="196">
        <v>2</v>
      </c>
      <c r="E2182" s="194"/>
      <c r="F2182" s="3" t="s">
        <v>2298</v>
      </c>
      <c r="G2182" s="247" t="s">
        <v>2917</v>
      </c>
      <c r="H2182" s="597">
        <v>1980</v>
      </c>
      <c r="I2182" s="224" t="s">
        <v>2892</v>
      </c>
      <c r="J2182" s="237">
        <v>45170</v>
      </c>
      <c r="K2182" s="382">
        <v>350</v>
      </c>
      <c r="L2182" s="231" t="s">
        <v>2860</v>
      </c>
    </row>
    <row r="2183" spans="1:12" ht="25.5" hidden="1" x14ac:dyDescent="0.2">
      <c r="A2183" s="3">
        <v>2177</v>
      </c>
      <c r="B2183" s="3">
        <v>6229</v>
      </c>
      <c r="C2183" s="230" t="s">
        <v>2918</v>
      </c>
      <c r="D2183" s="196">
        <v>1</v>
      </c>
      <c r="E2183" s="194"/>
      <c r="F2183" s="3" t="s">
        <v>2298</v>
      </c>
      <c r="G2183" s="247" t="s">
        <v>2919</v>
      </c>
      <c r="H2183" s="597">
        <v>8290</v>
      </c>
      <c r="I2183" s="224" t="s">
        <v>2892</v>
      </c>
      <c r="J2183" s="237">
        <v>45170</v>
      </c>
      <c r="K2183" s="382">
        <v>350</v>
      </c>
      <c r="L2183" s="231" t="s">
        <v>2860</v>
      </c>
    </row>
    <row r="2184" spans="1:12" ht="25.5" hidden="1" x14ac:dyDescent="0.2">
      <c r="A2184" s="3">
        <v>2178</v>
      </c>
      <c r="B2184" s="3">
        <v>6229</v>
      </c>
      <c r="C2184" s="230" t="s">
        <v>2920</v>
      </c>
      <c r="D2184" s="196">
        <v>1</v>
      </c>
      <c r="E2184" s="194"/>
      <c r="F2184" s="3" t="s">
        <v>2298</v>
      </c>
      <c r="G2184" s="247" t="s">
        <v>2921</v>
      </c>
      <c r="H2184" s="597">
        <v>8290</v>
      </c>
      <c r="I2184" s="224" t="s">
        <v>2892</v>
      </c>
      <c r="J2184" s="237">
        <v>45170</v>
      </c>
      <c r="K2184" s="382">
        <v>350</v>
      </c>
      <c r="L2184" s="231" t="s">
        <v>2860</v>
      </c>
    </row>
    <row r="2185" spans="1:12" ht="25.5" hidden="1" x14ac:dyDescent="0.2">
      <c r="A2185" s="3">
        <v>2179</v>
      </c>
      <c r="B2185" s="3">
        <v>6229</v>
      </c>
      <c r="C2185" s="230" t="s">
        <v>2973</v>
      </c>
      <c r="D2185" s="196">
        <v>2</v>
      </c>
      <c r="E2185" s="194"/>
      <c r="F2185" s="3" t="s">
        <v>2298</v>
      </c>
      <c r="G2185" s="247" t="s">
        <v>2974</v>
      </c>
      <c r="H2185" s="597">
        <v>1780</v>
      </c>
      <c r="I2185" s="224" t="s">
        <v>2892</v>
      </c>
      <c r="J2185" s="237">
        <v>45170</v>
      </c>
      <c r="K2185" s="382">
        <v>350</v>
      </c>
      <c r="L2185" s="231" t="s">
        <v>2860</v>
      </c>
    </row>
    <row r="2186" spans="1:12" ht="38.25" hidden="1" x14ac:dyDescent="0.2">
      <c r="A2186" s="3">
        <v>2180</v>
      </c>
      <c r="B2186" s="3">
        <v>6229</v>
      </c>
      <c r="C2186" s="230" t="s">
        <v>2922</v>
      </c>
      <c r="D2186" s="196">
        <v>6</v>
      </c>
      <c r="E2186" s="194"/>
      <c r="F2186" s="3" t="s">
        <v>2298</v>
      </c>
      <c r="G2186" s="247" t="s">
        <v>2923</v>
      </c>
      <c r="H2186" s="597">
        <v>7740</v>
      </c>
      <c r="I2186" s="224" t="s">
        <v>2892</v>
      </c>
      <c r="J2186" s="237">
        <v>45170</v>
      </c>
      <c r="K2186" s="382">
        <v>350</v>
      </c>
      <c r="L2186" s="231" t="s">
        <v>2860</v>
      </c>
    </row>
    <row r="2187" spans="1:12" ht="38.25" hidden="1" x14ac:dyDescent="0.2">
      <c r="A2187" s="3">
        <v>2181</v>
      </c>
      <c r="B2187" s="3">
        <v>6229</v>
      </c>
      <c r="C2187" s="230" t="s">
        <v>2975</v>
      </c>
      <c r="D2187" s="196">
        <v>1</v>
      </c>
      <c r="E2187" s="194"/>
      <c r="F2187" s="3" t="s">
        <v>2298</v>
      </c>
      <c r="G2187" s="247" t="s">
        <v>2976</v>
      </c>
      <c r="H2187" s="597">
        <v>1490</v>
      </c>
      <c r="I2187" s="224" t="s">
        <v>2892</v>
      </c>
      <c r="J2187" s="237">
        <v>45170</v>
      </c>
      <c r="K2187" s="382">
        <v>350</v>
      </c>
      <c r="L2187" s="231" t="s">
        <v>2860</v>
      </c>
    </row>
    <row r="2188" spans="1:12" ht="25.5" hidden="1" x14ac:dyDescent="0.2">
      <c r="A2188" s="3">
        <v>2182</v>
      </c>
      <c r="B2188" s="3">
        <v>6229</v>
      </c>
      <c r="C2188" s="230" t="s">
        <v>2977</v>
      </c>
      <c r="D2188" s="196">
        <v>4</v>
      </c>
      <c r="E2188" s="194"/>
      <c r="F2188" s="3" t="s">
        <v>2298</v>
      </c>
      <c r="G2188" s="247">
        <v>92046570</v>
      </c>
      <c r="H2188" s="597">
        <v>7560</v>
      </c>
      <c r="I2188" s="224" t="s">
        <v>2892</v>
      </c>
      <c r="J2188" s="237">
        <v>45170</v>
      </c>
      <c r="K2188" s="382">
        <v>350</v>
      </c>
      <c r="L2188" s="231" t="s">
        <v>2860</v>
      </c>
    </row>
    <row r="2189" spans="1:12" ht="25.5" hidden="1" customHeight="1" x14ac:dyDescent="0.2">
      <c r="A2189" s="3">
        <v>2183</v>
      </c>
      <c r="B2189" s="372">
        <v>6229</v>
      </c>
      <c r="C2189" s="373" t="s">
        <v>2978</v>
      </c>
      <c r="D2189" s="146">
        <v>4</v>
      </c>
      <c r="E2189" s="372"/>
      <c r="F2189" s="61" t="s">
        <v>2637</v>
      </c>
      <c r="G2189" s="103" t="s">
        <v>2979</v>
      </c>
      <c r="H2189" s="595">
        <v>1800000</v>
      </c>
      <c r="I2189" s="224" t="s">
        <v>165</v>
      </c>
      <c r="J2189" s="237">
        <v>45079</v>
      </c>
      <c r="K2189" s="382">
        <v>413</v>
      </c>
      <c r="L2189" s="230"/>
    </row>
    <row r="2190" spans="1:12" ht="51" hidden="1" customHeight="1" x14ac:dyDescent="0.2">
      <c r="A2190" s="3">
        <v>2184</v>
      </c>
      <c r="B2190" s="372">
        <v>6229</v>
      </c>
      <c r="C2190" s="373" t="s">
        <v>2980</v>
      </c>
      <c r="D2190" s="146">
        <v>2</v>
      </c>
      <c r="E2190" s="372"/>
      <c r="F2190" s="61" t="s">
        <v>2637</v>
      </c>
      <c r="G2190" s="59" t="s">
        <v>2981</v>
      </c>
      <c r="H2190" s="595">
        <v>1344000</v>
      </c>
      <c r="I2190" s="224" t="s">
        <v>165</v>
      </c>
      <c r="J2190" s="237">
        <v>45079</v>
      </c>
      <c r="K2190" s="382">
        <v>413</v>
      </c>
      <c r="L2190" s="230"/>
    </row>
    <row r="2191" spans="1:12" ht="25.5" hidden="1" customHeight="1" x14ac:dyDescent="0.2">
      <c r="A2191" s="3">
        <v>2185</v>
      </c>
      <c r="B2191" s="372">
        <v>6229</v>
      </c>
      <c r="C2191" s="373" t="s">
        <v>2982</v>
      </c>
      <c r="D2191" s="146">
        <v>2</v>
      </c>
      <c r="E2191" s="372"/>
      <c r="F2191" s="61" t="s">
        <v>2637</v>
      </c>
      <c r="G2191" s="59">
        <v>25191839</v>
      </c>
      <c r="H2191" s="595">
        <v>140000</v>
      </c>
      <c r="I2191" s="224" t="s">
        <v>165</v>
      </c>
      <c r="J2191" s="237">
        <v>45079</v>
      </c>
      <c r="K2191" s="382">
        <v>413</v>
      </c>
      <c r="L2191" s="230"/>
    </row>
    <row r="2192" spans="1:12" ht="38.25" hidden="1" customHeight="1" x14ac:dyDescent="0.2">
      <c r="A2192" s="3">
        <v>2186</v>
      </c>
      <c r="B2192" s="372">
        <v>6229</v>
      </c>
      <c r="C2192" s="373" t="s">
        <v>2983</v>
      </c>
      <c r="D2192" s="146">
        <v>2</v>
      </c>
      <c r="E2192" s="372"/>
      <c r="F2192" s="61" t="s">
        <v>2637</v>
      </c>
      <c r="G2192" s="59">
        <v>27112746</v>
      </c>
      <c r="H2192" s="595">
        <v>1272000</v>
      </c>
      <c r="I2192" s="224" t="s">
        <v>165</v>
      </c>
      <c r="J2192" s="237">
        <v>45079</v>
      </c>
      <c r="K2192" s="382">
        <v>413</v>
      </c>
      <c r="L2192" s="230"/>
    </row>
    <row r="2193" spans="1:12" ht="25.5" hidden="1" customHeight="1" x14ac:dyDescent="0.2">
      <c r="A2193" s="3">
        <v>2187</v>
      </c>
      <c r="B2193" s="372">
        <v>6229</v>
      </c>
      <c r="C2193" s="373" t="s">
        <v>2984</v>
      </c>
      <c r="D2193" s="146">
        <v>1</v>
      </c>
      <c r="E2193" s="372"/>
      <c r="F2193" s="61" t="s">
        <v>2637</v>
      </c>
      <c r="G2193" s="59">
        <v>27112043</v>
      </c>
      <c r="H2193" s="595">
        <v>10000000</v>
      </c>
      <c r="I2193" s="224" t="s">
        <v>165</v>
      </c>
      <c r="J2193" s="237">
        <v>45079</v>
      </c>
      <c r="K2193" s="382">
        <v>413</v>
      </c>
      <c r="L2193" s="230"/>
    </row>
    <row r="2194" spans="1:12" ht="38.25" hidden="1" customHeight="1" x14ac:dyDescent="0.2">
      <c r="A2194" s="3">
        <v>2188</v>
      </c>
      <c r="B2194" s="179">
        <v>6320</v>
      </c>
      <c r="C2194" s="228" t="s">
        <v>2985</v>
      </c>
      <c r="D2194" s="188">
        <v>12</v>
      </c>
      <c r="E2194" s="179"/>
      <c r="F2194" s="179" t="s">
        <v>2298</v>
      </c>
      <c r="G2194" s="194">
        <v>72101505</v>
      </c>
      <c r="H2194" s="490">
        <v>70000</v>
      </c>
      <c r="I2194" s="224" t="s">
        <v>73</v>
      </c>
      <c r="J2194" s="237">
        <v>45199</v>
      </c>
      <c r="K2194" s="382">
        <v>250</v>
      </c>
      <c r="L2194" s="231" t="s">
        <v>2860</v>
      </c>
    </row>
    <row r="2195" spans="1:12" ht="25.5" hidden="1" customHeight="1" x14ac:dyDescent="0.2">
      <c r="A2195" s="3">
        <v>2189</v>
      </c>
      <c r="B2195" s="179">
        <v>6320</v>
      </c>
      <c r="C2195" s="228" t="s">
        <v>2662</v>
      </c>
      <c r="D2195" s="188">
        <v>20</v>
      </c>
      <c r="E2195" s="179"/>
      <c r="F2195" s="179" t="s">
        <v>2298</v>
      </c>
      <c r="G2195" s="194" t="s">
        <v>2862</v>
      </c>
      <c r="H2195" s="490">
        <v>20000</v>
      </c>
      <c r="I2195" s="224" t="s">
        <v>2863</v>
      </c>
      <c r="J2195" s="237">
        <v>45047</v>
      </c>
      <c r="K2195" s="382">
        <v>259</v>
      </c>
      <c r="L2195" s="231" t="s">
        <v>2860</v>
      </c>
    </row>
    <row r="2196" spans="1:12" ht="38.25" hidden="1" customHeight="1" x14ac:dyDescent="0.2">
      <c r="A2196" s="3">
        <v>2190</v>
      </c>
      <c r="B2196" s="179">
        <v>6320</v>
      </c>
      <c r="C2196" s="230" t="s">
        <v>2986</v>
      </c>
      <c r="D2196" s="188">
        <v>2</v>
      </c>
      <c r="E2196" s="179"/>
      <c r="F2196" s="179" t="s">
        <v>2298</v>
      </c>
      <c r="G2196" s="194" t="s">
        <v>2987</v>
      </c>
      <c r="H2196" s="490">
        <v>300000</v>
      </c>
      <c r="I2196" s="224" t="s">
        <v>2863</v>
      </c>
      <c r="J2196" s="237">
        <v>45078</v>
      </c>
      <c r="K2196" s="382">
        <v>269</v>
      </c>
      <c r="L2196" s="231" t="s">
        <v>2860</v>
      </c>
    </row>
    <row r="2197" spans="1:12" ht="25.5" hidden="1" customHeight="1" x14ac:dyDescent="0.2">
      <c r="A2197" s="3">
        <v>2191</v>
      </c>
      <c r="B2197" s="179">
        <v>6320</v>
      </c>
      <c r="C2197" s="230" t="s">
        <v>2988</v>
      </c>
      <c r="D2197" s="188">
        <v>2</v>
      </c>
      <c r="E2197" s="179"/>
      <c r="F2197" s="179" t="s">
        <v>2298</v>
      </c>
      <c r="G2197" s="194" t="s">
        <v>2989</v>
      </c>
      <c r="H2197" s="490">
        <v>20000</v>
      </c>
      <c r="I2197" s="224" t="s">
        <v>2863</v>
      </c>
      <c r="J2197" s="237">
        <v>45122</v>
      </c>
      <c r="K2197" s="382">
        <v>269</v>
      </c>
      <c r="L2197" s="231" t="s">
        <v>2860</v>
      </c>
    </row>
    <row r="2198" spans="1:12" ht="25.5" hidden="1" customHeight="1" x14ac:dyDescent="0.2">
      <c r="A2198" s="3">
        <v>2192</v>
      </c>
      <c r="B2198" s="179">
        <v>6320</v>
      </c>
      <c r="C2198" s="230" t="s">
        <v>2990</v>
      </c>
      <c r="D2198" s="188">
        <v>1</v>
      </c>
      <c r="E2198" s="179"/>
      <c r="F2198" s="179" t="s">
        <v>2298</v>
      </c>
      <c r="G2198" s="59">
        <v>15121501</v>
      </c>
      <c r="H2198" s="490">
        <v>36000</v>
      </c>
      <c r="I2198" s="224" t="s">
        <v>2863</v>
      </c>
      <c r="J2198" s="237">
        <v>45122</v>
      </c>
      <c r="K2198" s="382">
        <v>269</v>
      </c>
      <c r="L2198" s="231" t="s">
        <v>2860</v>
      </c>
    </row>
    <row r="2199" spans="1:12" ht="25.5" hidden="1" customHeight="1" x14ac:dyDescent="0.2">
      <c r="A2199" s="3">
        <v>2193</v>
      </c>
      <c r="B2199" s="179">
        <v>6320</v>
      </c>
      <c r="C2199" s="230" t="s">
        <v>2991</v>
      </c>
      <c r="D2199" s="188">
        <v>4</v>
      </c>
      <c r="E2199" s="179"/>
      <c r="F2199" s="179" t="s">
        <v>2298</v>
      </c>
      <c r="G2199" s="59" t="s">
        <v>2992</v>
      </c>
      <c r="H2199" s="490">
        <v>44000</v>
      </c>
      <c r="I2199" s="224" t="s">
        <v>2863</v>
      </c>
      <c r="J2199" s="237">
        <v>45122</v>
      </c>
      <c r="K2199" s="382">
        <v>269</v>
      </c>
      <c r="L2199" s="231" t="s">
        <v>2860</v>
      </c>
    </row>
    <row r="2200" spans="1:12" ht="25.5" hidden="1" customHeight="1" x14ac:dyDescent="0.2">
      <c r="A2200" s="3">
        <v>2194</v>
      </c>
      <c r="B2200" s="179">
        <v>6320</v>
      </c>
      <c r="C2200" s="230" t="s">
        <v>2993</v>
      </c>
      <c r="D2200" s="188">
        <v>30</v>
      </c>
      <c r="E2200" s="179"/>
      <c r="F2200" s="179" t="s">
        <v>2298</v>
      </c>
      <c r="G2200" s="194" t="s">
        <v>2994</v>
      </c>
      <c r="H2200" s="490">
        <v>100000</v>
      </c>
      <c r="I2200" s="224" t="s">
        <v>169</v>
      </c>
      <c r="J2200" s="237">
        <v>45078</v>
      </c>
      <c r="K2200" s="382">
        <v>277</v>
      </c>
      <c r="L2200" s="231" t="s">
        <v>2860</v>
      </c>
    </row>
    <row r="2201" spans="1:12" ht="25.5" hidden="1" customHeight="1" x14ac:dyDescent="0.2">
      <c r="A2201" s="3">
        <v>2195</v>
      </c>
      <c r="B2201" s="179">
        <v>6320</v>
      </c>
      <c r="C2201" s="230" t="s">
        <v>2995</v>
      </c>
      <c r="D2201" s="188">
        <v>58</v>
      </c>
      <c r="E2201" s="179"/>
      <c r="F2201" s="179" t="s">
        <v>2298</v>
      </c>
      <c r="G2201" s="59">
        <v>31211501</v>
      </c>
      <c r="H2201" s="490">
        <v>1425000</v>
      </c>
      <c r="I2201" s="224" t="s">
        <v>169</v>
      </c>
      <c r="J2201" s="237">
        <v>45078</v>
      </c>
      <c r="K2201" s="382">
        <v>277</v>
      </c>
      <c r="L2201" s="231" t="s">
        <v>2860</v>
      </c>
    </row>
    <row r="2202" spans="1:12" ht="25.5" hidden="1" customHeight="1" x14ac:dyDescent="0.2">
      <c r="A2202" s="3">
        <v>2196</v>
      </c>
      <c r="B2202" s="179">
        <v>6320</v>
      </c>
      <c r="C2202" s="230" t="s">
        <v>2996</v>
      </c>
      <c r="D2202" s="188">
        <v>48</v>
      </c>
      <c r="E2202" s="179"/>
      <c r="F2202" s="179" t="s">
        <v>2298</v>
      </c>
      <c r="G2202" s="194" t="s">
        <v>2997</v>
      </c>
      <c r="H2202" s="490">
        <v>371000</v>
      </c>
      <c r="I2202" s="224" t="s">
        <v>169</v>
      </c>
      <c r="J2202" s="237">
        <v>45078</v>
      </c>
      <c r="K2202" s="382">
        <v>277</v>
      </c>
      <c r="L2202" s="231" t="s">
        <v>2860</v>
      </c>
    </row>
    <row r="2203" spans="1:12" ht="25.5" hidden="1" customHeight="1" x14ac:dyDescent="0.2">
      <c r="A2203" s="3">
        <v>2197</v>
      </c>
      <c r="B2203" s="179">
        <v>6320</v>
      </c>
      <c r="C2203" s="230" t="s">
        <v>2998</v>
      </c>
      <c r="D2203" s="188">
        <v>1</v>
      </c>
      <c r="E2203" s="179"/>
      <c r="F2203" s="179" t="s">
        <v>2298</v>
      </c>
      <c r="G2203" s="3" t="s">
        <v>2999</v>
      </c>
      <c r="H2203" s="490">
        <v>447000</v>
      </c>
      <c r="I2203" s="224" t="s">
        <v>169</v>
      </c>
      <c r="J2203" s="237">
        <v>45017</v>
      </c>
      <c r="K2203" s="382">
        <v>277</v>
      </c>
      <c r="L2203" s="231" t="s">
        <v>2860</v>
      </c>
    </row>
    <row r="2204" spans="1:12" ht="38.25" hidden="1" customHeight="1" x14ac:dyDescent="0.2">
      <c r="A2204" s="3">
        <v>2198</v>
      </c>
      <c r="B2204" s="179">
        <v>6320</v>
      </c>
      <c r="C2204" s="230" t="s">
        <v>3000</v>
      </c>
      <c r="D2204" s="188">
        <v>11</v>
      </c>
      <c r="E2204" s="179"/>
      <c r="F2204" s="179" t="s">
        <v>2298</v>
      </c>
      <c r="G2204" s="194" t="s">
        <v>3001</v>
      </c>
      <c r="H2204" s="490">
        <v>132000</v>
      </c>
      <c r="I2204" s="224" t="s">
        <v>169</v>
      </c>
      <c r="J2204" s="237">
        <v>45017</v>
      </c>
      <c r="K2204" s="382">
        <v>277</v>
      </c>
      <c r="L2204" s="231" t="s">
        <v>2860</v>
      </c>
    </row>
    <row r="2205" spans="1:12" ht="25.5" hidden="1" customHeight="1" x14ac:dyDescent="0.2">
      <c r="A2205" s="3">
        <v>2199</v>
      </c>
      <c r="B2205" s="179">
        <v>6320</v>
      </c>
      <c r="C2205" s="230" t="s">
        <v>3002</v>
      </c>
      <c r="D2205" s="188">
        <v>11</v>
      </c>
      <c r="E2205" s="179"/>
      <c r="F2205" s="179" t="s">
        <v>2298</v>
      </c>
      <c r="G2205" s="194" t="s">
        <v>3003</v>
      </c>
      <c r="H2205" s="490">
        <v>80000</v>
      </c>
      <c r="I2205" s="224" t="s">
        <v>169</v>
      </c>
      <c r="J2205" s="237">
        <v>45061</v>
      </c>
      <c r="K2205" s="382">
        <v>278</v>
      </c>
      <c r="L2205" s="231" t="s">
        <v>2860</v>
      </c>
    </row>
    <row r="2206" spans="1:12" ht="25.5" hidden="1" customHeight="1" x14ac:dyDescent="0.2">
      <c r="A2206" s="3">
        <v>2200</v>
      </c>
      <c r="B2206" s="179">
        <v>6320</v>
      </c>
      <c r="C2206" s="230" t="s">
        <v>3004</v>
      </c>
      <c r="D2206" s="188">
        <v>7</v>
      </c>
      <c r="E2206" s="179"/>
      <c r="F2206" s="179" t="s">
        <v>2298</v>
      </c>
      <c r="G2206" s="194" t="s">
        <v>3005</v>
      </c>
      <c r="H2206" s="490">
        <v>70000</v>
      </c>
      <c r="I2206" s="224" t="s">
        <v>169</v>
      </c>
      <c r="J2206" s="237">
        <v>45137</v>
      </c>
      <c r="K2206" s="382">
        <v>278</v>
      </c>
      <c r="L2206" s="231" t="s">
        <v>2860</v>
      </c>
    </row>
    <row r="2207" spans="1:12" ht="51" hidden="1" customHeight="1" x14ac:dyDescent="0.2">
      <c r="A2207" s="3">
        <v>2201</v>
      </c>
      <c r="B2207" s="179">
        <v>6320</v>
      </c>
      <c r="C2207" s="230" t="s">
        <v>3006</v>
      </c>
      <c r="D2207" s="188">
        <v>2</v>
      </c>
      <c r="E2207" s="179"/>
      <c r="F2207" s="179" t="s">
        <v>2298</v>
      </c>
      <c r="G2207" s="194" t="s">
        <v>3007</v>
      </c>
      <c r="H2207" s="490">
        <v>180000</v>
      </c>
      <c r="I2207" s="224" t="s">
        <v>169</v>
      </c>
      <c r="J2207" s="237">
        <v>45153</v>
      </c>
      <c r="K2207" s="382">
        <v>278</v>
      </c>
      <c r="L2207" s="231" t="s">
        <v>2860</v>
      </c>
    </row>
    <row r="2208" spans="1:12" ht="25.5" hidden="1" customHeight="1" x14ac:dyDescent="0.2">
      <c r="A2208" s="3">
        <v>2202</v>
      </c>
      <c r="B2208" s="179">
        <v>6320</v>
      </c>
      <c r="C2208" s="230" t="s">
        <v>3008</v>
      </c>
      <c r="D2208" s="188">
        <v>1</v>
      </c>
      <c r="E2208" s="179"/>
      <c r="F2208" s="179" t="s">
        <v>2298</v>
      </c>
      <c r="G2208" s="198">
        <v>12352309</v>
      </c>
      <c r="H2208" s="490">
        <v>568000</v>
      </c>
      <c r="I2208" s="224" t="s">
        <v>169</v>
      </c>
      <c r="J2208" s="237">
        <v>45184</v>
      </c>
      <c r="K2208" s="382">
        <v>278</v>
      </c>
      <c r="L2208" s="231" t="s">
        <v>2860</v>
      </c>
    </row>
    <row r="2209" spans="1:12" ht="25.5" hidden="1" customHeight="1" x14ac:dyDescent="0.2">
      <c r="A2209" s="3">
        <v>2203</v>
      </c>
      <c r="B2209" s="179">
        <v>6320</v>
      </c>
      <c r="C2209" s="230" t="s">
        <v>3009</v>
      </c>
      <c r="D2209" s="188">
        <v>1</v>
      </c>
      <c r="E2209" s="179"/>
      <c r="F2209" s="179" t="s">
        <v>2298</v>
      </c>
      <c r="G2209" s="59">
        <v>12163602</v>
      </c>
      <c r="H2209" s="490">
        <v>20000</v>
      </c>
      <c r="I2209" s="224" t="s">
        <v>169</v>
      </c>
      <c r="J2209" s="237">
        <v>45199</v>
      </c>
      <c r="K2209" s="382">
        <v>278</v>
      </c>
      <c r="L2209" s="231" t="s">
        <v>2860</v>
      </c>
    </row>
    <row r="2210" spans="1:12" ht="38.25" hidden="1" customHeight="1" x14ac:dyDescent="0.2">
      <c r="A2210" s="3">
        <v>2204</v>
      </c>
      <c r="B2210" s="179">
        <v>6320</v>
      </c>
      <c r="C2210" s="230" t="s">
        <v>3010</v>
      </c>
      <c r="D2210" s="188">
        <v>1</v>
      </c>
      <c r="E2210" s="179"/>
      <c r="F2210" s="179" t="s">
        <v>2298</v>
      </c>
      <c r="G2210" s="198">
        <v>15121803</v>
      </c>
      <c r="H2210" s="490">
        <v>36000</v>
      </c>
      <c r="I2210" s="224" t="s">
        <v>169</v>
      </c>
      <c r="J2210" s="237">
        <v>45199</v>
      </c>
      <c r="K2210" s="382">
        <v>278</v>
      </c>
      <c r="L2210" s="231" t="s">
        <v>2860</v>
      </c>
    </row>
    <row r="2211" spans="1:12" ht="25.5" hidden="1" customHeight="1" x14ac:dyDescent="0.2">
      <c r="A2211" s="3">
        <v>2205</v>
      </c>
      <c r="B2211" s="179">
        <v>6320</v>
      </c>
      <c r="C2211" s="230" t="s">
        <v>3011</v>
      </c>
      <c r="D2211" s="188">
        <v>1</v>
      </c>
      <c r="E2211" s="179"/>
      <c r="F2211" s="179" t="s">
        <v>2298</v>
      </c>
      <c r="G2211" s="59">
        <v>31201635</v>
      </c>
      <c r="H2211" s="490">
        <v>15000</v>
      </c>
      <c r="I2211" s="224" t="s">
        <v>169</v>
      </c>
      <c r="J2211" s="237">
        <v>45199</v>
      </c>
      <c r="K2211" s="382">
        <v>278</v>
      </c>
      <c r="L2211" s="231" t="s">
        <v>2860</v>
      </c>
    </row>
    <row r="2212" spans="1:12" ht="25.5" hidden="1" customHeight="1" x14ac:dyDescent="0.2">
      <c r="A2212" s="3">
        <v>2206</v>
      </c>
      <c r="B2212" s="179">
        <v>6320</v>
      </c>
      <c r="C2212" s="230" t="s">
        <v>3012</v>
      </c>
      <c r="D2212" s="188">
        <v>2</v>
      </c>
      <c r="E2212" s="179"/>
      <c r="F2212" s="179" t="s">
        <v>2298</v>
      </c>
      <c r="G2212" s="59">
        <v>47131821</v>
      </c>
      <c r="H2212" s="490">
        <v>15000</v>
      </c>
      <c r="I2212" s="224" t="s">
        <v>169</v>
      </c>
      <c r="J2212" s="237">
        <v>45199</v>
      </c>
      <c r="K2212" s="382">
        <v>278</v>
      </c>
      <c r="L2212" s="231" t="s">
        <v>2860</v>
      </c>
    </row>
    <row r="2213" spans="1:12" ht="25.5" hidden="1" customHeight="1" x14ac:dyDescent="0.2">
      <c r="A2213" s="3">
        <v>2207</v>
      </c>
      <c r="B2213" s="179">
        <v>6320</v>
      </c>
      <c r="C2213" s="230" t="s">
        <v>3013</v>
      </c>
      <c r="D2213" s="188">
        <v>7</v>
      </c>
      <c r="E2213" s="179"/>
      <c r="F2213" s="179" t="s">
        <v>2298</v>
      </c>
      <c r="G2213" s="59">
        <v>31201610</v>
      </c>
      <c r="H2213" s="490">
        <v>30000</v>
      </c>
      <c r="I2213" s="224" t="s">
        <v>169</v>
      </c>
      <c r="J2213" s="237">
        <v>44986</v>
      </c>
      <c r="K2213" s="382">
        <v>278</v>
      </c>
      <c r="L2213" s="231" t="s">
        <v>2860</v>
      </c>
    </row>
    <row r="2214" spans="1:12" ht="25.5" hidden="1" customHeight="1" x14ac:dyDescent="0.2">
      <c r="A2214" s="3">
        <v>2208</v>
      </c>
      <c r="B2214" s="179">
        <v>6320</v>
      </c>
      <c r="C2214" s="230" t="s">
        <v>3014</v>
      </c>
      <c r="D2214" s="188">
        <v>1</v>
      </c>
      <c r="E2214" s="179"/>
      <c r="F2214" s="179" t="s">
        <v>2298</v>
      </c>
      <c r="G2214" s="59" t="s">
        <v>3015</v>
      </c>
      <c r="H2214" s="490">
        <v>5000</v>
      </c>
      <c r="I2214" s="224" t="s">
        <v>169</v>
      </c>
      <c r="J2214" s="237">
        <v>45168</v>
      </c>
      <c r="K2214" s="382">
        <v>278</v>
      </c>
      <c r="L2214" s="231" t="s">
        <v>2860</v>
      </c>
    </row>
    <row r="2215" spans="1:12" ht="38.25" hidden="1" customHeight="1" x14ac:dyDescent="0.2">
      <c r="A2215" s="3">
        <v>2209</v>
      </c>
      <c r="B2215" s="179">
        <v>6320</v>
      </c>
      <c r="C2215" s="230" t="s">
        <v>3016</v>
      </c>
      <c r="D2215" s="188">
        <v>1</v>
      </c>
      <c r="E2215" s="179"/>
      <c r="F2215" s="179" t="s">
        <v>2298</v>
      </c>
      <c r="G2215" s="198">
        <v>31201607</v>
      </c>
      <c r="H2215" s="490">
        <v>25000</v>
      </c>
      <c r="I2215" s="224" t="s">
        <v>169</v>
      </c>
      <c r="J2215" s="237">
        <v>45168</v>
      </c>
      <c r="K2215" s="382">
        <v>278</v>
      </c>
      <c r="L2215" s="231" t="s">
        <v>2860</v>
      </c>
    </row>
    <row r="2216" spans="1:12" ht="25.5" hidden="1" customHeight="1" x14ac:dyDescent="0.2">
      <c r="A2216" s="3">
        <v>2210</v>
      </c>
      <c r="B2216" s="179">
        <v>6320</v>
      </c>
      <c r="C2216" s="230" t="s">
        <v>3017</v>
      </c>
      <c r="D2216" s="188">
        <v>6</v>
      </c>
      <c r="E2216" s="179"/>
      <c r="F2216" s="179" t="s">
        <v>2298</v>
      </c>
      <c r="G2216" s="59">
        <v>31201701</v>
      </c>
      <c r="H2216" s="490">
        <v>130000</v>
      </c>
      <c r="I2216" s="224" t="s">
        <v>169</v>
      </c>
      <c r="J2216" s="237">
        <v>45168</v>
      </c>
      <c r="K2216" s="382">
        <v>278</v>
      </c>
      <c r="L2216" s="231" t="s">
        <v>2860</v>
      </c>
    </row>
    <row r="2217" spans="1:12" ht="25.5" hidden="1" customHeight="1" x14ac:dyDescent="0.2">
      <c r="A2217" s="3">
        <v>2211</v>
      </c>
      <c r="B2217" s="179">
        <v>6320</v>
      </c>
      <c r="C2217" s="230" t="s">
        <v>3018</v>
      </c>
      <c r="D2217" s="188">
        <v>8</v>
      </c>
      <c r="E2217" s="179"/>
      <c r="F2217" s="179" t="s">
        <v>2298</v>
      </c>
      <c r="G2217" s="194">
        <v>31201610</v>
      </c>
      <c r="H2217" s="490">
        <v>20000</v>
      </c>
      <c r="I2217" s="224" t="s">
        <v>169</v>
      </c>
      <c r="J2217" s="237">
        <v>45078</v>
      </c>
      <c r="K2217" s="382">
        <v>278</v>
      </c>
      <c r="L2217" s="231" t="s">
        <v>2860</v>
      </c>
    </row>
    <row r="2218" spans="1:12" ht="25.5" hidden="1" customHeight="1" x14ac:dyDescent="0.2">
      <c r="A2218" s="3">
        <v>2212</v>
      </c>
      <c r="B2218" s="179">
        <v>6320</v>
      </c>
      <c r="C2218" s="230" t="s">
        <v>3019</v>
      </c>
      <c r="D2218" s="188">
        <v>2</v>
      </c>
      <c r="E2218" s="179"/>
      <c r="F2218" s="179" t="s">
        <v>2298</v>
      </c>
      <c r="G2218" s="194" t="s">
        <v>3020</v>
      </c>
      <c r="H2218" s="490">
        <v>15000</v>
      </c>
      <c r="I2218" s="224" t="s">
        <v>169</v>
      </c>
      <c r="J2218" s="237">
        <v>45078</v>
      </c>
      <c r="K2218" s="382">
        <v>278</v>
      </c>
      <c r="L2218" s="231" t="s">
        <v>2860</v>
      </c>
    </row>
    <row r="2219" spans="1:12" ht="25.5" hidden="1" customHeight="1" x14ac:dyDescent="0.2">
      <c r="A2219" s="3">
        <v>2213</v>
      </c>
      <c r="B2219" s="179">
        <v>6320</v>
      </c>
      <c r="C2219" s="230" t="s">
        <v>3021</v>
      </c>
      <c r="D2219" s="188">
        <v>6</v>
      </c>
      <c r="E2219" s="179"/>
      <c r="F2219" s="179" t="s">
        <v>2298</v>
      </c>
      <c r="G2219" s="194">
        <v>31201712</v>
      </c>
      <c r="H2219" s="490">
        <v>85000</v>
      </c>
      <c r="I2219" s="224" t="s">
        <v>169</v>
      </c>
      <c r="J2219" s="237">
        <v>45078</v>
      </c>
      <c r="K2219" s="382">
        <v>278</v>
      </c>
      <c r="L2219" s="231" t="s">
        <v>2860</v>
      </c>
    </row>
    <row r="2220" spans="1:12" ht="25.5" hidden="1" customHeight="1" x14ac:dyDescent="0.2">
      <c r="A2220" s="3">
        <v>2214</v>
      </c>
      <c r="B2220" s="179">
        <v>6320</v>
      </c>
      <c r="C2220" s="230" t="s">
        <v>3022</v>
      </c>
      <c r="D2220" s="188">
        <v>222</v>
      </c>
      <c r="E2220" s="179"/>
      <c r="F2220" s="179" t="s">
        <v>2298</v>
      </c>
      <c r="G2220" s="194">
        <v>41104213</v>
      </c>
      <c r="H2220" s="490">
        <v>80000</v>
      </c>
      <c r="I2220" s="224" t="s">
        <v>169</v>
      </c>
      <c r="J2220" s="237">
        <v>45168</v>
      </c>
      <c r="K2220" s="382">
        <v>278</v>
      </c>
      <c r="L2220" s="231" t="s">
        <v>2860</v>
      </c>
    </row>
    <row r="2221" spans="1:12" ht="38.25" hidden="1" customHeight="1" x14ac:dyDescent="0.2">
      <c r="A2221" s="3">
        <v>2215</v>
      </c>
      <c r="B2221" s="179">
        <v>6320</v>
      </c>
      <c r="C2221" s="230" t="s">
        <v>3023</v>
      </c>
      <c r="D2221" s="188">
        <v>155</v>
      </c>
      <c r="E2221" s="179"/>
      <c r="F2221" s="179" t="s">
        <v>2298</v>
      </c>
      <c r="G2221" s="59">
        <v>31152101</v>
      </c>
      <c r="H2221" s="490">
        <v>119300</v>
      </c>
      <c r="I2221" s="224" t="s">
        <v>136</v>
      </c>
      <c r="J2221" s="237">
        <v>45168</v>
      </c>
      <c r="K2221" s="382">
        <v>299</v>
      </c>
      <c r="L2221" s="231" t="s">
        <v>2860</v>
      </c>
    </row>
    <row r="2222" spans="1:12" ht="63.75" hidden="1" customHeight="1" x14ac:dyDescent="0.2">
      <c r="A2222" s="3">
        <v>2216</v>
      </c>
      <c r="B2222" s="179">
        <v>6320</v>
      </c>
      <c r="C2222" s="230" t="s">
        <v>3024</v>
      </c>
      <c r="D2222" s="188">
        <v>23</v>
      </c>
      <c r="E2222" s="179"/>
      <c r="F2222" s="179" t="s">
        <v>2298</v>
      </c>
      <c r="G2222" s="198">
        <v>26121613</v>
      </c>
      <c r="H2222" s="490">
        <v>80700</v>
      </c>
      <c r="I2222" s="224" t="s">
        <v>136</v>
      </c>
      <c r="J2222" s="237">
        <v>45168</v>
      </c>
      <c r="K2222" s="382">
        <v>299</v>
      </c>
      <c r="L2222" s="231" t="s">
        <v>2860</v>
      </c>
    </row>
    <row r="2223" spans="1:12" ht="38.25" hidden="1" customHeight="1" x14ac:dyDescent="0.2">
      <c r="A2223" s="3">
        <v>2217</v>
      </c>
      <c r="B2223" s="179">
        <v>6320</v>
      </c>
      <c r="C2223" s="230" t="s">
        <v>3025</v>
      </c>
      <c r="D2223" s="188">
        <v>2</v>
      </c>
      <c r="E2223" s="179"/>
      <c r="F2223" s="179" t="s">
        <v>2298</v>
      </c>
      <c r="G2223" s="250">
        <v>39121010</v>
      </c>
      <c r="H2223" s="490">
        <v>16000</v>
      </c>
      <c r="I2223" s="224" t="s">
        <v>136</v>
      </c>
      <c r="J2223" s="237">
        <v>45184</v>
      </c>
      <c r="K2223" s="382">
        <v>304</v>
      </c>
      <c r="L2223" s="231" t="s">
        <v>2860</v>
      </c>
    </row>
    <row r="2224" spans="1:12" ht="38.25" hidden="1" customHeight="1" x14ac:dyDescent="0.2">
      <c r="A2224" s="3">
        <v>2218</v>
      </c>
      <c r="B2224" s="179">
        <v>6320</v>
      </c>
      <c r="C2224" s="230" t="s">
        <v>3026</v>
      </c>
      <c r="D2224" s="188">
        <v>2</v>
      </c>
      <c r="E2224" s="179"/>
      <c r="F2224" s="179" t="s">
        <v>2298</v>
      </c>
      <c r="G2224" s="59">
        <v>39121318</v>
      </c>
      <c r="H2224" s="490">
        <v>75000</v>
      </c>
      <c r="I2224" s="224" t="s">
        <v>136</v>
      </c>
      <c r="J2224" s="237">
        <v>45184</v>
      </c>
      <c r="K2224" s="382">
        <v>304</v>
      </c>
      <c r="L2224" s="231" t="s">
        <v>2860</v>
      </c>
    </row>
    <row r="2225" spans="1:12" ht="51" hidden="1" customHeight="1" x14ac:dyDescent="0.2">
      <c r="A2225" s="3">
        <v>2219</v>
      </c>
      <c r="B2225" s="179">
        <v>6320</v>
      </c>
      <c r="C2225" s="230" t="s">
        <v>3027</v>
      </c>
      <c r="D2225" s="188">
        <v>600</v>
      </c>
      <c r="E2225" s="179"/>
      <c r="F2225" s="179" t="s">
        <v>2298</v>
      </c>
      <c r="G2225" s="194" t="s">
        <v>3028</v>
      </c>
      <c r="H2225" s="490">
        <v>120000</v>
      </c>
      <c r="I2225" s="224" t="s">
        <v>136</v>
      </c>
      <c r="J2225" s="237">
        <v>45046</v>
      </c>
      <c r="K2225" s="382">
        <v>304</v>
      </c>
      <c r="L2225" s="231" t="s">
        <v>2860</v>
      </c>
    </row>
    <row r="2226" spans="1:12" ht="38.25" hidden="1" customHeight="1" x14ac:dyDescent="0.2">
      <c r="A2226" s="3">
        <v>2220</v>
      </c>
      <c r="B2226" s="179">
        <v>6320</v>
      </c>
      <c r="C2226" s="230" t="s">
        <v>3029</v>
      </c>
      <c r="D2226" s="188">
        <v>25</v>
      </c>
      <c r="E2226" s="179"/>
      <c r="F2226" s="179" t="s">
        <v>2298</v>
      </c>
      <c r="G2226" s="59">
        <v>26121602</v>
      </c>
      <c r="H2226" s="490">
        <v>25000</v>
      </c>
      <c r="I2226" s="224" t="s">
        <v>136</v>
      </c>
      <c r="J2226" s="237">
        <v>45184</v>
      </c>
      <c r="K2226" s="382">
        <v>304</v>
      </c>
      <c r="L2226" s="231" t="s">
        <v>2860</v>
      </c>
    </row>
    <row r="2227" spans="1:12" ht="38.25" hidden="1" customHeight="1" x14ac:dyDescent="0.2">
      <c r="A2227" s="3">
        <v>2221</v>
      </c>
      <c r="B2227" s="179">
        <v>6320</v>
      </c>
      <c r="C2227" s="230" t="s">
        <v>3030</v>
      </c>
      <c r="D2227" s="188">
        <v>10</v>
      </c>
      <c r="E2227" s="179"/>
      <c r="F2227" s="179" t="s">
        <v>2298</v>
      </c>
      <c r="G2227" s="59">
        <v>39121623</v>
      </c>
      <c r="H2227" s="490">
        <v>15000</v>
      </c>
      <c r="I2227" s="224" t="s">
        <v>136</v>
      </c>
      <c r="J2227" s="237">
        <v>45184</v>
      </c>
      <c r="K2227" s="382">
        <v>304</v>
      </c>
      <c r="L2227" s="231" t="s">
        <v>2860</v>
      </c>
    </row>
    <row r="2228" spans="1:12" ht="38.25" hidden="1" customHeight="1" x14ac:dyDescent="0.2">
      <c r="A2228" s="3">
        <v>2222</v>
      </c>
      <c r="B2228" s="179">
        <v>6320</v>
      </c>
      <c r="C2228" s="230" t="s">
        <v>3031</v>
      </c>
      <c r="D2228" s="188">
        <v>1</v>
      </c>
      <c r="E2228" s="179"/>
      <c r="F2228" s="179" t="s">
        <v>2298</v>
      </c>
      <c r="G2228" s="59">
        <v>39121440</v>
      </c>
      <c r="H2228" s="490">
        <v>75000</v>
      </c>
      <c r="I2228" s="224" t="s">
        <v>136</v>
      </c>
      <c r="J2228" s="237">
        <v>45168</v>
      </c>
      <c r="K2228" s="382">
        <v>304</v>
      </c>
      <c r="L2228" s="231" t="s">
        <v>2860</v>
      </c>
    </row>
    <row r="2229" spans="1:12" ht="38.25" hidden="1" customHeight="1" x14ac:dyDescent="0.2">
      <c r="A2229" s="3">
        <v>2223</v>
      </c>
      <c r="B2229" s="179">
        <v>6320</v>
      </c>
      <c r="C2229" s="230" t="s">
        <v>3032</v>
      </c>
      <c r="D2229" s="188">
        <v>5</v>
      </c>
      <c r="E2229" s="179"/>
      <c r="F2229" s="179" t="s">
        <v>2298</v>
      </c>
      <c r="G2229" s="59">
        <v>39121721</v>
      </c>
      <c r="H2229" s="490">
        <v>5000</v>
      </c>
      <c r="I2229" s="224" t="s">
        <v>136</v>
      </c>
      <c r="J2229" s="237">
        <v>45184</v>
      </c>
      <c r="K2229" s="382">
        <v>304</v>
      </c>
      <c r="L2229" s="231" t="s">
        <v>2860</v>
      </c>
    </row>
    <row r="2230" spans="1:12" ht="38.25" hidden="1" customHeight="1" x14ac:dyDescent="0.2">
      <c r="A2230" s="3">
        <v>2224</v>
      </c>
      <c r="B2230" s="179">
        <v>6320</v>
      </c>
      <c r="C2230" s="230" t="s">
        <v>3033</v>
      </c>
      <c r="D2230" s="188">
        <v>3</v>
      </c>
      <c r="E2230" s="179"/>
      <c r="F2230" s="179" t="s">
        <v>2298</v>
      </c>
      <c r="G2230" s="59">
        <v>39121623</v>
      </c>
      <c r="H2230" s="490">
        <v>40000</v>
      </c>
      <c r="I2230" s="224" t="s">
        <v>136</v>
      </c>
      <c r="J2230" s="237">
        <v>45168</v>
      </c>
      <c r="K2230" s="382">
        <v>304</v>
      </c>
      <c r="L2230" s="231" t="s">
        <v>2860</v>
      </c>
    </row>
    <row r="2231" spans="1:12" ht="38.25" hidden="1" customHeight="1" x14ac:dyDescent="0.2">
      <c r="A2231" s="3">
        <v>2225</v>
      </c>
      <c r="B2231" s="179">
        <v>6320</v>
      </c>
      <c r="C2231" s="230" t="s">
        <v>3034</v>
      </c>
      <c r="D2231" s="188">
        <v>1</v>
      </c>
      <c r="E2231" s="179"/>
      <c r="F2231" s="179" t="s">
        <v>2298</v>
      </c>
      <c r="G2231" s="59">
        <v>30161801</v>
      </c>
      <c r="H2231" s="490">
        <v>30000</v>
      </c>
      <c r="I2231" s="224" t="s">
        <v>136</v>
      </c>
      <c r="J2231" s="237">
        <v>45199</v>
      </c>
      <c r="K2231" s="382">
        <v>304</v>
      </c>
      <c r="L2231" s="231" t="s">
        <v>2860</v>
      </c>
    </row>
    <row r="2232" spans="1:12" ht="38.25" hidden="1" customHeight="1" x14ac:dyDescent="0.2">
      <c r="A2232" s="3">
        <v>2226</v>
      </c>
      <c r="B2232" s="179">
        <v>6320</v>
      </c>
      <c r="C2232" s="230" t="s">
        <v>3035</v>
      </c>
      <c r="D2232" s="188">
        <v>4</v>
      </c>
      <c r="E2232" s="179"/>
      <c r="F2232" s="179" t="s">
        <v>2298</v>
      </c>
      <c r="G2232" s="59">
        <v>30151703</v>
      </c>
      <c r="H2232" s="490">
        <v>10000</v>
      </c>
      <c r="I2232" s="224" t="s">
        <v>136</v>
      </c>
      <c r="J2232" s="237">
        <v>45199</v>
      </c>
      <c r="K2232" s="382">
        <v>304</v>
      </c>
      <c r="L2232" s="231" t="s">
        <v>2860</v>
      </c>
    </row>
    <row r="2233" spans="1:12" ht="38.25" hidden="1" customHeight="1" x14ac:dyDescent="0.2">
      <c r="A2233" s="3">
        <v>2227</v>
      </c>
      <c r="B2233" s="179">
        <v>6320</v>
      </c>
      <c r="C2233" s="230" t="s">
        <v>3036</v>
      </c>
      <c r="D2233" s="188">
        <v>18</v>
      </c>
      <c r="E2233" s="179"/>
      <c r="F2233" s="179" t="s">
        <v>2298</v>
      </c>
      <c r="G2233" s="59">
        <v>39121405</v>
      </c>
      <c r="H2233" s="490">
        <v>20000</v>
      </c>
      <c r="I2233" s="224" t="s">
        <v>136</v>
      </c>
      <c r="J2233" s="237">
        <v>45199</v>
      </c>
      <c r="K2233" s="382">
        <v>304</v>
      </c>
      <c r="L2233" s="231" t="s">
        <v>2860</v>
      </c>
    </row>
    <row r="2234" spans="1:12" ht="38.25" hidden="1" customHeight="1" x14ac:dyDescent="0.2">
      <c r="A2234" s="3">
        <v>2228</v>
      </c>
      <c r="B2234" s="179">
        <v>6320</v>
      </c>
      <c r="C2234" s="230" t="s">
        <v>3037</v>
      </c>
      <c r="D2234" s="188">
        <v>2</v>
      </c>
      <c r="E2234" s="179"/>
      <c r="F2234" s="179" t="s">
        <v>2298</v>
      </c>
      <c r="G2234" s="198">
        <v>21101914</v>
      </c>
      <c r="H2234" s="490">
        <v>75000</v>
      </c>
      <c r="I2234" s="224" t="s">
        <v>136</v>
      </c>
      <c r="J2234" s="237">
        <v>45199</v>
      </c>
      <c r="K2234" s="382">
        <v>304</v>
      </c>
      <c r="L2234" s="231" t="s">
        <v>2860</v>
      </c>
    </row>
    <row r="2235" spans="1:12" ht="38.25" hidden="1" customHeight="1" x14ac:dyDescent="0.2">
      <c r="A2235" s="3">
        <v>2229</v>
      </c>
      <c r="B2235" s="179">
        <v>6320</v>
      </c>
      <c r="C2235" s="230" t="s">
        <v>3038</v>
      </c>
      <c r="D2235" s="188">
        <v>12</v>
      </c>
      <c r="E2235" s="179"/>
      <c r="F2235" s="179" t="s">
        <v>2298</v>
      </c>
      <c r="G2235" s="59">
        <v>39101699</v>
      </c>
      <c r="H2235" s="490">
        <v>235000</v>
      </c>
      <c r="I2235" s="224" t="s">
        <v>136</v>
      </c>
      <c r="J2235" s="237">
        <v>45046</v>
      </c>
      <c r="K2235" s="382">
        <v>304</v>
      </c>
      <c r="L2235" s="231" t="s">
        <v>2860</v>
      </c>
    </row>
    <row r="2236" spans="1:12" ht="38.25" hidden="1" customHeight="1" x14ac:dyDescent="0.2">
      <c r="A2236" s="3">
        <v>2230</v>
      </c>
      <c r="B2236" s="179">
        <v>6320</v>
      </c>
      <c r="C2236" s="230" t="s">
        <v>3039</v>
      </c>
      <c r="D2236" s="188">
        <v>1</v>
      </c>
      <c r="E2236" s="179"/>
      <c r="F2236" s="179" t="s">
        <v>2298</v>
      </c>
      <c r="G2236" s="59">
        <v>32121609</v>
      </c>
      <c r="H2236" s="490">
        <v>7000</v>
      </c>
      <c r="I2236" s="224" t="s">
        <v>136</v>
      </c>
      <c r="J2236" s="237">
        <v>45199</v>
      </c>
      <c r="K2236" s="382">
        <v>304</v>
      </c>
      <c r="L2236" s="231" t="s">
        <v>2860</v>
      </c>
    </row>
    <row r="2237" spans="1:12" ht="38.25" hidden="1" customHeight="1" x14ac:dyDescent="0.2">
      <c r="A2237" s="3">
        <v>2231</v>
      </c>
      <c r="B2237" s="179">
        <v>6320</v>
      </c>
      <c r="C2237" s="230" t="s">
        <v>3040</v>
      </c>
      <c r="D2237" s="188">
        <v>30</v>
      </c>
      <c r="E2237" s="179"/>
      <c r="F2237" s="179" t="s">
        <v>2298</v>
      </c>
      <c r="G2237" s="198">
        <v>31163020</v>
      </c>
      <c r="H2237" s="490">
        <v>30000</v>
      </c>
      <c r="I2237" s="224" t="s">
        <v>136</v>
      </c>
      <c r="J2237" s="237">
        <v>45199</v>
      </c>
      <c r="K2237" s="382">
        <v>304</v>
      </c>
      <c r="L2237" s="231" t="s">
        <v>2860</v>
      </c>
    </row>
    <row r="2238" spans="1:12" ht="51" hidden="1" customHeight="1" x14ac:dyDescent="0.2">
      <c r="A2238" s="3">
        <v>2232</v>
      </c>
      <c r="B2238" s="179">
        <v>6320</v>
      </c>
      <c r="C2238" s="230" t="s">
        <v>3041</v>
      </c>
      <c r="D2238" s="188">
        <v>1</v>
      </c>
      <c r="E2238" s="179"/>
      <c r="F2238" s="179" t="s">
        <v>2298</v>
      </c>
      <c r="G2238" s="198">
        <v>32121609</v>
      </c>
      <c r="H2238" s="490">
        <v>160000</v>
      </c>
      <c r="I2238" s="224" t="s">
        <v>136</v>
      </c>
      <c r="J2238" s="237">
        <v>45199</v>
      </c>
      <c r="K2238" s="382">
        <v>304</v>
      </c>
      <c r="L2238" s="231" t="s">
        <v>2860</v>
      </c>
    </row>
    <row r="2239" spans="1:12" ht="38.25" hidden="1" customHeight="1" x14ac:dyDescent="0.2">
      <c r="A2239" s="3">
        <v>2233</v>
      </c>
      <c r="B2239" s="179">
        <v>6320</v>
      </c>
      <c r="C2239" s="230" t="s">
        <v>3042</v>
      </c>
      <c r="D2239" s="188">
        <v>1</v>
      </c>
      <c r="E2239" s="179"/>
      <c r="F2239" s="179" t="s">
        <v>2298</v>
      </c>
      <c r="G2239" s="59">
        <v>31162810</v>
      </c>
      <c r="H2239" s="490">
        <v>115000</v>
      </c>
      <c r="I2239" s="224" t="s">
        <v>136</v>
      </c>
      <c r="J2239" s="237">
        <v>45199</v>
      </c>
      <c r="K2239" s="382">
        <v>304</v>
      </c>
      <c r="L2239" s="231" t="s">
        <v>2860</v>
      </c>
    </row>
    <row r="2240" spans="1:12" ht="38.25" hidden="1" customHeight="1" x14ac:dyDescent="0.2">
      <c r="A2240" s="3">
        <v>2234</v>
      </c>
      <c r="B2240" s="179">
        <v>6320</v>
      </c>
      <c r="C2240" s="230" t="s">
        <v>3043</v>
      </c>
      <c r="D2240" s="188">
        <v>1</v>
      </c>
      <c r="E2240" s="179"/>
      <c r="F2240" s="179" t="s">
        <v>2298</v>
      </c>
      <c r="G2240" s="104">
        <v>39121529</v>
      </c>
      <c r="H2240" s="490">
        <v>160000</v>
      </c>
      <c r="I2240" s="224" t="s">
        <v>136</v>
      </c>
      <c r="J2240" s="237">
        <v>45199</v>
      </c>
      <c r="K2240" s="382">
        <v>304</v>
      </c>
      <c r="L2240" s="231" t="s">
        <v>2860</v>
      </c>
    </row>
    <row r="2241" spans="1:12" ht="38.25" hidden="1" customHeight="1" x14ac:dyDescent="0.2">
      <c r="A2241" s="3">
        <v>2235</v>
      </c>
      <c r="B2241" s="179">
        <v>6320</v>
      </c>
      <c r="C2241" s="230" t="s">
        <v>3044</v>
      </c>
      <c r="D2241" s="188">
        <v>2</v>
      </c>
      <c r="E2241" s="179"/>
      <c r="F2241" s="179" t="s">
        <v>2298</v>
      </c>
      <c r="G2241" s="59">
        <v>39121529</v>
      </c>
      <c r="H2241" s="490">
        <v>7000</v>
      </c>
      <c r="I2241" s="224" t="s">
        <v>136</v>
      </c>
      <c r="J2241" s="237">
        <v>45199</v>
      </c>
      <c r="K2241" s="382">
        <v>304</v>
      </c>
      <c r="L2241" s="231" t="s">
        <v>2860</v>
      </c>
    </row>
    <row r="2242" spans="1:12" ht="38.25" hidden="1" customHeight="1" x14ac:dyDescent="0.2">
      <c r="A2242" s="3">
        <v>2236</v>
      </c>
      <c r="B2242" s="179">
        <v>6320</v>
      </c>
      <c r="C2242" s="230" t="s">
        <v>3045</v>
      </c>
      <c r="D2242" s="188">
        <v>1</v>
      </c>
      <c r="E2242" s="179"/>
      <c r="F2242" s="179" t="s">
        <v>2298</v>
      </c>
      <c r="G2242" s="59">
        <v>39121529</v>
      </c>
      <c r="H2242" s="490">
        <v>45000</v>
      </c>
      <c r="I2242" s="224" t="s">
        <v>136</v>
      </c>
      <c r="J2242" s="237">
        <v>45199</v>
      </c>
      <c r="K2242" s="382">
        <v>304</v>
      </c>
      <c r="L2242" s="231" t="s">
        <v>2860</v>
      </c>
    </row>
    <row r="2243" spans="1:12" ht="38.25" hidden="1" customHeight="1" x14ac:dyDescent="0.2">
      <c r="A2243" s="3">
        <v>2237</v>
      </c>
      <c r="B2243" s="179">
        <v>6320</v>
      </c>
      <c r="C2243" s="230" t="s">
        <v>3046</v>
      </c>
      <c r="D2243" s="188">
        <v>4</v>
      </c>
      <c r="E2243" s="179"/>
      <c r="F2243" s="179" t="s">
        <v>2298</v>
      </c>
      <c r="G2243" s="194">
        <v>39121402</v>
      </c>
      <c r="H2243" s="490">
        <v>25000</v>
      </c>
      <c r="I2243" s="224" t="s">
        <v>136</v>
      </c>
      <c r="J2243" s="237">
        <v>45199</v>
      </c>
      <c r="K2243" s="382">
        <v>304</v>
      </c>
      <c r="L2243" s="231" t="s">
        <v>2860</v>
      </c>
    </row>
    <row r="2244" spans="1:12" ht="38.25" hidden="1" customHeight="1" x14ac:dyDescent="0.2">
      <c r="A2244" s="3">
        <v>2238</v>
      </c>
      <c r="B2244" s="179">
        <v>6320</v>
      </c>
      <c r="C2244" s="230" t="s">
        <v>3047</v>
      </c>
      <c r="D2244" s="188">
        <v>6</v>
      </c>
      <c r="E2244" s="179"/>
      <c r="F2244" s="179" t="s">
        <v>2298</v>
      </c>
      <c r="G2244" s="194">
        <v>39121329</v>
      </c>
      <c r="H2244" s="490">
        <v>35000</v>
      </c>
      <c r="I2244" s="224" t="s">
        <v>136</v>
      </c>
      <c r="J2244" s="237">
        <v>45199</v>
      </c>
      <c r="K2244" s="382">
        <v>304</v>
      </c>
      <c r="L2244" s="231" t="s">
        <v>2860</v>
      </c>
    </row>
    <row r="2245" spans="1:12" ht="38.25" hidden="1" customHeight="1" x14ac:dyDescent="0.2">
      <c r="A2245" s="3">
        <v>2239</v>
      </c>
      <c r="B2245" s="179">
        <v>6320</v>
      </c>
      <c r="C2245" s="230" t="s">
        <v>3048</v>
      </c>
      <c r="D2245" s="188">
        <v>3</v>
      </c>
      <c r="E2245" s="179"/>
      <c r="F2245" s="179" t="s">
        <v>2298</v>
      </c>
      <c r="G2245" s="198">
        <v>40174912</v>
      </c>
      <c r="H2245" s="490">
        <v>2600000</v>
      </c>
      <c r="I2245" s="224" t="s">
        <v>136</v>
      </c>
      <c r="J2245" s="237">
        <v>45031</v>
      </c>
      <c r="K2245" s="382">
        <v>304</v>
      </c>
      <c r="L2245" s="231" t="s">
        <v>3049</v>
      </c>
    </row>
    <row r="2246" spans="1:12" ht="51" hidden="1" customHeight="1" x14ac:dyDescent="0.2">
      <c r="A2246" s="3">
        <v>2240</v>
      </c>
      <c r="B2246" s="179">
        <v>6320</v>
      </c>
      <c r="C2246" s="230" t="s">
        <v>3050</v>
      </c>
      <c r="D2246" s="188">
        <v>42</v>
      </c>
      <c r="E2246" s="179"/>
      <c r="F2246" s="179" t="s">
        <v>2298</v>
      </c>
      <c r="G2246" s="59">
        <v>27111538</v>
      </c>
      <c r="H2246" s="490">
        <v>95000</v>
      </c>
      <c r="I2246" s="224" t="s">
        <v>2649</v>
      </c>
      <c r="J2246" s="237">
        <v>45199</v>
      </c>
      <c r="K2246" s="382">
        <v>314</v>
      </c>
      <c r="L2246" s="231" t="s">
        <v>2860</v>
      </c>
    </row>
    <row r="2247" spans="1:12" ht="38.25" hidden="1" customHeight="1" x14ac:dyDescent="0.2">
      <c r="A2247" s="3">
        <v>2241</v>
      </c>
      <c r="B2247" s="179">
        <v>6320</v>
      </c>
      <c r="C2247" s="230" t="s">
        <v>3051</v>
      </c>
      <c r="D2247" s="188">
        <v>2</v>
      </c>
      <c r="E2247" s="179"/>
      <c r="F2247" s="179" t="s">
        <v>2298</v>
      </c>
      <c r="G2247" s="104">
        <v>30102304</v>
      </c>
      <c r="H2247" s="490">
        <v>25000</v>
      </c>
      <c r="I2247" s="224" t="s">
        <v>2649</v>
      </c>
      <c r="J2247" s="237">
        <v>45199</v>
      </c>
      <c r="K2247" s="382">
        <v>314</v>
      </c>
      <c r="L2247" s="231" t="s">
        <v>2860</v>
      </c>
    </row>
    <row r="2248" spans="1:12" ht="38.25" hidden="1" customHeight="1" x14ac:dyDescent="0.2">
      <c r="A2248" s="3">
        <v>2242</v>
      </c>
      <c r="B2248" s="179">
        <v>6320</v>
      </c>
      <c r="C2248" s="230" t="s">
        <v>3052</v>
      </c>
      <c r="D2248" s="188">
        <v>3</v>
      </c>
      <c r="E2248" s="179"/>
      <c r="F2248" s="179" t="s">
        <v>2298</v>
      </c>
      <c r="G2248" s="59">
        <v>30102203</v>
      </c>
      <c r="H2248" s="490">
        <v>35000</v>
      </c>
      <c r="I2248" s="224" t="s">
        <v>2649</v>
      </c>
      <c r="J2248" s="237">
        <v>45199</v>
      </c>
      <c r="K2248" s="382">
        <v>314</v>
      </c>
      <c r="L2248" s="231" t="s">
        <v>2860</v>
      </c>
    </row>
    <row r="2249" spans="1:12" ht="38.25" hidden="1" customHeight="1" x14ac:dyDescent="0.2">
      <c r="A2249" s="3">
        <v>2243</v>
      </c>
      <c r="B2249" s="179">
        <v>6320</v>
      </c>
      <c r="C2249" s="230" t="s">
        <v>3053</v>
      </c>
      <c r="D2249" s="188">
        <v>30</v>
      </c>
      <c r="E2249" s="179"/>
      <c r="F2249" s="179" t="s">
        <v>2298</v>
      </c>
      <c r="G2249" s="59" t="s">
        <v>3054</v>
      </c>
      <c r="H2249" s="490">
        <v>30000</v>
      </c>
      <c r="I2249" s="224" t="s">
        <v>2649</v>
      </c>
      <c r="J2249" s="237">
        <v>45076</v>
      </c>
      <c r="K2249" s="382">
        <v>314</v>
      </c>
      <c r="L2249" s="231" t="s">
        <v>2860</v>
      </c>
    </row>
    <row r="2250" spans="1:12" ht="63.75" hidden="1" customHeight="1" x14ac:dyDescent="0.2">
      <c r="A2250" s="3">
        <v>2244</v>
      </c>
      <c r="B2250" s="179">
        <v>6320</v>
      </c>
      <c r="C2250" s="230" t="s">
        <v>3055</v>
      </c>
      <c r="D2250" s="188">
        <v>84</v>
      </c>
      <c r="E2250" s="179"/>
      <c r="F2250" s="179" t="s">
        <v>2298</v>
      </c>
      <c r="G2250" s="59">
        <v>31161701</v>
      </c>
      <c r="H2250" s="490">
        <v>25000</v>
      </c>
      <c r="I2250" s="224" t="s">
        <v>2649</v>
      </c>
      <c r="J2250" s="237">
        <v>45076</v>
      </c>
      <c r="K2250" s="382">
        <v>314</v>
      </c>
      <c r="L2250" s="231" t="s">
        <v>2860</v>
      </c>
    </row>
    <row r="2251" spans="1:12" ht="63.75" hidden="1" customHeight="1" x14ac:dyDescent="0.2">
      <c r="A2251" s="3">
        <v>2245</v>
      </c>
      <c r="B2251" s="179">
        <v>6320</v>
      </c>
      <c r="C2251" s="230" t="s">
        <v>3056</v>
      </c>
      <c r="D2251" s="188">
        <v>140</v>
      </c>
      <c r="E2251" s="179"/>
      <c r="F2251" s="179" t="s">
        <v>2298</v>
      </c>
      <c r="G2251" s="59">
        <v>31161801</v>
      </c>
      <c r="H2251" s="490">
        <v>30000</v>
      </c>
      <c r="I2251" s="224" t="s">
        <v>2649</v>
      </c>
      <c r="J2251" s="237">
        <v>45076</v>
      </c>
      <c r="K2251" s="382">
        <v>314</v>
      </c>
      <c r="L2251" s="231" t="s">
        <v>2860</v>
      </c>
    </row>
    <row r="2252" spans="1:12" ht="38.25" hidden="1" customHeight="1" x14ac:dyDescent="0.2">
      <c r="A2252" s="3">
        <v>2246</v>
      </c>
      <c r="B2252" s="179">
        <v>6320</v>
      </c>
      <c r="C2252" s="230" t="s">
        <v>3057</v>
      </c>
      <c r="D2252" s="188">
        <v>12</v>
      </c>
      <c r="E2252" s="179"/>
      <c r="F2252" s="179" t="s">
        <v>2298</v>
      </c>
      <c r="G2252" s="59">
        <v>31162102</v>
      </c>
      <c r="H2252" s="490">
        <v>130000</v>
      </c>
      <c r="I2252" s="224" t="s">
        <v>2649</v>
      </c>
      <c r="J2252" s="237">
        <v>45199</v>
      </c>
      <c r="K2252" s="382">
        <v>314</v>
      </c>
      <c r="L2252" s="231" t="s">
        <v>2860</v>
      </c>
    </row>
    <row r="2253" spans="1:12" ht="38.25" hidden="1" customHeight="1" x14ac:dyDescent="0.2">
      <c r="A2253" s="3">
        <v>2247</v>
      </c>
      <c r="B2253" s="179">
        <v>6320</v>
      </c>
      <c r="C2253" s="230" t="s">
        <v>3058</v>
      </c>
      <c r="D2253" s="188">
        <v>256</v>
      </c>
      <c r="E2253" s="179"/>
      <c r="F2253" s="179" t="s">
        <v>2298</v>
      </c>
      <c r="G2253" s="59">
        <v>31161520</v>
      </c>
      <c r="H2253" s="490">
        <v>45000</v>
      </c>
      <c r="I2253" s="224" t="s">
        <v>2649</v>
      </c>
      <c r="J2253" s="237">
        <v>45076</v>
      </c>
      <c r="K2253" s="382">
        <v>314</v>
      </c>
      <c r="L2253" s="231" t="s">
        <v>2860</v>
      </c>
    </row>
    <row r="2254" spans="1:12" ht="38.25" hidden="1" customHeight="1" x14ac:dyDescent="0.2">
      <c r="A2254" s="3">
        <v>2248</v>
      </c>
      <c r="B2254" s="179">
        <v>6320</v>
      </c>
      <c r="C2254" s="230" t="s">
        <v>3059</v>
      </c>
      <c r="D2254" s="188">
        <v>30</v>
      </c>
      <c r="E2254" s="179"/>
      <c r="F2254" s="179" t="s">
        <v>2298</v>
      </c>
      <c r="G2254" s="59">
        <v>31161521</v>
      </c>
      <c r="H2254" s="490">
        <v>15000</v>
      </c>
      <c r="I2254" s="224" t="s">
        <v>2649</v>
      </c>
      <c r="J2254" s="237">
        <v>45076</v>
      </c>
      <c r="K2254" s="382">
        <v>314</v>
      </c>
      <c r="L2254" s="231" t="s">
        <v>2860</v>
      </c>
    </row>
    <row r="2255" spans="1:12" ht="38.25" hidden="1" customHeight="1" x14ac:dyDescent="0.2">
      <c r="A2255" s="3">
        <v>2249</v>
      </c>
      <c r="B2255" s="179">
        <v>6320</v>
      </c>
      <c r="C2255" s="230" t="s">
        <v>3060</v>
      </c>
      <c r="D2255" s="188">
        <v>22</v>
      </c>
      <c r="E2255" s="179"/>
      <c r="F2255" s="179" t="s">
        <v>2298</v>
      </c>
      <c r="G2255" s="59" t="s">
        <v>3061</v>
      </c>
      <c r="H2255" s="490">
        <v>70000</v>
      </c>
      <c r="I2255" s="224" t="s">
        <v>2649</v>
      </c>
      <c r="J2255" s="237">
        <v>45076</v>
      </c>
      <c r="K2255" s="382">
        <v>314</v>
      </c>
      <c r="L2255" s="231" t="s">
        <v>2860</v>
      </c>
    </row>
    <row r="2256" spans="1:12" ht="51" hidden="1" customHeight="1" x14ac:dyDescent="0.2">
      <c r="A2256" s="3">
        <v>2250</v>
      </c>
      <c r="B2256" s="179">
        <v>6320</v>
      </c>
      <c r="C2256" s="230" t="s">
        <v>3062</v>
      </c>
      <c r="D2256" s="188">
        <v>13</v>
      </c>
      <c r="E2256" s="179"/>
      <c r="F2256" s="179" t="s">
        <v>2298</v>
      </c>
      <c r="G2256" s="194">
        <v>27112838</v>
      </c>
      <c r="H2256" s="490">
        <v>90000</v>
      </c>
      <c r="I2256" s="224" t="s">
        <v>2178</v>
      </c>
      <c r="J2256" s="237">
        <v>45076</v>
      </c>
      <c r="K2256" s="382">
        <v>324</v>
      </c>
      <c r="L2256" s="231" t="s">
        <v>2860</v>
      </c>
    </row>
    <row r="2257" spans="1:12" ht="38.25" hidden="1" customHeight="1" x14ac:dyDescent="0.2">
      <c r="A2257" s="3">
        <v>2251</v>
      </c>
      <c r="B2257" s="179">
        <v>6320</v>
      </c>
      <c r="C2257" s="230" t="s">
        <v>3063</v>
      </c>
      <c r="D2257" s="188">
        <v>70</v>
      </c>
      <c r="E2257" s="179"/>
      <c r="F2257" s="179" t="s">
        <v>2298</v>
      </c>
      <c r="G2257" s="59">
        <v>31211904</v>
      </c>
      <c r="H2257" s="490">
        <v>130000</v>
      </c>
      <c r="I2257" s="224" t="s">
        <v>2178</v>
      </c>
      <c r="J2257" s="237">
        <v>45076</v>
      </c>
      <c r="K2257" s="382">
        <v>324</v>
      </c>
      <c r="L2257" s="231" t="s">
        <v>2860</v>
      </c>
    </row>
    <row r="2258" spans="1:12" ht="38.25" hidden="1" customHeight="1" x14ac:dyDescent="0.2">
      <c r="A2258" s="3">
        <v>2252</v>
      </c>
      <c r="B2258" s="179">
        <v>6320</v>
      </c>
      <c r="C2258" s="230" t="s">
        <v>3064</v>
      </c>
      <c r="D2258" s="188">
        <v>37</v>
      </c>
      <c r="E2258" s="179"/>
      <c r="F2258" s="179" t="s">
        <v>2298</v>
      </c>
      <c r="G2258" s="59">
        <v>23101509</v>
      </c>
      <c r="H2258" s="490">
        <v>80000</v>
      </c>
      <c r="I2258" s="224" t="s">
        <v>2178</v>
      </c>
      <c r="J2258" s="237">
        <v>45076</v>
      </c>
      <c r="K2258" s="382">
        <v>324</v>
      </c>
      <c r="L2258" s="231" t="s">
        <v>2860</v>
      </c>
    </row>
    <row r="2259" spans="1:12" ht="63.75" hidden="1" customHeight="1" x14ac:dyDescent="0.2">
      <c r="A2259" s="3">
        <v>2253</v>
      </c>
      <c r="B2259" s="179">
        <v>6320</v>
      </c>
      <c r="C2259" s="230" t="s">
        <v>3065</v>
      </c>
      <c r="D2259" s="188">
        <v>56</v>
      </c>
      <c r="E2259" s="179"/>
      <c r="F2259" s="179" t="s">
        <v>2298</v>
      </c>
      <c r="G2259" s="59">
        <v>40151712</v>
      </c>
      <c r="H2259" s="490">
        <v>100000</v>
      </c>
      <c r="I2259" s="224" t="s">
        <v>45</v>
      </c>
      <c r="J2259" s="237">
        <v>45061</v>
      </c>
      <c r="K2259" s="382">
        <v>344</v>
      </c>
      <c r="L2259" s="231" t="s">
        <v>2860</v>
      </c>
    </row>
    <row r="2260" spans="1:12" ht="25.5" hidden="1" customHeight="1" x14ac:dyDescent="0.2">
      <c r="A2260" s="3">
        <v>2254</v>
      </c>
      <c r="B2260" s="179">
        <v>6320</v>
      </c>
      <c r="C2260" s="230" t="s">
        <v>3066</v>
      </c>
      <c r="D2260" s="188">
        <v>36</v>
      </c>
      <c r="E2260" s="179"/>
      <c r="F2260" s="179" t="s">
        <v>2298</v>
      </c>
      <c r="G2260" s="198">
        <v>31181502</v>
      </c>
      <c r="H2260" s="490">
        <v>425000</v>
      </c>
      <c r="I2260" s="224" t="s">
        <v>45</v>
      </c>
      <c r="J2260" s="237">
        <v>45061</v>
      </c>
      <c r="K2260" s="382">
        <v>344</v>
      </c>
      <c r="L2260" s="231" t="s">
        <v>2860</v>
      </c>
    </row>
    <row r="2261" spans="1:12" ht="51" hidden="1" customHeight="1" x14ac:dyDescent="0.2">
      <c r="A2261" s="3">
        <v>2255</v>
      </c>
      <c r="B2261" s="179">
        <v>6320</v>
      </c>
      <c r="C2261" s="230" t="s">
        <v>3067</v>
      </c>
      <c r="D2261" s="188">
        <v>3</v>
      </c>
      <c r="E2261" s="179"/>
      <c r="F2261" s="179" t="s">
        <v>2298</v>
      </c>
      <c r="G2261" s="61">
        <v>40183108</v>
      </c>
      <c r="H2261" s="490">
        <v>1365000</v>
      </c>
      <c r="I2261" s="224" t="s">
        <v>45</v>
      </c>
      <c r="J2261" s="237">
        <v>45076</v>
      </c>
      <c r="K2261" s="382">
        <v>344</v>
      </c>
      <c r="L2261" s="231" t="s">
        <v>3049</v>
      </c>
    </row>
    <row r="2262" spans="1:12" ht="51" hidden="1" customHeight="1" x14ac:dyDescent="0.2">
      <c r="A2262" s="3">
        <v>2256</v>
      </c>
      <c r="B2262" s="179">
        <v>6320</v>
      </c>
      <c r="C2262" s="230" t="s">
        <v>3068</v>
      </c>
      <c r="D2262" s="188">
        <v>3</v>
      </c>
      <c r="E2262" s="179"/>
      <c r="F2262" s="179" t="s">
        <v>2298</v>
      </c>
      <c r="G2262" s="61">
        <v>40172599</v>
      </c>
      <c r="H2262" s="490">
        <v>610000</v>
      </c>
      <c r="I2262" s="224" t="s">
        <v>45</v>
      </c>
      <c r="J2262" s="237">
        <v>45076</v>
      </c>
      <c r="K2262" s="382">
        <v>344</v>
      </c>
      <c r="L2262" s="231" t="s">
        <v>3049</v>
      </c>
    </row>
    <row r="2263" spans="1:12" ht="63.75" hidden="1" customHeight="1" x14ac:dyDescent="0.2">
      <c r="A2263" s="3">
        <v>2257</v>
      </c>
      <c r="B2263" s="179">
        <v>6320</v>
      </c>
      <c r="C2263" s="230" t="s">
        <v>3069</v>
      </c>
      <c r="D2263" s="188">
        <v>7</v>
      </c>
      <c r="E2263" s="179"/>
      <c r="F2263" s="179" t="s">
        <v>2298</v>
      </c>
      <c r="G2263" s="59" t="s">
        <v>3070</v>
      </c>
      <c r="H2263" s="490">
        <v>600000</v>
      </c>
      <c r="I2263" s="224" t="s">
        <v>76</v>
      </c>
      <c r="J2263" s="237">
        <v>45046</v>
      </c>
      <c r="K2263" s="382">
        <v>364</v>
      </c>
      <c r="L2263" s="231" t="s">
        <v>2860</v>
      </c>
    </row>
    <row r="2264" spans="1:12" ht="25.5" hidden="1" customHeight="1" x14ac:dyDescent="0.2">
      <c r="A2264" s="3">
        <v>2258</v>
      </c>
      <c r="B2264" s="179">
        <v>6320</v>
      </c>
      <c r="C2264" s="230" t="s">
        <v>3071</v>
      </c>
      <c r="D2264" s="188">
        <v>12</v>
      </c>
      <c r="E2264" s="179"/>
      <c r="F2264" s="179" t="s">
        <v>2298</v>
      </c>
      <c r="G2264" s="194" t="s">
        <v>3072</v>
      </c>
      <c r="H2264" s="490">
        <v>105000</v>
      </c>
      <c r="I2264" s="224" t="s">
        <v>76</v>
      </c>
      <c r="J2264" s="237">
        <v>45078</v>
      </c>
      <c r="K2264" s="382">
        <v>364</v>
      </c>
      <c r="L2264" s="231" t="s">
        <v>2860</v>
      </c>
    </row>
    <row r="2265" spans="1:12" ht="25.5" hidden="1" customHeight="1" x14ac:dyDescent="0.2">
      <c r="A2265" s="3">
        <v>2259</v>
      </c>
      <c r="B2265" s="179">
        <v>6320</v>
      </c>
      <c r="C2265" s="230" t="s">
        <v>3073</v>
      </c>
      <c r="D2265" s="188">
        <v>3</v>
      </c>
      <c r="E2265" s="179"/>
      <c r="F2265" s="179" t="s">
        <v>2298</v>
      </c>
      <c r="G2265" s="194" t="s">
        <v>3074</v>
      </c>
      <c r="H2265" s="490">
        <v>30000</v>
      </c>
      <c r="I2265" s="224" t="s">
        <v>76</v>
      </c>
      <c r="J2265" s="237">
        <v>45078</v>
      </c>
      <c r="K2265" s="382">
        <v>364</v>
      </c>
      <c r="L2265" s="231" t="s">
        <v>2860</v>
      </c>
    </row>
    <row r="2266" spans="1:12" ht="25.5" hidden="1" customHeight="1" x14ac:dyDescent="0.2">
      <c r="A2266" s="3">
        <v>2260</v>
      </c>
      <c r="B2266" s="179">
        <v>6320</v>
      </c>
      <c r="C2266" s="230" t="s">
        <v>3075</v>
      </c>
      <c r="D2266" s="188">
        <v>3</v>
      </c>
      <c r="E2266" s="179"/>
      <c r="F2266" s="179" t="s">
        <v>2298</v>
      </c>
      <c r="G2266" s="194" t="s">
        <v>2725</v>
      </c>
      <c r="H2266" s="490">
        <v>30000</v>
      </c>
      <c r="I2266" s="224" t="s">
        <v>76</v>
      </c>
      <c r="J2266" s="237">
        <v>45078</v>
      </c>
      <c r="K2266" s="382">
        <v>364</v>
      </c>
      <c r="L2266" s="231" t="s">
        <v>2860</v>
      </c>
    </row>
    <row r="2267" spans="1:12" ht="38.25" hidden="1" customHeight="1" x14ac:dyDescent="0.2">
      <c r="A2267" s="3">
        <v>2261</v>
      </c>
      <c r="B2267" s="179">
        <v>6320</v>
      </c>
      <c r="C2267" s="230" t="s">
        <v>3076</v>
      </c>
      <c r="D2267" s="188">
        <v>2</v>
      </c>
      <c r="E2267" s="179"/>
      <c r="F2267" s="179" t="s">
        <v>2298</v>
      </c>
      <c r="G2267" s="198">
        <v>47131904</v>
      </c>
      <c r="H2267" s="490">
        <v>400000</v>
      </c>
      <c r="I2267" s="224" t="s">
        <v>76</v>
      </c>
      <c r="J2267" s="237">
        <v>45078</v>
      </c>
      <c r="K2267" s="382">
        <v>364</v>
      </c>
      <c r="L2267" s="231" t="s">
        <v>2860</v>
      </c>
    </row>
    <row r="2268" spans="1:12" ht="63.75" hidden="1" customHeight="1" x14ac:dyDescent="0.2">
      <c r="A2268" s="3">
        <v>2262</v>
      </c>
      <c r="B2268" s="179">
        <v>6320</v>
      </c>
      <c r="C2268" s="230" t="s">
        <v>3077</v>
      </c>
      <c r="D2268" s="188">
        <v>12</v>
      </c>
      <c r="E2268" s="179"/>
      <c r="F2268" s="179" t="s">
        <v>2298</v>
      </c>
      <c r="G2268" s="59">
        <v>31162418</v>
      </c>
      <c r="H2268" s="490">
        <v>70000</v>
      </c>
      <c r="I2268" s="224" t="s">
        <v>76</v>
      </c>
      <c r="J2268" s="237">
        <v>45078</v>
      </c>
      <c r="K2268" s="382">
        <v>364</v>
      </c>
      <c r="L2268" s="231" t="s">
        <v>2860</v>
      </c>
    </row>
    <row r="2269" spans="1:12" ht="38.25" hidden="1" customHeight="1" x14ac:dyDescent="0.2">
      <c r="A2269" s="3">
        <v>2263</v>
      </c>
      <c r="B2269" s="179">
        <v>6320</v>
      </c>
      <c r="C2269" s="230" t="s">
        <v>3078</v>
      </c>
      <c r="D2269" s="188">
        <v>11</v>
      </c>
      <c r="E2269" s="179"/>
      <c r="F2269" s="179" t="s">
        <v>2298</v>
      </c>
      <c r="G2269" s="59" t="s">
        <v>3079</v>
      </c>
      <c r="H2269" s="490">
        <v>75000</v>
      </c>
      <c r="I2269" s="224" t="s">
        <v>76</v>
      </c>
      <c r="J2269" s="237">
        <v>45078</v>
      </c>
      <c r="K2269" s="382">
        <v>364</v>
      </c>
      <c r="L2269" s="231" t="s">
        <v>2860</v>
      </c>
    </row>
    <row r="2270" spans="1:12" ht="51" hidden="1" customHeight="1" x14ac:dyDescent="0.2">
      <c r="A2270" s="3">
        <v>2264</v>
      </c>
      <c r="B2270" s="179">
        <v>6320</v>
      </c>
      <c r="C2270" s="230" t="s">
        <v>3080</v>
      </c>
      <c r="D2270" s="188">
        <v>35</v>
      </c>
      <c r="E2270" s="179"/>
      <c r="F2270" s="179" t="s">
        <v>2298</v>
      </c>
      <c r="G2270" s="59">
        <v>92014769</v>
      </c>
      <c r="H2270" s="490">
        <v>50000</v>
      </c>
      <c r="I2270" s="224" t="s">
        <v>76</v>
      </c>
      <c r="J2270" s="237">
        <v>45078</v>
      </c>
      <c r="K2270" s="382">
        <v>364</v>
      </c>
      <c r="L2270" s="231" t="s">
        <v>2860</v>
      </c>
    </row>
    <row r="2271" spans="1:12" ht="25.5" hidden="1" customHeight="1" x14ac:dyDescent="0.2">
      <c r="A2271" s="3">
        <v>2265</v>
      </c>
      <c r="B2271" s="179">
        <v>6320</v>
      </c>
      <c r="C2271" s="230" t="s">
        <v>3081</v>
      </c>
      <c r="D2271" s="188">
        <v>9</v>
      </c>
      <c r="E2271" s="179"/>
      <c r="F2271" s="179" t="s">
        <v>2298</v>
      </c>
      <c r="G2271" s="194">
        <v>44121634</v>
      </c>
      <c r="H2271" s="490">
        <v>70000</v>
      </c>
      <c r="I2271" s="224" t="s">
        <v>76</v>
      </c>
      <c r="J2271" s="237">
        <v>45078</v>
      </c>
      <c r="K2271" s="382">
        <v>364</v>
      </c>
      <c r="L2271" s="231" t="s">
        <v>2860</v>
      </c>
    </row>
    <row r="2272" spans="1:12" ht="12.75" hidden="1" customHeight="1" x14ac:dyDescent="0.2">
      <c r="A2272" s="3">
        <v>2266</v>
      </c>
      <c r="B2272" s="179">
        <v>6320</v>
      </c>
      <c r="C2272" s="230" t="s">
        <v>3082</v>
      </c>
      <c r="D2272" s="196">
        <v>44</v>
      </c>
      <c r="E2272" s="223"/>
      <c r="F2272" s="179" t="s">
        <v>2298</v>
      </c>
      <c r="G2272" s="194" t="s">
        <v>2881</v>
      </c>
      <c r="H2272" s="590">
        <v>165000</v>
      </c>
      <c r="I2272" s="224" t="s">
        <v>2882</v>
      </c>
      <c r="J2272" s="237">
        <v>45078</v>
      </c>
      <c r="K2272" s="382">
        <v>374</v>
      </c>
      <c r="L2272" s="231" t="s">
        <v>2860</v>
      </c>
    </row>
    <row r="2273" spans="1:12" ht="12.75" hidden="1" customHeight="1" x14ac:dyDescent="0.2">
      <c r="A2273" s="3">
        <v>2267</v>
      </c>
      <c r="B2273" s="179">
        <v>6320</v>
      </c>
      <c r="C2273" s="230" t="s">
        <v>3083</v>
      </c>
      <c r="D2273" s="196">
        <v>25</v>
      </c>
      <c r="E2273" s="223"/>
      <c r="F2273" s="179" t="s">
        <v>2298</v>
      </c>
      <c r="G2273" s="194" t="s">
        <v>2883</v>
      </c>
      <c r="H2273" s="590">
        <v>35000</v>
      </c>
      <c r="I2273" s="224" t="s">
        <v>2882</v>
      </c>
      <c r="J2273" s="237">
        <v>45078</v>
      </c>
      <c r="K2273" s="382">
        <v>374</v>
      </c>
      <c r="L2273" s="231" t="s">
        <v>2860</v>
      </c>
    </row>
    <row r="2274" spans="1:12" ht="38.25" hidden="1" customHeight="1" x14ac:dyDescent="0.2">
      <c r="A2274" s="3">
        <v>2268</v>
      </c>
      <c r="B2274" s="179">
        <v>6320</v>
      </c>
      <c r="C2274" s="230" t="s">
        <v>3084</v>
      </c>
      <c r="D2274" s="188">
        <v>1</v>
      </c>
      <c r="E2274" s="179"/>
      <c r="F2274" s="179" t="s">
        <v>2298</v>
      </c>
      <c r="G2274" s="194" t="s">
        <v>2887</v>
      </c>
      <c r="H2274" s="490">
        <v>122000</v>
      </c>
      <c r="I2274" s="224" t="s">
        <v>2892</v>
      </c>
      <c r="J2274" s="237">
        <v>45076</v>
      </c>
      <c r="K2274" s="382">
        <v>352</v>
      </c>
      <c r="L2274" s="231" t="s">
        <v>2860</v>
      </c>
    </row>
    <row r="2275" spans="1:12" ht="76.5" hidden="1" customHeight="1" x14ac:dyDescent="0.2">
      <c r="A2275" s="3">
        <v>2269</v>
      </c>
      <c r="B2275" s="179">
        <v>6320</v>
      </c>
      <c r="C2275" s="230" t="s">
        <v>3085</v>
      </c>
      <c r="D2275" s="188">
        <v>1</v>
      </c>
      <c r="E2275" s="179"/>
      <c r="F2275" s="179" t="s">
        <v>2298</v>
      </c>
      <c r="G2275" s="194" t="s">
        <v>3070</v>
      </c>
      <c r="H2275" s="490">
        <v>70000</v>
      </c>
      <c r="I2275" s="224" t="s">
        <v>2892</v>
      </c>
      <c r="J2275" s="237">
        <v>45076</v>
      </c>
      <c r="K2275" s="382">
        <v>352</v>
      </c>
      <c r="L2275" s="231" t="s">
        <v>2860</v>
      </c>
    </row>
    <row r="2276" spans="1:12" ht="51" hidden="1" x14ac:dyDescent="0.2">
      <c r="A2276" s="3">
        <v>2270</v>
      </c>
      <c r="B2276" s="179">
        <v>6320</v>
      </c>
      <c r="C2276" s="230" t="s">
        <v>3086</v>
      </c>
      <c r="D2276" s="188">
        <v>2</v>
      </c>
      <c r="E2276" s="179"/>
      <c r="F2276" s="179" t="s">
        <v>2298</v>
      </c>
      <c r="G2276" s="194" t="s">
        <v>2891</v>
      </c>
      <c r="H2276" s="490">
        <v>6000</v>
      </c>
      <c r="I2276" s="224" t="s">
        <v>2892</v>
      </c>
      <c r="J2276" s="237">
        <v>45076</v>
      </c>
      <c r="K2276" s="382">
        <v>350</v>
      </c>
      <c r="L2276" s="231" t="s">
        <v>2860</v>
      </c>
    </row>
    <row r="2277" spans="1:12" ht="51" hidden="1" x14ac:dyDescent="0.2">
      <c r="A2277" s="3">
        <v>2271</v>
      </c>
      <c r="B2277" s="179">
        <v>6320</v>
      </c>
      <c r="C2277" s="230" t="s">
        <v>3087</v>
      </c>
      <c r="D2277" s="188">
        <v>2</v>
      </c>
      <c r="E2277" s="179"/>
      <c r="F2277" s="179" t="s">
        <v>2298</v>
      </c>
      <c r="G2277" s="194" t="s">
        <v>2894</v>
      </c>
      <c r="H2277" s="490">
        <v>6000</v>
      </c>
      <c r="I2277" s="224" t="s">
        <v>2892</v>
      </c>
      <c r="J2277" s="237">
        <v>45076</v>
      </c>
      <c r="K2277" s="382">
        <v>350</v>
      </c>
      <c r="L2277" s="231" t="s">
        <v>2860</v>
      </c>
    </row>
    <row r="2278" spans="1:12" ht="25.5" hidden="1" x14ac:dyDescent="0.2">
      <c r="A2278" s="3">
        <v>2272</v>
      </c>
      <c r="B2278" s="179">
        <v>6320</v>
      </c>
      <c r="C2278" s="228" t="s">
        <v>2372</v>
      </c>
      <c r="D2278" s="188">
        <v>2</v>
      </c>
      <c r="E2278" s="179"/>
      <c r="F2278" s="179" t="s">
        <v>2298</v>
      </c>
      <c r="G2278" s="194" t="s">
        <v>2897</v>
      </c>
      <c r="H2278" s="490">
        <v>3000</v>
      </c>
      <c r="I2278" s="224" t="s">
        <v>2892</v>
      </c>
      <c r="J2278" s="237">
        <v>45076</v>
      </c>
      <c r="K2278" s="382">
        <v>350</v>
      </c>
      <c r="L2278" s="231" t="s">
        <v>2860</v>
      </c>
    </row>
    <row r="2279" spans="1:12" ht="25.5" hidden="1" x14ac:dyDescent="0.2">
      <c r="A2279" s="3">
        <v>2273</v>
      </c>
      <c r="B2279" s="179">
        <v>6320</v>
      </c>
      <c r="C2279" s="228" t="s">
        <v>3088</v>
      </c>
      <c r="D2279" s="188">
        <v>6</v>
      </c>
      <c r="E2279" s="179"/>
      <c r="F2279" s="179" t="s">
        <v>2298</v>
      </c>
      <c r="G2279" s="194" t="s">
        <v>2414</v>
      </c>
      <c r="H2279" s="490">
        <v>3000</v>
      </c>
      <c r="I2279" s="224" t="s">
        <v>2892</v>
      </c>
      <c r="J2279" s="237">
        <v>45076</v>
      </c>
      <c r="K2279" s="382">
        <v>350</v>
      </c>
      <c r="L2279" s="231" t="s">
        <v>2860</v>
      </c>
    </row>
    <row r="2280" spans="1:12" ht="25.5" hidden="1" x14ac:dyDescent="0.2">
      <c r="A2280" s="3">
        <v>2274</v>
      </c>
      <c r="B2280" s="179">
        <v>6320</v>
      </c>
      <c r="C2280" s="228" t="s">
        <v>2965</v>
      </c>
      <c r="D2280" s="188">
        <v>14</v>
      </c>
      <c r="E2280" s="179"/>
      <c r="F2280" s="179" t="s">
        <v>2298</v>
      </c>
      <c r="G2280" s="194" t="s">
        <v>2966</v>
      </c>
      <c r="H2280" s="490">
        <v>3000</v>
      </c>
      <c r="I2280" s="224" t="s">
        <v>2892</v>
      </c>
      <c r="J2280" s="237">
        <v>45076</v>
      </c>
      <c r="K2280" s="382">
        <v>350</v>
      </c>
      <c r="L2280" s="231" t="s">
        <v>2860</v>
      </c>
    </row>
    <row r="2281" spans="1:12" ht="38.25" hidden="1" x14ac:dyDescent="0.2">
      <c r="A2281" s="3">
        <v>2275</v>
      </c>
      <c r="B2281" s="179">
        <v>6320</v>
      </c>
      <c r="C2281" s="228" t="s">
        <v>3089</v>
      </c>
      <c r="D2281" s="188">
        <v>1</v>
      </c>
      <c r="E2281" s="179"/>
      <c r="F2281" s="179" t="s">
        <v>2298</v>
      </c>
      <c r="G2281" s="194" t="s">
        <v>2913</v>
      </c>
      <c r="H2281" s="490">
        <v>8000</v>
      </c>
      <c r="I2281" s="224" t="s">
        <v>2892</v>
      </c>
      <c r="J2281" s="237">
        <v>45076</v>
      </c>
      <c r="K2281" s="382">
        <v>350</v>
      </c>
      <c r="L2281" s="231" t="s">
        <v>2860</v>
      </c>
    </row>
    <row r="2282" spans="1:12" ht="38.25" hidden="1" x14ac:dyDescent="0.2">
      <c r="A2282" s="3">
        <v>2276</v>
      </c>
      <c r="B2282" s="179">
        <v>6320</v>
      </c>
      <c r="C2282" s="228" t="s">
        <v>3090</v>
      </c>
      <c r="D2282" s="188">
        <v>1</v>
      </c>
      <c r="E2282" s="179"/>
      <c r="F2282" s="179" t="s">
        <v>2298</v>
      </c>
      <c r="G2282" s="194" t="s">
        <v>2915</v>
      </c>
      <c r="H2282" s="490">
        <v>8000</v>
      </c>
      <c r="I2282" s="224" t="s">
        <v>2892</v>
      </c>
      <c r="J2282" s="237">
        <v>45076</v>
      </c>
      <c r="K2282" s="382">
        <v>350</v>
      </c>
      <c r="L2282" s="231" t="s">
        <v>2860</v>
      </c>
    </row>
    <row r="2283" spans="1:12" ht="25.5" hidden="1" x14ac:dyDescent="0.2">
      <c r="A2283" s="3">
        <v>2277</v>
      </c>
      <c r="B2283" s="179">
        <v>6320</v>
      </c>
      <c r="C2283" s="228" t="s">
        <v>3091</v>
      </c>
      <c r="D2283" s="188">
        <v>3</v>
      </c>
      <c r="E2283" s="179"/>
      <c r="F2283" s="179" t="s">
        <v>2298</v>
      </c>
      <c r="G2283" s="194" t="s">
        <v>2898</v>
      </c>
      <c r="H2283" s="490">
        <v>8000</v>
      </c>
      <c r="I2283" s="224" t="s">
        <v>2892</v>
      </c>
      <c r="J2283" s="237">
        <v>45076</v>
      </c>
      <c r="K2283" s="382">
        <v>350</v>
      </c>
      <c r="L2283" s="231" t="s">
        <v>2860</v>
      </c>
    </row>
    <row r="2284" spans="1:12" ht="38.25" hidden="1" x14ac:dyDescent="0.2">
      <c r="A2284" s="3">
        <v>2278</v>
      </c>
      <c r="B2284" s="179">
        <v>6320</v>
      </c>
      <c r="C2284" s="228" t="s">
        <v>3092</v>
      </c>
      <c r="D2284" s="188">
        <v>1</v>
      </c>
      <c r="E2284" s="179"/>
      <c r="F2284" s="179" t="s">
        <v>2298</v>
      </c>
      <c r="G2284" s="194" t="s">
        <v>2968</v>
      </c>
      <c r="H2284" s="490">
        <v>8000</v>
      </c>
      <c r="I2284" s="224" t="s">
        <v>2892</v>
      </c>
      <c r="J2284" s="237">
        <v>45076</v>
      </c>
      <c r="K2284" s="382">
        <v>350</v>
      </c>
      <c r="L2284" s="231" t="s">
        <v>2860</v>
      </c>
    </row>
    <row r="2285" spans="1:12" ht="38.25" hidden="1" x14ac:dyDescent="0.2">
      <c r="A2285" s="3">
        <v>2279</v>
      </c>
      <c r="B2285" s="179">
        <v>6320</v>
      </c>
      <c r="C2285" s="228" t="s">
        <v>3093</v>
      </c>
      <c r="D2285" s="188">
        <v>2</v>
      </c>
      <c r="E2285" s="179"/>
      <c r="F2285" s="179" t="s">
        <v>2298</v>
      </c>
      <c r="G2285" s="194" t="s">
        <v>2970</v>
      </c>
      <c r="H2285" s="490">
        <v>4000</v>
      </c>
      <c r="I2285" s="224" t="s">
        <v>2892</v>
      </c>
      <c r="J2285" s="237">
        <v>45076</v>
      </c>
      <c r="K2285" s="382">
        <v>350</v>
      </c>
      <c r="L2285" s="231" t="s">
        <v>2860</v>
      </c>
    </row>
    <row r="2286" spans="1:12" ht="25.5" hidden="1" x14ac:dyDescent="0.2">
      <c r="A2286" s="3">
        <v>2280</v>
      </c>
      <c r="B2286" s="179">
        <v>6320</v>
      </c>
      <c r="C2286" s="228" t="s">
        <v>3094</v>
      </c>
      <c r="D2286" s="188">
        <v>1</v>
      </c>
      <c r="E2286" s="179"/>
      <c r="F2286" s="179" t="s">
        <v>2298</v>
      </c>
      <c r="G2286" s="194" t="s">
        <v>2972</v>
      </c>
      <c r="H2286" s="490">
        <v>3000</v>
      </c>
      <c r="I2286" s="224" t="s">
        <v>2892</v>
      </c>
      <c r="J2286" s="237">
        <v>45076</v>
      </c>
      <c r="K2286" s="382">
        <v>350</v>
      </c>
      <c r="L2286" s="231" t="s">
        <v>2860</v>
      </c>
    </row>
    <row r="2287" spans="1:12" ht="25.5" hidden="1" x14ac:dyDescent="0.2">
      <c r="A2287" s="3">
        <v>2281</v>
      </c>
      <c r="B2287" s="179">
        <v>6320</v>
      </c>
      <c r="C2287" s="228" t="s">
        <v>3095</v>
      </c>
      <c r="D2287" s="188">
        <v>21</v>
      </c>
      <c r="E2287" s="179"/>
      <c r="F2287" s="179" t="s">
        <v>2298</v>
      </c>
      <c r="G2287" s="194" t="s">
        <v>2917</v>
      </c>
      <c r="H2287" s="490">
        <v>9000</v>
      </c>
      <c r="I2287" s="224" t="s">
        <v>2892</v>
      </c>
      <c r="J2287" s="237">
        <v>45076</v>
      </c>
      <c r="K2287" s="382">
        <v>350</v>
      </c>
      <c r="L2287" s="231" t="s">
        <v>2860</v>
      </c>
    </row>
    <row r="2288" spans="1:12" ht="38.25" hidden="1" x14ac:dyDescent="0.2">
      <c r="A2288" s="3">
        <v>2282</v>
      </c>
      <c r="B2288" s="179">
        <v>6320</v>
      </c>
      <c r="C2288" s="228" t="s">
        <v>3096</v>
      </c>
      <c r="D2288" s="188">
        <v>2</v>
      </c>
      <c r="E2288" s="179"/>
      <c r="F2288" s="179" t="s">
        <v>2298</v>
      </c>
      <c r="G2288" s="194" t="s">
        <v>2919</v>
      </c>
      <c r="H2288" s="490">
        <v>9000</v>
      </c>
      <c r="I2288" s="224" t="s">
        <v>2892</v>
      </c>
      <c r="J2288" s="237">
        <v>45076</v>
      </c>
      <c r="K2288" s="382">
        <v>350</v>
      </c>
      <c r="L2288" s="231" t="s">
        <v>2860</v>
      </c>
    </row>
    <row r="2289" spans="1:12" ht="38.25" hidden="1" x14ac:dyDescent="0.2">
      <c r="A2289" s="3">
        <v>2283</v>
      </c>
      <c r="B2289" s="179">
        <v>6320</v>
      </c>
      <c r="C2289" s="228" t="s">
        <v>3097</v>
      </c>
      <c r="D2289" s="188">
        <v>0</v>
      </c>
      <c r="E2289" s="179"/>
      <c r="F2289" s="179" t="s">
        <v>2298</v>
      </c>
      <c r="G2289" s="194" t="s">
        <v>2921</v>
      </c>
      <c r="H2289" s="490">
        <v>9000</v>
      </c>
      <c r="I2289" s="224" t="s">
        <v>2892</v>
      </c>
      <c r="J2289" s="237">
        <v>45076</v>
      </c>
      <c r="K2289" s="382">
        <v>350</v>
      </c>
      <c r="L2289" s="231" t="s">
        <v>2860</v>
      </c>
    </row>
    <row r="2290" spans="1:12" ht="25.5" hidden="1" x14ac:dyDescent="0.2">
      <c r="A2290" s="3">
        <v>2284</v>
      </c>
      <c r="B2290" s="179">
        <v>6320</v>
      </c>
      <c r="C2290" s="228" t="s">
        <v>2973</v>
      </c>
      <c r="D2290" s="188">
        <v>9</v>
      </c>
      <c r="E2290" s="179"/>
      <c r="F2290" s="179" t="s">
        <v>2298</v>
      </c>
      <c r="G2290" s="194" t="s">
        <v>2974</v>
      </c>
      <c r="H2290" s="490">
        <v>6000</v>
      </c>
      <c r="I2290" s="224" t="s">
        <v>2892</v>
      </c>
      <c r="J2290" s="237">
        <v>45076</v>
      </c>
      <c r="K2290" s="382">
        <v>350</v>
      </c>
      <c r="L2290" s="231" t="s">
        <v>2860</v>
      </c>
    </row>
    <row r="2291" spans="1:12" ht="38.25" hidden="1" x14ac:dyDescent="0.2">
      <c r="A2291" s="3">
        <v>2285</v>
      </c>
      <c r="B2291" s="179">
        <v>6320</v>
      </c>
      <c r="C2291" s="228" t="s">
        <v>2922</v>
      </c>
      <c r="D2291" s="188">
        <v>2</v>
      </c>
      <c r="E2291" s="179"/>
      <c r="F2291" s="179" t="s">
        <v>2298</v>
      </c>
      <c r="G2291" s="194" t="s">
        <v>2923</v>
      </c>
      <c r="H2291" s="490">
        <v>6000</v>
      </c>
      <c r="I2291" s="224" t="s">
        <v>2892</v>
      </c>
      <c r="J2291" s="237">
        <v>45076</v>
      </c>
      <c r="K2291" s="382">
        <v>350</v>
      </c>
      <c r="L2291" s="231" t="s">
        <v>2860</v>
      </c>
    </row>
    <row r="2292" spans="1:12" ht="38.25" hidden="1" x14ac:dyDescent="0.2">
      <c r="A2292" s="3">
        <v>2286</v>
      </c>
      <c r="B2292" s="179">
        <v>6320</v>
      </c>
      <c r="C2292" s="228" t="s">
        <v>3098</v>
      </c>
      <c r="D2292" s="188">
        <v>2</v>
      </c>
      <c r="E2292" s="179"/>
      <c r="F2292" s="179" t="s">
        <v>2298</v>
      </c>
      <c r="G2292" s="194" t="s">
        <v>2976</v>
      </c>
      <c r="H2292" s="490">
        <v>6000</v>
      </c>
      <c r="I2292" s="224" t="s">
        <v>2892</v>
      </c>
      <c r="J2292" s="237">
        <v>45076</v>
      </c>
      <c r="K2292" s="382">
        <v>350</v>
      </c>
      <c r="L2292" s="231" t="s">
        <v>2860</v>
      </c>
    </row>
    <row r="2293" spans="1:12" ht="25.5" hidden="1" x14ac:dyDescent="0.2">
      <c r="A2293" s="3">
        <v>2287</v>
      </c>
      <c r="B2293" s="179">
        <v>6320</v>
      </c>
      <c r="C2293" s="228" t="s">
        <v>3099</v>
      </c>
      <c r="D2293" s="188">
        <v>3</v>
      </c>
      <c r="E2293" s="179"/>
      <c r="F2293" s="179" t="s">
        <v>2298</v>
      </c>
      <c r="G2293" s="194" t="s">
        <v>2902</v>
      </c>
      <c r="H2293" s="490">
        <v>2000</v>
      </c>
      <c r="I2293" s="224" t="s">
        <v>2892</v>
      </c>
      <c r="J2293" s="237">
        <v>45076</v>
      </c>
      <c r="K2293" s="382">
        <v>350</v>
      </c>
      <c r="L2293" s="231" t="s">
        <v>2860</v>
      </c>
    </row>
    <row r="2294" spans="1:12" ht="25.5" hidden="1" x14ac:dyDescent="0.2">
      <c r="A2294" s="3">
        <v>2288</v>
      </c>
      <c r="B2294" s="179">
        <v>6320</v>
      </c>
      <c r="C2294" s="228" t="s">
        <v>3100</v>
      </c>
      <c r="D2294" s="188">
        <v>3</v>
      </c>
      <c r="E2294" s="179"/>
      <c r="F2294" s="179" t="s">
        <v>2298</v>
      </c>
      <c r="G2294" s="194" t="s">
        <v>2400</v>
      </c>
      <c r="H2294" s="490">
        <v>6000</v>
      </c>
      <c r="I2294" s="224" t="s">
        <v>2892</v>
      </c>
      <c r="J2294" s="237">
        <v>45076</v>
      </c>
      <c r="K2294" s="382">
        <v>350</v>
      </c>
      <c r="L2294" s="231" t="s">
        <v>2860</v>
      </c>
    </row>
    <row r="2295" spans="1:12" ht="51" hidden="1" x14ac:dyDescent="0.2">
      <c r="A2295" s="3">
        <v>2289</v>
      </c>
      <c r="B2295" s="179">
        <v>6320</v>
      </c>
      <c r="C2295" s="228" t="s">
        <v>3101</v>
      </c>
      <c r="D2295" s="188">
        <v>1</v>
      </c>
      <c r="E2295" s="179"/>
      <c r="F2295" s="179" t="s">
        <v>2298</v>
      </c>
      <c r="G2295" s="194" t="s">
        <v>2964</v>
      </c>
      <c r="H2295" s="490">
        <v>8000</v>
      </c>
      <c r="I2295" s="224" t="s">
        <v>2892</v>
      </c>
      <c r="J2295" s="237">
        <v>45076</v>
      </c>
      <c r="K2295" s="382">
        <v>350</v>
      </c>
      <c r="L2295" s="231" t="s">
        <v>2860</v>
      </c>
    </row>
    <row r="2296" spans="1:12" ht="51" hidden="1" x14ac:dyDescent="0.2">
      <c r="A2296" s="3">
        <v>2290</v>
      </c>
      <c r="B2296" s="179">
        <v>6320</v>
      </c>
      <c r="C2296" s="228" t="s">
        <v>3102</v>
      </c>
      <c r="D2296" s="188">
        <v>1</v>
      </c>
      <c r="E2296" s="179"/>
      <c r="F2296" s="179" t="s">
        <v>2298</v>
      </c>
      <c r="G2296" s="194" t="s">
        <v>2382</v>
      </c>
      <c r="H2296" s="490">
        <v>8000</v>
      </c>
      <c r="I2296" s="224" t="s">
        <v>2892</v>
      </c>
      <c r="J2296" s="237">
        <v>45076</v>
      </c>
      <c r="K2296" s="382">
        <v>350</v>
      </c>
      <c r="L2296" s="231" t="s">
        <v>2860</v>
      </c>
    </row>
    <row r="2297" spans="1:12" ht="25.5" hidden="1" x14ac:dyDescent="0.2">
      <c r="A2297" s="3">
        <v>2291</v>
      </c>
      <c r="B2297" s="179">
        <v>6320</v>
      </c>
      <c r="C2297" s="228" t="s">
        <v>3103</v>
      </c>
      <c r="D2297" s="188">
        <v>2</v>
      </c>
      <c r="E2297" s="179"/>
      <c r="F2297" s="179" t="s">
        <v>2298</v>
      </c>
      <c r="G2297" s="194" t="s">
        <v>2911</v>
      </c>
      <c r="H2297" s="490">
        <v>8000</v>
      </c>
      <c r="I2297" s="224" t="s">
        <v>2892</v>
      </c>
      <c r="J2297" s="237">
        <v>45076</v>
      </c>
      <c r="K2297" s="382">
        <v>350</v>
      </c>
      <c r="L2297" s="231" t="s">
        <v>2860</v>
      </c>
    </row>
    <row r="2298" spans="1:12" ht="25.5" hidden="1" x14ac:dyDescent="0.2">
      <c r="A2298" s="3">
        <v>2292</v>
      </c>
      <c r="B2298" s="179">
        <v>6320</v>
      </c>
      <c r="C2298" s="230" t="s">
        <v>3104</v>
      </c>
      <c r="D2298" s="188">
        <v>4</v>
      </c>
      <c r="E2298" s="179"/>
      <c r="F2298" s="179" t="s">
        <v>2298</v>
      </c>
      <c r="G2298" s="194">
        <v>92046570</v>
      </c>
      <c r="H2298" s="490">
        <v>8000</v>
      </c>
      <c r="I2298" s="224" t="s">
        <v>2892</v>
      </c>
      <c r="J2298" s="237">
        <v>45076</v>
      </c>
      <c r="K2298" s="382">
        <v>350</v>
      </c>
      <c r="L2298" s="231" t="s">
        <v>2860</v>
      </c>
    </row>
    <row r="2299" spans="1:12" ht="76.5" hidden="1" customHeight="1" x14ac:dyDescent="0.2">
      <c r="A2299" s="3">
        <v>2293</v>
      </c>
      <c r="B2299" s="179">
        <v>6320</v>
      </c>
      <c r="C2299" s="230" t="s">
        <v>3105</v>
      </c>
      <c r="D2299" s="188">
        <v>1</v>
      </c>
      <c r="E2299" s="179"/>
      <c r="F2299" s="179" t="s">
        <v>2298</v>
      </c>
      <c r="G2299" s="194">
        <v>81141504</v>
      </c>
      <c r="H2299" s="490">
        <v>5000000</v>
      </c>
      <c r="I2299" s="224" t="s">
        <v>105</v>
      </c>
      <c r="J2299" s="237">
        <v>45015</v>
      </c>
      <c r="K2299" s="382">
        <v>192</v>
      </c>
      <c r="L2299" s="231" t="s">
        <v>3049</v>
      </c>
    </row>
    <row r="2300" spans="1:12" ht="89.25" hidden="1" customHeight="1" x14ac:dyDescent="0.2">
      <c r="A2300" s="3">
        <v>2294</v>
      </c>
      <c r="B2300" s="179">
        <v>6320</v>
      </c>
      <c r="C2300" s="230" t="s">
        <v>3106</v>
      </c>
      <c r="D2300" s="188">
        <v>1</v>
      </c>
      <c r="E2300" s="179"/>
      <c r="F2300" s="179" t="s">
        <v>2298</v>
      </c>
      <c r="G2300" s="194">
        <v>81141504</v>
      </c>
      <c r="H2300" s="490">
        <v>2000000</v>
      </c>
      <c r="I2300" s="224" t="s">
        <v>105</v>
      </c>
      <c r="J2300" s="237">
        <v>45015</v>
      </c>
      <c r="K2300" s="382">
        <v>192</v>
      </c>
      <c r="L2300" s="231" t="s">
        <v>3049</v>
      </c>
    </row>
    <row r="2301" spans="1:12" ht="51" hidden="1" customHeight="1" x14ac:dyDescent="0.2">
      <c r="A2301" s="3">
        <v>2295</v>
      </c>
      <c r="B2301" s="179">
        <v>6320</v>
      </c>
      <c r="C2301" s="230" t="s">
        <v>3107</v>
      </c>
      <c r="D2301" s="188">
        <v>1</v>
      </c>
      <c r="E2301" s="179"/>
      <c r="F2301" s="179" t="s">
        <v>2298</v>
      </c>
      <c r="G2301" s="194">
        <v>81141504</v>
      </c>
      <c r="H2301" s="490">
        <v>2000000</v>
      </c>
      <c r="I2301" s="224" t="s">
        <v>105</v>
      </c>
      <c r="J2301" s="237">
        <v>45015</v>
      </c>
      <c r="K2301" s="382">
        <v>192</v>
      </c>
      <c r="L2301" s="231" t="s">
        <v>3049</v>
      </c>
    </row>
    <row r="2302" spans="1:12" ht="25.5" hidden="1" customHeight="1" x14ac:dyDescent="0.2">
      <c r="A2302" s="3">
        <v>2296</v>
      </c>
      <c r="B2302" s="179">
        <v>6320</v>
      </c>
      <c r="C2302" s="230" t="s">
        <v>3108</v>
      </c>
      <c r="D2302" s="188">
        <v>1</v>
      </c>
      <c r="E2302" s="179"/>
      <c r="F2302" s="179" t="s">
        <v>2298</v>
      </c>
      <c r="G2302" s="194" t="s">
        <v>3109</v>
      </c>
      <c r="H2302" s="490">
        <v>22000</v>
      </c>
      <c r="I2302" s="224" t="s">
        <v>47</v>
      </c>
      <c r="J2302" s="237">
        <v>45015</v>
      </c>
      <c r="K2302" s="382">
        <v>351</v>
      </c>
      <c r="L2302" s="231" t="s">
        <v>2860</v>
      </c>
    </row>
    <row r="2303" spans="1:12" ht="140.25" hidden="1" customHeight="1" x14ac:dyDescent="0.2">
      <c r="A2303" s="3">
        <v>2297</v>
      </c>
      <c r="B2303" s="372">
        <v>6320</v>
      </c>
      <c r="C2303" s="373" t="s">
        <v>3110</v>
      </c>
      <c r="D2303" s="146">
        <v>1</v>
      </c>
      <c r="E2303" s="372"/>
      <c r="F2303" s="96" t="s">
        <v>2637</v>
      </c>
      <c r="G2303" s="194">
        <v>60104704</v>
      </c>
      <c r="H2303" s="586">
        <v>86601000</v>
      </c>
      <c r="I2303" s="224" t="s">
        <v>165</v>
      </c>
      <c r="J2303" s="251">
        <v>44958</v>
      </c>
      <c r="K2303" s="382">
        <v>413</v>
      </c>
      <c r="L2303" s="230"/>
    </row>
    <row r="2304" spans="1:12" ht="25.5" hidden="1" customHeight="1" x14ac:dyDescent="0.2">
      <c r="A2304" s="3">
        <v>2298</v>
      </c>
      <c r="B2304" s="179">
        <v>7020</v>
      </c>
      <c r="C2304" s="228" t="s">
        <v>3111</v>
      </c>
      <c r="D2304" s="188" t="s">
        <v>3112</v>
      </c>
      <c r="E2304" s="205"/>
      <c r="F2304" s="203" t="s">
        <v>2298</v>
      </c>
      <c r="G2304" s="179">
        <v>72101505</v>
      </c>
      <c r="H2304" s="490">
        <v>65000</v>
      </c>
      <c r="I2304" s="224" t="s">
        <v>73</v>
      </c>
      <c r="J2304" s="178" t="s">
        <v>858</v>
      </c>
      <c r="K2304" s="208">
        <v>250</v>
      </c>
      <c r="L2304" s="231" t="s">
        <v>2860</v>
      </c>
    </row>
    <row r="2305" spans="1:12" ht="51" hidden="1" customHeight="1" x14ac:dyDescent="0.2">
      <c r="A2305" s="3">
        <v>2299</v>
      </c>
      <c r="B2305" s="471">
        <v>7020</v>
      </c>
      <c r="C2305" s="472" t="s">
        <v>3113</v>
      </c>
      <c r="D2305" s="501" t="s">
        <v>3114</v>
      </c>
      <c r="E2305" s="471"/>
      <c r="F2305" s="471" t="s">
        <v>2298</v>
      </c>
      <c r="G2305" s="471">
        <v>15101506</v>
      </c>
      <c r="H2305" s="598">
        <v>220000</v>
      </c>
      <c r="I2305" s="469" t="s">
        <v>2863</v>
      </c>
      <c r="J2305" s="470" t="s">
        <v>858</v>
      </c>
      <c r="K2305" s="473">
        <v>259</v>
      </c>
      <c r="L2305" s="474" t="s">
        <v>2860</v>
      </c>
    </row>
    <row r="2306" spans="1:12" ht="89.25" hidden="1" customHeight="1" x14ac:dyDescent="0.2">
      <c r="A2306" s="3">
        <v>2300</v>
      </c>
      <c r="B2306" s="179">
        <v>7020</v>
      </c>
      <c r="C2306" s="228" t="s">
        <v>3115</v>
      </c>
      <c r="D2306" s="188" t="s">
        <v>3116</v>
      </c>
      <c r="E2306" s="205"/>
      <c r="F2306" s="203" t="s">
        <v>2298</v>
      </c>
      <c r="G2306" s="179">
        <v>15121901</v>
      </c>
      <c r="H2306" s="490">
        <v>258000</v>
      </c>
      <c r="I2306" s="224" t="s">
        <v>2863</v>
      </c>
      <c r="J2306" s="178" t="s">
        <v>858</v>
      </c>
      <c r="K2306" s="208">
        <v>269</v>
      </c>
      <c r="L2306" s="231" t="s">
        <v>2860</v>
      </c>
    </row>
    <row r="2307" spans="1:12" ht="38.25" hidden="1" customHeight="1" x14ac:dyDescent="0.2">
      <c r="A2307" s="3">
        <v>2301</v>
      </c>
      <c r="B2307" s="471">
        <v>7020</v>
      </c>
      <c r="C2307" s="472" t="s">
        <v>3117</v>
      </c>
      <c r="D2307" s="501" t="s">
        <v>3118</v>
      </c>
      <c r="E2307" s="478"/>
      <c r="F2307" s="479" t="s">
        <v>2298</v>
      </c>
      <c r="G2307" s="471">
        <v>15111501</v>
      </c>
      <c r="H2307" s="598">
        <v>42000</v>
      </c>
      <c r="I2307" s="469" t="s">
        <v>2863</v>
      </c>
      <c r="J2307" s="470" t="s">
        <v>858</v>
      </c>
      <c r="K2307" s="473">
        <v>269</v>
      </c>
      <c r="L2307" s="474" t="s">
        <v>2860</v>
      </c>
    </row>
    <row r="2308" spans="1:12" ht="38.25" hidden="1" customHeight="1" x14ac:dyDescent="0.2">
      <c r="A2308" s="3">
        <v>2302</v>
      </c>
      <c r="B2308" s="179">
        <v>7020</v>
      </c>
      <c r="C2308" s="228" t="s">
        <v>3119</v>
      </c>
      <c r="D2308" s="188" t="s">
        <v>3118</v>
      </c>
      <c r="E2308" s="205"/>
      <c r="F2308" s="203" t="s">
        <v>2298</v>
      </c>
      <c r="G2308" s="179">
        <v>31211507</v>
      </c>
      <c r="H2308" s="490">
        <v>30000</v>
      </c>
      <c r="I2308" s="224" t="s">
        <v>169</v>
      </c>
      <c r="J2308" s="178" t="s">
        <v>858</v>
      </c>
      <c r="K2308" s="208">
        <v>277</v>
      </c>
      <c r="L2308" s="231" t="s">
        <v>2860</v>
      </c>
    </row>
    <row r="2309" spans="1:12" ht="25.5" hidden="1" customHeight="1" x14ac:dyDescent="0.2">
      <c r="A2309" s="3">
        <v>2303</v>
      </c>
      <c r="B2309" s="179">
        <v>7020</v>
      </c>
      <c r="C2309" s="228" t="s">
        <v>3120</v>
      </c>
      <c r="D2309" s="188" t="s">
        <v>3121</v>
      </c>
      <c r="E2309" s="205"/>
      <c r="F2309" s="203" t="s">
        <v>2298</v>
      </c>
      <c r="G2309" s="179">
        <v>31211518</v>
      </c>
      <c r="H2309" s="490">
        <v>30000</v>
      </c>
      <c r="I2309" s="224" t="s">
        <v>169</v>
      </c>
      <c r="J2309" s="178" t="s">
        <v>858</v>
      </c>
      <c r="K2309" s="208">
        <v>277</v>
      </c>
      <c r="L2309" s="231" t="s">
        <v>2860</v>
      </c>
    </row>
    <row r="2310" spans="1:12" ht="178.5" hidden="1" customHeight="1" x14ac:dyDescent="0.2">
      <c r="A2310" s="3">
        <v>2304</v>
      </c>
      <c r="B2310" s="179">
        <v>7020</v>
      </c>
      <c r="C2310" s="228" t="s">
        <v>3122</v>
      </c>
      <c r="D2310" s="188">
        <v>2950</v>
      </c>
      <c r="E2310" s="205"/>
      <c r="F2310" s="203" t="s">
        <v>2298</v>
      </c>
      <c r="G2310" s="179">
        <v>10191509</v>
      </c>
      <c r="H2310" s="490">
        <v>2980000</v>
      </c>
      <c r="I2310" s="224" t="s">
        <v>169</v>
      </c>
      <c r="J2310" s="178" t="s">
        <v>858</v>
      </c>
      <c r="K2310" s="208">
        <v>278</v>
      </c>
      <c r="L2310" s="231" t="s">
        <v>2860</v>
      </c>
    </row>
    <row r="2311" spans="1:12" ht="102" hidden="1" customHeight="1" x14ac:dyDescent="0.2">
      <c r="A2311" s="3">
        <v>2305</v>
      </c>
      <c r="B2311" s="179">
        <v>7020</v>
      </c>
      <c r="C2311" s="228" t="s">
        <v>3123</v>
      </c>
      <c r="D2311" s="188" t="s">
        <v>3124</v>
      </c>
      <c r="E2311" s="205"/>
      <c r="F2311" s="203" t="s">
        <v>2298</v>
      </c>
      <c r="G2311" s="179">
        <v>31201607</v>
      </c>
      <c r="H2311" s="490">
        <v>270000</v>
      </c>
      <c r="I2311" s="224" t="s">
        <v>169</v>
      </c>
      <c r="J2311" s="178" t="s">
        <v>858</v>
      </c>
      <c r="K2311" s="208">
        <v>278</v>
      </c>
      <c r="L2311" s="231" t="s">
        <v>2860</v>
      </c>
    </row>
    <row r="2312" spans="1:12" ht="38.25" hidden="1" customHeight="1" x14ac:dyDescent="0.2">
      <c r="A2312" s="3">
        <v>2306</v>
      </c>
      <c r="B2312" s="179">
        <v>7020</v>
      </c>
      <c r="C2312" s="228" t="s">
        <v>3125</v>
      </c>
      <c r="D2312" s="188" t="s">
        <v>3126</v>
      </c>
      <c r="E2312" s="179"/>
      <c r="F2312" s="179" t="s">
        <v>2298</v>
      </c>
      <c r="G2312" s="179">
        <v>14111510</v>
      </c>
      <c r="H2312" s="490">
        <v>25000</v>
      </c>
      <c r="I2312" s="224" t="s">
        <v>53</v>
      </c>
      <c r="J2312" s="178" t="s">
        <v>858</v>
      </c>
      <c r="K2312" s="208">
        <v>289</v>
      </c>
      <c r="L2312" s="231" t="s">
        <v>2860</v>
      </c>
    </row>
    <row r="2313" spans="1:12" ht="102" hidden="1" customHeight="1" x14ac:dyDescent="0.2">
      <c r="A2313" s="3">
        <v>2307</v>
      </c>
      <c r="B2313" s="179">
        <v>7020</v>
      </c>
      <c r="C2313" s="228" t="s">
        <v>3127</v>
      </c>
      <c r="D2313" s="188">
        <v>11</v>
      </c>
      <c r="E2313" s="179"/>
      <c r="F2313" s="179" t="s">
        <v>2298</v>
      </c>
      <c r="G2313" s="179">
        <v>30121601</v>
      </c>
      <c r="H2313" s="490">
        <v>75000</v>
      </c>
      <c r="I2313" s="224" t="s">
        <v>3128</v>
      </c>
      <c r="J2313" s="178" t="s">
        <v>858</v>
      </c>
      <c r="K2313" s="208">
        <v>309</v>
      </c>
      <c r="L2313" s="231" t="s">
        <v>2860</v>
      </c>
    </row>
    <row r="2314" spans="1:12" ht="114.75" hidden="1" customHeight="1" x14ac:dyDescent="0.2">
      <c r="A2314" s="3">
        <v>2308</v>
      </c>
      <c r="B2314" s="179">
        <v>7020</v>
      </c>
      <c r="C2314" s="228" t="s">
        <v>3129</v>
      </c>
      <c r="D2314" s="188">
        <v>10</v>
      </c>
      <c r="E2314" s="179"/>
      <c r="F2314" s="179" t="s">
        <v>2298</v>
      </c>
      <c r="G2314" s="179">
        <v>11111701</v>
      </c>
      <c r="H2314" s="490">
        <v>25000</v>
      </c>
      <c r="I2314" s="224" t="s">
        <v>3128</v>
      </c>
      <c r="J2314" s="178" t="s">
        <v>858</v>
      </c>
      <c r="K2314" s="208">
        <v>309</v>
      </c>
      <c r="L2314" s="231" t="s">
        <v>2860</v>
      </c>
    </row>
    <row r="2315" spans="1:12" ht="63.75" hidden="1" customHeight="1" x14ac:dyDescent="0.2">
      <c r="A2315" s="3">
        <v>2309</v>
      </c>
      <c r="B2315" s="179">
        <v>7020</v>
      </c>
      <c r="C2315" s="228" t="s">
        <v>3130</v>
      </c>
      <c r="D2315" s="188">
        <v>2</v>
      </c>
      <c r="E2315" s="179"/>
      <c r="F2315" s="179" t="s">
        <v>2298</v>
      </c>
      <c r="G2315" s="179">
        <v>30121713</v>
      </c>
      <c r="H2315" s="490">
        <v>390000</v>
      </c>
      <c r="I2315" s="224" t="s">
        <v>2649</v>
      </c>
      <c r="J2315" s="178" t="s">
        <v>858</v>
      </c>
      <c r="K2315" s="208">
        <v>314</v>
      </c>
      <c r="L2315" s="231" t="s">
        <v>2860</v>
      </c>
    </row>
    <row r="2316" spans="1:12" ht="63.75" hidden="1" customHeight="1" x14ac:dyDescent="0.2">
      <c r="A2316" s="3">
        <v>2310</v>
      </c>
      <c r="B2316" s="179">
        <v>7020</v>
      </c>
      <c r="C2316" s="228" t="s">
        <v>3131</v>
      </c>
      <c r="D2316" s="188">
        <v>2</v>
      </c>
      <c r="E2316" s="179"/>
      <c r="F2316" s="179" t="s">
        <v>2298</v>
      </c>
      <c r="G2316" s="179">
        <v>30121713</v>
      </c>
      <c r="H2316" s="490">
        <v>620000</v>
      </c>
      <c r="I2316" s="224" t="s">
        <v>2649</v>
      </c>
      <c r="J2316" s="178" t="s">
        <v>858</v>
      </c>
      <c r="K2316" s="208">
        <v>314</v>
      </c>
      <c r="L2316" s="231" t="s">
        <v>2860</v>
      </c>
    </row>
    <row r="2317" spans="1:12" ht="63.75" hidden="1" customHeight="1" x14ac:dyDescent="0.2">
      <c r="A2317" s="3">
        <v>2311</v>
      </c>
      <c r="B2317" s="179">
        <v>7020</v>
      </c>
      <c r="C2317" s="228" t="s">
        <v>3132</v>
      </c>
      <c r="D2317" s="188">
        <v>3</v>
      </c>
      <c r="E2317" s="179"/>
      <c r="F2317" s="179" t="s">
        <v>2298</v>
      </c>
      <c r="G2317" s="179">
        <v>30121713</v>
      </c>
      <c r="H2317" s="490">
        <v>495000</v>
      </c>
      <c r="I2317" s="224" t="s">
        <v>2649</v>
      </c>
      <c r="J2317" s="178" t="s">
        <v>858</v>
      </c>
      <c r="K2317" s="208">
        <v>314</v>
      </c>
      <c r="L2317" s="231" t="s">
        <v>2860</v>
      </c>
    </row>
    <row r="2318" spans="1:12" ht="51" hidden="1" customHeight="1" x14ac:dyDescent="0.2">
      <c r="A2318" s="3">
        <v>2312</v>
      </c>
      <c r="B2318" s="179">
        <v>7020</v>
      </c>
      <c r="C2318" s="228" t="s">
        <v>3133</v>
      </c>
      <c r="D2318" s="188">
        <v>100</v>
      </c>
      <c r="E2318" s="179"/>
      <c r="F2318" s="179" t="s">
        <v>2298</v>
      </c>
      <c r="G2318" s="179">
        <v>31161501</v>
      </c>
      <c r="H2318" s="490">
        <v>8500</v>
      </c>
      <c r="I2318" s="224" t="s">
        <v>2649</v>
      </c>
      <c r="J2318" s="178" t="s">
        <v>858</v>
      </c>
      <c r="K2318" s="208">
        <v>314</v>
      </c>
      <c r="L2318" s="231" t="s">
        <v>2860</v>
      </c>
    </row>
    <row r="2319" spans="1:12" ht="51" hidden="1" customHeight="1" x14ac:dyDescent="0.2">
      <c r="A2319" s="3">
        <v>2313</v>
      </c>
      <c r="B2319" s="179">
        <v>7020</v>
      </c>
      <c r="C2319" s="228" t="s">
        <v>3134</v>
      </c>
      <c r="D2319" s="188">
        <v>100</v>
      </c>
      <c r="E2319" s="179"/>
      <c r="F2319" s="179" t="s">
        <v>2298</v>
      </c>
      <c r="G2319" s="179">
        <v>31161807</v>
      </c>
      <c r="H2319" s="490">
        <v>2000</v>
      </c>
      <c r="I2319" s="224" t="s">
        <v>2649</v>
      </c>
      <c r="J2319" s="178" t="s">
        <v>858</v>
      </c>
      <c r="K2319" s="208">
        <v>314</v>
      </c>
      <c r="L2319" s="231" t="s">
        <v>2860</v>
      </c>
    </row>
    <row r="2320" spans="1:12" ht="63.75" hidden="1" customHeight="1" x14ac:dyDescent="0.2">
      <c r="A2320" s="3">
        <v>2314</v>
      </c>
      <c r="B2320" s="179">
        <v>7020</v>
      </c>
      <c r="C2320" s="228" t="s">
        <v>3135</v>
      </c>
      <c r="D2320" s="188">
        <v>100</v>
      </c>
      <c r="E2320" s="179"/>
      <c r="F2320" s="179" t="s">
        <v>2298</v>
      </c>
      <c r="G2320" s="179">
        <v>31161807</v>
      </c>
      <c r="H2320" s="490">
        <v>1000</v>
      </c>
      <c r="I2320" s="224" t="s">
        <v>2649</v>
      </c>
      <c r="J2320" s="178" t="s">
        <v>858</v>
      </c>
      <c r="K2320" s="208">
        <v>314</v>
      </c>
      <c r="L2320" s="231" t="s">
        <v>2860</v>
      </c>
    </row>
    <row r="2321" spans="1:12" ht="51" hidden="1" customHeight="1" x14ac:dyDescent="0.2">
      <c r="A2321" s="3">
        <v>2315</v>
      </c>
      <c r="B2321" s="179">
        <v>7020</v>
      </c>
      <c r="C2321" s="228" t="s">
        <v>3136</v>
      </c>
      <c r="D2321" s="188">
        <v>10</v>
      </c>
      <c r="E2321" s="179"/>
      <c r="F2321" s="179" t="s">
        <v>2298</v>
      </c>
      <c r="G2321" s="179">
        <v>31161532</v>
      </c>
      <c r="H2321" s="490">
        <v>6500</v>
      </c>
      <c r="I2321" s="224" t="s">
        <v>2649</v>
      </c>
      <c r="J2321" s="178" t="s">
        <v>858</v>
      </c>
      <c r="K2321" s="208">
        <v>314</v>
      </c>
      <c r="L2321" s="231" t="s">
        <v>2860</v>
      </c>
    </row>
    <row r="2322" spans="1:12" ht="51" hidden="1" customHeight="1" x14ac:dyDescent="0.2">
      <c r="A2322" s="3">
        <v>2316</v>
      </c>
      <c r="B2322" s="179">
        <v>7020</v>
      </c>
      <c r="C2322" s="228" t="s">
        <v>3137</v>
      </c>
      <c r="D2322" s="188">
        <v>10</v>
      </c>
      <c r="E2322" s="179"/>
      <c r="F2322" s="179" t="s">
        <v>2298</v>
      </c>
      <c r="G2322" s="179">
        <v>31161727</v>
      </c>
      <c r="H2322" s="490">
        <v>1000</v>
      </c>
      <c r="I2322" s="224" t="s">
        <v>2649</v>
      </c>
      <c r="J2322" s="178" t="s">
        <v>858</v>
      </c>
      <c r="K2322" s="208">
        <v>314</v>
      </c>
      <c r="L2322" s="231" t="s">
        <v>2860</v>
      </c>
    </row>
    <row r="2323" spans="1:12" ht="38.25" hidden="1" customHeight="1" x14ac:dyDescent="0.2">
      <c r="A2323" s="3">
        <v>2317</v>
      </c>
      <c r="B2323" s="179">
        <v>7020</v>
      </c>
      <c r="C2323" s="228" t="s">
        <v>3138</v>
      </c>
      <c r="D2323" s="188">
        <v>49</v>
      </c>
      <c r="E2323" s="179"/>
      <c r="F2323" s="179" t="s">
        <v>2298</v>
      </c>
      <c r="G2323" s="179">
        <v>31161618</v>
      </c>
      <c r="H2323" s="490">
        <v>36000</v>
      </c>
      <c r="I2323" s="224" t="s">
        <v>2649</v>
      </c>
      <c r="J2323" s="178" t="s">
        <v>858</v>
      </c>
      <c r="K2323" s="208">
        <v>314</v>
      </c>
      <c r="L2323" s="231" t="s">
        <v>2860</v>
      </c>
    </row>
    <row r="2324" spans="1:12" ht="51" hidden="1" customHeight="1" x14ac:dyDescent="0.2">
      <c r="A2324" s="3">
        <v>2318</v>
      </c>
      <c r="B2324" s="179">
        <v>7020</v>
      </c>
      <c r="C2324" s="228" t="s">
        <v>3139</v>
      </c>
      <c r="D2324" s="188">
        <v>6</v>
      </c>
      <c r="E2324" s="179"/>
      <c r="F2324" s="179" t="s">
        <v>2298</v>
      </c>
      <c r="G2324" s="179">
        <v>31161601</v>
      </c>
      <c r="H2324" s="490">
        <v>85000</v>
      </c>
      <c r="I2324" s="224" t="s">
        <v>2649</v>
      </c>
      <c r="J2324" s="178" t="s">
        <v>858</v>
      </c>
      <c r="K2324" s="208">
        <v>314</v>
      </c>
      <c r="L2324" s="231" t="s">
        <v>2860</v>
      </c>
    </row>
    <row r="2325" spans="1:12" ht="51" hidden="1" customHeight="1" x14ac:dyDescent="0.2">
      <c r="A2325" s="3">
        <v>2319</v>
      </c>
      <c r="B2325" s="179">
        <v>7020</v>
      </c>
      <c r="C2325" s="228" t="s">
        <v>3140</v>
      </c>
      <c r="D2325" s="188">
        <v>400</v>
      </c>
      <c r="E2325" s="179"/>
      <c r="F2325" s="179" t="s">
        <v>2298</v>
      </c>
      <c r="G2325" s="179">
        <v>31161727</v>
      </c>
      <c r="H2325" s="490">
        <v>25500</v>
      </c>
      <c r="I2325" s="224" t="s">
        <v>2649</v>
      </c>
      <c r="J2325" s="178" t="s">
        <v>858</v>
      </c>
      <c r="K2325" s="208">
        <v>314</v>
      </c>
      <c r="L2325" s="231" t="s">
        <v>2860</v>
      </c>
    </row>
    <row r="2326" spans="1:12" ht="38.25" hidden="1" customHeight="1" x14ac:dyDescent="0.2">
      <c r="A2326" s="3">
        <v>2320</v>
      </c>
      <c r="B2326" s="179">
        <v>7020</v>
      </c>
      <c r="C2326" s="228" t="s">
        <v>3141</v>
      </c>
      <c r="D2326" s="188">
        <v>500</v>
      </c>
      <c r="E2326" s="179"/>
      <c r="F2326" s="179" t="s">
        <v>2298</v>
      </c>
      <c r="G2326" s="179">
        <v>31161807</v>
      </c>
      <c r="H2326" s="490">
        <v>27000</v>
      </c>
      <c r="I2326" s="224" t="s">
        <v>2649</v>
      </c>
      <c r="J2326" s="178" t="s">
        <v>858</v>
      </c>
      <c r="K2326" s="208">
        <v>314</v>
      </c>
      <c r="L2326" s="231" t="s">
        <v>2860</v>
      </c>
    </row>
    <row r="2327" spans="1:12" ht="38.25" hidden="1" customHeight="1" x14ac:dyDescent="0.2">
      <c r="A2327" s="3">
        <v>2321</v>
      </c>
      <c r="B2327" s="179">
        <v>7020</v>
      </c>
      <c r="C2327" s="228" t="s">
        <v>3142</v>
      </c>
      <c r="D2327" s="188">
        <v>200</v>
      </c>
      <c r="E2327" s="179"/>
      <c r="F2327" s="179" t="s">
        <v>2298</v>
      </c>
      <c r="G2327" s="179">
        <v>31161807</v>
      </c>
      <c r="H2327" s="490">
        <v>5500</v>
      </c>
      <c r="I2327" s="224" t="s">
        <v>2649</v>
      </c>
      <c r="J2327" s="178" t="s">
        <v>858</v>
      </c>
      <c r="K2327" s="208">
        <v>314</v>
      </c>
      <c r="L2327" s="231" t="s">
        <v>2860</v>
      </c>
    </row>
    <row r="2328" spans="1:12" ht="63.75" hidden="1" customHeight="1" x14ac:dyDescent="0.2">
      <c r="A2328" s="3">
        <v>2322</v>
      </c>
      <c r="B2328" s="179">
        <v>7020</v>
      </c>
      <c r="C2328" s="228" t="s">
        <v>3143</v>
      </c>
      <c r="D2328" s="188">
        <v>1</v>
      </c>
      <c r="E2328" s="179"/>
      <c r="F2328" s="179" t="s">
        <v>2298</v>
      </c>
      <c r="G2328" s="179">
        <v>30102003</v>
      </c>
      <c r="H2328" s="490">
        <v>187000</v>
      </c>
      <c r="I2328" s="224" t="s">
        <v>2649</v>
      </c>
      <c r="J2328" s="178" t="s">
        <v>858</v>
      </c>
      <c r="K2328" s="208">
        <v>314</v>
      </c>
      <c r="L2328" s="231" t="s">
        <v>2860</v>
      </c>
    </row>
    <row r="2329" spans="1:12" ht="51" hidden="1" customHeight="1" x14ac:dyDescent="0.2">
      <c r="A2329" s="3">
        <v>2323</v>
      </c>
      <c r="B2329" s="3">
        <v>7020</v>
      </c>
      <c r="C2329" s="228" t="s">
        <v>3144</v>
      </c>
      <c r="D2329" s="188">
        <v>2</v>
      </c>
      <c r="E2329" s="179"/>
      <c r="F2329" s="179" t="s">
        <v>2298</v>
      </c>
      <c r="G2329" s="179">
        <v>30102003</v>
      </c>
      <c r="H2329" s="490">
        <v>110000</v>
      </c>
      <c r="I2329" s="224" t="s">
        <v>2649</v>
      </c>
      <c r="J2329" s="178" t="s">
        <v>858</v>
      </c>
      <c r="K2329" s="208">
        <v>314</v>
      </c>
      <c r="L2329" s="231" t="s">
        <v>2860</v>
      </c>
    </row>
    <row r="2330" spans="1:12" ht="76.5" hidden="1" customHeight="1" x14ac:dyDescent="0.2">
      <c r="A2330" s="3">
        <v>2324</v>
      </c>
      <c r="B2330" s="3">
        <v>7020</v>
      </c>
      <c r="C2330" s="228" t="s">
        <v>3145</v>
      </c>
      <c r="D2330" s="188">
        <v>40</v>
      </c>
      <c r="E2330" s="179"/>
      <c r="F2330" s="179" t="s">
        <v>2298</v>
      </c>
      <c r="G2330" s="179">
        <v>30103605</v>
      </c>
      <c r="H2330" s="490">
        <v>65000</v>
      </c>
      <c r="I2330" s="224" t="s">
        <v>2177</v>
      </c>
      <c r="J2330" s="178" t="s">
        <v>858</v>
      </c>
      <c r="K2330" s="208">
        <v>319</v>
      </c>
      <c r="L2330" s="231" t="s">
        <v>2860</v>
      </c>
    </row>
    <row r="2331" spans="1:12" ht="76.5" hidden="1" customHeight="1" x14ac:dyDescent="0.2">
      <c r="A2331" s="3">
        <v>2325</v>
      </c>
      <c r="B2331" s="3">
        <v>7020</v>
      </c>
      <c r="C2331" s="228" t="s">
        <v>3146</v>
      </c>
      <c r="D2331" s="188">
        <v>16</v>
      </c>
      <c r="E2331" s="179"/>
      <c r="F2331" s="179" t="s">
        <v>2298</v>
      </c>
      <c r="G2331" s="179">
        <v>30103696</v>
      </c>
      <c r="H2331" s="490">
        <v>35000</v>
      </c>
      <c r="I2331" s="224" t="s">
        <v>2177</v>
      </c>
      <c r="J2331" s="178" t="s">
        <v>858</v>
      </c>
      <c r="K2331" s="208">
        <v>319</v>
      </c>
      <c r="L2331" s="231" t="s">
        <v>2860</v>
      </c>
    </row>
    <row r="2332" spans="1:12" ht="51" hidden="1" customHeight="1" x14ac:dyDescent="0.2">
      <c r="A2332" s="3">
        <v>2326</v>
      </c>
      <c r="B2332" s="3">
        <v>7020</v>
      </c>
      <c r="C2332" s="228" t="s">
        <v>3147</v>
      </c>
      <c r="D2332" s="188">
        <v>1</v>
      </c>
      <c r="E2332" s="179"/>
      <c r="F2332" s="179" t="s">
        <v>2298</v>
      </c>
      <c r="G2332" s="179">
        <v>40172199</v>
      </c>
      <c r="H2332" s="490">
        <v>87000</v>
      </c>
      <c r="I2332" s="224" t="s">
        <v>2178</v>
      </c>
      <c r="J2332" s="178" t="s">
        <v>858</v>
      </c>
      <c r="K2332" s="208">
        <v>324</v>
      </c>
      <c r="L2332" s="231" t="s">
        <v>2860</v>
      </c>
    </row>
    <row r="2333" spans="1:12" ht="51" hidden="1" customHeight="1" x14ac:dyDescent="0.2">
      <c r="A2333" s="3">
        <v>2327</v>
      </c>
      <c r="B2333" s="3">
        <v>7020</v>
      </c>
      <c r="C2333" s="228" t="s">
        <v>3148</v>
      </c>
      <c r="D2333" s="188">
        <v>1</v>
      </c>
      <c r="E2333" s="179"/>
      <c r="F2333" s="179" t="s">
        <v>2298</v>
      </c>
      <c r="G2333" s="179">
        <v>40172199</v>
      </c>
      <c r="H2333" s="490">
        <v>161500</v>
      </c>
      <c r="I2333" s="224" t="s">
        <v>2178</v>
      </c>
      <c r="J2333" s="178" t="s">
        <v>858</v>
      </c>
      <c r="K2333" s="208">
        <v>324</v>
      </c>
      <c r="L2333" s="231" t="s">
        <v>2860</v>
      </c>
    </row>
    <row r="2334" spans="1:12" ht="38.25" hidden="1" customHeight="1" x14ac:dyDescent="0.2">
      <c r="A2334" s="3">
        <v>2328</v>
      </c>
      <c r="B2334" s="3">
        <v>7020</v>
      </c>
      <c r="C2334" s="228" t="s">
        <v>3149</v>
      </c>
      <c r="D2334" s="188">
        <v>1</v>
      </c>
      <c r="E2334" s="179"/>
      <c r="F2334" s="179" t="s">
        <v>2298</v>
      </c>
      <c r="G2334" s="179">
        <v>40172906</v>
      </c>
      <c r="H2334" s="490">
        <v>51500</v>
      </c>
      <c r="I2334" s="224" t="s">
        <v>2178</v>
      </c>
      <c r="J2334" s="178" t="s">
        <v>858</v>
      </c>
      <c r="K2334" s="208">
        <v>324</v>
      </c>
      <c r="L2334" s="231" t="s">
        <v>2860</v>
      </c>
    </row>
    <row r="2335" spans="1:12" ht="280.5" hidden="1" customHeight="1" x14ac:dyDescent="0.2">
      <c r="A2335" s="3">
        <v>2329</v>
      </c>
      <c r="B2335" s="3">
        <v>7020</v>
      </c>
      <c r="C2335" s="228" t="s">
        <v>3150</v>
      </c>
      <c r="D2335" s="188">
        <v>21</v>
      </c>
      <c r="E2335" s="179"/>
      <c r="F2335" s="179" t="s">
        <v>2298</v>
      </c>
      <c r="G2335" s="179">
        <v>39121552</v>
      </c>
      <c r="H2335" s="556">
        <v>74290000</v>
      </c>
      <c r="I2335" s="224" t="s">
        <v>45</v>
      </c>
      <c r="J2335" s="178" t="s">
        <v>120</v>
      </c>
      <c r="K2335" s="208">
        <v>344</v>
      </c>
      <c r="L2335" s="231" t="s">
        <v>2860</v>
      </c>
    </row>
    <row r="2336" spans="1:12" ht="76.5" hidden="1" customHeight="1" x14ac:dyDescent="0.2">
      <c r="A2336" s="3">
        <v>2330</v>
      </c>
      <c r="B2336" s="3">
        <v>7020</v>
      </c>
      <c r="C2336" s="228" t="s">
        <v>3151</v>
      </c>
      <c r="D2336" s="188">
        <v>8</v>
      </c>
      <c r="E2336" s="179"/>
      <c r="F2336" s="179" t="s">
        <v>2298</v>
      </c>
      <c r="G2336" s="179">
        <v>23271813</v>
      </c>
      <c r="H2336" s="490">
        <v>184000</v>
      </c>
      <c r="I2336" s="224" t="s">
        <v>45</v>
      </c>
      <c r="J2336" s="178" t="s">
        <v>858</v>
      </c>
      <c r="K2336" s="208">
        <v>344</v>
      </c>
      <c r="L2336" s="231" t="s">
        <v>2860</v>
      </c>
    </row>
    <row r="2337" spans="1:12" ht="63.75" hidden="1" customHeight="1" x14ac:dyDescent="0.2">
      <c r="A2337" s="3">
        <v>2331</v>
      </c>
      <c r="B2337" s="3">
        <v>7020</v>
      </c>
      <c r="C2337" s="228" t="s">
        <v>3152</v>
      </c>
      <c r="D2337" s="188" t="s">
        <v>3153</v>
      </c>
      <c r="E2337" s="179"/>
      <c r="F2337" s="179" t="s">
        <v>2298</v>
      </c>
      <c r="G2337" s="179">
        <v>40142007</v>
      </c>
      <c r="H2337" s="490">
        <v>87000</v>
      </c>
      <c r="I2337" s="224" t="s">
        <v>45</v>
      </c>
      <c r="J2337" s="178" t="s">
        <v>858</v>
      </c>
      <c r="K2337" s="208">
        <v>344</v>
      </c>
      <c r="L2337" s="231" t="s">
        <v>2860</v>
      </c>
    </row>
    <row r="2338" spans="1:12" ht="63.75" hidden="1" customHeight="1" x14ac:dyDescent="0.2">
      <c r="A2338" s="3">
        <v>2332</v>
      </c>
      <c r="B2338" s="3">
        <v>7020</v>
      </c>
      <c r="C2338" s="228" t="s">
        <v>3154</v>
      </c>
      <c r="D2338" s="188" t="s">
        <v>3155</v>
      </c>
      <c r="E2338" s="179"/>
      <c r="F2338" s="179" t="s">
        <v>2298</v>
      </c>
      <c r="G2338" s="179">
        <v>40142007</v>
      </c>
      <c r="H2338" s="490">
        <v>45000</v>
      </c>
      <c r="I2338" s="224" t="s">
        <v>45</v>
      </c>
      <c r="J2338" s="178" t="s">
        <v>858</v>
      </c>
      <c r="K2338" s="208">
        <v>344</v>
      </c>
      <c r="L2338" s="231" t="s">
        <v>2860</v>
      </c>
    </row>
    <row r="2339" spans="1:12" ht="51" hidden="1" customHeight="1" x14ac:dyDescent="0.2">
      <c r="A2339" s="3">
        <v>2333</v>
      </c>
      <c r="B2339" s="3">
        <v>7020</v>
      </c>
      <c r="C2339" s="228" t="s">
        <v>3156</v>
      </c>
      <c r="D2339" s="188" t="s">
        <v>3157</v>
      </c>
      <c r="E2339" s="179"/>
      <c r="F2339" s="179" t="s">
        <v>2298</v>
      </c>
      <c r="G2339" s="179">
        <v>40142007</v>
      </c>
      <c r="H2339" s="490">
        <v>475000</v>
      </c>
      <c r="I2339" s="224" t="s">
        <v>45</v>
      </c>
      <c r="J2339" s="178" t="s">
        <v>858</v>
      </c>
      <c r="K2339" s="208">
        <v>344</v>
      </c>
      <c r="L2339" s="231" t="s">
        <v>2860</v>
      </c>
    </row>
    <row r="2340" spans="1:12" ht="51" hidden="1" customHeight="1" x14ac:dyDescent="0.2">
      <c r="A2340" s="3">
        <v>2334</v>
      </c>
      <c r="B2340" s="3">
        <v>7020</v>
      </c>
      <c r="C2340" s="228" t="s">
        <v>3158</v>
      </c>
      <c r="D2340" s="188">
        <v>1</v>
      </c>
      <c r="E2340" s="179"/>
      <c r="F2340" s="179" t="s">
        <v>2298</v>
      </c>
      <c r="G2340" s="179">
        <v>41112404</v>
      </c>
      <c r="H2340" s="490">
        <v>130000</v>
      </c>
      <c r="I2340" s="224" t="s">
        <v>45</v>
      </c>
      <c r="J2340" s="178" t="s">
        <v>858</v>
      </c>
      <c r="K2340" s="208">
        <v>344</v>
      </c>
      <c r="L2340" s="231" t="s">
        <v>2860</v>
      </c>
    </row>
    <row r="2341" spans="1:12" ht="51" hidden="1" customHeight="1" x14ac:dyDescent="0.2">
      <c r="A2341" s="3">
        <v>2335</v>
      </c>
      <c r="B2341" s="3">
        <v>7020</v>
      </c>
      <c r="C2341" s="228" t="s">
        <v>3159</v>
      </c>
      <c r="D2341" s="188">
        <v>2</v>
      </c>
      <c r="E2341" s="179"/>
      <c r="F2341" s="179" t="s">
        <v>2298</v>
      </c>
      <c r="G2341" s="179">
        <v>44101706</v>
      </c>
      <c r="H2341" s="490">
        <v>84000</v>
      </c>
      <c r="I2341" s="224" t="s">
        <v>45</v>
      </c>
      <c r="J2341" s="178" t="s">
        <v>858</v>
      </c>
      <c r="K2341" s="208">
        <v>344</v>
      </c>
      <c r="L2341" s="231" t="s">
        <v>2860</v>
      </c>
    </row>
    <row r="2342" spans="1:12" ht="25.5" hidden="1" customHeight="1" x14ac:dyDescent="0.2">
      <c r="A2342" s="3">
        <v>2336</v>
      </c>
      <c r="B2342" s="3">
        <v>7020</v>
      </c>
      <c r="C2342" s="228" t="s">
        <v>3160</v>
      </c>
      <c r="D2342" s="188">
        <v>1</v>
      </c>
      <c r="E2342" s="179"/>
      <c r="F2342" s="179" t="s">
        <v>2298</v>
      </c>
      <c r="G2342" s="179">
        <v>261117</v>
      </c>
      <c r="H2342" s="490">
        <v>10000</v>
      </c>
      <c r="I2342" s="224" t="s">
        <v>76</v>
      </c>
      <c r="J2342" s="178" t="s">
        <v>858</v>
      </c>
      <c r="K2342" s="208">
        <v>364</v>
      </c>
      <c r="L2342" s="231" t="s">
        <v>2860</v>
      </c>
    </row>
    <row r="2343" spans="1:12" ht="25.5" hidden="1" customHeight="1" x14ac:dyDescent="0.2">
      <c r="A2343" s="3">
        <v>2337</v>
      </c>
      <c r="B2343" s="3">
        <v>7020</v>
      </c>
      <c r="C2343" s="228" t="s">
        <v>3161</v>
      </c>
      <c r="D2343" s="188">
        <v>1</v>
      </c>
      <c r="E2343" s="179"/>
      <c r="F2343" s="179" t="s">
        <v>2298</v>
      </c>
      <c r="G2343" s="179">
        <v>261117</v>
      </c>
      <c r="H2343" s="490">
        <v>10000</v>
      </c>
      <c r="I2343" s="224" t="s">
        <v>76</v>
      </c>
      <c r="J2343" s="178" t="s">
        <v>858</v>
      </c>
      <c r="K2343" s="208">
        <v>364</v>
      </c>
      <c r="L2343" s="231" t="s">
        <v>2860</v>
      </c>
    </row>
    <row r="2344" spans="1:12" ht="25.5" hidden="1" customHeight="1" x14ac:dyDescent="0.2">
      <c r="A2344" s="3">
        <v>2338</v>
      </c>
      <c r="B2344" s="3">
        <v>7020</v>
      </c>
      <c r="C2344" s="228" t="s">
        <v>3162</v>
      </c>
      <c r="D2344" s="188">
        <v>4</v>
      </c>
      <c r="E2344" s="179"/>
      <c r="F2344" s="179" t="s">
        <v>2298</v>
      </c>
      <c r="G2344" s="179">
        <v>261117</v>
      </c>
      <c r="H2344" s="490">
        <v>10000</v>
      </c>
      <c r="I2344" s="224" t="s">
        <v>76</v>
      </c>
      <c r="J2344" s="178" t="s">
        <v>858</v>
      </c>
      <c r="K2344" s="208">
        <v>364</v>
      </c>
      <c r="L2344" s="231" t="s">
        <v>2860</v>
      </c>
    </row>
    <row r="2345" spans="1:12" ht="89.25" hidden="1" customHeight="1" x14ac:dyDescent="0.2">
      <c r="A2345" s="3">
        <v>2339</v>
      </c>
      <c r="B2345" s="3">
        <v>7020</v>
      </c>
      <c r="C2345" s="228" t="s">
        <v>3163</v>
      </c>
      <c r="D2345" s="188">
        <v>2</v>
      </c>
      <c r="E2345" s="179"/>
      <c r="F2345" s="179" t="s">
        <v>2298</v>
      </c>
      <c r="G2345" s="179">
        <v>31201525</v>
      </c>
      <c r="H2345" s="490">
        <v>220000</v>
      </c>
      <c r="I2345" s="224" t="s">
        <v>76</v>
      </c>
      <c r="J2345" s="178" t="s">
        <v>858</v>
      </c>
      <c r="K2345" s="208">
        <v>364</v>
      </c>
      <c r="L2345" s="231" t="s">
        <v>2860</v>
      </c>
    </row>
    <row r="2346" spans="1:12" ht="114.75" hidden="1" customHeight="1" x14ac:dyDescent="0.2">
      <c r="A2346" s="3">
        <v>2340</v>
      </c>
      <c r="B2346" s="3">
        <v>7020</v>
      </c>
      <c r="C2346" s="228" t="s">
        <v>3164</v>
      </c>
      <c r="D2346" s="188">
        <v>18</v>
      </c>
      <c r="E2346" s="179"/>
      <c r="F2346" s="179" t="s">
        <v>2298</v>
      </c>
      <c r="G2346" s="179">
        <v>46181503</v>
      </c>
      <c r="H2346" s="490">
        <v>54000</v>
      </c>
      <c r="I2346" s="224" t="s">
        <v>76</v>
      </c>
      <c r="J2346" s="178" t="s">
        <v>858</v>
      </c>
      <c r="K2346" s="208">
        <v>365</v>
      </c>
      <c r="L2346" s="231" t="s">
        <v>2860</v>
      </c>
    </row>
    <row r="2347" spans="1:12" ht="114.75" hidden="1" customHeight="1" x14ac:dyDescent="0.2">
      <c r="A2347" s="3">
        <v>2341</v>
      </c>
      <c r="B2347" s="3">
        <v>7020</v>
      </c>
      <c r="C2347" s="228" t="s">
        <v>3165</v>
      </c>
      <c r="D2347" s="188">
        <v>16</v>
      </c>
      <c r="E2347" s="205"/>
      <c r="F2347" s="205" t="s">
        <v>2298</v>
      </c>
      <c r="G2347" s="179">
        <v>46181503</v>
      </c>
      <c r="H2347" s="490">
        <v>48000</v>
      </c>
      <c r="I2347" s="224" t="s">
        <v>76</v>
      </c>
      <c r="J2347" s="178" t="s">
        <v>858</v>
      </c>
      <c r="K2347" s="208">
        <v>365</v>
      </c>
      <c r="L2347" s="231" t="s">
        <v>2860</v>
      </c>
    </row>
    <row r="2348" spans="1:12" ht="153" hidden="1" customHeight="1" x14ac:dyDescent="0.2">
      <c r="A2348" s="3">
        <v>2342</v>
      </c>
      <c r="B2348" s="3">
        <v>7020</v>
      </c>
      <c r="C2348" s="228" t="s">
        <v>3166</v>
      </c>
      <c r="D2348" s="188">
        <v>10</v>
      </c>
      <c r="E2348" s="205"/>
      <c r="F2348" s="205" t="s">
        <v>2298</v>
      </c>
      <c r="G2348" s="179">
        <v>53131609</v>
      </c>
      <c r="H2348" s="490">
        <v>286000</v>
      </c>
      <c r="I2348" s="224" t="s">
        <v>76</v>
      </c>
      <c r="J2348" s="178" t="s">
        <v>858</v>
      </c>
      <c r="K2348" s="208">
        <v>365</v>
      </c>
      <c r="L2348" s="231" t="s">
        <v>2860</v>
      </c>
    </row>
    <row r="2349" spans="1:12" ht="12.75" hidden="1" customHeight="1" x14ac:dyDescent="0.2">
      <c r="A2349" s="3">
        <v>2343</v>
      </c>
      <c r="B2349" s="3">
        <v>7020</v>
      </c>
      <c r="C2349" s="228" t="s">
        <v>37</v>
      </c>
      <c r="D2349" s="188" t="s">
        <v>3167</v>
      </c>
      <c r="E2349" s="179"/>
      <c r="F2349" s="3" t="s">
        <v>2298</v>
      </c>
      <c r="G2349" s="179">
        <v>50201706</v>
      </c>
      <c r="H2349" s="599">
        <v>140000</v>
      </c>
      <c r="I2349" s="224" t="s">
        <v>2882</v>
      </c>
      <c r="J2349" s="178" t="s">
        <v>858</v>
      </c>
      <c r="K2349" s="208">
        <v>374</v>
      </c>
      <c r="L2349" s="231" t="s">
        <v>2860</v>
      </c>
    </row>
    <row r="2350" spans="1:12" ht="12.75" hidden="1" customHeight="1" x14ac:dyDescent="0.2">
      <c r="A2350" s="3">
        <v>2344</v>
      </c>
      <c r="B2350" s="3">
        <v>7020</v>
      </c>
      <c r="C2350" s="230" t="s">
        <v>42</v>
      </c>
      <c r="D2350" s="211" t="s">
        <v>3168</v>
      </c>
      <c r="E2350" s="3"/>
      <c r="F2350" s="3" t="s">
        <v>2298</v>
      </c>
      <c r="G2350" s="179">
        <v>50161509</v>
      </c>
      <c r="H2350" s="585">
        <v>40000</v>
      </c>
      <c r="I2350" s="224"/>
      <c r="J2350" s="178" t="s">
        <v>858</v>
      </c>
      <c r="K2350" s="208">
        <v>374</v>
      </c>
      <c r="L2350" s="231" t="s">
        <v>2860</v>
      </c>
    </row>
    <row r="2351" spans="1:12" ht="63.75" hidden="1" customHeight="1" x14ac:dyDescent="0.2">
      <c r="A2351" s="3">
        <v>2345</v>
      </c>
      <c r="B2351" s="3">
        <v>7020</v>
      </c>
      <c r="C2351" s="230" t="s">
        <v>3169</v>
      </c>
      <c r="D2351" s="211">
        <v>2</v>
      </c>
      <c r="E2351" s="3"/>
      <c r="F2351" s="3" t="s">
        <v>2298</v>
      </c>
      <c r="G2351" s="179">
        <v>72151802</v>
      </c>
      <c r="H2351" s="585">
        <v>356000</v>
      </c>
      <c r="I2351" s="224" t="s">
        <v>105</v>
      </c>
      <c r="J2351" s="178" t="s">
        <v>858</v>
      </c>
      <c r="K2351" s="208">
        <v>192</v>
      </c>
      <c r="L2351" s="231" t="s">
        <v>2860</v>
      </c>
    </row>
    <row r="2352" spans="1:12" ht="63.75" hidden="1" customHeight="1" x14ac:dyDescent="0.2">
      <c r="A2352" s="3">
        <v>2346</v>
      </c>
      <c r="B2352" s="3">
        <v>7020</v>
      </c>
      <c r="C2352" s="230" t="s">
        <v>3170</v>
      </c>
      <c r="D2352" s="211">
        <v>3</v>
      </c>
      <c r="E2352" s="3"/>
      <c r="F2352" s="3" t="s">
        <v>2298</v>
      </c>
      <c r="G2352" s="179">
        <v>72151802</v>
      </c>
      <c r="H2352" s="585">
        <v>294000</v>
      </c>
      <c r="I2352" s="224" t="s">
        <v>105</v>
      </c>
      <c r="J2352" s="178" t="s">
        <v>858</v>
      </c>
      <c r="K2352" s="208">
        <v>192</v>
      </c>
      <c r="L2352" s="231" t="s">
        <v>2860</v>
      </c>
    </row>
    <row r="2353" spans="1:12" ht="38.25" hidden="1" customHeight="1" x14ac:dyDescent="0.2">
      <c r="A2353" s="3">
        <v>2347</v>
      </c>
      <c r="B2353" s="3">
        <v>7020</v>
      </c>
      <c r="C2353" s="230" t="s">
        <v>3171</v>
      </c>
      <c r="D2353" s="211">
        <v>1</v>
      </c>
      <c r="E2353" s="3"/>
      <c r="F2353" s="3" t="s">
        <v>2298</v>
      </c>
      <c r="G2353" s="179">
        <v>72151802</v>
      </c>
      <c r="H2353" s="585">
        <v>240000</v>
      </c>
      <c r="I2353" s="224" t="s">
        <v>105</v>
      </c>
      <c r="J2353" s="178" t="s">
        <v>858</v>
      </c>
      <c r="K2353" s="208">
        <v>192</v>
      </c>
      <c r="L2353" s="231" t="s">
        <v>2860</v>
      </c>
    </row>
    <row r="2354" spans="1:12" ht="38.25" hidden="1" customHeight="1" x14ac:dyDescent="0.2">
      <c r="A2354" s="3">
        <v>2348</v>
      </c>
      <c r="B2354" s="3">
        <v>7020</v>
      </c>
      <c r="C2354" s="230" t="s">
        <v>3172</v>
      </c>
      <c r="D2354" s="211">
        <v>2</v>
      </c>
      <c r="E2354" s="3"/>
      <c r="F2354" s="3" t="s">
        <v>2298</v>
      </c>
      <c r="G2354" s="179">
        <v>72151802</v>
      </c>
      <c r="H2354" s="585">
        <v>176000</v>
      </c>
      <c r="I2354" s="224" t="s">
        <v>105</v>
      </c>
      <c r="J2354" s="178" t="s">
        <v>858</v>
      </c>
      <c r="K2354" s="208">
        <v>192</v>
      </c>
      <c r="L2354" s="231" t="s">
        <v>2860</v>
      </c>
    </row>
    <row r="2355" spans="1:12" ht="51" hidden="1" customHeight="1" x14ac:dyDescent="0.2">
      <c r="A2355" s="3">
        <v>2349</v>
      </c>
      <c r="B2355" s="3">
        <v>7020</v>
      </c>
      <c r="C2355" s="230" t="s">
        <v>3173</v>
      </c>
      <c r="D2355" s="211">
        <v>3</v>
      </c>
      <c r="E2355" s="3"/>
      <c r="F2355" s="3" t="s">
        <v>2298</v>
      </c>
      <c r="G2355" s="179">
        <v>72151802</v>
      </c>
      <c r="H2355" s="585">
        <v>397500</v>
      </c>
      <c r="I2355" s="224" t="s">
        <v>105</v>
      </c>
      <c r="J2355" s="178" t="s">
        <v>858</v>
      </c>
      <c r="K2355" s="208">
        <v>192</v>
      </c>
      <c r="L2355" s="231" t="s">
        <v>2860</v>
      </c>
    </row>
    <row r="2356" spans="1:12" ht="51" hidden="1" customHeight="1" x14ac:dyDescent="0.2">
      <c r="A2356" s="3">
        <v>2350</v>
      </c>
      <c r="B2356" s="3">
        <v>7020</v>
      </c>
      <c r="C2356" s="230" t="s">
        <v>3174</v>
      </c>
      <c r="D2356" s="211">
        <v>1</v>
      </c>
      <c r="E2356" s="3"/>
      <c r="F2356" s="3" t="s">
        <v>2298</v>
      </c>
      <c r="G2356" s="179">
        <v>72151802</v>
      </c>
      <c r="H2356" s="585">
        <v>98000</v>
      </c>
      <c r="I2356" s="224" t="s">
        <v>105</v>
      </c>
      <c r="J2356" s="178" t="s">
        <v>858</v>
      </c>
      <c r="K2356" s="208">
        <v>192</v>
      </c>
      <c r="L2356" s="231" t="s">
        <v>2860</v>
      </c>
    </row>
    <row r="2357" spans="1:12" ht="25.5" hidden="1" x14ac:dyDescent="0.2">
      <c r="A2357" s="3">
        <v>2351</v>
      </c>
      <c r="B2357" s="3">
        <v>7020</v>
      </c>
      <c r="C2357" s="230" t="s">
        <v>2890</v>
      </c>
      <c r="D2357" s="211">
        <v>24</v>
      </c>
      <c r="E2357" s="3"/>
      <c r="F2357" s="3" t="s">
        <v>2298</v>
      </c>
      <c r="G2357" s="179">
        <v>44121701</v>
      </c>
      <c r="H2357" s="585">
        <v>9627.5999999999985</v>
      </c>
      <c r="I2357" s="224" t="s">
        <v>2892</v>
      </c>
      <c r="J2357" s="178" t="s">
        <v>858</v>
      </c>
      <c r="K2357" s="208">
        <v>350</v>
      </c>
      <c r="L2357" s="231" t="s">
        <v>2860</v>
      </c>
    </row>
    <row r="2358" spans="1:12" ht="25.5" hidden="1" x14ac:dyDescent="0.2">
      <c r="A2358" s="3">
        <v>2352</v>
      </c>
      <c r="B2358" s="3">
        <v>7020</v>
      </c>
      <c r="C2358" s="230" t="s">
        <v>2895</v>
      </c>
      <c r="D2358" s="211">
        <v>24</v>
      </c>
      <c r="E2358" s="3"/>
      <c r="F2358" s="3" t="s">
        <v>2298</v>
      </c>
      <c r="G2358" s="179">
        <v>44121701</v>
      </c>
      <c r="H2358" s="585">
        <v>9627.5999999999985</v>
      </c>
      <c r="I2358" s="224" t="s">
        <v>2892</v>
      </c>
      <c r="J2358" s="178" t="s">
        <v>858</v>
      </c>
      <c r="K2358" s="208">
        <v>350</v>
      </c>
      <c r="L2358" s="231" t="s">
        <v>2860</v>
      </c>
    </row>
    <row r="2359" spans="1:12" ht="25.5" hidden="1" x14ac:dyDescent="0.2">
      <c r="A2359" s="3">
        <v>2353</v>
      </c>
      <c r="B2359" s="3">
        <v>7020</v>
      </c>
      <c r="C2359" s="230" t="s">
        <v>260</v>
      </c>
      <c r="D2359" s="211">
        <v>8</v>
      </c>
      <c r="E2359" s="3"/>
      <c r="F2359" s="3" t="s">
        <v>2298</v>
      </c>
      <c r="G2359" s="179">
        <v>44122107</v>
      </c>
      <c r="H2359" s="585">
        <v>8045.5999999999995</v>
      </c>
      <c r="I2359" s="224" t="s">
        <v>2892</v>
      </c>
      <c r="J2359" s="178" t="s">
        <v>858</v>
      </c>
      <c r="K2359" s="208">
        <v>350</v>
      </c>
      <c r="L2359" s="231" t="s">
        <v>2860</v>
      </c>
    </row>
    <row r="2360" spans="1:12" ht="25.5" hidden="1" x14ac:dyDescent="0.2">
      <c r="A2360" s="3">
        <v>2354</v>
      </c>
      <c r="B2360" s="3">
        <v>7020</v>
      </c>
      <c r="C2360" s="230" t="s">
        <v>3175</v>
      </c>
      <c r="D2360" s="211">
        <v>8</v>
      </c>
      <c r="E2360" s="3"/>
      <c r="F2360" s="3" t="s">
        <v>2298</v>
      </c>
      <c r="G2360" s="179">
        <v>44122104</v>
      </c>
      <c r="H2360" s="585">
        <v>8949.5999999999985</v>
      </c>
      <c r="I2360" s="224" t="s">
        <v>2892</v>
      </c>
      <c r="J2360" s="178" t="s">
        <v>858</v>
      </c>
      <c r="K2360" s="208">
        <v>350</v>
      </c>
      <c r="L2360" s="231" t="s">
        <v>2860</v>
      </c>
    </row>
    <row r="2361" spans="1:12" ht="25.5" hidden="1" x14ac:dyDescent="0.2">
      <c r="A2361" s="3">
        <v>2355</v>
      </c>
      <c r="B2361" s="3">
        <v>7020</v>
      </c>
      <c r="C2361" s="230" t="s">
        <v>262</v>
      </c>
      <c r="D2361" s="211">
        <v>3</v>
      </c>
      <c r="E2361" s="3"/>
      <c r="F2361" s="3" t="s">
        <v>2298</v>
      </c>
      <c r="G2361" s="179">
        <v>44122026</v>
      </c>
      <c r="H2361" s="585">
        <v>1661.1</v>
      </c>
      <c r="I2361" s="224" t="s">
        <v>2892</v>
      </c>
      <c r="J2361" s="178" t="s">
        <v>858</v>
      </c>
      <c r="K2361" s="208">
        <v>350</v>
      </c>
      <c r="L2361" s="231" t="s">
        <v>2860</v>
      </c>
    </row>
    <row r="2362" spans="1:12" ht="25.5" hidden="1" x14ac:dyDescent="0.2">
      <c r="A2362" s="3">
        <v>2356</v>
      </c>
      <c r="B2362" s="3">
        <v>7020</v>
      </c>
      <c r="C2362" s="230" t="s">
        <v>2901</v>
      </c>
      <c r="D2362" s="211">
        <v>5</v>
      </c>
      <c r="E2362" s="3"/>
      <c r="F2362" s="3" t="s">
        <v>2298</v>
      </c>
      <c r="G2362" s="179">
        <v>44121804</v>
      </c>
      <c r="H2362" s="585">
        <v>4520</v>
      </c>
      <c r="I2362" s="224" t="s">
        <v>2892</v>
      </c>
      <c r="J2362" s="178" t="s">
        <v>858</v>
      </c>
      <c r="K2362" s="208">
        <v>350</v>
      </c>
      <c r="L2362" s="231" t="s">
        <v>2860</v>
      </c>
    </row>
    <row r="2363" spans="1:12" ht="25.5" hidden="1" x14ac:dyDescent="0.2">
      <c r="A2363" s="3">
        <v>2357</v>
      </c>
      <c r="B2363" s="3">
        <v>7020</v>
      </c>
      <c r="C2363" s="230" t="s">
        <v>2962</v>
      </c>
      <c r="D2363" s="211">
        <v>30</v>
      </c>
      <c r="E2363" s="3"/>
      <c r="F2363" s="3" t="s">
        <v>2298</v>
      </c>
      <c r="G2363" s="179">
        <v>44121802</v>
      </c>
      <c r="H2363" s="585">
        <v>19051.8</v>
      </c>
      <c r="I2363" s="224" t="s">
        <v>2892</v>
      </c>
      <c r="J2363" s="178" t="s">
        <v>858</v>
      </c>
      <c r="K2363" s="208">
        <v>350</v>
      </c>
      <c r="L2363" s="231" t="s">
        <v>2860</v>
      </c>
    </row>
    <row r="2364" spans="1:12" ht="25.5" hidden="1" x14ac:dyDescent="0.2">
      <c r="A2364" s="3">
        <v>2358</v>
      </c>
      <c r="B2364" s="3">
        <v>7020</v>
      </c>
      <c r="C2364" s="230" t="s">
        <v>3176</v>
      </c>
      <c r="D2364" s="211">
        <v>24</v>
      </c>
      <c r="E2364" s="3"/>
      <c r="F2364" s="3" t="s">
        <v>2298</v>
      </c>
      <c r="G2364" s="179">
        <v>44121716</v>
      </c>
      <c r="H2364" s="585">
        <v>16434.719999999998</v>
      </c>
      <c r="I2364" s="224" t="s">
        <v>2892</v>
      </c>
      <c r="J2364" s="178" t="s">
        <v>858</v>
      </c>
      <c r="K2364" s="208">
        <v>350</v>
      </c>
      <c r="L2364" s="231" t="s">
        <v>2860</v>
      </c>
    </row>
    <row r="2365" spans="1:12" ht="25.5" hidden="1" x14ac:dyDescent="0.2">
      <c r="A2365" s="3">
        <v>2359</v>
      </c>
      <c r="B2365" s="3">
        <v>7020</v>
      </c>
      <c r="C2365" s="230" t="s">
        <v>2903</v>
      </c>
      <c r="D2365" s="211">
        <v>15</v>
      </c>
      <c r="E2365" s="3"/>
      <c r="F2365" s="3" t="s">
        <v>2298</v>
      </c>
      <c r="G2365" s="179">
        <v>44121716</v>
      </c>
      <c r="H2365" s="585">
        <v>10271.699999999999</v>
      </c>
      <c r="I2365" s="224" t="s">
        <v>2892</v>
      </c>
      <c r="J2365" s="178" t="s">
        <v>858</v>
      </c>
      <c r="K2365" s="208">
        <v>350</v>
      </c>
      <c r="L2365" s="231" t="s">
        <v>2860</v>
      </c>
    </row>
    <row r="2366" spans="1:12" ht="25.5" hidden="1" x14ac:dyDescent="0.2">
      <c r="A2366" s="3">
        <v>2360</v>
      </c>
      <c r="B2366" s="3">
        <v>7020</v>
      </c>
      <c r="C2366" s="230" t="s">
        <v>2904</v>
      </c>
      <c r="D2366" s="211">
        <v>25</v>
      </c>
      <c r="E2366" s="3"/>
      <c r="F2366" s="3" t="s">
        <v>2298</v>
      </c>
      <c r="G2366" s="179">
        <v>44121716</v>
      </c>
      <c r="H2366" s="585">
        <v>17119.5</v>
      </c>
      <c r="I2366" s="224" t="s">
        <v>2892</v>
      </c>
      <c r="J2366" s="178" t="s">
        <v>858</v>
      </c>
      <c r="K2366" s="208">
        <v>350</v>
      </c>
      <c r="L2366" s="231" t="s">
        <v>2860</v>
      </c>
    </row>
    <row r="2367" spans="1:12" ht="25.5" hidden="1" x14ac:dyDescent="0.2">
      <c r="A2367" s="3">
        <v>2361</v>
      </c>
      <c r="B2367" s="3">
        <v>7020</v>
      </c>
      <c r="C2367" s="230" t="s">
        <v>3177</v>
      </c>
      <c r="D2367" s="211">
        <v>16</v>
      </c>
      <c r="E2367" s="3"/>
      <c r="F2367" s="3" t="s">
        <v>2298</v>
      </c>
      <c r="G2367" s="179">
        <v>44121716</v>
      </c>
      <c r="H2367" s="585">
        <v>10956.48</v>
      </c>
      <c r="I2367" s="224" t="s">
        <v>2892</v>
      </c>
      <c r="J2367" s="178" t="s">
        <v>858</v>
      </c>
      <c r="K2367" s="208">
        <v>350</v>
      </c>
      <c r="L2367" s="231" t="s">
        <v>2860</v>
      </c>
    </row>
    <row r="2368" spans="1:12" ht="25.5" hidden="1" x14ac:dyDescent="0.2">
      <c r="A2368" s="3">
        <v>2362</v>
      </c>
      <c r="B2368" s="3">
        <v>7020</v>
      </c>
      <c r="C2368" s="230" t="s">
        <v>3178</v>
      </c>
      <c r="D2368" s="211">
        <v>25</v>
      </c>
      <c r="E2368" s="3"/>
      <c r="F2368" s="3" t="s">
        <v>2298</v>
      </c>
      <c r="G2368" s="179">
        <v>44121716</v>
      </c>
      <c r="H2368" s="585">
        <v>17119.5</v>
      </c>
      <c r="I2368" s="224" t="s">
        <v>2892</v>
      </c>
      <c r="J2368" s="178" t="s">
        <v>858</v>
      </c>
      <c r="K2368" s="208">
        <v>350</v>
      </c>
      <c r="L2368" s="231" t="s">
        <v>2860</v>
      </c>
    </row>
    <row r="2369" spans="1:12" ht="25.5" hidden="1" x14ac:dyDescent="0.2">
      <c r="A2369" s="3">
        <v>2363</v>
      </c>
      <c r="B2369" s="3">
        <v>7020</v>
      </c>
      <c r="C2369" s="230" t="s">
        <v>3179</v>
      </c>
      <c r="D2369" s="211">
        <v>25</v>
      </c>
      <c r="E2369" s="3"/>
      <c r="F2369" s="3" t="s">
        <v>2298</v>
      </c>
      <c r="G2369" s="179">
        <v>44121716</v>
      </c>
      <c r="H2369" s="585">
        <v>17119.5</v>
      </c>
      <c r="I2369" s="224" t="s">
        <v>2892</v>
      </c>
      <c r="J2369" s="178" t="s">
        <v>858</v>
      </c>
      <c r="K2369" s="208">
        <v>350</v>
      </c>
      <c r="L2369" s="231" t="s">
        <v>2860</v>
      </c>
    </row>
    <row r="2370" spans="1:12" ht="25.5" hidden="1" x14ac:dyDescent="0.2">
      <c r="A2370" s="3">
        <v>2364</v>
      </c>
      <c r="B2370" s="3">
        <v>7020</v>
      </c>
      <c r="C2370" s="230" t="s">
        <v>2908</v>
      </c>
      <c r="D2370" s="211">
        <v>25</v>
      </c>
      <c r="E2370" s="3"/>
      <c r="F2370" s="3" t="s">
        <v>2298</v>
      </c>
      <c r="G2370" s="179">
        <v>44111501</v>
      </c>
      <c r="H2370" s="585">
        <v>9068.25</v>
      </c>
      <c r="I2370" s="224" t="s">
        <v>2892</v>
      </c>
      <c r="J2370" s="178" t="s">
        <v>858</v>
      </c>
      <c r="K2370" s="208">
        <v>350</v>
      </c>
      <c r="L2370" s="231" t="s">
        <v>2860</v>
      </c>
    </row>
    <row r="2371" spans="1:12" ht="25.5" hidden="1" x14ac:dyDescent="0.2">
      <c r="A2371" s="3">
        <v>2365</v>
      </c>
      <c r="B2371" s="3">
        <v>7020</v>
      </c>
      <c r="C2371" s="230" t="s">
        <v>264</v>
      </c>
      <c r="D2371" s="211">
        <v>3</v>
      </c>
      <c r="E2371" s="3"/>
      <c r="F2371" s="3" t="s">
        <v>2298</v>
      </c>
      <c r="G2371" s="179">
        <v>44121618</v>
      </c>
      <c r="H2371" s="585">
        <v>2498.4299999999998</v>
      </c>
      <c r="I2371" s="224" t="s">
        <v>2892</v>
      </c>
      <c r="J2371" s="178" t="s">
        <v>858</v>
      </c>
      <c r="K2371" s="208">
        <v>350</v>
      </c>
      <c r="L2371" s="231" t="s">
        <v>2860</v>
      </c>
    </row>
    <row r="2372" spans="1:12" ht="25.5" hidden="1" x14ac:dyDescent="0.2">
      <c r="A2372" s="3">
        <v>2366</v>
      </c>
      <c r="B2372" s="3">
        <v>7020</v>
      </c>
      <c r="C2372" s="230" t="s">
        <v>2910</v>
      </c>
      <c r="D2372" s="211">
        <v>2</v>
      </c>
      <c r="E2372" s="3"/>
      <c r="F2372" s="3" t="s">
        <v>2298</v>
      </c>
      <c r="G2372" s="179">
        <v>44121615</v>
      </c>
      <c r="H2372" s="585">
        <v>14667.399999999998</v>
      </c>
      <c r="I2372" s="224" t="s">
        <v>2892</v>
      </c>
      <c r="J2372" s="178" t="s">
        <v>858</v>
      </c>
      <c r="K2372" s="208">
        <v>350</v>
      </c>
      <c r="L2372" s="231" t="s">
        <v>2860</v>
      </c>
    </row>
    <row r="2373" spans="1:12" ht="25.5" hidden="1" x14ac:dyDescent="0.2">
      <c r="A2373" s="3">
        <v>2367</v>
      </c>
      <c r="B2373" s="3">
        <v>7020</v>
      </c>
      <c r="C2373" s="230" t="s">
        <v>3180</v>
      </c>
      <c r="D2373" s="211">
        <v>3</v>
      </c>
      <c r="E2373" s="3"/>
      <c r="F2373" s="3" t="s">
        <v>2298</v>
      </c>
      <c r="G2373" s="179">
        <v>41111604</v>
      </c>
      <c r="H2373" s="585">
        <v>8027.5199999999995</v>
      </c>
      <c r="I2373" s="224" t="s">
        <v>2892</v>
      </c>
      <c r="J2373" s="178" t="s">
        <v>858</v>
      </c>
      <c r="K2373" s="208">
        <v>350</v>
      </c>
      <c r="L2373" s="231" t="s">
        <v>2860</v>
      </c>
    </row>
    <row r="2374" spans="1:12" ht="25.5" hidden="1" x14ac:dyDescent="0.2">
      <c r="A2374" s="3">
        <v>2368</v>
      </c>
      <c r="B2374" s="3">
        <v>7020</v>
      </c>
      <c r="C2374" s="230" t="s">
        <v>3181</v>
      </c>
      <c r="D2374" s="211">
        <v>12</v>
      </c>
      <c r="E2374" s="3"/>
      <c r="F2374" s="3" t="s">
        <v>2298</v>
      </c>
      <c r="G2374" s="179">
        <v>27112309</v>
      </c>
      <c r="H2374" s="585">
        <v>1586.5199999999998</v>
      </c>
      <c r="I2374" s="224" t="s">
        <v>2892</v>
      </c>
      <c r="J2374" s="178" t="s">
        <v>858</v>
      </c>
      <c r="K2374" s="208">
        <v>350</v>
      </c>
      <c r="L2374" s="231" t="s">
        <v>2860</v>
      </c>
    </row>
    <row r="2375" spans="1:12" ht="25.5" hidden="1" x14ac:dyDescent="0.2">
      <c r="A2375" s="3">
        <v>2369</v>
      </c>
      <c r="B2375" s="3">
        <v>7020</v>
      </c>
      <c r="C2375" s="230" t="s">
        <v>2914</v>
      </c>
      <c r="D2375" s="211">
        <v>5</v>
      </c>
      <c r="E2375" s="3"/>
      <c r="F2375" s="3" t="s">
        <v>2298</v>
      </c>
      <c r="G2375" s="179">
        <v>44121708</v>
      </c>
      <c r="H2375" s="585">
        <v>2683.7499999999995</v>
      </c>
      <c r="I2375" s="224" t="s">
        <v>2892</v>
      </c>
      <c r="J2375" s="178" t="s">
        <v>858</v>
      </c>
      <c r="K2375" s="208">
        <v>350</v>
      </c>
      <c r="L2375" s="231" t="s">
        <v>2860</v>
      </c>
    </row>
    <row r="2376" spans="1:12" ht="25.5" hidden="1" x14ac:dyDescent="0.2">
      <c r="A2376" s="3">
        <v>2370</v>
      </c>
      <c r="B2376" s="3">
        <v>7020</v>
      </c>
      <c r="C2376" s="230" t="s">
        <v>2967</v>
      </c>
      <c r="D2376" s="211">
        <v>12</v>
      </c>
      <c r="E2376" s="3"/>
      <c r="F2376" s="3" t="s">
        <v>2298</v>
      </c>
      <c r="G2376" s="179">
        <v>44121708</v>
      </c>
      <c r="H2376" s="585">
        <v>2683.7499999999995</v>
      </c>
      <c r="I2376" s="224" t="s">
        <v>2892</v>
      </c>
      <c r="J2376" s="178" t="s">
        <v>858</v>
      </c>
      <c r="K2376" s="208">
        <v>350</v>
      </c>
      <c r="L2376" s="231" t="s">
        <v>2860</v>
      </c>
    </row>
    <row r="2377" spans="1:12" ht="25.5" hidden="1" x14ac:dyDescent="0.2">
      <c r="A2377" s="3">
        <v>2371</v>
      </c>
      <c r="B2377" s="3">
        <v>7020</v>
      </c>
      <c r="C2377" s="230" t="s">
        <v>2969</v>
      </c>
      <c r="D2377" s="211">
        <v>4</v>
      </c>
      <c r="E2377" s="3"/>
      <c r="F2377" s="3" t="s">
        <v>2298</v>
      </c>
      <c r="G2377" s="179">
        <v>31201610</v>
      </c>
      <c r="H2377" s="585">
        <v>8090.7999999999993</v>
      </c>
      <c r="I2377" s="224" t="s">
        <v>2892</v>
      </c>
      <c r="J2377" s="178" t="s">
        <v>858</v>
      </c>
      <c r="K2377" s="208">
        <v>350</v>
      </c>
      <c r="L2377" s="231" t="s">
        <v>2860</v>
      </c>
    </row>
    <row r="2378" spans="1:12" ht="25.5" hidden="1" x14ac:dyDescent="0.2">
      <c r="A2378" s="3">
        <v>2372</v>
      </c>
      <c r="B2378" s="3">
        <v>7020</v>
      </c>
      <c r="C2378" s="230" t="s">
        <v>2971</v>
      </c>
      <c r="D2378" s="211">
        <v>2</v>
      </c>
      <c r="E2378" s="3"/>
      <c r="F2378" s="3" t="s">
        <v>2298</v>
      </c>
      <c r="G2378" s="179">
        <v>31201610</v>
      </c>
      <c r="H2378" s="585">
        <v>5175.3999999999996</v>
      </c>
      <c r="I2378" s="224" t="s">
        <v>2892</v>
      </c>
      <c r="J2378" s="178" t="s">
        <v>858</v>
      </c>
      <c r="K2378" s="208">
        <v>350</v>
      </c>
      <c r="L2378" s="231" t="s">
        <v>2860</v>
      </c>
    </row>
    <row r="2379" spans="1:12" ht="25.5" hidden="1" x14ac:dyDescent="0.2">
      <c r="A2379" s="3">
        <v>2373</v>
      </c>
      <c r="B2379" s="3">
        <v>7020</v>
      </c>
      <c r="C2379" s="230" t="s">
        <v>2916</v>
      </c>
      <c r="D2379" s="211">
        <v>2</v>
      </c>
      <c r="E2379" s="3"/>
      <c r="F2379" s="3" t="s">
        <v>2298</v>
      </c>
      <c r="G2379" s="179">
        <v>44121708</v>
      </c>
      <c r="H2379" s="585">
        <v>1331.1399999999999</v>
      </c>
      <c r="I2379" s="224" t="s">
        <v>2892</v>
      </c>
      <c r="J2379" s="178" t="s">
        <v>858</v>
      </c>
      <c r="K2379" s="208">
        <v>350</v>
      </c>
      <c r="L2379" s="231" t="s">
        <v>2860</v>
      </c>
    </row>
    <row r="2380" spans="1:12" ht="25.5" hidden="1" x14ac:dyDescent="0.2">
      <c r="A2380" s="3">
        <v>2374</v>
      </c>
      <c r="B2380" s="3">
        <v>7020</v>
      </c>
      <c r="C2380" s="230" t="s">
        <v>2918</v>
      </c>
      <c r="D2380" s="211">
        <v>2</v>
      </c>
      <c r="E2380" s="3"/>
      <c r="F2380" s="3" t="s">
        <v>2298</v>
      </c>
      <c r="G2380" s="179">
        <v>44121708</v>
      </c>
      <c r="H2380" s="585">
        <v>1331.1399999999999</v>
      </c>
      <c r="I2380" s="224" t="s">
        <v>2892</v>
      </c>
      <c r="J2380" s="178" t="s">
        <v>858</v>
      </c>
      <c r="K2380" s="208">
        <v>350</v>
      </c>
      <c r="L2380" s="231" t="s">
        <v>2860</v>
      </c>
    </row>
    <row r="2381" spans="1:12" ht="25.5" hidden="1" x14ac:dyDescent="0.2">
      <c r="A2381" s="3">
        <v>2375</v>
      </c>
      <c r="B2381" s="3">
        <v>7020</v>
      </c>
      <c r="C2381" s="230" t="s">
        <v>2920</v>
      </c>
      <c r="D2381" s="211">
        <v>2</v>
      </c>
      <c r="E2381" s="3"/>
      <c r="F2381" s="3" t="s">
        <v>2298</v>
      </c>
      <c r="G2381" s="179">
        <v>44121708</v>
      </c>
      <c r="H2381" s="585">
        <v>1331.1399999999999</v>
      </c>
      <c r="I2381" s="224" t="s">
        <v>2892</v>
      </c>
      <c r="J2381" s="178" t="s">
        <v>858</v>
      </c>
      <c r="K2381" s="208">
        <v>350</v>
      </c>
      <c r="L2381" s="231" t="s">
        <v>2860</v>
      </c>
    </row>
    <row r="2382" spans="1:12" ht="25.5" hidden="1" x14ac:dyDescent="0.2">
      <c r="A2382" s="3">
        <v>2376</v>
      </c>
      <c r="B2382" s="3">
        <v>7020</v>
      </c>
      <c r="C2382" s="230" t="s">
        <v>3182</v>
      </c>
      <c r="D2382" s="211">
        <v>2</v>
      </c>
      <c r="E2382" s="3"/>
      <c r="F2382" s="3" t="s">
        <v>2298</v>
      </c>
      <c r="G2382" s="179">
        <v>44121708</v>
      </c>
      <c r="H2382" s="585">
        <v>1331.1399999999999</v>
      </c>
      <c r="I2382" s="224" t="s">
        <v>2892</v>
      </c>
      <c r="J2382" s="178" t="s">
        <v>858</v>
      </c>
      <c r="K2382" s="208">
        <v>350</v>
      </c>
      <c r="L2382" s="231" t="s">
        <v>2860</v>
      </c>
    </row>
    <row r="2383" spans="1:12" ht="25.5" hidden="1" x14ac:dyDescent="0.2">
      <c r="A2383" s="3">
        <v>2377</v>
      </c>
      <c r="B2383" s="3">
        <v>7020</v>
      </c>
      <c r="C2383" s="230" t="s">
        <v>2973</v>
      </c>
      <c r="D2383" s="211">
        <v>10</v>
      </c>
      <c r="E2383" s="3"/>
      <c r="F2383" s="3" t="s">
        <v>2298</v>
      </c>
      <c r="G2383" s="179">
        <v>44121619</v>
      </c>
      <c r="H2383" s="585">
        <v>6305.4</v>
      </c>
      <c r="I2383" s="224" t="s">
        <v>2892</v>
      </c>
      <c r="J2383" s="178" t="s">
        <v>858</v>
      </c>
      <c r="K2383" s="208">
        <v>350</v>
      </c>
      <c r="L2383" s="231" t="s">
        <v>2860</v>
      </c>
    </row>
    <row r="2384" spans="1:12" ht="38.25" hidden="1" x14ac:dyDescent="0.2">
      <c r="A2384" s="3">
        <v>2378</v>
      </c>
      <c r="B2384" s="3">
        <v>7020</v>
      </c>
      <c r="C2384" s="230" t="s">
        <v>2922</v>
      </c>
      <c r="D2384" s="211">
        <v>20</v>
      </c>
      <c r="E2384" s="3"/>
      <c r="F2384" s="3" t="s">
        <v>2298</v>
      </c>
      <c r="G2384" s="179">
        <v>31201512</v>
      </c>
      <c r="H2384" s="585">
        <v>27097.399999999998</v>
      </c>
      <c r="I2384" s="224" t="s">
        <v>2892</v>
      </c>
      <c r="J2384" s="178" t="s">
        <v>858</v>
      </c>
      <c r="K2384" s="208">
        <v>350</v>
      </c>
      <c r="L2384" s="231" t="s">
        <v>2860</v>
      </c>
    </row>
    <row r="2385" spans="1:12" ht="25.5" hidden="1" x14ac:dyDescent="0.2">
      <c r="A2385" s="3">
        <v>2379</v>
      </c>
      <c r="B2385" s="3">
        <v>7020</v>
      </c>
      <c r="C2385" s="230" t="s">
        <v>2977</v>
      </c>
      <c r="D2385" s="211">
        <v>8</v>
      </c>
      <c r="E2385" s="3"/>
      <c r="F2385" s="3" t="s">
        <v>2298</v>
      </c>
      <c r="G2385" s="179">
        <v>44122012</v>
      </c>
      <c r="H2385" s="585">
        <v>19797.599999999999</v>
      </c>
      <c r="I2385" s="224" t="s">
        <v>2892</v>
      </c>
      <c r="J2385" s="178" t="s">
        <v>858</v>
      </c>
      <c r="K2385" s="208">
        <v>350</v>
      </c>
      <c r="L2385" s="231" t="s">
        <v>2860</v>
      </c>
    </row>
    <row r="2386" spans="1:12" ht="25.5" hidden="1" customHeight="1" x14ac:dyDescent="0.2">
      <c r="A2386" s="3">
        <v>2380</v>
      </c>
      <c r="B2386" s="3">
        <v>7020</v>
      </c>
      <c r="C2386" s="230" t="s">
        <v>89</v>
      </c>
      <c r="D2386" s="211">
        <v>1</v>
      </c>
      <c r="E2386" s="3"/>
      <c r="F2386" s="3" t="s">
        <v>2298</v>
      </c>
      <c r="G2386" s="179">
        <v>43211708</v>
      </c>
      <c r="H2386" s="585">
        <v>6000</v>
      </c>
      <c r="I2386" s="224" t="s">
        <v>2892</v>
      </c>
      <c r="J2386" s="178" t="s">
        <v>858</v>
      </c>
      <c r="K2386" s="208">
        <v>351</v>
      </c>
      <c r="L2386" s="231" t="s">
        <v>2860</v>
      </c>
    </row>
    <row r="2387" spans="1:12" ht="25.5" hidden="1" customHeight="1" x14ac:dyDescent="0.2">
      <c r="A2387" s="3">
        <v>2381</v>
      </c>
      <c r="B2387" s="3">
        <v>7020</v>
      </c>
      <c r="C2387" s="230" t="s">
        <v>50</v>
      </c>
      <c r="D2387" s="211">
        <v>5</v>
      </c>
      <c r="E2387" s="3"/>
      <c r="F2387" s="3" t="s">
        <v>2298</v>
      </c>
      <c r="G2387" s="179">
        <v>43211802</v>
      </c>
      <c r="H2387" s="585">
        <v>45000</v>
      </c>
      <c r="I2387" s="224" t="s">
        <v>2892</v>
      </c>
      <c r="J2387" s="178" t="s">
        <v>858</v>
      </c>
      <c r="K2387" s="208">
        <v>351</v>
      </c>
      <c r="L2387" s="231" t="s">
        <v>2860</v>
      </c>
    </row>
    <row r="2388" spans="1:12" ht="51" hidden="1" customHeight="1" x14ac:dyDescent="0.2">
      <c r="A2388" s="3">
        <v>2382</v>
      </c>
      <c r="B2388" s="3">
        <v>7020</v>
      </c>
      <c r="C2388" s="230" t="s">
        <v>3183</v>
      </c>
      <c r="D2388" s="211">
        <v>2</v>
      </c>
      <c r="E2388" s="3"/>
      <c r="F2388" s="3" t="s">
        <v>2298</v>
      </c>
      <c r="G2388" s="179">
        <v>44102412</v>
      </c>
      <c r="H2388" s="585">
        <v>115000</v>
      </c>
      <c r="I2388" s="224" t="s">
        <v>2892</v>
      </c>
      <c r="J2388" s="178" t="s">
        <v>858</v>
      </c>
      <c r="K2388" s="208">
        <v>352</v>
      </c>
      <c r="L2388" s="231" t="s">
        <v>2860</v>
      </c>
    </row>
    <row r="2389" spans="1:12" ht="25.5" hidden="1" customHeight="1" x14ac:dyDescent="0.2">
      <c r="A2389" s="3">
        <v>2383</v>
      </c>
      <c r="B2389" s="3">
        <v>7020</v>
      </c>
      <c r="C2389" s="230" t="s">
        <v>3184</v>
      </c>
      <c r="D2389" s="211">
        <v>2</v>
      </c>
      <c r="E2389" s="3"/>
      <c r="F2389" s="3" t="s">
        <v>2298</v>
      </c>
      <c r="G2389" s="179">
        <v>44103103</v>
      </c>
      <c r="H2389" s="585">
        <v>66000</v>
      </c>
      <c r="I2389" s="224" t="s">
        <v>2892</v>
      </c>
      <c r="J2389" s="178" t="s">
        <v>858</v>
      </c>
      <c r="K2389" s="208">
        <v>352</v>
      </c>
      <c r="L2389" s="231" t="s">
        <v>2860</v>
      </c>
    </row>
    <row r="2390" spans="1:12" ht="25.5" hidden="1" customHeight="1" x14ac:dyDescent="0.2">
      <c r="A2390" s="3">
        <v>2384</v>
      </c>
      <c r="B2390" s="3">
        <v>7020</v>
      </c>
      <c r="C2390" s="230" t="s">
        <v>3185</v>
      </c>
      <c r="D2390" s="211">
        <v>1</v>
      </c>
      <c r="E2390" s="3"/>
      <c r="F2390" s="3" t="s">
        <v>2298</v>
      </c>
      <c r="G2390" s="179">
        <v>12171703</v>
      </c>
      <c r="H2390" s="585">
        <v>76500</v>
      </c>
      <c r="I2390" s="224" t="s">
        <v>2892</v>
      </c>
      <c r="J2390" s="178" t="s">
        <v>858</v>
      </c>
      <c r="K2390" s="208">
        <v>352</v>
      </c>
      <c r="L2390" s="231" t="s">
        <v>2860</v>
      </c>
    </row>
    <row r="2391" spans="1:12" ht="25.5" hidden="1" customHeight="1" x14ac:dyDescent="0.2">
      <c r="A2391" s="3">
        <v>2385</v>
      </c>
      <c r="B2391" s="3">
        <v>7020</v>
      </c>
      <c r="C2391" s="230" t="s">
        <v>3186</v>
      </c>
      <c r="D2391" s="211">
        <v>1</v>
      </c>
      <c r="E2391" s="3"/>
      <c r="F2391" s="3" t="s">
        <v>2298</v>
      </c>
      <c r="G2391" s="179">
        <v>12171703</v>
      </c>
      <c r="H2391" s="585">
        <v>62000</v>
      </c>
      <c r="I2391" s="224" t="s">
        <v>2892</v>
      </c>
      <c r="J2391" s="178" t="s">
        <v>858</v>
      </c>
      <c r="K2391" s="208">
        <v>352</v>
      </c>
      <c r="L2391" s="231" t="s">
        <v>2860</v>
      </c>
    </row>
    <row r="2392" spans="1:12" ht="25.5" hidden="1" customHeight="1" x14ac:dyDescent="0.2">
      <c r="A2392" s="3">
        <v>2386</v>
      </c>
      <c r="B2392" s="3">
        <v>7020</v>
      </c>
      <c r="C2392" s="230" t="s">
        <v>3187</v>
      </c>
      <c r="D2392" s="211">
        <v>1</v>
      </c>
      <c r="E2392" s="3"/>
      <c r="F2392" s="3" t="s">
        <v>2298</v>
      </c>
      <c r="G2392" s="179">
        <v>12171703</v>
      </c>
      <c r="H2392" s="585">
        <v>62000</v>
      </c>
      <c r="I2392" s="224" t="s">
        <v>2892</v>
      </c>
      <c r="J2392" s="178" t="s">
        <v>858</v>
      </c>
      <c r="K2392" s="208">
        <v>352</v>
      </c>
      <c r="L2392" s="231" t="s">
        <v>2860</v>
      </c>
    </row>
    <row r="2393" spans="1:12" ht="25.5" hidden="1" customHeight="1" x14ac:dyDescent="0.2">
      <c r="A2393" s="3">
        <v>2387</v>
      </c>
      <c r="B2393" s="3">
        <v>7020</v>
      </c>
      <c r="C2393" s="230" t="s">
        <v>3188</v>
      </c>
      <c r="D2393" s="211">
        <v>1</v>
      </c>
      <c r="E2393" s="3"/>
      <c r="F2393" s="3" t="s">
        <v>2298</v>
      </c>
      <c r="G2393" s="179">
        <v>12171703</v>
      </c>
      <c r="H2393" s="585">
        <v>62000</v>
      </c>
      <c r="I2393" s="224" t="s">
        <v>2892</v>
      </c>
      <c r="J2393" s="178" t="s">
        <v>858</v>
      </c>
      <c r="K2393" s="208">
        <v>352</v>
      </c>
      <c r="L2393" s="231" t="s">
        <v>2860</v>
      </c>
    </row>
    <row r="2394" spans="1:12" ht="12.75" hidden="1" customHeight="1" x14ac:dyDescent="0.2">
      <c r="A2394" s="3">
        <v>2388</v>
      </c>
      <c r="B2394" s="3">
        <v>7020</v>
      </c>
      <c r="C2394" s="230" t="s">
        <v>3189</v>
      </c>
      <c r="D2394" s="211">
        <v>6</v>
      </c>
      <c r="E2394" s="3"/>
      <c r="F2394" s="3" t="s">
        <v>2298</v>
      </c>
      <c r="G2394" s="179">
        <v>53131608</v>
      </c>
      <c r="H2394" s="585">
        <v>6600</v>
      </c>
      <c r="I2394" s="224" t="s">
        <v>3190</v>
      </c>
      <c r="J2394" s="178" t="s">
        <v>858</v>
      </c>
      <c r="K2394" s="208">
        <v>354</v>
      </c>
      <c r="L2394" s="231" t="s">
        <v>2860</v>
      </c>
    </row>
    <row r="2395" spans="1:12" ht="25.5" hidden="1" customHeight="1" x14ac:dyDescent="0.2">
      <c r="A2395" s="3">
        <v>2389</v>
      </c>
      <c r="B2395" s="61">
        <v>7020</v>
      </c>
      <c r="C2395" s="234" t="s">
        <v>3191</v>
      </c>
      <c r="D2395" s="382">
        <v>6</v>
      </c>
      <c r="E2395" s="61"/>
      <c r="F2395" s="61" t="s">
        <v>2298</v>
      </c>
      <c r="G2395" s="176">
        <v>47131603</v>
      </c>
      <c r="H2395" s="557">
        <v>9540</v>
      </c>
      <c r="I2395" s="224" t="s">
        <v>3190</v>
      </c>
      <c r="J2395" s="178" t="s">
        <v>858</v>
      </c>
      <c r="K2395" s="382">
        <v>354</v>
      </c>
      <c r="L2395" s="252" t="s">
        <v>2860</v>
      </c>
    </row>
    <row r="2396" spans="1:12" ht="25.5" hidden="1" customHeight="1" x14ac:dyDescent="0.2">
      <c r="A2396" s="3">
        <v>2390</v>
      </c>
      <c r="B2396" s="372">
        <v>7020</v>
      </c>
      <c r="C2396" s="373" t="s">
        <v>3192</v>
      </c>
      <c r="D2396" s="146">
        <v>6</v>
      </c>
      <c r="E2396" s="372"/>
      <c r="F2396" s="96" t="s">
        <v>2637</v>
      </c>
      <c r="G2396" s="179">
        <v>23271406</v>
      </c>
      <c r="H2396" s="585">
        <v>780000</v>
      </c>
      <c r="I2396" s="224" t="s">
        <v>165</v>
      </c>
      <c r="J2396" s="178" t="s">
        <v>120</v>
      </c>
      <c r="K2396" s="382">
        <v>413</v>
      </c>
      <c r="L2396" s="230"/>
    </row>
    <row r="2397" spans="1:12" ht="51" hidden="1" customHeight="1" x14ac:dyDescent="0.2">
      <c r="A2397" s="3">
        <v>2391</v>
      </c>
      <c r="B2397" s="372">
        <v>7020</v>
      </c>
      <c r="C2397" s="373" t="s">
        <v>3193</v>
      </c>
      <c r="D2397" s="146">
        <v>3</v>
      </c>
      <c r="E2397" s="372"/>
      <c r="F2397" s="96" t="s">
        <v>2637</v>
      </c>
      <c r="G2397" s="179">
        <v>40151513</v>
      </c>
      <c r="H2397" s="585">
        <v>1500000</v>
      </c>
      <c r="I2397" s="224" t="s">
        <v>165</v>
      </c>
      <c r="J2397" s="178" t="s">
        <v>120</v>
      </c>
      <c r="K2397" s="382">
        <v>413</v>
      </c>
      <c r="L2397" s="230"/>
    </row>
    <row r="2398" spans="1:12" ht="51" hidden="1" customHeight="1" x14ac:dyDescent="0.2">
      <c r="A2398" s="3">
        <v>2392</v>
      </c>
      <c r="B2398" s="372">
        <v>7020</v>
      </c>
      <c r="C2398" s="373" t="s">
        <v>3194</v>
      </c>
      <c r="D2398" s="146">
        <v>4</v>
      </c>
      <c r="E2398" s="372"/>
      <c r="F2398" s="96" t="s">
        <v>2637</v>
      </c>
      <c r="G2398" s="179">
        <v>40151513</v>
      </c>
      <c r="H2398" s="585">
        <v>1400000</v>
      </c>
      <c r="I2398" s="224" t="s">
        <v>165</v>
      </c>
      <c r="J2398" s="178" t="s">
        <v>120</v>
      </c>
      <c r="K2398" s="382">
        <v>413</v>
      </c>
      <c r="L2398" s="230"/>
    </row>
    <row r="2399" spans="1:12" ht="38.25" hidden="1" customHeight="1" x14ac:dyDescent="0.2">
      <c r="A2399" s="3">
        <v>2393</v>
      </c>
      <c r="B2399" s="372">
        <v>7020</v>
      </c>
      <c r="C2399" s="373" t="s">
        <v>3195</v>
      </c>
      <c r="D2399" s="146">
        <v>3</v>
      </c>
      <c r="E2399" s="372"/>
      <c r="F2399" s="96" t="s">
        <v>2637</v>
      </c>
      <c r="G2399" s="96" t="s">
        <v>2925</v>
      </c>
      <c r="H2399" s="585">
        <v>6300000</v>
      </c>
      <c r="I2399" s="224" t="s">
        <v>165</v>
      </c>
      <c r="J2399" s="178" t="s">
        <v>120</v>
      </c>
      <c r="K2399" s="382">
        <v>413</v>
      </c>
      <c r="L2399" s="230"/>
    </row>
    <row r="2400" spans="1:12" ht="51" hidden="1" customHeight="1" x14ac:dyDescent="0.2">
      <c r="A2400" s="3">
        <v>2394</v>
      </c>
      <c r="B2400" s="97">
        <v>7020</v>
      </c>
      <c r="C2400" s="98" t="s">
        <v>3196</v>
      </c>
      <c r="D2400" s="160">
        <v>1</v>
      </c>
      <c r="E2400" s="97"/>
      <c r="F2400" s="99" t="s">
        <v>2637</v>
      </c>
      <c r="G2400" s="99" t="s">
        <v>3197</v>
      </c>
      <c r="H2400" s="557">
        <v>1250000</v>
      </c>
      <c r="I2400" s="224" t="s">
        <v>165</v>
      </c>
      <c r="J2400" s="178" t="s">
        <v>120</v>
      </c>
      <c r="K2400" s="382">
        <v>413</v>
      </c>
      <c r="L2400" s="234"/>
    </row>
    <row r="2401" spans="1:12" ht="25.5" hidden="1" customHeight="1" x14ac:dyDescent="0.2">
      <c r="A2401" s="3">
        <v>2395</v>
      </c>
      <c r="B2401" s="179">
        <v>6202</v>
      </c>
      <c r="C2401" s="187" t="s">
        <v>71</v>
      </c>
      <c r="D2401" s="188">
        <v>5</v>
      </c>
      <c r="E2401" s="179"/>
      <c r="F2401" s="179" t="s">
        <v>2298</v>
      </c>
      <c r="G2401" s="3">
        <v>72101505</v>
      </c>
      <c r="H2401" s="557">
        <f>18000*D2401</f>
        <v>90000</v>
      </c>
      <c r="I2401" s="224" t="s">
        <v>73</v>
      </c>
      <c r="J2401" s="178" t="s">
        <v>120</v>
      </c>
      <c r="K2401" s="382">
        <v>250</v>
      </c>
      <c r="L2401" s="231" t="s">
        <v>2860</v>
      </c>
    </row>
    <row r="2402" spans="1:12" ht="25.5" hidden="1" customHeight="1" x14ac:dyDescent="0.2">
      <c r="A2402" s="3">
        <v>2396</v>
      </c>
      <c r="B2402" s="471">
        <v>6202</v>
      </c>
      <c r="C2402" s="475" t="s">
        <v>3198</v>
      </c>
      <c r="D2402" s="501">
        <v>70</v>
      </c>
      <c r="E2402" s="471"/>
      <c r="F2402" s="471" t="s">
        <v>2298</v>
      </c>
      <c r="G2402" s="466">
        <v>15101506</v>
      </c>
      <c r="H2402" s="600">
        <v>50000</v>
      </c>
      <c r="I2402" s="469" t="s">
        <v>2863</v>
      </c>
      <c r="J2402" s="470" t="s">
        <v>120</v>
      </c>
      <c r="K2402" s="476">
        <v>259</v>
      </c>
      <c r="L2402" s="474" t="s">
        <v>2860</v>
      </c>
    </row>
    <row r="2403" spans="1:12" ht="25.5" hidden="1" customHeight="1" x14ac:dyDescent="0.2">
      <c r="A2403" s="3">
        <v>2397</v>
      </c>
      <c r="B2403" s="179">
        <v>6202</v>
      </c>
      <c r="C2403" s="187" t="s">
        <v>3199</v>
      </c>
      <c r="D2403" s="188">
        <v>9</v>
      </c>
      <c r="E2403" s="179"/>
      <c r="F2403" s="179" t="s">
        <v>2298</v>
      </c>
      <c r="G2403" s="3">
        <v>15121501</v>
      </c>
      <c r="H2403" s="585">
        <v>20000</v>
      </c>
      <c r="I2403" s="224" t="s">
        <v>3200</v>
      </c>
      <c r="J2403" s="178" t="s">
        <v>120</v>
      </c>
      <c r="K2403" s="382">
        <v>269</v>
      </c>
      <c r="L2403" s="231" t="s">
        <v>2860</v>
      </c>
    </row>
    <row r="2404" spans="1:12" ht="25.5" hidden="1" customHeight="1" x14ac:dyDescent="0.2">
      <c r="A2404" s="3">
        <v>2398</v>
      </c>
      <c r="B2404" s="179">
        <v>6202</v>
      </c>
      <c r="C2404" s="187" t="s">
        <v>3201</v>
      </c>
      <c r="D2404" s="188">
        <v>9</v>
      </c>
      <c r="E2404" s="179"/>
      <c r="F2404" s="179" t="s">
        <v>2298</v>
      </c>
      <c r="G2404" s="3">
        <v>15121501</v>
      </c>
      <c r="H2404" s="585">
        <v>20000</v>
      </c>
      <c r="I2404" s="224" t="s">
        <v>3200</v>
      </c>
      <c r="J2404" s="178" t="s">
        <v>120</v>
      </c>
      <c r="K2404" s="382">
        <v>269</v>
      </c>
      <c r="L2404" s="231" t="s">
        <v>2860</v>
      </c>
    </row>
    <row r="2405" spans="1:12" ht="38.25" hidden="1" customHeight="1" x14ac:dyDescent="0.2">
      <c r="A2405" s="3">
        <v>2399</v>
      </c>
      <c r="B2405" s="179">
        <v>6202</v>
      </c>
      <c r="C2405" s="187" t="s">
        <v>3202</v>
      </c>
      <c r="D2405" s="188">
        <v>2</v>
      </c>
      <c r="E2405" s="179"/>
      <c r="F2405" s="179" t="s">
        <v>2298</v>
      </c>
      <c r="G2405" s="3">
        <v>46171501</v>
      </c>
      <c r="H2405" s="585">
        <f>18500*D2405</f>
        <v>37000</v>
      </c>
      <c r="I2405" s="224" t="s">
        <v>2649</v>
      </c>
      <c r="J2405" s="178" t="s">
        <v>120</v>
      </c>
      <c r="K2405" s="382">
        <v>314</v>
      </c>
      <c r="L2405" s="231" t="s">
        <v>2860</v>
      </c>
    </row>
    <row r="2406" spans="1:12" ht="38.25" hidden="1" customHeight="1" x14ac:dyDescent="0.2">
      <c r="A2406" s="3">
        <v>2400</v>
      </c>
      <c r="B2406" s="179">
        <v>6202</v>
      </c>
      <c r="C2406" s="187" t="s">
        <v>3203</v>
      </c>
      <c r="D2406" s="188">
        <v>3</v>
      </c>
      <c r="E2406" s="179"/>
      <c r="F2406" s="179" t="s">
        <v>2298</v>
      </c>
      <c r="G2406" s="3">
        <v>46171501</v>
      </c>
      <c r="H2406" s="585">
        <f>D2406*22500</f>
        <v>67500</v>
      </c>
      <c r="I2406" s="224" t="s">
        <v>2649</v>
      </c>
      <c r="J2406" s="178" t="s">
        <v>120</v>
      </c>
      <c r="K2406" s="382">
        <v>314</v>
      </c>
      <c r="L2406" s="231" t="s">
        <v>2860</v>
      </c>
    </row>
    <row r="2407" spans="1:12" ht="12.75" hidden="1" customHeight="1" x14ac:dyDescent="0.2">
      <c r="A2407" s="3">
        <v>2401</v>
      </c>
      <c r="B2407" s="179">
        <v>6202</v>
      </c>
      <c r="C2407" s="197" t="s">
        <v>37</v>
      </c>
      <c r="D2407" s="211">
        <v>150</v>
      </c>
      <c r="E2407" s="179"/>
      <c r="F2407" s="179" t="s">
        <v>2298</v>
      </c>
      <c r="G2407" s="3" t="s">
        <v>2881</v>
      </c>
      <c r="H2407" s="585">
        <f>3800*D2407</f>
        <v>570000</v>
      </c>
      <c r="I2407" s="224" t="s">
        <v>2882</v>
      </c>
      <c r="J2407" s="178" t="s">
        <v>120</v>
      </c>
      <c r="K2407" s="211">
        <v>374</v>
      </c>
      <c r="L2407" s="231" t="s">
        <v>2860</v>
      </c>
    </row>
    <row r="2408" spans="1:12" ht="12.75" hidden="1" customHeight="1" x14ac:dyDescent="0.2">
      <c r="A2408" s="3">
        <v>2402</v>
      </c>
      <c r="B2408" s="179">
        <v>6202</v>
      </c>
      <c r="C2408" s="197" t="s">
        <v>42</v>
      </c>
      <c r="D2408" s="196">
        <v>100</v>
      </c>
      <c r="E2408" s="223"/>
      <c r="F2408" s="179" t="s">
        <v>2298</v>
      </c>
      <c r="G2408" s="3" t="s">
        <v>2883</v>
      </c>
      <c r="H2408" s="585">
        <f>1500*D2408</f>
        <v>150000</v>
      </c>
      <c r="I2408" s="224" t="s">
        <v>2882</v>
      </c>
      <c r="J2408" s="178" t="s">
        <v>120</v>
      </c>
      <c r="K2408" s="382">
        <v>374</v>
      </c>
      <c r="L2408" s="231" t="s">
        <v>2860</v>
      </c>
    </row>
    <row r="2409" spans="1:12" ht="38.25" hidden="1" customHeight="1" x14ac:dyDescent="0.2">
      <c r="A2409" s="3">
        <v>2403</v>
      </c>
      <c r="B2409" s="179">
        <v>6202</v>
      </c>
      <c r="C2409" s="187" t="s">
        <v>3204</v>
      </c>
      <c r="D2409" s="188">
        <v>32</v>
      </c>
      <c r="E2409" s="179"/>
      <c r="F2409" s="179" t="s">
        <v>2298</v>
      </c>
      <c r="G2409" s="3" t="s">
        <v>3205</v>
      </c>
      <c r="H2409" s="585">
        <f>225000*D2409</f>
        <v>7200000</v>
      </c>
      <c r="I2409" s="224" t="s">
        <v>105</v>
      </c>
      <c r="J2409" s="178" t="s">
        <v>120</v>
      </c>
      <c r="K2409" s="382">
        <v>192</v>
      </c>
      <c r="L2409" s="231" t="s">
        <v>2860</v>
      </c>
    </row>
    <row r="2410" spans="1:12" ht="38.25" hidden="1" customHeight="1" x14ac:dyDescent="0.2">
      <c r="A2410" s="3">
        <v>2404</v>
      </c>
      <c r="B2410" s="179">
        <v>6202</v>
      </c>
      <c r="C2410" s="177" t="s">
        <v>3206</v>
      </c>
      <c r="D2410" s="188">
        <v>20</v>
      </c>
      <c r="E2410" s="179"/>
      <c r="F2410" s="179" t="s">
        <v>2298</v>
      </c>
      <c r="G2410" s="3">
        <v>72151802</v>
      </c>
      <c r="H2410" s="585">
        <f>232000*D2410</f>
        <v>4640000</v>
      </c>
      <c r="I2410" s="224" t="s">
        <v>105</v>
      </c>
      <c r="J2410" s="178" t="s">
        <v>120</v>
      </c>
      <c r="K2410" s="382">
        <v>192</v>
      </c>
      <c r="L2410" s="231" t="s">
        <v>2860</v>
      </c>
    </row>
    <row r="2411" spans="1:12" ht="38.25" hidden="1" customHeight="1" x14ac:dyDescent="0.2">
      <c r="A2411" s="3">
        <v>2405</v>
      </c>
      <c r="B2411" s="179">
        <v>6202</v>
      </c>
      <c r="C2411" s="187" t="s">
        <v>3207</v>
      </c>
      <c r="D2411" s="188">
        <v>24</v>
      </c>
      <c r="E2411" s="179"/>
      <c r="F2411" s="179" t="s">
        <v>2298</v>
      </c>
      <c r="G2411" s="59">
        <v>42132205</v>
      </c>
      <c r="H2411" s="585">
        <v>600000</v>
      </c>
      <c r="I2411" s="224" t="s">
        <v>3208</v>
      </c>
      <c r="J2411" s="178" t="s">
        <v>120</v>
      </c>
      <c r="K2411" s="382">
        <v>329</v>
      </c>
      <c r="L2411" s="231" t="s">
        <v>2860</v>
      </c>
    </row>
    <row r="2412" spans="1:12" ht="38.25" hidden="1" customHeight="1" x14ac:dyDescent="0.2">
      <c r="A2412" s="3">
        <v>2406</v>
      </c>
      <c r="B2412" s="179">
        <v>6202</v>
      </c>
      <c r="C2412" s="187" t="s">
        <v>3209</v>
      </c>
      <c r="D2412" s="188">
        <v>1</v>
      </c>
      <c r="E2412" s="179"/>
      <c r="F2412" s="179" t="s">
        <v>2298</v>
      </c>
      <c r="G2412" s="59">
        <v>44101706</v>
      </c>
      <c r="H2412" s="585">
        <f>252000*D2412</f>
        <v>252000</v>
      </c>
      <c r="I2412" s="224" t="s">
        <v>45</v>
      </c>
      <c r="J2412" s="178" t="s">
        <v>120</v>
      </c>
      <c r="K2412" s="382">
        <v>344</v>
      </c>
      <c r="L2412" s="231" t="s">
        <v>2860</v>
      </c>
    </row>
    <row r="2413" spans="1:12" ht="51" hidden="1" customHeight="1" x14ac:dyDescent="0.2">
      <c r="A2413" s="3">
        <v>2407</v>
      </c>
      <c r="B2413" s="179">
        <v>6202</v>
      </c>
      <c r="C2413" s="187" t="s">
        <v>3210</v>
      </c>
      <c r="D2413" s="188">
        <v>1</v>
      </c>
      <c r="E2413" s="179"/>
      <c r="F2413" s="179" t="s">
        <v>2298</v>
      </c>
      <c r="G2413" s="59">
        <v>44101706</v>
      </c>
      <c r="H2413" s="585">
        <f>222000*D2413</f>
        <v>222000</v>
      </c>
      <c r="I2413" s="224" t="s">
        <v>45</v>
      </c>
      <c r="J2413" s="178" t="s">
        <v>120</v>
      </c>
      <c r="K2413" s="382">
        <v>344</v>
      </c>
      <c r="L2413" s="231" t="s">
        <v>2860</v>
      </c>
    </row>
    <row r="2414" spans="1:12" ht="25.5" hidden="1" x14ac:dyDescent="0.2">
      <c r="A2414" s="3">
        <v>2408</v>
      </c>
      <c r="B2414" s="179">
        <v>6202</v>
      </c>
      <c r="C2414" s="187" t="s">
        <v>3211</v>
      </c>
      <c r="D2414" s="188">
        <v>24</v>
      </c>
      <c r="E2414" s="179"/>
      <c r="F2414" s="179" t="s">
        <v>2298</v>
      </c>
      <c r="G2414" s="59">
        <v>42291614</v>
      </c>
      <c r="H2414" s="585">
        <f>2500*D2414</f>
        <v>60000</v>
      </c>
      <c r="I2414" s="224" t="s">
        <v>47</v>
      </c>
      <c r="J2414" s="178" t="s">
        <v>120</v>
      </c>
      <c r="K2414" s="382">
        <v>350</v>
      </c>
      <c r="L2414" s="231" t="s">
        <v>2860</v>
      </c>
    </row>
    <row r="2415" spans="1:12" ht="25.5" hidden="1" x14ac:dyDescent="0.2">
      <c r="A2415" s="3">
        <v>2409</v>
      </c>
      <c r="B2415" s="179">
        <v>6202</v>
      </c>
      <c r="C2415" s="187" t="s">
        <v>2890</v>
      </c>
      <c r="D2415" s="188">
        <v>192</v>
      </c>
      <c r="E2415" s="179"/>
      <c r="F2415" s="179" t="s">
        <v>2298</v>
      </c>
      <c r="G2415" s="59" t="s">
        <v>2891</v>
      </c>
      <c r="H2415" s="585">
        <v>31104</v>
      </c>
      <c r="I2415" s="224" t="s">
        <v>47</v>
      </c>
      <c r="J2415" s="178" t="s">
        <v>120</v>
      </c>
      <c r="K2415" s="382">
        <v>350</v>
      </c>
      <c r="L2415" s="231" t="s">
        <v>2860</v>
      </c>
    </row>
    <row r="2416" spans="1:12" ht="25.5" hidden="1" x14ac:dyDescent="0.2">
      <c r="A2416" s="3">
        <v>2410</v>
      </c>
      <c r="B2416" s="179">
        <v>6202</v>
      </c>
      <c r="C2416" s="187" t="s">
        <v>2893</v>
      </c>
      <c r="D2416" s="188">
        <v>192</v>
      </c>
      <c r="E2416" s="179"/>
      <c r="F2416" s="179" t="s">
        <v>2298</v>
      </c>
      <c r="G2416" s="59" t="s">
        <v>2894</v>
      </c>
      <c r="H2416" s="585">
        <v>31104</v>
      </c>
      <c r="I2416" s="224" t="s">
        <v>47</v>
      </c>
      <c r="J2416" s="178" t="s">
        <v>120</v>
      </c>
      <c r="K2416" s="382">
        <v>350</v>
      </c>
      <c r="L2416" s="231" t="s">
        <v>2860</v>
      </c>
    </row>
    <row r="2417" spans="1:12" ht="25.5" hidden="1" x14ac:dyDescent="0.2">
      <c r="A2417" s="3">
        <v>2411</v>
      </c>
      <c r="B2417" s="179">
        <v>6202</v>
      </c>
      <c r="C2417" s="187" t="s">
        <v>2895</v>
      </c>
      <c r="D2417" s="188">
        <v>192</v>
      </c>
      <c r="E2417" s="179"/>
      <c r="F2417" s="179" t="s">
        <v>2298</v>
      </c>
      <c r="G2417" s="59" t="s">
        <v>2896</v>
      </c>
      <c r="H2417" s="585">
        <v>31104</v>
      </c>
      <c r="I2417" s="224" t="s">
        <v>47</v>
      </c>
      <c r="J2417" s="178" t="s">
        <v>120</v>
      </c>
      <c r="K2417" s="382">
        <v>350</v>
      </c>
      <c r="L2417" s="231" t="s">
        <v>2860</v>
      </c>
    </row>
    <row r="2418" spans="1:12" ht="25.5" hidden="1" x14ac:dyDescent="0.2">
      <c r="A2418" s="3">
        <v>2412</v>
      </c>
      <c r="B2418" s="179">
        <v>6202</v>
      </c>
      <c r="C2418" s="187" t="s">
        <v>3212</v>
      </c>
      <c r="D2418" s="188">
        <v>36</v>
      </c>
      <c r="E2418" s="179"/>
      <c r="F2418" s="179" t="s">
        <v>2298</v>
      </c>
      <c r="G2418" s="59" t="s">
        <v>2897</v>
      </c>
      <c r="H2418" s="585">
        <v>31176</v>
      </c>
      <c r="I2418" s="224" t="s">
        <v>47</v>
      </c>
      <c r="J2418" s="178" t="s">
        <v>120</v>
      </c>
      <c r="K2418" s="382">
        <v>350</v>
      </c>
      <c r="L2418" s="231" t="s">
        <v>2860</v>
      </c>
    </row>
    <row r="2419" spans="1:12" ht="25.5" hidden="1" x14ac:dyDescent="0.2">
      <c r="A2419" s="3">
        <v>2413</v>
      </c>
      <c r="B2419" s="179">
        <v>6202</v>
      </c>
      <c r="C2419" s="187" t="s">
        <v>3213</v>
      </c>
      <c r="D2419" s="188">
        <v>36</v>
      </c>
      <c r="E2419" s="179"/>
      <c r="F2419" s="179" t="s">
        <v>2298</v>
      </c>
      <c r="G2419" s="59" t="s">
        <v>2414</v>
      </c>
      <c r="H2419" s="585">
        <v>5472</v>
      </c>
      <c r="I2419" s="224" t="s">
        <v>47</v>
      </c>
      <c r="J2419" s="178" t="s">
        <v>120</v>
      </c>
      <c r="K2419" s="382">
        <v>350</v>
      </c>
      <c r="L2419" s="231" t="s">
        <v>2860</v>
      </c>
    </row>
    <row r="2420" spans="1:12" ht="25.5" hidden="1" x14ac:dyDescent="0.2">
      <c r="A2420" s="3">
        <v>2414</v>
      </c>
      <c r="B2420" s="179">
        <v>6202</v>
      </c>
      <c r="C2420" s="187" t="s">
        <v>3214</v>
      </c>
      <c r="D2420" s="188">
        <v>36</v>
      </c>
      <c r="E2420" s="179"/>
      <c r="F2420" s="179" t="s">
        <v>2298</v>
      </c>
      <c r="G2420" s="59" t="s">
        <v>2961</v>
      </c>
      <c r="H2420" s="585">
        <v>14148</v>
      </c>
      <c r="I2420" s="224" t="s">
        <v>47</v>
      </c>
      <c r="J2420" s="178" t="s">
        <v>120</v>
      </c>
      <c r="K2420" s="382">
        <v>350</v>
      </c>
      <c r="L2420" s="231" t="s">
        <v>2860</v>
      </c>
    </row>
    <row r="2421" spans="1:12" ht="25.5" hidden="1" x14ac:dyDescent="0.2">
      <c r="A2421" s="3">
        <v>2415</v>
      </c>
      <c r="B2421" s="179">
        <v>6202</v>
      </c>
      <c r="C2421" s="187" t="s">
        <v>3215</v>
      </c>
      <c r="D2421" s="188">
        <v>36</v>
      </c>
      <c r="E2421" s="179"/>
      <c r="F2421" s="179" t="s">
        <v>2298</v>
      </c>
      <c r="G2421" s="59" t="s">
        <v>3216</v>
      </c>
      <c r="H2421" s="585">
        <v>19404</v>
      </c>
      <c r="I2421" s="224" t="s">
        <v>47</v>
      </c>
      <c r="J2421" s="178" t="s">
        <v>120</v>
      </c>
      <c r="K2421" s="382">
        <v>350</v>
      </c>
      <c r="L2421" s="231" t="s">
        <v>2860</v>
      </c>
    </row>
    <row r="2422" spans="1:12" ht="25.5" hidden="1" x14ac:dyDescent="0.2">
      <c r="A2422" s="3">
        <v>2416</v>
      </c>
      <c r="B2422" s="179">
        <v>6202</v>
      </c>
      <c r="C2422" s="187" t="s">
        <v>3217</v>
      </c>
      <c r="D2422" s="188">
        <v>36</v>
      </c>
      <c r="E2422" s="179"/>
      <c r="F2422" s="179" t="s">
        <v>2298</v>
      </c>
      <c r="G2422" s="59" t="s">
        <v>2900</v>
      </c>
      <c r="H2422" s="585">
        <v>22896</v>
      </c>
      <c r="I2422" s="224" t="s">
        <v>47</v>
      </c>
      <c r="J2422" s="178" t="s">
        <v>120</v>
      </c>
      <c r="K2422" s="382">
        <v>350</v>
      </c>
      <c r="L2422" s="231" t="s">
        <v>2860</v>
      </c>
    </row>
    <row r="2423" spans="1:12" ht="25.5" hidden="1" x14ac:dyDescent="0.2">
      <c r="A2423" s="3">
        <v>2417</v>
      </c>
      <c r="B2423" s="179">
        <v>6202</v>
      </c>
      <c r="C2423" s="187" t="s">
        <v>2901</v>
      </c>
      <c r="D2423" s="188">
        <v>12</v>
      </c>
      <c r="E2423" s="179"/>
      <c r="F2423" s="179" t="s">
        <v>2298</v>
      </c>
      <c r="G2423" s="59" t="s">
        <v>2902</v>
      </c>
      <c r="H2423" s="585">
        <v>6648</v>
      </c>
      <c r="I2423" s="224" t="s">
        <v>47</v>
      </c>
      <c r="J2423" s="178" t="s">
        <v>120</v>
      </c>
      <c r="K2423" s="382">
        <v>350</v>
      </c>
      <c r="L2423" s="231" t="s">
        <v>2860</v>
      </c>
    </row>
    <row r="2424" spans="1:12" ht="25.5" hidden="1" x14ac:dyDescent="0.2">
      <c r="A2424" s="3">
        <v>2418</v>
      </c>
      <c r="B2424" s="179">
        <v>6202</v>
      </c>
      <c r="C2424" s="187" t="s">
        <v>2963</v>
      </c>
      <c r="D2424" s="188">
        <v>42</v>
      </c>
      <c r="E2424" s="179"/>
      <c r="F2424" s="179" t="s">
        <v>2298</v>
      </c>
      <c r="G2424" s="59" t="s">
        <v>2380</v>
      </c>
      <c r="H2424" s="585">
        <v>30408</v>
      </c>
      <c r="I2424" s="224" t="s">
        <v>47</v>
      </c>
      <c r="J2424" s="178" t="s">
        <v>120</v>
      </c>
      <c r="K2424" s="382">
        <v>350</v>
      </c>
      <c r="L2424" s="231" t="s">
        <v>2860</v>
      </c>
    </row>
    <row r="2425" spans="1:12" ht="25.5" hidden="1" x14ac:dyDescent="0.2">
      <c r="A2425" s="3">
        <v>2419</v>
      </c>
      <c r="B2425" s="179">
        <v>6202</v>
      </c>
      <c r="C2425" s="187" t="s">
        <v>2903</v>
      </c>
      <c r="D2425" s="188">
        <v>42</v>
      </c>
      <c r="E2425" s="179"/>
      <c r="F2425" s="179" t="s">
        <v>2298</v>
      </c>
      <c r="G2425" s="59" t="s">
        <v>2382</v>
      </c>
      <c r="H2425" s="585">
        <v>30408</v>
      </c>
      <c r="I2425" s="224" t="s">
        <v>47</v>
      </c>
      <c r="J2425" s="178" t="s">
        <v>120</v>
      </c>
      <c r="K2425" s="382">
        <v>350</v>
      </c>
      <c r="L2425" s="231" t="s">
        <v>2860</v>
      </c>
    </row>
    <row r="2426" spans="1:12" ht="25.5" hidden="1" x14ac:dyDescent="0.2">
      <c r="A2426" s="3">
        <v>2420</v>
      </c>
      <c r="B2426" s="179">
        <v>6202</v>
      </c>
      <c r="C2426" s="187" t="s">
        <v>2904</v>
      </c>
      <c r="D2426" s="188">
        <v>42</v>
      </c>
      <c r="E2426" s="179"/>
      <c r="F2426" s="179" t="s">
        <v>2298</v>
      </c>
      <c r="G2426" s="59" t="s">
        <v>2905</v>
      </c>
      <c r="H2426" s="585">
        <v>30408</v>
      </c>
      <c r="I2426" s="224" t="s">
        <v>47</v>
      </c>
      <c r="J2426" s="178" t="s">
        <v>120</v>
      </c>
      <c r="K2426" s="382">
        <v>350</v>
      </c>
      <c r="L2426" s="231" t="s">
        <v>2860</v>
      </c>
    </row>
    <row r="2427" spans="1:12" ht="25.5" hidden="1" x14ac:dyDescent="0.2">
      <c r="A2427" s="3">
        <v>2421</v>
      </c>
      <c r="B2427" s="179">
        <v>6202</v>
      </c>
      <c r="C2427" s="187" t="s">
        <v>3218</v>
      </c>
      <c r="D2427" s="188">
        <v>42</v>
      </c>
      <c r="E2427" s="179"/>
      <c r="F2427" s="179" t="s">
        <v>2298</v>
      </c>
      <c r="G2427" s="59" t="s">
        <v>3219</v>
      </c>
      <c r="H2427" s="585">
        <v>170856</v>
      </c>
      <c r="I2427" s="224" t="s">
        <v>47</v>
      </c>
      <c r="J2427" s="178" t="s">
        <v>120</v>
      </c>
      <c r="K2427" s="382">
        <v>350</v>
      </c>
      <c r="L2427" s="231" t="s">
        <v>2860</v>
      </c>
    </row>
    <row r="2428" spans="1:12" ht="25.5" hidden="1" x14ac:dyDescent="0.2">
      <c r="A2428" s="3">
        <v>2422</v>
      </c>
      <c r="B2428" s="179">
        <v>6202</v>
      </c>
      <c r="C2428" s="187" t="s">
        <v>2908</v>
      </c>
      <c r="D2428" s="188">
        <v>24</v>
      </c>
      <c r="E2428" s="179"/>
      <c r="F2428" s="179" t="s">
        <v>2298</v>
      </c>
      <c r="G2428" s="59" t="s">
        <v>2909</v>
      </c>
      <c r="H2428" s="585">
        <v>43392</v>
      </c>
      <c r="I2428" s="224" t="s">
        <v>47</v>
      </c>
      <c r="J2428" s="178" t="s">
        <v>120</v>
      </c>
      <c r="K2428" s="382">
        <v>350</v>
      </c>
      <c r="L2428" s="231" t="s">
        <v>2860</v>
      </c>
    </row>
    <row r="2429" spans="1:12" ht="25.5" hidden="1" x14ac:dyDescent="0.2">
      <c r="A2429" s="3">
        <v>2423</v>
      </c>
      <c r="B2429" s="179">
        <v>6202</v>
      </c>
      <c r="C2429" s="187" t="s">
        <v>264</v>
      </c>
      <c r="D2429" s="188">
        <v>12</v>
      </c>
      <c r="E2429" s="179"/>
      <c r="F2429" s="179" t="s">
        <v>2298</v>
      </c>
      <c r="G2429" s="59" t="s">
        <v>2376</v>
      </c>
      <c r="H2429" s="585">
        <v>24408</v>
      </c>
      <c r="I2429" s="224" t="s">
        <v>47</v>
      </c>
      <c r="J2429" s="178" t="s">
        <v>120</v>
      </c>
      <c r="K2429" s="382">
        <v>350</v>
      </c>
      <c r="L2429" s="231" t="s">
        <v>2860</v>
      </c>
    </row>
    <row r="2430" spans="1:12" ht="25.5" hidden="1" x14ac:dyDescent="0.2">
      <c r="A2430" s="3">
        <v>2424</v>
      </c>
      <c r="B2430" s="179">
        <v>6202</v>
      </c>
      <c r="C2430" s="187" t="s">
        <v>2910</v>
      </c>
      <c r="D2430" s="188">
        <v>14</v>
      </c>
      <c r="E2430" s="179"/>
      <c r="F2430" s="179" t="s">
        <v>2298</v>
      </c>
      <c r="G2430" s="59" t="s">
        <v>3220</v>
      </c>
      <c r="H2430" s="585">
        <v>91756</v>
      </c>
      <c r="I2430" s="224" t="s">
        <v>47</v>
      </c>
      <c r="J2430" s="178" t="s">
        <v>120</v>
      </c>
      <c r="K2430" s="382">
        <v>350</v>
      </c>
      <c r="L2430" s="231" t="s">
        <v>2860</v>
      </c>
    </row>
    <row r="2431" spans="1:12" ht="25.5" hidden="1" x14ac:dyDescent="0.2">
      <c r="A2431" s="3">
        <v>2425</v>
      </c>
      <c r="B2431" s="179">
        <v>6202</v>
      </c>
      <c r="C2431" s="187" t="s">
        <v>3180</v>
      </c>
      <c r="D2431" s="188">
        <v>12</v>
      </c>
      <c r="E2431" s="179"/>
      <c r="F2431" s="179" t="s">
        <v>2298</v>
      </c>
      <c r="G2431" s="59" t="s">
        <v>3221</v>
      </c>
      <c r="H2431" s="585">
        <v>5832</v>
      </c>
      <c r="I2431" s="224" t="s">
        <v>47</v>
      </c>
      <c r="J2431" s="178" t="s">
        <v>120</v>
      </c>
      <c r="K2431" s="382">
        <v>350</v>
      </c>
      <c r="L2431" s="231" t="s">
        <v>2860</v>
      </c>
    </row>
    <row r="2432" spans="1:12" ht="25.5" hidden="1" x14ac:dyDescent="0.2">
      <c r="A2432" s="3">
        <v>2426</v>
      </c>
      <c r="B2432" s="179">
        <v>6202</v>
      </c>
      <c r="C2432" s="187" t="s">
        <v>3222</v>
      </c>
      <c r="D2432" s="188">
        <v>12</v>
      </c>
      <c r="E2432" s="179"/>
      <c r="F2432" s="179" t="s">
        <v>2298</v>
      </c>
      <c r="G2432" s="59" t="s">
        <v>3223</v>
      </c>
      <c r="H2432" s="585">
        <v>81228</v>
      </c>
      <c r="I2432" s="224" t="s">
        <v>47</v>
      </c>
      <c r="J2432" s="178" t="s">
        <v>120</v>
      </c>
      <c r="K2432" s="382">
        <v>350</v>
      </c>
      <c r="L2432" s="231" t="s">
        <v>2860</v>
      </c>
    </row>
    <row r="2433" spans="1:12" ht="25.5" hidden="1" x14ac:dyDescent="0.2">
      <c r="A2433" s="3">
        <v>2427</v>
      </c>
      <c r="B2433" s="179">
        <v>6202</v>
      </c>
      <c r="C2433" s="187" t="s">
        <v>3224</v>
      </c>
      <c r="D2433" s="188">
        <v>100</v>
      </c>
      <c r="E2433" s="179"/>
      <c r="F2433" s="179" t="s">
        <v>2298</v>
      </c>
      <c r="G2433" s="59">
        <v>31201512</v>
      </c>
      <c r="H2433" s="585">
        <v>71800</v>
      </c>
      <c r="I2433" s="224" t="s">
        <v>47</v>
      </c>
      <c r="J2433" s="178" t="s">
        <v>120</v>
      </c>
      <c r="K2433" s="382">
        <v>350</v>
      </c>
      <c r="L2433" s="231" t="s">
        <v>2860</v>
      </c>
    </row>
    <row r="2434" spans="1:12" ht="38.25" hidden="1" x14ac:dyDescent="0.2">
      <c r="A2434" s="3">
        <v>2428</v>
      </c>
      <c r="B2434" s="179">
        <v>6202</v>
      </c>
      <c r="C2434" s="187" t="s">
        <v>3225</v>
      </c>
      <c r="D2434" s="188">
        <v>4</v>
      </c>
      <c r="E2434" s="179"/>
      <c r="F2434" s="179" t="s">
        <v>2298</v>
      </c>
      <c r="G2434" s="59">
        <v>31201512</v>
      </c>
      <c r="H2434" s="585">
        <v>8868</v>
      </c>
      <c r="I2434" s="224" t="s">
        <v>47</v>
      </c>
      <c r="J2434" s="178" t="s">
        <v>120</v>
      </c>
      <c r="K2434" s="382">
        <v>350</v>
      </c>
      <c r="L2434" s="231" t="s">
        <v>2860</v>
      </c>
    </row>
    <row r="2435" spans="1:12" ht="51" hidden="1" x14ac:dyDescent="0.2">
      <c r="A2435" s="3">
        <v>2429</v>
      </c>
      <c r="B2435" s="179">
        <v>6202</v>
      </c>
      <c r="C2435" s="187" t="s">
        <v>3226</v>
      </c>
      <c r="D2435" s="188">
        <v>4</v>
      </c>
      <c r="E2435" s="179"/>
      <c r="F2435" s="179" t="s">
        <v>2298</v>
      </c>
      <c r="G2435" s="59">
        <v>31201512</v>
      </c>
      <c r="H2435" s="585">
        <v>8416</v>
      </c>
      <c r="I2435" s="224" t="s">
        <v>47</v>
      </c>
      <c r="J2435" s="178" t="s">
        <v>120</v>
      </c>
      <c r="K2435" s="382">
        <v>350</v>
      </c>
      <c r="L2435" s="231" t="s">
        <v>2860</v>
      </c>
    </row>
    <row r="2436" spans="1:12" ht="25.5" hidden="1" x14ac:dyDescent="0.2">
      <c r="A2436" s="3">
        <v>2430</v>
      </c>
      <c r="B2436" s="179">
        <v>6202</v>
      </c>
      <c r="C2436" s="187" t="s">
        <v>3227</v>
      </c>
      <c r="D2436" s="188">
        <v>20</v>
      </c>
      <c r="E2436" s="179"/>
      <c r="F2436" s="179" t="s">
        <v>2298</v>
      </c>
      <c r="G2436" s="59">
        <v>44121802</v>
      </c>
      <c r="H2436" s="585">
        <v>10740</v>
      </c>
      <c r="I2436" s="224" t="s">
        <v>47</v>
      </c>
      <c r="J2436" s="178" t="s">
        <v>120</v>
      </c>
      <c r="K2436" s="382">
        <v>350</v>
      </c>
      <c r="L2436" s="231" t="s">
        <v>2860</v>
      </c>
    </row>
    <row r="2437" spans="1:12" ht="25.5" hidden="1" x14ac:dyDescent="0.2">
      <c r="A2437" s="3">
        <v>2431</v>
      </c>
      <c r="B2437" s="179">
        <v>6202</v>
      </c>
      <c r="C2437" s="187" t="s">
        <v>3228</v>
      </c>
      <c r="D2437" s="188">
        <v>42</v>
      </c>
      <c r="E2437" s="179"/>
      <c r="F2437" s="179" t="s">
        <v>2298</v>
      </c>
      <c r="G2437" s="59">
        <v>44121708</v>
      </c>
      <c r="H2437" s="585">
        <v>30408</v>
      </c>
      <c r="I2437" s="224" t="s">
        <v>47</v>
      </c>
      <c r="J2437" s="178" t="s">
        <v>120</v>
      </c>
      <c r="K2437" s="382">
        <v>350</v>
      </c>
      <c r="L2437" s="231" t="s">
        <v>2860</v>
      </c>
    </row>
    <row r="2438" spans="1:12" ht="51" hidden="1" x14ac:dyDescent="0.2">
      <c r="A2438" s="3">
        <v>2432</v>
      </c>
      <c r="B2438" s="179">
        <v>6202</v>
      </c>
      <c r="C2438" s="187" t="s">
        <v>3229</v>
      </c>
      <c r="D2438" s="188">
        <v>36</v>
      </c>
      <c r="E2438" s="179"/>
      <c r="F2438" s="179" t="s">
        <v>2298</v>
      </c>
      <c r="G2438" s="59">
        <v>44121708</v>
      </c>
      <c r="H2438" s="585">
        <v>18936</v>
      </c>
      <c r="I2438" s="224" t="s">
        <v>47</v>
      </c>
      <c r="J2438" s="178" t="s">
        <v>120</v>
      </c>
      <c r="K2438" s="382">
        <v>350</v>
      </c>
      <c r="L2438" s="231" t="s">
        <v>2860</v>
      </c>
    </row>
    <row r="2439" spans="1:12" ht="38.25" hidden="1" x14ac:dyDescent="0.2">
      <c r="A2439" s="3">
        <v>2433</v>
      </c>
      <c r="B2439" s="179">
        <v>6202</v>
      </c>
      <c r="C2439" s="187" t="s">
        <v>3230</v>
      </c>
      <c r="D2439" s="188">
        <v>36</v>
      </c>
      <c r="E2439" s="179"/>
      <c r="F2439" s="179" t="s">
        <v>2298</v>
      </c>
      <c r="G2439" s="59">
        <v>44121708</v>
      </c>
      <c r="H2439" s="585">
        <v>18936</v>
      </c>
      <c r="I2439" s="224" t="s">
        <v>47</v>
      </c>
      <c r="J2439" s="178" t="s">
        <v>120</v>
      </c>
      <c r="K2439" s="382">
        <v>350</v>
      </c>
      <c r="L2439" s="231" t="s">
        <v>2860</v>
      </c>
    </row>
    <row r="2440" spans="1:12" ht="38.25" hidden="1" x14ac:dyDescent="0.2">
      <c r="A2440" s="3">
        <v>2434</v>
      </c>
      <c r="B2440" s="179">
        <v>6202</v>
      </c>
      <c r="C2440" s="171" t="s">
        <v>3231</v>
      </c>
      <c r="D2440" s="502">
        <v>36</v>
      </c>
      <c r="E2440" s="107"/>
      <c r="F2440" s="179" t="s">
        <v>2298</v>
      </c>
      <c r="G2440" s="59">
        <v>44121708</v>
      </c>
      <c r="H2440" s="585">
        <v>18936</v>
      </c>
      <c r="I2440" s="224" t="s">
        <v>47</v>
      </c>
      <c r="J2440" s="178" t="s">
        <v>120</v>
      </c>
      <c r="K2440" s="194">
        <v>350</v>
      </c>
      <c r="L2440" s="231" t="s">
        <v>2860</v>
      </c>
    </row>
    <row r="2441" spans="1:12" ht="51" hidden="1" x14ac:dyDescent="0.2">
      <c r="A2441" s="3">
        <v>2435</v>
      </c>
      <c r="B2441" s="179">
        <v>6202</v>
      </c>
      <c r="C2441" s="171" t="s">
        <v>3232</v>
      </c>
      <c r="D2441" s="502">
        <v>36</v>
      </c>
      <c r="E2441" s="107"/>
      <c r="F2441" s="179" t="s">
        <v>2298</v>
      </c>
      <c r="G2441" s="59">
        <v>44121708</v>
      </c>
      <c r="H2441" s="585">
        <v>18936</v>
      </c>
      <c r="I2441" s="224" t="s">
        <v>47</v>
      </c>
      <c r="J2441" s="178" t="s">
        <v>120</v>
      </c>
      <c r="K2441" s="194">
        <v>350</v>
      </c>
      <c r="L2441" s="231" t="s">
        <v>2860</v>
      </c>
    </row>
    <row r="2442" spans="1:12" ht="38.25" hidden="1" x14ac:dyDescent="0.2">
      <c r="A2442" s="3">
        <v>2436</v>
      </c>
      <c r="B2442" s="179">
        <v>6202</v>
      </c>
      <c r="C2442" s="171" t="s">
        <v>3233</v>
      </c>
      <c r="D2442" s="502">
        <v>36</v>
      </c>
      <c r="E2442" s="107"/>
      <c r="F2442" s="179" t="s">
        <v>2298</v>
      </c>
      <c r="G2442" s="59">
        <v>44121708</v>
      </c>
      <c r="H2442" s="585">
        <v>18936</v>
      </c>
      <c r="I2442" s="224" t="s">
        <v>47</v>
      </c>
      <c r="J2442" s="178" t="s">
        <v>120</v>
      </c>
      <c r="K2442" s="194">
        <v>350</v>
      </c>
      <c r="L2442" s="231" t="s">
        <v>2860</v>
      </c>
    </row>
    <row r="2443" spans="1:12" ht="38.25" hidden="1" x14ac:dyDescent="0.2">
      <c r="A2443" s="3">
        <v>2437</v>
      </c>
      <c r="B2443" s="179">
        <v>6202</v>
      </c>
      <c r="C2443" s="171" t="s">
        <v>3234</v>
      </c>
      <c r="D2443" s="502">
        <v>36</v>
      </c>
      <c r="E2443" s="107"/>
      <c r="F2443" s="179" t="s">
        <v>2298</v>
      </c>
      <c r="G2443" s="59">
        <v>44121708</v>
      </c>
      <c r="H2443" s="585">
        <v>20448</v>
      </c>
      <c r="I2443" s="224" t="s">
        <v>47</v>
      </c>
      <c r="J2443" s="178" t="s">
        <v>120</v>
      </c>
      <c r="K2443" s="194">
        <v>350</v>
      </c>
      <c r="L2443" s="231" t="s">
        <v>2860</v>
      </c>
    </row>
    <row r="2444" spans="1:12" ht="38.25" hidden="1" x14ac:dyDescent="0.2">
      <c r="A2444" s="3">
        <v>2438</v>
      </c>
      <c r="B2444" s="179">
        <v>6202</v>
      </c>
      <c r="C2444" s="171" t="s">
        <v>3235</v>
      </c>
      <c r="D2444" s="502">
        <v>36</v>
      </c>
      <c r="E2444" s="107"/>
      <c r="F2444" s="179" t="s">
        <v>2298</v>
      </c>
      <c r="G2444" s="59">
        <v>44121708</v>
      </c>
      <c r="H2444" s="585">
        <v>20448</v>
      </c>
      <c r="I2444" s="224" t="s">
        <v>47</v>
      </c>
      <c r="J2444" s="178" t="s">
        <v>120</v>
      </c>
      <c r="K2444" s="194">
        <v>350</v>
      </c>
      <c r="L2444" s="231" t="s">
        <v>2860</v>
      </c>
    </row>
    <row r="2445" spans="1:12" ht="38.25" hidden="1" x14ac:dyDescent="0.2">
      <c r="A2445" s="3">
        <v>2439</v>
      </c>
      <c r="B2445" s="179">
        <v>6202</v>
      </c>
      <c r="C2445" s="171" t="s">
        <v>3236</v>
      </c>
      <c r="D2445" s="502">
        <v>36</v>
      </c>
      <c r="E2445" s="107"/>
      <c r="F2445" s="179" t="s">
        <v>2298</v>
      </c>
      <c r="G2445" s="59">
        <v>44121708</v>
      </c>
      <c r="H2445" s="585">
        <v>20448</v>
      </c>
      <c r="I2445" s="224" t="s">
        <v>47</v>
      </c>
      <c r="J2445" s="178" t="s">
        <v>120</v>
      </c>
      <c r="K2445" s="194">
        <v>350</v>
      </c>
      <c r="L2445" s="231" t="s">
        <v>2860</v>
      </c>
    </row>
    <row r="2446" spans="1:12" ht="63.75" hidden="1" x14ac:dyDescent="0.2">
      <c r="A2446" s="3">
        <v>2440</v>
      </c>
      <c r="B2446" s="179">
        <v>6202</v>
      </c>
      <c r="C2446" s="171" t="s">
        <v>3237</v>
      </c>
      <c r="D2446" s="502">
        <v>24</v>
      </c>
      <c r="E2446" s="107"/>
      <c r="F2446" s="179" t="s">
        <v>2298</v>
      </c>
      <c r="G2446" s="59">
        <v>44121622</v>
      </c>
      <c r="H2446" s="585">
        <v>16776</v>
      </c>
      <c r="I2446" s="224" t="s">
        <v>47</v>
      </c>
      <c r="J2446" s="178" t="s">
        <v>120</v>
      </c>
      <c r="K2446" s="194">
        <v>350</v>
      </c>
      <c r="L2446" s="231" t="s">
        <v>2860</v>
      </c>
    </row>
    <row r="2447" spans="1:12" ht="38.25" hidden="1" x14ac:dyDescent="0.2">
      <c r="A2447" s="3">
        <v>2441</v>
      </c>
      <c r="B2447" s="179">
        <v>6202</v>
      </c>
      <c r="C2447" s="171" t="s">
        <v>3238</v>
      </c>
      <c r="D2447" s="502">
        <v>16</v>
      </c>
      <c r="E2447" s="107"/>
      <c r="F2447" s="179" t="s">
        <v>2298</v>
      </c>
      <c r="G2447" s="59">
        <v>45101903</v>
      </c>
      <c r="H2447" s="585">
        <v>48704</v>
      </c>
      <c r="I2447" s="224" t="s">
        <v>47</v>
      </c>
      <c r="J2447" s="178" t="s">
        <v>120</v>
      </c>
      <c r="K2447" s="194">
        <v>350</v>
      </c>
      <c r="L2447" s="231" t="s">
        <v>2860</v>
      </c>
    </row>
    <row r="2448" spans="1:12" ht="25.5" hidden="1" x14ac:dyDescent="0.2">
      <c r="A2448" s="3">
        <v>2442</v>
      </c>
      <c r="B2448" s="179">
        <v>6202</v>
      </c>
      <c r="C2448" s="171" t="s">
        <v>3239</v>
      </c>
      <c r="D2448" s="502">
        <v>10</v>
      </c>
      <c r="E2448" s="107"/>
      <c r="F2448" s="179" t="s">
        <v>2298</v>
      </c>
      <c r="G2448" s="59">
        <v>14111531</v>
      </c>
      <c r="H2448" s="585">
        <v>20560</v>
      </c>
      <c r="I2448" s="224" t="s">
        <v>47</v>
      </c>
      <c r="J2448" s="178" t="s">
        <v>120</v>
      </c>
      <c r="K2448" s="194">
        <v>350</v>
      </c>
      <c r="L2448" s="231" t="s">
        <v>2860</v>
      </c>
    </row>
    <row r="2449" spans="1:12" ht="25.5" hidden="1" x14ac:dyDescent="0.2">
      <c r="A2449" s="3">
        <v>2443</v>
      </c>
      <c r="B2449" s="179">
        <v>6202</v>
      </c>
      <c r="C2449" s="171" t="s">
        <v>3240</v>
      </c>
      <c r="D2449" s="502">
        <v>3</v>
      </c>
      <c r="E2449" s="107"/>
      <c r="F2449" s="179" t="s">
        <v>2298</v>
      </c>
      <c r="G2449" s="59">
        <v>44122011</v>
      </c>
      <c r="H2449" s="585">
        <v>54546</v>
      </c>
      <c r="I2449" s="224" t="s">
        <v>47</v>
      </c>
      <c r="J2449" s="178" t="s">
        <v>120</v>
      </c>
      <c r="K2449" s="194">
        <v>350</v>
      </c>
      <c r="L2449" s="231" t="s">
        <v>2860</v>
      </c>
    </row>
    <row r="2450" spans="1:12" ht="25.5" hidden="1" x14ac:dyDescent="0.2">
      <c r="A2450" s="3">
        <v>2444</v>
      </c>
      <c r="B2450" s="179">
        <v>6202</v>
      </c>
      <c r="C2450" s="171" t="s">
        <v>3241</v>
      </c>
      <c r="D2450" s="502">
        <v>3</v>
      </c>
      <c r="E2450" s="107"/>
      <c r="F2450" s="179" t="s">
        <v>2298</v>
      </c>
      <c r="G2450" s="59">
        <v>44122118</v>
      </c>
      <c r="H2450" s="585">
        <v>9120</v>
      </c>
      <c r="I2450" s="224" t="s">
        <v>47</v>
      </c>
      <c r="J2450" s="178" t="s">
        <v>120</v>
      </c>
      <c r="K2450" s="194">
        <v>350</v>
      </c>
      <c r="L2450" s="231" t="s">
        <v>2860</v>
      </c>
    </row>
    <row r="2451" spans="1:12" ht="25.5" hidden="1" x14ac:dyDescent="0.2">
      <c r="A2451" s="3">
        <v>2445</v>
      </c>
      <c r="B2451" s="179">
        <v>6202</v>
      </c>
      <c r="C2451" s="171" t="s">
        <v>3242</v>
      </c>
      <c r="D2451" s="502">
        <v>10</v>
      </c>
      <c r="E2451" s="107"/>
      <c r="F2451" s="179" t="s">
        <v>2298</v>
      </c>
      <c r="G2451" s="59">
        <v>44122023</v>
      </c>
      <c r="H2451" s="585">
        <v>29240</v>
      </c>
      <c r="I2451" s="224" t="s">
        <v>47</v>
      </c>
      <c r="J2451" s="178" t="s">
        <v>120</v>
      </c>
      <c r="K2451" s="194">
        <v>350</v>
      </c>
      <c r="L2451" s="231" t="s">
        <v>2860</v>
      </c>
    </row>
    <row r="2452" spans="1:12" ht="25.5" hidden="1" x14ac:dyDescent="0.2">
      <c r="A2452" s="3">
        <v>2446</v>
      </c>
      <c r="B2452" s="179">
        <v>6202</v>
      </c>
      <c r="C2452" s="171" t="s">
        <v>172</v>
      </c>
      <c r="D2452" s="502">
        <v>5</v>
      </c>
      <c r="E2452" s="107"/>
      <c r="F2452" s="179" t="s">
        <v>2298</v>
      </c>
      <c r="G2452" s="59">
        <v>44121634</v>
      </c>
      <c r="H2452" s="585">
        <v>14130</v>
      </c>
      <c r="I2452" s="224" t="s">
        <v>47</v>
      </c>
      <c r="J2452" s="178" t="s">
        <v>120</v>
      </c>
      <c r="K2452" s="194">
        <v>350</v>
      </c>
      <c r="L2452" s="231" t="s">
        <v>2860</v>
      </c>
    </row>
    <row r="2453" spans="1:12" ht="38.25" hidden="1" x14ac:dyDescent="0.2">
      <c r="A2453" s="3">
        <v>2447</v>
      </c>
      <c r="B2453" s="179">
        <v>6202</v>
      </c>
      <c r="C2453" s="171" t="s">
        <v>3243</v>
      </c>
      <c r="D2453" s="502">
        <v>42</v>
      </c>
      <c r="E2453" s="107"/>
      <c r="F2453" s="179" t="s">
        <v>2298</v>
      </c>
      <c r="G2453" s="59">
        <v>44122012</v>
      </c>
      <c r="H2453" s="585">
        <v>56910</v>
      </c>
      <c r="I2453" s="224" t="s">
        <v>47</v>
      </c>
      <c r="J2453" s="178" t="s">
        <v>120</v>
      </c>
      <c r="K2453" s="194">
        <v>350</v>
      </c>
      <c r="L2453" s="231" t="s">
        <v>2860</v>
      </c>
    </row>
    <row r="2454" spans="1:12" ht="25.5" hidden="1" customHeight="1" x14ac:dyDescent="0.2">
      <c r="A2454" s="3">
        <v>2448</v>
      </c>
      <c r="B2454" s="179">
        <v>6202</v>
      </c>
      <c r="C2454" s="172" t="s">
        <v>88</v>
      </c>
      <c r="D2454" s="503">
        <v>24</v>
      </c>
      <c r="E2454" s="108"/>
      <c r="F2454" s="179" t="s">
        <v>2298</v>
      </c>
      <c r="G2454" s="109" t="s">
        <v>3244</v>
      </c>
      <c r="H2454" s="585">
        <v>408000</v>
      </c>
      <c r="I2454" s="224" t="s">
        <v>47</v>
      </c>
      <c r="J2454" s="178" t="s">
        <v>120</v>
      </c>
      <c r="K2454" s="194">
        <v>351</v>
      </c>
      <c r="L2454" s="231" t="s">
        <v>2860</v>
      </c>
    </row>
    <row r="2455" spans="1:12" ht="25.5" hidden="1" customHeight="1" x14ac:dyDescent="0.2">
      <c r="A2455" s="3">
        <v>2449</v>
      </c>
      <c r="B2455" s="179">
        <v>6202</v>
      </c>
      <c r="C2455" s="172" t="s">
        <v>3245</v>
      </c>
      <c r="D2455" s="502">
        <v>5</v>
      </c>
      <c r="E2455" s="107"/>
      <c r="F2455" s="179" t="s">
        <v>2298</v>
      </c>
      <c r="G2455" s="59" t="s">
        <v>3246</v>
      </c>
      <c r="H2455" s="585">
        <v>1265000</v>
      </c>
      <c r="I2455" s="224" t="s">
        <v>47</v>
      </c>
      <c r="J2455" s="178" t="s">
        <v>120</v>
      </c>
      <c r="K2455" s="194">
        <v>351</v>
      </c>
      <c r="L2455" s="231" t="s">
        <v>2860</v>
      </c>
    </row>
    <row r="2456" spans="1:12" ht="25.5" hidden="1" customHeight="1" x14ac:dyDescent="0.2">
      <c r="A2456" s="3">
        <v>2450</v>
      </c>
      <c r="B2456" s="179">
        <v>6202</v>
      </c>
      <c r="C2456" s="172" t="s">
        <v>3245</v>
      </c>
      <c r="D2456" s="502">
        <v>3</v>
      </c>
      <c r="E2456" s="107"/>
      <c r="F2456" s="179" t="s">
        <v>2298</v>
      </c>
      <c r="G2456" s="194" t="s">
        <v>2887</v>
      </c>
      <c r="H2456" s="585">
        <v>630000</v>
      </c>
      <c r="I2456" s="224" t="s">
        <v>47</v>
      </c>
      <c r="J2456" s="178" t="s">
        <v>120</v>
      </c>
      <c r="K2456" s="194">
        <v>351</v>
      </c>
      <c r="L2456" s="231" t="s">
        <v>2860</v>
      </c>
    </row>
    <row r="2457" spans="1:12" ht="25.5" hidden="1" customHeight="1" x14ac:dyDescent="0.2">
      <c r="A2457" s="3">
        <v>2451</v>
      </c>
      <c r="B2457" s="179">
        <v>6202</v>
      </c>
      <c r="C2457" s="172" t="s">
        <v>3245</v>
      </c>
      <c r="D2457" s="502">
        <v>3</v>
      </c>
      <c r="E2457" s="107"/>
      <c r="F2457" s="179" t="s">
        <v>2298</v>
      </c>
      <c r="G2457" s="59" t="s">
        <v>3246</v>
      </c>
      <c r="H2457" s="585">
        <v>216000</v>
      </c>
      <c r="I2457" s="224" t="s">
        <v>47</v>
      </c>
      <c r="J2457" s="178" t="s">
        <v>120</v>
      </c>
      <c r="K2457" s="194">
        <v>351</v>
      </c>
      <c r="L2457" s="231" t="s">
        <v>2860</v>
      </c>
    </row>
    <row r="2458" spans="1:12" ht="25.5" hidden="1" customHeight="1" x14ac:dyDescent="0.2">
      <c r="A2458" s="3">
        <v>2452</v>
      </c>
      <c r="B2458" s="179">
        <v>6202</v>
      </c>
      <c r="C2458" s="172" t="s">
        <v>3245</v>
      </c>
      <c r="D2458" s="502">
        <v>4</v>
      </c>
      <c r="E2458" s="107"/>
      <c r="F2458" s="179" t="s">
        <v>2298</v>
      </c>
      <c r="G2458" s="194" t="s">
        <v>2887</v>
      </c>
      <c r="H2458" s="585">
        <v>180000</v>
      </c>
      <c r="I2458" s="224" t="s">
        <v>47</v>
      </c>
      <c r="J2458" s="178" t="s">
        <v>120</v>
      </c>
      <c r="K2458" s="194">
        <v>351</v>
      </c>
      <c r="L2458" s="231" t="s">
        <v>2860</v>
      </c>
    </row>
    <row r="2459" spans="1:12" ht="38.25" hidden="1" customHeight="1" x14ac:dyDescent="0.2">
      <c r="A2459" s="3">
        <v>2453</v>
      </c>
      <c r="B2459" s="179">
        <v>6202</v>
      </c>
      <c r="C2459" s="172" t="s">
        <v>235</v>
      </c>
      <c r="D2459" s="502">
        <v>24</v>
      </c>
      <c r="E2459" s="107"/>
      <c r="F2459" s="179" t="s">
        <v>2298</v>
      </c>
      <c r="G2459" s="194" t="s">
        <v>3247</v>
      </c>
      <c r="H2459" s="585">
        <v>336000</v>
      </c>
      <c r="I2459" s="224" t="s">
        <v>47</v>
      </c>
      <c r="J2459" s="178" t="s">
        <v>120</v>
      </c>
      <c r="K2459" s="194">
        <v>351</v>
      </c>
      <c r="L2459" s="231" t="s">
        <v>2860</v>
      </c>
    </row>
    <row r="2460" spans="1:12" ht="38.25" hidden="1" customHeight="1" x14ac:dyDescent="0.2">
      <c r="A2460" s="3">
        <v>2454</v>
      </c>
      <c r="B2460" s="179">
        <v>6202</v>
      </c>
      <c r="C2460" s="172" t="s">
        <v>3248</v>
      </c>
      <c r="D2460" s="502">
        <v>26</v>
      </c>
      <c r="E2460" s="107"/>
      <c r="F2460" s="179" t="s">
        <v>2298</v>
      </c>
      <c r="G2460" s="194" t="s">
        <v>3249</v>
      </c>
      <c r="H2460" s="585">
        <v>208000</v>
      </c>
      <c r="I2460" s="224" t="s">
        <v>47</v>
      </c>
      <c r="J2460" s="178" t="s">
        <v>120</v>
      </c>
      <c r="K2460" s="194">
        <v>351</v>
      </c>
      <c r="L2460" s="231" t="s">
        <v>2860</v>
      </c>
    </row>
    <row r="2461" spans="1:12" ht="51" hidden="1" customHeight="1" x14ac:dyDescent="0.2">
      <c r="A2461" s="3">
        <v>2455</v>
      </c>
      <c r="B2461" s="179">
        <v>6202</v>
      </c>
      <c r="C2461" s="172" t="s">
        <v>240</v>
      </c>
      <c r="D2461" s="502">
        <v>10</v>
      </c>
      <c r="E2461" s="107"/>
      <c r="F2461" s="179" t="s">
        <v>2298</v>
      </c>
      <c r="G2461" s="59">
        <v>43201611</v>
      </c>
      <c r="H2461" s="585">
        <v>290000</v>
      </c>
      <c r="I2461" s="224" t="s">
        <v>47</v>
      </c>
      <c r="J2461" s="178" t="s">
        <v>120</v>
      </c>
      <c r="K2461" s="194">
        <v>351</v>
      </c>
      <c r="L2461" s="231" t="s">
        <v>2860</v>
      </c>
    </row>
    <row r="2462" spans="1:12" ht="25.5" hidden="1" customHeight="1" x14ac:dyDescent="0.2">
      <c r="A2462" s="3">
        <v>2456</v>
      </c>
      <c r="B2462" s="179">
        <v>6202</v>
      </c>
      <c r="C2462" s="172" t="s">
        <v>3250</v>
      </c>
      <c r="D2462" s="502">
        <v>10</v>
      </c>
      <c r="E2462" s="107"/>
      <c r="F2462" s="179" t="s">
        <v>2298</v>
      </c>
      <c r="G2462" s="59">
        <v>52161699</v>
      </c>
      <c r="H2462" s="585">
        <v>195000</v>
      </c>
      <c r="I2462" s="224" t="s">
        <v>47</v>
      </c>
      <c r="J2462" s="178" t="s">
        <v>120</v>
      </c>
      <c r="K2462" s="194">
        <v>351</v>
      </c>
      <c r="L2462" s="231" t="s">
        <v>2860</v>
      </c>
    </row>
    <row r="2463" spans="1:12" ht="25.5" hidden="1" customHeight="1" x14ac:dyDescent="0.2">
      <c r="A2463" s="3">
        <v>2457</v>
      </c>
      <c r="B2463" s="179">
        <v>6202</v>
      </c>
      <c r="C2463" s="172" t="s">
        <v>3251</v>
      </c>
      <c r="D2463" s="502">
        <v>10</v>
      </c>
      <c r="E2463" s="107"/>
      <c r="F2463" s="179" t="s">
        <v>2298</v>
      </c>
      <c r="G2463" s="59" t="s">
        <v>3252</v>
      </c>
      <c r="H2463" s="585">
        <v>220000</v>
      </c>
      <c r="I2463" s="224" t="s">
        <v>47</v>
      </c>
      <c r="J2463" s="178" t="s">
        <v>120</v>
      </c>
      <c r="K2463" s="194">
        <v>351</v>
      </c>
      <c r="L2463" s="231" t="s">
        <v>2860</v>
      </c>
    </row>
    <row r="2464" spans="1:12" ht="25.5" hidden="1" customHeight="1" x14ac:dyDescent="0.2">
      <c r="A2464" s="3">
        <v>2458</v>
      </c>
      <c r="B2464" s="179">
        <v>6202</v>
      </c>
      <c r="C2464" s="172" t="s">
        <v>3253</v>
      </c>
      <c r="D2464" s="502">
        <v>12</v>
      </c>
      <c r="E2464" s="107"/>
      <c r="F2464" s="179" t="s">
        <v>2298</v>
      </c>
      <c r="G2464" s="59" t="s">
        <v>3254</v>
      </c>
      <c r="H2464" s="585">
        <v>204000</v>
      </c>
      <c r="I2464" s="224" t="s">
        <v>47</v>
      </c>
      <c r="J2464" s="178" t="s">
        <v>120</v>
      </c>
      <c r="K2464" s="194">
        <v>351</v>
      </c>
      <c r="L2464" s="231" t="s">
        <v>2860</v>
      </c>
    </row>
    <row r="2465" spans="1:12" ht="25.5" hidden="1" customHeight="1" x14ac:dyDescent="0.2">
      <c r="A2465" s="3">
        <v>2459</v>
      </c>
      <c r="B2465" s="179">
        <v>6202</v>
      </c>
      <c r="C2465" s="197" t="s">
        <v>3255</v>
      </c>
      <c r="D2465" s="211">
        <v>50</v>
      </c>
      <c r="E2465" s="179"/>
      <c r="F2465" s="179" t="s">
        <v>2298</v>
      </c>
      <c r="G2465" s="3" t="s">
        <v>3074</v>
      </c>
      <c r="H2465" s="585">
        <f>1450*D2465</f>
        <v>72500</v>
      </c>
      <c r="I2465" s="224" t="s">
        <v>76</v>
      </c>
      <c r="J2465" s="178" t="s">
        <v>120</v>
      </c>
      <c r="K2465" s="382">
        <v>364</v>
      </c>
      <c r="L2465" s="231" t="s">
        <v>2860</v>
      </c>
    </row>
    <row r="2466" spans="1:12" ht="25.5" hidden="1" customHeight="1" x14ac:dyDescent="0.2">
      <c r="A2466" s="3">
        <v>2460</v>
      </c>
      <c r="B2466" s="179">
        <v>6202</v>
      </c>
      <c r="C2466" s="197" t="s">
        <v>3256</v>
      </c>
      <c r="D2466" s="211">
        <v>50</v>
      </c>
      <c r="E2466" s="179"/>
      <c r="F2466" s="179" t="s">
        <v>2298</v>
      </c>
      <c r="G2466" s="3" t="s">
        <v>2725</v>
      </c>
      <c r="H2466" s="585">
        <f>1350*D2466</f>
        <v>67500</v>
      </c>
      <c r="I2466" s="224" t="s">
        <v>76</v>
      </c>
      <c r="J2466" s="178" t="s">
        <v>120</v>
      </c>
      <c r="K2466" s="382">
        <v>364</v>
      </c>
      <c r="L2466" s="231" t="s">
        <v>2860</v>
      </c>
    </row>
    <row r="2467" spans="1:12" ht="25.5" hidden="1" customHeight="1" x14ac:dyDescent="0.2">
      <c r="A2467" s="3">
        <v>2461</v>
      </c>
      <c r="B2467" s="179">
        <v>6202</v>
      </c>
      <c r="C2467" s="197" t="s">
        <v>3257</v>
      </c>
      <c r="D2467" s="211">
        <v>4</v>
      </c>
      <c r="E2467" s="179"/>
      <c r="F2467" s="179" t="s">
        <v>2298</v>
      </c>
      <c r="G2467" s="59">
        <v>46191601</v>
      </c>
      <c r="H2467" s="585">
        <f>50000*D2467</f>
        <v>200000</v>
      </c>
      <c r="I2467" s="224" t="s">
        <v>76</v>
      </c>
      <c r="J2467" s="178" t="s">
        <v>120</v>
      </c>
      <c r="K2467" s="382">
        <v>364</v>
      </c>
      <c r="L2467" s="231" t="s">
        <v>2860</v>
      </c>
    </row>
    <row r="2468" spans="1:12" ht="25.5" hidden="1" customHeight="1" x14ac:dyDescent="0.2">
      <c r="A2468" s="3">
        <v>2462</v>
      </c>
      <c r="B2468" s="238">
        <v>6202</v>
      </c>
      <c r="C2468" s="253" t="s">
        <v>3258</v>
      </c>
      <c r="D2468" s="244">
        <v>12</v>
      </c>
      <c r="E2468" s="238"/>
      <c r="F2468" s="238" t="s">
        <v>2298</v>
      </c>
      <c r="G2468" s="110">
        <v>42131713</v>
      </c>
      <c r="H2468" s="594">
        <f>8200*D2468</f>
        <v>98400</v>
      </c>
      <c r="I2468" s="240" t="s">
        <v>76</v>
      </c>
      <c r="J2468" s="255" t="s">
        <v>120</v>
      </c>
      <c r="K2468" s="244">
        <v>365</v>
      </c>
      <c r="L2468" s="245" t="s">
        <v>2860</v>
      </c>
    </row>
    <row r="2469" spans="1:12" ht="51" hidden="1" customHeight="1" x14ac:dyDescent="0.2">
      <c r="A2469" s="3">
        <v>2463</v>
      </c>
      <c r="B2469" s="61">
        <v>7301</v>
      </c>
      <c r="C2469" s="234" t="s">
        <v>3259</v>
      </c>
      <c r="D2469" s="382">
        <v>2</v>
      </c>
      <c r="E2469" s="61"/>
      <c r="F2469" s="61" t="s">
        <v>2298</v>
      </c>
      <c r="G2469" s="256" t="s">
        <v>2533</v>
      </c>
      <c r="H2469" s="557">
        <v>21300</v>
      </c>
      <c r="I2469" s="224" t="s">
        <v>53</v>
      </c>
      <c r="J2469" s="178" t="s">
        <v>120</v>
      </c>
      <c r="K2469" s="61">
        <v>289</v>
      </c>
      <c r="L2469" s="113" t="s">
        <v>3260</v>
      </c>
    </row>
    <row r="2470" spans="1:12" ht="51" hidden="1" customHeight="1" x14ac:dyDescent="0.2">
      <c r="A2470" s="3">
        <v>2464</v>
      </c>
      <c r="B2470" s="61">
        <v>7301</v>
      </c>
      <c r="C2470" s="234" t="s">
        <v>3261</v>
      </c>
      <c r="D2470" s="382">
        <v>2</v>
      </c>
      <c r="E2470" s="61"/>
      <c r="F2470" s="61" t="s">
        <v>2298</v>
      </c>
      <c r="G2470" s="256" t="s">
        <v>3262</v>
      </c>
      <c r="H2470" s="557">
        <v>28700</v>
      </c>
      <c r="I2470" s="224" t="s">
        <v>53</v>
      </c>
      <c r="J2470" s="178" t="s">
        <v>120</v>
      </c>
      <c r="K2470" s="61">
        <v>289</v>
      </c>
      <c r="L2470" s="113" t="s">
        <v>3263</v>
      </c>
    </row>
    <row r="2471" spans="1:12" ht="38.25" hidden="1" customHeight="1" x14ac:dyDescent="0.2">
      <c r="A2471" s="3">
        <v>2465</v>
      </c>
      <c r="B2471" s="61">
        <v>7301</v>
      </c>
      <c r="C2471" s="234" t="s">
        <v>37</v>
      </c>
      <c r="D2471" s="382">
        <v>24</v>
      </c>
      <c r="E2471" s="382"/>
      <c r="F2471" s="61" t="s">
        <v>2298</v>
      </c>
      <c r="G2471" s="256" t="s">
        <v>2594</v>
      </c>
      <c r="H2471" s="557">
        <v>157440</v>
      </c>
      <c r="I2471" s="224" t="s">
        <v>3264</v>
      </c>
      <c r="J2471" s="178" t="s">
        <v>120</v>
      </c>
      <c r="K2471" s="61">
        <v>374</v>
      </c>
      <c r="L2471" s="113" t="s">
        <v>3265</v>
      </c>
    </row>
    <row r="2472" spans="1:12" ht="38.25" hidden="1" customHeight="1" x14ac:dyDescent="0.2">
      <c r="A2472" s="3">
        <v>2466</v>
      </c>
      <c r="B2472" s="61">
        <v>7301</v>
      </c>
      <c r="C2472" s="234" t="s">
        <v>42</v>
      </c>
      <c r="D2472" s="382">
        <v>36</v>
      </c>
      <c r="E2472" s="382"/>
      <c r="F2472" s="61" t="s">
        <v>2298</v>
      </c>
      <c r="G2472" s="256" t="s">
        <v>2883</v>
      </c>
      <c r="H2472" s="557">
        <v>38560</v>
      </c>
      <c r="I2472" s="224" t="s">
        <v>3264</v>
      </c>
      <c r="J2472" s="178" t="s">
        <v>120</v>
      </c>
      <c r="K2472" s="61">
        <v>374</v>
      </c>
      <c r="L2472" s="113" t="s">
        <v>3265</v>
      </c>
    </row>
    <row r="2473" spans="1:12" ht="76.5" hidden="1" customHeight="1" x14ac:dyDescent="0.2">
      <c r="A2473" s="3">
        <v>2467</v>
      </c>
      <c r="B2473" s="61">
        <v>7301</v>
      </c>
      <c r="C2473" s="234" t="s">
        <v>3266</v>
      </c>
      <c r="D2473" s="382">
        <v>5</v>
      </c>
      <c r="E2473" s="61"/>
      <c r="F2473" s="61" t="s">
        <v>3267</v>
      </c>
      <c r="G2473" s="112" t="s">
        <v>3268</v>
      </c>
      <c r="H2473" s="557">
        <v>721000</v>
      </c>
      <c r="I2473" s="382" t="s">
        <v>2146</v>
      </c>
      <c r="J2473" s="178" t="s">
        <v>120</v>
      </c>
      <c r="K2473" s="61">
        <v>353</v>
      </c>
      <c r="L2473" s="113" t="s">
        <v>3269</v>
      </c>
    </row>
    <row r="2474" spans="1:12" ht="38.25" hidden="1" customHeight="1" x14ac:dyDescent="0.2">
      <c r="A2474" s="3">
        <v>2468</v>
      </c>
      <c r="B2474" s="61">
        <v>7301</v>
      </c>
      <c r="C2474" s="234" t="s">
        <v>3270</v>
      </c>
      <c r="D2474" s="382">
        <v>1</v>
      </c>
      <c r="E2474" s="61"/>
      <c r="F2474" s="61" t="s">
        <v>2298</v>
      </c>
      <c r="G2474" s="256" t="s">
        <v>3271</v>
      </c>
      <c r="H2474" s="557">
        <v>75000</v>
      </c>
      <c r="I2474" s="224" t="s">
        <v>105</v>
      </c>
      <c r="J2474" s="178" t="s">
        <v>120</v>
      </c>
      <c r="K2474" s="61">
        <v>192</v>
      </c>
      <c r="L2474" s="113" t="s">
        <v>3272</v>
      </c>
    </row>
    <row r="2475" spans="1:12" ht="38.25" hidden="1" customHeight="1" x14ac:dyDescent="0.2">
      <c r="A2475" s="3">
        <v>2469</v>
      </c>
      <c r="B2475" s="61">
        <v>7301</v>
      </c>
      <c r="C2475" s="234" t="s">
        <v>3273</v>
      </c>
      <c r="D2475" s="382">
        <v>1</v>
      </c>
      <c r="E2475" s="61"/>
      <c r="F2475" s="61" t="s">
        <v>2637</v>
      </c>
      <c r="G2475" s="256" t="s">
        <v>3271</v>
      </c>
      <c r="H2475" s="557">
        <v>75000</v>
      </c>
      <c r="I2475" s="224" t="s">
        <v>105</v>
      </c>
      <c r="J2475" s="178" t="s">
        <v>120</v>
      </c>
      <c r="K2475" s="61">
        <v>192</v>
      </c>
      <c r="L2475" s="113" t="s">
        <v>3272</v>
      </c>
    </row>
    <row r="2476" spans="1:12" ht="38.25" hidden="1" customHeight="1" x14ac:dyDescent="0.2">
      <c r="A2476" s="3">
        <v>2470</v>
      </c>
      <c r="B2476" s="61">
        <v>7301</v>
      </c>
      <c r="C2476" s="234" t="s">
        <v>3274</v>
      </c>
      <c r="D2476" s="382">
        <v>4</v>
      </c>
      <c r="E2476" s="382"/>
      <c r="F2476" s="61" t="s">
        <v>2298</v>
      </c>
      <c r="G2476" s="217" t="s">
        <v>2598</v>
      </c>
      <c r="H2476" s="557">
        <v>8000</v>
      </c>
      <c r="I2476" s="224" t="s">
        <v>3275</v>
      </c>
      <c r="J2476" s="178" t="s">
        <v>120</v>
      </c>
      <c r="K2476" s="61">
        <v>359</v>
      </c>
      <c r="L2476" s="113" t="s">
        <v>3276</v>
      </c>
    </row>
    <row r="2477" spans="1:12" ht="63.75" hidden="1" x14ac:dyDescent="0.2">
      <c r="A2477" s="3">
        <v>2471</v>
      </c>
      <c r="B2477" s="61">
        <v>7301</v>
      </c>
      <c r="C2477" s="234" t="s">
        <v>3277</v>
      </c>
      <c r="D2477" s="382">
        <v>30</v>
      </c>
      <c r="E2477" s="61"/>
      <c r="F2477" s="61" t="s">
        <v>2298</v>
      </c>
      <c r="G2477" s="256" t="s">
        <v>3278</v>
      </c>
      <c r="H2477" s="557">
        <v>5000</v>
      </c>
      <c r="I2477" s="224" t="s">
        <v>47</v>
      </c>
      <c r="J2477" s="178" t="s">
        <v>120</v>
      </c>
      <c r="K2477" s="61">
        <v>350</v>
      </c>
      <c r="L2477" s="113" t="s">
        <v>3279</v>
      </c>
    </row>
    <row r="2478" spans="1:12" ht="63.75" hidden="1" x14ac:dyDescent="0.2">
      <c r="A2478" s="3">
        <v>2472</v>
      </c>
      <c r="B2478" s="61">
        <v>7301</v>
      </c>
      <c r="C2478" s="234" t="s">
        <v>3280</v>
      </c>
      <c r="D2478" s="382">
        <v>30</v>
      </c>
      <c r="E2478" s="61"/>
      <c r="F2478" s="61" t="s">
        <v>2298</v>
      </c>
      <c r="G2478" s="256" t="s">
        <v>3281</v>
      </c>
      <c r="H2478" s="557">
        <v>5000</v>
      </c>
      <c r="I2478" s="224" t="s">
        <v>47</v>
      </c>
      <c r="J2478" s="178" t="s">
        <v>120</v>
      </c>
      <c r="K2478" s="61">
        <v>350</v>
      </c>
      <c r="L2478" s="113" t="s">
        <v>3279</v>
      </c>
    </row>
    <row r="2479" spans="1:12" ht="63.75" hidden="1" x14ac:dyDescent="0.2">
      <c r="A2479" s="3">
        <v>2473</v>
      </c>
      <c r="B2479" s="61">
        <v>7301</v>
      </c>
      <c r="C2479" s="234" t="s">
        <v>272</v>
      </c>
      <c r="D2479" s="382">
        <v>20</v>
      </c>
      <c r="E2479" s="61"/>
      <c r="F2479" s="61" t="s">
        <v>2298</v>
      </c>
      <c r="G2479" s="256" t="s">
        <v>3282</v>
      </c>
      <c r="H2479" s="557">
        <v>14000</v>
      </c>
      <c r="I2479" s="224" t="s">
        <v>47</v>
      </c>
      <c r="J2479" s="178" t="s">
        <v>120</v>
      </c>
      <c r="K2479" s="61">
        <v>350</v>
      </c>
      <c r="L2479" s="113" t="s">
        <v>3279</v>
      </c>
    </row>
    <row r="2480" spans="1:12" ht="63.75" hidden="1" x14ac:dyDescent="0.2">
      <c r="A2480" s="3">
        <v>2474</v>
      </c>
      <c r="B2480" s="61">
        <v>7301</v>
      </c>
      <c r="C2480" s="234" t="s">
        <v>3283</v>
      </c>
      <c r="D2480" s="382">
        <v>8</v>
      </c>
      <c r="E2480" s="61"/>
      <c r="F2480" s="61" t="s">
        <v>2298</v>
      </c>
      <c r="G2480" s="256" t="s">
        <v>3284</v>
      </c>
      <c r="H2480" s="557">
        <v>20000</v>
      </c>
      <c r="I2480" s="224" t="s">
        <v>47</v>
      </c>
      <c r="J2480" s="178" t="s">
        <v>120</v>
      </c>
      <c r="K2480" s="61">
        <v>350</v>
      </c>
      <c r="L2480" s="113" t="s">
        <v>3279</v>
      </c>
    </row>
    <row r="2481" spans="1:12" ht="63.75" hidden="1" customHeight="1" x14ac:dyDescent="0.2">
      <c r="A2481" s="3">
        <v>2475</v>
      </c>
      <c r="B2481" s="254">
        <v>7301</v>
      </c>
      <c r="C2481" s="173" t="s">
        <v>3285</v>
      </c>
      <c r="D2481" s="244">
        <v>7</v>
      </c>
      <c r="E2481" s="254"/>
      <c r="F2481" s="254" t="s">
        <v>2298</v>
      </c>
      <c r="G2481" s="257" t="s">
        <v>3286</v>
      </c>
      <c r="H2481" s="594">
        <v>80000</v>
      </c>
      <c r="I2481" s="240" t="s">
        <v>47</v>
      </c>
      <c r="J2481" s="255" t="s">
        <v>120</v>
      </c>
      <c r="K2481" s="254">
        <v>351</v>
      </c>
      <c r="L2481" s="173" t="s">
        <v>3287</v>
      </c>
    </row>
    <row r="2482" spans="1:12" ht="127.5" hidden="1" customHeight="1" x14ac:dyDescent="0.2">
      <c r="A2482" s="3">
        <v>2476</v>
      </c>
      <c r="B2482" s="258">
        <v>6030</v>
      </c>
      <c r="C2482" s="234" t="s">
        <v>3288</v>
      </c>
      <c r="D2482" s="258">
        <v>10</v>
      </c>
      <c r="E2482" s="258"/>
      <c r="F2482" s="258" t="s">
        <v>2298</v>
      </c>
      <c r="G2482" s="259" t="s">
        <v>3289</v>
      </c>
      <c r="H2482" s="601">
        <v>600000</v>
      </c>
      <c r="I2482" s="224" t="s">
        <v>3290</v>
      </c>
      <c r="J2482" s="178" t="s">
        <v>120</v>
      </c>
      <c r="K2482" s="258">
        <v>247</v>
      </c>
      <c r="L2482" s="234" t="s">
        <v>3291</v>
      </c>
    </row>
    <row r="2483" spans="1:12" ht="38.25" hidden="1" customHeight="1" x14ac:dyDescent="0.2">
      <c r="A2483" s="3">
        <v>2477</v>
      </c>
      <c r="B2483" s="258">
        <v>6030</v>
      </c>
      <c r="C2483" s="234" t="s">
        <v>3292</v>
      </c>
      <c r="D2483" s="258">
        <v>13</v>
      </c>
      <c r="E2483" s="258"/>
      <c r="F2483" s="258" t="s">
        <v>2298</v>
      </c>
      <c r="G2483" s="258">
        <v>72101505</v>
      </c>
      <c r="H2483" s="601">
        <v>131250</v>
      </c>
      <c r="I2483" s="224" t="s">
        <v>136</v>
      </c>
      <c r="J2483" s="178" t="s">
        <v>120</v>
      </c>
      <c r="K2483" s="258">
        <v>250</v>
      </c>
      <c r="L2483" s="234" t="s">
        <v>3293</v>
      </c>
    </row>
    <row r="2484" spans="1:12" ht="51" hidden="1" customHeight="1" x14ac:dyDescent="0.2">
      <c r="A2484" s="3">
        <v>2478</v>
      </c>
      <c r="B2484" s="467">
        <v>6030</v>
      </c>
      <c r="C2484" s="468" t="s">
        <v>3294</v>
      </c>
      <c r="D2484" s="467">
        <v>470</v>
      </c>
      <c r="E2484" s="467"/>
      <c r="F2484" s="467" t="s">
        <v>2298</v>
      </c>
      <c r="G2484" s="467">
        <v>15101506</v>
      </c>
      <c r="H2484" s="602">
        <v>920000</v>
      </c>
      <c r="I2484" s="469" t="s">
        <v>3295</v>
      </c>
      <c r="J2484" s="470" t="s">
        <v>120</v>
      </c>
      <c r="K2484" s="467">
        <v>259</v>
      </c>
      <c r="L2484" s="468" t="s">
        <v>3296</v>
      </c>
    </row>
    <row r="2485" spans="1:12" ht="38.25" hidden="1" customHeight="1" x14ac:dyDescent="0.2">
      <c r="A2485" s="3">
        <v>2479</v>
      </c>
      <c r="B2485" s="467">
        <v>6030</v>
      </c>
      <c r="C2485" s="468" t="s">
        <v>3297</v>
      </c>
      <c r="D2485" s="467">
        <v>352</v>
      </c>
      <c r="E2485" s="467"/>
      <c r="F2485" s="467" t="s">
        <v>2298</v>
      </c>
      <c r="G2485" s="467">
        <v>15101505</v>
      </c>
      <c r="H2485" s="602">
        <v>300000</v>
      </c>
      <c r="I2485" s="469" t="s">
        <v>2664</v>
      </c>
      <c r="J2485" s="470" t="s">
        <v>120</v>
      </c>
      <c r="K2485" s="467">
        <v>264</v>
      </c>
      <c r="L2485" s="468" t="s">
        <v>3298</v>
      </c>
    </row>
    <row r="2486" spans="1:12" ht="38.25" hidden="1" customHeight="1" x14ac:dyDescent="0.2">
      <c r="A2486" s="3">
        <v>2480</v>
      </c>
      <c r="B2486" s="467">
        <v>6030</v>
      </c>
      <c r="C2486" s="468" t="s">
        <v>3299</v>
      </c>
      <c r="D2486" s="467">
        <v>47</v>
      </c>
      <c r="E2486" s="467"/>
      <c r="F2486" s="467" t="s">
        <v>2298</v>
      </c>
      <c r="G2486" s="467">
        <v>15111510</v>
      </c>
      <c r="H2486" s="602">
        <v>20000</v>
      </c>
      <c r="I2486" s="469" t="s">
        <v>2649</v>
      </c>
      <c r="J2486" s="470" t="s">
        <v>120</v>
      </c>
      <c r="K2486" s="467">
        <v>268</v>
      </c>
      <c r="L2486" s="468" t="s">
        <v>3293</v>
      </c>
    </row>
    <row r="2487" spans="1:12" ht="38.25" hidden="1" customHeight="1" x14ac:dyDescent="0.2">
      <c r="A2487" s="3">
        <v>2481</v>
      </c>
      <c r="B2487" s="258">
        <v>6030</v>
      </c>
      <c r="C2487" s="234" t="s">
        <v>3300</v>
      </c>
      <c r="D2487" s="258">
        <v>12</v>
      </c>
      <c r="E2487" s="258"/>
      <c r="F2487" s="258" t="s">
        <v>2298</v>
      </c>
      <c r="G2487" s="258">
        <v>24121802</v>
      </c>
      <c r="H2487" s="601">
        <v>128914.67</v>
      </c>
      <c r="I2487" s="224" t="s">
        <v>2649</v>
      </c>
      <c r="J2487" s="178" t="s">
        <v>120</v>
      </c>
      <c r="K2487" s="258">
        <v>277</v>
      </c>
      <c r="L2487" s="234" t="s">
        <v>3293</v>
      </c>
    </row>
    <row r="2488" spans="1:12" ht="89.25" hidden="1" customHeight="1" x14ac:dyDescent="0.2">
      <c r="A2488" s="3">
        <v>2482</v>
      </c>
      <c r="B2488" s="258">
        <v>6030</v>
      </c>
      <c r="C2488" s="234" t="s">
        <v>3301</v>
      </c>
      <c r="D2488" s="258">
        <v>2</v>
      </c>
      <c r="E2488" s="258"/>
      <c r="F2488" s="258" t="s">
        <v>2298</v>
      </c>
      <c r="G2488" s="258">
        <v>31211505</v>
      </c>
      <c r="H2488" s="601">
        <v>104600</v>
      </c>
      <c r="I2488" s="224" t="s">
        <v>2668</v>
      </c>
      <c r="J2488" s="178" t="s">
        <v>120</v>
      </c>
      <c r="K2488" s="258">
        <v>277</v>
      </c>
      <c r="L2488" s="234" t="s">
        <v>3302</v>
      </c>
    </row>
    <row r="2489" spans="1:12" ht="102" hidden="1" customHeight="1" x14ac:dyDescent="0.2">
      <c r="A2489" s="3">
        <v>2483</v>
      </c>
      <c r="B2489" s="258">
        <v>6030</v>
      </c>
      <c r="C2489" s="234" t="s">
        <v>3303</v>
      </c>
      <c r="D2489" s="258">
        <v>2</v>
      </c>
      <c r="E2489" s="258"/>
      <c r="F2489" s="258" t="s">
        <v>2298</v>
      </c>
      <c r="G2489" s="258">
        <v>31211505</v>
      </c>
      <c r="H2489" s="601">
        <v>54600.887065199662</v>
      </c>
      <c r="I2489" s="224" t="s">
        <v>2668</v>
      </c>
      <c r="J2489" s="178" t="s">
        <v>120</v>
      </c>
      <c r="K2489" s="258">
        <v>277</v>
      </c>
      <c r="L2489" s="234" t="s">
        <v>3302</v>
      </c>
    </row>
    <row r="2490" spans="1:12" ht="38.25" hidden="1" customHeight="1" x14ac:dyDescent="0.2">
      <c r="A2490" s="3">
        <v>2484</v>
      </c>
      <c r="B2490" s="258">
        <v>6030</v>
      </c>
      <c r="C2490" s="234" t="s">
        <v>3304</v>
      </c>
      <c r="D2490" s="258">
        <v>5</v>
      </c>
      <c r="E2490" s="258"/>
      <c r="F2490" s="258" t="s">
        <v>2298</v>
      </c>
      <c r="G2490" s="258" t="s">
        <v>3305</v>
      </c>
      <c r="H2490" s="601">
        <v>51567.504450466346</v>
      </c>
      <c r="I2490" s="224" t="s">
        <v>2359</v>
      </c>
      <c r="J2490" s="178" t="s">
        <v>120</v>
      </c>
      <c r="K2490" s="258">
        <v>277</v>
      </c>
      <c r="L2490" s="234" t="s">
        <v>3306</v>
      </c>
    </row>
    <row r="2491" spans="1:12" ht="25.5" hidden="1" customHeight="1" x14ac:dyDescent="0.2">
      <c r="A2491" s="3">
        <v>2485</v>
      </c>
      <c r="B2491" s="258">
        <v>6030</v>
      </c>
      <c r="C2491" s="234" t="s">
        <v>3307</v>
      </c>
      <c r="D2491" s="258">
        <v>4</v>
      </c>
      <c r="E2491" s="258"/>
      <c r="F2491" s="258" t="s">
        <v>2298</v>
      </c>
      <c r="G2491" s="258">
        <v>312118</v>
      </c>
      <c r="H2491" s="601">
        <v>40950.665298899752</v>
      </c>
      <c r="I2491" s="224" t="s">
        <v>2668</v>
      </c>
      <c r="J2491" s="178" t="s">
        <v>120</v>
      </c>
      <c r="K2491" s="258">
        <v>277</v>
      </c>
      <c r="L2491" s="234" t="s">
        <v>2720</v>
      </c>
    </row>
    <row r="2492" spans="1:12" ht="38.25" hidden="1" customHeight="1" x14ac:dyDescent="0.2">
      <c r="A2492" s="3">
        <v>2486</v>
      </c>
      <c r="B2492" s="258">
        <v>6030</v>
      </c>
      <c r="C2492" s="234" t="s">
        <v>3308</v>
      </c>
      <c r="D2492" s="258">
        <v>1</v>
      </c>
      <c r="E2492" s="258"/>
      <c r="F2492" s="258" t="s">
        <v>2298</v>
      </c>
      <c r="G2492" s="258">
        <v>15101502</v>
      </c>
      <c r="H2492" s="601">
        <v>7702.8201427230424</v>
      </c>
      <c r="I2492" s="224" t="s">
        <v>2649</v>
      </c>
      <c r="J2492" s="178" t="s">
        <v>120</v>
      </c>
      <c r="K2492" s="258">
        <v>277</v>
      </c>
      <c r="L2492" s="234" t="s">
        <v>3293</v>
      </c>
    </row>
    <row r="2493" spans="1:12" ht="76.5" hidden="1" customHeight="1" x14ac:dyDescent="0.2">
      <c r="A2493" s="3">
        <v>2487</v>
      </c>
      <c r="B2493" s="260">
        <v>6030</v>
      </c>
      <c r="C2493" s="230" t="s">
        <v>3309</v>
      </c>
      <c r="D2493" s="258">
        <v>180</v>
      </c>
      <c r="E2493" s="258"/>
      <c r="F2493" s="258" t="s">
        <v>2298</v>
      </c>
      <c r="G2493" s="260" t="s">
        <v>3310</v>
      </c>
      <c r="H2493" s="603">
        <v>2609478.1043791245</v>
      </c>
      <c r="I2493" s="224" t="s">
        <v>3311</v>
      </c>
      <c r="J2493" s="261" t="s">
        <v>152</v>
      </c>
      <c r="K2493" s="258">
        <v>278</v>
      </c>
      <c r="L2493" s="230" t="s">
        <v>3312</v>
      </c>
    </row>
    <row r="2494" spans="1:12" ht="25.5" hidden="1" customHeight="1" x14ac:dyDescent="0.2">
      <c r="A2494" s="3">
        <v>2488</v>
      </c>
      <c r="B2494" s="258">
        <v>6030</v>
      </c>
      <c r="C2494" s="234" t="s">
        <v>2010</v>
      </c>
      <c r="D2494" s="258">
        <v>18</v>
      </c>
      <c r="E2494" s="258"/>
      <c r="F2494" s="258" t="s">
        <v>2298</v>
      </c>
      <c r="G2494" s="258">
        <v>12164903</v>
      </c>
      <c r="H2494" s="601">
        <v>112837.4325134973</v>
      </c>
      <c r="I2494" s="224" t="s">
        <v>76</v>
      </c>
      <c r="J2494" s="178" t="s">
        <v>120</v>
      </c>
      <c r="K2494" s="258">
        <v>278</v>
      </c>
      <c r="L2494" s="234" t="s">
        <v>3293</v>
      </c>
    </row>
    <row r="2495" spans="1:12" ht="25.5" hidden="1" customHeight="1" x14ac:dyDescent="0.2">
      <c r="A2495" s="3">
        <v>2489</v>
      </c>
      <c r="B2495" s="258">
        <v>6030</v>
      </c>
      <c r="C2495" s="234" t="s">
        <v>3313</v>
      </c>
      <c r="D2495" s="258">
        <v>18</v>
      </c>
      <c r="E2495" s="258"/>
      <c r="F2495" s="258" t="s">
        <v>2298</v>
      </c>
      <c r="G2495" s="258">
        <v>12164903</v>
      </c>
      <c r="H2495" s="601">
        <v>60000</v>
      </c>
      <c r="I2495" s="224" t="s">
        <v>76</v>
      </c>
      <c r="J2495" s="178" t="s">
        <v>120</v>
      </c>
      <c r="K2495" s="258">
        <v>278</v>
      </c>
      <c r="L2495" s="234" t="s">
        <v>3293</v>
      </c>
    </row>
    <row r="2496" spans="1:12" ht="63.75" hidden="1" customHeight="1" x14ac:dyDescent="0.2">
      <c r="A2496" s="3">
        <v>2490</v>
      </c>
      <c r="B2496" s="258">
        <v>6030</v>
      </c>
      <c r="C2496" s="234" t="s">
        <v>3314</v>
      </c>
      <c r="D2496" s="258">
        <v>1</v>
      </c>
      <c r="E2496" s="258"/>
      <c r="F2496" s="258" t="s">
        <v>2298</v>
      </c>
      <c r="G2496" s="258" t="s">
        <v>3315</v>
      </c>
      <c r="H2496" s="601">
        <v>89982.003599280142</v>
      </c>
      <c r="I2496" s="224" t="s">
        <v>2359</v>
      </c>
      <c r="J2496" s="261" t="s">
        <v>1798</v>
      </c>
      <c r="K2496" s="258">
        <v>278</v>
      </c>
      <c r="L2496" s="234" t="s">
        <v>3316</v>
      </c>
    </row>
    <row r="2497" spans="1:12" ht="76.5" hidden="1" customHeight="1" x14ac:dyDescent="0.2">
      <c r="A2497" s="3">
        <v>2491</v>
      </c>
      <c r="B2497" s="258">
        <v>6030</v>
      </c>
      <c r="C2497" s="234" t="s">
        <v>3317</v>
      </c>
      <c r="D2497" s="258">
        <v>10</v>
      </c>
      <c r="E2497" s="258"/>
      <c r="F2497" s="258" t="s">
        <v>2298</v>
      </c>
      <c r="G2497" s="258">
        <v>60121508</v>
      </c>
      <c r="H2497" s="601">
        <v>44271.145770845833</v>
      </c>
      <c r="I2497" s="224" t="s">
        <v>2359</v>
      </c>
      <c r="J2497" s="261" t="s">
        <v>111</v>
      </c>
      <c r="K2497" s="258">
        <v>278</v>
      </c>
      <c r="L2497" s="234" t="s">
        <v>2720</v>
      </c>
    </row>
    <row r="2498" spans="1:12" ht="38.25" hidden="1" customHeight="1" x14ac:dyDescent="0.2">
      <c r="A2498" s="3">
        <v>2492</v>
      </c>
      <c r="B2498" s="258">
        <v>6030</v>
      </c>
      <c r="C2498" s="234" t="s">
        <v>3318</v>
      </c>
      <c r="D2498" s="258">
        <v>3</v>
      </c>
      <c r="E2498" s="258"/>
      <c r="F2498" s="258" t="s">
        <v>2298</v>
      </c>
      <c r="G2498" s="258">
        <v>31201610</v>
      </c>
      <c r="H2498" s="601">
        <v>13497.300539892021</v>
      </c>
      <c r="I2498" s="224" t="s">
        <v>2359</v>
      </c>
      <c r="J2498" s="261" t="s">
        <v>111</v>
      </c>
      <c r="K2498" s="258">
        <v>278</v>
      </c>
      <c r="L2498" s="234" t="s">
        <v>2720</v>
      </c>
    </row>
    <row r="2499" spans="1:12" ht="38.25" hidden="1" customHeight="1" x14ac:dyDescent="0.2">
      <c r="A2499" s="3">
        <v>2493</v>
      </c>
      <c r="B2499" s="258">
        <v>6030</v>
      </c>
      <c r="C2499" s="234" t="s">
        <v>3319</v>
      </c>
      <c r="D2499" s="258">
        <v>3</v>
      </c>
      <c r="E2499" s="258"/>
      <c r="F2499" s="258" t="s">
        <v>2298</v>
      </c>
      <c r="G2499" s="258">
        <v>31201610</v>
      </c>
      <c r="H2499" s="601">
        <v>13497.300539892021</v>
      </c>
      <c r="I2499" s="224" t="s">
        <v>2359</v>
      </c>
      <c r="J2499" s="261" t="s">
        <v>1798</v>
      </c>
      <c r="K2499" s="258">
        <v>278</v>
      </c>
      <c r="L2499" s="234" t="s">
        <v>2720</v>
      </c>
    </row>
    <row r="2500" spans="1:12" ht="38.25" hidden="1" customHeight="1" x14ac:dyDescent="0.2">
      <c r="A2500" s="3">
        <v>2494</v>
      </c>
      <c r="B2500" s="258">
        <v>6030</v>
      </c>
      <c r="C2500" s="234" t="s">
        <v>3320</v>
      </c>
      <c r="D2500" s="258">
        <v>1</v>
      </c>
      <c r="E2500" s="258"/>
      <c r="F2500" s="258" t="s">
        <v>2298</v>
      </c>
      <c r="G2500" s="258">
        <v>31201701</v>
      </c>
      <c r="H2500" s="601">
        <v>3599.2801439712052</v>
      </c>
      <c r="I2500" s="224" t="s">
        <v>2359</v>
      </c>
      <c r="J2500" s="261" t="s">
        <v>1798</v>
      </c>
      <c r="K2500" s="258">
        <v>278</v>
      </c>
      <c r="L2500" s="234" t="s">
        <v>2720</v>
      </c>
    </row>
    <row r="2501" spans="1:12" ht="38.25" hidden="1" customHeight="1" x14ac:dyDescent="0.2">
      <c r="A2501" s="3">
        <v>2495</v>
      </c>
      <c r="B2501" s="258">
        <v>6030</v>
      </c>
      <c r="C2501" s="234" t="s">
        <v>3321</v>
      </c>
      <c r="D2501" s="258">
        <v>4</v>
      </c>
      <c r="E2501" s="258"/>
      <c r="F2501" s="258" t="s">
        <v>2298</v>
      </c>
      <c r="G2501" s="258">
        <v>14111510</v>
      </c>
      <c r="H2501" s="601">
        <v>39700</v>
      </c>
      <c r="I2501" s="224" t="s">
        <v>2649</v>
      </c>
      <c r="J2501" s="261" t="s">
        <v>144</v>
      </c>
      <c r="K2501" s="258">
        <v>289</v>
      </c>
      <c r="L2501" s="234" t="s">
        <v>3293</v>
      </c>
    </row>
    <row r="2502" spans="1:12" ht="63.75" hidden="1" customHeight="1" x14ac:dyDescent="0.2">
      <c r="A2502" s="3">
        <v>2496</v>
      </c>
      <c r="B2502" s="258">
        <v>6030</v>
      </c>
      <c r="C2502" s="234" t="s">
        <v>3322</v>
      </c>
      <c r="D2502" s="258">
        <v>1</v>
      </c>
      <c r="E2502" s="258"/>
      <c r="F2502" s="258" t="s">
        <v>2298</v>
      </c>
      <c r="G2502" s="258">
        <v>14111537</v>
      </c>
      <c r="H2502" s="601">
        <v>20000</v>
      </c>
      <c r="I2502" s="224" t="s">
        <v>3323</v>
      </c>
      <c r="J2502" s="261" t="s">
        <v>111</v>
      </c>
      <c r="K2502" s="258">
        <v>289</v>
      </c>
      <c r="L2502" s="234" t="s">
        <v>2720</v>
      </c>
    </row>
    <row r="2503" spans="1:12" ht="63.75" hidden="1" customHeight="1" x14ac:dyDescent="0.2">
      <c r="A2503" s="3">
        <v>2497</v>
      </c>
      <c r="B2503" s="258">
        <v>6030</v>
      </c>
      <c r="C2503" s="234" t="s">
        <v>3324</v>
      </c>
      <c r="D2503" s="258">
        <v>1</v>
      </c>
      <c r="E2503" s="258"/>
      <c r="F2503" s="258" t="s">
        <v>2298</v>
      </c>
      <c r="G2503" s="258" t="s">
        <v>3325</v>
      </c>
      <c r="H2503" s="601">
        <v>3800</v>
      </c>
      <c r="I2503" s="224" t="s">
        <v>3326</v>
      </c>
      <c r="J2503" s="261" t="s">
        <v>111</v>
      </c>
      <c r="K2503" s="258">
        <v>289</v>
      </c>
      <c r="L2503" s="234" t="s">
        <v>2720</v>
      </c>
    </row>
    <row r="2504" spans="1:12" ht="38.25" hidden="1" customHeight="1" x14ac:dyDescent="0.2">
      <c r="A2504" s="3">
        <v>2498</v>
      </c>
      <c r="B2504" s="258">
        <v>6030</v>
      </c>
      <c r="C2504" s="234" t="s">
        <v>3327</v>
      </c>
      <c r="D2504" s="258">
        <v>1</v>
      </c>
      <c r="E2504" s="258"/>
      <c r="F2504" s="258" t="s">
        <v>2298</v>
      </c>
      <c r="G2504" s="258" t="s">
        <v>3328</v>
      </c>
      <c r="H2504" s="601">
        <v>1500</v>
      </c>
      <c r="I2504" s="224" t="s">
        <v>3326</v>
      </c>
      <c r="J2504" s="261" t="s">
        <v>111</v>
      </c>
      <c r="K2504" s="258">
        <v>289</v>
      </c>
      <c r="L2504" s="234" t="s">
        <v>2720</v>
      </c>
    </row>
    <row r="2505" spans="1:12" ht="38.25" hidden="1" customHeight="1" x14ac:dyDescent="0.2">
      <c r="A2505" s="3">
        <v>2499</v>
      </c>
      <c r="B2505" s="258">
        <v>6030</v>
      </c>
      <c r="C2505" s="234" t="s">
        <v>3329</v>
      </c>
      <c r="D2505" s="258">
        <v>0</v>
      </c>
      <c r="E2505" s="258"/>
      <c r="F2505" s="258" t="s">
        <v>2298</v>
      </c>
      <c r="G2505" s="258">
        <v>82121505</v>
      </c>
      <c r="H2505" s="601">
        <v>0</v>
      </c>
      <c r="I2505" s="224" t="s">
        <v>3326</v>
      </c>
      <c r="J2505" s="261" t="s">
        <v>120</v>
      </c>
      <c r="K2505" s="258">
        <v>294</v>
      </c>
      <c r="L2505" s="234" t="s">
        <v>3330</v>
      </c>
    </row>
    <row r="2506" spans="1:12" ht="51" hidden="1" customHeight="1" x14ac:dyDescent="0.2">
      <c r="A2506" s="3">
        <v>2500</v>
      </c>
      <c r="B2506" s="258">
        <v>6030</v>
      </c>
      <c r="C2506" s="234" t="s">
        <v>3331</v>
      </c>
      <c r="D2506" s="258">
        <v>6</v>
      </c>
      <c r="E2506" s="258"/>
      <c r="F2506" s="258" t="s">
        <v>2298</v>
      </c>
      <c r="G2506" s="258">
        <v>39121031</v>
      </c>
      <c r="H2506" s="601">
        <v>61910.299732303502</v>
      </c>
      <c r="I2506" s="224" t="s">
        <v>136</v>
      </c>
      <c r="J2506" s="261" t="s">
        <v>120</v>
      </c>
      <c r="K2506" s="258">
        <v>304</v>
      </c>
      <c r="L2506" s="234" t="s">
        <v>3293</v>
      </c>
    </row>
    <row r="2507" spans="1:12" ht="51" hidden="1" customHeight="1" x14ac:dyDescent="0.2">
      <c r="A2507" s="3">
        <v>2501</v>
      </c>
      <c r="B2507" s="258">
        <v>6030</v>
      </c>
      <c r="C2507" s="234" t="s">
        <v>3331</v>
      </c>
      <c r="D2507" s="258">
        <v>6</v>
      </c>
      <c r="E2507" s="258"/>
      <c r="F2507" s="258" t="s">
        <v>2298</v>
      </c>
      <c r="G2507" s="258">
        <v>39121031</v>
      </c>
      <c r="H2507" s="601">
        <v>61910.299732303502</v>
      </c>
      <c r="I2507" s="224" t="s">
        <v>136</v>
      </c>
      <c r="J2507" s="261" t="s">
        <v>120</v>
      </c>
      <c r="K2507" s="258">
        <v>304</v>
      </c>
      <c r="L2507" s="234" t="s">
        <v>3293</v>
      </c>
    </row>
    <row r="2508" spans="1:12" ht="89.25" hidden="1" customHeight="1" x14ac:dyDescent="0.2">
      <c r="A2508" s="3">
        <v>2502</v>
      </c>
      <c r="B2508" s="258">
        <v>6030</v>
      </c>
      <c r="C2508" s="234" t="s">
        <v>3332</v>
      </c>
      <c r="D2508" s="258">
        <v>8</v>
      </c>
      <c r="E2508" s="258"/>
      <c r="F2508" s="258" t="s">
        <v>2298</v>
      </c>
      <c r="G2508" s="258">
        <v>39121405</v>
      </c>
      <c r="H2508" s="601">
        <v>41141.879141615835</v>
      </c>
      <c r="I2508" s="224" t="s">
        <v>3333</v>
      </c>
      <c r="J2508" s="261" t="s">
        <v>1798</v>
      </c>
      <c r="K2508" s="258">
        <v>304</v>
      </c>
      <c r="L2508" s="234" t="s">
        <v>2720</v>
      </c>
    </row>
    <row r="2509" spans="1:12" ht="63.75" hidden="1" customHeight="1" x14ac:dyDescent="0.2">
      <c r="A2509" s="3">
        <v>2503</v>
      </c>
      <c r="B2509" s="258">
        <v>6030</v>
      </c>
      <c r="C2509" s="234" t="s">
        <v>3334</v>
      </c>
      <c r="D2509" s="258">
        <v>8</v>
      </c>
      <c r="E2509" s="258"/>
      <c r="F2509" s="258" t="s">
        <v>2298</v>
      </c>
      <c r="G2509" s="258">
        <v>39121405</v>
      </c>
      <c r="H2509" s="601">
        <v>41141.879141615835</v>
      </c>
      <c r="I2509" s="224" t="s">
        <v>2348</v>
      </c>
      <c r="J2509" s="261" t="s">
        <v>1798</v>
      </c>
      <c r="K2509" s="258">
        <v>304</v>
      </c>
      <c r="L2509" s="234" t="s">
        <v>2720</v>
      </c>
    </row>
    <row r="2510" spans="1:12" ht="63.75" hidden="1" customHeight="1" x14ac:dyDescent="0.2">
      <c r="A2510" s="3">
        <v>2504</v>
      </c>
      <c r="B2510" s="258">
        <v>6030</v>
      </c>
      <c r="C2510" s="234" t="s">
        <v>3335</v>
      </c>
      <c r="D2510" s="258">
        <v>8</v>
      </c>
      <c r="E2510" s="258"/>
      <c r="F2510" s="258" t="s">
        <v>2298</v>
      </c>
      <c r="G2510" s="258">
        <v>39121405</v>
      </c>
      <c r="H2510" s="601">
        <v>41141.879141615835</v>
      </c>
      <c r="I2510" s="224" t="s">
        <v>2348</v>
      </c>
      <c r="J2510" s="261" t="s">
        <v>1798</v>
      </c>
      <c r="K2510" s="258">
        <v>304</v>
      </c>
      <c r="L2510" s="234" t="s">
        <v>2720</v>
      </c>
    </row>
    <row r="2511" spans="1:12" ht="76.5" hidden="1" customHeight="1" x14ac:dyDescent="0.2">
      <c r="A2511" s="3">
        <v>2505</v>
      </c>
      <c r="B2511" s="258">
        <v>6030</v>
      </c>
      <c r="C2511" s="234" t="s">
        <v>3336</v>
      </c>
      <c r="D2511" s="258">
        <v>5</v>
      </c>
      <c r="E2511" s="258"/>
      <c r="F2511" s="258" t="s">
        <v>2298</v>
      </c>
      <c r="G2511" s="258">
        <v>39121607</v>
      </c>
      <c r="H2511" s="601">
        <v>17279.58923947865</v>
      </c>
      <c r="I2511" s="224" t="s">
        <v>2348</v>
      </c>
      <c r="J2511" s="261" t="s">
        <v>1798</v>
      </c>
      <c r="K2511" s="258">
        <v>304</v>
      </c>
      <c r="L2511" s="234" t="s">
        <v>2720</v>
      </c>
    </row>
    <row r="2512" spans="1:12" ht="51" hidden="1" customHeight="1" x14ac:dyDescent="0.2">
      <c r="A2512" s="3">
        <v>2506</v>
      </c>
      <c r="B2512" s="258">
        <v>6030</v>
      </c>
      <c r="C2512" s="234" t="s">
        <v>3337</v>
      </c>
      <c r="D2512" s="258">
        <v>1</v>
      </c>
      <c r="E2512" s="258"/>
      <c r="F2512" s="258" t="s">
        <v>2298</v>
      </c>
      <c r="G2512" s="258">
        <v>39121439</v>
      </c>
      <c r="H2512" s="601">
        <v>16337.440207135647</v>
      </c>
      <c r="I2512" s="224" t="s">
        <v>136</v>
      </c>
      <c r="J2512" s="261" t="s">
        <v>1798</v>
      </c>
      <c r="K2512" s="258">
        <v>304</v>
      </c>
      <c r="L2512" s="234" t="s">
        <v>3293</v>
      </c>
    </row>
    <row r="2513" spans="1:12" ht="38.25" hidden="1" customHeight="1" x14ac:dyDescent="0.2">
      <c r="A2513" s="3">
        <v>2507</v>
      </c>
      <c r="B2513" s="258">
        <v>6030</v>
      </c>
      <c r="C2513" s="234" t="s">
        <v>3338</v>
      </c>
      <c r="D2513" s="258">
        <v>6</v>
      </c>
      <c r="E2513" s="258"/>
      <c r="F2513" s="258" t="s">
        <v>2298</v>
      </c>
      <c r="G2513" s="258">
        <v>39121402</v>
      </c>
      <c r="H2513" s="601">
        <v>8254.7066309738002</v>
      </c>
      <c r="I2513" s="224" t="s">
        <v>2178</v>
      </c>
      <c r="J2513" s="261" t="s">
        <v>1798</v>
      </c>
      <c r="K2513" s="258">
        <v>304</v>
      </c>
      <c r="L2513" s="234" t="s">
        <v>3293</v>
      </c>
    </row>
    <row r="2514" spans="1:12" ht="76.5" hidden="1" customHeight="1" x14ac:dyDescent="0.2">
      <c r="A2514" s="3">
        <v>2508</v>
      </c>
      <c r="B2514" s="258">
        <v>6030</v>
      </c>
      <c r="C2514" s="234" t="s">
        <v>3339</v>
      </c>
      <c r="D2514" s="258">
        <v>3</v>
      </c>
      <c r="E2514" s="258"/>
      <c r="F2514" s="258" t="s">
        <v>2298</v>
      </c>
      <c r="G2514" s="258">
        <v>39121607</v>
      </c>
      <c r="H2514" s="601">
        <v>6582.7006626585335</v>
      </c>
      <c r="I2514" s="224" t="s">
        <v>2348</v>
      </c>
      <c r="J2514" s="178" t="s">
        <v>1798</v>
      </c>
      <c r="K2514" s="258">
        <v>304</v>
      </c>
      <c r="L2514" s="234" t="s">
        <v>2720</v>
      </c>
    </row>
    <row r="2515" spans="1:12" ht="38.25" hidden="1" customHeight="1" x14ac:dyDescent="0.2">
      <c r="A2515" s="3">
        <v>2509</v>
      </c>
      <c r="B2515" s="258">
        <v>6030</v>
      </c>
      <c r="C2515" s="234" t="s">
        <v>3340</v>
      </c>
      <c r="D2515" s="258">
        <v>1</v>
      </c>
      <c r="E2515" s="258"/>
      <c r="F2515" s="258" t="s">
        <v>2298</v>
      </c>
      <c r="G2515" s="258">
        <v>39121402</v>
      </c>
      <c r="H2515" s="601">
        <v>4299.3263702988543</v>
      </c>
      <c r="I2515" s="224" t="s">
        <v>136</v>
      </c>
      <c r="J2515" s="178" t="s">
        <v>120</v>
      </c>
      <c r="K2515" s="258">
        <v>304</v>
      </c>
      <c r="L2515" s="234" t="s">
        <v>3293</v>
      </c>
    </row>
    <row r="2516" spans="1:12" ht="38.25" hidden="1" customHeight="1" x14ac:dyDescent="0.2">
      <c r="A2516" s="3">
        <v>2510</v>
      </c>
      <c r="B2516" s="258">
        <v>6030</v>
      </c>
      <c r="C2516" s="234" t="s">
        <v>3341</v>
      </c>
      <c r="D2516" s="258">
        <v>2</v>
      </c>
      <c r="E2516" s="258"/>
      <c r="F2516" s="258" t="s">
        <v>2298</v>
      </c>
      <c r="G2516" s="258">
        <v>27112826</v>
      </c>
      <c r="H2516" s="601">
        <v>118964.70472277238</v>
      </c>
      <c r="I2516" s="224" t="s">
        <v>2649</v>
      </c>
      <c r="J2516" s="178" t="s">
        <v>120</v>
      </c>
      <c r="K2516" s="258">
        <v>314</v>
      </c>
      <c r="L2516" s="234" t="s">
        <v>3293</v>
      </c>
    </row>
    <row r="2517" spans="1:12" ht="38.25" hidden="1" customHeight="1" x14ac:dyDescent="0.2">
      <c r="A2517" s="3">
        <v>2511</v>
      </c>
      <c r="B2517" s="258">
        <v>6030</v>
      </c>
      <c r="C2517" s="234" t="s">
        <v>3342</v>
      </c>
      <c r="D2517" s="258">
        <v>2</v>
      </c>
      <c r="E2517" s="258"/>
      <c r="F2517" s="258" t="s">
        <v>2298</v>
      </c>
      <c r="G2517" s="258">
        <v>27112826</v>
      </c>
      <c r="H2517" s="601">
        <v>112610.90799326065</v>
      </c>
      <c r="I2517" s="224" t="s">
        <v>2649</v>
      </c>
      <c r="J2517" s="178" t="s">
        <v>120</v>
      </c>
      <c r="K2517" s="258">
        <v>314</v>
      </c>
      <c r="L2517" s="234" t="s">
        <v>3293</v>
      </c>
    </row>
    <row r="2518" spans="1:12" ht="38.25" hidden="1" customHeight="1" x14ac:dyDescent="0.2">
      <c r="A2518" s="3">
        <v>2512</v>
      </c>
      <c r="B2518" s="258">
        <v>6030</v>
      </c>
      <c r="C2518" s="234" t="s">
        <v>3343</v>
      </c>
      <c r="D2518" s="258">
        <v>40</v>
      </c>
      <c r="E2518" s="258"/>
      <c r="F2518" s="258" t="s">
        <v>2298</v>
      </c>
      <c r="G2518" s="258">
        <v>31162002</v>
      </c>
      <c r="H2518" s="601">
        <v>39654.901574257456</v>
      </c>
      <c r="I2518" s="224" t="s">
        <v>2649</v>
      </c>
      <c r="J2518" s="178" t="s">
        <v>120</v>
      </c>
      <c r="K2518" s="258">
        <v>314</v>
      </c>
      <c r="L2518" s="234" t="s">
        <v>3293</v>
      </c>
    </row>
    <row r="2519" spans="1:12" ht="38.25" hidden="1" customHeight="1" x14ac:dyDescent="0.2">
      <c r="A2519" s="3">
        <v>2513</v>
      </c>
      <c r="B2519" s="258">
        <v>6030</v>
      </c>
      <c r="C2519" s="234" t="s">
        <v>3344</v>
      </c>
      <c r="D2519" s="258">
        <v>15</v>
      </c>
      <c r="E2519" s="258"/>
      <c r="F2519" s="258" t="s">
        <v>2298</v>
      </c>
      <c r="G2519" s="258">
        <v>31161620</v>
      </c>
      <c r="H2519" s="601">
        <v>26947.308115234046</v>
      </c>
      <c r="I2519" s="224" t="s">
        <v>2649</v>
      </c>
      <c r="J2519" s="178" t="s">
        <v>120</v>
      </c>
      <c r="K2519" s="258">
        <v>314</v>
      </c>
      <c r="L2519" s="234" t="s">
        <v>3293</v>
      </c>
    </row>
    <row r="2520" spans="1:12" ht="51" hidden="1" customHeight="1" x14ac:dyDescent="0.2">
      <c r="A2520" s="3">
        <v>2514</v>
      </c>
      <c r="B2520" s="258">
        <v>6030</v>
      </c>
      <c r="C2520" s="234" t="s">
        <v>3345</v>
      </c>
      <c r="D2520" s="258">
        <v>1</v>
      </c>
      <c r="E2520" s="258"/>
      <c r="F2520" s="258" t="s">
        <v>2298</v>
      </c>
      <c r="G2520" s="258">
        <v>27112845</v>
      </c>
      <c r="H2520" s="601">
        <v>21560.951269169997</v>
      </c>
      <c r="I2520" s="224" t="s">
        <v>2342</v>
      </c>
      <c r="J2520" s="178" t="s">
        <v>1798</v>
      </c>
      <c r="K2520" s="258">
        <v>314</v>
      </c>
      <c r="L2520" s="234" t="s">
        <v>2720</v>
      </c>
    </row>
    <row r="2521" spans="1:12" ht="38.25" hidden="1" customHeight="1" x14ac:dyDescent="0.2">
      <c r="A2521" s="3">
        <v>2515</v>
      </c>
      <c r="B2521" s="258">
        <v>6030</v>
      </c>
      <c r="C2521" s="234" t="s">
        <v>3346</v>
      </c>
      <c r="D2521" s="258">
        <v>10</v>
      </c>
      <c r="E2521" s="258"/>
      <c r="F2521" s="258" t="s">
        <v>2298</v>
      </c>
      <c r="G2521" s="258">
        <v>31161507</v>
      </c>
      <c r="H2521" s="601">
        <v>11896.470472277237</v>
      </c>
      <c r="I2521" s="224" t="s">
        <v>2863</v>
      </c>
      <c r="J2521" s="178" t="s">
        <v>120</v>
      </c>
      <c r="K2521" s="258">
        <v>314</v>
      </c>
      <c r="L2521" s="234" t="s">
        <v>3293</v>
      </c>
    </row>
    <row r="2522" spans="1:12" ht="25.5" hidden="1" customHeight="1" x14ac:dyDescent="0.2">
      <c r="A2522" s="3">
        <v>2516</v>
      </c>
      <c r="B2522" s="258">
        <v>6030</v>
      </c>
      <c r="C2522" s="234" t="s">
        <v>3347</v>
      </c>
      <c r="D2522" s="258">
        <v>1</v>
      </c>
      <c r="E2522" s="258"/>
      <c r="F2522" s="258" t="s">
        <v>2298</v>
      </c>
      <c r="G2522" s="258">
        <v>31161507</v>
      </c>
      <c r="H2522" s="601">
        <v>11896.470472277237</v>
      </c>
      <c r="I2522" s="224" t="s">
        <v>2863</v>
      </c>
      <c r="J2522" s="178" t="s">
        <v>120</v>
      </c>
      <c r="K2522" s="258">
        <v>314</v>
      </c>
      <c r="L2522" s="234" t="s">
        <v>3293</v>
      </c>
    </row>
    <row r="2523" spans="1:12" ht="63.75" hidden="1" customHeight="1" x14ac:dyDescent="0.2">
      <c r="A2523" s="3">
        <v>2517</v>
      </c>
      <c r="B2523" s="258">
        <v>6030</v>
      </c>
      <c r="C2523" s="234" t="s">
        <v>3348</v>
      </c>
      <c r="D2523" s="258">
        <v>1</v>
      </c>
      <c r="E2523" s="258"/>
      <c r="F2523" s="258" t="s">
        <v>2298</v>
      </c>
      <c r="G2523" s="258">
        <v>27112845</v>
      </c>
      <c r="H2523" s="601">
        <v>6468.2853807509991</v>
      </c>
      <c r="I2523" s="224" t="s">
        <v>2342</v>
      </c>
      <c r="J2523" s="178" t="s">
        <v>1798</v>
      </c>
      <c r="K2523" s="258">
        <v>314</v>
      </c>
      <c r="L2523" s="234" t="s">
        <v>2720</v>
      </c>
    </row>
    <row r="2524" spans="1:12" ht="38.25" hidden="1" customHeight="1" x14ac:dyDescent="0.2">
      <c r="A2524" s="3">
        <v>2518</v>
      </c>
      <c r="B2524" s="258">
        <v>6030</v>
      </c>
      <c r="C2524" s="234" t="s">
        <v>3349</v>
      </c>
      <c r="D2524" s="258">
        <v>80</v>
      </c>
      <c r="E2524" s="258"/>
      <c r="F2524" s="258" t="s">
        <v>2298</v>
      </c>
      <c r="G2524" s="258">
        <v>27112838</v>
      </c>
      <c r="H2524" s="601">
        <v>132141.9900457249</v>
      </c>
      <c r="I2524" s="224" t="s">
        <v>2178</v>
      </c>
      <c r="J2524" s="178" t="s">
        <v>120</v>
      </c>
      <c r="K2524" s="258">
        <v>324</v>
      </c>
      <c r="L2524" s="234" t="s">
        <v>3293</v>
      </c>
    </row>
    <row r="2525" spans="1:12" ht="51" hidden="1" customHeight="1" x14ac:dyDescent="0.2">
      <c r="A2525" s="3">
        <v>2519</v>
      </c>
      <c r="B2525" s="258">
        <v>6030</v>
      </c>
      <c r="C2525" s="234" t="s">
        <v>3350</v>
      </c>
      <c r="D2525" s="258">
        <v>4</v>
      </c>
      <c r="E2525" s="258"/>
      <c r="F2525" s="258" t="s">
        <v>2298</v>
      </c>
      <c r="G2525" s="258">
        <v>27112838</v>
      </c>
      <c r="H2525" s="601">
        <v>170475.72802438599</v>
      </c>
      <c r="I2525" s="224" t="s">
        <v>2178</v>
      </c>
      <c r="J2525" s="178" t="s">
        <v>120</v>
      </c>
      <c r="K2525" s="258">
        <v>324</v>
      </c>
      <c r="L2525" s="234" t="s">
        <v>3293</v>
      </c>
    </row>
    <row r="2526" spans="1:12" ht="38.25" hidden="1" customHeight="1" x14ac:dyDescent="0.2">
      <c r="A2526" s="3">
        <v>2520</v>
      </c>
      <c r="B2526" s="258">
        <v>6030</v>
      </c>
      <c r="C2526" s="234" t="s">
        <v>3351</v>
      </c>
      <c r="D2526" s="258">
        <v>3</v>
      </c>
      <c r="E2526" s="258"/>
      <c r="F2526" s="258" t="s">
        <v>2298</v>
      </c>
      <c r="G2526" s="258">
        <v>31121705</v>
      </c>
      <c r="H2526" s="601">
        <v>56632.281448167822</v>
      </c>
      <c r="I2526" s="224" t="s">
        <v>2178</v>
      </c>
      <c r="J2526" s="178" t="s">
        <v>120</v>
      </c>
      <c r="K2526" s="258">
        <v>324</v>
      </c>
      <c r="L2526" s="234" t="s">
        <v>3293</v>
      </c>
    </row>
    <row r="2527" spans="1:12" ht="38.25" hidden="1" customHeight="1" x14ac:dyDescent="0.2">
      <c r="A2527" s="3">
        <v>2521</v>
      </c>
      <c r="B2527" s="258">
        <v>6030</v>
      </c>
      <c r="C2527" s="234" t="s">
        <v>3352</v>
      </c>
      <c r="D2527" s="258">
        <v>10</v>
      </c>
      <c r="E2527" s="258"/>
      <c r="F2527" s="258" t="s">
        <v>2298</v>
      </c>
      <c r="G2527" s="258">
        <v>27112838</v>
      </c>
      <c r="H2527" s="601">
        <v>49836.407674387687</v>
      </c>
      <c r="I2527" s="224" t="s">
        <v>2178</v>
      </c>
      <c r="J2527" s="178" t="s">
        <v>120</v>
      </c>
      <c r="K2527" s="258">
        <v>324</v>
      </c>
      <c r="L2527" s="234" t="s">
        <v>3293</v>
      </c>
    </row>
    <row r="2528" spans="1:12" ht="38.25" hidden="1" customHeight="1" x14ac:dyDescent="0.2">
      <c r="A2528" s="3">
        <v>2522</v>
      </c>
      <c r="B2528" s="258">
        <v>6030</v>
      </c>
      <c r="C2528" s="234" t="s">
        <v>3353</v>
      </c>
      <c r="D2528" s="258">
        <v>2</v>
      </c>
      <c r="E2528" s="258"/>
      <c r="F2528" s="258" t="s">
        <v>2298</v>
      </c>
      <c r="G2528" s="258">
        <v>40171517</v>
      </c>
      <c r="H2528" s="601">
        <v>42537.135843290496</v>
      </c>
      <c r="I2528" s="224" t="s">
        <v>2178</v>
      </c>
      <c r="J2528" s="178" t="s">
        <v>120</v>
      </c>
      <c r="K2528" s="258">
        <v>324</v>
      </c>
      <c r="L2528" s="234" t="s">
        <v>3293</v>
      </c>
    </row>
    <row r="2529" spans="1:12" ht="63.75" hidden="1" customHeight="1" x14ac:dyDescent="0.2">
      <c r="A2529" s="3">
        <v>2523</v>
      </c>
      <c r="B2529" s="258">
        <v>6030</v>
      </c>
      <c r="C2529" s="234" t="s">
        <v>3354</v>
      </c>
      <c r="D2529" s="258">
        <v>4</v>
      </c>
      <c r="E2529" s="258"/>
      <c r="F2529" s="258" t="s">
        <v>2298</v>
      </c>
      <c r="G2529" s="258">
        <v>31191506</v>
      </c>
      <c r="H2529" s="601">
        <v>39265.048470729686</v>
      </c>
      <c r="I2529" s="224" t="s">
        <v>2178</v>
      </c>
      <c r="J2529" s="178" t="s">
        <v>120</v>
      </c>
      <c r="K2529" s="258">
        <v>324</v>
      </c>
      <c r="L2529" s="234" t="s">
        <v>3293</v>
      </c>
    </row>
    <row r="2530" spans="1:12" ht="38.25" hidden="1" customHeight="1" x14ac:dyDescent="0.2">
      <c r="A2530" s="3">
        <v>2524</v>
      </c>
      <c r="B2530" s="258">
        <v>6030</v>
      </c>
      <c r="C2530" s="234" t="s">
        <v>3355</v>
      </c>
      <c r="D2530" s="258">
        <v>4</v>
      </c>
      <c r="E2530" s="258"/>
      <c r="F2530" s="258" t="s">
        <v>2298</v>
      </c>
      <c r="G2530" s="258">
        <v>27112838</v>
      </c>
      <c r="H2530" s="601">
        <v>130203.883439022</v>
      </c>
      <c r="I2530" s="224" t="s">
        <v>2178</v>
      </c>
      <c r="J2530" s="178" t="s">
        <v>120</v>
      </c>
      <c r="K2530" s="258">
        <v>324</v>
      </c>
      <c r="L2530" s="234" t="s">
        <v>3293</v>
      </c>
    </row>
    <row r="2531" spans="1:12" ht="25.5" hidden="1" customHeight="1" x14ac:dyDescent="0.2">
      <c r="A2531" s="3">
        <v>2525</v>
      </c>
      <c r="B2531" s="258">
        <v>6030</v>
      </c>
      <c r="C2531" s="234" t="s">
        <v>3356</v>
      </c>
      <c r="D2531" s="258">
        <v>2</v>
      </c>
      <c r="E2531" s="258"/>
      <c r="F2531" s="258" t="s">
        <v>2298</v>
      </c>
      <c r="G2531" s="258">
        <v>31201610</v>
      </c>
      <c r="H2531" s="601">
        <v>20639.320349998939</v>
      </c>
      <c r="I2531" s="224" t="s">
        <v>169</v>
      </c>
      <c r="J2531" s="178" t="s">
        <v>120</v>
      </c>
      <c r="K2531" s="258">
        <v>324</v>
      </c>
      <c r="L2531" s="234" t="s">
        <v>3293</v>
      </c>
    </row>
    <row r="2532" spans="1:12" ht="63.75" hidden="1" customHeight="1" x14ac:dyDescent="0.2">
      <c r="A2532" s="3">
        <v>2526</v>
      </c>
      <c r="B2532" s="258">
        <v>6030</v>
      </c>
      <c r="C2532" s="234" t="s">
        <v>3357</v>
      </c>
      <c r="D2532" s="258">
        <v>4</v>
      </c>
      <c r="E2532" s="258"/>
      <c r="F2532" s="258" t="s">
        <v>2298</v>
      </c>
      <c r="G2532" s="258">
        <v>31191506</v>
      </c>
      <c r="H2532" s="601">
        <v>17115.533948779608</v>
      </c>
      <c r="I2532" s="224" t="s">
        <v>2178</v>
      </c>
      <c r="J2532" s="178" t="s">
        <v>120</v>
      </c>
      <c r="K2532" s="258">
        <v>324</v>
      </c>
      <c r="L2532" s="234" t="s">
        <v>3293</v>
      </c>
    </row>
    <row r="2533" spans="1:12" ht="38.25" hidden="1" customHeight="1" x14ac:dyDescent="0.2">
      <c r="A2533" s="3">
        <v>2527</v>
      </c>
      <c r="B2533" s="258">
        <v>6030</v>
      </c>
      <c r="C2533" s="234" t="s">
        <v>3358</v>
      </c>
      <c r="D2533" s="258">
        <v>1</v>
      </c>
      <c r="E2533" s="258"/>
      <c r="F2533" s="258" t="s">
        <v>2298</v>
      </c>
      <c r="G2533" s="258">
        <v>40171517</v>
      </c>
      <c r="H2533" s="601">
        <v>10697.208717987256</v>
      </c>
      <c r="I2533" s="224" t="s">
        <v>2178</v>
      </c>
      <c r="J2533" s="178" t="s">
        <v>120</v>
      </c>
      <c r="K2533" s="258">
        <v>324</v>
      </c>
      <c r="L2533" s="234" t="s">
        <v>3293</v>
      </c>
    </row>
    <row r="2534" spans="1:12" ht="76.5" hidden="1" customHeight="1" x14ac:dyDescent="0.2">
      <c r="A2534" s="3">
        <v>2528</v>
      </c>
      <c r="B2534" s="258">
        <v>6030</v>
      </c>
      <c r="C2534" s="234" t="s">
        <v>1312</v>
      </c>
      <c r="D2534" s="258">
        <v>3</v>
      </c>
      <c r="E2534" s="258"/>
      <c r="F2534" s="258" t="s">
        <v>2298</v>
      </c>
      <c r="G2534" s="258">
        <v>31191506</v>
      </c>
      <c r="H2534" s="601">
        <v>6040.7766878045677</v>
      </c>
      <c r="I2534" s="224" t="s">
        <v>2178</v>
      </c>
      <c r="J2534" s="178" t="s">
        <v>120</v>
      </c>
      <c r="K2534" s="258">
        <v>324</v>
      </c>
      <c r="L2534" s="234" t="s">
        <v>3293</v>
      </c>
    </row>
    <row r="2535" spans="1:12" ht="38.25" hidden="1" customHeight="1" x14ac:dyDescent="0.2">
      <c r="A2535" s="3">
        <v>2529</v>
      </c>
      <c r="B2535" s="258">
        <v>6030</v>
      </c>
      <c r="C2535" s="234" t="s">
        <v>3359</v>
      </c>
      <c r="D2535" s="258">
        <v>1</v>
      </c>
      <c r="E2535" s="258"/>
      <c r="F2535" s="258" t="s">
        <v>2298</v>
      </c>
      <c r="G2535" s="258">
        <v>40171517</v>
      </c>
      <c r="H2535" s="601">
        <v>5033.9805731704737</v>
      </c>
      <c r="I2535" s="224" t="s">
        <v>2178</v>
      </c>
      <c r="J2535" s="178" t="s">
        <v>120</v>
      </c>
      <c r="K2535" s="258">
        <v>324</v>
      </c>
      <c r="L2535" s="234" t="s">
        <v>3293</v>
      </c>
    </row>
    <row r="2536" spans="1:12" ht="38.25" hidden="1" customHeight="1" x14ac:dyDescent="0.2">
      <c r="A2536" s="3">
        <v>2530</v>
      </c>
      <c r="B2536" s="258">
        <v>6030</v>
      </c>
      <c r="C2536" s="234" t="s">
        <v>3360</v>
      </c>
      <c r="D2536" s="258">
        <v>2</v>
      </c>
      <c r="E2536" s="258"/>
      <c r="F2536" s="258" t="s">
        <v>2298</v>
      </c>
      <c r="G2536" s="258">
        <v>39121439</v>
      </c>
      <c r="H2536" s="601">
        <v>3423.1067897559215</v>
      </c>
      <c r="I2536" s="224" t="s">
        <v>2178</v>
      </c>
      <c r="J2536" s="178" t="s">
        <v>120</v>
      </c>
      <c r="K2536" s="258">
        <v>324</v>
      </c>
      <c r="L2536" s="234" t="s">
        <v>3293</v>
      </c>
    </row>
    <row r="2537" spans="1:12" ht="38.25" hidden="1" customHeight="1" x14ac:dyDescent="0.2">
      <c r="A2537" s="3">
        <v>2531</v>
      </c>
      <c r="B2537" s="258">
        <v>6030</v>
      </c>
      <c r="C2537" s="234" t="s">
        <v>3361</v>
      </c>
      <c r="D2537" s="258">
        <v>1</v>
      </c>
      <c r="E2537" s="258"/>
      <c r="F2537" s="258" t="s">
        <v>2298</v>
      </c>
      <c r="G2537" s="258">
        <v>40171517</v>
      </c>
      <c r="H2537" s="601">
        <v>3397.9368868900697</v>
      </c>
      <c r="I2537" s="224" t="s">
        <v>2178</v>
      </c>
      <c r="J2537" s="178" t="s">
        <v>120</v>
      </c>
      <c r="K2537" s="258">
        <v>324</v>
      </c>
      <c r="L2537" s="234" t="s">
        <v>3293</v>
      </c>
    </row>
    <row r="2538" spans="1:12" ht="38.25" hidden="1" customHeight="1" x14ac:dyDescent="0.2">
      <c r="A2538" s="3">
        <v>2532</v>
      </c>
      <c r="B2538" s="258">
        <v>6030</v>
      </c>
      <c r="C2538" s="234" t="s">
        <v>3362</v>
      </c>
      <c r="D2538" s="258">
        <v>1</v>
      </c>
      <c r="E2538" s="258"/>
      <c r="F2538" s="258" t="s">
        <v>2298</v>
      </c>
      <c r="G2538" s="258">
        <v>39121439</v>
      </c>
      <c r="H2538" s="601">
        <v>2516.9902865852368</v>
      </c>
      <c r="I2538" s="224" t="s">
        <v>2178</v>
      </c>
      <c r="J2538" s="178" t="s">
        <v>120</v>
      </c>
      <c r="K2538" s="258">
        <v>324</v>
      </c>
      <c r="L2538" s="234" t="s">
        <v>3293</v>
      </c>
    </row>
    <row r="2539" spans="1:12" ht="63.75" hidden="1" customHeight="1" x14ac:dyDescent="0.2">
      <c r="A2539" s="3">
        <v>2533</v>
      </c>
      <c r="B2539" s="258">
        <v>6030</v>
      </c>
      <c r="C2539" s="234" t="s">
        <v>3363</v>
      </c>
      <c r="D2539" s="258">
        <v>2</v>
      </c>
      <c r="E2539" s="258"/>
      <c r="F2539" s="258" t="s">
        <v>2298</v>
      </c>
      <c r="G2539" s="258">
        <v>27111552</v>
      </c>
      <c r="H2539" s="601">
        <v>2167.7428305518783</v>
      </c>
      <c r="I2539" s="224" t="s">
        <v>2569</v>
      </c>
      <c r="J2539" s="178" t="s">
        <v>1798</v>
      </c>
      <c r="K2539" s="258">
        <v>324</v>
      </c>
      <c r="L2539" s="234" t="s">
        <v>2720</v>
      </c>
    </row>
    <row r="2540" spans="1:12" ht="38.25" hidden="1" customHeight="1" x14ac:dyDescent="0.2">
      <c r="A2540" s="3">
        <v>2534</v>
      </c>
      <c r="B2540" s="258">
        <v>6030</v>
      </c>
      <c r="C2540" s="234" t="s">
        <v>3364</v>
      </c>
      <c r="D2540" s="258">
        <v>4</v>
      </c>
      <c r="E2540" s="258"/>
      <c r="F2540" s="258" t="s">
        <v>2298</v>
      </c>
      <c r="G2540" s="258">
        <v>40171517</v>
      </c>
      <c r="H2540" s="601">
        <v>1510.1941719511419</v>
      </c>
      <c r="I2540" s="224" t="s">
        <v>2178</v>
      </c>
      <c r="J2540" s="178" t="s">
        <v>120</v>
      </c>
      <c r="K2540" s="258">
        <v>324</v>
      </c>
      <c r="L2540" s="234" t="s">
        <v>3293</v>
      </c>
    </row>
    <row r="2541" spans="1:12" ht="63.75" hidden="1" customHeight="1" x14ac:dyDescent="0.2">
      <c r="A2541" s="3">
        <v>2535</v>
      </c>
      <c r="B2541" s="258">
        <v>6030</v>
      </c>
      <c r="C2541" s="234" t="s">
        <v>3365</v>
      </c>
      <c r="D2541" s="258">
        <v>1</v>
      </c>
      <c r="E2541" s="258"/>
      <c r="F2541" s="258" t="s">
        <v>2298</v>
      </c>
      <c r="G2541" s="258">
        <v>31211904</v>
      </c>
      <c r="H2541" s="601">
        <v>1445.1618870345858</v>
      </c>
      <c r="I2541" s="224" t="s">
        <v>2569</v>
      </c>
      <c r="J2541" s="178" t="s">
        <v>1798</v>
      </c>
      <c r="K2541" s="258">
        <v>324</v>
      </c>
      <c r="L2541" s="234" t="s">
        <v>2720</v>
      </c>
    </row>
    <row r="2542" spans="1:12" ht="38.25" hidden="1" customHeight="1" x14ac:dyDescent="0.2">
      <c r="A2542" s="3">
        <v>2536</v>
      </c>
      <c r="B2542" s="258">
        <v>6030</v>
      </c>
      <c r="C2542" s="234" t="s">
        <v>3366</v>
      </c>
      <c r="D2542" s="258">
        <v>4</v>
      </c>
      <c r="E2542" s="258"/>
      <c r="F2542" s="258" t="s">
        <v>2298</v>
      </c>
      <c r="G2542" s="258">
        <v>40171517</v>
      </c>
      <c r="H2542" s="601">
        <v>1258.4951432926184</v>
      </c>
      <c r="I2542" s="224" t="s">
        <v>2178</v>
      </c>
      <c r="J2542" s="178" t="s">
        <v>120</v>
      </c>
      <c r="K2542" s="258">
        <v>324</v>
      </c>
      <c r="L2542" s="234" t="s">
        <v>3293</v>
      </c>
    </row>
    <row r="2543" spans="1:12" ht="63.75" hidden="1" customHeight="1" x14ac:dyDescent="0.2">
      <c r="A2543" s="3">
        <v>2537</v>
      </c>
      <c r="B2543" s="258">
        <v>6030</v>
      </c>
      <c r="C2543" s="234" t="s">
        <v>3367</v>
      </c>
      <c r="D2543" s="258">
        <v>2</v>
      </c>
      <c r="E2543" s="258"/>
      <c r="F2543" s="258" t="s">
        <v>2298</v>
      </c>
      <c r="G2543" s="258">
        <v>31191501</v>
      </c>
      <c r="H2543" s="601">
        <v>1204.3015725288212</v>
      </c>
      <c r="I2543" s="224" t="s">
        <v>2569</v>
      </c>
      <c r="J2543" s="178" t="s">
        <v>1798</v>
      </c>
      <c r="K2543" s="258">
        <v>324</v>
      </c>
      <c r="L2543" s="234" t="s">
        <v>2720</v>
      </c>
    </row>
    <row r="2544" spans="1:12" ht="63.75" hidden="1" customHeight="1" x14ac:dyDescent="0.2">
      <c r="A2544" s="3">
        <v>2538</v>
      </c>
      <c r="B2544" s="258">
        <v>6030</v>
      </c>
      <c r="C2544" s="234" t="s">
        <v>3368</v>
      </c>
      <c r="D2544" s="258">
        <v>2</v>
      </c>
      <c r="E2544" s="258"/>
      <c r="F2544" s="258" t="s">
        <v>2298</v>
      </c>
      <c r="G2544" s="258">
        <v>31191501</v>
      </c>
      <c r="H2544" s="601">
        <v>1204.3015725288212</v>
      </c>
      <c r="I2544" s="224" t="s">
        <v>2569</v>
      </c>
      <c r="J2544" s="178" t="s">
        <v>1798</v>
      </c>
      <c r="K2544" s="258">
        <v>324</v>
      </c>
      <c r="L2544" s="234" t="s">
        <v>2720</v>
      </c>
    </row>
    <row r="2545" spans="1:12" ht="63.75" hidden="1" customHeight="1" x14ac:dyDescent="0.2">
      <c r="A2545" s="3">
        <v>2539</v>
      </c>
      <c r="B2545" s="258">
        <v>6030</v>
      </c>
      <c r="C2545" s="234" t="s">
        <v>3369</v>
      </c>
      <c r="D2545" s="258">
        <v>1</v>
      </c>
      <c r="E2545" s="258"/>
      <c r="F2545" s="258" t="s">
        <v>2298</v>
      </c>
      <c r="G2545" s="258">
        <v>31211904</v>
      </c>
      <c r="H2545" s="601">
        <v>770.75300641844558</v>
      </c>
      <c r="I2545" s="224" t="s">
        <v>2569</v>
      </c>
      <c r="J2545" s="178" t="s">
        <v>1798</v>
      </c>
      <c r="K2545" s="258">
        <v>324</v>
      </c>
      <c r="L2545" s="234" t="s">
        <v>2720</v>
      </c>
    </row>
    <row r="2546" spans="1:12" ht="63.75" hidden="1" customHeight="1" x14ac:dyDescent="0.2">
      <c r="A2546" s="3">
        <v>2540</v>
      </c>
      <c r="B2546" s="258">
        <v>6030</v>
      </c>
      <c r="C2546" s="234" t="s">
        <v>3370</v>
      </c>
      <c r="D2546" s="258">
        <v>1</v>
      </c>
      <c r="E2546" s="258"/>
      <c r="F2546" s="258" t="s">
        <v>2298</v>
      </c>
      <c r="G2546" s="258">
        <v>31211904</v>
      </c>
      <c r="H2546" s="601">
        <v>481.72062901152856</v>
      </c>
      <c r="I2546" s="224" t="s">
        <v>2569</v>
      </c>
      <c r="J2546" s="178" t="s">
        <v>1798</v>
      </c>
      <c r="K2546" s="258">
        <v>324</v>
      </c>
      <c r="L2546" s="234" t="s">
        <v>2720</v>
      </c>
    </row>
    <row r="2547" spans="1:12" ht="38.25" hidden="1" customHeight="1" x14ac:dyDescent="0.2">
      <c r="A2547" s="3">
        <v>2541</v>
      </c>
      <c r="B2547" s="258">
        <v>6030</v>
      </c>
      <c r="C2547" s="234" t="s">
        <v>3371</v>
      </c>
      <c r="D2547" s="258">
        <v>1</v>
      </c>
      <c r="E2547" s="258"/>
      <c r="F2547" s="258" t="s">
        <v>2298</v>
      </c>
      <c r="G2547" s="258" t="s">
        <v>3372</v>
      </c>
      <c r="H2547" s="601">
        <v>140000</v>
      </c>
      <c r="I2547" s="224" t="s">
        <v>2329</v>
      </c>
      <c r="J2547" s="178" t="s">
        <v>120</v>
      </c>
      <c r="K2547" s="258">
        <v>344</v>
      </c>
      <c r="L2547" s="234" t="s">
        <v>3373</v>
      </c>
    </row>
    <row r="2548" spans="1:12" ht="51" hidden="1" customHeight="1" x14ac:dyDescent="0.2">
      <c r="A2548" s="3">
        <v>2542</v>
      </c>
      <c r="B2548" s="258">
        <v>6030</v>
      </c>
      <c r="C2548" s="234" t="s">
        <v>3374</v>
      </c>
      <c r="D2548" s="258">
        <v>1</v>
      </c>
      <c r="E2548" s="258"/>
      <c r="F2548" s="258" t="s">
        <v>2298</v>
      </c>
      <c r="G2548" s="258">
        <v>44101706</v>
      </c>
      <c r="H2548" s="601">
        <v>120000</v>
      </c>
      <c r="I2548" s="224" t="s">
        <v>2329</v>
      </c>
      <c r="J2548" s="178" t="s">
        <v>120</v>
      </c>
      <c r="K2548" s="258">
        <v>344</v>
      </c>
      <c r="L2548" s="234" t="s">
        <v>2720</v>
      </c>
    </row>
    <row r="2549" spans="1:12" ht="38.25" hidden="1" customHeight="1" x14ac:dyDescent="0.2">
      <c r="A2549" s="3">
        <v>2543</v>
      </c>
      <c r="B2549" s="258">
        <v>6030</v>
      </c>
      <c r="C2549" s="234" t="s">
        <v>3375</v>
      </c>
      <c r="D2549" s="258">
        <v>1</v>
      </c>
      <c r="E2549" s="258"/>
      <c r="F2549" s="258" t="s">
        <v>2298</v>
      </c>
      <c r="G2549" s="258" t="s">
        <v>3376</v>
      </c>
      <c r="H2549" s="601">
        <v>60000</v>
      </c>
      <c r="I2549" s="224" t="s">
        <v>2329</v>
      </c>
      <c r="J2549" s="178" t="s">
        <v>120</v>
      </c>
      <c r="K2549" s="258">
        <v>344</v>
      </c>
      <c r="L2549" s="234" t="s">
        <v>3377</v>
      </c>
    </row>
    <row r="2550" spans="1:12" ht="38.25" hidden="1" customHeight="1" x14ac:dyDescent="0.2">
      <c r="A2550" s="3">
        <v>2544</v>
      </c>
      <c r="B2550" s="258">
        <v>6030</v>
      </c>
      <c r="C2550" s="234" t="s">
        <v>3375</v>
      </c>
      <c r="D2550" s="258">
        <v>1</v>
      </c>
      <c r="E2550" s="258"/>
      <c r="F2550" s="258" t="s">
        <v>2298</v>
      </c>
      <c r="G2550" s="258" t="s">
        <v>3378</v>
      </c>
      <c r="H2550" s="601">
        <v>60000</v>
      </c>
      <c r="I2550" s="224" t="s">
        <v>2329</v>
      </c>
      <c r="J2550" s="178" t="s">
        <v>120</v>
      </c>
      <c r="K2550" s="258">
        <v>344</v>
      </c>
      <c r="L2550" s="234" t="s">
        <v>3379</v>
      </c>
    </row>
    <row r="2551" spans="1:12" ht="38.25" hidden="1" customHeight="1" x14ac:dyDescent="0.2">
      <c r="A2551" s="3">
        <v>2545</v>
      </c>
      <c r="B2551" s="258">
        <v>6030</v>
      </c>
      <c r="C2551" s="234" t="s">
        <v>3380</v>
      </c>
      <c r="D2551" s="258">
        <v>12</v>
      </c>
      <c r="E2551" s="258"/>
      <c r="F2551" s="258" t="s">
        <v>2298</v>
      </c>
      <c r="G2551" s="258">
        <v>26111702</v>
      </c>
      <c r="H2551" s="601">
        <v>19687</v>
      </c>
      <c r="I2551" s="224" t="s">
        <v>45</v>
      </c>
      <c r="J2551" s="178" t="s">
        <v>120</v>
      </c>
      <c r="K2551" s="258">
        <v>344</v>
      </c>
      <c r="L2551" s="234" t="s">
        <v>3293</v>
      </c>
    </row>
    <row r="2552" spans="1:12" ht="25.5" hidden="1" customHeight="1" x14ac:dyDescent="0.2">
      <c r="A2552" s="3">
        <v>2546</v>
      </c>
      <c r="B2552" s="258">
        <v>6030</v>
      </c>
      <c r="C2552" s="234" t="s">
        <v>3381</v>
      </c>
      <c r="D2552" s="258">
        <v>40</v>
      </c>
      <c r="E2552" s="258"/>
      <c r="F2552" s="258" t="s">
        <v>2298</v>
      </c>
      <c r="G2552" s="258">
        <v>26111702</v>
      </c>
      <c r="H2552" s="601">
        <v>16720</v>
      </c>
      <c r="I2552" s="224" t="s">
        <v>73</v>
      </c>
      <c r="J2552" s="178" t="s">
        <v>120</v>
      </c>
      <c r="K2552" s="258">
        <v>344</v>
      </c>
      <c r="L2552" s="234" t="s">
        <v>3293</v>
      </c>
    </row>
    <row r="2553" spans="1:12" ht="25.5" hidden="1" customHeight="1" x14ac:dyDescent="0.2">
      <c r="A2553" s="3">
        <v>2547</v>
      </c>
      <c r="B2553" s="258">
        <v>6030</v>
      </c>
      <c r="C2553" s="234" t="s">
        <v>3382</v>
      </c>
      <c r="D2553" s="258">
        <v>35</v>
      </c>
      <c r="E2553" s="258"/>
      <c r="F2553" s="258" t="s">
        <v>2298</v>
      </c>
      <c r="G2553" s="258">
        <v>26111702</v>
      </c>
      <c r="H2553" s="601">
        <v>13898</v>
      </c>
      <c r="I2553" s="224" t="s">
        <v>3264</v>
      </c>
      <c r="J2553" s="178" t="s">
        <v>120</v>
      </c>
      <c r="K2553" s="258">
        <v>344</v>
      </c>
      <c r="L2553" s="234" t="s">
        <v>3293</v>
      </c>
    </row>
    <row r="2554" spans="1:12" ht="25.5" hidden="1" customHeight="1" x14ac:dyDescent="0.2">
      <c r="A2554" s="3">
        <v>2548</v>
      </c>
      <c r="B2554" s="258">
        <v>6030</v>
      </c>
      <c r="C2554" s="234" t="s">
        <v>3383</v>
      </c>
      <c r="D2554" s="258">
        <v>15</v>
      </c>
      <c r="E2554" s="258"/>
      <c r="F2554" s="258" t="s">
        <v>2298</v>
      </c>
      <c r="G2554" s="258">
        <v>26111702</v>
      </c>
      <c r="H2554" s="601">
        <v>11286</v>
      </c>
      <c r="I2554" s="224" t="s">
        <v>3264</v>
      </c>
      <c r="J2554" s="178" t="s">
        <v>120</v>
      </c>
      <c r="K2554" s="258">
        <v>344</v>
      </c>
      <c r="L2554" s="234" t="s">
        <v>3293</v>
      </c>
    </row>
    <row r="2555" spans="1:12" ht="38.25" hidden="1" customHeight="1" x14ac:dyDescent="0.2">
      <c r="A2555" s="3">
        <v>2549</v>
      </c>
      <c r="B2555" s="258">
        <v>6030</v>
      </c>
      <c r="C2555" s="234" t="s">
        <v>3384</v>
      </c>
      <c r="D2555" s="258">
        <v>450</v>
      </c>
      <c r="E2555" s="258"/>
      <c r="F2555" s="258" t="s">
        <v>2298</v>
      </c>
      <c r="G2555" s="258">
        <v>31151503</v>
      </c>
      <c r="H2555" s="601">
        <v>754755.22</v>
      </c>
      <c r="I2555" s="224" t="s">
        <v>76</v>
      </c>
      <c r="J2555" s="178" t="s">
        <v>120</v>
      </c>
      <c r="K2555" s="258">
        <v>364</v>
      </c>
      <c r="L2555" s="234" t="s">
        <v>3293</v>
      </c>
    </row>
    <row r="2556" spans="1:12" ht="38.25" hidden="1" customHeight="1" x14ac:dyDescent="0.2">
      <c r="A2556" s="3">
        <v>2550</v>
      </c>
      <c r="B2556" s="258">
        <v>6030</v>
      </c>
      <c r="C2556" s="234" t="s">
        <v>3385</v>
      </c>
      <c r="D2556" s="258">
        <v>40</v>
      </c>
      <c r="E2556" s="258"/>
      <c r="F2556" s="258" t="s">
        <v>2298</v>
      </c>
      <c r="G2556" s="258">
        <v>24101611</v>
      </c>
      <c r="H2556" s="601">
        <v>394112.16129912197</v>
      </c>
      <c r="I2556" s="224" t="s">
        <v>169</v>
      </c>
      <c r="J2556" s="178" t="s">
        <v>120</v>
      </c>
      <c r="K2556" s="258">
        <v>364</v>
      </c>
      <c r="L2556" s="234" t="s">
        <v>3293</v>
      </c>
    </row>
    <row r="2557" spans="1:12" ht="38.25" hidden="1" customHeight="1" x14ac:dyDescent="0.2">
      <c r="A2557" s="3">
        <v>2551</v>
      </c>
      <c r="B2557" s="258">
        <v>6030</v>
      </c>
      <c r="C2557" s="234" t="s">
        <v>3386</v>
      </c>
      <c r="D2557" s="258">
        <v>10</v>
      </c>
      <c r="E2557" s="258"/>
      <c r="F2557" s="258" t="s">
        <v>2298</v>
      </c>
      <c r="G2557" s="258">
        <v>24101611</v>
      </c>
      <c r="H2557" s="601">
        <v>201539.15315251343</v>
      </c>
      <c r="I2557" s="224" t="s">
        <v>169</v>
      </c>
      <c r="J2557" s="178" t="s">
        <v>120</v>
      </c>
      <c r="K2557" s="258">
        <v>364</v>
      </c>
      <c r="L2557" s="234" t="s">
        <v>3293</v>
      </c>
    </row>
    <row r="2558" spans="1:12" ht="38.25" hidden="1" customHeight="1" x14ac:dyDescent="0.2">
      <c r="A2558" s="3">
        <v>2552</v>
      </c>
      <c r="B2558" s="258">
        <v>6030</v>
      </c>
      <c r="C2558" s="234" t="s">
        <v>3387</v>
      </c>
      <c r="D2558" s="258">
        <v>8</v>
      </c>
      <c r="E2558" s="258"/>
      <c r="F2558" s="258" t="s">
        <v>2298</v>
      </c>
      <c r="G2558" s="258">
        <v>24101611</v>
      </c>
      <c r="H2558" s="601">
        <v>198660.02239319199</v>
      </c>
      <c r="I2558" s="224" t="s">
        <v>169</v>
      </c>
      <c r="J2558" s="178" t="s">
        <v>120</v>
      </c>
      <c r="K2558" s="258">
        <v>364</v>
      </c>
      <c r="L2558" s="234" t="s">
        <v>3293</v>
      </c>
    </row>
    <row r="2559" spans="1:12" ht="38.25" hidden="1" customHeight="1" x14ac:dyDescent="0.2">
      <c r="A2559" s="3">
        <v>2553</v>
      </c>
      <c r="B2559" s="258">
        <v>6030</v>
      </c>
      <c r="C2559" s="234" t="s">
        <v>3388</v>
      </c>
      <c r="D2559" s="258">
        <v>2</v>
      </c>
      <c r="E2559" s="258"/>
      <c r="F2559" s="258" t="s">
        <v>2298</v>
      </c>
      <c r="G2559" s="258">
        <v>40142008</v>
      </c>
      <c r="H2559" s="601">
        <v>187081.59804457991</v>
      </c>
      <c r="I2559" s="224" t="s">
        <v>76</v>
      </c>
      <c r="J2559" s="178" t="s">
        <v>120</v>
      </c>
      <c r="K2559" s="258">
        <v>364</v>
      </c>
      <c r="L2559" s="234" t="s">
        <v>3293</v>
      </c>
    </row>
    <row r="2560" spans="1:12" ht="127.5" hidden="1" customHeight="1" x14ac:dyDescent="0.2">
      <c r="A2560" s="3">
        <v>2554</v>
      </c>
      <c r="B2560" s="258">
        <v>6030</v>
      </c>
      <c r="C2560" s="234" t="s">
        <v>3389</v>
      </c>
      <c r="D2560" s="258">
        <v>170</v>
      </c>
      <c r="E2560" s="258"/>
      <c r="F2560" s="258" t="s">
        <v>2298</v>
      </c>
      <c r="G2560" s="258">
        <v>31181702</v>
      </c>
      <c r="H2560" s="601">
        <v>120537.77102423052</v>
      </c>
      <c r="I2560" s="224" t="s">
        <v>2299</v>
      </c>
      <c r="J2560" s="259" t="s">
        <v>1798</v>
      </c>
      <c r="K2560" s="258">
        <v>364</v>
      </c>
      <c r="L2560" s="234" t="s">
        <v>2720</v>
      </c>
    </row>
    <row r="2561" spans="1:12" ht="127.5" hidden="1" customHeight="1" x14ac:dyDescent="0.2">
      <c r="A2561" s="3">
        <v>2555</v>
      </c>
      <c r="B2561" s="258">
        <v>6030</v>
      </c>
      <c r="C2561" s="234" t="s">
        <v>3390</v>
      </c>
      <c r="D2561" s="258">
        <v>170</v>
      </c>
      <c r="E2561" s="258"/>
      <c r="F2561" s="258" t="s">
        <v>2298</v>
      </c>
      <c r="G2561" s="258">
        <v>31181702</v>
      </c>
      <c r="H2561" s="601">
        <v>120537.77102423052</v>
      </c>
      <c r="I2561" s="224" t="s">
        <v>2299</v>
      </c>
      <c r="J2561" s="259" t="s">
        <v>1798</v>
      </c>
      <c r="K2561" s="258">
        <v>364</v>
      </c>
      <c r="L2561" s="234" t="s">
        <v>2720</v>
      </c>
    </row>
    <row r="2562" spans="1:12" ht="127.5" hidden="1" customHeight="1" x14ac:dyDescent="0.2">
      <c r="A2562" s="3">
        <v>2556</v>
      </c>
      <c r="B2562" s="258">
        <v>6030</v>
      </c>
      <c r="C2562" s="234" t="s">
        <v>3391</v>
      </c>
      <c r="D2562" s="258">
        <v>170</v>
      </c>
      <c r="E2562" s="258"/>
      <c r="F2562" s="258" t="s">
        <v>2298</v>
      </c>
      <c r="G2562" s="258">
        <v>31181702</v>
      </c>
      <c r="H2562" s="601">
        <v>120537.77102423052</v>
      </c>
      <c r="I2562" s="224" t="s">
        <v>2299</v>
      </c>
      <c r="J2562" s="259" t="s">
        <v>1798</v>
      </c>
      <c r="K2562" s="258">
        <v>364</v>
      </c>
      <c r="L2562" s="234" t="s">
        <v>2720</v>
      </c>
    </row>
    <row r="2563" spans="1:12" ht="127.5" hidden="1" customHeight="1" x14ac:dyDescent="0.2">
      <c r="A2563" s="3">
        <v>2557</v>
      </c>
      <c r="B2563" s="258">
        <v>6030</v>
      </c>
      <c r="C2563" s="234" t="s">
        <v>3392</v>
      </c>
      <c r="D2563" s="258">
        <v>170</v>
      </c>
      <c r="E2563" s="258"/>
      <c r="F2563" s="258" t="s">
        <v>2298</v>
      </c>
      <c r="G2563" s="258">
        <v>31181702</v>
      </c>
      <c r="H2563" s="601">
        <v>120537.77102423052</v>
      </c>
      <c r="I2563" s="224" t="s">
        <v>2299</v>
      </c>
      <c r="J2563" s="259" t="s">
        <v>1798</v>
      </c>
      <c r="K2563" s="258">
        <v>364</v>
      </c>
      <c r="L2563" s="234" t="s">
        <v>2720</v>
      </c>
    </row>
    <row r="2564" spans="1:12" ht="127.5" hidden="1" customHeight="1" x14ac:dyDescent="0.2">
      <c r="A2564" s="3">
        <v>2558</v>
      </c>
      <c r="B2564" s="258">
        <v>6030</v>
      </c>
      <c r="C2564" s="234" t="s">
        <v>3393</v>
      </c>
      <c r="D2564" s="258">
        <v>170</v>
      </c>
      <c r="E2564" s="258"/>
      <c r="F2564" s="258" t="s">
        <v>2298</v>
      </c>
      <c r="G2564" s="258">
        <v>31181702</v>
      </c>
      <c r="H2564" s="601">
        <v>120537.77102423052</v>
      </c>
      <c r="I2564" s="224" t="s">
        <v>2299</v>
      </c>
      <c r="J2564" s="259" t="s">
        <v>1798</v>
      </c>
      <c r="K2564" s="258">
        <v>364</v>
      </c>
      <c r="L2564" s="234" t="s">
        <v>2720</v>
      </c>
    </row>
    <row r="2565" spans="1:12" ht="25.5" hidden="1" customHeight="1" x14ac:dyDescent="0.2">
      <c r="A2565" s="3">
        <v>2559</v>
      </c>
      <c r="B2565" s="258">
        <v>6030</v>
      </c>
      <c r="C2565" s="234" t="s">
        <v>3394</v>
      </c>
      <c r="D2565" s="258">
        <v>20</v>
      </c>
      <c r="E2565" s="258"/>
      <c r="F2565" s="258" t="s">
        <v>2298</v>
      </c>
      <c r="G2565" s="258">
        <v>24101611</v>
      </c>
      <c r="H2565" s="601">
        <v>112961.1111312789</v>
      </c>
      <c r="I2565" s="224" t="s">
        <v>73</v>
      </c>
      <c r="J2565" s="178" t="s">
        <v>120</v>
      </c>
      <c r="K2565" s="258">
        <v>364</v>
      </c>
      <c r="L2565" s="234" t="s">
        <v>3293</v>
      </c>
    </row>
    <row r="2566" spans="1:12" ht="38.25" hidden="1" customHeight="1" x14ac:dyDescent="0.2">
      <c r="A2566" s="3">
        <v>2560</v>
      </c>
      <c r="B2566" s="258">
        <v>6030</v>
      </c>
      <c r="C2566" s="234" t="s">
        <v>3395</v>
      </c>
      <c r="D2566" s="258">
        <v>340</v>
      </c>
      <c r="E2566" s="258"/>
      <c r="F2566" s="258" t="s">
        <v>2298</v>
      </c>
      <c r="G2566" s="258" t="s">
        <v>3396</v>
      </c>
      <c r="H2566" s="601">
        <v>96430.216819384412</v>
      </c>
      <c r="I2566" s="224" t="s">
        <v>2299</v>
      </c>
      <c r="J2566" s="178" t="s">
        <v>120</v>
      </c>
      <c r="K2566" s="258">
        <v>364</v>
      </c>
      <c r="L2566" s="234" t="s">
        <v>3397</v>
      </c>
    </row>
    <row r="2567" spans="1:12" ht="38.25" hidden="1" customHeight="1" x14ac:dyDescent="0.2">
      <c r="A2567" s="3">
        <v>2561</v>
      </c>
      <c r="B2567" s="258">
        <v>6030</v>
      </c>
      <c r="C2567" s="234" t="s">
        <v>3395</v>
      </c>
      <c r="D2567" s="258">
        <v>340</v>
      </c>
      <c r="E2567" s="258"/>
      <c r="F2567" s="258" t="s">
        <v>2298</v>
      </c>
      <c r="G2567" s="258" t="s">
        <v>3398</v>
      </c>
      <c r="H2567" s="601">
        <v>96430.216819384412</v>
      </c>
      <c r="I2567" s="224" t="s">
        <v>2299</v>
      </c>
      <c r="J2567" s="178" t="s">
        <v>120</v>
      </c>
      <c r="K2567" s="258">
        <v>364</v>
      </c>
      <c r="L2567" s="234" t="s">
        <v>3399</v>
      </c>
    </row>
    <row r="2568" spans="1:12" ht="63.75" hidden="1" customHeight="1" x14ac:dyDescent="0.2">
      <c r="A2568" s="3">
        <v>2562</v>
      </c>
      <c r="B2568" s="258">
        <v>6030</v>
      </c>
      <c r="C2568" s="234" t="s">
        <v>3400</v>
      </c>
      <c r="D2568" s="258">
        <v>1</v>
      </c>
      <c r="E2568" s="258"/>
      <c r="F2568" s="258" t="s">
        <v>2298</v>
      </c>
      <c r="G2568" s="258">
        <v>11121703</v>
      </c>
      <c r="H2568" s="601">
        <v>92986.280504406415</v>
      </c>
      <c r="I2568" s="224" t="s">
        <v>2299</v>
      </c>
      <c r="J2568" s="259" t="s">
        <v>1798</v>
      </c>
      <c r="K2568" s="258">
        <v>364</v>
      </c>
      <c r="L2568" s="234" t="s">
        <v>3401</v>
      </c>
    </row>
    <row r="2569" spans="1:12" ht="38.25" hidden="1" customHeight="1" x14ac:dyDescent="0.2">
      <c r="A2569" s="3">
        <v>2563</v>
      </c>
      <c r="B2569" s="258">
        <v>6030</v>
      </c>
      <c r="C2569" s="234" t="s">
        <v>3402</v>
      </c>
      <c r="D2569" s="258">
        <v>4</v>
      </c>
      <c r="E2569" s="258"/>
      <c r="F2569" s="258" t="s">
        <v>2298</v>
      </c>
      <c r="G2569" s="258">
        <v>46182005</v>
      </c>
      <c r="H2569" s="601">
        <v>82654.471559472353</v>
      </c>
      <c r="I2569" s="224" t="s">
        <v>2299</v>
      </c>
      <c r="J2569" s="259" t="s">
        <v>1798</v>
      </c>
      <c r="K2569" s="258">
        <v>364</v>
      </c>
      <c r="L2569" s="234" t="s">
        <v>3401</v>
      </c>
    </row>
    <row r="2570" spans="1:12" ht="127.5" hidden="1" customHeight="1" x14ac:dyDescent="0.2">
      <c r="A2570" s="3">
        <v>2564</v>
      </c>
      <c r="B2570" s="258">
        <v>6030</v>
      </c>
      <c r="C2570" s="234" t="s">
        <v>3403</v>
      </c>
      <c r="D2570" s="258">
        <v>100</v>
      </c>
      <c r="E2570" s="258"/>
      <c r="F2570" s="258" t="s">
        <v>2298</v>
      </c>
      <c r="G2570" s="258">
        <v>31181702</v>
      </c>
      <c r="H2570" s="601">
        <v>72322.662614538305</v>
      </c>
      <c r="I2570" s="224" t="s">
        <v>2299</v>
      </c>
      <c r="J2570" s="259" t="s">
        <v>1798</v>
      </c>
      <c r="K2570" s="258">
        <v>364</v>
      </c>
      <c r="L2570" s="234" t="s">
        <v>2720</v>
      </c>
    </row>
    <row r="2571" spans="1:12" ht="127.5" hidden="1" customHeight="1" x14ac:dyDescent="0.2">
      <c r="A2571" s="3">
        <v>2565</v>
      </c>
      <c r="B2571" s="258">
        <v>6030</v>
      </c>
      <c r="C2571" s="234" t="s">
        <v>3404</v>
      </c>
      <c r="D2571" s="258">
        <v>100</v>
      </c>
      <c r="E2571" s="258"/>
      <c r="F2571" s="258" t="s">
        <v>2298</v>
      </c>
      <c r="G2571" s="258">
        <v>31181702</v>
      </c>
      <c r="H2571" s="601">
        <v>72322.662614538305</v>
      </c>
      <c r="I2571" s="224" t="s">
        <v>2299</v>
      </c>
      <c r="J2571" s="259" t="s">
        <v>1798</v>
      </c>
      <c r="K2571" s="258">
        <v>364</v>
      </c>
      <c r="L2571" s="234" t="s">
        <v>2720</v>
      </c>
    </row>
    <row r="2572" spans="1:12" ht="127.5" hidden="1" customHeight="1" x14ac:dyDescent="0.2">
      <c r="A2572" s="3">
        <v>2566</v>
      </c>
      <c r="B2572" s="258">
        <v>6030</v>
      </c>
      <c r="C2572" s="234" t="s">
        <v>3405</v>
      </c>
      <c r="D2572" s="258">
        <v>100</v>
      </c>
      <c r="E2572" s="258"/>
      <c r="F2572" s="258" t="s">
        <v>2298</v>
      </c>
      <c r="G2572" s="258">
        <v>31181702</v>
      </c>
      <c r="H2572" s="601">
        <v>72322.662614538305</v>
      </c>
      <c r="I2572" s="224" t="s">
        <v>2299</v>
      </c>
      <c r="J2572" s="259" t="s">
        <v>1798</v>
      </c>
      <c r="K2572" s="258">
        <v>364</v>
      </c>
      <c r="L2572" s="234" t="s">
        <v>2720</v>
      </c>
    </row>
    <row r="2573" spans="1:12" ht="63.75" hidden="1" customHeight="1" x14ac:dyDescent="0.2">
      <c r="A2573" s="3">
        <v>2567</v>
      </c>
      <c r="B2573" s="258">
        <v>6030</v>
      </c>
      <c r="C2573" s="234" t="s">
        <v>3406</v>
      </c>
      <c r="D2573" s="258">
        <v>2</v>
      </c>
      <c r="E2573" s="258"/>
      <c r="F2573" s="258" t="s">
        <v>2298</v>
      </c>
      <c r="G2573" s="258">
        <v>47121702</v>
      </c>
      <c r="H2573" s="601">
        <v>72322.662614538305</v>
      </c>
      <c r="I2573" s="224" t="s">
        <v>2299</v>
      </c>
      <c r="J2573" s="259" t="s">
        <v>1798</v>
      </c>
      <c r="K2573" s="258">
        <v>364</v>
      </c>
      <c r="L2573" s="234" t="s">
        <v>3401</v>
      </c>
    </row>
    <row r="2574" spans="1:12" ht="25.5" hidden="1" customHeight="1" x14ac:dyDescent="0.2">
      <c r="A2574" s="3">
        <v>2568</v>
      </c>
      <c r="B2574" s="258">
        <v>6030</v>
      </c>
      <c r="C2574" s="234" t="s">
        <v>3407</v>
      </c>
      <c r="D2574" s="258">
        <v>10</v>
      </c>
      <c r="E2574" s="258"/>
      <c r="F2574" s="258" t="s">
        <v>2298</v>
      </c>
      <c r="G2574" s="258">
        <v>24101611</v>
      </c>
      <c r="H2574" s="601">
        <v>65434.789984582283</v>
      </c>
      <c r="I2574" s="224" t="s">
        <v>76</v>
      </c>
      <c r="J2574" s="178" t="s">
        <v>120</v>
      </c>
      <c r="K2574" s="258">
        <v>364</v>
      </c>
      <c r="L2574" s="234" t="s">
        <v>3293</v>
      </c>
    </row>
    <row r="2575" spans="1:12" ht="51" hidden="1" customHeight="1" x14ac:dyDescent="0.2">
      <c r="A2575" s="3">
        <v>2569</v>
      </c>
      <c r="B2575" s="258">
        <v>6030</v>
      </c>
      <c r="C2575" s="234" t="s">
        <v>3408</v>
      </c>
      <c r="D2575" s="258">
        <v>1</v>
      </c>
      <c r="E2575" s="258"/>
      <c r="F2575" s="258" t="s">
        <v>2298</v>
      </c>
      <c r="G2575" s="258">
        <v>471319</v>
      </c>
      <c r="H2575" s="601">
        <v>61990.853669604272</v>
      </c>
      <c r="I2575" s="224" t="s">
        <v>2299</v>
      </c>
      <c r="J2575" s="259" t="s">
        <v>1798</v>
      </c>
      <c r="K2575" s="258">
        <v>364</v>
      </c>
      <c r="L2575" s="234" t="s">
        <v>3401</v>
      </c>
    </row>
    <row r="2576" spans="1:12" ht="89.25" hidden="1" customHeight="1" x14ac:dyDescent="0.2">
      <c r="A2576" s="3">
        <v>2570</v>
      </c>
      <c r="B2576" s="258">
        <v>6030</v>
      </c>
      <c r="C2576" s="234" t="s">
        <v>3409</v>
      </c>
      <c r="D2576" s="258">
        <v>1</v>
      </c>
      <c r="E2576" s="258"/>
      <c r="F2576" s="258" t="s">
        <v>2298</v>
      </c>
      <c r="G2576" s="258">
        <v>471319</v>
      </c>
      <c r="H2576" s="601">
        <v>58546.917354626254</v>
      </c>
      <c r="I2576" s="224" t="s">
        <v>2299</v>
      </c>
      <c r="J2576" s="259" t="s">
        <v>1798</v>
      </c>
      <c r="K2576" s="258">
        <v>364</v>
      </c>
      <c r="L2576" s="234" t="s">
        <v>3401</v>
      </c>
    </row>
    <row r="2577" spans="1:12" ht="38.25" hidden="1" customHeight="1" x14ac:dyDescent="0.2">
      <c r="A2577" s="3">
        <v>2571</v>
      </c>
      <c r="B2577" s="258">
        <v>6030</v>
      </c>
      <c r="C2577" s="234" t="s">
        <v>3410</v>
      </c>
      <c r="D2577" s="258">
        <v>1</v>
      </c>
      <c r="E2577" s="258"/>
      <c r="F2577" s="258" t="s">
        <v>2298</v>
      </c>
      <c r="G2577" s="258">
        <v>40142008</v>
      </c>
      <c r="H2577" s="601">
        <v>49592.682935683413</v>
      </c>
      <c r="I2577" s="224" t="s">
        <v>2299</v>
      </c>
      <c r="J2577" s="259" t="s">
        <v>1798</v>
      </c>
      <c r="K2577" s="258">
        <v>364</v>
      </c>
      <c r="L2577" s="234" t="s">
        <v>3401</v>
      </c>
    </row>
    <row r="2578" spans="1:12" ht="127.5" hidden="1" customHeight="1" x14ac:dyDescent="0.2">
      <c r="A2578" s="3">
        <v>2572</v>
      </c>
      <c r="B2578" s="258">
        <v>6030</v>
      </c>
      <c r="C2578" s="234" t="s">
        <v>3411</v>
      </c>
      <c r="D2578" s="258">
        <v>65</v>
      </c>
      <c r="E2578" s="258"/>
      <c r="F2578" s="258" t="s">
        <v>2298</v>
      </c>
      <c r="G2578" s="258">
        <v>31181702</v>
      </c>
      <c r="H2578" s="601">
        <v>48215.108409692206</v>
      </c>
      <c r="I2578" s="224" t="s">
        <v>2299</v>
      </c>
      <c r="J2578" s="259" t="s">
        <v>1798</v>
      </c>
      <c r="K2578" s="258">
        <v>364</v>
      </c>
      <c r="L2578" s="234" t="s">
        <v>2720</v>
      </c>
    </row>
    <row r="2579" spans="1:12" ht="38.25" hidden="1" customHeight="1" x14ac:dyDescent="0.2">
      <c r="A2579" s="3">
        <v>2573</v>
      </c>
      <c r="B2579" s="258">
        <v>6030</v>
      </c>
      <c r="C2579" s="234" t="s">
        <v>3412</v>
      </c>
      <c r="D2579" s="258">
        <v>1</v>
      </c>
      <c r="E2579" s="258"/>
      <c r="F2579" s="258" t="s">
        <v>2298</v>
      </c>
      <c r="G2579" s="258" t="s">
        <v>3413</v>
      </c>
      <c r="H2579" s="601">
        <v>44771.172094714195</v>
      </c>
      <c r="I2579" s="224" t="s">
        <v>2299</v>
      </c>
      <c r="J2579" s="259" t="s">
        <v>128</v>
      </c>
      <c r="K2579" s="258">
        <v>364</v>
      </c>
      <c r="L2579" s="234" t="s">
        <v>3414</v>
      </c>
    </row>
    <row r="2580" spans="1:12" ht="38.25" hidden="1" customHeight="1" x14ac:dyDescent="0.2">
      <c r="A2580" s="3">
        <v>2574</v>
      </c>
      <c r="B2580" s="258">
        <v>6030</v>
      </c>
      <c r="C2580" s="234" t="s">
        <v>3415</v>
      </c>
      <c r="D2580" s="258">
        <v>4</v>
      </c>
      <c r="E2580" s="258"/>
      <c r="F2580" s="258" t="s">
        <v>2298</v>
      </c>
      <c r="G2580" s="258">
        <v>27111907</v>
      </c>
      <c r="H2580" s="601">
        <v>41327.235779736176</v>
      </c>
      <c r="I2580" s="224" t="s">
        <v>2299</v>
      </c>
      <c r="J2580" s="259" t="s">
        <v>1798</v>
      </c>
      <c r="K2580" s="258">
        <v>364</v>
      </c>
      <c r="L2580" s="234" t="s">
        <v>3401</v>
      </c>
    </row>
    <row r="2581" spans="1:12" ht="38.25" hidden="1" customHeight="1" x14ac:dyDescent="0.2">
      <c r="A2581" s="3">
        <v>2575</v>
      </c>
      <c r="B2581" s="258">
        <v>6030</v>
      </c>
      <c r="C2581" s="234" t="s">
        <v>3416</v>
      </c>
      <c r="D2581" s="258">
        <v>1</v>
      </c>
      <c r="E2581" s="258"/>
      <c r="F2581" s="258" t="s">
        <v>2298</v>
      </c>
      <c r="G2581" s="258">
        <v>27111907</v>
      </c>
      <c r="H2581" s="601">
        <v>41327.235779736176</v>
      </c>
      <c r="I2581" s="224" t="s">
        <v>2299</v>
      </c>
      <c r="J2581" s="259" t="s">
        <v>1798</v>
      </c>
      <c r="K2581" s="258">
        <v>364</v>
      </c>
      <c r="L2581" s="234" t="s">
        <v>2720</v>
      </c>
    </row>
    <row r="2582" spans="1:12" ht="38.25" hidden="1" customHeight="1" x14ac:dyDescent="0.2">
      <c r="A2582" s="3">
        <v>2576</v>
      </c>
      <c r="B2582" s="258">
        <v>6030</v>
      </c>
      <c r="C2582" s="234" t="s">
        <v>3395</v>
      </c>
      <c r="D2582" s="258">
        <v>340</v>
      </c>
      <c r="E2582" s="258"/>
      <c r="F2582" s="258" t="s">
        <v>2298</v>
      </c>
      <c r="G2582" s="258">
        <v>24141504</v>
      </c>
      <c r="H2582" s="601">
        <v>41327.235779736176</v>
      </c>
      <c r="I2582" s="224" t="s">
        <v>2299</v>
      </c>
      <c r="J2582" s="259" t="s">
        <v>128</v>
      </c>
      <c r="K2582" s="258">
        <v>364</v>
      </c>
      <c r="L2582" s="234" t="s">
        <v>3417</v>
      </c>
    </row>
    <row r="2583" spans="1:12" ht="38.25" hidden="1" customHeight="1" x14ac:dyDescent="0.2">
      <c r="A2583" s="3">
        <v>2577</v>
      </c>
      <c r="B2583" s="258">
        <v>6030</v>
      </c>
      <c r="C2583" s="234" t="s">
        <v>3418</v>
      </c>
      <c r="D2583" s="258">
        <v>2</v>
      </c>
      <c r="E2583" s="258"/>
      <c r="F2583" s="258" t="s">
        <v>2298</v>
      </c>
      <c r="G2583" s="258">
        <v>40161502</v>
      </c>
      <c r="H2583" s="601">
        <v>33061.788623788947</v>
      </c>
      <c r="I2583" s="224" t="s">
        <v>76</v>
      </c>
      <c r="J2583" s="178" t="s">
        <v>120</v>
      </c>
      <c r="K2583" s="258">
        <v>364</v>
      </c>
      <c r="L2583" s="234" t="s">
        <v>3293</v>
      </c>
    </row>
    <row r="2584" spans="1:12" ht="51" hidden="1" customHeight="1" x14ac:dyDescent="0.2">
      <c r="A2584" s="3">
        <v>2578</v>
      </c>
      <c r="B2584" s="258">
        <v>6030</v>
      </c>
      <c r="C2584" s="234" t="s">
        <v>3419</v>
      </c>
      <c r="D2584" s="258">
        <v>3</v>
      </c>
      <c r="E2584" s="258"/>
      <c r="F2584" s="258" t="s">
        <v>2298</v>
      </c>
      <c r="G2584" s="258">
        <v>42132203</v>
      </c>
      <c r="H2584" s="601">
        <v>22041.192415859296</v>
      </c>
      <c r="I2584" s="224" t="s">
        <v>2299</v>
      </c>
      <c r="J2584" s="259" t="s">
        <v>1798</v>
      </c>
      <c r="K2584" s="258">
        <v>364</v>
      </c>
      <c r="L2584" s="234" t="s">
        <v>2720</v>
      </c>
    </row>
    <row r="2585" spans="1:12" ht="25.5" hidden="1" customHeight="1" x14ac:dyDescent="0.2">
      <c r="A2585" s="3">
        <v>2579</v>
      </c>
      <c r="B2585" s="258">
        <v>6030</v>
      </c>
      <c r="C2585" s="234" t="s">
        <v>3420</v>
      </c>
      <c r="D2585" s="258">
        <v>4</v>
      </c>
      <c r="E2585" s="258"/>
      <c r="F2585" s="258" t="s">
        <v>2298</v>
      </c>
      <c r="G2585" s="258">
        <v>40161502</v>
      </c>
      <c r="H2585" s="601">
        <v>21593.480694912156</v>
      </c>
      <c r="I2585" s="224" t="s">
        <v>76</v>
      </c>
      <c r="J2585" s="178" t="s">
        <v>120</v>
      </c>
      <c r="K2585" s="258">
        <v>364</v>
      </c>
      <c r="L2585" s="234" t="s">
        <v>3293</v>
      </c>
    </row>
    <row r="2586" spans="1:12" ht="38.25" hidden="1" customHeight="1" x14ac:dyDescent="0.2">
      <c r="A2586" s="3">
        <v>2580</v>
      </c>
      <c r="B2586" s="258">
        <v>6030</v>
      </c>
      <c r="C2586" s="234" t="s">
        <v>3421</v>
      </c>
      <c r="D2586" s="258">
        <v>1</v>
      </c>
      <c r="E2586" s="258"/>
      <c r="F2586" s="258" t="s">
        <v>2298</v>
      </c>
      <c r="G2586" s="258">
        <v>40151506</v>
      </c>
      <c r="H2586" s="601">
        <v>20663.617889868088</v>
      </c>
      <c r="I2586" s="224" t="s">
        <v>2299</v>
      </c>
      <c r="J2586" s="259" t="s">
        <v>1798</v>
      </c>
      <c r="K2586" s="258">
        <v>364</v>
      </c>
      <c r="L2586" s="234" t="s">
        <v>3401</v>
      </c>
    </row>
    <row r="2587" spans="1:12" ht="25.5" hidden="1" customHeight="1" x14ac:dyDescent="0.2">
      <c r="A2587" s="3">
        <v>2581</v>
      </c>
      <c r="B2587" s="258">
        <v>6030</v>
      </c>
      <c r="C2587" s="234" t="s">
        <v>824</v>
      </c>
      <c r="D2587" s="258">
        <v>275</v>
      </c>
      <c r="E2587" s="258"/>
      <c r="F2587" s="258" t="s">
        <v>2298</v>
      </c>
      <c r="G2587" s="258">
        <v>31162418</v>
      </c>
      <c r="H2587" s="601">
        <v>19290.17608745486</v>
      </c>
      <c r="I2587" s="224" t="s">
        <v>76</v>
      </c>
      <c r="J2587" s="178" t="s">
        <v>120</v>
      </c>
      <c r="K2587" s="258">
        <v>364</v>
      </c>
      <c r="L2587" s="234" t="s">
        <v>3293</v>
      </c>
    </row>
    <row r="2588" spans="1:12" ht="38.25" hidden="1" customHeight="1" x14ac:dyDescent="0.2">
      <c r="A2588" s="3">
        <v>2582</v>
      </c>
      <c r="B2588" s="258">
        <v>6030</v>
      </c>
      <c r="C2588" s="234" t="s">
        <v>3422</v>
      </c>
      <c r="D2588" s="258">
        <v>5</v>
      </c>
      <c r="E2588" s="258"/>
      <c r="F2588" s="258" t="s">
        <v>2298</v>
      </c>
      <c r="G2588" s="258">
        <v>261117</v>
      </c>
      <c r="H2588" s="601">
        <v>17908.468837885677</v>
      </c>
      <c r="I2588" s="224" t="s">
        <v>2299</v>
      </c>
      <c r="J2588" s="259" t="s">
        <v>1798</v>
      </c>
      <c r="K2588" s="258">
        <v>364</v>
      </c>
      <c r="L2588" s="234" t="s">
        <v>3401</v>
      </c>
    </row>
    <row r="2589" spans="1:12" ht="38.25" hidden="1" customHeight="1" x14ac:dyDescent="0.2">
      <c r="A2589" s="3">
        <v>2583</v>
      </c>
      <c r="B2589" s="258">
        <v>6030</v>
      </c>
      <c r="C2589" s="234" t="s">
        <v>3423</v>
      </c>
      <c r="D2589" s="258">
        <v>5</v>
      </c>
      <c r="E2589" s="258"/>
      <c r="F2589" s="258" t="s">
        <v>2298</v>
      </c>
      <c r="G2589" s="258">
        <v>261117</v>
      </c>
      <c r="H2589" s="601">
        <v>16530.894311894474</v>
      </c>
      <c r="I2589" s="224" t="s">
        <v>2299</v>
      </c>
      <c r="J2589" s="259" t="s">
        <v>1798</v>
      </c>
      <c r="K2589" s="258">
        <v>364</v>
      </c>
      <c r="L2589" s="234" t="s">
        <v>3401</v>
      </c>
    </row>
    <row r="2590" spans="1:12" ht="38.25" hidden="1" customHeight="1" x14ac:dyDescent="0.2">
      <c r="A2590" s="3">
        <v>2584</v>
      </c>
      <c r="B2590" s="258">
        <v>6030</v>
      </c>
      <c r="C2590" s="234" t="s">
        <v>3424</v>
      </c>
      <c r="D2590" s="258">
        <v>5</v>
      </c>
      <c r="E2590" s="258"/>
      <c r="F2590" s="258" t="s">
        <v>2298</v>
      </c>
      <c r="G2590" s="258">
        <v>261117</v>
      </c>
      <c r="H2590" s="601">
        <v>14326.775070308544</v>
      </c>
      <c r="I2590" s="224" t="s">
        <v>2299</v>
      </c>
      <c r="J2590" s="259" t="s">
        <v>1798</v>
      </c>
      <c r="K2590" s="258">
        <v>364</v>
      </c>
      <c r="L2590" s="234" t="s">
        <v>3401</v>
      </c>
    </row>
    <row r="2591" spans="1:12" ht="51" hidden="1" customHeight="1" x14ac:dyDescent="0.2">
      <c r="A2591" s="3">
        <v>2585</v>
      </c>
      <c r="B2591" s="258">
        <v>6030</v>
      </c>
      <c r="C2591" s="234" t="s">
        <v>3425</v>
      </c>
      <c r="D2591" s="258">
        <v>25</v>
      </c>
      <c r="E2591" s="258"/>
      <c r="F2591" s="258" t="s">
        <v>2298</v>
      </c>
      <c r="G2591" s="258" t="s">
        <v>3074</v>
      </c>
      <c r="H2591" s="601">
        <v>10331.808944934044</v>
      </c>
      <c r="I2591" s="224" t="s">
        <v>2299</v>
      </c>
      <c r="J2591" s="259" t="s">
        <v>128</v>
      </c>
      <c r="K2591" s="258">
        <v>364</v>
      </c>
      <c r="L2591" s="234" t="s">
        <v>3426</v>
      </c>
    </row>
    <row r="2592" spans="1:12" ht="51" hidden="1" customHeight="1" x14ac:dyDescent="0.2">
      <c r="A2592" s="3">
        <v>2586</v>
      </c>
      <c r="B2592" s="258">
        <v>6030</v>
      </c>
      <c r="C2592" s="234" t="s">
        <v>3427</v>
      </c>
      <c r="D2592" s="258">
        <v>1</v>
      </c>
      <c r="E2592" s="258"/>
      <c r="F2592" s="258" t="s">
        <v>2298</v>
      </c>
      <c r="G2592" s="258">
        <v>30181614</v>
      </c>
      <c r="H2592" s="601">
        <v>10331.808944934044</v>
      </c>
      <c r="I2592" s="224" t="s">
        <v>2299</v>
      </c>
      <c r="J2592" s="259" t="s">
        <v>1798</v>
      </c>
      <c r="K2592" s="258">
        <v>364</v>
      </c>
      <c r="L2592" s="234" t="s">
        <v>3401</v>
      </c>
    </row>
    <row r="2593" spans="1:12" ht="51" hidden="1" customHeight="1" x14ac:dyDescent="0.2">
      <c r="A2593" s="3">
        <v>2587</v>
      </c>
      <c r="B2593" s="258">
        <v>6030</v>
      </c>
      <c r="C2593" s="234" t="s">
        <v>3428</v>
      </c>
      <c r="D2593" s="258">
        <v>4</v>
      </c>
      <c r="E2593" s="258"/>
      <c r="F2593" s="258" t="s">
        <v>2298</v>
      </c>
      <c r="G2593" s="258">
        <v>261117</v>
      </c>
      <c r="H2593" s="601">
        <v>9918.536587136683</v>
      </c>
      <c r="I2593" s="224" t="s">
        <v>2299</v>
      </c>
      <c r="J2593" s="259" t="s">
        <v>1798</v>
      </c>
      <c r="K2593" s="258">
        <v>364</v>
      </c>
      <c r="L2593" s="234" t="s">
        <v>3401</v>
      </c>
    </row>
    <row r="2594" spans="1:12" ht="51" hidden="1" customHeight="1" x14ac:dyDescent="0.2">
      <c r="A2594" s="3">
        <v>2588</v>
      </c>
      <c r="B2594" s="258">
        <v>6030</v>
      </c>
      <c r="C2594" s="234" t="s">
        <v>3429</v>
      </c>
      <c r="D2594" s="258">
        <v>20</v>
      </c>
      <c r="E2594" s="258"/>
      <c r="F2594" s="258" t="s">
        <v>2298</v>
      </c>
      <c r="G2594" s="258" t="s">
        <v>2725</v>
      </c>
      <c r="H2594" s="601">
        <v>6887.8726299560294</v>
      </c>
      <c r="I2594" s="224" t="s">
        <v>2299</v>
      </c>
      <c r="J2594" s="259" t="s">
        <v>128</v>
      </c>
      <c r="K2594" s="258">
        <v>364</v>
      </c>
      <c r="L2594" s="234" t="s">
        <v>3430</v>
      </c>
    </row>
    <row r="2595" spans="1:12" ht="38.25" hidden="1" customHeight="1" x14ac:dyDescent="0.2">
      <c r="A2595" s="3">
        <v>2589</v>
      </c>
      <c r="B2595" s="258">
        <v>6030</v>
      </c>
      <c r="C2595" s="234" t="s">
        <v>3431</v>
      </c>
      <c r="D2595" s="258">
        <v>10</v>
      </c>
      <c r="E2595" s="258"/>
      <c r="F2595" s="258" t="s">
        <v>2298</v>
      </c>
      <c r="G2595" s="258" t="s">
        <v>2725</v>
      </c>
      <c r="H2595" s="601">
        <v>6887.8726299560294</v>
      </c>
      <c r="I2595" s="224" t="s">
        <v>2299</v>
      </c>
      <c r="J2595" s="259" t="s">
        <v>128</v>
      </c>
      <c r="K2595" s="258">
        <v>364</v>
      </c>
      <c r="L2595" s="234" t="s">
        <v>3432</v>
      </c>
    </row>
    <row r="2596" spans="1:12" ht="51" hidden="1" customHeight="1" x14ac:dyDescent="0.2">
      <c r="A2596" s="3">
        <v>2590</v>
      </c>
      <c r="B2596" s="258">
        <v>6030</v>
      </c>
      <c r="C2596" s="234" t="s">
        <v>3433</v>
      </c>
      <c r="D2596" s="258">
        <v>5</v>
      </c>
      <c r="E2596" s="258"/>
      <c r="F2596" s="258" t="s">
        <v>2298</v>
      </c>
      <c r="G2596" s="258" t="s">
        <v>3434</v>
      </c>
      <c r="H2596" s="601">
        <v>6887.8726299560294</v>
      </c>
      <c r="I2596" s="224" t="s">
        <v>2299</v>
      </c>
      <c r="J2596" s="259" t="s">
        <v>128</v>
      </c>
      <c r="K2596" s="258">
        <v>364</v>
      </c>
      <c r="L2596" s="234" t="s">
        <v>3435</v>
      </c>
    </row>
    <row r="2597" spans="1:12" ht="38.25" hidden="1" customHeight="1" x14ac:dyDescent="0.2">
      <c r="A2597" s="3">
        <v>2591</v>
      </c>
      <c r="B2597" s="258">
        <v>6030</v>
      </c>
      <c r="C2597" s="234" t="s">
        <v>3436</v>
      </c>
      <c r="D2597" s="258">
        <v>6</v>
      </c>
      <c r="E2597" s="258"/>
      <c r="F2597" s="258" t="s">
        <v>2298</v>
      </c>
      <c r="G2597" s="258">
        <v>311622</v>
      </c>
      <c r="H2597" s="601">
        <v>6887.8726299560294</v>
      </c>
      <c r="I2597" s="224" t="s">
        <v>2299</v>
      </c>
      <c r="J2597" s="259" t="s">
        <v>1798</v>
      </c>
      <c r="K2597" s="258">
        <v>364</v>
      </c>
      <c r="L2597" s="234" t="s">
        <v>2720</v>
      </c>
    </row>
    <row r="2598" spans="1:12" ht="38.25" hidden="1" customHeight="1" x14ac:dyDescent="0.2">
      <c r="A2598" s="3">
        <v>2592</v>
      </c>
      <c r="B2598" s="258">
        <v>6030</v>
      </c>
      <c r="C2598" s="234" t="s">
        <v>3437</v>
      </c>
      <c r="D2598" s="258">
        <v>4</v>
      </c>
      <c r="E2598" s="258"/>
      <c r="F2598" s="258" t="s">
        <v>2298</v>
      </c>
      <c r="G2598" s="258">
        <v>261117</v>
      </c>
      <c r="H2598" s="601">
        <v>5579.1768302643841</v>
      </c>
      <c r="I2598" s="224" t="s">
        <v>2299</v>
      </c>
      <c r="J2598" s="259" t="s">
        <v>1798</v>
      </c>
      <c r="K2598" s="258">
        <v>364</v>
      </c>
      <c r="L2598" s="234" t="s">
        <v>3401</v>
      </c>
    </row>
    <row r="2599" spans="1:12" ht="38.25" hidden="1" customHeight="1" x14ac:dyDescent="0.2">
      <c r="A2599" s="3">
        <v>2593</v>
      </c>
      <c r="B2599" s="258">
        <v>6030</v>
      </c>
      <c r="C2599" s="234" t="s">
        <v>3438</v>
      </c>
      <c r="D2599" s="258">
        <v>1</v>
      </c>
      <c r="E2599" s="258"/>
      <c r="F2599" s="258" t="s">
        <v>2298</v>
      </c>
      <c r="G2599" s="258">
        <v>31211915</v>
      </c>
      <c r="H2599" s="601">
        <v>5165.9044724670221</v>
      </c>
      <c r="I2599" s="224" t="s">
        <v>2299</v>
      </c>
      <c r="J2599" s="259" t="s">
        <v>1798</v>
      </c>
      <c r="K2599" s="258">
        <v>364</v>
      </c>
      <c r="L2599" s="234" t="s">
        <v>3439</v>
      </c>
    </row>
    <row r="2600" spans="1:12" ht="63.75" hidden="1" customHeight="1" x14ac:dyDescent="0.2">
      <c r="A2600" s="3">
        <v>2594</v>
      </c>
      <c r="B2600" s="258">
        <v>6030</v>
      </c>
      <c r="C2600" s="234" t="s">
        <v>3440</v>
      </c>
      <c r="D2600" s="258">
        <v>1</v>
      </c>
      <c r="E2600" s="258"/>
      <c r="F2600" s="258" t="s">
        <v>2298</v>
      </c>
      <c r="G2600" s="258">
        <v>311519</v>
      </c>
      <c r="H2600" s="601">
        <v>3581.693767577136</v>
      </c>
      <c r="I2600" s="224" t="s">
        <v>2299</v>
      </c>
      <c r="J2600" s="259" t="s">
        <v>1798</v>
      </c>
      <c r="K2600" s="258">
        <v>364</v>
      </c>
      <c r="L2600" s="234" t="s">
        <v>2720</v>
      </c>
    </row>
    <row r="2601" spans="1:12" ht="25.5" hidden="1" customHeight="1" x14ac:dyDescent="0.2">
      <c r="A2601" s="3">
        <v>2595</v>
      </c>
      <c r="B2601" s="258">
        <v>6030</v>
      </c>
      <c r="C2601" s="234" t="s">
        <v>3441</v>
      </c>
      <c r="D2601" s="258">
        <v>50</v>
      </c>
      <c r="E2601" s="258"/>
      <c r="F2601" s="258" t="s">
        <v>2298</v>
      </c>
      <c r="G2601" s="258">
        <v>53131609</v>
      </c>
      <c r="H2601" s="601">
        <v>722000</v>
      </c>
      <c r="I2601" s="224" t="s">
        <v>169</v>
      </c>
      <c r="J2601" s="178" t="s">
        <v>120</v>
      </c>
      <c r="K2601" s="258">
        <v>365</v>
      </c>
      <c r="L2601" s="234" t="s">
        <v>3293</v>
      </c>
    </row>
    <row r="2602" spans="1:12" ht="63.75" hidden="1" customHeight="1" x14ac:dyDescent="0.2">
      <c r="A2602" s="3">
        <v>2596</v>
      </c>
      <c r="B2602" s="258">
        <v>6030</v>
      </c>
      <c r="C2602" s="234" t="s">
        <v>3442</v>
      </c>
      <c r="D2602" s="258">
        <v>4</v>
      </c>
      <c r="E2602" s="258"/>
      <c r="F2602" s="258" t="s">
        <v>2298</v>
      </c>
      <c r="G2602" s="258">
        <v>46181541</v>
      </c>
      <c r="H2602" s="601">
        <v>58535.293338630647</v>
      </c>
      <c r="I2602" s="224" t="s">
        <v>2299</v>
      </c>
      <c r="J2602" s="259" t="s">
        <v>54</v>
      </c>
      <c r="K2602" s="258">
        <v>365</v>
      </c>
      <c r="L2602" s="234" t="s">
        <v>3401</v>
      </c>
    </row>
    <row r="2603" spans="1:12" ht="25.5" hidden="1" customHeight="1" x14ac:dyDescent="0.2">
      <c r="A2603" s="3">
        <v>2597</v>
      </c>
      <c r="B2603" s="258">
        <v>6030</v>
      </c>
      <c r="C2603" s="234" t="s">
        <v>37</v>
      </c>
      <c r="D2603" s="258">
        <v>275</v>
      </c>
      <c r="E2603" s="258"/>
      <c r="F2603" s="258" t="s">
        <v>2298</v>
      </c>
      <c r="G2603" s="258" t="s">
        <v>2957</v>
      </c>
      <c r="H2603" s="601">
        <v>1368800</v>
      </c>
      <c r="I2603" s="224" t="s">
        <v>3443</v>
      </c>
      <c r="J2603" s="259" t="s">
        <v>128</v>
      </c>
      <c r="K2603" s="258">
        <v>374</v>
      </c>
      <c r="L2603" s="234" t="s">
        <v>3444</v>
      </c>
    </row>
    <row r="2604" spans="1:12" ht="38.25" hidden="1" customHeight="1" x14ac:dyDescent="0.2">
      <c r="A2604" s="3">
        <v>2598</v>
      </c>
      <c r="B2604" s="258">
        <v>6030</v>
      </c>
      <c r="C2604" s="234" t="s">
        <v>42</v>
      </c>
      <c r="D2604" s="258">
        <v>90</v>
      </c>
      <c r="E2604" s="258"/>
      <c r="F2604" s="258" t="s">
        <v>2298</v>
      </c>
      <c r="G2604" s="258" t="s">
        <v>2883</v>
      </c>
      <c r="H2604" s="601">
        <v>417200</v>
      </c>
      <c r="I2604" s="224" t="s">
        <v>3445</v>
      </c>
      <c r="J2604" s="259" t="s">
        <v>128</v>
      </c>
      <c r="K2604" s="258">
        <v>374</v>
      </c>
      <c r="L2604" s="234" t="s">
        <v>3446</v>
      </c>
    </row>
    <row r="2605" spans="1:12" ht="51" hidden="1" customHeight="1" x14ac:dyDescent="0.2">
      <c r="A2605" s="3">
        <v>2599</v>
      </c>
      <c r="B2605" s="179">
        <v>7002</v>
      </c>
      <c r="C2605" s="187" t="s">
        <v>3447</v>
      </c>
      <c r="D2605" s="188">
        <v>10</v>
      </c>
      <c r="E2605" s="179"/>
      <c r="F2605" s="179" t="s">
        <v>2298</v>
      </c>
      <c r="G2605" s="179" t="s">
        <v>3448</v>
      </c>
      <c r="H2605" s="490">
        <v>10000</v>
      </c>
      <c r="I2605" s="224" t="s">
        <v>73</v>
      </c>
      <c r="J2605" s="178" t="s">
        <v>120</v>
      </c>
      <c r="K2605" s="382">
        <v>250</v>
      </c>
      <c r="L2605" s="231" t="s">
        <v>3449</v>
      </c>
    </row>
    <row r="2606" spans="1:12" ht="25.5" hidden="1" customHeight="1" x14ac:dyDescent="0.2">
      <c r="A2606" s="3">
        <v>2600</v>
      </c>
      <c r="B2606" s="179">
        <v>7002</v>
      </c>
      <c r="C2606" s="187" t="s">
        <v>3450</v>
      </c>
      <c r="D2606" s="188">
        <v>72</v>
      </c>
      <c r="E2606" s="179"/>
      <c r="F2606" s="179" t="s">
        <v>2298</v>
      </c>
      <c r="G2606" s="179" t="s">
        <v>2302</v>
      </c>
      <c r="H2606" s="490">
        <f>251000-H2607</f>
        <v>218120</v>
      </c>
      <c r="I2606" s="224" t="s">
        <v>2882</v>
      </c>
      <c r="J2606" s="178" t="s">
        <v>120</v>
      </c>
      <c r="K2606" s="382">
        <v>374</v>
      </c>
      <c r="L2606" s="231" t="s">
        <v>3451</v>
      </c>
    </row>
    <row r="2607" spans="1:12" ht="25.5" hidden="1" customHeight="1" x14ac:dyDescent="0.2">
      <c r="A2607" s="3">
        <v>2601</v>
      </c>
      <c r="B2607" s="179">
        <v>7002</v>
      </c>
      <c r="C2607" s="187" t="s">
        <v>3452</v>
      </c>
      <c r="D2607" s="188">
        <v>24</v>
      </c>
      <c r="E2607" s="179"/>
      <c r="F2607" s="179" t="s">
        <v>2298</v>
      </c>
      <c r="G2607" s="179" t="s">
        <v>2883</v>
      </c>
      <c r="H2607" s="490">
        <v>32880</v>
      </c>
      <c r="I2607" s="224" t="s">
        <v>2882</v>
      </c>
      <c r="J2607" s="178" t="s">
        <v>120</v>
      </c>
      <c r="K2607" s="382">
        <v>374</v>
      </c>
      <c r="L2607" s="231" t="s">
        <v>3451</v>
      </c>
    </row>
    <row r="2608" spans="1:12" ht="25.5" hidden="1" customHeight="1" x14ac:dyDescent="0.2">
      <c r="A2608" s="3">
        <v>2602</v>
      </c>
      <c r="B2608" s="179">
        <v>7002</v>
      </c>
      <c r="C2608" s="187" t="s">
        <v>1873</v>
      </c>
      <c r="D2608" s="188">
        <v>16</v>
      </c>
      <c r="E2608" s="179"/>
      <c r="F2608" s="179" t="s">
        <v>2298</v>
      </c>
      <c r="G2608" s="179">
        <v>26111701</v>
      </c>
      <c r="H2608" s="490">
        <v>14560</v>
      </c>
      <c r="I2608" s="224" t="s">
        <v>2683</v>
      </c>
      <c r="J2608" s="178" t="s">
        <v>120</v>
      </c>
      <c r="K2608" s="382">
        <v>364</v>
      </c>
      <c r="L2608" s="231" t="s">
        <v>3449</v>
      </c>
    </row>
    <row r="2609" spans="1:12" ht="25.5" hidden="1" customHeight="1" x14ac:dyDescent="0.2">
      <c r="A2609" s="3">
        <v>2603</v>
      </c>
      <c r="B2609" s="179">
        <v>7002</v>
      </c>
      <c r="C2609" s="187" t="s">
        <v>1876</v>
      </c>
      <c r="D2609" s="188">
        <v>18</v>
      </c>
      <c r="E2609" s="179"/>
      <c r="F2609" s="179" t="s">
        <v>2298</v>
      </c>
      <c r="G2609" s="179">
        <v>26111701</v>
      </c>
      <c r="H2609" s="490">
        <f>30000-H2608</f>
        <v>15440</v>
      </c>
      <c r="I2609" s="224" t="s">
        <v>2683</v>
      </c>
      <c r="J2609" s="178" t="s">
        <v>120</v>
      </c>
      <c r="K2609" s="382">
        <v>364</v>
      </c>
      <c r="L2609" s="231" t="s">
        <v>3449</v>
      </c>
    </row>
    <row r="2610" spans="1:12" ht="25.5" hidden="1" customHeight="1" x14ac:dyDescent="0.2">
      <c r="A2610" s="3">
        <v>2604</v>
      </c>
      <c r="B2610" s="179">
        <v>7002</v>
      </c>
      <c r="C2610" s="187" t="s">
        <v>1955</v>
      </c>
      <c r="D2610" s="188">
        <v>8</v>
      </c>
      <c r="E2610" s="179"/>
      <c r="F2610" s="179" t="s">
        <v>2298</v>
      </c>
      <c r="G2610" s="179" t="s">
        <v>3453</v>
      </c>
      <c r="H2610" s="490">
        <v>20000</v>
      </c>
      <c r="I2610" s="224" t="s">
        <v>3454</v>
      </c>
      <c r="J2610" s="178" t="s">
        <v>120</v>
      </c>
      <c r="K2610" s="382">
        <v>252</v>
      </c>
      <c r="L2610" s="231" t="s">
        <v>3449</v>
      </c>
    </row>
    <row r="2611" spans="1:12" ht="63.75" hidden="1" customHeight="1" x14ac:dyDescent="0.2">
      <c r="A2611" s="3">
        <v>2605</v>
      </c>
      <c r="B2611" s="179">
        <v>7002</v>
      </c>
      <c r="C2611" s="197" t="s">
        <v>3455</v>
      </c>
      <c r="D2611" s="188">
        <v>6</v>
      </c>
      <c r="E2611" s="179"/>
      <c r="F2611" s="179" t="s">
        <v>3456</v>
      </c>
      <c r="G2611" s="194" t="s">
        <v>3457</v>
      </c>
      <c r="H2611" s="588">
        <v>12000000</v>
      </c>
      <c r="I2611" s="224" t="s">
        <v>45</v>
      </c>
      <c r="J2611" s="178" t="s">
        <v>120</v>
      </c>
      <c r="K2611" s="211">
        <v>410</v>
      </c>
      <c r="L2611" s="230"/>
    </row>
    <row r="2612" spans="1:12" ht="63.75" hidden="1" customHeight="1" x14ac:dyDescent="0.2">
      <c r="A2612" s="3">
        <v>2606</v>
      </c>
      <c r="B2612" s="179">
        <v>7002</v>
      </c>
      <c r="C2612" s="197" t="s">
        <v>3458</v>
      </c>
      <c r="D2612" s="188">
        <v>1</v>
      </c>
      <c r="E2612" s="179"/>
      <c r="F2612" s="179" t="s">
        <v>3456</v>
      </c>
      <c r="G2612" s="3" t="s">
        <v>3459</v>
      </c>
      <c r="H2612" s="604">
        <v>13354706.325000001</v>
      </c>
      <c r="I2612" s="224" t="s">
        <v>45</v>
      </c>
      <c r="J2612" s="178" t="s">
        <v>120</v>
      </c>
      <c r="K2612" s="211">
        <v>410</v>
      </c>
      <c r="L2612" s="230"/>
    </row>
    <row r="2613" spans="1:12" ht="63.75" hidden="1" customHeight="1" x14ac:dyDescent="0.2">
      <c r="A2613" s="3">
        <v>2607</v>
      </c>
      <c r="B2613" s="179">
        <v>7002</v>
      </c>
      <c r="C2613" s="197" t="s">
        <v>3460</v>
      </c>
      <c r="D2613" s="188">
        <v>1</v>
      </c>
      <c r="E2613" s="179"/>
      <c r="F2613" s="179" t="s">
        <v>3456</v>
      </c>
      <c r="G2613" s="3" t="s">
        <v>3461</v>
      </c>
      <c r="H2613" s="604">
        <v>7493664.875</v>
      </c>
      <c r="I2613" s="224" t="s">
        <v>45</v>
      </c>
      <c r="J2613" s="178" t="s">
        <v>120</v>
      </c>
      <c r="K2613" s="211">
        <v>410</v>
      </c>
      <c r="L2613" s="230"/>
    </row>
    <row r="2614" spans="1:12" ht="38.25" hidden="1" customHeight="1" x14ac:dyDescent="0.2">
      <c r="A2614" s="3">
        <v>2608</v>
      </c>
      <c r="B2614" s="179">
        <v>7002</v>
      </c>
      <c r="C2614" s="197" t="s">
        <v>1264</v>
      </c>
      <c r="D2614" s="188">
        <v>6783</v>
      </c>
      <c r="E2614" s="179"/>
      <c r="F2614" s="179" t="s">
        <v>3456</v>
      </c>
      <c r="G2614" s="3" t="s">
        <v>1265</v>
      </c>
      <c r="H2614" s="604">
        <v>13052289.495000001</v>
      </c>
      <c r="I2614" s="224" t="s">
        <v>136</v>
      </c>
      <c r="J2614" s="178" t="s">
        <v>120</v>
      </c>
      <c r="K2614" s="211">
        <v>314</v>
      </c>
      <c r="L2614" s="230"/>
    </row>
    <row r="2615" spans="1:12" ht="38.25" hidden="1" customHeight="1" x14ac:dyDescent="0.2">
      <c r="A2615" s="3">
        <v>2609</v>
      </c>
      <c r="B2615" s="179">
        <v>7002</v>
      </c>
      <c r="C2615" s="197" t="s">
        <v>3462</v>
      </c>
      <c r="D2615" s="188">
        <v>42</v>
      </c>
      <c r="E2615" s="179"/>
      <c r="F2615" s="179" t="s">
        <v>3456</v>
      </c>
      <c r="G2615" s="3" t="s">
        <v>891</v>
      </c>
      <c r="H2615" s="604">
        <v>261030</v>
      </c>
      <c r="I2615" s="224" t="s">
        <v>169</v>
      </c>
      <c r="J2615" s="178" t="s">
        <v>120</v>
      </c>
      <c r="K2615" s="194">
        <v>278</v>
      </c>
      <c r="L2615" s="230"/>
    </row>
    <row r="2616" spans="1:12" ht="38.25" hidden="1" customHeight="1" x14ac:dyDescent="0.2">
      <c r="A2616" s="3">
        <v>2610</v>
      </c>
      <c r="B2616" s="179">
        <v>7002</v>
      </c>
      <c r="C2616" s="197" t="s">
        <v>3463</v>
      </c>
      <c r="D2616" s="188">
        <v>600</v>
      </c>
      <c r="E2616" s="179"/>
      <c r="F2616" s="179" t="s">
        <v>3456</v>
      </c>
      <c r="G2616" s="3" t="s">
        <v>3464</v>
      </c>
      <c r="H2616" s="605">
        <v>242231094</v>
      </c>
      <c r="I2616" s="224" t="s">
        <v>136</v>
      </c>
      <c r="J2616" s="178" t="s">
        <v>120</v>
      </c>
      <c r="K2616" s="194">
        <v>326</v>
      </c>
      <c r="L2616" s="230"/>
    </row>
    <row r="2617" spans="1:12" ht="38.25" hidden="1" customHeight="1" x14ac:dyDescent="0.2">
      <c r="A2617" s="3">
        <v>2611</v>
      </c>
      <c r="B2617" s="179">
        <v>7002</v>
      </c>
      <c r="C2617" s="197" t="s">
        <v>3465</v>
      </c>
      <c r="D2617" s="188">
        <v>125</v>
      </c>
      <c r="E2617" s="179"/>
      <c r="F2617" s="179" t="s">
        <v>3456</v>
      </c>
      <c r="G2617" s="3" t="s">
        <v>3466</v>
      </c>
      <c r="H2617" s="605">
        <v>69330161.25</v>
      </c>
      <c r="I2617" s="224" t="s">
        <v>136</v>
      </c>
      <c r="J2617" s="178" t="s">
        <v>120</v>
      </c>
      <c r="K2617" s="194">
        <v>326</v>
      </c>
      <c r="L2617" s="230"/>
    </row>
    <row r="2618" spans="1:12" ht="51" hidden="1" customHeight="1" x14ac:dyDescent="0.2">
      <c r="A2618" s="3">
        <v>2612</v>
      </c>
      <c r="B2618" s="179">
        <v>7002</v>
      </c>
      <c r="C2618" s="197" t="s">
        <v>3467</v>
      </c>
      <c r="D2618" s="188">
        <v>72</v>
      </c>
      <c r="E2618" s="179"/>
      <c r="F2618" s="179" t="s">
        <v>3456</v>
      </c>
      <c r="G2618" s="3" t="s">
        <v>887</v>
      </c>
      <c r="H2618" s="606">
        <v>594967.68000000005</v>
      </c>
      <c r="I2618" s="224" t="s">
        <v>169</v>
      </c>
      <c r="J2618" s="178" t="s">
        <v>120</v>
      </c>
      <c r="K2618" s="194">
        <v>278</v>
      </c>
      <c r="L2618" s="230"/>
    </row>
    <row r="2619" spans="1:12" ht="38.25" hidden="1" customHeight="1" x14ac:dyDescent="0.2">
      <c r="A2619" s="3">
        <v>2613</v>
      </c>
      <c r="B2619" s="179">
        <v>7002</v>
      </c>
      <c r="C2619" s="197" t="s">
        <v>3468</v>
      </c>
      <c r="D2619" s="188">
        <v>1</v>
      </c>
      <c r="E2619" s="179"/>
      <c r="F2619" s="179" t="s">
        <v>3456</v>
      </c>
      <c r="G2619" s="3" t="s">
        <v>3469</v>
      </c>
      <c r="H2619" s="606">
        <v>150417.25</v>
      </c>
      <c r="I2619" s="224" t="s">
        <v>3454</v>
      </c>
      <c r="J2619" s="178" t="s">
        <v>120</v>
      </c>
      <c r="K2619" s="194">
        <v>250</v>
      </c>
      <c r="L2619" s="230"/>
    </row>
    <row r="2620" spans="1:12" ht="51" hidden="1" customHeight="1" x14ac:dyDescent="0.2">
      <c r="A2620" s="3">
        <v>2614</v>
      </c>
      <c r="B2620" s="179">
        <v>7002</v>
      </c>
      <c r="C2620" s="197" t="s">
        <v>3470</v>
      </c>
      <c r="D2620" s="188">
        <v>1082</v>
      </c>
      <c r="E2620" s="179"/>
      <c r="F2620" s="179" t="s">
        <v>3456</v>
      </c>
      <c r="G2620" s="3" t="s">
        <v>2431</v>
      </c>
      <c r="H2620" s="607">
        <v>178973620</v>
      </c>
      <c r="I2620" s="224" t="s">
        <v>136</v>
      </c>
      <c r="J2620" s="178" t="s">
        <v>120</v>
      </c>
      <c r="K2620" s="194">
        <v>307</v>
      </c>
      <c r="L2620" s="230" t="s">
        <v>3471</v>
      </c>
    </row>
    <row r="2621" spans="1:12" ht="51" hidden="1" customHeight="1" x14ac:dyDescent="0.2">
      <c r="A2621" s="3">
        <v>2615</v>
      </c>
      <c r="B2621" s="179">
        <v>7002</v>
      </c>
      <c r="C2621" s="197" t="s">
        <v>3472</v>
      </c>
      <c r="D2621" s="188">
        <v>166</v>
      </c>
      <c r="E2621" s="179"/>
      <c r="F2621" s="179" t="s">
        <v>3456</v>
      </c>
      <c r="G2621" s="3" t="s">
        <v>2433</v>
      </c>
      <c r="H2621" s="607">
        <v>30701700</v>
      </c>
      <c r="I2621" s="224" t="s">
        <v>136</v>
      </c>
      <c r="J2621" s="178" t="s">
        <v>120</v>
      </c>
      <c r="K2621" s="194">
        <v>307</v>
      </c>
      <c r="L2621" s="230" t="s">
        <v>3471</v>
      </c>
    </row>
    <row r="2622" spans="1:12" ht="51" hidden="1" customHeight="1" x14ac:dyDescent="0.2">
      <c r="A2622" s="3">
        <v>2616</v>
      </c>
      <c r="B2622" s="61">
        <v>7002</v>
      </c>
      <c r="C2622" s="197" t="s">
        <v>3473</v>
      </c>
      <c r="D2622" s="188">
        <v>748</v>
      </c>
      <c r="E2622" s="179"/>
      <c r="F2622" s="61" t="s">
        <v>3456</v>
      </c>
      <c r="G2622" s="61">
        <v>39121032</v>
      </c>
      <c r="H2622" s="557">
        <v>109000000</v>
      </c>
      <c r="I2622" s="224" t="s">
        <v>136</v>
      </c>
      <c r="J2622" s="178" t="s">
        <v>120</v>
      </c>
      <c r="K2622" s="382">
        <v>411</v>
      </c>
      <c r="L2622" s="230" t="s">
        <v>3474</v>
      </c>
    </row>
    <row r="2623" spans="1:12" ht="38.25" hidden="1" customHeight="1" x14ac:dyDescent="0.2">
      <c r="A2623" s="3">
        <v>2617</v>
      </c>
      <c r="B2623" s="61">
        <v>7002</v>
      </c>
      <c r="C2623" s="197" t="s">
        <v>3475</v>
      </c>
      <c r="D2623" s="382">
        <v>374</v>
      </c>
      <c r="E2623" s="61"/>
      <c r="F2623" s="61" t="s">
        <v>3456</v>
      </c>
      <c r="G2623" s="61">
        <v>39121102</v>
      </c>
      <c r="H2623" s="557">
        <v>71000000</v>
      </c>
      <c r="I2623" s="224" t="s">
        <v>136</v>
      </c>
      <c r="J2623" s="178" t="s">
        <v>120</v>
      </c>
      <c r="K2623" s="382">
        <v>411</v>
      </c>
      <c r="L2623" s="230" t="s">
        <v>3476</v>
      </c>
    </row>
    <row r="2624" spans="1:12" ht="63.75" hidden="1" customHeight="1" x14ac:dyDescent="0.2">
      <c r="A2624" s="3">
        <v>2618</v>
      </c>
      <c r="B2624" s="466">
        <v>7002</v>
      </c>
      <c r="C2624" s="477" t="s">
        <v>2938</v>
      </c>
      <c r="D2624" s="476">
        <v>189</v>
      </c>
      <c r="E2624" s="466"/>
      <c r="F2624" s="466" t="s">
        <v>3456</v>
      </c>
      <c r="G2624" s="466">
        <v>15101506</v>
      </c>
      <c r="H2624" s="600">
        <v>150417.25</v>
      </c>
      <c r="I2624" s="469" t="s">
        <v>45</v>
      </c>
      <c r="J2624" s="470" t="s">
        <v>102</v>
      </c>
      <c r="K2624" s="476">
        <v>259</v>
      </c>
      <c r="L2624" s="468" t="s">
        <v>3477</v>
      </c>
    </row>
    <row r="2625" spans="1:12" ht="25.5" hidden="1" customHeight="1" x14ac:dyDescent="0.2">
      <c r="A2625" s="3">
        <v>2619</v>
      </c>
      <c r="B2625" s="179">
        <v>7500</v>
      </c>
      <c r="C2625" s="187" t="s">
        <v>37</v>
      </c>
      <c r="D2625" s="188" t="s">
        <v>3478</v>
      </c>
      <c r="E2625" s="179"/>
      <c r="F2625" s="179" t="s">
        <v>39</v>
      </c>
      <c r="G2625" s="179">
        <v>50201706</v>
      </c>
      <c r="H2625" s="608">
        <v>196000</v>
      </c>
      <c r="I2625" s="179" t="s">
        <v>1782</v>
      </c>
      <c r="J2625" s="263" t="s">
        <v>3479</v>
      </c>
      <c r="K2625" s="382">
        <v>374</v>
      </c>
      <c r="L2625" s="264" t="s">
        <v>3480</v>
      </c>
    </row>
    <row r="2626" spans="1:12" ht="25.5" hidden="1" customHeight="1" x14ac:dyDescent="0.2">
      <c r="A2626" s="3">
        <v>2620</v>
      </c>
      <c r="B2626" s="179">
        <v>7500</v>
      </c>
      <c r="C2626" s="187" t="s">
        <v>2403</v>
      </c>
      <c r="D2626" s="188" t="s">
        <v>3481</v>
      </c>
      <c r="E2626" s="179"/>
      <c r="F2626" s="179" t="s">
        <v>39</v>
      </c>
      <c r="G2626" s="179">
        <v>50161509</v>
      </c>
      <c r="H2626" s="608">
        <v>7500</v>
      </c>
      <c r="I2626" s="179" t="s">
        <v>720</v>
      </c>
      <c r="J2626" s="186">
        <v>45261</v>
      </c>
      <c r="K2626" s="382">
        <v>374</v>
      </c>
      <c r="L2626" s="264" t="s">
        <v>3480</v>
      </c>
    </row>
    <row r="2627" spans="1:12" ht="51" hidden="1" customHeight="1" x14ac:dyDescent="0.2">
      <c r="A2627" s="3">
        <v>2621</v>
      </c>
      <c r="B2627" s="179">
        <v>7500</v>
      </c>
      <c r="C2627" s="187" t="s">
        <v>3482</v>
      </c>
      <c r="D2627" s="188">
        <v>2</v>
      </c>
      <c r="E2627" s="179"/>
      <c r="F2627" s="179" t="s">
        <v>39</v>
      </c>
      <c r="G2627" s="179">
        <v>78181597</v>
      </c>
      <c r="H2627" s="608">
        <v>8000</v>
      </c>
      <c r="I2627" s="179" t="s">
        <v>297</v>
      </c>
      <c r="J2627" s="186">
        <v>45231</v>
      </c>
      <c r="K2627" s="382">
        <v>252</v>
      </c>
      <c r="L2627" s="264" t="s">
        <v>3483</v>
      </c>
    </row>
    <row r="2628" spans="1:12" ht="25.5" hidden="1" customHeight="1" x14ac:dyDescent="0.2">
      <c r="A2628" s="3">
        <v>2622</v>
      </c>
      <c r="B2628" s="179">
        <v>7500</v>
      </c>
      <c r="C2628" s="187" t="s">
        <v>3484</v>
      </c>
      <c r="D2628" s="188">
        <v>3</v>
      </c>
      <c r="E2628" s="179"/>
      <c r="F2628" s="179" t="s">
        <v>39</v>
      </c>
      <c r="G2628" s="179">
        <v>43211724</v>
      </c>
      <c r="H2628" s="608">
        <v>15500</v>
      </c>
      <c r="I2628" s="188" t="s">
        <v>2186</v>
      </c>
      <c r="J2628" s="186">
        <v>45231</v>
      </c>
      <c r="K2628" s="382">
        <v>351</v>
      </c>
      <c r="L2628" s="264" t="s">
        <v>3485</v>
      </c>
    </row>
    <row r="2629" spans="1:12" ht="25.5" hidden="1" customHeight="1" x14ac:dyDescent="0.2">
      <c r="A2629" s="3">
        <v>2623</v>
      </c>
      <c r="B2629" s="179">
        <v>2011</v>
      </c>
      <c r="C2629" s="187" t="s">
        <v>3486</v>
      </c>
      <c r="D2629" s="188">
        <v>16</v>
      </c>
      <c r="E2629" s="179"/>
      <c r="F2629" s="179" t="s">
        <v>39</v>
      </c>
      <c r="G2629" s="265" t="s">
        <v>3487</v>
      </c>
      <c r="H2629" s="608">
        <v>100000</v>
      </c>
      <c r="I2629" s="179" t="s">
        <v>1901</v>
      </c>
      <c r="J2629" s="191" t="s">
        <v>3479</v>
      </c>
      <c r="K2629" s="382">
        <v>351</v>
      </c>
      <c r="L2629" s="264" t="s">
        <v>3488</v>
      </c>
    </row>
    <row r="2630" spans="1:12" ht="25.5" hidden="1" customHeight="1" x14ac:dyDescent="0.2">
      <c r="A2630" s="3">
        <v>2624</v>
      </c>
      <c r="B2630" s="179">
        <v>2011</v>
      </c>
      <c r="C2630" s="187" t="s">
        <v>3489</v>
      </c>
      <c r="D2630" s="188">
        <v>1</v>
      </c>
      <c r="E2630" s="179"/>
      <c r="F2630" s="179" t="s">
        <v>39</v>
      </c>
      <c r="G2630" s="179" t="s">
        <v>3490</v>
      </c>
      <c r="H2630" s="608">
        <v>3804700</v>
      </c>
      <c r="I2630" s="179" t="s">
        <v>295</v>
      </c>
      <c r="J2630" s="186">
        <v>45231</v>
      </c>
      <c r="K2630" s="382">
        <v>250</v>
      </c>
      <c r="L2630" s="264" t="s">
        <v>3491</v>
      </c>
    </row>
    <row r="2631" spans="1:12" ht="25.5" hidden="1" customHeight="1" x14ac:dyDescent="0.2">
      <c r="A2631" s="3">
        <v>2625</v>
      </c>
      <c r="B2631" s="179">
        <v>2011</v>
      </c>
      <c r="C2631" s="187" t="s">
        <v>3492</v>
      </c>
      <c r="D2631" s="188">
        <v>1</v>
      </c>
      <c r="E2631" s="179"/>
      <c r="F2631" s="179" t="s">
        <v>39</v>
      </c>
      <c r="G2631" s="179" t="s">
        <v>3493</v>
      </c>
      <c r="H2631" s="608">
        <v>216300</v>
      </c>
      <c r="I2631" s="179" t="s">
        <v>295</v>
      </c>
      <c r="J2631" s="186">
        <v>45017</v>
      </c>
      <c r="K2631" s="382">
        <v>250</v>
      </c>
      <c r="L2631" s="264" t="s">
        <v>3491</v>
      </c>
    </row>
    <row r="2632" spans="1:12" ht="38.25" hidden="1" customHeight="1" x14ac:dyDescent="0.2">
      <c r="A2632" s="3">
        <v>2626</v>
      </c>
      <c r="B2632" s="179">
        <v>7320</v>
      </c>
      <c r="C2632" s="187" t="s">
        <v>3494</v>
      </c>
      <c r="D2632" s="188" t="s">
        <v>3495</v>
      </c>
      <c r="E2632" s="188"/>
      <c r="F2632" s="179" t="s">
        <v>39</v>
      </c>
      <c r="G2632" s="179">
        <v>93151611</v>
      </c>
      <c r="H2632" s="608">
        <v>450000</v>
      </c>
      <c r="I2632" s="179" t="s">
        <v>2183</v>
      </c>
      <c r="J2632" s="186">
        <v>45261</v>
      </c>
      <c r="K2632" s="382">
        <v>116</v>
      </c>
      <c r="L2632" s="264" t="s">
        <v>3496</v>
      </c>
    </row>
    <row r="2633" spans="1:12" ht="63.75" hidden="1" customHeight="1" x14ac:dyDescent="0.2">
      <c r="A2633" s="3">
        <v>2627</v>
      </c>
      <c r="B2633" s="179">
        <v>7320</v>
      </c>
      <c r="C2633" s="187" t="s">
        <v>3497</v>
      </c>
      <c r="D2633" s="188">
        <v>7</v>
      </c>
      <c r="E2633" s="179"/>
      <c r="F2633" s="179" t="s">
        <v>39</v>
      </c>
      <c r="G2633" s="179">
        <v>78180303</v>
      </c>
      <c r="H2633" s="608">
        <v>100000</v>
      </c>
      <c r="I2633" s="188" t="s">
        <v>297</v>
      </c>
      <c r="J2633" s="186">
        <v>45261</v>
      </c>
      <c r="K2633" s="382">
        <v>250</v>
      </c>
      <c r="L2633" s="264" t="s">
        <v>3498</v>
      </c>
    </row>
    <row r="2634" spans="1:12" ht="63.75" hidden="1" customHeight="1" x14ac:dyDescent="0.2">
      <c r="A2634" s="3">
        <v>2628</v>
      </c>
      <c r="B2634" s="179">
        <v>7320</v>
      </c>
      <c r="C2634" s="187" t="s">
        <v>3499</v>
      </c>
      <c r="D2634" s="188">
        <v>2</v>
      </c>
      <c r="E2634" s="188"/>
      <c r="F2634" s="179" t="s">
        <v>39</v>
      </c>
      <c r="G2634" s="188">
        <v>55101524</v>
      </c>
      <c r="H2634" s="608">
        <v>100000</v>
      </c>
      <c r="I2634" s="188" t="s">
        <v>2187</v>
      </c>
      <c r="J2634" s="186">
        <v>45261</v>
      </c>
      <c r="K2634" s="382">
        <v>294</v>
      </c>
      <c r="L2634" s="264" t="s">
        <v>3500</v>
      </c>
    </row>
    <row r="2635" spans="1:12" ht="63.75" hidden="1" customHeight="1" x14ac:dyDescent="0.2">
      <c r="A2635" s="3">
        <v>2629</v>
      </c>
      <c r="B2635" s="179">
        <v>7320</v>
      </c>
      <c r="C2635" s="187" t="s">
        <v>3499</v>
      </c>
      <c r="D2635" s="188">
        <v>2</v>
      </c>
      <c r="E2635" s="188"/>
      <c r="F2635" s="179" t="s">
        <v>39</v>
      </c>
      <c r="G2635" s="188">
        <v>55111503</v>
      </c>
      <c r="H2635" s="608">
        <v>100000</v>
      </c>
      <c r="I2635" s="188" t="s">
        <v>773</v>
      </c>
      <c r="J2635" s="186">
        <v>45261</v>
      </c>
      <c r="K2635" s="382">
        <v>294</v>
      </c>
      <c r="L2635" s="264" t="s">
        <v>3500</v>
      </c>
    </row>
    <row r="2636" spans="1:12" ht="63.75" hidden="1" customHeight="1" x14ac:dyDescent="0.2">
      <c r="A2636" s="3">
        <v>2630</v>
      </c>
      <c r="B2636" s="179">
        <v>7320</v>
      </c>
      <c r="C2636" s="187" t="s">
        <v>3499</v>
      </c>
      <c r="D2636" s="188">
        <v>2</v>
      </c>
      <c r="E2636" s="188"/>
      <c r="F2636" s="179" t="s">
        <v>39</v>
      </c>
      <c r="G2636" s="188">
        <v>55111113</v>
      </c>
      <c r="H2636" s="608">
        <v>100000</v>
      </c>
      <c r="I2636" s="188" t="s">
        <v>773</v>
      </c>
      <c r="J2636" s="186">
        <v>45261</v>
      </c>
      <c r="K2636" s="382">
        <v>294</v>
      </c>
      <c r="L2636" s="264" t="s">
        <v>3500</v>
      </c>
    </row>
    <row r="2637" spans="1:12" ht="63.75" hidden="1" customHeight="1" x14ac:dyDescent="0.2">
      <c r="A2637" s="3">
        <v>2631</v>
      </c>
      <c r="B2637" s="179">
        <v>7320</v>
      </c>
      <c r="C2637" s="187" t="s">
        <v>3501</v>
      </c>
      <c r="D2637" s="188">
        <v>3</v>
      </c>
      <c r="E2637" s="179"/>
      <c r="F2637" s="179" t="s">
        <v>39</v>
      </c>
      <c r="G2637" s="179">
        <v>90101603</v>
      </c>
      <c r="H2637" s="608">
        <v>2500000</v>
      </c>
      <c r="I2637" s="179" t="s">
        <v>1782</v>
      </c>
      <c r="J2637" s="186">
        <v>45200</v>
      </c>
      <c r="K2637" s="382">
        <v>374</v>
      </c>
      <c r="L2637" s="264" t="s">
        <v>3502</v>
      </c>
    </row>
    <row r="2638" spans="1:12" ht="38.25" hidden="1" customHeight="1" x14ac:dyDescent="0.2">
      <c r="A2638" s="3">
        <v>2632</v>
      </c>
      <c r="B2638" s="179">
        <v>2500</v>
      </c>
      <c r="C2638" s="187" t="s">
        <v>3503</v>
      </c>
      <c r="D2638" s="188">
        <v>18</v>
      </c>
      <c r="E2638" s="188"/>
      <c r="F2638" s="179" t="s">
        <v>34</v>
      </c>
      <c r="G2638" s="179">
        <v>90101501</v>
      </c>
      <c r="H2638" s="608">
        <v>75000</v>
      </c>
      <c r="I2638" s="179" t="s">
        <v>2183</v>
      </c>
      <c r="J2638" s="263">
        <v>45261</v>
      </c>
      <c r="K2638" s="382" t="s">
        <v>2150</v>
      </c>
      <c r="L2638" s="264" t="s">
        <v>3504</v>
      </c>
    </row>
    <row r="2639" spans="1:12" ht="38.25" hidden="1" customHeight="1" x14ac:dyDescent="0.2">
      <c r="A2639" s="3">
        <v>2633</v>
      </c>
      <c r="B2639" s="179">
        <v>2500</v>
      </c>
      <c r="C2639" s="187" t="s">
        <v>3505</v>
      </c>
      <c r="D2639" s="188" t="s">
        <v>3506</v>
      </c>
      <c r="E2639" s="179"/>
      <c r="F2639" s="179" t="s">
        <v>34</v>
      </c>
      <c r="G2639" s="188" t="s">
        <v>3507</v>
      </c>
      <c r="H2639" s="608">
        <v>15000</v>
      </c>
      <c r="I2639" s="179" t="s">
        <v>2182</v>
      </c>
      <c r="J2639" s="263">
        <v>45261</v>
      </c>
      <c r="K2639" s="382" t="s">
        <v>3508</v>
      </c>
      <c r="L2639" s="264" t="s">
        <v>3509</v>
      </c>
    </row>
    <row r="2640" spans="1:12" ht="25.5" hidden="1" customHeight="1" x14ac:dyDescent="0.2">
      <c r="A2640" s="3">
        <v>2634</v>
      </c>
      <c r="B2640" s="179">
        <v>2500</v>
      </c>
      <c r="C2640" s="187" t="s">
        <v>3510</v>
      </c>
      <c r="D2640" s="188" t="s">
        <v>3511</v>
      </c>
      <c r="E2640" s="179"/>
      <c r="F2640" s="179" t="s">
        <v>34</v>
      </c>
      <c r="G2640" s="266" t="s">
        <v>2302</v>
      </c>
      <c r="H2640" s="608">
        <v>30000</v>
      </c>
      <c r="I2640" s="179" t="s">
        <v>720</v>
      </c>
      <c r="J2640" s="263">
        <v>45261</v>
      </c>
      <c r="K2640" s="382" t="s">
        <v>2159</v>
      </c>
      <c r="L2640" s="264" t="s">
        <v>3512</v>
      </c>
    </row>
    <row r="2641" spans="1:12" ht="25.5" hidden="1" customHeight="1" x14ac:dyDescent="0.2">
      <c r="A2641" s="3">
        <v>2635</v>
      </c>
      <c r="B2641" s="179">
        <v>2500</v>
      </c>
      <c r="C2641" s="187" t="s">
        <v>3513</v>
      </c>
      <c r="D2641" s="188" t="s">
        <v>3514</v>
      </c>
      <c r="E2641" s="179"/>
      <c r="F2641" s="179" t="s">
        <v>34</v>
      </c>
      <c r="G2641" s="188" t="s">
        <v>3515</v>
      </c>
      <c r="H2641" s="608">
        <v>5000</v>
      </c>
      <c r="I2641" s="179" t="s">
        <v>720</v>
      </c>
      <c r="J2641" s="263">
        <v>45261</v>
      </c>
      <c r="K2641" s="382" t="s">
        <v>2159</v>
      </c>
      <c r="L2641" s="264" t="s">
        <v>3512</v>
      </c>
    </row>
    <row r="2642" spans="1:12" ht="38.25" hidden="1" customHeight="1" x14ac:dyDescent="0.2">
      <c r="A2642" s="3">
        <v>2636</v>
      </c>
      <c r="B2642" s="179">
        <v>2500</v>
      </c>
      <c r="C2642" s="187" t="s">
        <v>3516</v>
      </c>
      <c r="D2642" s="188" t="s">
        <v>3517</v>
      </c>
      <c r="E2642" s="188"/>
      <c r="F2642" s="179" t="s">
        <v>34</v>
      </c>
      <c r="G2642" s="188" t="s">
        <v>3518</v>
      </c>
      <c r="H2642" s="608">
        <f>15000*5</f>
        <v>75000</v>
      </c>
      <c r="I2642" s="179" t="s">
        <v>693</v>
      </c>
      <c r="J2642" s="263">
        <v>45261</v>
      </c>
      <c r="K2642" s="382" t="s">
        <v>2158</v>
      </c>
      <c r="L2642" s="264" t="s">
        <v>3519</v>
      </c>
    </row>
    <row r="2643" spans="1:12" ht="38.25" hidden="1" customHeight="1" x14ac:dyDescent="0.2">
      <c r="A2643" s="3">
        <v>2637</v>
      </c>
      <c r="B2643" s="179">
        <v>2500</v>
      </c>
      <c r="C2643" s="187" t="s">
        <v>3520</v>
      </c>
      <c r="D2643" s="188" t="s">
        <v>3514</v>
      </c>
      <c r="E2643" s="179"/>
      <c r="F2643" s="179" t="s">
        <v>34</v>
      </c>
      <c r="G2643" s="188" t="s">
        <v>3521</v>
      </c>
      <c r="H2643" s="608">
        <f>15000*5</f>
        <v>75000</v>
      </c>
      <c r="I2643" s="179" t="s">
        <v>693</v>
      </c>
      <c r="J2643" s="263">
        <v>45261</v>
      </c>
      <c r="K2643" s="382" t="s">
        <v>2158</v>
      </c>
      <c r="L2643" s="264" t="s">
        <v>3519</v>
      </c>
    </row>
    <row r="2644" spans="1:12" ht="25.5" hidden="1" customHeight="1" x14ac:dyDescent="0.2">
      <c r="A2644" s="3">
        <v>2638</v>
      </c>
      <c r="B2644" s="179">
        <v>2500</v>
      </c>
      <c r="C2644" s="187" t="s">
        <v>3522</v>
      </c>
      <c r="D2644" s="188" t="s">
        <v>3523</v>
      </c>
      <c r="E2644" s="179"/>
      <c r="F2644" s="179" t="s">
        <v>34</v>
      </c>
      <c r="G2644" s="188" t="s">
        <v>3524</v>
      </c>
      <c r="H2644" s="608">
        <v>40000</v>
      </c>
      <c r="I2644" s="179" t="s">
        <v>693</v>
      </c>
      <c r="J2644" s="263">
        <v>45261</v>
      </c>
      <c r="K2644" s="382" t="s">
        <v>2158</v>
      </c>
      <c r="L2644" s="264" t="s">
        <v>3525</v>
      </c>
    </row>
    <row r="2645" spans="1:12" ht="25.5" hidden="1" customHeight="1" x14ac:dyDescent="0.2">
      <c r="A2645" s="3">
        <v>2639</v>
      </c>
      <c r="B2645" s="116">
        <v>2502</v>
      </c>
      <c r="C2645" s="117" t="s">
        <v>3526</v>
      </c>
      <c r="D2645" s="504" t="s">
        <v>3527</v>
      </c>
      <c r="E2645" s="116"/>
      <c r="F2645" s="116" t="s">
        <v>34</v>
      </c>
      <c r="G2645" s="116" t="s">
        <v>3528</v>
      </c>
      <c r="H2645" s="609">
        <v>1000000</v>
      </c>
      <c r="I2645" s="118" t="s">
        <v>73</v>
      </c>
      <c r="J2645" s="263">
        <v>45200</v>
      </c>
      <c r="K2645" s="267">
        <v>251</v>
      </c>
      <c r="L2645" s="119" t="s">
        <v>3529</v>
      </c>
    </row>
    <row r="2646" spans="1:12" ht="25.5" hidden="1" customHeight="1" x14ac:dyDescent="0.2">
      <c r="A2646" s="3">
        <v>2640</v>
      </c>
      <c r="B2646" s="40">
        <v>2502</v>
      </c>
      <c r="C2646" s="120" t="s">
        <v>3530</v>
      </c>
      <c r="D2646" s="93" t="s">
        <v>3531</v>
      </c>
      <c r="E2646" s="116"/>
      <c r="F2646" s="116" t="s">
        <v>34</v>
      </c>
      <c r="G2646" s="40" t="s">
        <v>3532</v>
      </c>
      <c r="H2646" s="610">
        <v>60000</v>
      </c>
      <c r="I2646" s="122" t="s">
        <v>73</v>
      </c>
      <c r="J2646" s="268">
        <v>45200</v>
      </c>
      <c r="K2646" s="382">
        <v>251</v>
      </c>
      <c r="L2646" s="123" t="s">
        <v>3533</v>
      </c>
    </row>
    <row r="2647" spans="1:12" ht="25.5" hidden="1" customHeight="1" x14ac:dyDescent="0.2">
      <c r="A2647" s="3">
        <v>2641</v>
      </c>
      <c r="B2647" s="40">
        <v>2502</v>
      </c>
      <c r="C2647" s="120" t="s">
        <v>3534</v>
      </c>
      <c r="D2647" s="93" t="s">
        <v>3535</v>
      </c>
      <c r="E2647" s="116"/>
      <c r="F2647" s="116" t="s">
        <v>34</v>
      </c>
      <c r="G2647" s="40" t="s">
        <v>3536</v>
      </c>
      <c r="H2647" s="610">
        <v>190000</v>
      </c>
      <c r="I2647" s="122" t="s">
        <v>73</v>
      </c>
      <c r="J2647" s="268">
        <v>45200</v>
      </c>
      <c r="K2647" s="382">
        <v>251</v>
      </c>
      <c r="L2647" s="123" t="s">
        <v>3537</v>
      </c>
    </row>
    <row r="2648" spans="1:12" ht="25.5" hidden="1" customHeight="1" x14ac:dyDescent="0.2">
      <c r="A2648" s="3">
        <v>2642</v>
      </c>
      <c r="B2648" s="40">
        <v>2502</v>
      </c>
      <c r="C2648" s="120" t="s">
        <v>3538</v>
      </c>
      <c r="D2648" s="93" t="s">
        <v>3539</v>
      </c>
      <c r="E2648" s="116"/>
      <c r="F2648" s="116" t="s">
        <v>34</v>
      </c>
      <c r="G2648" s="40" t="s">
        <v>3532</v>
      </c>
      <c r="H2648" s="610">
        <v>350000</v>
      </c>
      <c r="I2648" s="122" t="s">
        <v>73</v>
      </c>
      <c r="J2648" s="268">
        <v>45200</v>
      </c>
      <c r="K2648" s="382">
        <v>251</v>
      </c>
      <c r="L2648" s="123" t="s">
        <v>3540</v>
      </c>
    </row>
    <row r="2649" spans="1:12" ht="38.25" hidden="1" customHeight="1" x14ac:dyDescent="0.2">
      <c r="A2649" s="3">
        <v>2643</v>
      </c>
      <c r="B2649" s="40">
        <v>2502</v>
      </c>
      <c r="C2649" s="50" t="s">
        <v>3541</v>
      </c>
      <c r="D2649" s="93" t="s">
        <v>3542</v>
      </c>
      <c r="E2649" s="116"/>
      <c r="F2649" s="116" t="s">
        <v>34</v>
      </c>
      <c r="G2649" s="40" t="s">
        <v>3543</v>
      </c>
      <c r="H2649" s="610">
        <v>250000</v>
      </c>
      <c r="I2649" s="122" t="s">
        <v>105</v>
      </c>
      <c r="J2649" s="268">
        <v>45200</v>
      </c>
      <c r="K2649" s="382">
        <v>192</v>
      </c>
      <c r="L2649" s="123" t="s">
        <v>3544</v>
      </c>
    </row>
    <row r="2650" spans="1:12" ht="38.25" hidden="1" customHeight="1" x14ac:dyDescent="0.2">
      <c r="A2650" s="3">
        <v>2644</v>
      </c>
      <c r="B2650" s="40">
        <v>2502</v>
      </c>
      <c r="C2650" s="50" t="s">
        <v>3541</v>
      </c>
      <c r="D2650" s="93" t="s">
        <v>3542</v>
      </c>
      <c r="E2650" s="116"/>
      <c r="F2650" s="116" t="s">
        <v>34</v>
      </c>
      <c r="G2650" s="40" t="s">
        <v>3545</v>
      </c>
      <c r="H2650" s="610">
        <v>250000</v>
      </c>
      <c r="I2650" s="122" t="s">
        <v>105</v>
      </c>
      <c r="J2650" s="268">
        <v>45200</v>
      </c>
      <c r="K2650" s="382">
        <v>192</v>
      </c>
      <c r="L2650" s="123" t="s">
        <v>3546</v>
      </c>
    </row>
    <row r="2651" spans="1:12" ht="25.5" hidden="1" customHeight="1" x14ac:dyDescent="0.2">
      <c r="A2651" s="3">
        <v>2645</v>
      </c>
      <c r="B2651" s="40">
        <v>2502</v>
      </c>
      <c r="C2651" s="50" t="s">
        <v>3547</v>
      </c>
      <c r="D2651" s="93" t="s">
        <v>3548</v>
      </c>
      <c r="E2651" s="116"/>
      <c r="F2651" s="116" t="s">
        <v>34</v>
      </c>
      <c r="G2651" s="40" t="s">
        <v>3549</v>
      </c>
      <c r="H2651" s="610">
        <v>215000</v>
      </c>
      <c r="I2651" s="122" t="s">
        <v>2178</v>
      </c>
      <c r="J2651" s="268">
        <v>45200</v>
      </c>
      <c r="K2651" s="382">
        <v>324</v>
      </c>
      <c r="L2651" s="123" t="s">
        <v>3550</v>
      </c>
    </row>
    <row r="2652" spans="1:12" ht="25.5" hidden="1" customHeight="1" x14ac:dyDescent="0.2">
      <c r="A2652" s="3">
        <v>2646</v>
      </c>
      <c r="B2652" s="40">
        <v>2502</v>
      </c>
      <c r="C2652" s="120" t="s">
        <v>3551</v>
      </c>
      <c r="D2652" s="93" t="s">
        <v>3552</v>
      </c>
      <c r="E2652" s="116"/>
      <c r="F2652" s="116" t="s">
        <v>34</v>
      </c>
      <c r="G2652" s="40" t="s">
        <v>3553</v>
      </c>
      <c r="H2652" s="611">
        <v>100000</v>
      </c>
      <c r="I2652" s="122" t="s">
        <v>2412</v>
      </c>
      <c r="J2652" s="268">
        <v>45200</v>
      </c>
      <c r="K2652" s="211">
        <v>354</v>
      </c>
      <c r="L2652" s="123" t="s">
        <v>3554</v>
      </c>
    </row>
    <row r="2653" spans="1:12" ht="25.5" hidden="1" customHeight="1" x14ac:dyDescent="0.2">
      <c r="A2653" s="3">
        <v>2647</v>
      </c>
      <c r="B2653" s="40">
        <v>2502</v>
      </c>
      <c r="C2653" s="120" t="s">
        <v>3551</v>
      </c>
      <c r="D2653" s="93" t="s">
        <v>3555</v>
      </c>
      <c r="E2653" s="116"/>
      <c r="F2653" s="116" t="s">
        <v>34</v>
      </c>
      <c r="G2653" s="40" t="s">
        <v>3556</v>
      </c>
      <c r="H2653" s="611">
        <v>200000</v>
      </c>
      <c r="I2653" s="122" t="s">
        <v>2412</v>
      </c>
      <c r="J2653" s="268">
        <v>45200</v>
      </c>
      <c r="K2653" s="211">
        <v>354</v>
      </c>
      <c r="L2653" s="123" t="s">
        <v>3557</v>
      </c>
    </row>
    <row r="2654" spans="1:12" ht="25.5" hidden="1" customHeight="1" x14ac:dyDescent="0.2">
      <c r="A2654" s="3">
        <v>2648</v>
      </c>
      <c r="B2654" s="40">
        <v>2502</v>
      </c>
      <c r="C2654" s="120" t="s">
        <v>3551</v>
      </c>
      <c r="D2654" s="93" t="s">
        <v>3552</v>
      </c>
      <c r="E2654" s="116"/>
      <c r="F2654" s="116" t="s">
        <v>34</v>
      </c>
      <c r="G2654" s="40" t="s">
        <v>3558</v>
      </c>
      <c r="H2654" s="611">
        <v>150000</v>
      </c>
      <c r="I2654" s="122" t="s">
        <v>2412</v>
      </c>
      <c r="J2654" s="268">
        <v>45200</v>
      </c>
      <c r="K2654" s="211">
        <v>354</v>
      </c>
      <c r="L2654" s="123" t="s">
        <v>3559</v>
      </c>
    </row>
    <row r="2655" spans="1:12" ht="25.5" hidden="1" customHeight="1" x14ac:dyDescent="0.2">
      <c r="A2655" s="3">
        <v>2649</v>
      </c>
      <c r="B2655" s="40">
        <v>2502</v>
      </c>
      <c r="C2655" s="120" t="s">
        <v>3560</v>
      </c>
      <c r="D2655" s="93" t="s">
        <v>3561</v>
      </c>
      <c r="E2655" s="116"/>
      <c r="F2655" s="116" t="s">
        <v>34</v>
      </c>
      <c r="G2655" s="40" t="s">
        <v>3562</v>
      </c>
      <c r="H2655" s="610">
        <v>150000</v>
      </c>
      <c r="I2655" s="122" t="s">
        <v>76</v>
      </c>
      <c r="J2655" s="268">
        <v>45200</v>
      </c>
      <c r="K2655" s="382">
        <v>364</v>
      </c>
      <c r="L2655" s="123" t="s">
        <v>3563</v>
      </c>
    </row>
    <row r="2656" spans="1:12" ht="25.5" hidden="1" customHeight="1" x14ac:dyDescent="0.2">
      <c r="A2656" s="3">
        <v>2650</v>
      </c>
      <c r="B2656" s="40">
        <v>2502</v>
      </c>
      <c r="C2656" s="120" t="s">
        <v>3564</v>
      </c>
      <c r="D2656" s="93" t="s">
        <v>3565</v>
      </c>
      <c r="E2656" s="116"/>
      <c r="F2656" s="116" t="s">
        <v>34</v>
      </c>
      <c r="G2656" s="40" t="s">
        <v>3566</v>
      </c>
      <c r="H2656" s="610">
        <v>50000</v>
      </c>
      <c r="I2656" s="122" t="s">
        <v>76</v>
      </c>
      <c r="J2656" s="268">
        <v>45200</v>
      </c>
      <c r="K2656" s="382">
        <v>364</v>
      </c>
      <c r="L2656" s="123" t="s">
        <v>3567</v>
      </c>
    </row>
    <row r="2657" spans="1:12" ht="25.5" hidden="1" customHeight="1" x14ac:dyDescent="0.2">
      <c r="A2657" s="3">
        <v>2651</v>
      </c>
      <c r="B2657" s="40">
        <v>2502</v>
      </c>
      <c r="C2657" s="120" t="s">
        <v>42</v>
      </c>
      <c r="D2657" s="93" t="s">
        <v>3568</v>
      </c>
      <c r="E2657" s="116"/>
      <c r="F2657" s="116" t="s">
        <v>34</v>
      </c>
      <c r="G2657" s="40" t="s">
        <v>2883</v>
      </c>
      <c r="H2657" s="610">
        <v>150000</v>
      </c>
      <c r="I2657" s="122" t="s">
        <v>40</v>
      </c>
      <c r="J2657" s="268">
        <v>45261</v>
      </c>
      <c r="K2657" s="382">
        <v>374</v>
      </c>
      <c r="L2657" s="123" t="s">
        <v>3569</v>
      </c>
    </row>
    <row r="2658" spans="1:12" ht="25.5" hidden="1" customHeight="1" x14ac:dyDescent="0.2">
      <c r="A2658" s="3">
        <v>2652</v>
      </c>
      <c r="B2658" s="40">
        <v>2502</v>
      </c>
      <c r="C2658" s="120" t="s">
        <v>37</v>
      </c>
      <c r="D2658" s="93" t="s">
        <v>3570</v>
      </c>
      <c r="E2658" s="116"/>
      <c r="F2658" s="116" t="s">
        <v>34</v>
      </c>
      <c r="G2658" s="40" t="s">
        <v>2302</v>
      </c>
      <c r="H2658" s="610">
        <v>600000</v>
      </c>
      <c r="I2658" s="122" t="s">
        <v>40</v>
      </c>
      <c r="J2658" s="268">
        <v>45261</v>
      </c>
      <c r="K2658" s="382">
        <v>374</v>
      </c>
      <c r="L2658" s="123" t="s">
        <v>3571</v>
      </c>
    </row>
    <row r="2659" spans="1:12" ht="38.25" hidden="1" customHeight="1" x14ac:dyDescent="0.2">
      <c r="A2659" s="3">
        <v>2653</v>
      </c>
      <c r="B2659" s="40">
        <v>2502</v>
      </c>
      <c r="C2659" s="120" t="s">
        <v>3572</v>
      </c>
      <c r="D2659" s="93" t="s">
        <v>3573</v>
      </c>
      <c r="E2659" s="116"/>
      <c r="F2659" s="116" t="s">
        <v>34</v>
      </c>
      <c r="G2659" s="40" t="s">
        <v>3574</v>
      </c>
      <c r="H2659" s="610">
        <v>4370000</v>
      </c>
      <c r="I2659" s="122" t="s">
        <v>73</v>
      </c>
      <c r="J2659" s="268">
        <v>45200</v>
      </c>
      <c r="K2659" s="382">
        <v>251</v>
      </c>
      <c r="L2659" s="123" t="s">
        <v>3575</v>
      </c>
    </row>
    <row r="2660" spans="1:12" ht="38.25" hidden="1" customHeight="1" x14ac:dyDescent="0.2">
      <c r="A2660" s="3">
        <v>2654</v>
      </c>
      <c r="B2660" s="40">
        <v>2502</v>
      </c>
      <c r="C2660" s="120" t="s">
        <v>3576</v>
      </c>
      <c r="D2660" s="93" t="s">
        <v>3577</v>
      </c>
      <c r="E2660" s="116"/>
      <c r="F2660" s="116" t="s">
        <v>34</v>
      </c>
      <c r="G2660" s="40" t="s">
        <v>3578</v>
      </c>
      <c r="H2660" s="610">
        <v>133000</v>
      </c>
      <c r="I2660" s="122" t="s">
        <v>73</v>
      </c>
      <c r="J2660" s="268">
        <v>45200</v>
      </c>
      <c r="K2660" s="382">
        <v>251</v>
      </c>
      <c r="L2660" s="123" t="s">
        <v>3579</v>
      </c>
    </row>
    <row r="2661" spans="1:12" ht="38.25" hidden="1" customHeight="1" x14ac:dyDescent="0.2">
      <c r="A2661" s="3">
        <v>2655</v>
      </c>
      <c r="B2661" s="40">
        <v>2502</v>
      </c>
      <c r="C2661" s="120" t="s">
        <v>3580</v>
      </c>
      <c r="D2661" s="93" t="s">
        <v>3581</v>
      </c>
      <c r="E2661" s="116"/>
      <c r="F2661" s="116" t="s">
        <v>34</v>
      </c>
      <c r="G2661" s="40" t="s">
        <v>3582</v>
      </c>
      <c r="H2661" s="610">
        <v>380000</v>
      </c>
      <c r="I2661" s="122" t="s">
        <v>73</v>
      </c>
      <c r="J2661" s="268">
        <v>45200</v>
      </c>
      <c r="K2661" s="382">
        <v>251</v>
      </c>
      <c r="L2661" s="123" t="s">
        <v>3583</v>
      </c>
    </row>
    <row r="2662" spans="1:12" ht="38.25" hidden="1" customHeight="1" x14ac:dyDescent="0.2">
      <c r="A2662" s="3">
        <v>2656</v>
      </c>
      <c r="B2662" s="40">
        <v>2502</v>
      </c>
      <c r="C2662" s="120" t="s">
        <v>3584</v>
      </c>
      <c r="D2662" s="93" t="s">
        <v>3585</v>
      </c>
      <c r="E2662" s="116"/>
      <c r="F2662" s="116" t="s">
        <v>34</v>
      </c>
      <c r="G2662" s="40" t="s">
        <v>3586</v>
      </c>
      <c r="H2662" s="610">
        <v>76000</v>
      </c>
      <c r="I2662" s="122" t="s">
        <v>73</v>
      </c>
      <c r="J2662" s="268">
        <v>45200</v>
      </c>
      <c r="K2662" s="382">
        <v>251</v>
      </c>
      <c r="L2662" s="123" t="s">
        <v>3587</v>
      </c>
    </row>
    <row r="2663" spans="1:12" ht="38.25" hidden="1" customHeight="1" x14ac:dyDescent="0.2">
      <c r="A2663" s="3">
        <v>2657</v>
      </c>
      <c r="B2663" s="40">
        <v>2502</v>
      </c>
      <c r="C2663" s="120" t="s">
        <v>3588</v>
      </c>
      <c r="D2663" s="93" t="s">
        <v>3589</v>
      </c>
      <c r="E2663" s="116"/>
      <c r="F2663" s="116" t="s">
        <v>34</v>
      </c>
      <c r="G2663" s="40" t="s">
        <v>3590</v>
      </c>
      <c r="H2663" s="610">
        <v>101000</v>
      </c>
      <c r="I2663" s="122" t="s">
        <v>73</v>
      </c>
      <c r="J2663" s="268">
        <v>45200</v>
      </c>
      <c r="K2663" s="382">
        <v>251</v>
      </c>
      <c r="L2663" s="123" t="s">
        <v>3591</v>
      </c>
    </row>
    <row r="2664" spans="1:12" ht="38.25" hidden="1" customHeight="1" x14ac:dyDescent="0.2">
      <c r="A2664" s="3">
        <v>2658</v>
      </c>
      <c r="B2664" s="40">
        <v>2502</v>
      </c>
      <c r="C2664" s="120" t="s">
        <v>3592</v>
      </c>
      <c r="D2664" s="93" t="s">
        <v>3593</v>
      </c>
      <c r="E2664" s="116"/>
      <c r="F2664" s="116" t="s">
        <v>34</v>
      </c>
      <c r="G2664" s="40" t="s">
        <v>3594</v>
      </c>
      <c r="H2664" s="610">
        <v>363000</v>
      </c>
      <c r="I2664" s="122" t="s">
        <v>73</v>
      </c>
      <c r="J2664" s="268">
        <v>45200</v>
      </c>
      <c r="K2664" s="382">
        <v>251</v>
      </c>
      <c r="L2664" s="123" t="s">
        <v>3595</v>
      </c>
    </row>
    <row r="2665" spans="1:12" ht="38.25" hidden="1" customHeight="1" x14ac:dyDescent="0.2">
      <c r="A2665" s="3">
        <v>2659</v>
      </c>
      <c r="B2665" s="40">
        <v>2502</v>
      </c>
      <c r="C2665" s="120" t="s">
        <v>3596</v>
      </c>
      <c r="D2665" s="93" t="s">
        <v>3597</v>
      </c>
      <c r="E2665" s="116"/>
      <c r="F2665" s="116" t="s">
        <v>34</v>
      </c>
      <c r="G2665" s="40" t="s">
        <v>3594</v>
      </c>
      <c r="H2665" s="610">
        <v>626200</v>
      </c>
      <c r="I2665" s="122" t="s">
        <v>73</v>
      </c>
      <c r="J2665" s="268">
        <v>45200</v>
      </c>
      <c r="K2665" s="382">
        <v>251</v>
      </c>
      <c r="L2665" s="123" t="s">
        <v>3598</v>
      </c>
    </row>
    <row r="2666" spans="1:12" ht="38.25" hidden="1" customHeight="1" x14ac:dyDescent="0.2">
      <c r="A2666" s="3">
        <v>2660</v>
      </c>
      <c r="B2666" s="40">
        <v>2502</v>
      </c>
      <c r="C2666" s="120" t="s">
        <v>3599</v>
      </c>
      <c r="D2666" s="93" t="s">
        <v>3581</v>
      </c>
      <c r="E2666" s="116"/>
      <c r="F2666" s="116" t="s">
        <v>34</v>
      </c>
      <c r="G2666" s="40" t="s">
        <v>3600</v>
      </c>
      <c r="H2666" s="610">
        <v>660000</v>
      </c>
      <c r="I2666" s="122" t="s">
        <v>73</v>
      </c>
      <c r="J2666" s="268">
        <v>45200</v>
      </c>
      <c r="K2666" s="382">
        <v>251</v>
      </c>
      <c r="L2666" s="123" t="s">
        <v>3601</v>
      </c>
    </row>
    <row r="2667" spans="1:12" ht="63.75" hidden="1" customHeight="1" x14ac:dyDescent="0.2">
      <c r="A2667" s="3">
        <v>2661</v>
      </c>
      <c r="B2667" s="40">
        <v>2502</v>
      </c>
      <c r="C2667" s="120" t="s">
        <v>3602</v>
      </c>
      <c r="D2667" s="93" t="s">
        <v>3603</v>
      </c>
      <c r="E2667" s="116"/>
      <c r="F2667" s="116" t="s">
        <v>34</v>
      </c>
      <c r="G2667" s="40" t="s">
        <v>3604</v>
      </c>
      <c r="H2667" s="610">
        <v>3399000</v>
      </c>
      <c r="I2667" s="122" t="s">
        <v>73</v>
      </c>
      <c r="J2667" s="268">
        <v>45200</v>
      </c>
      <c r="K2667" s="382">
        <v>251</v>
      </c>
      <c r="L2667" s="123" t="s">
        <v>3605</v>
      </c>
    </row>
    <row r="2668" spans="1:12" ht="38.25" hidden="1" customHeight="1" x14ac:dyDescent="0.2">
      <c r="A2668" s="3">
        <v>2662</v>
      </c>
      <c r="B2668" s="40">
        <v>2502</v>
      </c>
      <c r="C2668" s="120" t="s">
        <v>3606</v>
      </c>
      <c r="D2668" s="93" t="s">
        <v>3607</v>
      </c>
      <c r="E2668" s="116"/>
      <c r="F2668" s="116" t="s">
        <v>34</v>
      </c>
      <c r="G2668" s="40" t="s">
        <v>3608</v>
      </c>
      <c r="H2668" s="610">
        <v>850800</v>
      </c>
      <c r="I2668" s="122" t="s">
        <v>73</v>
      </c>
      <c r="J2668" s="268">
        <v>45200</v>
      </c>
      <c r="K2668" s="382">
        <v>251</v>
      </c>
      <c r="L2668" s="123" t="s">
        <v>3609</v>
      </c>
    </row>
    <row r="2669" spans="1:12" ht="51" hidden="1" customHeight="1" x14ac:dyDescent="0.2">
      <c r="A2669" s="3">
        <v>2663</v>
      </c>
      <c r="B2669" s="34">
        <v>2502</v>
      </c>
      <c r="C2669" s="50" t="s">
        <v>2049</v>
      </c>
      <c r="D2669" s="362"/>
      <c r="E2669" s="125"/>
      <c r="F2669" s="125" t="s">
        <v>34</v>
      </c>
      <c r="G2669" s="34" t="s">
        <v>3610</v>
      </c>
      <c r="H2669" s="612">
        <v>2600000</v>
      </c>
      <c r="I2669" s="52" t="s">
        <v>3611</v>
      </c>
      <c r="J2669" s="268">
        <v>45261</v>
      </c>
      <c r="K2669" s="382">
        <v>116</v>
      </c>
      <c r="L2669" s="126" t="s">
        <v>3612</v>
      </c>
    </row>
    <row r="2670" spans="1:12" ht="38.25" hidden="1" customHeight="1" x14ac:dyDescent="0.2">
      <c r="A2670" s="3">
        <v>2664</v>
      </c>
      <c r="B2670" s="40">
        <v>2502</v>
      </c>
      <c r="C2670" s="50" t="s">
        <v>3613</v>
      </c>
      <c r="D2670" s="93" t="s">
        <v>3614</v>
      </c>
      <c r="E2670" s="116"/>
      <c r="F2670" s="116" t="s">
        <v>34</v>
      </c>
      <c r="G2670" s="40" t="s">
        <v>3615</v>
      </c>
      <c r="H2670" s="610">
        <v>100000</v>
      </c>
      <c r="I2670" s="122" t="s">
        <v>3616</v>
      </c>
      <c r="J2670" s="268">
        <v>45200</v>
      </c>
      <c r="K2670" s="382">
        <v>329</v>
      </c>
      <c r="L2670" s="123" t="s">
        <v>3617</v>
      </c>
    </row>
    <row r="2671" spans="1:12" ht="38.25" hidden="1" customHeight="1" x14ac:dyDescent="0.2">
      <c r="A2671" s="3">
        <v>2665</v>
      </c>
      <c r="B2671" s="40">
        <v>2502</v>
      </c>
      <c r="C2671" s="50" t="s">
        <v>3613</v>
      </c>
      <c r="D2671" s="93" t="s">
        <v>3614</v>
      </c>
      <c r="E2671" s="116"/>
      <c r="F2671" s="116" t="s">
        <v>34</v>
      </c>
      <c r="G2671" s="40" t="s">
        <v>3618</v>
      </c>
      <c r="H2671" s="610">
        <v>200000</v>
      </c>
      <c r="I2671" s="122" t="s">
        <v>3616</v>
      </c>
      <c r="J2671" s="268">
        <v>45200</v>
      </c>
      <c r="K2671" s="382">
        <v>329</v>
      </c>
      <c r="L2671" s="123" t="s">
        <v>3619</v>
      </c>
    </row>
    <row r="2672" spans="1:12" ht="51" hidden="1" customHeight="1" x14ac:dyDescent="0.2">
      <c r="A2672" s="3">
        <v>2666</v>
      </c>
      <c r="B2672" s="40">
        <v>2502</v>
      </c>
      <c r="C2672" s="120" t="s">
        <v>3620</v>
      </c>
      <c r="D2672" s="93" t="s">
        <v>3621</v>
      </c>
      <c r="E2672" s="116"/>
      <c r="F2672" s="116" t="s">
        <v>34</v>
      </c>
      <c r="G2672" s="40" t="s">
        <v>3622</v>
      </c>
      <c r="H2672" s="610">
        <v>100000</v>
      </c>
      <c r="I2672" s="122" t="s">
        <v>3623</v>
      </c>
      <c r="J2672" s="268">
        <v>45200</v>
      </c>
      <c r="K2672" s="382">
        <v>170</v>
      </c>
      <c r="L2672" s="123" t="s">
        <v>3624</v>
      </c>
    </row>
    <row r="2673" spans="1:12" ht="63.75" hidden="1" customHeight="1" x14ac:dyDescent="0.2">
      <c r="A2673" s="3">
        <v>2667</v>
      </c>
      <c r="B2673" s="40">
        <v>2502</v>
      </c>
      <c r="C2673" s="120" t="s">
        <v>3625</v>
      </c>
      <c r="D2673" s="93">
        <v>6</v>
      </c>
      <c r="E2673" s="116"/>
      <c r="F2673" s="116" t="s">
        <v>34</v>
      </c>
      <c r="G2673" s="40" t="s">
        <v>3626</v>
      </c>
      <c r="H2673" s="610">
        <v>50000</v>
      </c>
      <c r="I2673" s="40" t="s">
        <v>364</v>
      </c>
      <c r="J2673" s="268">
        <v>45200</v>
      </c>
      <c r="K2673" s="382">
        <v>304</v>
      </c>
      <c r="L2673" s="123" t="s">
        <v>3627</v>
      </c>
    </row>
    <row r="2674" spans="1:12" ht="140.25" hidden="1" customHeight="1" x14ac:dyDescent="0.2">
      <c r="A2674" s="3">
        <v>2668</v>
      </c>
      <c r="B2674" s="40">
        <v>2502</v>
      </c>
      <c r="C2674" s="120" t="s">
        <v>3628</v>
      </c>
      <c r="D2674" s="93">
        <v>27</v>
      </c>
      <c r="E2674" s="116"/>
      <c r="F2674" s="116" t="s">
        <v>34</v>
      </c>
      <c r="G2674" s="40">
        <v>39101699</v>
      </c>
      <c r="H2674" s="610">
        <v>50000</v>
      </c>
      <c r="I2674" s="40" t="s">
        <v>364</v>
      </c>
      <c r="J2674" s="268">
        <v>45200</v>
      </c>
      <c r="K2674" s="382">
        <v>304</v>
      </c>
      <c r="L2674" s="123" t="s">
        <v>3629</v>
      </c>
    </row>
    <row r="2675" spans="1:12" ht="76.5" hidden="1" customHeight="1" x14ac:dyDescent="0.2">
      <c r="A2675" s="3">
        <v>2669</v>
      </c>
      <c r="B2675" s="40">
        <v>2502</v>
      </c>
      <c r="C2675" s="120" t="s">
        <v>3630</v>
      </c>
      <c r="D2675" s="93">
        <v>690</v>
      </c>
      <c r="E2675" s="116"/>
      <c r="F2675" s="116" t="s">
        <v>34</v>
      </c>
      <c r="G2675" s="40" t="s">
        <v>3631</v>
      </c>
      <c r="H2675" s="610">
        <v>1966500</v>
      </c>
      <c r="I2675" s="40" t="s">
        <v>773</v>
      </c>
      <c r="J2675" s="268">
        <v>45200</v>
      </c>
      <c r="K2675" s="382">
        <v>294</v>
      </c>
      <c r="L2675" s="123" t="s">
        <v>3632</v>
      </c>
    </row>
    <row r="2676" spans="1:12" ht="76.5" hidden="1" customHeight="1" x14ac:dyDescent="0.2">
      <c r="A2676" s="3">
        <v>2670</v>
      </c>
      <c r="B2676" s="40">
        <v>2502</v>
      </c>
      <c r="C2676" s="120" t="s">
        <v>3633</v>
      </c>
      <c r="D2676" s="93" t="s">
        <v>3634</v>
      </c>
      <c r="E2676" s="116"/>
      <c r="F2676" s="116" t="s">
        <v>34</v>
      </c>
      <c r="G2676" s="40">
        <v>47131909</v>
      </c>
      <c r="H2676" s="610">
        <v>650000</v>
      </c>
      <c r="I2676" s="40" t="s">
        <v>693</v>
      </c>
      <c r="J2676" s="268">
        <v>45200</v>
      </c>
      <c r="K2676" s="382">
        <v>364</v>
      </c>
      <c r="L2676" s="123" t="s">
        <v>3635</v>
      </c>
    </row>
    <row r="2677" spans="1:12" ht="76.5" hidden="1" customHeight="1" x14ac:dyDescent="0.2">
      <c r="A2677" s="3">
        <v>2671</v>
      </c>
      <c r="B2677" s="40">
        <v>2502</v>
      </c>
      <c r="C2677" s="120" t="s">
        <v>3636</v>
      </c>
      <c r="D2677" s="93" t="s">
        <v>3637</v>
      </c>
      <c r="E2677" s="116"/>
      <c r="F2677" s="116" t="s">
        <v>34</v>
      </c>
      <c r="G2677" s="40">
        <v>471415</v>
      </c>
      <c r="H2677" s="610">
        <v>1000000</v>
      </c>
      <c r="I2677" s="40" t="s">
        <v>306</v>
      </c>
      <c r="J2677" s="268">
        <v>45200</v>
      </c>
      <c r="K2677" s="382">
        <v>278</v>
      </c>
      <c r="L2677" s="123" t="s">
        <v>3638</v>
      </c>
    </row>
    <row r="2678" spans="1:12" ht="63.75" hidden="1" customHeight="1" x14ac:dyDescent="0.2">
      <c r="A2678" s="3">
        <v>2672</v>
      </c>
      <c r="B2678" s="40">
        <v>2502</v>
      </c>
      <c r="C2678" s="120" t="s">
        <v>3639</v>
      </c>
      <c r="D2678" s="93" t="s">
        <v>3640</v>
      </c>
      <c r="E2678" s="116"/>
      <c r="F2678" s="116" t="s">
        <v>34</v>
      </c>
      <c r="G2678" s="40">
        <v>47131909</v>
      </c>
      <c r="H2678" s="610">
        <v>150000</v>
      </c>
      <c r="I2678" s="40" t="s">
        <v>693</v>
      </c>
      <c r="J2678" s="268">
        <v>45200</v>
      </c>
      <c r="K2678" s="382">
        <v>364</v>
      </c>
      <c r="L2678" s="123" t="s">
        <v>3641</v>
      </c>
    </row>
    <row r="2679" spans="1:12" ht="63.75" hidden="1" customHeight="1" x14ac:dyDescent="0.2">
      <c r="A2679" s="3">
        <v>2673</v>
      </c>
      <c r="B2679" s="40">
        <v>2502</v>
      </c>
      <c r="C2679" s="120" t="s">
        <v>3642</v>
      </c>
      <c r="D2679" s="93" t="s">
        <v>3640</v>
      </c>
      <c r="E2679" s="116"/>
      <c r="F2679" s="116" t="s">
        <v>34</v>
      </c>
      <c r="G2679" s="40">
        <v>47131909</v>
      </c>
      <c r="H2679" s="610">
        <v>150000</v>
      </c>
      <c r="I2679" s="40" t="s">
        <v>693</v>
      </c>
      <c r="J2679" s="268">
        <v>45200</v>
      </c>
      <c r="K2679" s="382">
        <v>364</v>
      </c>
      <c r="L2679" s="123" t="s">
        <v>3641</v>
      </c>
    </row>
    <row r="2680" spans="1:12" ht="63.75" hidden="1" customHeight="1" x14ac:dyDescent="0.2">
      <c r="A2680" s="3">
        <v>2674</v>
      </c>
      <c r="B2680" s="40">
        <v>2502</v>
      </c>
      <c r="C2680" s="120" t="s">
        <v>3643</v>
      </c>
      <c r="D2680" s="93" t="s">
        <v>3644</v>
      </c>
      <c r="E2680" s="116"/>
      <c r="F2680" s="116" t="s">
        <v>34</v>
      </c>
      <c r="G2680" s="40" t="s">
        <v>3645</v>
      </c>
      <c r="H2680" s="610">
        <v>80000</v>
      </c>
      <c r="I2680" s="40" t="s">
        <v>693</v>
      </c>
      <c r="J2680" s="268">
        <v>45200</v>
      </c>
      <c r="K2680" s="382">
        <v>364</v>
      </c>
      <c r="L2680" s="123" t="s">
        <v>3641</v>
      </c>
    </row>
    <row r="2681" spans="1:12" ht="76.5" hidden="1" customHeight="1" x14ac:dyDescent="0.2">
      <c r="A2681" s="3">
        <v>2675</v>
      </c>
      <c r="B2681" s="40">
        <v>2502</v>
      </c>
      <c r="C2681" s="120" t="s">
        <v>3646</v>
      </c>
      <c r="D2681" s="93">
        <v>1</v>
      </c>
      <c r="E2681" s="116"/>
      <c r="F2681" s="116" t="s">
        <v>34</v>
      </c>
      <c r="G2681" s="40" t="s">
        <v>3647</v>
      </c>
      <c r="H2681" s="610">
        <v>200000</v>
      </c>
      <c r="I2681" s="40" t="s">
        <v>3648</v>
      </c>
      <c r="J2681" s="268">
        <v>45200</v>
      </c>
      <c r="K2681" s="382">
        <v>329</v>
      </c>
      <c r="L2681" s="123" t="s">
        <v>3649</v>
      </c>
    </row>
    <row r="2682" spans="1:12" ht="76.5" hidden="1" customHeight="1" x14ac:dyDescent="0.2">
      <c r="A2682" s="3">
        <v>2676</v>
      </c>
      <c r="B2682" s="40">
        <v>2502</v>
      </c>
      <c r="C2682" s="120" t="s">
        <v>3650</v>
      </c>
      <c r="D2682" s="93" t="s">
        <v>3651</v>
      </c>
      <c r="E2682" s="116"/>
      <c r="F2682" s="116" t="s">
        <v>34</v>
      </c>
      <c r="G2682" s="40">
        <v>77101503</v>
      </c>
      <c r="H2682" s="610">
        <v>200000</v>
      </c>
      <c r="I2682" s="40" t="s">
        <v>295</v>
      </c>
      <c r="J2682" s="268">
        <v>45200</v>
      </c>
      <c r="K2682" s="382">
        <v>247</v>
      </c>
      <c r="L2682" s="123" t="s">
        <v>3652</v>
      </c>
    </row>
    <row r="2683" spans="1:12" ht="76.5" hidden="1" customHeight="1" x14ac:dyDescent="0.2">
      <c r="A2683" s="3">
        <v>2677</v>
      </c>
      <c r="B2683" s="40">
        <v>2502</v>
      </c>
      <c r="C2683" s="120" t="s">
        <v>3653</v>
      </c>
      <c r="D2683" s="93" t="s">
        <v>3654</v>
      </c>
      <c r="E2683" s="116"/>
      <c r="F2683" s="116" t="s">
        <v>34</v>
      </c>
      <c r="G2683" s="40">
        <v>70131707</v>
      </c>
      <c r="H2683" s="610">
        <v>300000</v>
      </c>
      <c r="I2683" s="40" t="s">
        <v>295</v>
      </c>
      <c r="J2683" s="268">
        <v>45200</v>
      </c>
      <c r="K2683" s="382">
        <v>247</v>
      </c>
      <c r="L2683" s="123" t="s">
        <v>3652</v>
      </c>
    </row>
    <row r="2684" spans="1:12" ht="89.25" hidden="1" customHeight="1" x14ac:dyDescent="0.2">
      <c r="A2684" s="3">
        <v>2678</v>
      </c>
      <c r="B2684" s="40">
        <v>2502</v>
      </c>
      <c r="C2684" s="120" t="s">
        <v>3655</v>
      </c>
      <c r="D2684" s="93" t="s">
        <v>3656</v>
      </c>
      <c r="E2684" s="116"/>
      <c r="F2684" s="116" t="s">
        <v>34</v>
      </c>
      <c r="G2684" s="40" t="s">
        <v>3657</v>
      </c>
      <c r="H2684" s="610">
        <v>500000</v>
      </c>
      <c r="I2684" s="40" t="s">
        <v>295</v>
      </c>
      <c r="J2684" s="268">
        <v>45200</v>
      </c>
      <c r="K2684" s="382">
        <v>247</v>
      </c>
      <c r="L2684" s="123" t="s">
        <v>3658</v>
      </c>
    </row>
    <row r="2685" spans="1:12" ht="76.5" hidden="1" customHeight="1" x14ac:dyDescent="0.2">
      <c r="A2685" s="3">
        <v>2679</v>
      </c>
      <c r="B2685" s="40">
        <v>2502</v>
      </c>
      <c r="C2685" s="120" t="s">
        <v>3659</v>
      </c>
      <c r="D2685" s="93">
        <v>3</v>
      </c>
      <c r="E2685" s="116"/>
      <c r="F2685" s="116" t="s">
        <v>34</v>
      </c>
      <c r="G2685" s="40" t="s">
        <v>3660</v>
      </c>
      <c r="H2685" s="610">
        <v>60000</v>
      </c>
      <c r="I2685" s="40" t="s">
        <v>693</v>
      </c>
      <c r="J2685" s="268">
        <v>45200</v>
      </c>
      <c r="K2685" s="382">
        <v>364</v>
      </c>
      <c r="L2685" s="123" t="s">
        <v>3661</v>
      </c>
    </row>
    <row r="2686" spans="1:12" ht="114.75" hidden="1" customHeight="1" x14ac:dyDescent="0.2">
      <c r="A2686" s="3">
        <v>2680</v>
      </c>
      <c r="B2686" s="40">
        <v>2502</v>
      </c>
      <c r="C2686" s="50" t="s">
        <v>3662</v>
      </c>
      <c r="D2686" s="93">
        <v>1</v>
      </c>
      <c r="E2686" s="116"/>
      <c r="F2686" s="116" t="s">
        <v>34</v>
      </c>
      <c r="G2686" s="93" t="s">
        <v>3663</v>
      </c>
      <c r="H2686" s="610">
        <v>30000</v>
      </c>
      <c r="I2686" s="40" t="s">
        <v>693</v>
      </c>
      <c r="J2686" s="268">
        <v>45200</v>
      </c>
      <c r="K2686" s="382">
        <v>364</v>
      </c>
      <c r="L2686" s="123" t="s">
        <v>3664</v>
      </c>
    </row>
    <row r="2687" spans="1:12" ht="76.5" hidden="1" customHeight="1" x14ac:dyDescent="0.2">
      <c r="A2687" s="3">
        <v>2681</v>
      </c>
      <c r="B2687" s="40">
        <v>2502</v>
      </c>
      <c r="C2687" s="120" t="s">
        <v>3665</v>
      </c>
      <c r="D2687" s="93">
        <v>4</v>
      </c>
      <c r="E2687" s="116"/>
      <c r="F2687" s="116" t="s">
        <v>34</v>
      </c>
      <c r="G2687" s="40" t="s">
        <v>3666</v>
      </c>
      <c r="H2687" s="610">
        <v>3750000</v>
      </c>
      <c r="I2687" s="40" t="s">
        <v>3667</v>
      </c>
      <c r="J2687" s="268">
        <v>45200</v>
      </c>
      <c r="K2687" s="382">
        <v>180</v>
      </c>
      <c r="L2687" s="123" t="s">
        <v>3668</v>
      </c>
    </row>
    <row r="2688" spans="1:12" ht="89.25" hidden="1" customHeight="1" x14ac:dyDescent="0.2">
      <c r="A2688" s="3">
        <v>2682</v>
      </c>
      <c r="B2688" s="40">
        <v>2502</v>
      </c>
      <c r="C2688" s="120" t="s">
        <v>3669</v>
      </c>
      <c r="D2688" s="93">
        <v>4</v>
      </c>
      <c r="E2688" s="116"/>
      <c r="F2688" s="116" t="s">
        <v>34</v>
      </c>
      <c r="G2688" s="40" t="s">
        <v>3670</v>
      </c>
      <c r="H2688" s="610">
        <v>250000</v>
      </c>
      <c r="I2688" s="40" t="s">
        <v>295</v>
      </c>
      <c r="J2688" s="268">
        <v>45200</v>
      </c>
      <c r="K2688" s="382">
        <v>245</v>
      </c>
      <c r="L2688" s="123" t="s">
        <v>3671</v>
      </c>
    </row>
    <row r="2689" spans="1:12" ht="63.75" hidden="1" customHeight="1" x14ac:dyDescent="0.2">
      <c r="A2689" s="3">
        <v>2683</v>
      </c>
      <c r="B2689" s="40">
        <v>2502</v>
      </c>
      <c r="C2689" s="120" t="s">
        <v>3672</v>
      </c>
      <c r="D2689" s="93">
        <v>50</v>
      </c>
      <c r="E2689" s="116"/>
      <c r="F2689" s="116" t="s">
        <v>34</v>
      </c>
      <c r="G2689" s="40" t="s">
        <v>3673</v>
      </c>
      <c r="H2689" s="610">
        <v>1150000</v>
      </c>
      <c r="I2689" s="40" t="s">
        <v>693</v>
      </c>
      <c r="J2689" s="268">
        <v>45200</v>
      </c>
      <c r="K2689" s="382">
        <v>364</v>
      </c>
      <c r="L2689" s="123" t="s">
        <v>3674</v>
      </c>
    </row>
    <row r="2690" spans="1:12" ht="76.5" hidden="1" customHeight="1" x14ac:dyDescent="0.2">
      <c r="A2690" s="3">
        <v>2684</v>
      </c>
      <c r="B2690" s="40">
        <v>2502</v>
      </c>
      <c r="C2690" s="120" t="s">
        <v>3675</v>
      </c>
      <c r="D2690" s="93">
        <v>10</v>
      </c>
      <c r="E2690" s="116"/>
      <c r="F2690" s="116" t="s">
        <v>34</v>
      </c>
      <c r="G2690" s="40" t="s">
        <v>3676</v>
      </c>
      <c r="H2690" s="610">
        <v>150000</v>
      </c>
      <c r="I2690" s="40" t="s">
        <v>773</v>
      </c>
      <c r="J2690" s="268">
        <v>45017</v>
      </c>
      <c r="K2690" s="382">
        <v>294</v>
      </c>
      <c r="L2690" s="123" t="s">
        <v>3677</v>
      </c>
    </row>
    <row r="2691" spans="1:12" ht="76.5" hidden="1" customHeight="1" x14ac:dyDescent="0.2">
      <c r="A2691" s="3">
        <v>2685</v>
      </c>
      <c r="B2691" s="40">
        <v>2502</v>
      </c>
      <c r="C2691" s="120" t="s">
        <v>3678</v>
      </c>
      <c r="D2691" s="93">
        <v>4</v>
      </c>
      <c r="E2691" s="116"/>
      <c r="F2691" s="116" t="s">
        <v>163</v>
      </c>
      <c r="G2691" s="40" t="s">
        <v>3679</v>
      </c>
      <c r="H2691" s="610">
        <v>600000</v>
      </c>
      <c r="I2691" s="40" t="s">
        <v>724</v>
      </c>
      <c r="J2691" s="268">
        <v>45200</v>
      </c>
      <c r="K2691" s="382">
        <v>413</v>
      </c>
      <c r="L2691" s="123" t="s">
        <v>3680</v>
      </c>
    </row>
    <row r="2692" spans="1:12" ht="51" hidden="1" customHeight="1" x14ac:dyDescent="0.2">
      <c r="A2692" s="3">
        <v>2686</v>
      </c>
      <c r="B2692" s="40">
        <v>2502</v>
      </c>
      <c r="C2692" s="120" t="s">
        <v>3681</v>
      </c>
      <c r="D2692" s="93">
        <v>1</v>
      </c>
      <c r="E2692" s="116"/>
      <c r="F2692" s="116" t="s">
        <v>34</v>
      </c>
      <c r="G2692" s="40" t="s">
        <v>3682</v>
      </c>
      <c r="H2692" s="610">
        <v>75000</v>
      </c>
      <c r="I2692" s="40" t="s">
        <v>693</v>
      </c>
      <c r="J2692" s="268">
        <v>45200</v>
      </c>
      <c r="K2692" s="382">
        <v>364</v>
      </c>
      <c r="L2692" s="123" t="s">
        <v>3683</v>
      </c>
    </row>
    <row r="2693" spans="1:12" ht="76.5" hidden="1" customHeight="1" x14ac:dyDescent="0.2">
      <c r="A2693" s="3">
        <v>2687</v>
      </c>
      <c r="B2693" s="40">
        <v>2502</v>
      </c>
      <c r="C2693" s="50" t="s">
        <v>3684</v>
      </c>
      <c r="D2693" s="93">
        <v>1</v>
      </c>
      <c r="E2693" s="116"/>
      <c r="F2693" s="116" t="s">
        <v>34</v>
      </c>
      <c r="G2693" s="34">
        <v>81151804</v>
      </c>
      <c r="H2693" s="610">
        <v>7000000</v>
      </c>
      <c r="I2693" s="40" t="s">
        <v>286</v>
      </c>
      <c r="J2693" s="268">
        <v>45200</v>
      </c>
      <c r="K2693" s="382">
        <v>175</v>
      </c>
      <c r="L2693" s="123" t="s">
        <v>3685</v>
      </c>
    </row>
    <row r="2694" spans="1:12" ht="51" hidden="1" customHeight="1" x14ac:dyDescent="0.2">
      <c r="A2694" s="3">
        <v>2688</v>
      </c>
      <c r="B2694" s="40">
        <v>2502</v>
      </c>
      <c r="C2694" s="120" t="s">
        <v>3686</v>
      </c>
      <c r="D2694" s="93">
        <v>1</v>
      </c>
      <c r="E2694" s="116"/>
      <c r="F2694" s="116" t="s">
        <v>34</v>
      </c>
      <c r="G2694" s="40" t="s">
        <v>3687</v>
      </c>
      <c r="H2694" s="610">
        <v>450000</v>
      </c>
      <c r="I2694" s="40" t="s">
        <v>693</v>
      </c>
      <c r="J2694" s="268">
        <v>45200</v>
      </c>
      <c r="K2694" s="382">
        <v>364</v>
      </c>
      <c r="L2694" s="123" t="s">
        <v>3688</v>
      </c>
    </row>
    <row r="2695" spans="1:12" ht="51" hidden="1" customHeight="1" x14ac:dyDescent="0.2">
      <c r="A2695" s="3">
        <v>2689</v>
      </c>
      <c r="B2695" s="40">
        <v>2502</v>
      </c>
      <c r="C2695" s="120" t="s">
        <v>3689</v>
      </c>
      <c r="D2695" s="93">
        <v>2</v>
      </c>
      <c r="E2695" s="116"/>
      <c r="F2695" s="116" t="s">
        <v>34</v>
      </c>
      <c r="G2695" s="34">
        <v>21111504</v>
      </c>
      <c r="H2695" s="610">
        <v>400000</v>
      </c>
      <c r="I2695" s="40" t="s">
        <v>693</v>
      </c>
      <c r="J2695" s="268">
        <v>45200</v>
      </c>
      <c r="K2695" s="382">
        <v>364</v>
      </c>
      <c r="L2695" s="123" t="s">
        <v>3690</v>
      </c>
    </row>
    <row r="2696" spans="1:12" ht="63.75" hidden="1" customHeight="1" x14ac:dyDescent="0.2">
      <c r="A2696" s="3">
        <v>2690</v>
      </c>
      <c r="B2696" s="40">
        <v>2502</v>
      </c>
      <c r="C2696" s="120" t="s">
        <v>3691</v>
      </c>
      <c r="D2696" s="93">
        <v>100</v>
      </c>
      <c r="E2696" s="116"/>
      <c r="F2696" s="116" t="s">
        <v>34</v>
      </c>
      <c r="G2696" s="34">
        <v>10191707</v>
      </c>
      <c r="H2696" s="610">
        <v>300000</v>
      </c>
      <c r="I2696" s="40" t="s">
        <v>693</v>
      </c>
      <c r="J2696" s="268">
        <v>45200</v>
      </c>
      <c r="K2696" s="382">
        <v>364</v>
      </c>
      <c r="L2696" s="123" t="s">
        <v>3692</v>
      </c>
    </row>
    <row r="2697" spans="1:12" ht="76.5" hidden="1" customHeight="1" x14ac:dyDescent="0.2">
      <c r="A2697" s="3">
        <v>2691</v>
      </c>
      <c r="B2697" s="40">
        <v>2502</v>
      </c>
      <c r="C2697" s="120" t="s">
        <v>3693</v>
      </c>
      <c r="D2697" s="93">
        <v>3</v>
      </c>
      <c r="E2697" s="116"/>
      <c r="F2697" s="116" t="s">
        <v>34</v>
      </c>
      <c r="G2697" s="40">
        <v>26111701</v>
      </c>
      <c r="H2697" s="610">
        <v>100000</v>
      </c>
      <c r="I2697" s="40" t="s">
        <v>669</v>
      </c>
      <c r="J2697" s="268">
        <v>45200</v>
      </c>
      <c r="K2697" s="382">
        <v>344</v>
      </c>
      <c r="L2697" s="123" t="s">
        <v>3694</v>
      </c>
    </row>
    <row r="2698" spans="1:12" ht="76.5" hidden="1" customHeight="1" x14ac:dyDescent="0.2">
      <c r="A2698" s="3">
        <v>2692</v>
      </c>
      <c r="B2698" s="40">
        <v>2502</v>
      </c>
      <c r="C2698" s="120" t="s">
        <v>3695</v>
      </c>
      <c r="D2698" s="93">
        <v>5</v>
      </c>
      <c r="E2698" s="116"/>
      <c r="F2698" s="116" t="s">
        <v>34</v>
      </c>
      <c r="G2698" s="40">
        <v>26111701</v>
      </c>
      <c r="H2698" s="610">
        <v>100000</v>
      </c>
      <c r="I2698" s="40" t="s">
        <v>669</v>
      </c>
      <c r="J2698" s="268">
        <v>45200</v>
      </c>
      <c r="K2698" s="382">
        <v>344</v>
      </c>
      <c r="L2698" s="123" t="s">
        <v>3696</v>
      </c>
    </row>
    <row r="2699" spans="1:12" ht="51" hidden="1" customHeight="1" x14ac:dyDescent="0.2">
      <c r="A2699" s="3">
        <v>2693</v>
      </c>
      <c r="B2699" s="40">
        <v>2502</v>
      </c>
      <c r="C2699" s="120" t="s">
        <v>3697</v>
      </c>
      <c r="D2699" s="93">
        <v>48</v>
      </c>
      <c r="E2699" s="116"/>
      <c r="F2699" s="116" t="s">
        <v>34</v>
      </c>
      <c r="G2699" s="40" t="s">
        <v>2687</v>
      </c>
      <c r="H2699" s="610">
        <v>38400</v>
      </c>
      <c r="I2699" s="40" t="s">
        <v>693</v>
      </c>
      <c r="J2699" s="268">
        <v>45200</v>
      </c>
      <c r="K2699" s="382">
        <v>364</v>
      </c>
      <c r="L2699" s="123" t="s">
        <v>3698</v>
      </c>
    </row>
    <row r="2700" spans="1:12" ht="89.25" hidden="1" customHeight="1" x14ac:dyDescent="0.2">
      <c r="A2700" s="3">
        <v>2694</v>
      </c>
      <c r="B2700" s="40">
        <v>2502</v>
      </c>
      <c r="C2700" s="120" t="s">
        <v>3699</v>
      </c>
      <c r="D2700" s="93">
        <v>1</v>
      </c>
      <c r="E2700" s="116"/>
      <c r="F2700" s="116" t="s">
        <v>34</v>
      </c>
      <c r="G2700" s="40" t="s">
        <v>3700</v>
      </c>
      <c r="H2700" s="610">
        <v>20000</v>
      </c>
      <c r="I2700" s="40" t="s">
        <v>2140</v>
      </c>
      <c r="J2700" s="268">
        <v>45200</v>
      </c>
      <c r="K2700" s="382">
        <v>274</v>
      </c>
      <c r="L2700" s="123" t="s">
        <v>3701</v>
      </c>
    </row>
    <row r="2701" spans="1:12" ht="63.75" hidden="1" customHeight="1" x14ac:dyDescent="0.2">
      <c r="A2701" s="3">
        <v>2695</v>
      </c>
      <c r="B2701" s="40">
        <v>2502</v>
      </c>
      <c r="C2701" s="120" t="s">
        <v>3702</v>
      </c>
      <c r="D2701" s="93"/>
      <c r="E2701" s="116"/>
      <c r="F2701" s="116" t="s">
        <v>34</v>
      </c>
      <c r="G2701" s="34">
        <v>44102999</v>
      </c>
      <c r="H2701" s="610">
        <v>12000</v>
      </c>
      <c r="I2701" s="40" t="s">
        <v>306</v>
      </c>
      <c r="J2701" s="268">
        <v>45200</v>
      </c>
      <c r="K2701" s="382">
        <v>277</v>
      </c>
      <c r="L2701" s="123" t="s">
        <v>3703</v>
      </c>
    </row>
    <row r="2702" spans="1:12" ht="63.75" hidden="1" customHeight="1" x14ac:dyDescent="0.2">
      <c r="A2702" s="3">
        <v>2696</v>
      </c>
      <c r="B2702" s="40">
        <v>2502</v>
      </c>
      <c r="C2702" s="120" t="s">
        <v>3704</v>
      </c>
      <c r="D2702" s="93">
        <v>3</v>
      </c>
      <c r="E2702" s="116"/>
      <c r="F2702" s="116" t="s">
        <v>34</v>
      </c>
      <c r="G2702" s="40" t="s">
        <v>3705</v>
      </c>
      <c r="H2702" s="610">
        <v>180000</v>
      </c>
      <c r="I2702" s="40" t="s">
        <v>693</v>
      </c>
      <c r="J2702" s="268">
        <v>45200</v>
      </c>
      <c r="K2702" s="382">
        <v>364</v>
      </c>
      <c r="L2702" s="123" t="s">
        <v>3706</v>
      </c>
    </row>
    <row r="2703" spans="1:12" ht="63.75" hidden="1" customHeight="1" x14ac:dyDescent="0.2">
      <c r="A2703" s="3">
        <v>2697</v>
      </c>
      <c r="B2703" s="40">
        <v>2502</v>
      </c>
      <c r="C2703" s="120" t="s">
        <v>3707</v>
      </c>
      <c r="D2703" s="93">
        <v>1</v>
      </c>
      <c r="E2703" s="116"/>
      <c r="F2703" s="116" t="s">
        <v>34</v>
      </c>
      <c r="G2703" s="34">
        <v>41113338</v>
      </c>
      <c r="H2703" s="610">
        <v>55000</v>
      </c>
      <c r="I2703" s="40" t="s">
        <v>306</v>
      </c>
      <c r="J2703" s="268">
        <v>45200</v>
      </c>
      <c r="K2703" s="382">
        <v>278</v>
      </c>
      <c r="L2703" s="123" t="s">
        <v>3708</v>
      </c>
    </row>
    <row r="2704" spans="1:12" ht="76.5" hidden="1" customHeight="1" x14ac:dyDescent="0.2">
      <c r="A2704" s="3">
        <v>2698</v>
      </c>
      <c r="B2704" s="40">
        <v>2502</v>
      </c>
      <c r="C2704" s="120" t="s">
        <v>3709</v>
      </c>
      <c r="D2704" s="93">
        <v>1</v>
      </c>
      <c r="E2704" s="116"/>
      <c r="F2704" s="116" t="s">
        <v>163</v>
      </c>
      <c r="G2704" s="34">
        <v>41115330</v>
      </c>
      <c r="H2704" s="610">
        <v>1100000</v>
      </c>
      <c r="I2704" s="40" t="s">
        <v>724</v>
      </c>
      <c r="J2704" s="268">
        <v>45200</v>
      </c>
      <c r="K2704" s="382">
        <v>413</v>
      </c>
      <c r="L2704" s="123" t="s">
        <v>3710</v>
      </c>
    </row>
    <row r="2705" spans="1:12" ht="76.5" hidden="1" customHeight="1" x14ac:dyDescent="0.2">
      <c r="A2705" s="3">
        <v>2699</v>
      </c>
      <c r="B2705" s="40">
        <v>2502</v>
      </c>
      <c r="C2705" s="120" t="s">
        <v>3711</v>
      </c>
      <c r="D2705" s="93">
        <v>2</v>
      </c>
      <c r="E2705" s="116"/>
      <c r="F2705" s="116" t="s">
        <v>34</v>
      </c>
      <c r="G2705" s="40" t="s">
        <v>3712</v>
      </c>
      <c r="H2705" s="610">
        <v>100000</v>
      </c>
      <c r="I2705" s="40" t="s">
        <v>306</v>
      </c>
      <c r="J2705" s="268">
        <v>45200</v>
      </c>
      <c r="K2705" s="382">
        <v>277</v>
      </c>
      <c r="L2705" s="123" t="s">
        <v>3713</v>
      </c>
    </row>
    <row r="2706" spans="1:12" ht="89.25" hidden="1" customHeight="1" x14ac:dyDescent="0.2">
      <c r="A2706" s="3">
        <v>2700</v>
      </c>
      <c r="B2706" s="40">
        <v>2502</v>
      </c>
      <c r="C2706" s="50" t="s">
        <v>3714</v>
      </c>
      <c r="D2706" s="93">
        <v>20</v>
      </c>
      <c r="E2706" s="116"/>
      <c r="F2706" s="116" t="s">
        <v>34</v>
      </c>
      <c r="G2706" s="40" t="s">
        <v>3715</v>
      </c>
      <c r="H2706" s="610">
        <v>65000</v>
      </c>
      <c r="I2706" s="40" t="s">
        <v>693</v>
      </c>
      <c r="J2706" s="268">
        <v>45200</v>
      </c>
      <c r="K2706" s="382">
        <v>324</v>
      </c>
      <c r="L2706" s="123" t="s">
        <v>3716</v>
      </c>
    </row>
    <row r="2707" spans="1:12" ht="76.5" hidden="1" customHeight="1" x14ac:dyDescent="0.2">
      <c r="A2707" s="3">
        <v>2701</v>
      </c>
      <c r="B2707" s="40">
        <v>2502</v>
      </c>
      <c r="C2707" s="50" t="s">
        <v>3717</v>
      </c>
      <c r="D2707" s="93">
        <v>1</v>
      </c>
      <c r="E2707" s="116"/>
      <c r="F2707" s="116" t="s">
        <v>34</v>
      </c>
      <c r="G2707" s="40" t="s">
        <v>3718</v>
      </c>
      <c r="H2707" s="610">
        <v>15000</v>
      </c>
      <c r="I2707" s="40" t="s">
        <v>306</v>
      </c>
      <c r="J2707" s="268">
        <v>44958</v>
      </c>
      <c r="K2707" s="382">
        <v>277</v>
      </c>
      <c r="L2707" s="123" t="s">
        <v>3719</v>
      </c>
    </row>
    <row r="2708" spans="1:12" ht="102" hidden="1" customHeight="1" x14ac:dyDescent="0.2">
      <c r="A2708" s="3">
        <v>2702</v>
      </c>
      <c r="B2708" s="40">
        <v>2502</v>
      </c>
      <c r="C2708" s="50" t="s">
        <v>3720</v>
      </c>
      <c r="D2708" s="93">
        <v>1</v>
      </c>
      <c r="E2708" s="116"/>
      <c r="F2708" s="116" t="s">
        <v>34</v>
      </c>
      <c r="G2708" s="40" t="s">
        <v>3721</v>
      </c>
      <c r="H2708" s="610">
        <v>125000</v>
      </c>
      <c r="I2708" s="40" t="s">
        <v>3722</v>
      </c>
      <c r="J2708" s="268">
        <v>45200</v>
      </c>
      <c r="K2708" s="382">
        <v>319</v>
      </c>
      <c r="L2708" s="123" t="s">
        <v>3723</v>
      </c>
    </row>
    <row r="2709" spans="1:12" ht="63.75" hidden="1" customHeight="1" x14ac:dyDescent="0.2">
      <c r="A2709" s="3">
        <v>2703</v>
      </c>
      <c r="B2709" s="40">
        <v>2502</v>
      </c>
      <c r="C2709" s="120" t="s">
        <v>3724</v>
      </c>
      <c r="D2709" s="93">
        <v>1</v>
      </c>
      <c r="E2709" s="116"/>
      <c r="F2709" s="116" t="s">
        <v>34</v>
      </c>
      <c r="G2709" s="40" t="s">
        <v>3725</v>
      </c>
      <c r="H2709" s="610">
        <v>25000</v>
      </c>
      <c r="I2709" s="40" t="s">
        <v>693</v>
      </c>
      <c r="J2709" s="268">
        <v>45200</v>
      </c>
      <c r="K2709" s="382">
        <v>364</v>
      </c>
      <c r="L2709" s="123" t="s">
        <v>3726</v>
      </c>
    </row>
    <row r="2710" spans="1:12" ht="38.25" hidden="1" customHeight="1" x14ac:dyDescent="0.2">
      <c r="A2710" s="3">
        <v>2704</v>
      </c>
      <c r="B2710" s="40">
        <v>2502</v>
      </c>
      <c r="C2710" s="120" t="s">
        <v>3727</v>
      </c>
      <c r="D2710" s="93">
        <v>5</v>
      </c>
      <c r="E2710" s="116"/>
      <c r="F2710" s="116" t="s">
        <v>34</v>
      </c>
      <c r="G2710" s="40" t="s">
        <v>3728</v>
      </c>
      <c r="H2710" s="610">
        <v>10000</v>
      </c>
      <c r="I2710" s="40" t="s">
        <v>693</v>
      </c>
      <c r="J2710" s="268">
        <v>45200</v>
      </c>
      <c r="K2710" s="382">
        <v>364</v>
      </c>
      <c r="L2710" s="123" t="s">
        <v>3729</v>
      </c>
    </row>
    <row r="2711" spans="1:12" ht="51" hidden="1" customHeight="1" x14ac:dyDescent="0.2">
      <c r="A2711" s="3">
        <v>2705</v>
      </c>
      <c r="B2711" s="40">
        <v>2502</v>
      </c>
      <c r="C2711" s="120" t="s">
        <v>3730</v>
      </c>
      <c r="D2711" s="93">
        <v>100</v>
      </c>
      <c r="E2711" s="116"/>
      <c r="F2711" s="116" t="s">
        <v>34</v>
      </c>
      <c r="G2711" s="40" t="s">
        <v>3731</v>
      </c>
      <c r="H2711" s="610">
        <v>30000</v>
      </c>
      <c r="I2711" s="40" t="s">
        <v>693</v>
      </c>
      <c r="J2711" s="268">
        <v>45200</v>
      </c>
      <c r="K2711" s="382">
        <v>364</v>
      </c>
      <c r="L2711" s="123" t="s">
        <v>3732</v>
      </c>
    </row>
    <row r="2712" spans="1:12" ht="38.25" hidden="1" customHeight="1" x14ac:dyDescent="0.2">
      <c r="A2712" s="3">
        <v>2706</v>
      </c>
      <c r="B2712" s="40">
        <v>2502</v>
      </c>
      <c r="C2712" s="120" t="s">
        <v>3733</v>
      </c>
      <c r="D2712" s="93">
        <v>3</v>
      </c>
      <c r="E2712" s="116"/>
      <c r="F2712" s="116" t="s">
        <v>34</v>
      </c>
      <c r="G2712" s="40" t="s">
        <v>3734</v>
      </c>
      <c r="H2712" s="610">
        <v>60000</v>
      </c>
      <c r="I2712" s="40" t="s">
        <v>693</v>
      </c>
      <c r="J2712" s="268">
        <v>45200</v>
      </c>
      <c r="K2712" s="382">
        <v>364</v>
      </c>
      <c r="L2712" s="123" t="s">
        <v>3735</v>
      </c>
    </row>
    <row r="2713" spans="1:12" ht="51" hidden="1" customHeight="1" x14ac:dyDescent="0.2">
      <c r="A2713" s="3">
        <v>2707</v>
      </c>
      <c r="B2713" s="40">
        <v>2502</v>
      </c>
      <c r="C2713" s="120" t="s">
        <v>3736</v>
      </c>
      <c r="D2713" s="93">
        <v>8</v>
      </c>
      <c r="E2713" s="116"/>
      <c r="F2713" s="116" t="s">
        <v>34</v>
      </c>
      <c r="G2713" s="34">
        <v>40141762</v>
      </c>
      <c r="H2713" s="610">
        <v>480000</v>
      </c>
      <c r="I2713" s="40" t="s">
        <v>693</v>
      </c>
      <c r="J2713" s="268">
        <v>45200</v>
      </c>
      <c r="K2713" s="382">
        <v>364</v>
      </c>
      <c r="L2713" s="123" t="s">
        <v>3737</v>
      </c>
    </row>
    <row r="2714" spans="1:12" ht="51" hidden="1" customHeight="1" x14ac:dyDescent="0.2">
      <c r="A2714" s="3">
        <v>2708</v>
      </c>
      <c r="B2714" s="40">
        <v>2502</v>
      </c>
      <c r="C2714" s="120" t="s">
        <v>3738</v>
      </c>
      <c r="D2714" s="93">
        <v>12</v>
      </c>
      <c r="E2714" s="116"/>
      <c r="F2714" s="116" t="s">
        <v>34</v>
      </c>
      <c r="G2714" s="34">
        <v>40141762</v>
      </c>
      <c r="H2714" s="610">
        <v>480000</v>
      </c>
      <c r="I2714" s="40" t="s">
        <v>693</v>
      </c>
      <c r="J2714" s="268">
        <v>45200</v>
      </c>
      <c r="K2714" s="382">
        <v>364</v>
      </c>
      <c r="L2714" s="123" t="s">
        <v>3737</v>
      </c>
    </row>
    <row r="2715" spans="1:12" ht="51" hidden="1" customHeight="1" x14ac:dyDescent="0.2">
      <c r="A2715" s="3">
        <v>2709</v>
      </c>
      <c r="B2715" s="40">
        <v>2502</v>
      </c>
      <c r="C2715" s="120" t="s">
        <v>3739</v>
      </c>
      <c r="D2715" s="93">
        <v>15</v>
      </c>
      <c r="E2715" s="116"/>
      <c r="F2715" s="116" t="s">
        <v>34</v>
      </c>
      <c r="G2715" s="34">
        <v>40141762</v>
      </c>
      <c r="H2715" s="610">
        <v>350000</v>
      </c>
      <c r="I2715" s="40" t="s">
        <v>693</v>
      </c>
      <c r="J2715" s="268">
        <v>45200</v>
      </c>
      <c r="K2715" s="382">
        <v>364</v>
      </c>
      <c r="L2715" s="123" t="s">
        <v>3737</v>
      </c>
    </row>
    <row r="2716" spans="1:12" ht="63.75" hidden="1" customHeight="1" x14ac:dyDescent="0.2">
      <c r="A2716" s="3">
        <v>2710</v>
      </c>
      <c r="B2716" s="40">
        <v>2502</v>
      </c>
      <c r="C2716" s="50" t="s">
        <v>3740</v>
      </c>
      <c r="D2716" s="93" t="s">
        <v>3741</v>
      </c>
      <c r="E2716" s="116"/>
      <c r="F2716" s="116" t="s">
        <v>34</v>
      </c>
      <c r="G2716" s="40" t="s">
        <v>3742</v>
      </c>
      <c r="H2716" s="610">
        <v>2000000</v>
      </c>
      <c r="I2716" s="40" t="s">
        <v>3743</v>
      </c>
      <c r="J2716" s="268">
        <v>45200</v>
      </c>
      <c r="K2716" s="382">
        <v>369</v>
      </c>
      <c r="L2716" s="123" t="s">
        <v>3744</v>
      </c>
    </row>
    <row r="2717" spans="1:12" ht="63.75" hidden="1" customHeight="1" x14ac:dyDescent="0.2">
      <c r="A2717" s="3">
        <v>2711</v>
      </c>
      <c r="B2717" s="40">
        <v>2502</v>
      </c>
      <c r="C2717" s="50" t="s">
        <v>3745</v>
      </c>
      <c r="D2717" s="93">
        <v>15</v>
      </c>
      <c r="E2717" s="116"/>
      <c r="F2717" s="116" t="s">
        <v>34</v>
      </c>
      <c r="G2717" s="40" t="s">
        <v>3746</v>
      </c>
      <c r="H2717" s="610">
        <v>200000</v>
      </c>
      <c r="I2717" s="40" t="s">
        <v>693</v>
      </c>
      <c r="J2717" s="268">
        <v>45200</v>
      </c>
      <c r="K2717" s="382">
        <v>364</v>
      </c>
      <c r="L2717" s="123" t="s">
        <v>3747</v>
      </c>
    </row>
    <row r="2718" spans="1:12" ht="38.25" hidden="1" customHeight="1" x14ac:dyDescent="0.2">
      <c r="A2718" s="3">
        <v>2712</v>
      </c>
      <c r="B2718" s="40">
        <v>2502</v>
      </c>
      <c r="C2718" s="50" t="s">
        <v>3748</v>
      </c>
      <c r="D2718" s="93">
        <v>9</v>
      </c>
      <c r="E2718" s="116"/>
      <c r="F2718" s="116" t="s">
        <v>34</v>
      </c>
      <c r="G2718" s="40" t="s">
        <v>3749</v>
      </c>
      <c r="H2718" s="610">
        <v>50000</v>
      </c>
      <c r="I2718" s="40" t="s">
        <v>306</v>
      </c>
      <c r="J2718" s="268">
        <v>45200</v>
      </c>
      <c r="K2718" s="382">
        <v>278</v>
      </c>
      <c r="L2718" s="123" t="s">
        <v>3750</v>
      </c>
    </row>
    <row r="2719" spans="1:12" ht="25.5" hidden="1" customHeight="1" x14ac:dyDescent="0.2">
      <c r="A2719" s="3">
        <v>2713</v>
      </c>
      <c r="B2719" s="40">
        <v>2502</v>
      </c>
      <c r="C2719" s="50" t="s">
        <v>3751</v>
      </c>
      <c r="D2719" s="93">
        <v>15</v>
      </c>
      <c r="E2719" s="116"/>
      <c r="F2719" s="116" t="s">
        <v>34</v>
      </c>
      <c r="G2719" s="40" t="s">
        <v>3752</v>
      </c>
      <c r="H2719" s="610">
        <v>75000</v>
      </c>
      <c r="I2719" s="40" t="s">
        <v>2182</v>
      </c>
      <c r="J2719" s="268">
        <v>45200</v>
      </c>
      <c r="K2719" s="382">
        <v>110</v>
      </c>
      <c r="L2719" s="123" t="s">
        <v>3753</v>
      </c>
    </row>
    <row r="2720" spans="1:12" ht="76.5" hidden="1" customHeight="1" x14ac:dyDescent="0.2">
      <c r="A2720" s="3">
        <v>2714</v>
      </c>
      <c r="B2720" s="40">
        <v>2502</v>
      </c>
      <c r="C2720" s="50" t="s">
        <v>3754</v>
      </c>
      <c r="D2720" s="93" t="s">
        <v>3755</v>
      </c>
      <c r="E2720" s="116"/>
      <c r="F2720" s="116" t="s">
        <v>34</v>
      </c>
      <c r="G2720" s="40" t="s">
        <v>3756</v>
      </c>
      <c r="H2720" s="610">
        <v>320000</v>
      </c>
      <c r="I2720" s="40" t="s">
        <v>1901</v>
      </c>
      <c r="J2720" s="268">
        <v>45200</v>
      </c>
      <c r="K2720" s="382">
        <v>352</v>
      </c>
      <c r="L2720" s="123" t="s">
        <v>3757</v>
      </c>
    </row>
    <row r="2721" spans="1:12" ht="76.5" hidden="1" customHeight="1" x14ac:dyDescent="0.2">
      <c r="A2721" s="3">
        <v>2715</v>
      </c>
      <c r="B2721" s="40">
        <v>2502</v>
      </c>
      <c r="C2721" s="50" t="s">
        <v>3758</v>
      </c>
      <c r="D2721" s="93">
        <v>8</v>
      </c>
      <c r="E2721" s="116"/>
      <c r="F2721" s="116" t="s">
        <v>34</v>
      </c>
      <c r="G2721" s="40" t="s">
        <v>3759</v>
      </c>
      <c r="H2721" s="610">
        <v>275000</v>
      </c>
      <c r="I2721" s="40" t="s">
        <v>1901</v>
      </c>
      <c r="J2721" s="268">
        <v>45017</v>
      </c>
      <c r="K2721" s="382">
        <v>351</v>
      </c>
      <c r="L2721" s="123" t="s">
        <v>3760</v>
      </c>
    </row>
    <row r="2722" spans="1:12" ht="102" hidden="1" customHeight="1" x14ac:dyDescent="0.2">
      <c r="A2722" s="3">
        <v>2716</v>
      </c>
      <c r="B2722" s="40">
        <v>2502</v>
      </c>
      <c r="C2722" s="50" t="s">
        <v>3761</v>
      </c>
      <c r="D2722" s="93">
        <v>10</v>
      </c>
      <c r="E2722" s="116"/>
      <c r="F2722" s="116" t="s">
        <v>34</v>
      </c>
      <c r="G2722" s="40" t="s">
        <v>3647</v>
      </c>
      <c r="H2722" s="610">
        <v>250000</v>
      </c>
      <c r="I2722" s="40" t="s">
        <v>295</v>
      </c>
      <c r="J2722" s="268">
        <v>45200</v>
      </c>
      <c r="K2722" s="382">
        <v>245</v>
      </c>
      <c r="L2722" s="123" t="s">
        <v>3762</v>
      </c>
    </row>
    <row r="2723" spans="1:12" ht="25.5" hidden="1" customHeight="1" x14ac:dyDescent="0.2">
      <c r="A2723" s="3">
        <v>2717</v>
      </c>
      <c r="B2723" s="40">
        <v>2502</v>
      </c>
      <c r="C2723" s="50" t="s">
        <v>1950</v>
      </c>
      <c r="D2723" s="93">
        <v>25</v>
      </c>
      <c r="E2723" s="116"/>
      <c r="F2723" s="116" t="s">
        <v>34</v>
      </c>
      <c r="G2723" s="40" t="s">
        <v>3763</v>
      </c>
      <c r="H2723" s="610">
        <v>500000</v>
      </c>
      <c r="I2723" s="40" t="s">
        <v>295</v>
      </c>
      <c r="J2723" s="268">
        <v>45200</v>
      </c>
      <c r="K2723" s="382">
        <v>248</v>
      </c>
      <c r="L2723" s="123" t="s">
        <v>3764</v>
      </c>
    </row>
    <row r="2724" spans="1:12" ht="76.5" hidden="1" customHeight="1" x14ac:dyDescent="0.2">
      <c r="A2724" s="3">
        <v>2718</v>
      </c>
      <c r="B2724" s="40">
        <v>2502</v>
      </c>
      <c r="C2724" s="50" t="s">
        <v>3765</v>
      </c>
      <c r="D2724" s="93">
        <v>1</v>
      </c>
      <c r="E2724" s="116"/>
      <c r="F2724" s="116" t="s">
        <v>34</v>
      </c>
      <c r="G2724" s="40" t="s">
        <v>3766</v>
      </c>
      <c r="H2724" s="610">
        <v>110000</v>
      </c>
      <c r="I2724" s="40" t="s">
        <v>693</v>
      </c>
      <c r="J2724" s="268">
        <v>45200</v>
      </c>
      <c r="K2724" s="382">
        <v>365</v>
      </c>
      <c r="L2724" s="123" t="s">
        <v>3767</v>
      </c>
    </row>
    <row r="2725" spans="1:12" ht="89.25" hidden="1" customHeight="1" x14ac:dyDescent="0.2">
      <c r="A2725" s="3">
        <v>2719</v>
      </c>
      <c r="B2725" s="40">
        <v>2502</v>
      </c>
      <c r="C2725" s="120" t="s">
        <v>3768</v>
      </c>
      <c r="D2725" s="93">
        <v>1</v>
      </c>
      <c r="E2725" s="116"/>
      <c r="F2725" s="116" t="s">
        <v>34</v>
      </c>
      <c r="G2725" s="34">
        <v>81102801</v>
      </c>
      <c r="H2725" s="610">
        <v>250000</v>
      </c>
      <c r="I2725" s="40" t="s">
        <v>295</v>
      </c>
      <c r="J2725" s="268">
        <v>45200</v>
      </c>
      <c r="K2725" s="382">
        <v>245</v>
      </c>
      <c r="L2725" s="123" t="s">
        <v>3769</v>
      </c>
    </row>
    <row r="2726" spans="1:12" ht="89.25" hidden="1" customHeight="1" x14ac:dyDescent="0.2">
      <c r="A2726" s="3">
        <v>2720</v>
      </c>
      <c r="B2726" s="40">
        <v>2502</v>
      </c>
      <c r="C2726" s="120" t="s">
        <v>3770</v>
      </c>
      <c r="D2726" s="93">
        <v>1</v>
      </c>
      <c r="E2726" s="116"/>
      <c r="F2726" s="116" t="s">
        <v>34</v>
      </c>
      <c r="G2726" s="40" t="s">
        <v>86</v>
      </c>
      <c r="H2726" s="610">
        <v>100000</v>
      </c>
      <c r="I2726" s="40" t="s">
        <v>295</v>
      </c>
      <c r="J2726" s="268">
        <v>45200</v>
      </c>
      <c r="K2726" s="382">
        <v>245</v>
      </c>
      <c r="L2726" s="123" t="s">
        <v>3771</v>
      </c>
    </row>
    <row r="2727" spans="1:12" ht="178.5" hidden="1" x14ac:dyDescent="0.2">
      <c r="A2727" s="3">
        <v>2721</v>
      </c>
      <c r="B2727" s="40">
        <v>2502</v>
      </c>
      <c r="C2727" s="50" t="s">
        <v>3772</v>
      </c>
      <c r="D2727" s="93">
        <v>20</v>
      </c>
      <c r="E2727" s="116"/>
      <c r="F2727" s="116" t="s">
        <v>34</v>
      </c>
      <c r="G2727" s="93" t="s">
        <v>3773</v>
      </c>
      <c r="H2727" s="610">
        <v>375000</v>
      </c>
      <c r="I2727" s="40" t="s">
        <v>1901</v>
      </c>
      <c r="J2727" s="268">
        <v>45200</v>
      </c>
      <c r="K2727" s="382">
        <v>350</v>
      </c>
      <c r="L2727" s="123" t="s">
        <v>3774</v>
      </c>
    </row>
    <row r="2728" spans="1:12" ht="38.25" hidden="1" customHeight="1" x14ac:dyDescent="0.2">
      <c r="A2728" s="3">
        <v>2722</v>
      </c>
      <c r="B2728" s="40">
        <v>2502</v>
      </c>
      <c r="C2728" s="50" t="s">
        <v>3775</v>
      </c>
      <c r="D2728" s="362" t="s">
        <v>3776</v>
      </c>
      <c r="E2728" s="125"/>
      <c r="F2728" s="116" t="s">
        <v>34</v>
      </c>
      <c r="G2728" s="40">
        <v>111116</v>
      </c>
      <c r="H2728" s="610">
        <v>25000</v>
      </c>
      <c r="I2728" s="40" t="s">
        <v>2141</v>
      </c>
      <c r="J2728" s="268">
        <v>45200</v>
      </c>
      <c r="K2728" s="382">
        <v>309</v>
      </c>
      <c r="L2728" s="123" t="s">
        <v>3777</v>
      </c>
    </row>
    <row r="2729" spans="1:12" ht="38.25" hidden="1" customHeight="1" x14ac:dyDescent="0.2">
      <c r="A2729" s="3">
        <v>2723</v>
      </c>
      <c r="B2729" s="40">
        <v>2502</v>
      </c>
      <c r="C2729" s="50" t="s">
        <v>3778</v>
      </c>
      <c r="D2729" s="93" t="s">
        <v>3779</v>
      </c>
      <c r="E2729" s="116"/>
      <c r="F2729" s="116" t="s">
        <v>34</v>
      </c>
      <c r="G2729" s="40" t="s">
        <v>3780</v>
      </c>
      <c r="H2729" s="610">
        <v>25000</v>
      </c>
      <c r="I2729" s="40" t="s">
        <v>35</v>
      </c>
      <c r="J2729" s="268">
        <v>45200</v>
      </c>
      <c r="K2729" s="382">
        <v>314</v>
      </c>
      <c r="L2729" s="123" t="s">
        <v>3781</v>
      </c>
    </row>
    <row r="2730" spans="1:12" ht="51" hidden="1" customHeight="1" x14ac:dyDescent="0.2">
      <c r="A2730" s="3">
        <v>2724</v>
      </c>
      <c r="B2730" s="40">
        <v>2502</v>
      </c>
      <c r="C2730" s="120" t="s">
        <v>3782</v>
      </c>
      <c r="D2730" s="93">
        <v>1</v>
      </c>
      <c r="E2730" s="116"/>
      <c r="F2730" s="116" t="s">
        <v>34</v>
      </c>
      <c r="G2730" s="40" t="s">
        <v>3783</v>
      </c>
      <c r="H2730" s="610">
        <v>125000</v>
      </c>
      <c r="I2730" s="40" t="s">
        <v>3784</v>
      </c>
      <c r="J2730" s="268">
        <v>45200</v>
      </c>
      <c r="K2730" s="382">
        <v>284</v>
      </c>
      <c r="L2730" s="123" t="s">
        <v>3785</v>
      </c>
    </row>
    <row r="2731" spans="1:12" ht="38.25" hidden="1" customHeight="1" x14ac:dyDescent="0.2">
      <c r="A2731" s="3">
        <v>2725</v>
      </c>
      <c r="B2731" s="40">
        <v>2502</v>
      </c>
      <c r="C2731" s="120" t="s">
        <v>3786</v>
      </c>
      <c r="D2731" s="93">
        <v>2</v>
      </c>
      <c r="E2731" s="116"/>
      <c r="F2731" s="116" t="s">
        <v>34</v>
      </c>
      <c r="G2731" s="40" t="s">
        <v>3787</v>
      </c>
      <c r="H2731" s="610">
        <v>25000</v>
      </c>
      <c r="I2731" s="40" t="s">
        <v>2182</v>
      </c>
      <c r="J2731" s="268">
        <v>45200</v>
      </c>
      <c r="K2731" s="382">
        <v>110</v>
      </c>
      <c r="L2731" s="123" t="s">
        <v>3788</v>
      </c>
    </row>
    <row r="2732" spans="1:12" ht="38.25" hidden="1" customHeight="1" x14ac:dyDescent="0.2">
      <c r="A2732" s="3">
        <v>2726</v>
      </c>
      <c r="B2732" s="40">
        <v>2502</v>
      </c>
      <c r="C2732" s="120" t="s">
        <v>3206</v>
      </c>
      <c r="D2732" s="93">
        <v>2</v>
      </c>
      <c r="E2732" s="116"/>
      <c r="F2732" s="116" t="s">
        <v>34</v>
      </c>
      <c r="G2732" s="40" t="s">
        <v>3789</v>
      </c>
      <c r="H2732" s="610">
        <v>500000</v>
      </c>
      <c r="I2732" s="40" t="s">
        <v>3790</v>
      </c>
      <c r="J2732" s="268">
        <v>45200</v>
      </c>
      <c r="K2732" s="382">
        <v>192</v>
      </c>
      <c r="L2732" s="123" t="s">
        <v>3791</v>
      </c>
    </row>
    <row r="2733" spans="1:12" ht="76.5" hidden="1" customHeight="1" x14ac:dyDescent="0.2">
      <c r="A2733" s="3">
        <v>2727</v>
      </c>
      <c r="B2733" s="40">
        <v>2502</v>
      </c>
      <c r="C2733" s="120" t="s">
        <v>3792</v>
      </c>
      <c r="D2733" s="93">
        <v>80</v>
      </c>
      <c r="E2733" s="116"/>
      <c r="F2733" s="116" t="s">
        <v>34</v>
      </c>
      <c r="G2733" s="40" t="s">
        <v>3793</v>
      </c>
      <c r="H2733" s="610">
        <v>500000</v>
      </c>
      <c r="I2733" s="40" t="s">
        <v>295</v>
      </c>
      <c r="J2733" s="268">
        <v>45200</v>
      </c>
      <c r="K2733" s="382">
        <v>247</v>
      </c>
      <c r="L2733" s="123" t="s">
        <v>3794</v>
      </c>
    </row>
    <row r="2734" spans="1:12" ht="12.75" hidden="1" customHeight="1" x14ac:dyDescent="0.2">
      <c r="A2734" s="3">
        <v>2728</v>
      </c>
      <c r="B2734" s="40">
        <v>2502</v>
      </c>
      <c r="C2734" s="120" t="s">
        <v>71</v>
      </c>
      <c r="D2734" s="93">
        <v>15</v>
      </c>
      <c r="E2734" s="116"/>
      <c r="F2734" s="116" t="s">
        <v>34</v>
      </c>
      <c r="G2734" s="40" t="s">
        <v>3795</v>
      </c>
      <c r="H2734" s="610">
        <v>25000</v>
      </c>
      <c r="I2734" s="40" t="s">
        <v>295</v>
      </c>
      <c r="J2734" s="268"/>
      <c r="K2734" s="382">
        <v>250</v>
      </c>
      <c r="L2734" s="123" t="s">
        <v>3796</v>
      </c>
    </row>
    <row r="2735" spans="1:12" ht="76.5" hidden="1" customHeight="1" x14ac:dyDescent="0.2">
      <c r="A2735" s="3">
        <v>2729</v>
      </c>
      <c r="B2735" s="40">
        <v>2502</v>
      </c>
      <c r="C2735" s="120" t="s">
        <v>3797</v>
      </c>
      <c r="D2735" s="93" t="s">
        <v>3798</v>
      </c>
      <c r="E2735" s="116"/>
      <c r="F2735" s="116" t="s">
        <v>34</v>
      </c>
      <c r="G2735" s="40" t="s">
        <v>3799</v>
      </c>
      <c r="H2735" s="610">
        <v>25500000</v>
      </c>
      <c r="I2735" s="40" t="s">
        <v>295</v>
      </c>
      <c r="J2735" s="268">
        <v>45200</v>
      </c>
      <c r="K2735" s="382">
        <v>251</v>
      </c>
      <c r="L2735" s="123" t="s">
        <v>3800</v>
      </c>
    </row>
    <row r="2736" spans="1:12" ht="63.75" hidden="1" customHeight="1" x14ac:dyDescent="0.2">
      <c r="A2736" s="3">
        <v>2730</v>
      </c>
      <c r="B2736" s="40">
        <v>2502</v>
      </c>
      <c r="C2736" s="120" t="s">
        <v>3801</v>
      </c>
      <c r="D2736" s="93" t="s">
        <v>3802</v>
      </c>
      <c r="E2736" s="116"/>
      <c r="F2736" s="116" t="s">
        <v>34</v>
      </c>
      <c r="G2736" s="40" t="s">
        <v>3803</v>
      </c>
      <c r="H2736" s="610">
        <v>50000</v>
      </c>
      <c r="I2736" s="40" t="s">
        <v>301</v>
      </c>
      <c r="J2736" s="268">
        <v>45200</v>
      </c>
      <c r="K2736" s="382">
        <v>269</v>
      </c>
      <c r="L2736" s="123" t="s">
        <v>3804</v>
      </c>
    </row>
    <row r="2737" spans="1:12" ht="63.75" hidden="1" customHeight="1" x14ac:dyDescent="0.2">
      <c r="A2737" s="3">
        <v>2731</v>
      </c>
      <c r="B2737" s="40">
        <v>2502</v>
      </c>
      <c r="C2737" s="120" t="s">
        <v>3805</v>
      </c>
      <c r="D2737" s="93" t="s">
        <v>3806</v>
      </c>
      <c r="E2737" s="116"/>
      <c r="F2737" s="116" t="s">
        <v>34</v>
      </c>
      <c r="G2737" s="40" t="s">
        <v>3807</v>
      </c>
      <c r="H2737" s="610">
        <v>100000</v>
      </c>
      <c r="I2737" s="40" t="s">
        <v>301</v>
      </c>
      <c r="J2737" s="268">
        <v>45200</v>
      </c>
      <c r="K2737" s="382">
        <v>269</v>
      </c>
      <c r="L2737" s="123" t="s">
        <v>3804</v>
      </c>
    </row>
    <row r="2738" spans="1:12" ht="63.75" hidden="1" customHeight="1" x14ac:dyDescent="0.2">
      <c r="A2738" s="3">
        <v>2732</v>
      </c>
      <c r="B2738" s="40">
        <v>2502</v>
      </c>
      <c r="C2738" s="120" t="s">
        <v>3808</v>
      </c>
      <c r="D2738" s="93" t="s">
        <v>3802</v>
      </c>
      <c r="E2738" s="116"/>
      <c r="F2738" s="116" t="s">
        <v>34</v>
      </c>
      <c r="G2738" s="40" t="s">
        <v>3809</v>
      </c>
      <c r="H2738" s="610">
        <v>50000</v>
      </c>
      <c r="I2738" s="40" t="s">
        <v>301</v>
      </c>
      <c r="J2738" s="268">
        <v>45231</v>
      </c>
      <c r="K2738" s="382">
        <v>269</v>
      </c>
      <c r="L2738" s="123" t="s">
        <v>3810</v>
      </c>
    </row>
    <row r="2739" spans="1:12" ht="38.25" hidden="1" customHeight="1" x14ac:dyDescent="0.2">
      <c r="A2739" s="3">
        <v>2733</v>
      </c>
      <c r="B2739" s="40">
        <v>2502</v>
      </c>
      <c r="C2739" s="120" t="s">
        <v>3811</v>
      </c>
      <c r="D2739" s="93" t="s">
        <v>3812</v>
      </c>
      <c r="E2739" s="116"/>
      <c r="F2739" s="116" t="s">
        <v>34</v>
      </c>
      <c r="G2739" s="40" t="s">
        <v>3813</v>
      </c>
      <c r="H2739" s="610">
        <v>10000</v>
      </c>
      <c r="I2739" s="40" t="s">
        <v>2140</v>
      </c>
      <c r="J2739" s="268">
        <v>45200</v>
      </c>
      <c r="K2739" s="382">
        <v>274</v>
      </c>
      <c r="L2739" s="123" t="s">
        <v>3814</v>
      </c>
    </row>
    <row r="2740" spans="1:12" ht="76.5" hidden="1" customHeight="1" x14ac:dyDescent="0.2">
      <c r="A2740" s="3">
        <v>2734</v>
      </c>
      <c r="B2740" s="40">
        <v>2502</v>
      </c>
      <c r="C2740" s="120" t="s">
        <v>3815</v>
      </c>
      <c r="D2740" s="93" t="s">
        <v>3816</v>
      </c>
      <c r="E2740" s="116"/>
      <c r="F2740" s="116" t="s">
        <v>34</v>
      </c>
      <c r="G2740" s="40" t="s">
        <v>3817</v>
      </c>
      <c r="H2740" s="610">
        <v>170000</v>
      </c>
      <c r="I2740" s="40" t="s">
        <v>3818</v>
      </c>
      <c r="J2740" s="268">
        <v>45170</v>
      </c>
      <c r="K2740" s="382">
        <v>278</v>
      </c>
      <c r="L2740" s="123" t="s">
        <v>3819</v>
      </c>
    </row>
    <row r="2741" spans="1:12" ht="76.5" hidden="1" customHeight="1" x14ac:dyDescent="0.2">
      <c r="A2741" s="3">
        <v>2735</v>
      </c>
      <c r="B2741" s="40">
        <v>2502</v>
      </c>
      <c r="C2741" s="120" t="s">
        <v>3820</v>
      </c>
      <c r="D2741" s="93" t="s">
        <v>3821</v>
      </c>
      <c r="E2741" s="116"/>
      <c r="F2741" s="116" t="s">
        <v>34</v>
      </c>
      <c r="G2741" s="40" t="s">
        <v>3822</v>
      </c>
      <c r="H2741" s="610">
        <v>150000</v>
      </c>
      <c r="I2741" s="40" t="s">
        <v>3818</v>
      </c>
      <c r="J2741" s="268">
        <v>45200</v>
      </c>
      <c r="K2741" s="382">
        <v>278</v>
      </c>
      <c r="L2741" s="123" t="s">
        <v>3823</v>
      </c>
    </row>
    <row r="2742" spans="1:12" ht="51" hidden="1" customHeight="1" x14ac:dyDescent="0.2">
      <c r="A2742" s="3">
        <v>2736</v>
      </c>
      <c r="B2742" s="40">
        <v>2502</v>
      </c>
      <c r="C2742" s="120" t="s">
        <v>3824</v>
      </c>
      <c r="D2742" s="93" t="s">
        <v>3825</v>
      </c>
      <c r="E2742" s="116"/>
      <c r="F2742" s="116" t="s">
        <v>34</v>
      </c>
      <c r="G2742" s="40" t="s">
        <v>3826</v>
      </c>
      <c r="H2742" s="610">
        <v>50000</v>
      </c>
      <c r="I2742" s="40" t="s">
        <v>3818</v>
      </c>
      <c r="J2742" s="268">
        <v>45200</v>
      </c>
      <c r="K2742" s="382">
        <v>278</v>
      </c>
      <c r="L2742" s="123" t="s">
        <v>3827</v>
      </c>
    </row>
    <row r="2743" spans="1:12" ht="76.5" hidden="1" customHeight="1" x14ac:dyDescent="0.2">
      <c r="A2743" s="3">
        <v>2737</v>
      </c>
      <c r="B2743" s="40">
        <v>2502</v>
      </c>
      <c r="C2743" s="120" t="s">
        <v>3828</v>
      </c>
      <c r="D2743" s="93" t="s">
        <v>3829</v>
      </c>
      <c r="E2743" s="116"/>
      <c r="F2743" s="116" t="s">
        <v>34</v>
      </c>
      <c r="G2743" s="40" t="s">
        <v>3830</v>
      </c>
      <c r="H2743" s="610">
        <v>100000</v>
      </c>
      <c r="I2743" s="40" t="s">
        <v>3818</v>
      </c>
      <c r="J2743" s="268">
        <v>45170</v>
      </c>
      <c r="K2743" s="382">
        <v>278</v>
      </c>
      <c r="L2743" s="123" t="s">
        <v>3831</v>
      </c>
    </row>
    <row r="2744" spans="1:12" ht="63.75" hidden="1" customHeight="1" x14ac:dyDescent="0.2">
      <c r="A2744" s="3">
        <v>2738</v>
      </c>
      <c r="B2744" s="40">
        <v>2502</v>
      </c>
      <c r="C2744" s="120" t="s">
        <v>3832</v>
      </c>
      <c r="D2744" s="93" t="s">
        <v>3833</v>
      </c>
      <c r="E2744" s="116"/>
      <c r="F2744" s="116" t="s">
        <v>34</v>
      </c>
      <c r="G2744" s="40" t="s">
        <v>3834</v>
      </c>
      <c r="H2744" s="610">
        <v>190000</v>
      </c>
      <c r="I2744" s="40" t="s">
        <v>3818</v>
      </c>
      <c r="J2744" s="268">
        <v>45170</v>
      </c>
      <c r="K2744" s="382">
        <v>278</v>
      </c>
      <c r="L2744" s="123" t="s">
        <v>3835</v>
      </c>
    </row>
    <row r="2745" spans="1:12" ht="89.25" hidden="1" customHeight="1" x14ac:dyDescent="0.2">
      <c r="A2745" s="3">
        <v>2739</v>
      </c>
      <c r="B2745" s="40">
        <v>2502</v>
      </c>
      <c r="C2745" s="120" t="s">
        <v>3836</v>
      </c>
      <c r="D2745" s="93" t="s">
        <v>3837</v>
      </c>
      <c r="E2745" s="116"/>
      <c r="F2745" s="116" t="s">
        <v>34</v>
      </c>
      <c r="G2745" s="40" t="s">
        <v>3838</v>
      </c>
      <c r="H2745" s="610">
        <v>120000</v>
      </c>
      <c r="I2745" s="40" t="s">
        <v>3818</v>
      </c>
      <c r="J2745" s="268">
        <v>45200</v>
      </c>
      <c r="K2745" s="382">
        <v>278</v>
      </c>
      <c r="L2745" s="123" t="s">
        <v>3839</v>
      </c>
    </row>
    <row r="2746" spans="1:12" ht="63.75" hidden="1" customHeight="1" x14ac:dyDescent="0.2">
      <c r="A2746" s="3">
        <v>2740</v>
      </c>
      <c r="B2746" s="40">
        <v>2502</v>
      </c>
      <c r="C2746" s="120" t="s">
        <v>3840</v>
      </c>
      <c r="D2746" s="93" t="s">
        <v>3841</v>
      </c>
      <c r="E2746" s="116"/>
      <c r="F2746" s="116" t="s">
        <v>34</v>
      </c>
      <c r="G2746" s="40">
        <v>21102501</v>
      </c>
      <c r="H2746" s="610">
        <v>93000</v>
      </c>
      <c r="I2746" s="40" t="s">
        <v>3818</v>
      </c>
      <c r="J2746" s="268">
        <v>45200</v>
      </c>
      <c r="K2746" s="382">
        <v>278</v>
      </c>
      <c r="L2746" s="123" t="s">
        <v>3842</v>
      </c>
    </row>
    <row r="2747" spans="1:12" ht="25.5" hidden="1" customHeight="1" x14ac:dyDescent="0.2">
      <c r="A2747" s="3">
        <v>2741</v>
      </c>
      <c r="B2747" s="40">
        <v>2502</v>
      </c>
      <c r="C2747" s="120" t="s">
        <v>3843</v>
      </c>
      <c r="D2747" s="93" t="s">
        <v>3844</v>
      </c>
      <c r="E2747" s="116"/>
      <c r="F2747" s="116" t="s">
        <v>34</v>
      </c>
      <c r="G2747" s="40" t="s">
        <v>3845</v>
      </c>
      <c r="H2747" s="610">
        <v>90000</v>
      </c>
      <c r="I2747" s="40" t="s">
        <v>3818</v>
      </c>
      <c r="J2747" s="268">
        <v>45200</v>
      </c>
      <c r="K2747" s="382">
        <v>278</v>
      </c>
      <c r="L2747" s="123" t="s">
        <v>3846</v>
      </c>
    </row>
    <row r="2748" spans="1:12" ht="12.75" hidden="1" customHeight="1" x14ac:dyDescent="0.2">
      <c r="A2748" s="3">
        <v>2742</v>
      </c>
      <c r="B2748" s="40">
        <v>2502</v>
      </c>
      <c r="C2748" s="120" t="s">
        <v>3847</v>
      </c>
      <c r="D2748" s="93" t="s">
        <v>3848</v>
      </c>
      <c r="E2748" s="116"/>
      <c r="F2748" s="116" t="s">
        <v>34</v>
      </c>
      <c r="G2748" s="40" t="s">
        <v>3849</v>
      </c>
      <c r="H2748" s="610">
        <v>40000</v>
      </c>
      <c r="I2748" s="40" t="s">
        <v>3818</v>
      </c>
      <c r="J2748" s="268">
        <v>45231</v>
      </c>
      <c r="K2748" s="382">
        <v>278</v>
      </c>
      <c r="L2748" s="123" t="s">
        <v>3850</v>
      </c>
    </row>
    <row r="2749" spans="1:12" ht="12.75" hidden="1" customHeight="1" x14ac:dyDescent="0.2">
      <c r="A2749" s="3">
        <v>2743</v>
      </c>
      <c r="B2749" s="40">
        <v>2502</v>
      </c>
      <c r="C2749" s="120" t="s">
        <v>3851</v>
      </c>
      <c r="D2749" s="93" t="s">
        <v>3852</v>
      </c>
      <c r="E2749" s="116"/>
      <c r="F2749" s="116" t="s">
        <v>34</v>
      </c>
      <c r="G2749" s="40" t="s">
        <v>3849</v>
      </c>
      <c r="H2749" s="610">
        <v>7000</v>
      </c>
      <c r="I2749" s="40" t="s">
        <v>3818</v>
      </c>
      <c r="J2749" s="268">
        <v>45231</v>
      </c>
      <c r="K2749" s="382">
        <v>278</v>
      </c>
      <c r="L2749" s="123" t="s">
        <v>3850</v>
      </c>
    </row>
    <row r="2750" spans="1:12" ht="25.5" hidden="1" customHeight="1" x14ac:dyDescent="0.2">
      <c r="A2750" s="3">
        <v>2744</v>
      </c>
      <c r="B2750" s="40">
        <v>2502</v>
      </c>
      <c r="C2750" s="120" t="s">
        <v>3853</v>
      </c>
      <c r="D2750" s="93" t="s">
        <v>3854</v>
      </c>
      <c r="E2750" s="116"/>
      <c r="F2750" s="116" t="s">
        <v>34</v>
      </c>
      <c r="G2750" s="40" t="s">
        <v>3855</v>
      </c>
      <c r="H2750" s="610">
        <v>15000</v>
      </c>
      <c r="I2750" s="40" t="s">
        <v>3818</v>
      </c>
      <c r="J2750" s="268">
        <v>45200</v>
      </c>
      <c r="K2750" s="382">
        <v>278</v>
      </c>
      <c r="L2750" s="123" t="s">
        <v>3856</v>
      </c>
    </row>
    <row r="2751" spans="1:12" ht="12.75" hidden="1" customHeight="1" x14ac:dyDescent="0.2">
      <c r="A2751" s="3">
        <v>2745</v>
      </c>
      <c r="B2751" s="40">
        <v>2502</v>
      </c>
      <c r="C2751" s="120" t="s">
        <v>3857</v>
      </c>
      <c r="D2751" s="93" t="s">
        <v>3854</v>
      </c>
      <c r="E2751" s="116"/>
      <c r="F2751" s="116" t="s">
        <v>34</v>
      </c>
      <c r="G2751" s="40" t="s">
        <v>3858</v>
      </c>
      <c r="H2751" s="610">
        <v>10000</v>
      </c>
      <c r="I2751" s="40" t="s">
        <v>3818</v>
      </c>
      <c r="J2751" s="268">
        <v>45170</v>
      </c>
      <c r="K2751" s="382">
        <v>278</v>
      </c>
      <c r="L2751" s="123" t="s">
        <v>3856</v>
      </c>
    </row>
    <row r="2752" spans="1:12" ht="38.25" hidden="1" customHeight="1" x14ac:dyDescent="0.2">
      <c r="A2752" s="3">
        <v>2746</v>
      </c>
      <c r="B2752" s="40">
        <v>2502</v>
      </c>
      <c r="C2752" s="120" t="s">
        <v>3859</v>
      </c>
      <c r="D2752" s="93" t="s">
        <v>3854</v>
      </c>
      <c r="E2752" s="116"/>
      <c r="F2752" s="116" t="s">
        <v>34</v>
      </c>
      <c r="G2752" s="40">
        <v>10171702</v>
      </c>
      <c r="H2752" s="610">
        <v>15000</v>
      </c>
      <c r="I2752" s="40" t="s">
        <v>3818</v>
      </c>
      <c r="J2752" s="268">
        <v>45200</v>
      </c>
      <c r="K2752" s="382">
        <v>278</v>
      </c>
      <c r="L2752" s="123" t="s">
        <v>3860</v>
      </c>
    </row>
    <row r="2753" spans="1:12" ht="63.75" hidden="1" customHeight="1" x14ac:dyDescent="0.2">
      <c r="A2753" s="3">
        <v>2747</v>
      </c>
      <c r="B2753" s="40">
        <v>2502</v>
      </c>
      <c r="C2753" s="120" t="s">
        <v>3861</v>
      </c>
      <c r="D2753" s="93" t="s">
        <v>3548</v>
      </c>
      <c r="E2753" s="116"/>
      <c r="F2753" s="116" t="s">
        <v>34</v>
      </c>
      <c r="G2753" s="40">
        <v>391115</v>
      </c>
      <c r="H2753" s="610">
        <v>100000</v>
      </c>
      <c r="I2753" s="40" t="s">
        <v>364</v>
      </c>
      <c r="J2753" s="268">
        <v>45231</v>
      </c>
      <c r="K2753" s="382">
        <v>304</v>
      </c>
      <c r="L2753" s="123" t="s">
        <v>3862</v>
      </c>
    </row>
    <row r="2754" spans="1:12" ht="25.5" hidden="1" customHeight="1" x14ac:dyDescent="0.2">
      <c r="A2754" s="3">
        <v>2748</v>
      </c>
      <c r="B2754" s="40">
        <v>2502</v>
      </c>
      <c r="C2754" s="120" t="s">
        <v>1991</v>
      </c>
      <c r="D2754" s="93" t="s">
        <v>3863</v>
      </c>
      <c r="E2754" s="116"/>
      <c r="F2754" s="116" t="s">
        <v>34</v>
      </c>
      <c r="G2754" s="40">
        <v>301116</v>
      </c>
      <c r="H2754" s="610">
        <v>75000</v>
      </c>
      <c r="I2754" s="40" t="s">
        <v>2141</v>
      </c>
      <c r="J2754" s="268">
        <v>45200</v>
      </c>
      <c r="K2754" s="382">
        <v>309</v>
      </c>
      <c r="L2754" s="123" t="s">
        <v>3864</v>
      </c>
    </row>
    <row r="2755" spans="1:12" ht="25.5" hidden="1" customHeight="1" x14ac:dyDescent="0.2">
      <c r="A2755" s="3">
        <v>2749</v>
      </c>
      <c r="B2755" s="40">
        <v>2502</v>
      </c>
      <c r="C2755" s="120" t="s">
        <v>3865</v>
      </c>
      <c r="D2755" s="93" t="s">
        <v>3866</v>
      </c>
      <c r="E2755" s="116"/>
      <c r="F2755" s="116" t="s">
        <v>34</v>
      </c>
      <c r="G2755" s="40">
        <v>301116</v>
      </c>
      <c r="H2755" s="610">
        <v>100000</v>
      </c>
      <c r="I2755" s="40" t="s">
        <v>2141</v>
      </c>
      <c r="J2755" s="268">
        <v>45200</v>
      </c>
      <c r="K2755" s="382">
        <v>309</v>
      </c>
      <c r="L2755" s="123" t="s">
        <v>3867</v>
      </c>
    </row>
    <row r="2756" spans="1:12" ht="25.5" hidden="1" customHeight="1" x14ac:dyDescent="0.2">
      <c r="A2756" s="3">
        <v>2750</v>
      </c>
      <c r="B2756" s="40">
        <v>2502</v>
      </c>
      <c r="C2756" s="120" t="s">
        <v>3868</v>
      </c>
      <c r="D2756" s="93" t="s">
        <v>3866</v>
      </c>
      <c r="E2756" s="116"/>
      <c r="F2756" s="116" t="s">
        <v>34</v>
      </c>
      <c r="G2756" s="40">
        <v>301116</v>
      </c>
      <c r="H2756" s="610">
        <v>100000</v>
      </c>
      <c r="I2756" s="40" t="s">
        <v>2141</v>
      </c>
      <c r="J2756" s="268">
        <v>45200</v>
      </c>
      <c r="K2756" s="382">
        <v>309</v>
      </c>
      <c r="L2756" s="123" t="s">
        <v>3869</v>
      </c>
    </row>
    <row r="2757" spans="1:12" ht="25.5" hidden="1" customHeight="1" x14ac:dyDescent="0.2">
      <c r="A2757" s="3">
        <v>2751</v>
      </c>
      <c r="B2757" s="40">
        <v>2502</v>
      </c>
      <c r="C2757" s="120" t="s">
        <v>3870</v>
      </c>
      <c r="D2757" s="93" t="s">
        <v>3871</v>
      </c>
      <c r="E2757" s="116"/>
      <c r="F2757" s="116" t="s">
        <v>34</v>
      </c>
      <c r="G2757" s="40">
        <v>111016</v>
      </c>
      <c r="H2757" s="610">
        <v>75000</v>
      </c>
      <c r="I2757" s="40" t="s">
        <v>35</v>
      </c>
      <c r="J2757" s="268">
        <v>45200</v>
      </c>
      <c r="K2757" s="382">
        <v>314</v>
      </c>
      <c r="L2757" s="123" t="s">
        <v>3872</v>
      </c>
    </row>
    <row r="2758" spans="1:12" ht="38.25" hidden="1" customHeight="1" x14ac:dyDescent="0.2">
      <c r="A2758" s="3">
        <v>2752</v>
      </c>
      <c r="B2758" s="40">
        <v>2502</v>
      </c>
      <c r="C2758" s="120" t="s">
        <v>3873</v>
      </c>
      <c r="D2758" s="93" t="s">
        <v>3874</v>
      </c>
      <c r="E2758" s="116"/>
      <c r="F2758" s="116" t="s">
        <v>34</v>
      </c>
      <c r="G2758" s="40">
        <v>111016</v>
      </c>
      <c r="H2758" s="610">
        <v>100000</v>
      </c>
      <c r="I2758" s="40" t="s">
        <v>35</v>
      </c>
      <c r="J2758" s="268">
        <v>45200</v>
      </c>
      <c r="K2758" s="382">
        <v>314</v>
      </c>
      <c r="L2758" s="123" t="s">
        <v>3875</v>
      </c>
    </row>
    <row r="2759" spans="1:12" ht="25.5" hidden="1" customHeight="1" x14ac:dyDescent="0.2">
      <c r="A2759" s="3">
        <v>2753</v>
      </c>
      <c r="B2759" s="40">
        <v>2502</v>
      </c>
      <c r="C2759" s="120" t="s">
        <v>3876</v>
      </c>
      <c r="D2759" s="93">
        <v>15</v>
      </c>
      <c r="E2759" s="116"/>
      <c r="F2759" s="116" t="s">
        <v>34</v>
      </c>
      <c r="G2759" s="40" t="s">
        <v>3877</v>
      </c>
      <c r="H2759" s="610">
        <v>125000</v>
      </c>
      <c r="I2759" s="40" t="s">
        <v>495</v>
      </c>
      <c r="J2759" s="268">
        <v>45200</v>
      </c>
      <c r="K2759" s="382">
        <v>319</v>
      </c>
      <c r="L2759" s="123" t="s">
        <v>3878</v>
      </c>
    </row>
    <row r="2760" spans="1:12" ht="12.75" hidden="1" customHeight="1" x14ac:dyDescent="0.2">
      <c r="A2760" s="3">
        <v>2754</v>
      </c>
      <c r="B2760" s="40">
        <v>2502</v>
      </c>
      <c r="C2760" s="120" t="s">
        <v>3879</v>
      </c>
      <c r="D2760" s="93">
        <v>10</v>
      </c>
      <c r="E2760" s="116"/>
      <c r="F2760" s="116" t="s">
        <v>34</v>
      </c>
      <c r="G2760" s="40">
        <v>40171517</v>
      </c>
      <c r="H2760" s="610">
        <v>60000</v>
      </c>
      <c r="I2760" s="40" t="s">
        <v>505</v>
      </c>
      <c r="J2760" s="268">
        <v>45261</v>
      </c>
      <c r="K2760" s="382">
        <v>324</v>
      </c>
      <c r="L2760" s="123" t="s">
        <v>3880</v>
      </c>
    </row>
    <row r="2761" spans="1:12" ht="12.75" hidden="1" customHeight="1" x14ac:dyDescent="0.2">
      <c r="A2761" s="3">
        <v>2755</v>
      </c>
      <c r="B2761" s="40">
        <v>2502</v>
      </c>
      <c r="C2761" s="120" t="s">
        <v>3881</v>
      </c>
      <c r="D2761" s="93">
        <v>10</v>
      </c>
      <c r="E2761" s="116"/>
      <c r="F2761" s="116" t="s">
        <v>34</v>
      </c>
      <c r="G2761" s="40">
        <v>40171517</v>
      </c>
      <c r="H2761" s="610">
        <v>80000</v>
      </c>
      <c r="I2761" s="40" t="s">
        <v>505</v>
      </c>
      <c r="J2761" s="268">
        <v>45261</v>
      </c>
      <c r="K2761" s="382">
        <v>324</v>
      </c>
      <c r="L2761" s="123" t="s">
        <v>3880</v>
      </c>
    </row>
    <row r="2762" spans="1:12" ht="25.5" hidden="1" customHeight="1" x14ac:dyDescent="0.2">
      <c r="A2762" s="3">
        <v>2756</v>
      </c>
      <c r="B2762" s="40">
        <v>2502</v>
      </c>
      <c r="C2762" s="120" t="s">
        <v>3882</v>
      </c>
      <c r="D2762" s="93">
        <v>10</v>
      </c>
      <c r="E2762" s="116"/>
      <c r="F2762" s="116" t="s">
        <v>34</v>
      </c>
      <c r="G2762" s="40">
        <v>40141607</v>
      </c>
      <c r="H2762" s="610">
        <v>60000</v>
      </c>
      <c r="I2762" s="40" t="s">
        <v>505</v>
      </c>
      <c r="J2762" s="268">
        <v>45261</v>
      </c>
      <c r="K2762" s="382">
        <v>324</v>
      </c>
      <c r="L2762" s="123" t="s">
        <v>3880</v>
      </c>
    </row>
    <row r="2763" spans="1:12" ht="12.75" hidden="1" customHeight="1" x14ac:dyDescent="0.2">
      <c r="A2763" s="3">
        <v>2757</v>
      </c>
      <c r="B2763" s="40">
        <v>2502</v>
      </c>
      <c r="C2763" s="120" t="s">
        <v>3883</v>
      </c>
      <c r="D2763" s="93">
        <v>20</v>
      </c>
      <c r="E2763" s="116"/>
      <c r="F2763" s="116" t="s">
        <v>34</v>
      </c>
      <c r="G2763" s="40">
        <v>31191501</v>
      </c>
      <c r="H2763" s="610">
        <v>20000</v>
      </c>
      <c r="I2763" s="40" t="s">
        <v>505</v>
      </c>
      <c r="J2763" s="268">
        <v>45200</v>
      </c>
      <c r="K2763" s="382">
        <v>324</v>
      </c>
      <c r="L2763" s="123" t="s">
        <v>3880</v>
      </c>
    </row>
    <row r="2764" spans="1:12" ht="51" hidden="1" customHeight="1" x14ac:dyDescent="0.2">
      <c r="A2764" s="3">
        <v>2758</v>
      </c>
      <c r="B2764" s="40">
        <v>2502</v>
      </c>
      <c r="C2764" s="120" t="s">
        <v>3884</v>
      </c>
      <c r="D2764" s="93" t="s">
        <v>3885</v>
      </c>
      <c r="E2764" s="116"/>
      <c r="F2764" s="116" t="s">
        <v>34</v>
      </c>
      <c r="G2764" s="40">
        <v>70111799</v>
      </c>
      <c r="H2764" s="610">
        <v>800000</v>
      </c>
      <c r="I2764" s="40" t="s">
        <v>669</v>
      </c>
      <c r="J2764" s="268">
        <v>45261</v>
      </c>
      <c r="K2764" s="382">
        <v>344</v>
      </c>
      <c r="L2764" s="123" t="s">
        <v>3886</v>
      </c>
    </row>
    <row r="2765" spans="1:12" ht="25.5" hidden="1" customHeight="1" x14ac:dyDescent="0.2">
      <c r="A2765" s="3">
        <v>2759</v>
      </c>
      <c r="B2765" s="40">
        <v>2502</v>
      </c>
      <c r="C2765" s="120" t="s">
        <v>3887</v>
      </c>
      <c r="D2765" s="93" t="s">
        <v>3565</v>
      </c>
      <c r="E2765" s="116"/>
      <c r="F2765" s="116" t="s">
        <v>34</v>
      </c>
      <c r="G2765" s="40">
        <v>27111929</v>
      </c>
      <c r="H2765" s="610">
        <v>200000</v>
      </c>
      <c r="I2765" s="40" t="s">
        <v>3648</v>
      </c>
      <c r="J2765" s="268">
        <v>45200</v>
      </c>
      <c r="K2765" s="382">
        <v>329</v>
      </c>
      <c r="L2765" s="123" t="s">
        <v>3888</v>
      </c>
    </row>
    <row r="2766" spans="1:12" ht="25.5" hidden="1" customHeight="1" x14ac:dyDescent="0.2">
      <c r="A2766" s="3">
        <v>2760</v>
      </c>
      <c r="B2766" s="40">
        <v>2502</v>
      </c>
      <c r="C2766" s="120" t="s">
        <v>3889</v>
      </c>
      <c r="D2766" s="93" t="s">
        <v>3885</v>
      </c>
      <c r="E2766" s="116"/>
      <c r="F2766" s="116" t="s">
        <v>34</v>
      </c>
      <c r="G2766" s="40">
        <v>27111802</v>
      </c>
      <c r="H2766" s="610">
        <v>250000</v>
      </c>
      <c r="I2766" s="40" t="s">
        <v>3648</v>
      </c>
      <c r="J2766" s="268">
        <v>45170</v>
      </c>
      <c r="K2766" s="382">
        <v>329</v>
      </c>
      <c r="L2766" s="123" t="s">
        <v>3890</v>
      </c>
    </row>
    <row r="2767" spans="1:12" ht="25.5" hidden="1" customHeight="1" x14ac:dyDescent="0.2">
      <c r="A2767" s="3">
        <v>2761</v>
      </c>
      <c r="B2767" s="40">
        <v>2502</v>
      </c>
      <c r="C2767" s="120" t="s">
        <v>3891</v>
      </c>
      <c r="D2767" s="93" t="s">
        <v>3885</v>
      </c>
      <c r="E2767" s="116"/>
      <c r="F2767" s="116" t="s">
        <v>34</v>
      </c>
      <c r="G2767" s="40">
        <v>27112007</v>
      </c>
      <c r="H2767" s="610">
        <v>25000</v>
      </c>
      <c r="I2767" s="40" t="s">
        <v>3648</v>
      </c>
      <c r="J2767" s="268">
        <v>45170</v>
      </c>
      <c r="K2767" s="382">
        <v>329</v>
      </c>
      <c r="L2767" s="123" t="s">
        <v>3892</v>
      </c>
    </row>
    <row r="2768" spans="1:12" ht="51" hidden="1" customHeight="1" x14ac:dyDescent="0.2">
      <c r="A2768" s="3">
        <v>2762</v>
      </c>
      <c r="B2768" s="40">
        <v>2502</v>
      </c>
      <c r="C2768" s="120" t="s">
        <v>3893</v>
      </c>
      <c r="D2768" s="93" t="s">
        <v>3894</v>
      </c>
      <c r="E2768" s="116"/>
      <c r="F2768" s="116" t="s">
        <v>34</v>
      </c>
      <c r="G2768" s="40" t="s">
        <v>3895</v>
      </c>
      <c r="H2768" s="610">
        <v>25000</v>
      </c>
      <c r="I2768" s="40" t="s">
        <v>3648</v>
      </c>
      <c r="J2768" s="268">
        <v>45170</v>
      </c>
      <c r="K2768" s="382">
        <v>329</v>
      </c>
      <c r="L2768" s="123" t="s">
        <v>3892</v>
      </c>
    </row>
    <row r="2769" spans="1:12" ht="25.5" hidden="1" customHeight="1" x14ac:dyDescent="0.2">
      <c r="A2769" s="3">
        <v>2763</v>
      </c>
      <c r="B2769" s="40">
        <v>2502</v>
      </c>
      <c r="C2769" s="120" t="s">
        <v>3896</v>
      </c>
      <c r="D2769" s="93" t="s">
        <v>3565</v>
      </c>
      <c r="E2769" s="116"/>
      <c r="F2769" s="116" t="s">
        <v>34</v>
      </c>
      <c r="G2769" s="40">
        <v>471316</v>
      </c>
      <c r="H2769" s="610">
        <v>50000</v>
      </c>
      <c r="I2769" s="40" t="s">
        <v>3897</v>
      </c>
      <c r="J2769" s="268">
        <v>45200</v>
      </c>
      <c r="K2769" s="382">
        <v>354</v>
      </c>
      <c r="L2769" s="123" t="s">
        <v>5797</v>
      </c>
    </row>
    <row r="2770" spans="1:12" ht="63.75" hidden="1" customHeight="1" x14ac:dyDescent="0.2">
      <c r="A2770" s="3">
        <v>2764</v>
      </c>
      <c r="B2770" s="40">
        <v>2502</v>
      </c>
      <c r="C2770" s="120" t="s">
        <v>3898</v>
      </c>
      <c r="D2770" s="93">
        <v>5</v>
      </c>
      <c r="E2770" s="116"/>
      <c r="F2770" s="116" t="s">
        <v>34</v>
      </c>
      <c r="G2770" s="40">
        <v>5215</v>
      </c>
      <c r="H2770" s="610">
        <v>450000</v>
      </c>
      <c r="I2770" s="40" t="s">
        <v>3899</v>
      </c>
      <c r="J2770" s="268">
        <v>45261</v>
      </c>
      <c r="K2770" s="382">
        <v>359</v>
      </c>
      <c r="L2770" s="347" t="s">
        <v>3900</v>
      </c>
    </row>
    <row r="2771" spans="1:12" ht="12.75" hidden="1" customHeight="1" x14ac:dyDescent="0.2">
      <c r="A2771" s="3">
        <v>2765</v>
      </c>
      <c r="B2771" s="40">
        <v>2502</v>
      </c>
      <c r="C2771" s="120" t="s">
        <v>3901</v>
      </c>
      <c r="D2771" s="93" t="s">
        <v>3902</v>
      </c>
      <c r="E2771" s="116"/>
      <c r="F2771" s="116" t="s">
        <v>34</v>
      </c>
      <c r="G2771" s="40">
        <v>27112003</v>
      </c>
      <c r="H2771" s="610">
        <v>60000</v>
      </c>
      <c r="I2771" s="40" t="s">
        <v>693</v>
      </c>
      <c r="J2771" s="268">
        <v>45200</v>
      </c>
      <c r="K2771" s="382">
        <v>364</v>
      </c>
      <c r="L2771" s="123" t="s">
        <v>3903</v>
      </c>
    </row>
    <row r="2772" spans="1:12" ht="25.5" hidden="1" customHeight="1" x14ac:dyDescent="0.2">
      <c r="A2772" s="3">
        <v>2766</v>
      </c>
      <c r="B2772" s="40">
        <v>2502</v>
      </c>
      <c r="C2772" s="120" t="s">
        <v>3904</v>
      </c>
      <c r="D2772" s="93" t="s">
        <v>3905</v>
      </c>
      <c r="E2772" s="116"/>
      <c r="F2772" s="116" t="s">
        <v>34</v>
      </c>
      <c r="G2772" s="40"/>
      <c r="H2772" s="610">
        <v>120000</v>
      </c>
      <c r="I2772" s="40" t="s">
        <v>693</v>
      </c>
      <c r="J2772" s="268">
        <v>45170</v>
      </c>
      <c r="K2772" s="382">
        <v>364</v>
      </c>
      <c r="L2772" s="123" t="s">
        <v>3906</v>
      </c>
    </row>
    <row r="2773" spans="1:12" ht="12.75" hidden="1" customHeight="1" x14ac:dyDescent="0.2">
      <c r="A2773" s="3">
        <v>2767</v>
      </c>
      <c r="B2773" s="40">
        <v>2502</v>
      </c>
      <c r="C2773" s="120" t="s">
        <v>3907</v>
      </c>
      <c r="D2773" s="93" t="s">
        <v>3821</v>
      </c>
      <c r="E2773" s="116"/>
      <c r="F2773" s="116" t="s">
        <v>34</v>
      </c>
      <c r="G2773" s="40"/>
      <c r="H2773" s="610">
        <v>50000</v>
      </c>
      <c r="I2773" s="40" t="s">
        <v>693</v>
      </c>
      <c r="J2773" s="268">
        <v>45170</v>
      </c>
      <c r="K2773" s="382">
        <v>364</v>
      </c>
      <c r="L2773" s="123" t="s">
        <v>3908</v>
      </c>
    </row>
    <row r="2774" spans="1:12" ht="25.5" hidden="1" customHeight="1" x14ac:dyDescent="0.2">
      <c r="A2774" s="3">
        <v>2768</v>
      </c>
      <c r="B2774" s="40">
        <v>2502</v>
      </c>
      <c r="C2774" s="120" t="s">
        <v>3909</v>
      </c>
      <c r="D2774" s="93" t="s">
        <v>3910</v>
      </c>
      <c r="E2774" s="116"/>
      <c r="F2774" s="116" t="s">
        <v>34</v>
      </c>
      <c r="G2774" s="40">
        <v>311515</v>
      </c>
      <c r="H2774" s="610">
        <v>600000</v>
      </c>
      <c r="I2774" s="40" t="s">
        <v>693</v>
      </c>
      <c r="J2774" s="268">
        <v>45200</v>
      </c>
      <c r="K2774" s="382">
        <v>364</v>
      </c>
      <c r="L2774" s="123" t="s">
        <v>3903</v>
      </c>
    </row>
    <row r="2775" spans="1:12" ht="12.75" hidden="1" customHeight="1" x14ac:dyDescent="0.2">
      <c r="A2775" s="3">
        <v>2769</v>
      </c>
      <c r="B2775" s="40">
        <v>2502</v>
      </c>
      <c r="C2775" s="120" t="s">
        <v>3911</v>
      </c>
      <c r="D2775" s="93" t="s">
        <v>3912</v>
      </c>
      <c r="E2775" s="116"/>
      <c r="F2775" s="116" t="s">
        <v>34</v>
      </c>
      <c r="G2775" s="40">
        <v>1116</v>
      </c>
      <c r="H2775" s="610">
        <v>100000</v>
      </c>
      <c r="I2775" s="40" t="s">
        <v>693</v>
      </c>
      <c r="J2775" s="268">
        <v>45200</v>
      </c>
      <c r="K2775" s="382">
        <v>364</v>
      </c>
      <c r="L2775" s="123" t="s">
        <v>3903</v>
      </c>
    </row>
    <row r="2776" spans="1:12" ht="12.75" hidden="1" customHeight="1" x14ac:dyDescent="0.2">
      <c r="A2776" s="3">
        <v>2770</v>
      </c>
      <c r="B2776" s="40">
        <v>2502</v>
      </c>
      <c r="C2776" s="120" t="s">
        <v>3913</v>
      </c>
      <c r="D2776" s="93" t="s">
        <v>3912</v>
      </c>
      <c r="E2776" s="116"/>
      <c r="F2776" s="116" t="s">
        <v>34</v>
      </c>
      <c r="G2776" s="40">
        <v>1116</v>
      </c>
      <c r="H2776" s="610">
        <v>60000</v>
      </c>
      <c r="I2776" s="40" t="s">
        <v>693</v>
      </c>
      <c r="J2776" s="268">
        <v>45200</v>
      </c>
      <c r="K2776" s="382">
        <v>364</v>
      </c>
      <c r="L2776" s="123" t="s">
        <v>3903</v>
      </c>
    </row>
    <row r="2777" spans="1:12" ht="12.75" hidden="1" customHeight="1" x14ac:dyDescent="0.2">
      <c r="A2777" s="3">
        <v>2771</v>
      </c>
      <c r="B2777" s="40">
        <v>2502</v>
      </c>
      <c r="C2777" s="120" t="s">
        <v>3914</v>
      </c>
      <c r="D2777" s="93" t="s">
        <v>3915</v>
      </c>
      <c r="E2777" s="116"/>
      <c r="F2777" s="116" t="s">
        <v>34</v>
      </c>
      <c r="G2777" s="40"/>
      <c r="H2777" s="610">
        <v>100000</v>
      </c>
      <c r="I2777" s="40"/>
      <c r="J2777" s="268">
        <v>45200</v>
      </c>
      <c r="K2777" s="382">
        <v>364</v>
      </c>
      <c r="L2777" s="123" t="s">
        <v>3916</v>
      </c>
    </row>
    <row r="2778" spans="1:12" ht="63.75" hidden="1" customHeight="1" x14ac:dyDescent="0.2">
      <c r="A2778" s="3">
        <v>2772</v>
      </c>
      <c r="B2778" s="40">
        <v>2502</v>
      </c>
      <c r="C2778" s="120" t="s">
        <v>3917</v>
      </c>
      <c r="D2778" s="93" t="s">
        <v>3918</v>
      </c>
      <c r="E2778" s="116"/>
      <c r="F2778" s="116" t="s">
        <v>34</v>
      </c>
      <c r="G2778" s="40">
        <v>21101510</v>
      </c>
      <c r="H2778" s="610">
        <v>400000</v>
      </c>
      <c r="I2778" s="40" t="s">
        <v>693</v>
      </c>
      <c r="J2778" s="268">
        <v>45200</v>
      </c>
      <c r="K2778" s="382">
        <v>364</v>
      </c>
      <c r="L2778" s="123" t="s">
        <v>3919</v>
      </c>
    </row>
    <row r="2779" spans="1:12" ht="38.25" hidden="1" customHeight="1" x14ac:dyDescent="0.2">
      <c r="A2779" s="3">
        <v>2773</v>
      </c>
      <c r="B2779" s="40">
        <v>2502</v>
      </c>
      <c r="C2779" s="120" t="s">
        <v>3920</v>
      </c>
      <c r="D2779" s="93" t="s">
        <v>3921</v>
      </c>
      <c r="E2779" s="116"/>
      <c r="F2779" s="116" t="s">
        <v>34</v>
      </c>
      <c r="G2779" s="40">
        <v>21102601</v>
      </c>
      <c r="H2779" s="610">
        <v>600000</v>
      </c>
      <c r="I2779" s="40" t="s">
        <v>693</v>
      </c>
      <c r="J2779" s="268">
        <v>45200</v>
      </c>
      <c r="K2779" s="382">
        <v>364</v>
      </c>
      <c r="L2779" s="123" t="s">
        <v>3922</v>
      </c>
    </row>
    <row r="2780" spans="1:12" ht="51" hidden="1" customHeight="1" x14ac:dyDescent="0.2">
      <c r="A2780" s="3">
        <v>2774</v>
      </c>
      <c r="B2780" s="40">
        <v>2502</v>
      </c>
      <c r="C2780" s="120" t="s">
        <v>3923</v>
      </c>
      <c r="D2780" s="93" t="s">
        <v>3126</v>
      </c>
      <c r="E2780" s="116"/>
      <c r="F2780" s="116" t="s">
        <v>34</v>
      </c>
      <c r="G2780" s="40">
        <v>21102601</v>
      </c>
      <c r="H2780" s="610">
        <v>1000000</v>
      </c>
      <c r="I2780" s="40" t="s">
        <v>693</v>
      </c>
      <c r="J2780" s="268">
        <v>45200</v>
      </c>
      <c r="K2780" s="382">
        <v>364</v>
      </c>
      <c r="L2780" s="123" t="s">
        <v>3924</v>
      </c>
    </row>
    <row r="2781" spans="1:12" ht="25.5" hidden="1" customHeight="1" x14ac:dyDescent="0.2">
      <c r="A2781" s="3">
        <v>2775</v>
      </c>
      <c r="B2781" s="40">
        <v>2502</v>
      </c>
      <c r="C2781" s="120" t="s">
        <v>3925</v>
      </c>
      <c r="D2781" s="93" t="s">
        <v>3921</v>
      </c>
      <c r="E2781" s="116"/>
      <c r="F2781" s="116" t="s">
        <v>34</v>
      </c>
      <c r="G2781" s="40">
        <v>21102601</v>
      </c>
      <c r="H2781" s="610">
        <v>500000</v>
      </c>
      <c r="I2781" s="40" t="s">
        <v>693</v>
      </c>
      <c r="J2781" s="268">
        <v>45200</v>
      </c>
      <c r="K2781" s="382">
        <v>364</v>
      </c>
      <c r="L2781" s="123" t="s">
        <v>3926</v>
      </c>
    </row>
    <row r="2782" spans="1:12" ht="38.25" hidden="1" customHeight="1" x14ac:dyDescent="0.2">
      <c r="A2782" s="3">
        <v>2776</v>
      </c>
      <c r="B2782" s="40">
        <v>2502</v>
      </c>
      <c r="C2782" s="120" t="s">
        <v>3927</v>
      </c>
      <c r="D2782" s="93" t="s">
        <v>3821</v>
      </c>
      <c r="E2782" s="116"/>
      <c r="F2782" s="116" t="s">
        <v>34</v>
      </c>
      <c r="G2782" s="40">
        <v>131110</v>
      </c>
      <c r="H2782" s="610">
        <v>100000</v>
      </c>
      <c r="I2782" s="40" t="s">
        <v>693</v>
      </c>
      <c r="J2782" s="268">
        <v>45200</v>
      </c>
      <c r="K2782" s="382">
        <v>364</v>
      </c>
      <c r="L2782" s="123" t="s">
        <v>3928</v>
      </c>
    </row>
    <row r="2783" spans="1:12" ht="25.5" hidden="1" customHeight="1" x14ac:dyDescent="0.2">
      <c r="A2783" s="3">
        <v>2777</v>
      </c>
      <c r="B2783" s="40">
        <v>2502</v>
      </c>
      <c r="C2783" s="120" t="s">
        <v>3929</v>
      </c>
      <c r="D2783" s="93" t="s">
        <v>3930</v>
      </c>
      <c r="E2783" s="116"/>
      <c r="F2783" s="116" t="s">
        <v>34</v>
      </c>
      <c r="G2783" s="40" t="s">
        <v>3647</v>
      </c>
      <c r="H2783" s="610">
        <v>50000</v>
      </c>
      <c r="I2783" s="40" t="s">
        <v>693</v>
      </c>
      <c r="J2783" s="268">
        <v>45200</v>
      </c>
      <c r="K2783" s="382">
        <v>364</v>
      </c>
      <c r="L2783" s="123" t="s">
        <v>3931</v>
      </c>
    </row>
    <row r="2784" spans="1:12" ht="25.5" hidden="1" customHeight="1" x14ac:dyDescent="0.2">
      <c r="A2784" s="3">
        <v>2778</v>
      </c>
      <c r="B2784" s="40">
        <v>2502</v>
      </c>
      <c r="C2784" s="120" t="s">
        <v>3932</v>
      </c>
      <c r="D2784" s="93" t="s">
        <v>3930</v>
      </c>
      <c r="E2784" s="116"/>
      <c r="F2784" s="116" t="s">
        <v>34</v>
      </c>
      <c r="G2784" s="40" t="s">
        <v>3647</v>
      </c>
      <c r="H2784" s="610">
        <v>50000</v>
      </c>
      <c r="I2784" s="40" t="s">
        <v>3933</v>
      </c>
      <c r="J2784" s="268">
        <v>45200</v>
      </c>
      <c r="K2784" s="382">
        <v>364</v>
      </c>
      <c r="L2784" s="123" t="s">
        <v>3934</v>
      </c>
    </row>
    <row r="2785" spans="1:12" ht="25.5" hidden="1" customHeight="1" x14ac:dyDescent="0.2">
      <c r="A2785" s="3">
        <v>2779</v>
      </c>
      <c r="B2785" s="40">
        <v>2502</v>
      </c>
      <c r="C2785" s="120" t="s">
        <v>3935</v>
      </c>
      <c r="D2785" s="93" t="s">
        <v>3912</v>
      </c>
      <c r="E2785" s="116"/>
      <c r="F2785" s="116" t="s">
        <v>34</v>
      </c>
      <c r="G2785" s="40">
        <v>46181503</v>
      </c>
      <c r="H2785" s="610">
        <v>500000</v>
      </c>
      <c r="I2785" s="40" t="s">
        <v>693</v>
      </c>
      <c r="J2785" s="268">
        <v>45200</v>
      </c>
      <c r="K2785" s="382">
        <v>364</v>
      </c>
      <c r="L2785" s="123" t="s">
        <v>3903</v>
      </c>
    </row>
    <row r="2786" spans="1:12" ht="25.5" hidden="1" customHeight="1" x14ac:dyDescent="0.2">
      <c r="A2786" s="3">
        <v>2780</v>
      </c>
      <c r="B2786" s="40">
        <v>2502</v>
      </c>
      <c r="C2786" s="120" t="s">
        <v>3936</v>
      </c>
      <c r="D2786" s="93" t="s">
        <v>3937</v>
      </c>
      <c r="E2786" s="116"/>
      <c r="F2786" s="116" t="s">
        <v>34</v>
      </c>
      <c r="G2786" s="40">
        <v>60121226</v>
      </c>
      <c r="H2786" s="610">
        <v>18000</v>
      </c>
      <c r="I2786" s="40" t="s">
        <v>693</v>
      </c>
      <c r="J2786" s="268">
        <v>45231</v>
      </c>
      <c r="K2786" s="382">
        <v>364</v>
      </c>
      <c r="L2786" s="123" t="s">
        <v>3850</v>
      </c>
    </row>
    <row r="2787" spans="1:12" ht="25.5" hidden="1" customHeight="1" x14ac:dyDescent="0.2">
      <c r="A2787" s="3">
        <v>2781</v>
      </c>
      <c r="B2787" s="40">
        <v>2502</v>
      </c>
      <c r="C2787" s="120" t="s">
        <v>3938</v>
      </c>
      <c r="D2787" s="93" t="s">
        <v>3885</v>
      </c>
      <c r="E2787" s="116"/>
      <c r="F2787" s="116" t="s">
        <v>34</v>
      </c>
      <c r="G2787" s="40">
        <v>46188005</v>
      </c>
      <c r="H2787" s="610">
        <v>60000</v>
      </c>
      <c r="I2787" s="40" t="s">
        <v>693</v>
      </c>
      <c r="J2787" s="268">
        <v>45200</v>
      </c>
      <c r="K2787" s="382">
        <v>364</v>
      </c>
      <c r="L2787" s="123" t="s">
        <v>3939</v>
      </c>
    </row>
    <row r="2788" spans="1:12" ht="12.75" hidden="1" customHeight="1" x14ac:dyDescent="0.2">
      <c r="A2788" s="3">
        <v>2782</v>
      </c>
      <c r="B2788" s="40">
        <v>2502</v>
      </c>
      <c r="C2788" s="120" t="s">
        <v>2943</v>
      </c>
      <c r="D2788" s="93" t="s">
        <v>3565</v>
      </c>
      <c r="E2788" s="116"/>
      <c r="F2788" s="116" t="s">
        <v>34</v>
      </c>
      <c r="G2788" s="40">
        <v>47121702</v>
      </c>
      <c r="H2788" s="610">
        <v>90000</v>
      </c>
      <c r="I2788" s="40"/>
      <c r="J2788" s="268">
        <v>45170</v>
      </c>
      <c r="K2788" s="382">
        <v>364</v>
      </c>
      <c r="L2788" s="123" t="s">
        <v>3940</v>
      </c>
    </row>
    <row r="2789" spans="1:12" ht="25.5" hidden="1" customHeight="1" x14ac:dyDescent="0.2">
      <c r="A2789" s="3">
        <v>2783</v>
      </c>
      <c r="B2789" s="40">
        <v>2502</v>
      </c>
      <c r="C2789" s="120" t="s">
        <v>3941</v>
      </c>
      <c r="D2789" s="93" t="s">
        <v>3942</v>
      </c>
      <c r="E2789" s="116"/>
      <c r="F2789" s="116" t="s">
        <v>34</v>
      </c>
      <c r="G2789" s="40">
        <v>11121703</v>
      </c>
      <c r="H2789" s="610">
        <v>80000</v>
      </c>
      <c r="I2789" s="40" t="s">
        <v>693</v>
      </c>
      <c r="J2789" s="268">
        <v>45200</v>
      </c>
      <c r="K2789" s="382">
        <v>364</v>
      </c>
      <c r="L2789" s="123" t="s">
        <v>3943</v>
      </c>
    </row>
    <row r="2790" spans="1:12" ht="51" hidden="1" customHeight="1" x14ac:dyDescent="0.2">
      <c r="A2790" s="3">
        <v>2784</v>
      </c>
      <c r="B2790" s="40">
        <v>2502</v>
      </c>
      <c r="C2790" s="120" t="s">
        <v>3944</v>
      </c>
      <c r="D2790" s="93" t="s">
        <v>3885</v>
      </c>
      <c r="E2790" s="116"/>
      <c r="F2790" s="116" t="s">
        <v>34</v>
      </c>
      <c r="G2790" s="40">
        <v>46182005</v>
      </c>
      <c r="H2790" s="610">
        <v>32000</v>
      </c>
      <c r="I2790" s="40" t="s">
        <v>693</v>
      </c>
      <c r="J2790" s="268">
        <v>45200</v>
      </c>
      <c r="K2790" s="382">
        <v>364</v>
      </c>
      <c r="L2790" s="123" t="s">
        <v>3945</v>
      </c>
    </row>
    <row r="2791" spans="1:12" ht="63.75" hidden="1" customHeight="1" x14ac:dyDescent="0.2">
      <c r="A2791" s="3">
        <v>2785</v>
      </c>
      <c r="B2791" s="40">
        <v>2502</v>
      </c>
      <c r="C2791" s="120" t="s">
        <v>3946</v>
      </c>
      <c r="D2791" s="93" t="s">
        <v>3885</v>
      </c>
      <c r="E2791" s="116"/>
      <c r="F2791" s="116" t="s">
        <v>34</v>
      </c>
      <c r="G2791" s="40">
        <v>46182005</v>
      </c>
      <c r="H2791" s="610">
        <v>30000</v>
      </c>
      <c r="I2791" s="40" t="s">
        <v>693</v>
      </c>
      <c r="J2791" s="268">
        <v>45200</v>
      </c>
      <c r="K2791" s="382">
        <v>364</v>
      </c>
      <c r="L2791" s="123" t="s">
        <v>3945</v>
      </c>
    </row>
    <row r="2792" spans="1:12" ht="25.5" hidden="1" customHeight="1" x14ac:dyDescent="0.2">
      <c r="A2792" s="3">
        <v>2786</v>
      </c>
      <c r="B2792" s="40">
        <v>2502</v>
      </c>
      <c r="C2792" s="120" t="s">
        <v>3947</v>
      </c>
      <c r="D2792" s="93" t="s">
        <v>3948</v>
      </c>
      <c r="E2792" s="116"/>
      <c r="F2792" s="116" t="s">
        <v>34</v>
      </c>
      <c r="G2792" s="40">
        <v>53131648</v>
      </c>
      <c r="H2792" s="610">
        <v>60000</v>
      </c>
      <c r="I2792" s="40" t="s">
        <v>693</v>
      </c>
      <c r="J2792" s="268">
        <v>45170</v>
      </c>
      <c r="K2792" s="382">
        <v>365</v>
      </c>
      <c r="L2792" s="123" t="s">
        <v>3949</v>
      </c>
    </row>
    <row r="2793" spans="1:12" ht="25.5" hidden="1" customHeight="1" x14ac:dyDescent="0.2">
      <c r="A2793" s="3">
        <v>2787</v>
      </c>
      <c r="B2793" s="40">
        <v>2502</v>
      </c>
      <c r="C2793" s="120" t="s">
        <v>3950</v>
      </c>
      <c r="D2793" s="93" t="s">
        <v>3951</v>
      </c>
      <c r="E2793" s="116"/>
      <c r="F2793" s="116" t="s">
        <v>34</v>
      </c>
      <c r="G2793" s="40">
        <v>46181541</v>
      </c>
      <c r="H2793" s="610">
        <v>30000</v>
      </c>
      <c r="I2793" s="40" t="s">
        <v>693</v>
      </c>
      <c r="J2793" s="268">
        <v>45200</v>
      </c>
      <c r="K2793" s="382">
        <v>365</v>
      </c>
      <c r="L2793" s="123" t="s">
        <v>3952</v>
      </c>
    </row>
    <row r="2794" spans="1:12" ht="38.25" hidden="1" customHeight="1" x14ac:dyDescent="0.2">
      <c r="A2794" s="3">
        <v>2788</v>
      </c>
      <c r="B2794" s="40">
        <v>2502</v>
      </c>
      <c r="C2794" s="120" t="s">
        <v>3953</v>
      </c>
      <c r="D2794" s="93" t="s">
        <v>3837</v>
      </c>
      <c r="E2794" s="116"/>
      <c r="F2794" s="116" t="s">
        <v>34</v>
      </c>
      <c r="G2794" s="40">
        <v>101520</v>
      </c>
      <c r="H2794" s="610">
        <v>1300000</v>
      </c>
      <c r="I2794" s="40"/>
      <c r="J2794" s="268">
        <v>45170</v>
      </c>
      <c r="K2794" s="382">
        <v>369</v>
      </c>
      <c r="L2794" s="123" t="s">
        <v>3954</v>
      </c>
    </row>
    <row r="2795" spans="1:12" ht="12.75" hidden="1" customHeight="1" x14ac:dyDescent="0.2">
      <c r="A2795" s="3">
        <v>2789</v>
      </c>
      <c r="B2795" s="40">
        <v>2502</v>
      </c>
      <c r="C2795" s="120" t="s">
        <v>3955</v>
      </c>
      <c r="D2795" s="93" t="s">
        <v>3956</v>
      </c>
      <c r="E2795" s="116"/>
      <c r="F2795" s="116" t="s">
        <v>34</v>
      </c>
      <c r="G2795" s="40" t="s">
        <v>3957</v>
      </c>
      <c r="H2795" s="610">
        <v>200000</v>
      </c>
      <c r="I2795" s="40" t="s">
        <v>3958</v>
      </c>
      <c r="J2795" s="268">
        <v>45200</v>
      </c>
      <c r="K2795" s="382">
        <v>369</v>
      </c>
      <c r="L2795" s="123" t="s">
        <v>3943</v>
      </c>
    </row>
    <row r="2796" spans="1:12" ht="102" hidden="1" customHeight="1" x14ac:dyDescent="0.2">
      <c r="A2796" s="3">
        <v>2790</v>
      </c>
      <c r="B2796" s="84">
        <v>2502</v>
      </c>
      <c r="C2796" s="127" t="s">
        <v>3959</v>
      </c>
      <c r="D2796" s="131">
        <v>3</v>
      </c>
      <c r="E2796" s="84"/>
      <c r="F2796" s="84" t="s">
        <v>3960</v>
      </c>
      <c r="G2796" s="84">
        <v>78111802</v>
      </c>
      <c r="H2796" s="613">
        <v>300000</v>
      </c>
      <c r="I2796" s="84" t="s">
        <v>2182</v>
      </c>
      <c r="J2796" s="63">
        <v>45200</v>
      </c>
      <c r="K2796" s="382">
        <v>110</v>
      </c>
      <c r="L2796" s="128" t="s">
        <v>3961</v>
      </c>
    </row>
    <row r="2797" spans="1:12" ht="38.25" hidden="1" customHeight="1" x14ac:dyDescent="0.2">
      <c r="A2797" s="3">
        <v>2791</v>
      </c>
      <c r="B2797" s="84">
        <v>2502</v>
      </c>
      <c r="C2797" s="127" t="s">
        <v>3962</v>
      </c>
      <c r="D2797" s="131">
        <v>1</v>
      </c>
      <c r="E2797" s="84"/>
      <c r="F2797" s="84" t="s">
        <v>3960</v>
      </c>
      <c r="G2797" s="84" t="s">
        <v>3647</v>
      </c>
      <c r="H2797" s="613">
        <f>+D2797*100000</f>
        <v>100000</v>
      </c>
      <c r="I2797" s="84" t="s">
        <v>3963</v>
      </c>
      <c r="J2797" s="63">
        <v>45200</v>
      </c>
      <c r="K2797" s="382">
        <v>111</v>
      </c>
      <c r="L2797" s="128" t="s">
        <v>3964</v>
      </c>
    </row>
    <row r="2798" spans="1:12" ht="51" hidden="1" customHeight="1" x14ac:dyDescent="0.2">
      <c r="A2798" s="3">
        <v>2792</v>
      </c>
      <c r="B2798" s="84">
        <v>2502</v>
      </c>
      <c r="C2798" s="127" t="s">
        <v>3965</v>
      </c>
      <c r="D2798" s="131">
        <v>200</v>
      </c>
      <c r="E2798" s="84"/>
      <c r="F2798" s="84" t="s">
        <v>3960</v>
      </c>
      <c r="G2798" s="84">
        <v>93151611</v>
      </c>
      <c r="H2798" s="613">
        <v>375000</v>
      </c>
      <c r="I2798" s="84" t="s">
        <v>2182</v>
      </c>
      <c r="J2798" s="63">
        <v>45200</v>
      </c>
      <c r="K2798" s="382">
        <v>116</v>
      </c>
      <c r="L2798" s="128" t="s">
        <v>3966</v>
      </c>
    </row>
    <row r="2799" spans="1:12" ht="38.25" hidden="1" customHeight="1" x14ac:dyDescent="0.2">
      <c r="A2799" s="3">
        <v>2793</v>
      </c>
      <c r="B2799" s="84">
        <v>2502</v>
      </c>
      <c r="C2799" s="127" t="s">
        <v>3967</v>
      </c>
      <c r="D2799" s="131">
        <v>2</v>
      </c>
      <c r="E2799" s="84"/>
      <c r="F2799" s="84" t="s">
        <v>3960</v>
      </c>
      <c r="G2799" s="84" t="s">
        <v>3647</v>
      </c>
      <c r="H2799" s="613">
        <f>+D2799*15000</f>
        <v>30000</v>
      </c>
      <c r="I2799" s="84" t="s">
        <v>2140</v>
      </c>
      <c r="J2799" s="63">
        <v>45200</v>
      </c>
      <c r="K2799" s="382">
        <v>214</v>
      </c>
      <c r="L2799" s="128" t="s">
        <v>3968</v>
      </c>
    </row>
    <row r="2800" spans="1:12" ht="25.5" hidden="1" customHeight="1" x14ac:dyDescent="0.2">
      <c r="A2800" s="3">
        <v>2794</v>
      </c>
      <c r="B2800" s="84">
        <v>2502</v>
      </c>
      <c r="C2800" s="127" t="s">
        <v>3969</v>
      </c>
      <c r="D2800" s="131">
        <v>3</v>
      </c>
      <c r="E2800" s="84"/>
      <c r="F2800" s="84" t="s">
        <v>3960</v>
      </c>
      <c r="G2800" s="40" t="s">
        <v>3813</v>
      </c>
      <c r="H2800" s="613">
        <f>+D2800*3000</f>
        <v>9000</v>
      </c>
      <c r="I2800" s="84" t="s">
        <v>2140</v>
      </c>
      <c r="J2800" s="63">
        <v>45200</v>
      </c>
      <c r="K2800" s="382">
        <v>274</v>
      </c>
      <c r="L2800" s="128" t="s">
        <v>3970</v>
      </c>
    </row>
    <row r="2801" spans="1:12" ht="38.25" hidden="1" customHeight="1" x14ac:dyDescent="0.2">
      <c r="A2801" s="3">
        <v>2795</v>
      </c>
      <c r="B2801" s="84">
        <v>2502</v>
      </c>
      <c r="C2801" s="127" t="s">
        <v>3971</v>
      </c>
      <c r="D2801" s="131">
        <v>25</v>
      </c>
      <c r="E2801" s="84"/>
      <c r="F2801" s="84" t="s">
        <v>3960</v>
      </c>
      <c r="G2801" s="40">
        <v>151218</v>
      </c>
      <c r="H2801" s="613">
        <v>250000</v>
      </c>
      <c r="I2801" s="84" t="s">
        <v>3972</v>
      </c>
      <c r="J2801" s="63">
        <v>45200</v>
      </c>
      <c r="K2801" s="382">
        <v>278</v>
      </c>
      <c r="L2801" s="128" t="s">
        <v>3973</v>
      </c>
    </row>
    <row r="2802" spans="1:12" ht="12.75" hidden="1" customHeight="1" x14ac:dyDescent="0.2">
      <c r="A2802" s="3">
        <v>2796</v>
      </c>
      <c r="B2802" s="84">
        <v>2502</v>
      </c>
      <c r="C2802" s="127" t="s">
        <v>3974</v>
      </c>
      <c r="D2802" s="131" t="s">
        <v>3975</v>
      </c>
      <c r="E2802" s="84"/>
      <c r="F2802" s="84" t="s">
        <v>3960</v>
      </c>
      <c r="G2802" s="84">
        <v>101716</v>
      </c>
      <c r="H2802" s="613">
        <v>100000</v>
      </c>
      <c r="I2802" s="84" t="s">
        <v>3818</v>
      </c>
      <c r="J2802" s="63">
        <v>45200</v>
      </c>
      <c r="K2802" s="211">
        <v>278</v>
      </c>
      <c r="L2802" s="128" t="s">
        <v>3976</v>
      </c>
    </row>
    <row r="2803" spans="1:12" ht="25.5" hidden="1" customHeight="1" x14ac:dyDescent="0.2">
      <c r="A2803" s="3">
        <v>2797</v>
      </c>
      <c r="B2803" s="84">
        <v>2502</v>
      </c>
      <c r="C2803" s="127" t="s">
        <v>3977</v>
      </c>
      <c r="D2803" s="131">
        <v>15</v>
      </c>
      <c r="E2803" s="84"/>
      <c r="F2803" s="84" t="s">
        <v>3960</v>
      </c>
      <c r="G2803" s="84">
        <v>31211502</v>
      </c>
      <c r="H2803" s="613">
        <v>100000</v>
      </c>
      <c r="I2803" s="84" t="s">
        <v>3818</v>
      </c>
      <c r="J2803" s="63">
        <v>45200</v>
      </c>
      <c r="K2803" s="382">
        <v>278</v>
      </c>
      <c r="L2803" s="128" t="s">
        <v>3978</v>
      </c>
    </row>
    <row r="2804" spans="1:12" ht="25.5" hidden="1" customHeight="1" x14ac:dyDescent="0.2">
      <c r="A2804" s="3">
        <v>2798</v>
      </c>
      <c r="B2804" s="84">
        <v>2502</v>
      </c>
      <c r="C2804" s="127" t="s">
        <v>3979</v>
      </c>
      <c r="D2804" s="131">
        <v>2</v>
      </c>
      <c r="E2804" s="84"/>
      <c r="F2804" s="84" t="s">
        <v>3960</v>
      </c>
      <c r="G2804" s="40">
        <v>101716</v>
      </c>
      <c r="H2804" s="613">
        <v>200000</v>
      </c>
      <c r="I2804" s="84" t="s">
        <v>3818</v>
      </c>
      <c r="J2804" s="63">
        <v>45200</v>
      </c>
      <c r="K2804" s="382">
        <v>278</v>
      </c>
      <c r="L2804" s="128" t="s">
        <v>3980</v>
      </c>
    </row>
    <row r="2805" spans="1:12" ht="25.5" hidden="1" customHeight="1" x14ac:dyDescent="0.2">
      <c r="A2805" s="3">
        <v>2799</v>
      </c>
      <c r="B2805" s="84">
        <v>2502</v>
      </c>
      <c r="C2805" s="127" t="s">
        <v>3981</v>
      </c>
      <c r="D2805" s="131">
        <v>5</v>
      </c>
      <c r="E2805" s="84"/>
      <c r="F2805" s="84" t="s">
        <v>3960</v>
      </c>
      <c r="G2805" s="84">
        <v>131110</v>
      </c>
      <c r="H2805" s="613">
        <v>100000</v>
      </c>
      <c r="I2805" s="84" t="s">
        <v>3818</v>
      </c>
      <c r="J2805" s="63">
        <v>45200</v>
      </c>
      <c r="K2805" s="382">
        <v>278</v>
      </c>
      <c r="L2805" s="128" t="s">
        <v>3982</v>
      </c>
    </row>
    <row r="2806" spans="1:12" ht="51" hidden="1" customHeight="1" x14ac:dyDescent="0.2">
      <c r="A2806" s="3">
        <v>2800</v>
      </c>
      <c r="B2806" s="84">
        <v>2502</v>
      </c>
      <c r="C2806" s="127" t="s">
        <v>3983</v>
      </c>
      <c r="D2806" s="131">
        <v>5</v>
      </c>
      <c r="E2806" s="84"/>
      <c r="F2806" s="84" t="s">
        <v>3960</v>
      </c>
      <c r="G2806" s="84">
        <v>10171502</v>
      </c>
      <c r="H2806" s="613">
        <v>100000</v>
      </c>
      <c r="I2806" s="84" t="s">
        <v>3818</v>
      </c>
      <c r="J2806" s="63">
        <v>45200</v>
      </c>
      <c r="K2806" s="382">
        <v>278</v>
      </c>
      <c r="L2806" s="128" t="s">
        <v>3984</v>
      </c>
    </row>
    <row r="2807" spans="1:12" ht="38.25" hidden="1" customHeight="1" x14ac:dyDescent="0.2">
      <c r="A2807" s="3">
        <v>2801</v>
      </c>
      <c r="B2807" s="84">
        <v>2502</v>
      </c>
      <c r="C2807" s="127" t="s">
        <v>3985</v>
      </c>
      <c r="D2807" s="131">
        <v>5</v>
      </c>
      <c r="E2807" s="84"/>
      <c r="F2807" s="84" t="s">
        <v>3960</v>
      </c>
      <c r="G2807" s="51">
        <v>10171502</v>
      </c>
      <c r="H2807" s="613">
        <v>50000</v>
      </c>
      <c r="I2807" s="84" t="s">
        <v>3818</v>
      </c>
      <c r="J2807" s="63">
        <v>45200</v>
      </c>
      <c r="K2807" s="382">
        <v>278</v>
      </c>
      <c r="L2807" s="128" t="s">
        <v>3986</v>
      </c>
    </row>
    <row r="2808" spans="1:12" ht="25.5" hidden="1" customHeight="1" x14ac:dyDescent="0.2">
      <c r="A2808" s="3">
        <v>2802</v>
      </c>
      <c r="B2808" s="129">
        <v>2502</v>
      </c>
      <c r="C2808" s="127" t="s">
        <v>3987</v>
      </c>
      <c r="D2808" s="419">
        <v>4</v>
      </c>
      <c r="E2808" s="129"/>
      <c r="F2808" s="129"/>
      <c r="G2808" s="84" t="s">
        <v>3988</v>
      </c>
      <c r="H2808" s="613">
        <v>750000</v>
      </c>
      <c r="I2808" s="129" t="s">
        <v>773</v>
      </c>
      <c r="J2808" s="63">
        <v>45200</v>
      </c>
      <c r="K2808" s="47">
        <v>289</v>
      </c>
      <c r="L2808" s="130" t="s">
        <v>3989</v>
      </c>
    </row>
    <row r="2809" spans="1:12" ht="102" hidden="1" customHeight="1" x14ac:dyDescent="0.2">
      <c r="A2809" s="3">
        <v>2803</v>
      </c>
      <c r="B2809" s="84">
        <v>2502</v>
      </c>
      <c r="C2809" s="127" t="s">
        <v>3990</v>
      </c>
      <c r="D2809" s="131">
        <v>150</v>
      </c>
      <c r="E2809" s="84"/>
      <c r="F2809" s="84" t="s">
        <v>3960</v>
      </c>
      <c r="G2809" s="84" t="s">
        <v>3991</v>
      </c>
      <c r="H2809" s="613">
        <v>600000</v>
      </c>
      <c r="I2809" s="84" t="s">
        <v>2141</v>
      </c>
      <c r="J2809" s="63">
        <v>45200</v>
      </c>
      <c r="K2809" s="382">
        <v>309</v>
      </c>
      <c r="L2809" s="128" t="s">
        <v>3992</v>
      </c>
    </row>
    <row r="2810" spans="1:12" ht="38.25" hidden="1" customHeight="1" x14ac:dyDescent="0.2">
      <c r="A2810" s="3">
        <v>2804</v>
      </c>
      <c r="B2810" s="84">
        <v>2502</v>
      </c>
      <c r="C2810" s="127" t="s">
        <v>3993</v>
      </c>
      <c r="D2810" s="131">
        <v>40</v>
      </c>
      <c r="E2810" s="84"/>
      <c r="F2810" s="84" t="s">
        <v>3960</v>
      </c>
      <c r="G2810" s="131" t="s">
        <v>3994</v>
      </c>
      <c r="H2810" s="613">
        <f>+D2810*15000</f>
        <v>600000</v>
      </c>
      <c r="I2810" s="84" t="s">
        <v>2141</v>
      </c>
      <c r="J2810" s="63">
        <v>45200</v>
      </c>
      <c r="K2810" s="382">
        <v>309</v>
      </c>
      <c r="L2810" s="128" t="s">
        <v>3995</v>
      </c>
    </row>
    <row r="2811" spans="1:12" ht="51" hidden="1" customHeight="1" x14ac:dyDescent="0.2">
      <c r="A2811" s="3">
        <v>2805</v>
      </c>
      <c r="B2811" s="84">
        <v>2502</v>
      </c>
      <c r="C2811" s="127" t="s">
        <v>3996</v>
      </c>
      <c r="D2811" s="131">
        <v>100</v>
      </c>
      <c r="E2811" s="84"/>
      <c r="F2811" s="84" t="s">
        <v>3960</v>
      </c>
      <c r="G2811" s="93" t="s">
        <v>3997</v>
      </c>
      <c r="H2811" s="613">
        <f>5000*D2811</f>
        <v>500000</v>
      </c>
      <c r="I2811" s="84" t="s">
        <v>2141</v>
      </c>
      <c r="J2811" s="63">
        <v>45200</v>
      </c>
      <c r="K2811" s="382">
        <v>309</v>
      </c>
      <c r="L2811" s="128" t="s">
        <v>3998</v>
      </c>
    </row>
    <row r="2812" spans="1:12" ht="38.25" hidden="1" customHeight="1" x14ac:dyDescent="0.2">
      <c r="A2812" s="3">
        <v>2806</v>
      </c>
      <c r="B2812" s="84">
        <v>2502</v>
      </c>
      <c r="C2812" s="127" t="s">
        <v>3999</v>
      </c>
      <c r="D2812" s="131">
        <v>20</v>
      </c>
      <c r="E2812" s="84"/>
      <c r="F2812" s="84" t="s">
        <v>3960</v>
      </c>
      <c r="G2812" s="93" t="s">
        <v>4000</v>
      </c>
      <c r="H2812" s="613">
        <f>25000*D2812</f>
        <v>500000</v>
      </c>
      <c r="I2812" s="84" t="s">
        <v>2141</v>
      </c>
      <c r="J2812" s="63">
        <v>45200</v>
      </c>
      <c r="K2812" s="382">
        <v>309</v>
      </c>
      <c r="L2812" s="128" t="s">
        <v>4001</v>
      </c>
    </row>
    <row r="2813" spans="1:12" ht="38.25" hidden="1" customHeight="1" x14ac:dyDescent="0.2">
      <c r="A2813" s="3">
        <v>2807</v>
      </c>
      <c r="B2813" s="84">
        <v>2502</v>
      </c>
      <c r="C2813" s="127" t="s">
        <v>4002</v>
      </c>
      <c r="D2813" s="131">
        <v>10</v>
      </c>
      <c r="E2813" s="84"/>
      <c r="F2813" s="84" t="s">
        <v>3960</v>
      </c>
      <c r="G2813" s="40" t="s">
        <v>4003</v>
      </c>
      <c r="H2813" s="613">
        <v>20000</v>
      </c>
      <c r="I2813" s="132" t="s">
        <v>35</v>
      </c>
      <c r="J2813" s="63">
        <v>45200</v>
      </c>
      <c r="K2813" s="382">
        <v>314</v>
      </c>
      <c r="L2813" s="128" t="s">
        <v>4004</v>
      </c>
    </row>
    <row r="2814" spans="1:12" ht="38.25" hidden="1" customHeight="1" x14ac:dyDescent="0.2">
      <c r="A2814" s="3">
        <v>2808</v>
      </c>
      <c r="B2814" s="84">
        <v>2502</v>
      </c>
      <c r="C2814" s="127" t="s">
        <v>4005</v>
      </c>
      <c r="D2814" s="131">
        <v>50</v>
      </c>
      <c r="E2814" s="84"/>
      <c r="F2814" s="84" t="s">
        <v>3960</v>
      </c>
      <c r="G2814" s="84" t="s">
        <v>4006</v>
      </c>
      <c r="H2814" s="613">
        <v>50000</v>
      </c>
      <c r="I2814" s="132" t="s">
        <v>35</v>
      </c>
      <c r="J2814" s="63">
        <v>45200</v>
      </c>
      <c r="K2814" s="382">
        <v>314</v>
      </c>
      <c r="L2814" s="128" t="s">
        <v>4007</v>
      </c>
    </row>
    <row r="2815" spans="1:12" ht="38.25" hidden="1" customHeight="1" x14ac:dyDescent="0.2">
      <c r="A2815" s="3">
        <v>2809</v>
      </c>
      <c r="B2815" s="84">
        <v>2502</v>
      </c>
      <c r="C2815" s="127" t="s">
        <v>4008</v>
      </c>
      <c r="D2815" s="131">
        <v>3</v>
      </c>
      <c r="E2815" s="84"/>
      <c r="F2815" s="84" t="s">
        <v>3960</v>
      </c>
      <c r="G2815" s="131" t="s">
        <v>4009</v>
      </c>
      <c r="H2815" s="613">
        <f>+D2815*1000</f>
        <v>3000</v>
      </c>
      <c r="I2815" s="132" t="s">
        <v>35</v>
      </c>
      <c r="J2815" s="63">
        <v>45200</v>
      </c>
      <c r="K2815" s="382">
        <v>314</v>
      </c>
      <c r="L2815" s="128" t="s">
        <v>4010</v>
      </c>
    </row>
    <row r="2816" spans="1:12" ht="38.25" hidden="1" customHeight="1" x14ac:dyDescent="0.2">
      <c r="A2816" s="3">
        <v>2810</v>
      </c>
      <c r="B2816" s="84">
        <v>2502</v>
      </c>
      <c r="C2816" s="127" t="s">
        <v>4011</v>
      </c>
      <c r="D2816" s="131">
        <v>10</v>
      </c>
      <c r="E2816" s="84"/>
      <c r="F2816" s="84" t="s">
        <v>3960</v>
      </c>
      <c r="G2816" s="51" t="s">
        <v>4009</v>
      </c>
      <c r="H2816" s="613">
        <f>+D2816*30000</f>
        <v>300000</v>
      </c>
      <c r="I2816" s="132" t="s">
        <v>35</v>
      </c>
      <c r="J2816" s="63">
        <v>45200</v>
      </c>
      <c r="K2816" s="382">
        <v>314</v>
      </c>
      <c r="L2816" s="128" t="s">
        <v>4012</v>
      </c>
    </row>
    <row r="2817" spans="1:12" ht="25.5" hidden="1" customHeight="1" x14ac:dyDescent="0.2">
      <c r="A2817" s="3">
        <v>2811</v>
      </c>
      <c r="B2817" s="84">
        <v>2502</v>
      </c>
      <c r="C2817" s="127" t="s">
        <v>4013</v>
      </c>
      <c r="D2817" s="131">
        <f>3*200*2</f>
        <v>1200</v>
      </c>
      <c r="E2817" s="84"/>
      <c r="F2817" s="84" t="s">
        <v>3960</v>
      </c>
      <c r="G2817" s="84" t="s">
        <v>3877</v>
      </c>
      <c r="H2817" s="613">
        <v>500000</v>
      </c>
      <c r="I2817" s="84" t="s">
        <v>495</v>
      </c>
      <c r="J2817" s="63">
        <v>45200</v>
      </c>
      <c r="K2817" s="382">
        <v>319</v>
      </c>
      <c r="L2817" s="128" t="s">
        <v>4014</v>
      </c>
    </row>
    <row r="2818" spans="1:12" ht="63.75" hidden="1" customHeight="1" x14ac:dyDescent="0.2">
      <c r="A2818" s="3">
        <v>2812</v>
      </c>
      <c r="B2818" s="84">
        <v>2502</v>
      </c>
      <c r="C2818" s="127" t="s">
        <v>4015</v>
      </c>
      <c r="D2818" s="131">
        <f>100*2.5</f>
        <v>250</v>
      </c>
      <c r="E2818" s="84"/>
      <c r="F2818" s="84" t="s">
        <v>3960</v>
      </c>
      <c r="G2818" s="84" t="s">
        <v>4016</v>
      </c>
      <c r="H2818" s="613">
        <f>+D2818*1500</f>
        <v>375000</v>
      </c>
      <c r="I2818" s="84" t="s">
        <v>505</v>
      </c>
      <c r="J2818" s="63">
        <v>45200</v>
      </c>
      <c r="K2818" s="382">
        <v>324</v>
      </c>
      <c r="L2818" s="128" t="s">
        <v>4017</v>
      </c>
    </row>
    <row r="2819" spans="1:12" ht="38.25" hidden="1" customHeight="1" x14ac:dyDescent="0.2">
      <c r="A2819" s="3">
        <v>2813</v>
      </c>
      <c r="B2819" s="84">
        <v>2502</v>
      </c>
      <c r="C2819" s="127" t="s">
        <v>4018</v>
      </c>
      <c r="D2819" s="131">
        <v>200</v>
      </c>
      <c r="E2819" s="84"/>
      <c r="F2819" s="84" t="s">
        <v>3960</v>
      </c>
      <c r="G2819" s="84" t="s">
        <v>3647</v>
      </c>
      <c r="H2819" s="613">
        <f>+D2819*1000</f>
        <v>200000</v>
      </c>
      <c r="I2819" s="40" t="s">
        <v>505</v>
      </c>
      <c r="J2819" s="63">
        <v>45200</v>
      </c>
      <c r="K2819" s="382">
        <v>324</v>
      </c>
      <c r="L2819" s="128" t="s">
        <v>4017</v>
      </c>
    </row>
    <row r="2820" spans="1:12" ht="38.25" hidden="1" customHeight="1" x14ac:dyDescent="0.2">
      <c r="A2820" s="3">
        <v>2814</v>
      </c>
      <c r="B2820" s="84">
        <v>2502</v>
      </c>
      <c r="C2820" s="127" t="s">
        <v>4019</v>
      </c>
      <c r="D2820" s="131">
        <f>3.2*100</f>
        <v>320</v>
      </c>
      <c r="E2820" s="84"/>
      <c r="F2820" s="84" t="s">
        <v>3960</v>
      </c>
      <c r="G2820" s="84" t="s">
        <v>3647</v>
      </c>
      <c r="H2820" s="613">
        <f>+D2820*1000</f>
        <v>320000</v>
      </c>
      <c r="I2820" s="40" t="s">
        <v>505</v>
      </c>
      <c r="J2820" s="63">
        <v>45200</v>
      </c>
      <c r="K2820" s="382">
        <v>324</v>
      </c>
      <c r="L2820" s="128" t="s">
        <v>4020</v>
      </c>
    </row>
    <row r="2821" spans="1:12" ht="38.25" hidden="1" customHeight="1" x14ac:dyDescent="0.2">
      <c r="A2821" s="3">
        <v>2815</v>
      </c>
      <c r="B2821" s="84">
        <v>2502</v>
      </c>
      <c r="C2821" s="127" t="s">
        <v>4021</v>
      </c>
      <c r="D2821" s="131">
        <v>4</v>
      </c>
      <c r="E2821" s="84"/>
      <c r="F2821" s="84" t="s">
        <v>3960</v>
      </c>
      <c r="G2821" s="84" t="s">
        <v>3647</v>
      </c>
      <c r="H2821" s="613">
        <f>+D2821*5000</f>
        <v>20000</v>
      </c>
      <c r="I2821" s="40" t="s">
        <v>505</v>
      </c>
      <c r="J2821" s="63">
        <v>45200</v>
      </c>
      <c r="K2821" s="382">
        <v>324</v>
      </c>
      <c r="L2821" s="128" t="s">
        <v>4022</v>
      </c>
    </row>
    <row r="2822" spans="1:12" ht="38.25" hidden="1" customHeight="1" x14ac:dyDescent="0.2">
      <c r="A2822" s="3">
        <v>2816</v>
      </c>
      <c r="B2822" s="84">
        <v>2502</v>
      </c>
      <c r="C2822" s="127" t="s">
        <v>4023</v>
      </c>
      <c r="D2822" s="131">
        <v>20</v>
      </c>
      <c r="E2822" s="84"/>
      <c r="F2822" s="84" t="s">
        <v>3960</v>
      </c>
      <c r="G2822" s="84">
        <v>27111802</v>
      </c>
      <c r="H2822" s="613">
        <v>100000</v>
      </c>
      <c r="I2822" s="40" t="s">
        <v>3648</v>
      </c>
      <c r="J2822" s="63">
        <v>45200</v>
      </c>
      <c r="K2822" s="211">
        <v>329</v>
      </c>
      <c r="L2822" s="128" t="s">
        <v>4024</v>
      </c>
    </row>
    <row r="2823" spans="1:12" ht="63.75" hidden="1" customHeight="1" x14ac:dyDescent="0.2">
      <c r="A2823" s="3">
        <v>2817</v>
      </c>
      <c r="B2823" s="84">
        <v>2502</v>
      </c>
      <c r="C2823" s="127" t="s">
        <v>4025</v>
      </c>
      <c r="D2823" s="131">
        <v>5</v>
      </c>
      <c r="E2823" s="84"/>
      <c r="F2823" s="84" t="s">
        <v>3960</v>
      </c>
      <c r="G2823" s="84" t="s">
        <v>3895</v>
      </c>
      <c r="H2823" s="613">
        <f>+D2823*25000</f>
        <v>125000</v>
      </c>
      <c r="I2823" s="40" t="s">
        <v>3648</v>
      </c>
      <c r="J2823" s="63">
        <v>45200</v>
      </c>
      <c r="K2823" s="382">
        <v>329</v>
      </c>
      <c r="L2823" s="128" t="s">
        <v>4026</v>
      </c>
    </row>
    <row r="2824" spans="1:12" ht="63.75" hidden="1" customHeight="1" x14ac:dyDescent="0.2">
      <c r="A2824" s="3">
        <v>2818</v>
      </c>
      <c r="B2824" s="84">
        <v>2502</v>
      </c>
      <c r="C2824" s="127" t="s">
        <v>4027</v>
      </c>
      <c r="D2824" s="131">
        <v>3</v>
      </c>
      <c r="E2824" s="84"/>
      <c r="F2824" s="84" t="s">
        <v>3960</v>
      </c>
      <c r="G2824" s="84" t="s">
        <v>3647</v>
      </c>
      <c r="H2824" s="613">
        <f>+D2824*70000</f>
        <v>210000</v>
      </c>
      <c r="I2824" s="40" t="s">
        <v>3648</v>
      </c>
      <c r="J2824" s="63">
        <v>45200</v>
      </c>
      <c r="K2824" s="382">
        <v>329</v>
      </c>
      <c r="L2824" s="128" t="s">
        <v>4028</v>
      </c>
    </row>
    <row r="2825" spans="1:12" ht="63.75" hidden="1" customHeight="1" x14ac:dyDescent="0.2">
      <c r="A2825" s="3">
        <v>2819</v>
      </c>
      <c r="B2825" s="84">
        <v>2502</v>
      </c>
      <c r="C2825" s="127" t="s">
        <v>4029</v>
      </c>
      <c r="D2825" s="131">
        <v>1</v>
      </c>
      <c r="E2825" s="84"/>
      <c r="F2825" s="84" t="s">
        <v>3960</v>
      </c>
      <c r="G2825" s="84" t="s">
        <v>3647</v>
      </c>
      <c r="H2825" s="613">
        <f>+D2825*200000</f>
        <v>200000</v>
      </c>
      <c r="I2825" s="40" t="s">
        <v>3648</v>
      </c>
      <c r="J2825" s="63">
        <v>45200</v>
      </c>
      <c r="K2825" s="382">
        <v>329</v>
      </c>
      <c r="L2825" s="128" t="s">
        <v>4030</v>
      </c>
    </row>
    <row r="2826" spans="1:12" ht="69" hidden="1" customHeight="1" x14ac:dyDescent="0.2">
      <c r="A2826" s="3">
        <v>2820</v>
      </c>
      <c r="B2826" s="84">
        <v>2502</v>
      </c>
      <c r="C2826" s="127" t="s">
        <v>4031</v>
      </c>
      <c r="D2826" s="131">
        <v>1</v>
      </c>
      <c r="E2826" s="84"/>
      <c r="F2826" s="84" t="s">
        <v>3960</v>
      </c>
      <c r="G2826" s="84" t="s">
        <v>3647</v>
      </c>
      <c r="H2826" s="613">
        <f>+D2826*120000</f>
        <v>120000</v>
      </c>
      <c r="I2826" s="84" t="s">
        <v>3648</v>
      </c>
      <c r="J2826" s="63">
        <v>45200</v>
      </c>
      <c r="K2826" s="382">
        <v>329</v>
      </c>
      <c r="L2826" s="128" t="s">
        <v>4032</v>
      </c>
    </row>
    <row r="2827" spans="1:12" ht="38.25" hidden="1" customHeight="1" x14ac:dyDescent="0.2">
      <c r="A2827" s="3">
        <v>2821</v>
      </c>
      <c r="B2827" s="84">
        <v>2502</v>
      </c>
      <c r="C2827" s="127" t="s">
        <v>4033</v>
      </c>
      <c r="D2827" s="131">
        <v>2</v>
      </c>
      <c r="E2827" s="84"/>
      <c r="F2827" s="84" t="s">
        <v>3960</v>
      </c>
      <c r="G2827" s="51">
        <v>311515</v>
      </c>
      <c r="H2827" s="613">
        <f>+D2827*95000</f>
        <v>190000</v>
      </c>
      <c r="I2827" s="84" t="s">
        <v>669</v>
      </c>
      <c r="J2827" s="63">
        <v>45200</v>
      </c>
      <c r="K2827" s="382">
        <v>344</v>
      </c>
      <c r="L2827" s="128" t="s">
        <v>4034</v>
      </c>
    </row>
    <row r="2828" spans="1:12" ht="38.25" hidden="1" customHeight="1" x14ac:dyDescent="0.2">
      <c r="A2828" s="3">
        <v>2822</v>
      </c>
      <c r="B2828" s="84">
        <v>2502</v>
      </c>
      <c r="C2828" s="127" t="s">
        <v>4035</v>
      </c>
      <c r="D2828" s="131">
        <v>2</v>
      </c>
      <c r="E2828" s="84"/>
      <c r="F2828" s="84" t="s">
        <v>3960</v>
      </c>
      <c r="G2828" s="84" t="s">
        <v>3647</v>
      </c>
      <c r="H2828" s="613">
        <f>+D2828*80000</f>
        <v>160000</v>
      </c>
      <c r="I2828" s="84" t="s">
        <v>669</v>
      </c>
      <c r="J2828" s="63">
        <v>45200</v>
      </c>
      <c r="K2828" s="382">
        <v>344</v>
      </c>
      <c r="L2828" s="128" t="s">
        <v>4036</v>
      </c>
    </row>
    <row r="2829" spans="1:12" ht="76.5" hidden="1" customHeight="1" x14ac:dyDescent="0.2">
      <c r="A2829" s="3">
        <v>2823</v>
      </c>
      <c r="B2829" s="84">
        <v>2502</v>
      </c>
      <c r="C2829" s="127" t="s">
        <v>4037</v>
      </c>
      <c r="D2829" s="131">
        <v>3</v>
      </c>
      <c r="E2829" s="84"/>
      <c r="F2829" s="84" t="s">
        <v>3960</v>
      </c>
      <c r="G2829" s="77" t="s">
        <v>3647</v>
      </c>
      <c r="H2829" s="613">
        <v>135000</v>
      </c>
      <c r="I2829" s="84" t="s">
        <v>3899</v>
      </c>
      <c r="J2829" s="63">
        <v>45200</v>
      </c>
      <c r="K2829" s="211">
        <v>359</v>
      </c>
      <c r="L2829" s="128" t="s">
        <v>4038</v>
      </c>
    </row>
    <row r="2830" spans="1:12" ht="51" hidden="1" customHeight="1" x14ac:dyDescent="0.2">
      <c r="A2830" s="3">
        <v>2824</v>
      </c>
      <c r="B2830" s="84">
        <v>2502</v>
      </c>
      <c r="C2830" s="127" t="s">
        <v>4039</v>
      </c>
      <c r="D2830" s="131" t="s">
        <v>4040</v>
      </c>
      <c r="E2830" s="84"/>
      <c r="F2830" s="84" t="s">
        <v>3960</v>
      </c>
      <c r="G2830" s="131" t="s">
        <v>4041</v>
      </c>
      <c r="H2830" s="613">
        <v>1400000</v>
      </c>
      <c r="I2830" s="84" t="s">
        <v>693</v>
      </c>
      <c r="J2830" s="63">
        <v>45200</v>
      </c>
      <c r="K2830" s="211">
        <v>364</v>
      </c>
      <c r="L2830" s="128" t="s">
        <v>4042</v>
      </c>
    </row>
    <row r="2831" spans="1:12" ht="63.75" hidden="1" customHeight="1" x14ac:dyDescent="0.2">
      <c r="A2831" s="3">
        <v>2825</v>
      </c>
      <c r="B2831" s="40">
        <v>2502</v>
      </c>
      <c r="C2831" s="127" t="s">
        <v>4043</v>
      </c>
      <c r="D2831" s="131">
        <v>10</v>
      </c>
      <c r="E2831" s="84"/>
      <c r="F2831" s="84" t="s">
        <v>3960</v>
      </c>
      <c r="G2831" s="84">
        <v>51192447</v>
      </c>
      <c r="H2831" s="613">
        <v>200000</v>
      </c>
      <c r="I2831" s="84" t="s">
        <v>693</v>
      </c>
      <c r="J2831" s="63">
        <v>45200</v>
      </c>
      <c r="K2831" s="211">
        <v>364</v>
      </c>
      <c r="L2831" s="123" t="s">
        <v>4044</v>
      </c>
    </row>
    <row r="2832" spans="1:12" ht="51" hidden="1" customHeight="1" x14ac:dyDescent="0.2">
      <c r="A2832" s="3">
        <v>2826</v>
      </c>
      <c r="B2832" s="40">
        <v>2502</v>
      </c>
      <c r="C2832" s="127" t="s">
        <v>4045</v>
      </c>
      <c r="D2832" s="131" t="s">
        <v>3829</v>
      </c>
      <c r="E2832" s="84"/>
      <c r="F2832" s="84" t="s">
        <v>3960</v>
      </c>
      <c r="G2832" s="84">
        <v>5031</v>
      </c>
      <c r="H2832" s="613">
        <v>100000</v>
      </c>
      <c r="I2832" s="84" t="s">
        <v>693</v>
      </c>
      <c r="J2832" s="63">
        <v>45200</v>
      </c>
      <c r="K2832" s="211">
        <v>364</v>
      </c>
      <c r="L2832" s="123" t="s">
        <v>4046</v>
      </c>
    </row>
    <row r="2833" spans="1:12" ht="25.5" hidden="1" customHeight="1" x14ac:dyDescent="0.2">
      <c r="A2833" s="3">
        <v>2827</v>
      </c>
      <c r="B2833" s="40">
        <v>2502</v>
      </c>
      <c r="C2833" s="127" t="s">
        <v>4047</v>
      </c>
      <c r="D2833" s="131">
        <v>10</v>
      </c>
      <c r="E2833" s="84"/>
      <c r="F2833" s="84" t="s">
        <v>3960</v>
      </c>
      <c r="G2833" s="84" t="s">
        <v>3647</v>
      </c>
      <c r="H2833" s="613">
        <v>125000</v>
      </c>
      <c r="I2833" s="84" t="s">
        <v>693</v>
      </c>
      <c r="J2833" s="63">
        <v>45200</v>
      </c>
      <c r="K2833" s="211">
        <v>364</v>
      </c>
      <c r="L2833" s="123" t="s">
        <v>4048</v>
      </c>
    </row>
    <row r="2834" spans="1:12" ht="25.5" hidden="1" customHeight="1" x14ac:dyDescent="0.2">
      <c r="A2834" s="3">
        <v>2828</v>
      </c>
      <c r="B2834" s="40">
        <v>2501</v>
      </c>
      <c r="C2834" s="127" t="s">
        <v>4049</v>
      </c>
      <c r="D2834" s="131">
        <v>2</v>
      </c>
      <c r="E2834" s="84"/>
      <c r="F2834" s="84" t="s">
        <v>3960</v>
      </c>
      <c r="G2834" s="84" t="s">
        <v>3647</v>
      </c>
      <c r="H2834" s="613">
        <v>100000</v>
      </c>
      <c r="I2834" s="84" t="s">
        <v>693</v>
      </c>
      <c r="J2834" s="63">
        <v>45200</v>
      </c>
      <c r="K2834" s="211">
        <v>364</v>
      </c>
      <c r="L2834" s="123" t="s">
        <v>4050</v>
      </c>
    </row>
    <row r="2835" spans="1:12" ht="12.75" hidden="1" customHeight="1" x14ac:dyDescent="0.2">
      <c r="A2835" s="3">
        <v>2829</v>
      </c>
      <c r="B2835" s="40">
        <v>2501</v>
      </c>
      <c r="C2835" s="127" t="s">
        <v>4051</v>
      </c>
      <c r="D2835" s="131">
        <v>6</v>
      </c>
      <c r="E2835" s="84"/>
      <c r="F2835" s="84" t="s">
        <v>3960</v>
      </c>
      <c r="G2835" s="84" t="s">
        <v>3647</v>
      </c>
      <c r="H2835" s="613">
        <v>100000</v>
      </c>
      <c r="I2835" s="84" t="s">
        <v>693</v>
      </c>
      <c r="J2835" s="63">
        <v>45200</v>
      </c>
      <c r="K2835" s="211">
        <v>364</v>
      </c>
      <c r="L2835" s="123" t="s">
        <v>4050</v>
      </c>
    </row>
    <row r="2836" spans="1:12" ht="25.5" hidden="1" customHeight="1" x14ac:dyDescent="0.2">
      <c r="A2836" s="3">
        <v>2830</v>
      </c>
      <c r="B2836" s="40">
        <v>2501</v>
      </c>
      <c r="C2836" s="120" t="s">
        <v>4052</v>
      </c>
      <c r="D2836" s="93">
        <v>30</v>
      </c>
      <c r="E2836" s="40"/>
      <c r="F2836" s="40" t="s">
        <v>3960</v>
      </c>
      <c r="G2836" s="84" t="s">
        <v>3647</v>
      </c>
      <c r="H2836" s="613">
        <v>200000</v>
      </c>
      <c r="I2836" s="84" t="s">
        <v>693</v>
      </c>
      <c r="J2836" s="63">
        <v>45200</v>
      </c>
      <c r="K2836" s="211">
        <v>364</v>
      </c>
      <c r="L2836" s="123" t="s">
        <v>4053</v>
      </c>
    </row>
    <row r="2837" spans="1:12" ht="25.5" hidden="1" customHeight="1" x14ac:dyDescent="0.2">
      <c r="A2837" s="3">
        <v>2831</v>
      </c>
      <c r="B2837" s="40">
        <v>2502</v>
      </c>
      <c r="C2837" s="120" t="s">
        <v>4054</v>
      </c>
      <c r="D2837" s="93">
        <v>80</v>
      </c>
      <c r="E2837" s="40"/>
      <c r="F2837" s="40" t="s">
        <v>3960</v>
      </c>
      <c r="G2837" s="40" t="s">
        <v>4055</v>
      </c>
      <c r="H2837" s="613">
        <v>100000</v>
      </c>
      <c r="I2837" s="84" t="s">
        <v>693</v>
      </c>
      <c r="J2837" s="63">
        <v>45200</v>
      </c>
      <c r="K2837" s="382">
        <v>364</v>
      </c>
      <c r="L2837" s="123" t="s">
        <v>4056</v>
      </c>
    </row>
    <row r="2838" spans="1:12" ht="12.75" hidden="1" customHeight="1" x14ac:dyDescent="0.2">
      <c r="A2838" s="3">
        <v>2832</v>
      </c>
      <c r="B2838" s="40">
        <v>2502</v>
      </c>
      <c r="C2838" s="120" t="s">
        <v>4057</v>
      </c>
      <c r="D2838" s="93">
        <v>400</v>
      </c>
      <c r="E2838" s="40"/>
      <c r="F2838" s="40" t="s">
        <v>3960</v>
      </c>
      <c r="G2838" s="40" t="s">
        <v>4058</v>
      </c>
      <c r="H2838" s="613">
        <v>23000</v>
      </c>
      <c r="I2838" s="84" t="s">
        <v>693</v>
      </c>
      <c r="J2838" s="63">
        <v>45200</v>
      </c>
      <c r="K2838" s="382">
        <v>364</v>
      </c>
      <c r="L2838" s="123" t="s">
        <v>4059</v>
      </c>
    </row>
    <row r="2839" spans="1:12" ht="114.75" hidden="1" customHeight="1" x14ac:dyDescent="0.2">
      <c r="A2839" s="3">
        <v>2833</v>
      </c>
      <c r="B2839" s="40">
        <v>2502</v>
      </c>
      <c r="C2839" s="134" t="s">
        <v>4060</v>
      </c>
      <c r="D2839" s="93">
        <v>1300</v>
      </c>
      <c r="E2839" s="40"/>
      <c r="F2839" s="40" t="s">
        <v>3960</v>
      </c>
      <c r="G2839" s="40">
        <v>21102302</v>
      </c>
      <c r="H2839" s="613">
        <v>900000</v>
      </c>
      <c r="I2839" s="40" t="s">
        <v>693</v>
      </c>
      <c r="J2839" s="63">
        <v>45200</v>
      </c>
      <c r="K2839" s="84">
        <v>364</v>
      </c>
      <c r="L2839" s="123" t="s">
        <v>4061</v>
      </c>
    </row>
    <row r="2840" spans="1:12" ht="25.5" hidden="1" customHeight="1" x14ac:dyDescent="0.2">
      <c r="A2840" s="3">
        <v>2834</v>
      </c>
      <c r="B2840" s="40">
        <v>2502</v>
      </c>
      <c r="C2840" s="120" t="s">
        <v>4062</v>
      </c>
      <c r="D2840" s="93">
        <v>1000</v>
      </c>
      <c r="E2840" s="40"/>
      <c r="F2840" s="40" t="s">
        <v>3960</v>
      </c>
      <c r="G2840" s="40" t="s">
        <v>4063</v>
      </c>
      <c r="H2840" s="613">
        <v>52000</v>
      </c>
      <c r="I2840" s="40" t="s">
        <v>693</v>
      </c>
      <c r="J2840" s="63">
        <v>45200</v>
      </c>
      <c r="K2840" s="382">
        <v>364</v>
      </c>
      <c r="L2840" s="123" t="s">
        <v>4064</v>
      </c>
    </row>
    <row r="2841" spans="1:12" ht="89.25" hidden="1" customHeight="1" x14ac:dyDescent="0.2">
      <c r="A2841" s="3">
        <v>2835</v>
      </c>
      <c r="B2841" s="40">
        <v>2502</v>
      </c>
      <c r="C2841" s="120" t="s">
        <v>4065</v>
      </c>
      <c r="D2841" s="93">
        <v>3</v>
      </c>
      <c r="E2841" s="40"/>
      <c r="F2841" s="40" t="s">
        <v>3960</v>
      </c>
      <c r="G2841" s="40" t="s">
        <v>3647</v>
      </c>
      <c r="H2841" s="613">
        <v>2100000</v>
      </c>
      <c r="I2841" s="40" t="s">
        <v>693</v>
      </c>
      <c r="J2841" s="63">
        <v>45200</v>
      </c>
      <c r="K2841" s="382">
        <v>365</v>
      </c>
      <c r="L2841" s="123" t="s">
        <v>4066</v>
      </c>
    </row>
    <row r="2842" spans="1:12" ht="102" hidden="1" customHeight="1" x14ac:dyDescent="0.2">
      <c r="A2842" s="3">
        <v>2836</v>
      </c>
      <c r="B2842" s="40">
        <v>2502</v>
      </c>
      <c r="C2842" s="120" t="s">
        <v>4067</v>
      </c>
      <c r="D2842" s="93">
        <v>1</v>
      </c>
      <c r="E2842" s="40"/>
      <c r="F2842" s="40" t="s">
        <v>3960</v>
      </c>
      <c r="G2842" s="40" t="s">
        <v>3647</v>
      </c>
      <c r="H2842" s="613">
        <v>1000000</v>
      </c>
      <c r="I2842" s="40" t="s">
        <v>693</v>
      </c>
      <c r="J2842" s="63">
        <v>45200</v>
      </c>
      <c r="K2842" s="382">
        <v>365</v>
      </c>
      <c r="L2842" s="123" t="s">
        <v>4068</v>
      </c>
    </row>
    <row r="2843" spans="1:12" ht="51" hidden="1" customHeight="1" x14ac:dyDescent="0.2">
      <c r="A2843" s="3">
        <v>2837</v>
      </c>
      <c r="B2843" s="40">
        <v>2502</v>
      </c>
      <c r="C2843" s="120" t="s">
        <v>4069</v>
      </c>
      <c r="D2843" s="93" t="s">
        <v>4070</v>
      </c>
      <c r="E2843" s="40"/>
      <c r="F2843" s="40" t="s">
        <v>3960</v>
      </c>
      <c r="G2843" s="40">
        <v>10152097</v>
      </c>
      <c r="H2843" s="613">
        <v>200000</v>
      </c>
      <c r="I2843" s="40" t="s">
        <v>3958</v>
      </c>
      <c r="J2843" s="63">
        <v>45200</v>
      </c>
      <c r="K2843" s="211">
        <v>369</v>
      </c>
      <c r="L2843" s="123" t="s">
        <v>4071</v>
      </c>
    </row>
    <row r="2844" spans="1:12" ht="63.75" hidden="1" customHeight="1" x14ac:dyDescent="0.2">
      <c r="A2844" s="3">
        <v>2838</v>
      </c>
      <c r="B2844" s="40">
        <v>2502</v>
      </c>
      <c r="C2844" s="120" t="s">
        <v>4072</v>
      </c>
      <c r="D2844" s="93" t="s">
        <v>4073</v>
      </c>
      <c r="E2844" s="40"/>
      <c r="F2844" s="40" t="s">
        <v>3960</v>
      </c>
      <c r="G2844" s="40">
        <v>10121596</v>
      </c>
      <c r="H2844" s="613">
        <v>200000</v>
      </c>
      <c r="I2844" s="40" t="s">
        <v>3958</v>
      </c>
      <c r="J2844" s="63">
        <v>45200</v>
      </c>
      <c r="K2844" s="211">
        <v>369</v>
      </c>
      <c r="L2844" s="123" t="s">
        <v>4074</v>
      </c>
    </row>
    <row r="2845" spans="1:12" ht="63.75" hidden="1" customHeight="1" x14ac:dyDescent="0.2">
      <c r="A2845" s="3">
        <v>2839</v>
      </c>
      <c r="B2845" s="40">
        <v>2502</v>
      </c>
      <c r="C2845" s="120" t="s">
        <v>4075</v>
      </c>
      <c r="D2845" s="93">
        <v>4</v>
      </c>
      <c r="E2845" s="40"/>
      <c r="F2845" s="40" t="s">
        <v>3960</v>
      </c>
      <c r="G2845" s="40">
        <v>15101603</v>
      </c>
      <c r="H2845" s="613">
        <v>100000</v>
      </c>
      <c r="I2845" s="40" t="s">
        <v>3958</v>
      </c>
      <c r="J2845" s="63">
        <v>45200</v>
      </c>
      <c r="K2845" s="211">
        <v>369</v>
      </c>
      <c r="L2845" s="123" t="s">
        <v>4076</v>
      </c>
    </row>
    <row r="2846" spans="1:12" ht="51" hidden="1" customHeight="1" x14ac:dyDescent="0.2">
      <c r="A2846" s="3">
        <v>2840</v>
      </c>
      <c r="B2846" s="40">
        <v>2502</v>
      </c>
      <c r="C2846" s="120" t="s">
        <v>4077</v>
      </c>
      <c r="D2846" s="93" t="s">
        <v>4078</v>
      </c>
      <c r="E2846" s="40"/>
      <c r="F2846" s="40" t="s">
        <v>3960</v>
      </c>
      <c r="G2846" s="40">
        <v>11121806</v>
      </c>
      <c r="H2846" s="613">
        <v>100000</v>
      </c>
      <c r="I2846" s="40" t="s">
        <v>3958</v>
      </c>
      <c r="J2846" s="63">
        <v>45200</v>
      </c>
      <c r="K2846" s="211">
        <v>369</v>
      </c>
      <c r="L2846" s="123" t="s">
        <v>4079</v>
      </c>
    </row>
    <row r="2847" spans="1:12" ht="38.25" hidden="1" customHeight="1" x14ac:dyDescent="0.2">
      <c r="A2847" s="3">
        <v>2841</v>
      </c>
      <c r="B2847" s="40">
        <v>2502</v>
      </c>
      <c r="C2847" s="120" t="s">
        <v>4080</v>
      </c>
      <c r="D2847" s="93" t="s">
        <v>4078</v>
      </c>
      <c r="E2847" s="40"/>
      <c r="F2847" s="40" t="s">
        <v>3960</v>
      </c>
      <c r="G2847" s="40">
        <v>15101605</v>
      </c>
      <c r="H2847" s="613">
        <v>100000</v>
      </c>
      <c r="I2847" s="40" t="s">
        <v>3958</v>
      </c>
      <c r="J2847" s="63">
        <v>45200</v>
      </c>
      <c r="K2847" s="211">
        <v>369</v>
      </c>
      <c r="L2847" s="123" t="s">
        <v>4081</v>
      </c>
    </row>
    <row r="2848" spans="1:12" ht="63.75" hidden="1" customHeight="1" x14ac:dyDescent="0.2">
      <c r="A2848" s="3">
        <v>2842</v>
      </c>
      <c r="B2848" s="40">
        <v>2502</v>
      </c>
      <c r="C2848" s="120" t="s">
        <v>4082</v>
      </c>
      <c r="D2848" s="93">
        <v>1000</v>
      </c>
      <c r="E2848" s="40"/>
      <c r="F2848" s="40" t="s">
        <v>3960</v>
      </c>
      <c r="G2848" s="40" t="s">
        <v>3647</v>
      </c>
      <c r="H2848" s="613">
        <v>100000</v>
      </c>
      <c r="I2848" s="40" t="s">
        <v>3958</v>
      </c>
      <c r="J2848" s="63">
        <v>45200</v>
      </c>
      <c r="K2848" s="211">
        <v>369</v>
      </c>
      <c r="L2848" s="123" t="s">
        <v>4083</v>
      </c>
    </row>
    <row r="2849" spans="1:12" ht="38.25" hidden="1" customHeight="1" x14ac:dyDescent="0.2">
      <c r="A2849" s="3">
        <v>2843</v>
      </c>
      <c r="B2849" s="40">
        <v>2502</v>
      </c>
      <c r="C2849" s="120" t="s">
        <v>4084</v>
      </c>
      <c r="D2849" s="93">
        <v>1000</v>
      </c>
      <c r="E2849" s="40"/>
      <c r="F2849" s="40" t="s">
        <v>3960</v>
      </c>
      <c r="G2849" s="40">
        <v>21102503</v>
      </c>
      <c r="H2849" s="613">
        <v>100000</v>
      </c>
      <c r="I2849" s="40" t="s">
        <v>3958</v>
      </c>
      <c r="J2849" s="63">
        <v>45200</v>
      </c>
      <c r="K2849" s="211">
        <v>369</v>
      </c>
      <c r="L2849" s="123" t="s">
        <v>4085</v>
      </c>
    </row>
    <row r="2850" spans="1:12" ht="25.5" hidden="1" customHeight="1" x14ac:dyDescent="0.2">
      <c r="A2850" s="3">
        <v>2844</v>
      </c>
      <c r="B2850" s="40">
        <v>2502</v>
      </c>
      <c r="C2850" s="120" t="s">
        <v>4086</v>
      </c>
      <c r="D2850" s="93">
        <v>25</v>
      </c>
      <c r="E2850" s="40"/>
      <c r="F2850" s="40" t="s">
        <v>3960</v>
      </c>
      <c r="G2850" s="40">
        <v>21102503</v>
      </c>
      <c r="H2850" s="613">
        <v>100000</v>
      </c>
      <c r="I2850" s="40" t="s">
        <v>3958</v>
      </c>
      <c r="J2850" s="63">
        <v>45200</v>
      </c>
      <c r="K2850" s="211">
        <v>369</v>
      </c>
      <c r="L2850" s="123" t="s">
        <v>4087</v>
      </c>
    </row>
    <row r="2851" spans="1:12" ht="25.5" hidden="1" customHeight="1" x14ac:dyDescent="0.2">
      <c r="A2851" s="3">
        <v>2845</v>
      </c>
      <c r="B2851" s="40">
        <v>2502</v>
      </c>
      <c r="C2851" s="120" t="s">
        <v>4088</v>
      </c>
      <c r="D2851" s="93">
        <v>25</v>
      </c>
      <c r="E2851" s="40"/>
      <c r="F2851" s="40" t="s">
        <v>3960</v>
      </c>
      <c r="G2851" s="40">
        <v>21102503</v>
      </c>
      <c r="H2851" s="613">
        <v>100000</v>
      </c>
      <c r="I2851" s="40" t="s">
        <v>3958</v>
      </c>
      <c r="J2851" s="63">
        <v>45200</v>
      </c>
      <c r="K2851" s="211">
        <v>369</v>
      </c>
      <c r="L2851" s="123" t="s">
        <v>4089</v>
      </c>
    </row>
    <row r="2852" spans="1:12" ht="25.5" hidden="1" customHeight="1" x14ac:dyDescent="0.2">
      <c r="A2852" s="3">
        <v>2846</v>
      </c>
      <c r="B2852" s="40">
        <v>2502</v>
      </c>
      <c r="C2852" s="120" t="s">
        <v>4090</v>
      </c>
      <c r="D2852" s="93">
        <v>50</v>
      </c>
      <c r="E2852" s="40"/>
      <c r="F2852" s="40" t="s">
        <v>3960</v>
      </c>
      <c r="G2852" s="40">
        <v>27111708</v>
      </c>
      <c r="H2852" s="613">
        <v>100000</v>
      </c>
      <c r="I2852" s="40" t="s">
        <v>3958</v>
      </c>
      <c r="J2852" s="63">
        <v>45200</v>
      </c>
      <c r="K2852" s="211">
        <v>369</v>
      </c>
      <c r="L2852" s="123" t="s">
        <v>4091</v>
      </c>
    </row>
    <row r="2853" spans="1:12" ht="25.5" hidden="1" customHeight="1" x14ac:dyDescent="0.2">
      <c r="A2853" s="3">
        <v>2847</v>
      </c>
      <c r="B2853" s="40">
        <v>2502</v>
      </c>
      <c r="C2853" s="120" t="s">
        <v>4092</v>
      </c>
      <c r="D2853" s="93">
        <v>20000</v>
      </c>
      <c r="E2853" s="40"/>
      <c r="F2853" s="40" t="s">
        <v>3960</v>
      </c>
      <c r="G2853" s="40">
        <v>10139902</v>
      </c>
      <c r="H2853" s="613">
        <v>100000</v>
      </c>
      <c r="I2853" s="40" t="s">
        <v>3958</v>
      </c>
      <c r="J2853" s="63">
        <v>45200</v>
      </c>
      <c r="K2853" s="211">
        <v>369</v>
      </c>
      <c r="L2853" s="123" t="s">
        <v>4093</v>
      </c>
    </row>
    <row r="2854" spans="1:12" ht="25.5" hidden="1" customHeight="1" x14ac:dyDescent="0.2">
      <c r="A2854" s="3">
        <v>2848</v>
      </c>
      <c r="B2854" s="40">
        <v>2502</v>
      </c>
      <c r="C2854" s="120" t="s">
        <v>4094</v>
      </c>
      <c r="D2854" s="93">
        <v>10000</v>
      </c>
      <c r="E2854" s="40"/>
      <c r="F2854" s="40" t="s">
        <v>3960</v>
      </c>
      <c r="G2854" s="40">
        <v>10139902</v>
      </c>
      <c r="H2854" s="613">
        <v>50000</v>
      </c>
      <c r="I2854" s="40" t="s">
        <v>3958</v>
      </c>
      <c r="J2854" s="63">
        <v>45200</v>
      </c>
      <c r="K2854" s="211">
        <v>369</v>
      </c>
      <c r="L2854" s="123" t="s">
        <v>4095</v>
      </c>
    </row>
    <row r="2855" spans="1:12" ht="25.5" hidden="1" customHeight="1" x14ac:dyDescent="0.2">
      <c r="A2855" s="3">
        <v>2849</v>
      </c>
      <c r="B2855" s="40">
        <v>2502</v>
      </c>
      <c r="C2855" s="120" t="s">
        <v>4096</v>
      </c>
      <c r="D2855" s="93">
        <v>1500</v>
      </c>
      <c r="E2855" s="40"/>
      <c r="F2855" s="40" t="s">
        <v>3960</v>
      </c>
      <c r="G2855" s="34">
        <v>701115</v>
      </c>
      <c r="H2855" s="613">
        <v>100000</v>
      </c>
      <c r="I2855" s="40" t="s">
        <v>3958</v>
      </c>
      <c r="J2855" s="63">
        <v>45200</v>
      </c>
      <c r="K2855" s="211">
        <v>369</v>
      </c>
      <c r="L2855" s="123" t="s">
        <v>4097</v>
      </c>
    </row>
    <row r="2856" spans="1:12" ht="12.75" hidden="1" customHeight="1" x14ac:dyDescent="0.2">
      <c r="A2856" s="3">
        <v>2850</v>
      </c>
      <c r="B2856" s="40">
        <v>2502</v>
      </c>
      <c r="C2856" s="120" t="s">
        <v>4098</v>
      </c>
      <c r="D2856" s="93" t="s">
        <v>4099</v>
      </c>
      <c r="E2856" s="40"/>
      <c r="F2856" s="40" t="s">
        <v>3960</v>
      </c>
      <c r="G2856" s="34">
        <v>701115</v>
      </c>
      <c r="H2856" s="613">
        <v>100000</v>
      </c>
      <c r="I2856" s="40" t="s">
        <v>3958</v>
      </c>
      <c r="J2856" s="63">
        <v>45200</v>
      </c>
      <c r="K2856" s="211">
        <v>369</v>
      </c>
      <c r="L2856" s="123" t="s">
        <v>4097</v>
      </c>
    </row>
    <row r="2857" spans="1:12" ht="25.5" hidden="1" customHeight="1" x14ac:dyDescent="0.2">
      <c r="A2857" s="3">
        <v>2851</v>
      </c>
      <c r="B2857" s="40">
        <v>2501</v>
      </c>
      <c r="C2857" s="120" t="s">
        <v>4100</v>
      </c>
      <c r="D2857" s="93">
        <v>270</v>
      </c>
      <c r="E2857" s="40"/>
      <c r="F2857" s="40" t="s">
        <v>3960</v>
      </c>
      <c r="G2857" s="34">
        <v>701115</v>
      </c>
      <c r="H2857" s="613">
        <v>42000</v>
      </c>
      <c r="I2857" s="40" t="s">
        <v>3958</v>
      </c>
      <c r="J2857" s="63">
        <v>45200</v>
      </c>
      <c r="K2857" s="211">
        <v>369</v>
      </c>
      <c r="L2857" s="498" t="s">
        <v>4101</v>
      </c>
    </row>
    <row r="2858" spans="1:12" ht="25.5" hidden="1" customHeight="1" x14ac:dyDescent="0.2">
      <c r="A2858" s="3">
        <v>2852</v>
      </c>
      <c r="B2858" s="40">
        <v>2501</v>
      </c>
      <c r="C2858" s="120" t="s">
        <v>4102</v>
      </c>
      <c r="D2858" s="93">
        <v>6</v>
      </c>
      <c r="E2858" s="40"/>
      <c r="F2858" s="40" t="s">
        <v>3960</v>
      </c>
      <c r="G2858" s="136" t="s">
        <v>3647</v>
      </c>
      <c r="H2858" s="613">
        <v>30000</v>
      </c>
      <c r="I2858" s="40" t="s">
        <v>3958</v>
      </c>
      <c r="J2858" s="63">
        <v>45200</v>
      </c>
      <c r="K2858" s="211">
        <v>369</v>
      </c>
      <c r="L2858" s="123" t="s">
        <v>4101</v>
      </c>
    </row>
    <row r="2859" spans="1:12" ht="51" hidden="1" customHeight="1" x14ac:dyDescent="0.2">
      <c r="A2859" s="3">
        <v>2853</v>
      </c>
      <c r="B2859" s="40">
        <v>2502</v>
      </c>
      <c r="C2859" s="127" t="s">
        <v>4103</v>
      </c>
      <c r="D2859" s="131">
        <v>1000</v>
      </c>
      <c r="E2859" s="40"/>
      <c r="F2859" s="40" t="s">
        <v>3960</v>
      </c>
      <c r="G2859" s="34">
        <v>701115</v>
      </c>
      <c r="H2859" s="613">
        <v>100000</v>
      </c>
      <c r="I2859" s="40" t="s">
        <v>3958</v>
      </c>
      <c r="J2859" s="63">
        <v>45200</v>
      </c>
      <c r="K2859" s="382">
        <v>369</v>
      </c>
      <c r="L2859" s="128" t="s">
        <v>4104</v>
      </c>
    </row>
    <row r="2860" spans="1:12" ht="51" hidden="1" customHeight="1" x14ac:dyDescent="0.2">
      <c r="A2860" s="3">
        <v>2854</v>
      </c>
      <c r="B2860" s="40">
        <v>2502</v>
      </c>
      <c r="C2860" s="127" t="s">
        <v>4105</v>
      </c>
      <c r="D2860" s="131">
        <v>100</v>
      </c>
      <c r="E2860" s="40"/>
      <c r="F2860" s="40" t="s">
        <v>3960</v>
      </c>
      <c r="G2860" s="84" t="s">
        <v>3647</v>
      </c>
      <c r="H2860" s="613">
        <v>50000</v>
      </c>
      <c r="I2860" s="40" t="s">
        <v>3958</v>
      </c>
      <c r="J2860" s="63">
        <v>45200</v>
      </c>
      <c r="K2860" s="382">
        <v>369</v>
      </c>
      <c r="L2860" s="128" t="s">
        <v>4106</v>
      </c>
    </row>
    <row r="2861" spans="1:12" ht="12.75" hidden="1" customHeight="1" x14ac:dyDescent="0.2">
      <c r="A2861" s="3">
        <v>2855</v>
      </c>
      <c r="B2861" s="40">
        <v>2502</v>
      </c>
      <c r="C2861" s="127" t="s">
        <v>4107</v>
      </c>
      <c r="D2861" s="131">
        <v>1044</v>
      </c>
      <c r="E2861" s="40"/>
      <c r="F2861" s="40" t="s">
        <v>3960</v>
      </c>
      <c r="G2861" s="84" t="s">
        <v>3647</v>
      </c>
      <c r="H2861" s="613">
        <v>100000</v>
      </c>
      <c r="I2861" s="84" t="s">
        <v>3958</v>
      </c>
      <c r="J2861" s="63">
        <v>45200</v>
      </c>
      <c r="K2861" s="47">
        <v>369</v>
      </c>
      <c r="L2861" s="137" t="s">
        <v>4108</v>
      </c>
    </row>
    <row r="2862" spans="1:12" ht="12.75" hidden="1" customHeight="1" x14ac:dyDescent="0.2">
      <c r="A2862" s="3">
        <v>2856</v>
      </c>
      <c r="B2862" s="40">
        <v>2502</v>
      </c>
      <c r="C2862" s="127" t="s">
        <v>4109</v>
      </c>
      <c r="D2862" s="131">
        <v>1560</v>
      </c>
      <c r="E2862" s="40"/>
      <c r="F2862" s="40" t="s">
        <v>3960</v>
      </c>
      <c r="G2862" s="84" t="s">
        <v>3647</v>
      </c>
      <c r="H2862" s="613">
        <v>100000</v>
      </c>
      <c r="I2862" s="84" t="s">
        <v>3958</v>
      </c>
      <c r="J2862" s="63">
        <v>45200</v>
      </c>
      <c r="K2862" s="47">
        <v>369</v>
      </c>
      <c r="L2862" s="137" t="s">
        <v>4108</v>
      </c>
    </row>
    <row r="2863" spans="1:12" ht="12.75" hidden="1" customHeight="1" x14ac:dyDescent="0.2">
      <c r="A2863" s="3">
        <v>2857</v>
      </c>
      <c r="B2863" s="40">
        <v>2502</v>
      </c>
      <c r="C2863" s="127" t="s">
        <v>4110</v>
      </c>
      <c r="D2863" s="131">
        <v>5815</v>
      </c>
      <c r="E2863" s="40"/>
      <c r="F2863" s="40" t="s">
        <v>3960</v>
      </c>
      <c r="G2863" s="84" t="s">
        <v>3647</v>
      </c>
      <c r="H2863" s="613">
        <v>100000</v>
      </c>
      <c r="I2863" s="84" t="s">
        <v>3958</v>
      </c>
      <c r="J2863" s="63">
        <v>45200</v>
      </c>
      <c r="K2863" s="47">
        <v>369</v>
      </c>
      <c r="L2863" s="137" t="s">
        <v>4108</v>
      </c>
    </row>
    <row r="2864" spans="1:12" ht="12.75" hidden="1" customHeight="1" x14ac:dyDescent="0.2">
      <c r="A2864" s="3">
        <v>2858</v>
      </c>
      <c r="B2864" s="40">
        <v>2502</v>
      </c>
      <c r="C2864" s="127" t="s">
        <v>4111</v>
      </c>
      <c r="D2864" s="131">
        <v>200</v>
      </c>
      <c r="E2864" s="40"/>
      <c r="F2864" s="40" t="s">
        <v>3960</v>
      </c>
      <c r="G2864" s="84" t="s">
        <v>3647</v>
      </c>
      <c r="H2864" s="613">
        <v>80000</v>
      </c>
      <c r="I2864" s="84" t="s">
        <v>3958</v>
      </c>
      <c r="J2864" s="63">
        <v>45200</v>
      </c>
      <c r="K2864" s="47">
        <v>369</v>
      </c>
      <c r="L2864" s="137" t="s">
        <v>4108</v>
      </c>
    </row>
    <row r="2865" spans="1:12" ht="12.75" hidden="1" customHeight="1" x14ac:dyDescent="0.2">
      <c r="A2865" s="3">
        <v>2859</v>
      </c>
      <c r="B2865" s="40">
        <v>2502</v>
      </c>
      <c r="C2865" s="127" t="s">
        <v>4112</v>
      </c>
      <c r="D2865" s="131">
        <v>900</v>
      </c>
      <c r="E2865" s="40"/>
      <c r="F2865" s="40" t="s">
        <v>3960</v>
      </c>
      <c r="G2865" s="84" t="s">
        <v>3647</v>
      </c>
      <c r="H2865" s="613">
        <v>60000</v>
      </c>
      <c r="I2865" s="84" t="s">
        <v>3958</v>
      </c>
      <c r="J2865" s="63">
        <v>45200</v>
      </c>
      <c r="K2865" s="47">
        <v>369</v>
      </c>
      <c r="L2865" s="137" t="s">
        <v>4108</v>
      </c>
    </row>
    <row r="2866" spans="1:12" ht="12.75" hidden="1" customHeight="1" x14ac:dyDescent="0.2">
      <c r="A2866" s="3">
        <v>2860</v>
      </c>
      <c r="B2866" s="40">
        <v>2502</v>
      </c>
      <c r="C2866" s="127" t="s">
        <v>4113</v>
      </c>
      <c r="D2866" s="131">
        <v>13912</v>
      </c>
      <c r="E2866" s="40"/>
      <c r="F2866" s="40" t="s">
        <v>3960</v>
      </c>
      <c r="G2866" s="84" t="s">
        <v>3647</v>
      </c>
      <c r="H2866" s="613">
        <v>100000</v>
      </c>
      <c r="I2866" s="84" t="s">
        <v>3958</v>
      </c>
      <c r="J2866" s="63">
        <v>45200</v>
      </c>
      <c r="K2866" s="47">
        <v>369</v>
      </c>
      <c r="L2866" s="137" t="s">
        <v>4108</v>
      </c>
    </row>
    <row r="2867" spans="1:12" ht="12.75" hidden="1" customHeight="1" x14ac:dyDescent="0.2">
      <c r="A2867" s="3">
        <v>2861</v>
      </c>
      <c r="B2867" s="40">
        <v>2502</v>
      </c>
      <c r="C2867" s="127" t="s">
        <v>4114</v>
      </c>
      <c r="D2867" s="131">
        <v>179</v>
      </c>
      <c r="E2867" s="40"/>
      <c r="F2867" s="40" t="s">
        <v>3960</v>
      </c>
      <c r="G2867" s="84" t="s">
        <v>3647</v>
      </c>
      <c r="H2867" s="613">
        <v>40000</v>
      </c>
      <c r="I2867" s="84" t="s">
        <v>3958</v>
      </c>
      <c r="J2867" s="63">
        <v>45200</v>
      </c>
      <c r="K2867" s="47">
        <v>369</v>
      </c>
      <c r="L2867" s="137" t="s">
        <v>4108</v>
      </c>
    </row>
    <row r="2868" spans="1:12" ht="12.75" hidden="1" customHeight="1" x14ac:dyDescent="0.2">
      <c r="A2868" s="3">
        <v>2862</v>
      </c>
      <c r="B2868" s="40">
        <v>2502</v>
      </c>
      <c r="C2868" s="127" t="s">
        <v>4115</v>
      </c>
      <c r="D2868" s="131">
        <v>157</v>
      </c>
      <c r="E2868" s="40"/>
      <c r="F2868" s="40" t="s">
        <v>3960</v>
      </c>
      <c r="G2868" s="84" t="s">
        <v>3647</v>
      </c>
      <c r="H2868" s="613">
        <v>20000</v>
      </c>
      <c r="I2868" s="84" t="s">
        <v>3958</v>
      </c>
      <c r="J2868" s="63">
        <v>45200</v>
      </c>
      <c r="K2868" s="47">
        <v>369</v>
      </c>
      <c r="L2868" s="137" t="s">
        <v>4108</v>
      </c>
    </row>
    <row r="2869" spans="1:12" ht="12.75" hidden="1" customHeight="1" x14ac:dyDescent="0.2">
      <c r="A2869" s="3">
        <v>2863</v>
      </c>
      <c r="B2869" s="40">
        <v>2502</v>
      </c>
      <c r="C2869" s="127" t="s">
        <v>4116</v>
      </c>
      <c r="D2869" s="131">
        <v>26100</v>
      </c>
      <c r="E2869" s="40"/>
      <c r="F2869" s="40" t="s">
        <v>3960</v>
      </c>
      <c r="G2869" s="84" t="s">
        <v>3647</v>
      </c>
      <c r="H2869" s="613">
        <v>140000</v>
      </c>
      <c r="I2869" s="84" t="s">
        <v>3958</v>
      </c>
      <c r="J2869" s="63">
        <v>45200</v>
      </c>
      <c r="K2869" s="47">
        <v>369</v>
      </c>
      <c r="L2869" s="137" t="s">
        <v>4108</v>
      </c>
    </row>
    <row r="2870" spans="1:12" ht="12.75" hidden="1" customHeight="1" x14ac:dyDescent="0.2">
      <c r="A2870" s="3">
        <v>2864</v>
      </c>
      <c r="B2870" s="40">
        <v>2502</v>
      </c>
      <c r="C2870" s="127" t="s">
        <v>4117</v>
      </c>
      <c r="D2870" s="131">
        <v>1168</v>
      </c>
      <c r="E2870" s="40"/>
      <c r="F2870" s="40" t="s">
        <v>3960</v>
      </c>
      <c r="G2870" s="84" t="s">
        <v>3647</v>
      </c>
      <c r="H2870" s="613">
        <v>48000</v>
      </c>
      <c r="I2870" s="84" t="s">
        <v>3958</v>
      </c>
      <c r="J2870" s="63">
        <v>45200</v>
      </c>
      <c r="K2870" s="47">
        <v>369</v>
      </c>
      <c r="L2870" s="137" t="s">
        <v>4108</v>
      </c>
    </row>
    <row r="2871" spans="1:12" ht="12.75" hidden="1" customHeight="1" x14ac:dyDescent="0.2">
      <c r="A2871" s="3">
        <v>2865</v>
      </c>
      <c r="B2871" s="40">
        <v>2502</v>
      </c>
      <c r="C2871" s="127" t="s">
        <v>4118</v>
      </c>
      <c r="D2871" s="131">
        <v>149</v>
      </c>
      <c r="E2871" s="40"/>
      <c r="F2871" s="40" t="s">
        <v>3960</v>
      </c>
      <c r="G2871" s="84" t="s">
        <v>3647</v>
      </c>
      <c r="H2871" s="613">
        <v>60000</v>
      </c>
      <c r="I2871" s="84" t="s">
        <v>3958</v>
      </c>
      <c r="J2871" s="63">
        <v>45200</v>
      </c>
      <c r="K2871" s="47">
        <v>369</v>
      </c>
      <c r="L2871" s="137" t="s">
        <v>4108</v>
      </c>
    </row>
    <row r="2872" spans="1:12" ht="12.75" hidden="1" customHeight="1" x14ac:dyDescent="0.2">
      <c r="A2872" s="3">
        <v>2866</v>
      </c>
      <c r="B2872" s="40">
        <v>2502</v>
      </c>
      <c r="C2872" s="127" t="s">
        <v>4119</v>
      </c>
      <c r="D2872" s="131">
        <v>14000</v>
      </c>
      <c r="E2872" s="40"/>
      <c r="F2872" s="40" t="s">
        <v>3960</v>
      </c>
      <c r="G2872" s="84" t="s">
        <v>3647</v>
      </c>
      <c r="H2872" s="613">
        <v>100000</v>
      </c>
      <c r="I2872" s="84" t="s">
        <v>3958</v>
      </c>
      <c r="J2872" s="63">
        <v>45200</v>
      </c>
      <c r="K2872" s="47">
        <v>369</v>
      </c>
      <c r="L2872" s="137" t="s">
        <v>4108</v>
      </c>
    </row>
    <row r="2873" spans="1:12" ht="12.75" hidden="1" customHeight="1" x14ac:dyDescent="0.2">
      <c r="A2873" s="3">
        <v>2867</v>
      </c>
      <c r="B2873" s="40">
        <v>2502</v>
      </c>
      <c r="C2873" s="127" t="s">
        <v>4120</v>
      </c>
      <c r="D2873" s="131">
        <v>672</v>
      </c>
      <c r="E2873" s="40"/>
      <c r="F2873" s="40" t="s">
        <v>3960</v>
      </c>
      <c r="G2873" s="84" t="s">
        <v>3647</v>
      </c>
      <c r="H2873" s="613">
        <v>50000</v>
      </c>
      <c r="I2873" s="84" t="s">
        <v>3958</v>
      </c>
      <c r="J2873" s="63">
        <v>45200</v>
      </c>
      <c r="K2873" s="47">
        <v>369</v>
      </c>
      <c r="L2873" s="137" t="s">
        <v>4108</v>
      </c>
    </row>
    <row r="2874" spans="1:12" ht="12.75" hidden="1" customHeight="1" x14ac:dyDescent="0.2">
      <c r="A2874" s="3">
        <v>2868</v>
      </c>
      <c r="B2874" s="40">
        <v>2502</v>
      </c>
      <c r="C2874" s="127" t="s">
        <v>4121</v>
      </c>
      <c r="D2874" s="131">
        <v>600</v>
      </c>
      <c r="E2874" s="40"/>
      <c r="F2874" s="40" t="s">
        <v>3960</v>
      </c>
      <c r="G2874" s="84" t="s">
        <v>3647</v>
      </c>
      <c r="H2874" s="613">
        <v>50000</v>
      </c>
      <c r="I2874" s="84" t="s">
        <v>3958</v>
      </c>
      <c r="J2874" s="63">
        <v>45200</v>
      </c>
      <c r="K2874" s="47">
        <v>369</v>
      </c>
      <c r="L2874" s="137" t="s">
        <v>4108</v>
      </c>
    </row>
    <row r="2875" spans="1:12" ht="12.75" hidden="1" customHeight="1" x14ac:dyDescent="0.2">
      <c r="A2875" s="3">
        <v>2869</v>
      </c>
      <c r="B2875" s="40">
        <v>2502</v>
      </c>
      <c r="C2875" s="127" t="s">
        <v>4122</v>
      </c>
      <c r="D2875" s="131">
        <v>34574</v>
      </c>
      <c r="E2875" s="40"/>
      <c r="F2875" s="40" t="s">
        <v>3960</v>
      </c>
      <c r="G2875" s="84" t="s">
        <v>3647</v>
      </c>
      <c r="H2875" s="613">
        <v>30000</v>
      </c>
      <c r="I2875" s="84" t="s">
        <v>3958</v>
      </c>
      <c r="J2875" s="63">
        <v>45200</v>
      </c>
      <c r="K2875" s="47">
        <v>369</v>
      </c>
      <c r="L2875" s="137" t="s">
        <v>4108</v>
      </c>
    </row>
    <row r="2876" spans="1:12" ht="12.75" hidden="1" customHeight="1" x14ac:dyDescent="0.2">
      <c r="A2876" s="3">
        <v>2870</v>
      </c>
      <c r="B2876" s="40">
        <v>2502</v>
      </c>
      <c r="C2876" s="127" t="s">
        <v>4123</v>
      </c>
      <c r="D2876" s="131">
        <v>3710</v>
      </c>
      <c r="E2876" s="40"/>
      <c r="F2876" s="40" t="s">
        <v>3960</v>
      </c>
      <c r="G2876" s="84" t="s">
        <v>3647</v>
      </c>
      <c r="H2876" s="613">
        <v>50000</v>
      </c>
      <c r="I2876" s="84" t="s">
        <v>3958</v>
      </c>
      <c r="J2876" s="63">
        <v>45200</v>
      </c>
      <c r="K2876" s="47">
        <v>369</v>
      </c>
      <c r="L2876" s="137" t="s">
        <v>4108</v>
      </c>
    </row>
    <row r="2877" spans="1:12" ht="12.75" hidden="1" customHeight="1" x14ac:dyDescent="0.2">
      <c r="A2877" s="3">
        <v>2871</v>
      </c>
      <c r="B2877" s="40">
        <v>2502</v>
      </c>
      <c r="C2877" s="127" t="s">
        <v>4124</v>
      </c>
      <c r="D2877" s="131">
        <v>3786</v>
      </c>
      <c r="E2877" s="40"/>
      <c r="F2877" s="40" t="s">
        <v>3960</v>
      </c>
      <c r="G2877" s="84" t="s">
        <v>3647</v>
      </c>
      <c r="H2877" s="613">
        <v>30000</v>
      </c>
      <c r="I2877" s="84" t="s">
        <v>3958</v>
      </c>
      <c r="J2877" s="63">
        <v>45200</v>
      </c>
      <c r="K2877" s="47">
        <v>369</v>
      </c>
      <c r="L2877" s="137" t="s">
        <v>4108</v>
      </c>
    </row>
    <row r="2878" spans="1:12" ht="12.75" hidden="1" customHeight="1" x14ac:dyDescent="0.2">
      <c r="A2878" s="3">
        <v>2872</v>
      </c>
      <c r="B2878" s="40">
        <v>2502</v>
      </c>
      <c r="C2878" s="127" t="s">
        <v>4125</v>
      </c>
      <c r="D2878" s="131">
        <v>149</v>
      </c>
      <c r="E2878" s="40"/>
      <c r="F2878" s="40" t="s">
        <v>3960</v>
      </c>
      <c r="G2878" s="84" t="s">
        <v>3647</v>
      </c>
      <c r="H2878" s="613">
        <v>10000</v>
      </c>
      <c r="I2878" s="84" t="s">
        <v>3958</v>
      </c>
      <c r="J2878" s="63">
        <v>45200</v>
      </c>
      <c r="K2878" s="47">
        <v>369</v>
      </c>
      <c r="L2878" s="137" t="s">
        <v>4108</v>
      </c>
    </row>
    <row r="2879" spans="1:12" ht="12.75" hidden="1" customHeight="1" x14ac:dyDescent="0.2">
      <c r="A2879" s="3">
        <v>2873</v>
      </c>
      <c r="B2879" s="40">
        <v>2502</v>
      </c>
      <c r="C2879" s="127" t="s">
        <v>4126</v>
      </c>
      <c r="D2879" s="131">
        <v>1362</v>
      </c>
      <c r="E2879" s="40"/>
      <c r="F2879" s="40" t="s">
        <v>3960</v>
      </c>
      <c r="G2879" s="84" t="s">
        <v>3647</v>
      </c>
      <c r="H2879" s="613">
        <v>20000</v>
      </c>
      <c r="I2879" s="84" t="s">
        <v>3958</v>
      </c>
      <c r="J2879" s="63">
        <v>45200</v>
      </c>
      <c r="K2879" s="47">
        <v>369</v>
      </c>
      <c r="L2879" s="137" t="s">
        <v>4108</v>
      </c>
    </row>
    <row r="2880" spans="1:12" ht="12.75" hidden="1" customHeight="1" x14ac:dyDescent="0.2">
      <c r="A2880" s="3">
        <v>2874</v>
      </c>
      <c r="B2880" s="40">
        <v>2502</v>
      </c>
      <c r="C2880" s="127" t="s">
        <v>4127</v>
      </c>
      <c r="D2880" s="131">
        <v>14</v>
      </c>
      <c r="E2880" s="40"/>
      <c r="F2880" s="40" t="s">
        <v>3960</v>
      </c>
      <c r="G2880" s="84" t="s">
        <v>3647</v>
      </c>
      <c r="H2880" s="613">
        <v>20000</v>
      </c>
      <c r="I2880" s="84" t="s">
        <v>3958</v>
      </c>
      <c r="J2880" s="63">
        <v>45200</v>
      </c>
      <c r="K2880" s="47">
        <v>369</v>
      </c>
      <c r="L2880" s="137" t="s">
        <v>4108</v>
      </c>
    </row>
    <row r="2881" spans="1:12" ht="12.75" hidden="1" customHeight="1" x14ac:dyDescent="0.2">
      <c r="A2881" s="3">
        <v>2875</v>
      </c>
      <c r="B2881" s="40">
        <v>2502</v>
      </c>
      <c r="C2881" s="127" t="s">
        <v>4128</v>
      </c>
      <c r="D2881" s="131">
        <v>14</v>
      </c>
      <c r="E2881" s="40"/>
      <c r="F2881" s="40" t="s">
        <v>3960</v>
      </c>
      <c r="G2881" s="84" t="s">
        <v>3647</v>
      </c>
      <c r="H2881" s="613">
        <v>20000</v>
      </c>
      <c r="I2881" s="84" t="s">
        <v>3958</v>
      </c>
      <c r="J2881" s="63">
        <v>45200</v>
      </c>
      <c r="K2881" s="47">
        <v>369</v>
      </c>
      <c r="L2881" s="137" t="s">
        <v>4108</v>
      </c>
    </row>
    <row r="2882" spans="1:12" ht="165.75" hidden="1" customHeight="1" x14ac:dyDescent="0.2">
      <c r="A2882" s="3">
        <v>2876</v>
      </c>
      <c r="B2882" s="40">
        <v>2502</v>
      </c>
      <c r="C2882" s="127" t="s">
        <v>4129</v>
      </c>
      <c r="D2882" s="131">
        <v>3</v>
      </c>
      <c r="E2882" s="40"/>
      <c r="F2882" s="40" t="s">
        <v>3960</v>
      </c>
      <c r="G2882" s="84" t="s">
        <v>4130</v>
      </c>
      <c r="H2882" s="613">
        <v>2700000</v>
      </c>
      <c r="I2882" s="40" t="s">
        <v>720</v>
      </c>
      <c r="J2882" s="63">
        <v>45200</v>
      </c>
      <c r="K2882" s="211">
        <v>374</v>
      </c>
      <c r="L2882" s="123" t="s">
        <v>4131</v>
      </c>
    </row>
    <row r="2883" spans="1:12" ht="76.5" hidden="1" customHeight="1" x14ac:dyDescent="0.2">
      <c r="A2883" s="3">
        <v>2877</v>
      </c>
      <c r="B2883" s="40">
        <v>2502</v>
      </c>
      <c r="C2883" s="127" t="s">
        <v>4132</v>
      </c>
      <c r="D2883" s="131">
        <v>45</v>
      </c>
      <c r="E2883" s="40"/>
      <c r="F2883" s="40" t="s">
        <v>3960</v>
      </c>
      <c r="G2883" s="84" t="s">
        <v>4130</v>
      </c>
      <c r="H2883" s="613">
        <v>245000</v>
      </c>
      <c r="I2883" s="40" t="s">
        <v>720</v>
      </c>
      <c r="J2883" s="63">
        <v>45200</v>
      </c>
      <c r="K2883" s="211">
        <v>374</v>
      </c>
      <c r="L2883" s="138" t="s">
        <v>4133</v>
      </c>
    </row>
    <row r="2884" spans="1:12" ht="76.5" hidden="1" customHeight="1" x14ac:dyDescent="0.2">
      <c r="A2884" s="3">
        <v>2878</v>
      </c>
      <c r="B2884" s="40">
        <v>2502</v>
      </c>
      <c r="C2884" s="127" t="s">
        <v>4134</v>
      </c>
      <c r="D2884" s="131">
        <v>3</v>
      </c>
      <c r="E2884" s="84"/>
      <c r="F2884" s="84" t="s">
        <v>3960</v>
      </c>
      <c r="G2884" s="84" t="s">
        <v>4130</v>
      </c>
      <c r="H2884" s="613">
        <f>+D2884*30000</f>
        <v>90000</v>
      </c>
      <c r="I2884" s="84" t="s">
        <v>720</v>
      </c>
      <c r="J2884" s="63">
        <v>45200</v>
      </c>
      <c r="K2884" s="382">
        <v>374</v>
      </c>
      <c r="L2884" s="128" t="s">
        <v>4135</v>
      </c>
    </row>
    <row r="2885" spans="1:12" ht="76.5" hidden="1" customHeight="1" x14ac:dyDescent="0.2">
      <c r="A2885" s="3">
        <v>2879</v>
      </c>
      <c r="B2885" s="40">
        <v>2502</v>
      </c>
      <c r="C2885" s="127" t="s">
        <v>4136</v>
      </c>
      <c r="D2885" s="131">
        <v>6</v>
      </c>
      <c r="E2885" s="84"/>
      <c r="F2885" s="84" t="s">
        <v>3960</v>
      </c>
      <c r="G2885" s="84" t="s">
        <v>3647</v>
      </c>
      <c r="H2885" s="613">
        <v>70000</v>
      </c>
      <c r="I2885" s="84" t="s">
        <v>4137</v>
      </c>
      <c r="J2885" s="63">
        <v>45200</v>
      </c>
      <c r="K2885" s="211">
        <v>413</v>
      </c>
      <c r="L2885" s="128" t="s">
        <v>4138</v>
      </c>
    </row>
    <row r="2886" spans="1:12" ht="38.25" hidden="1" customHeight="1" x14ac:dyDescent="0.2">
      <c r="A2886" s="3">
        <v>2880</v>
      </c>
      <c r="B2886" s="211">
        <v>2505</v>
      </c>
      <c r="C2886" s="197" t="s">
        <v>4139</v>
      </c>
      <c r="D2886" s="211">
        <v>3</v>
      </c>
      <c r="E2886" s="211"/>
      <c r="F2886" s="211" t="s">
        <v>34</v>
      </c>
      <c r="G2886" s="211" t="s">
        <v>4140</v>
      </c>
      <c r="H2886" s="614">
        <f>585*630</f>
        <v>368550</v>
      </c>
      <c r="I2886" s="211" t="s">
        <v>3790</v>
      </c>
      <c r="J2886" s="72">
        <v>45078</v>
      </c>
      <c r="K2886" s="211">
        <v>192</v>
      </c>
      <c r="L2886" s="212" t="s">
        <v>4141</v>
      </c>
    </row>
    <row r="2887" spans="1:12" ht="38.25" hidden="1" customHeight="1" x14ac:dyDescent="0.2">
      <c r="A2887" s="3">
        <v>2881</v>
      </c>
      <c r="B2887" s="211">
        <v>2505</v>
      </c>
      <c r="C2887" s="197" t="s">
        <v>4142</v>
      </c>
      <c r="D2887" s="211">
        <v>2</v>
      </c>
      <c r="E2887" s="211"/>
      <c r="F2887" s="211" t="s">
        <v>34</v>
      </c>
      <c r="G2887" s="211" t="s">
        <v>4143</v>
      </c>
      <c r="H2887" s="614">
        <f>1720*630</f>
        <v>1083600</v>
      </c>
      <c r="I2887" s="211" t="s">
        <v>3790</v>
      </c>
      <c r="J2887" s="72">
        <v>45078</v>
      </c>
      <c r="K2887" s="211">
        <v>192</v>
      </c>
      <c r="L2887" s="212" t="s">
        <v>4141</v>
      </c>
    </row>
    <row r="2888" spans="1:12" ht="38.25" hidden="1" customHeight="1" x14ac:dyDescent="0.2">
      <c r="A2888" s="3">
        <v>2882</v>
      </c>
      <c r="B2888" s="211">
        <v>2505</v>
      </c>
      <c r="C2888" s="197" t="s">
        <v>4144</v>
      </c>
      <c r="D2888" s="211">
        <v>2</v>
      </c>
      <c r="E2888" s="211"/>
      <c r="F2888" s="211" t="s">
        <v>34</v>
      </c>
      <c r="G2888" s="211" t="s">
        <v>4143</v>
      </c>
      <c r="H2888" s="614">
        <f>660*630</f>
        <v>415800</v>
      </c>
      <c r="I2888" s="211" t="s">
        <v>3790</v>
      </c>
      <c r="J2888" s="72">
        <v>45078</v>
      </c>
      <c r="K2888" s="211">
        <v>192</v>
      </c>
      <c r="L2888" s="212" t="s">
        <v>4141</v>
      </c>
    </row>
    <row r="2889" spans="1:12" ht="38.25" hidden="1" customHeight="1" x14ac:dyDescent="0.2">
      <c r="A2889" s="3">
        <v>2883</v>
      </c>
      <c r="B2889" s="211">
        <v>2505</v>
      </c>
      <c r="C2889" s="197" t="s">
        <v>4145</v>
      </c>
      <c r="D2889" s="211">
        <v>1</v>
      </c>
      <c r="E2889" s="211"/>
      <c r="F2889" s="211" t="s">
        <v>34</v>
      </c>
      <c r="G2889" s="211" t="s">
        <v>4146</v>
      </c>
      <c r="H2889" s="614">
        <f>450*630</f>
        <v>283500</v>
      </c>
      <c r="I2889" s="211" t="s">
        <v>3790</v>
      </c>
      <c r="J2889" s="72">
        <v>45078</v>
      </c>
      <c r="K2889" s="211">
        <v>192</v>
      </c>
      <c r="L2889" s="212" t="s">
        <v>4141</v>
      </c>
    </row>
    <row r="2890" spans="1:12" ht="38.25" hidden="1" customHeight="1" x14ac:dyDescent="0.2">
      <c r="A2890" s="3">
        <v>2884</v>
      </c>
      <c r="B2890" s="211">
        <v>2505</v>
      </c>
      <c r="C2890" s="197" t="s">
        <v>4147</v>
      </c>
      <c r="D2890" s="211">
        <v>2</v>
      </c>
      <c r="E2890" s="211"/>
      <c r="F2890" s="211" t="s">
        <v>34</v>
      </c>
      <c r="G2890" s="211" t="s">
        <v>4148</v>
      </c>
      <c r="H2890" s="614">
        <f>640*630</f>
        <v>403200</v>
      </c>
      <c r="I2890" s="211" t="s">
        <v>3790</v>
      </c>
      <c r="J2890" s="72">
        <v>45078</v>
      </c>
      <c r="K2890" s="211">
        <v>192</v>
      </c>
      <c r="L2890" s="212" t="s">
        <v>4141</v>
      </c>
    </row>
    <row r="2891" spans="1:12" ht="38.25" hidden="1" customHeight="1" x14ac:dyDescent="0.2">
      <c r="A2891" s="3">
        <v>2885</v>
      </c>
      <c r="B2891" s="211">
        <v>2505</v>
      </c>
      <c r="C2891" s="197" t="s">
        <v>4149</v>
      </c>
      <c r="D2891" s="211">
        <v>100</v>
      </c>
      <c r="E2891" s="211"/>
      <c r="F2891" s="211" t="s">
        <v>34</v>
      </c>
      <c r="G2891" s="211" t="s">
        <v>4150</v>
      </c>
      <c r="H2891" s="614">
        <v>3500000</v>
      </c>
      <c r="I2891" s="211" t="s">
        <v>2140</v>
      </c>
      <c r="J2891" s="72">
        <v>44958</v>
      </c>
      <c r="K2891" s="211">
        <v>274</v>
      </c>
      <c r="L2891" s="212" t="s">
        <v>4151</v>
      </c>
    </row>
    <row r="2892" spans="1:12" ht="38.25" hidden="1" customHeight="1" x14ac:dyDescent="0.2">
      <c r="A2892" s="3">
        <v>2886</v>
      </c>
      <c r="B2892" s="211">
        <v>2505</v>
      </c>
      <c r="C2892" s="197" t="s">
        <v>4152</v>
      </c>
      <c r="D2892" s="211">
        <v>300</v>
      </c>
      <c r="E2892" s="211"/>
      <c r="F2892" s="211" t="s">
        <v>34</v>
      </c>
      <c r="G2892" s="211" t="s">
        <v>4153</v>
      </c>
      <c r="H2892" s="614">
        <v>135000</v>
      </c>
      <c r="I2892" s="211" t="s">
        <v>2140</v>
      </c>
      <c r="J2892" s="72">
        <v>44958</v>
      </c>
      <c r="K2892" s="211">
        <v>274</v>
      </c>
      <c r="L2892" s="212" t="s">
        <v>4154</v>
      </c>
    </row>
    <row r="2893" spans="1:12" ht="38.25" hidden="1" customHeight="1" x14ac:dyDescent="0.2">
      <c r="A2893" s="3">
        <v>2887</v>
      </c>
      <c r="B2893" s="211">
        <v>2505</v>
      </c>
      <c r="C2893" s="197" t="s">
        <v>4155</v>
      </c>
      <c r="D2893" s="211">
        <v>300</v>
      </c>
      <c r="E2893" s="211"/>
      <c r="F2893" s="211" t="s">
        <v>34</v>
      </c>
      <c r="G2893" s="211" t="s">
        <v>4153</v>
      </c>
      <c r="H2893" s="614">
        <v>135000</v>
      </c>
      <c r="I2893" s="211" t="s">
        <v>2140</v>
      </c>
      <c r="J2893" s="72">
        <v>44958</v>
      </c>
      <c r="K2893" s="211">
        <v>274</v>
      </c>
      <c r="L2893" s="212" t="s">
        <v>4154</v>
      </c>
    </row>
    <row r="2894" spans="1:12" ht="51" hidden="1" customHeight="1" x14ac:dyDescent="0.2">
      <c r="A2894" s="3">
        <v>2888</v>
      </c>
      <c r="B2894" s="211">
        <v>2505</v>
      </c>
      <c r="C2894" s="197" t="s">
        <v>4156</v>
      </c>
      <c r="D2894" s="211">
        <v>1000</v>
      </c>
      <c r="E2894" s="211"/>
      <c r="F2894" s="211" t="s">
        <v>34</v>
      </c>
      <c r="G2894" s="211" t="s">
        <v>4157</v>
      </c>
      <c r="H2894" s="614">
        <v>300000</v>
      </c>
      <c r="I2894" s="211" t="s">
        <v>2140</v>
      </c>
      <c r="J2894" s="72">
        <v>44958</v>
      </c>
      <c r="K2894" s="211">
        <v>274</v>
      </c>
      <c r="L2894" s="212" t="s">
        <v>4158</v>
      </c>
    </row>
    <row r="2895" spans="1:12" ht="51" hidden="1" customHeight="1" x14ac:dyDescent="0.2">
      <c r="A2895" s="3">
        <v>2889</v>
      </c>
      <c r="B2895" s="211">
        <v>2505</v>
      </c>
      <c r="C2895" s="197" t="s">
        <v>4159</v>
      </c>
      <c r="D2895" s="211">
        <v>50</v>
      </c>
      <c r="E2895" s="211"/>
      <c r="F2895" s="211" t="s">
        <v>34</v>
      </c>
      <c r="G2895" s="211" t="s">
        <v>4160</v>
      </c>
      <c r="H2895" s="614">
        <v>38000</v>
      </c>
      <c r="I2895" s="211" t="s">
        <v>2140</v>
      </c>
      <c r="J2895" s="72">
        <v>44958</v>
      </c>
      <c r="K2895" s="211">
        <v>274</v>
      </c>
      <c r="L2895" s="212" t="s">
        <v>4161</v>
      </c>
    </row>
    <row r="2896" spans="1:12" ht="25.5" hidden="1" customHeight="1" x14ac:dyDescent="0.2">
      <c r="A2896" s="3">
        <v>2890</v>
      </c>
      <c r="B2896" s="211">
        <v>2505</v>
      </c>
      <c r="C2896" s="197" t="s">
        <v>4162</v>
      </c>
      <c r="D2896" s="211">
        <v>100</v>
      </c>
      <c r="E2896" s="211"/>
      <c r="F2896" s="211" t="s">
        <v>34</v>
      </c>
      <c r="G2896" s="211"/>
      <c r="H2896" s="614">
        <v>1000000</v>
      </c>
      <c r="I2896" s="211" t="s">
        <v>2140</v>
      </c>
      <c r="J2896" s="72">
        <v>44958</v>
      </c>
      <c r="K2896" s="211">
        <v>274</v>
      </c>
      <c r="L2896" s="212" t="s">
        <v>4163</v>
      </c>
    </row>
    <row r="2897" spans="1:12" ht="38.25" hidden="1" customHeight="1" x14ac:dyDescent="0.2">
      <c r="A2897" s="3">
        <v>2891</v>
      </c>
      <c r="B2897" s="211">
        <v>2505</v>
      </c>
      <c r="C2897" s="197" t="s">
        <v>4164</v>
      </c>
      <c r="D2897" s="211">
        <v>10</v>
      </c>
      <c r="E2897" s="211"/>
      <c r="F2897" s="211" t="s">
        <v>34</v>
      </c>
      <c r="G2897" s="211" t="s">
        <v>4165</v>
      </c>
      <c r="H2897" s="614">
        <v>350000</v>
      </c>
      <c r="I2897" s="211" t="s">
        <v>2140</v>
      </c>
      <c r="J2897" s="72">
        <v>44958</v>
      </c>
      <c r="K2897" s="211">
        <v>274</v>
      </c>
      <c r="L2897" s="212" t="s">
        <v>4166</v>
      </c>
    </row>
    <row r="2898" spans="1:12" ht="38.25" hidden="1" customHeight="1" x14ac:dyDescent="0.2">
      <c r="A2898" s="3">
        <v>2892</v>
      </c>
      <c r="B2898" s="211">
        <v>2505</v>
      </c>
      <c r="C2898" s="197" t="s">
        <v>4167</v>
      </c>
      <c r="D2898" s="211">
        <v>10</v>
      </c>
      <c r="E2898" s="211"/>
      <c r="F2898" s="211" t="s">
        <v>34</v>
      </c>
      <c r="G2898" s="211" t="s">
        <v>4168</v>
      </c>
      <c r="H2898" s="614">
        <v>250000</v>
      </c>
      <c r="I2898" s="211" t="s">
        <v>2140</v>
      </c>
      <c r="J2898" s="72">
        <v>44958</v>
      </c>
      <c r="K2898" s="211">
        <v>274</v>
      </c>
      <c r="L2898" s="212" t="s">
        <v>4169</v>
      </c>
    </row>
    <row r="2899" spans="1:12" ht="25.5" hidden="1" customHeight="1" x14ac:dyDescent="0.2">
      <c r="A2899" s="3">
        <v>2893</v>
      </c>
      <c r="B2899" s="211">
        <v>2505</v>
      </c>
      <c r="C2899" s="197" t="s">
        <v>4170</v>
      </c>
      <c r="D2899" s="211">
        <v>10</v>
      </c>
      <c r="E2899" s="211"/>
      <c r="F2899" s="211" t="s">
        <v>34</v>
      </c>
      <c r="G2899" s="211" t="s">
        <v>4171</v>
      </c>
      <c r="H2899" s="614">
        <v>269000</v>
      </c>
      <c r="I2899" s="211" t="s">
        <v>693</v>
      </c>
      <c r="J2899" s="72">
        <v>44958</v>
      </c>
      <c r="K2899" s="211">
        <v>365</v>
      </c>
      <c r="L2899" s="212" t="s">
        <v>4172</v>
      </c>
    </row>
    <row r="2900" spans="1:12" ht="38.25" hidden="1" customHeight="1" x14ac:dyDescent="0.2">
      <c r="A2900" s="3">
        <v>2894</v>
      </c>
      <c r="B2900" s="211">
        <v>2505</v>
      </c>
      <c r="C2900" s="197" t="s">
        <v>4173</v>
      </c>
      <c r="D2900" s="211">
        <v>9</v>
      </c>
      <c r="E2900" s="211"/>
      <c r="F2900" s="211" t="s">
        <v>34</v>
      </c>
      <c r="G2900" s="211" t="s">
        <v>4174</v>
      </c>
      <c r="H2900" s="614">
        <v>16200</v>
      </c>
      <c r="I2900" s="211" t="s">
        <v>2140</v>
      </c>
      <c r="J2900" s="72">
        <v>44958</v>
      </c>
      <c r="K2900" s="211">
        <v>274</v>
      </c>
      <c r="L2900" s="212" t="s">
        <v>4175</v>
      </c>
    </row>
    <row r="2901" spans="1:12" ht="25.5" hidden="1" customHeight="1" x14ac:dyDescent="0.2">
      <c r="A2901" s="3">
        <v>2895</v>
      </c>
      <c r="B2901" s="211">
        <v>2505</v>
      </c>
      <c r="C2901" s="197" t="s">
        <v>4176</v>
      </c>
      <c r="D2901" s="211">
        <v>200</v>
      </c>
      <c r="E2901" s="211"/>
      <c r="F2901" s="211" t="s">
        <v>34</v>
      </c>
      <c r="G2901" s="211" t="s">
        <v>4177</v>
      </c>
      <c r="H2901" s="614">
        <v>240000</v>
      </c>
      <c r="I2901" s="211" t="s">
        <v>2140</v>
      </c>
      <c r="J2901" s="72">
        <v>44958</v>
      </c>
      <c r="K2901" s="211">
        <v>274</v>
      </c>
      <c r="L2901" s="212" t="s">
        <v>4178</v>
      </c>
    </row>
    <row r="2902" spans="1:12" ht="25.5" hidden="1" customHeight="1" x14ac:dyDescent="0.2">
      <c r="A2902" s="3">
        <v>2896</v>
      </c>
      <c r="B2902" s="211">
        <v>2505</v>
      </c>
      <c r="C2902" s="197" t="s">
        <v>4179</v>
      </c>
      <c r="D2902" s="211">
        <v>100</v>
      </c>
      <c r="E2902" s="211"/>
      <c r="F2902" s="211" t="s">
        <v>34</v>
      </c>
      <c r="G2902" s="211" t="s">
        <v>4180</v>
      </c>
      <c r="H2902" s="614">
        <v>150000</v>
      </c>
      <c r="I2902" s="211" t="s">
        <v>2140</v>
      </c>
      <c r="J2902" s="72">
        <v>44958</v>
      </c>
      <c r="K2902" s="211">
        <v>274</v>
      </c>
      <c r="L2902" s="212" t="s">
        <v>4181</v>
      </c>
    </row>
    <row r="2903" spans="1:12" ht="25.5" hidden="1" customHeight="1" x14ac:dyDescent="0.2">
      <c r="A2903" s="3">
        <v>2897</v>
      </c>
      <c r="B2903" s="211">
        <v>2505</v>
      </c>
      <c r="C2903" s="197" t="s">
        <v>4182</v>
      </c>
      <c r="D2903" s="211">
        <v>20</v>
      </c>
      <c r="E2903" s="211"/>
      <c r="F2903" s="211" t="s">
        <v>34</v>
      </c>
      <c r="G2903" s="211" t="s">
        <v>4183</v>
      </c>
      <c r="H2903" s="614">
        <v>36000</v>
      </c>
      <c r="I2903" s="211" t="s">
        <v>2140</v>
      </c>
      <c r="J2903" s="72">
        <v>44958</v>
      </c>
      <c r="K2903" s="211">
        <v>274</v>
      </c>
      <c r="L2903" s="212" t="s">
        <v>4184</v>
      </c>
    </row>
    <row r="2904" spans="1:12" ht="38.25" hidden="1" customHeight="1" x14ac:dyDescent="0.2">
      <c r="A2904" s="3">
        <v>2898</v>
      </c>
      <c r="B2904" s="211">
        <v>2505</v>
      </c>
      <c r="C2904" s="197" t="s">
        <v>4185</v>
      </c>
      <c r="D2904" s="211">
        <v>20</v>
      </c>
      <c r="E2904" s="211"/>
      <c r="F2904" s="211" t="s">
        <v>34</v>
      </c>
      <c r="G2904" s="211" t="s">
        <v>4186</v>
      </c>
      <c r="H2904" s="614">
        <v>560000</v>
      </c>
      <c r="I2904" s="211" t="s">
        <v>2140</v>
      </c>
      <c r="J2904" s="72">
        <v>44958</v>
      </c>
      <c r="K2904" s="211">
        <v>274</v>
      </c>
      <c r="L2904" s="212" t="s">
        <v>4187</v>
      </c>
    </row>
    <row r="2905" spans="1:12" ht="38.25" hidden="1" customHeight="1" x14ac:dyDescent="0.2">
      <c r="A2905" s="3">
        <v>2899</v>
      </c>
      <c r="B2905" s="211">
        <v>2505</v>
      </c>
      <c r="C2905" s="197" t="s">
        <v>4188</v>
      </c>
      <c r="D2905" s="211">
        <v>100</v>
      </c>
      <c r="E2905" s="211"/>
      <c r="F2905" s="211" t="s">
        <v>34</v>
      </c>
      <c r="G2905" s="211" t="s">
        <v>4189</v>
      </c>
      <c r="H2905" s="614">
        <v>300000</v>
      </c>
      <c r="I2905" s="211" t="s">
        <v>693</v>
      </c>
      <c r="J2905" s="72">
        <v>44958</v>
      </c>
      <c r="K2905" s="211">
        <v>365</v>
      </c>
      <c r="L2905" s="212" t="s">
        <v>4190</v>
      </c>
    </row>
    <row r="2906" spans="1:12" ht="25.5" hidden="1" customHeight="1" x14ac:dyDescent="0.2">
      <c r="A2906" s="3">
        <v>2900</v>
      </c>
      <c r="B2906" s="211">
        <v>2505</v>
      </c>
      <c r="C2906" s="197" t="s">
        <v>4191</v>
      </c>
      <c r="D2906" s="211">
        <v>50</v>
      </c>
      <c r="E2906" s="211"/>
      <c r="F2906" s="211" t="s">
        <v>34</v>
      </c>
      <c r="G2906" s="211" t="s">
        <v>4192</v>
      </c>
      <c r="H2906" s="614">
        <v>1300000</v>
      </c>
      <c r="I2906" s="211" t="s">
        <v>2140</v>
      </c>
      <c r="J2906" s="72">
        <v>44958</v>
      </c>
      <c r="K2906" s="211">
        <v>274</v>
      </c>
      <c r="L2906" s="212" t="s">
        <v>4193</v>
      </c>
    </row>
    <row r="2907" spans="1:12" ht="38.25" hidden="1" customHeight="1" x14ac:dyDescent="0.2">
      <c r="A2907" s="3">
        <v>2901</v>
      </c>
      <c r="B2907" s="211">
        <v>2505</v>
      </c>
      <c r="C2907" s="197" t="s">
        <v>4194</v>
      </c>
      <c r="D2907" s="211">
        <v>80</v>
      </c>
      <c r="E2907" s="211"/>
      <c r="F2907" s="211" t="s">
        <v>34</v>
      </c>
      <c r="G2907" s="211" t="s">
        <v>4195</v>
      </c>
      <c r="H2907" s="614">
        <v>1280000</v>
      </c>
      <c r="I2907" s="211" t="s">
        <v>693</v>
      </c>
      <c r="J2907" s="72">
        <v>44958</v>
      </c>
      <c r="K2907" s="211">
        <v>365</v>
      </c>
      <c r="L2907" s="212" t="s">
        <v>4196</v>
      </c>
    </row>
    <row r="2908" spans="1:12" ht="25.5" hidden="1" x14ac:dyDescent="0.2">
      <c r="A2908" s="3">
        <v>2902</v>
      </c>
      <c r="B2908" s="211">
        <v>2505</v>
      </c>
      <c r="C2908" s="197" t="s">
        <v>4197</v>
      </c>
      <c r="D2908" s="211">
        <v>100</v>
      </c>
      <c r="E2908" s="211"/>
      <c r="F2908" s="211" t="s">
        <v>34</v>
      </c>
      <c r="G2908" s="211" t="s">
        <v>4198</v>
      </c>
      <c r="H2908" s="614">
        <v>130000</v>
      </c>
      <c r="I2908" s="211" t="s">
        <v>1901</v>
      </c>
      <c r="J2908" s="72">
        <v>44958</v>
      </c>
      <c r="K2908" s="211">
        <v>350</v>
      </c>
      <c r="L2908" s="212" t="s">
        <v>4199</v>
      </c>
    </row>
    <row r="2909" spans="1:12" ht="25.5" hidden="1" x14ac:dyDescent="0.2">
      <c r="A2909" s="3">
        <v>2903</v>
      </c>
      <c r="B2909" s="211">
        <v>2505</v>
      </c>
      <c r="C2909" s="197" t="s">
        <v>4200</v>
      </c>
      <c r="D2909" s="211">
        <v>10</v>
      </c>
      <c r="E2909" s="211"/>
      <c r="F2909" s="211" t="s">
        <v>34</v>
      </c>
      <c r="G2909" s="211" t="s">
        <v>4201</v>
      </c>
      <c r="H2909" s="614">
        <v>30000</v>
      </c>
      <c r="I2909" s="211" t="s">
        <v>1901</v>
      </c>
      <c r="J2909" s="72">
        <v>44958</v>
      </c>
      <c r="K2909" s="211">
        <v>350</v>
      </c>
      <c r="L2909" s="212" t="s">
        <v>4202</v>
      </c>
    </row>
    <row r="2910" spans="1:12" ht="25.5" hidden="1" x14ac:dyDescent="0.2">
      <c r="A2910" s="3">
        <v>2904</v>
      </c>
      <c r="B2910" s="211">
        <v>2505</v>
      </c>
      <c r="C2910" s="197" t="s">
        <v>4203</v>
      </c>
      <c r="D2910" s="211">
        <v>4</v>
      </c>
      <c r="E2910" s="211"/>
      <c r="F2910" s="211" t="s">
        <v>34</v>
      </c>
      <c r="G2910" s="211" t="s">
        <v>2397</v>
      </c>
      <c r="H2910" s="614">
        <v>18000</v>
      </c>
      <c r="I2910" s="211" t="s">
        <v>1901</v>
      </c>
      <c r="J2910" s="72">
        <v>44958</v>
      </c>
      <c r="K2910" s="211">
        <v>350</v>
      </c>
      <c r="L2910" s="212" t="s">
        <v>4204</v>
      </c>
    </row>
    <row r="2911" spans="1:12" ht="25.5" hidden="1" customHeight="1" x14ac:dyDescent="0.2">
      <c r="A2911" s="3">
        <v>2905</v>
      </c>
      <c r="B2911" s="211">
        <v>2505</v>
      </c>
      <c r="C2911" s="197" t="s">
        <v>4205</v>
      </c>
      <c r="D2911" s="211">
        <v>50</v>
      </c>
      <c r="E2911" s="211"/>
      <c r="F2911" s="211" t="s">
        <v>34</v>
      </c>
      <c r="G2911" s="211" t="s">
        <v>4206</v>
      </c>
      <c r="H2911" s="614">
        <v>50000</v>
      </c>
      <c r="I2911" s="211" t="s">
        <v>1898</v>
      </c>
      <c r="J2911" s="72">
        <v>44958</v>
      </c>
      <c r="K2911" s="211">
        <v>147</v>
      </c>
      <c r="L2911" s="212" t="s">
        <v>4207</v>
      </c>
    </row>
    <row r="2912" spans="1:12" ht="38.25" hidden="1" customHeight="1" x14ac:dyDescent="0.2">
      <c r="A2912" s="3">
        <v>2906</v>
      </c>
      <c r="B2912" s="211">
        <v>2505</v>
      </c>
      <c r="C2912" s="197" t="s">
        <v>4208</v>
      </c>
      <c r="D2912" s="211">
        <v>50</v>
      </c>
      <c r="E2912" s="211"/>
      <c r="F2912" s="211" t="s">
        <v>34</v>
      </c>
      <c r="G2912" s="211" t="s">
        <v>4206</v>
      </c>
      <c r="H2912" s="614">
        <v>50000</v>
      </c>
      <c r="I2912" s="211" t="s">
        <v>1898</v>
      </c>
      <c r="J2912" s="72">
        <v>44958</v>
      </c>
      <c r="K2912" s="211">
        <v>147</v>
      </c>
      <c r="L2912" s="212" t="s">
        <v>4207</v>
      </c>
    </row>
    <row r="2913" spans="1:12" ht="76.5" hidden="1" customHeight="1" x14ac:dyDescent="0.2">
      <c r="A2913" s="3">
        <v>2907</v>
      </c>
      <c r="B2913" s="211">
        <v>2505</v>
      </c>
      <c r="C2913" s="197" t="s">
        <v>4209</v>
      </c>
      <c r="D2913" s="211">
        <v>50</v>
      </c>
      <c r="E2913" s="211"/>
      <c r="F2913" s="211" t="s">
        <v>34</v>
      </c>
      <c r="G2913" s="211" t="s">
        <v>4210</v>
      </c>
      <c r="H2913" s="614">
        <v>225000</v>
      </c>
      <c r="I2913" s="211" t="s">
        <v>1898</v>
      </c>
      <c r="J2913" s="72">
        <v>44958</v>
      </c>
      <c r="K2913" s="211">
        <v>147</v>
      </c>
      <c r="L2913" s="212" t="s">
        <v>4211</v>
      </c>
    </row>
    <row r="2914" spans="1:12" ht="38.25" hidden="1" customHeight="1" x14ac:dyDescent="0.2">
      <c r="A2914" s="3">
        <v>2908</v>
      </c>
      <c r="B2914" s="211">
        <v>2505</v>
      </c>
      <c r="C2914" s="197" t="s">
        <v>4212</v>
      </c>
      <c r="D2914" s="211">
        <v>10</v>
      </c>
      <c r="E2914" s="211"/>
      <c r="F2914" s="211" t="s">
        <v>34</v>
      </c>
      <c r="G2914" s="211" t="s">
        <v>4213</v>
      </c>
      <c r="H2914" s="614">
        <v>1100000</v>
      </c>
      <c r="I2914" s="211" t="s">
        <v>693</v>
      </c>
      <c r="J2914" s="72">
        <v>44958</v>
      </c>
      <c r="K2914" s="211">
        <v>365</v>
      </c>
      <c r="L2914" s="212" t="s">
        <v>4214</v>
      </c>
    </row>
    <row r="2915" spans="1:12" ht="38.25" hidden="1" customHeight="1" x14ac:dyDescent="0.2">
      <c r="A2915" s="3">
        <v>2909</v>
      </c>
      <c r="B2915" s="211">
        <v>2505</v>
      </c>
      <c r="C2915" s="197" t="s">
        <v>4215</v>
      </c>
      <c r="D2915" s="211">
        <v>2</v>
      </c>
      <c r="E2915" s="211"/>
      <c r="F2915" s="211" t="s">
        <v>34</v>
      </c>
      <c r="G2915" s="211" t="s">
        <v>4216</v>
      </c>
      <c r="H2915" s="614">
        <v>3000000</v>
      </c>
      <c r="I2915" s="211" t="s">
        <v>2140</v>
      </c>
      <c r="J2915" s="72">
        <v>44958</v>
      </c>
      <c r="K2915" s="211">
        <v>365</v>
      </c>
      <c r="L2915" s="212" t="s">
        <v>4217</v>
      </c>
    </row>
    <row r="2916" spans="1:12" ht="76.5" hidden="1" customHeight="1" x14ac:dyDescent="0.2">
      <c r="A2916" s="3">
        <v>2910</v>
      </c>
      <c r="B2916" s="211">
        <v>2505</v>
      </c>
      <c r="C2916" s="197" t="s">
        <v>4218</v>
      </c>
      <c r="D2916" s="211">
        <v>120</v>
      </c>
      <c r="E2916" s="211"/>
      <c r="F2916" s="211" t="s">
        <v>34</v>
      </c>
      <c r="G2916" s="211" t="s">
        <v>4219</v>
      </c>
      <c r="H2916" s="614">
        <v>9600000</v>
      </c>
      <c r="I2916" s="211" t="s">
        <v>4220</v>
      </c>
      <c r="J2916" s="72">
        <v>45200</v>
      </c>
      <c r="K2916" s="211">
        <v>106</v>
      </c>
      <c r="L2916" s="212" t="s">
        <v>4221</v>
      </c>
    </row>
    <row r="2917" spans="1:12" ht="38.25" hidden="1" customHeight="1" x14ac:dyDescent="0.2">
      <c r="A2917" s="3">
        <v>2911</v>
      </c>
      <c r="B2917" s="211">
        <v>2505</v>
      </c>
      <c r="C2917" s="197" t="s">
        <v>4222</v>
      </c>
      <c r="D2917" s="211">
        <v>100</v>
      </c>
      <c r="E2917" s="211"/>
      <c r="F2917" s="211" t="s">
        <v>34</v>
      </c>
      <c r="G2917" s="211" t="s">
        <v>4223</v>
      </c>
      <c r="H2917" s="614">
        <v>300000</v>
      </c>
      <c r="I2917" s="211" t="s">
        <v>693</v>
      </c>
      <c r="J2917" s="72">
        <v>44958</v>
      </c>
      <c r="K2917" s="211">
        <v>365</v>
      </c>
      <c r="L2917" s="212" t="s">
        <v>4224</v>
      </c>
    </row>
    <row r="2918" spans="1:12" ht="76.5" hidden="1" x14ac:dyDescent="0.2">
      <c r="A2918" s="3">
        <v>2912</v>
      </c>
      <c r="B2918" s="211">
        <v>2505</v>
      </c>
      <c r="C2918" s="197" t="s">
        <v>4225</v>
      </c>
      <c r="D2918" s="211">
        <v>12</v>
      </c>
      <c r="E2918" s="211"/>
      <c r="F2918" s="211" t="s">
        <v>34</v>
      </c>
      <c r="G2918" s="211" t="s">
        <v>4226</v>
      </c>
      <c r="H2918" s="614">
        <v>120000</v>
      </c>
      <c r="I2918" s="211" t="s">
        <v>1901</v>
      </c>
      <c r="J2918" s="72">
        <v>44958</v>
      </c>
      <c r="K2918" s="211">
        <v>350</v>
      </c>
      <c r="L2918" s="212" t="s">
        <v>4227</v>
      </c>
    </row>
    <row r="2919" spans="1:12" ht="76.5" hidden="1" customHeight="1" x14ac:dyDescent="0.2">
      <c r="A2919" s="3">
        <v>2913</v>
      </c>
      <c r="B2919" s="211">
        <v>2505</v>
      </c>
      <c r="C2919" s="197" t="s">
        <v>4228</v>
      </c>
      <c r="D2919" s="211">
        <v>1</v>
      </c>
      <c r="E2919" s="211"/>
      <c r="F2919" s="211" t="s">
        <v>34</v>
      </c>
      <c r="G2919" s="211" t="s">
        <v>4229</v>
      </c>
      <c r="H2919" s="614">
        <v>30000</v>
      </c>
      <c r="I2919" s="211" t="s">
        <v>2140</v>
      </c>
      <c r="J2919" s="72">
        <v>44958</v>
      </c>
      <c r="K2919" s="211">
        <v>274</v>
      </c>
      <c r="L2919" s="212" t="s">
        <v>4230</v>
      </c>
    </row>
    <row r="2920" spans="1:12" ht="38.25" hidden="1" customHeight="1" x14ac:dyDescent="0.2">
      <c r="A2920" s="3">
        <v>2914</v>
      </c>
      <c r="B2920" s="211">
        <v>2505</v>
      </c>
      <c r="C2920" s="197" t="s">
        <v>4231</v>
      </c>
      <c r="D2920" s="211">
        <v>20</v>
      </c>
      <c r="E2920" s="211"/>
      <c r="F2920" s="211" t="s">
        <v>34</v>
      </c>
      <c r="G2920" s="211" t="s">
        <v>4232</v>
      </c>
      <c r="H2920" s="614">
        <v>700000</v>
      </c>
      <c r="I2920" s="211" t="s">
        <v>693</v>
      </c>
      <c r="J2920" s="72">
        <v>44958</v>
      </c>
      <c r="K2920" s="211">
        <v>365</v>
      </c>
      <c r="L2920" s="212" t="s">
        <v>4233</v>
      </c>
    </row>
    <row r="2921" spans="1:12" ht="38.25" hidden="1" x14ac:dyDescent="0.2">
      <c r="A2921" s="3">
        <v>2915</v>
      </c>
      <c r="B2921" s="211">
        <v>2505</v>
      </c>
      <c r="C2921" s="197" t="s">
        <v>2362</v>
      </c>
      <c r="D2921" s="211">
        <v>20</v>
      </c>
      <c r="E2921" s="211"/>
      <c r="F2921" s="211" t="s">
        <v>34</v>
      </c>
      <c r="G2921" s="211" t="s">
        <v>4234</v>
      </c>
      <c r="H2921" s="614">
        <v>34000</v>
      </c>
      <c r="I2921" s="211" t="s">
        <v>1901</v>
      </c>
      <c r="J2921" s="72">
        <v>44958</v>
      </c>
      <c r="K2921" s="211">
        <v>350</v>
      </c>
      <c r="L2921" s="212" t="s">
        <v>4235</v>
      </c>
    </row>
    <row r="2922" spans="1:12" ht="38.25" hidden="1" customHeight="1" x14ac:dyDescent="0.2">
      <c r="A2922" s="3">
        <v>2916</v>
      </c>
      <c r="B2922" s="211">
        <v>2505</v>
      </c>
      <c r="C2922" s="197" t="s">
        <v>4236</v>
      </c>
      <c r="D2922" s="211" t="s">
        <v>4237</v>
      </c>
      <c r="E2922" s="211"/>
      <c r="F2922" s="211" t="s">
        <v>34</v>
      </c>
      <c r="G2922" s="211" t="s">
        <v>4238</v>
      </c>
      <c r="H2922" s="614">
        <v>210000</v>
      </c>
      <c r="I2922" s="211" t="s">
        <v>364</v>
      </c>
      <c r="J2922" s="72">
        <v>44958</v>
      </c>
      <c r="K2922" s="211">
        <v>304</v>
      </c>
      <c r="L2922" s="212" t="s">
        <v>4239</v>
      </c>
    </row>
    <row r="2923" spans="1:12" ht="38.25" hidden="1" customHeight="1" x14ac:dyDescent="0.2">
      <c r="A2923" s="3">
        <v>2917</v>
      </c>
      <c r="B2923" s="211">
        <v>2505</v>
      </c>
      <c r="C2923" s="197" t="s">
        <v>4240</v>
      </c>
      <c r="D2923" s="211" t="s">
        <v>4241</v>
      </c>
      <c r="E2923" s="211"/>
      <c r="F2923" s="211" t="s">
        <v>34</v>
      </c>
      <c r="G2923" s="211" t="s">
        <v>4238</v>
      </c>
      <c r="H2923" s="614">
        <v>160000</v>
      </c>
      <c r="I2923" s="211" t="s">
        <v>364</v>
      </c>
      <c r="J2923" s="72">
        <v>44958</v>
      </c>
      <c r="K2923" s="211">
        <v>304</v>
      </c>
      <c r="L2923" s="212" t="s">
        <v>4239</v>
      </c>
    </row>
    <row r="2924" spans="1:12" ht="38.25" hidden="1" customHeight="1" x14ac:dyDescent="0.2">
      <c r="A2924" s="3">
        <v>2918</v>
      </c>
      <c r="B2924" s="211">
        <v>2505</v>
      </c>
      <c r="C2924" s="197" t="s">
        <v>4242</v>
      </c>
      <c r="D2924" s="211" t="s">
        <v>4243</v>
      </c>
      <c r="E2924" s="211"/>
      <c r="F2924" s="211" t="s">
        <v>34</v>
      </c>
      <c r="G2924" s="211" t="s">
        <v>4238</v>
      </c>
      <c r="H2924" s="606">
        <v>60000</v>
      </c>
      <c r="I2924" s="211" t="s">
        <v>364</v>
      </c>
      <c r="J2924" s="72">
        <v>44958</v>
      </c>
      <c r="K2924" s="211">
        <v>304</v>
      </c>
      <c r="L2924" s="212" t="s">
        <v>4239</v>
      </c>
    </row>
    <row r="2925" spans="1:12" ht="25.5" hidden="1" customHeight="1" x14ac:dyDescent="0.2">
      <c r="A2925" s="3">
        <v>2919</v>
      </c>
      <c r="B2925" s="211">
        <v>2505</v>
      </c>
      <c r="C2925" s="197" t="s">
        <v>4244</v>
      </c>
      <c r="D2925" s="211" t="s">
        <v>4245</v>
      </c>
      <c r="E2925" s="211"/>
      <c r="F2925" s="211" t="s">
        <v>34</v>
      </c>
      <c r="G2925" s="211" t="s">
        <v>4246</v>
      </c>
      <c r="H2925" s="614">
        <v>250000</v>
      </c>
      <c r="I2925" s="211" t="s">
        <v>2184</v>
      </c>
      <c r="J2925" s="72">
        <v>44958</v>
      </c>
      <c r="K2925" s="211">
        <v>274</v>
      </c>
      <c r="L2925" s="212" t="s">
        <v>4247</v>
      </c>
    </row>
    <row r="2926" spans="1:12" ht="38.25" hidden="1" customHeight="1" x14ac:dyDescent="0.2">
      <c r="A2926" s="3">
        <v>2920</v>
      </c>
      <c r="B2926" s="211">
        <v>2505</v>
      </c>
      <c r="C2926" s="197" t="s">
        <v>4248</v>
      </c>
      <c r="D2926" s="211" t="s">
        <v>4249</v>
      </c>
      <c r="E2926" s="211"/>
      <c r="F2926" s="211" t="s">
        <v>34</v>
      </c>
      <c r="G2926" s="211" t="s">
        <v>4250</v>
      </c>
      <c r="H2926" s="614">
        <v>400000</v>
      </c>
      <c r="I2926" s="211" t="s">
        <v>693</v>
      </c>
      <c r="J2926" s="72">
        <v>44958</v>
      </c>
      <c r="K2926" s="211">
        <v>365</v>
      </c>
      <c r="L2926" s="212" t="s">
        <v>4251</v>
      </c>
    </row>
    <row r="2927" spans="1:12" ht="38.25" hidden="1" customHeight="1" x14ac:dyDescent="0.2">
      <c r="A2927" s="3">
        <v>2921</v>
      </c>
      <c r="B2927" s="211">
        <v>2505</v>
      </c>
      <c r="C2927" s="197" t="s">
        <v>4252</v>
      </c>
      <c r="D2927" s="211" t="s">
        <v>4253</v>
      </c>
      <c r="E2927" s="211"/>
      <c r="F2927" s="211" t="s">
        <v>34</v>
      </c>
      <c r="G2927" s="211" t="s">
        <v>4254</v>
      </c>
      <c r="H2927" s="614">
        <v>25000</v>
      </c>
      <c r="I2927" s="211" t="s">
        <v>2186</v>
      </c>
      <c r="J2927" s="72">
        <v>44958</v>
      </c>
      <c r="K2927" s="211">
        <v>364</v>
      </c>
      <c r="L2927" s="212" t="s">
        <v>4255</v>
      </c>
    </row>
    <row r="2928" spans="1:12" ht="38.25" hidden="1" customHeight="1" x14ac:dyDescent="0.2">
      <c r="A2928" s="3">
        <v>2922</v>
      </c>
      <c r="B2928" s="211">
        <v>2505</v>
      </c>
      <c r="C2928" s="197" t="s">
        <v>4256</v>
      </c>
      <c r="D2928" s="211" t="s">
        <v>4257</v>
      </c>
      <c r="E2928" s="211"/>
      <c r="F2928" s="211" t="s">
        <v>34</v>
      </c>
      <c r="G2928" s="211" t="s">
        <v>4254</v>
      </c>
      <c r="H2928" s="614">
        <v>12500</v>
      </c>
      <c r="I2928" s="211" t="s">
        <v>2186</v>
      </c>
      <c r="J2928" s="72">
        <v>44958</v>
      </c>
      <c r="K2928" s="211">
        <v>364</v>
      </c>
      <c r="L2928" s="212" t="s">
        <v>4255</v>
      </c>
    </row>
    <row r="2929" spans="1:12" ht="38.25" hidden="1" customHeight="1" x14ac:dyDescent="0.2">
      <c r="A2929" s="3">
        <v>2923</v>
      </c>
      <c r="B2929" s="211">
        <v>2505</v>
      </c>
      <c r="C2929" s="197" t="s">
        <v>4258</v>
      </c>
      <c r="D2929" s="211" t="s">
        <v>4257</v>
      </c>
      <c r="E2929" s="211"/>
      <c r="F2929" s="211" t="s">
        <v>34</v>
      </c>
      <c r="G2929" s="211" t="s">
        <v>4254</v>
      </c>
      <c r="H2929" s="614">
        <v>12500</v>
      </c>
      <c r="I2929" s="211" t="s">
        <v>2186</v>
      </c>
      <c r="J2929" s="72">
        <v>44958</v>
      </c>
      <c r="K2929" s="211">
        <v>364</v>
      </c>
      <c r="L2929" s="212" t="s">
        <v>4255</v>
      </c>
    </row>
    <row r="2930" spans="1:12" ht="38.25" hidden="1" customHeight="1" x14ac:dyDescent="0.2">
      <c r="A2930" s="3">
        <v>2924</v>
      </c>
      <c r="B2930" s="211">
        <v>2505</v>
      </c>
      <c r="C2930" s="197" t="s">
        <v>4259</v>
      </c>
      <c r="D2930" s="211">
        <v>1</v>
      </c>
      <c r="E2930" s="211"/>
      <c r="F2930" s="211" t="s">
        <v>34</v>
      </c>
      <c r="G2930" s="211" t="s">
        <v>4260</v>
      </c>
      <c r="H2930" s="614">
        <v>8000</v>
      </c>
      <c r="I2930" s="211" t="s">
        <v>693</v>
      </c>
      <c r="J2930" s="72">
        <v>44958</v>
      </c>
      <c r="K2930" s="211">
        <v>365</v>
      </c>
      <c r="L2930" s="212" t="s">
        <v>4261</v>
      </c>
    </row>
    <row r="2931" spans="1:12" ht="38.25" hidden="1" customHeight="1" x14ac:dyDescent="0.2">
      <c r="A2931" s="3">
        <v>2925</v>
      </c>
      <c r="B2931" s="211">
        <v>2505</v>
      </c>
      <c r="C2931" s="197" t="s">
        <v>4262</v>
      </c>
      <c r="D2931" s="211">
        <v>1</v>
      </c>
      <c r="E2931" s="211"/>
      <c r="F2931" s="211" t="s">
        <v>34</v>
      </c>
      <c r="G2931" s="211" t="s">
        <v>4260</v>
      </c>
      <c r="H2931" s="614">
        <v>8000</v>
      </c>
      <c r="I2931" s="211" t="s">
        <v>693</v>
      </c>
      <c r="J2931" s="72">
        <v>44958</v>
      </c>
      <c r="K2931" s="211">
        <v>365</v>
      </c>
      <c r="L2931" s="212" t="s">
        <v>4261</v>
      </c>
    </row>
    <row r="2932" spans="1:12" ht="38.25" hidden="1" customHeight="1" x14ac:dyDescent="0.2">
      <c r="A2932" s="3">
        <v>2926</v>
      </c>
      <c r="B2932" s="211">
        <v>2505</v>
      </c>
      <c r="C2932" s="197" t="s">
        <v>4263</v>
      </c>
      <c r="D2932" s="211">
        <v>1</v>
      </c>
      <c r="E2932" s="211"/>
      <c r="F2932" s="211" t="s">
        <v>34</v>
      </c>
      <c r="G2932" s="211" t="s">
        <v>4260</v>
      </c>
      <c r="H2932" s="614">
        <v>8000</v>
      </c>
      <c r="I2932" s="211" t="s">
        <v>693</v>
      </c>
      <c r="J2932" s="72">
        <v>44958</v>
      </c>
      <c r="K2932" s="211">
        <v>365</v>
      </c>
      <c r="L2932" s="212" t="s">
        <v>4261</v>
      </c>
    </row>
    <row r="2933" spans="1:12" ht="38.25" hidden="1" customHeight="1" x14ac:dyDescent="0.2">
      <c r="A2933" s="3">
        <v>2927</v>
      </c>
      <c r="B2933" s="211">
        <v>2505</v>
      </c>
      <c r="C2933" s="197" t="s">
        <v>4264</v>
      </c>
      <c r="D2933" s="211">
        <v>3</v>
      </c>
      <c r="E2933" s="211"/>
      <c r="F2933" s="211" t="s">
        <v>34</v>
      </c>
      <c r="G2933" s="211" t="s">
        <v>4265</v>
      </c>
      <c r="H2933" s="614">
        <v>30000</v>
      </c>
      <c r="I2933" s="211" t="s">
        <v>693</v>
      </c>
      <c r="J2933" s="72">
        <v>44958</v>
      </c>
      <c r="K2933" s="211">
        <v>365</v>
      </c>
      <c r="L2933" s="212" t="s">
        <v>4261</v>
      </c>
    </row>
    <row r="2934" spans="1:12" ht="38.25" hidden="1" customHeight="1" x14ac:dyDescent="0.2">
      <c r="A2934" s="3">
        <v>2928</v>
      </c>
      <c r="B2934" s="211">
        <v>2505</v>
      </c>
      <c r="C2934" s="197" t="s">
        <v>4266</v>
      </c>
      <c r="D2934" s="211">
        <v>3</v>
      </c>
      <c r="E2934" s="211"/>
      <c r="F2934" s="211" t="s">
        <v>34</v>
      </c>
      <c r="G2934" s="211" t="s">
        <v>4265</v>
      </c>
      <c r="H2934" s="614">
        <v>30000</v>
      </c>
      <c r="I2934" s="211" t="s">
        <v>693</v>
      </c>
      <c r="J2934" s="72">
        <v>44958</v>
      </c>
      <c r="K2934" s="211">
        <v>365</v>
      </c>
      <c r="L2934" s="212" t="s">
        <v>4261</v>
      </c>
    </row>
    <row r="2935" spans="1:12" ht="38.25" hidden="1" customHeight="1" x14ac:dyDescent="0.2">
      <c r="A2935" s="3">
        <v>2929</v>
      </c>
      <c r="B2935" s="211">
        <v>2505</v>
      </c>
      <c r="C2935" s="197" t="s">
        <v>4267</v>
      </c>
      <c r="D2935" s="211">
        <v>3</v>
      </c>
      <c r="E2935" s="211"/>
      <c r="F2935" s="211" t="s">
        <v>34</v>
      </c>
      <c r="G2935" s="211" t="s">
        <v>4265</v>
      </c>
      <c r="H2935" s="614">
        <v>30000</v>
      </c>
      <c r="I2935" s="211" t="s">
        <v>693</v>
      </c>
      <c r="J2935" s="72">
        <v>44958</v>
      </c>
      <c r="K2935" s="211">
        <v>365</v>
      </c>
      <c r="L2935" s="212" t="s">
        <v>4261</v>
      </c>
    </row>
    <row r="2936" spans="1:12" ht="38.25" hidden="1" customHeight="1" x14ac:dyDescent="0.2">
      <c r="A2936" s="3">
        <v>2930</v>
      </c>
      <c r="B2936" s="211">
        <v>2505</v>
      </c>
      <c r="C2936" s="197" t="s">
        <v>4268</v>
      </c>
      <c r="D2936" s="211">
        <v>8</v>
      </c>
      <c r="E2936" s="211"/>
      <c r="F2936" s="211" t="s">
        <v>34</v>
      </c>
      <c r="G2936" s="211" t="s">
        <v>4269</v>
      </c>
      <c r="H2936" s="614">
        <v>64000</v>
      </c>
      <c r="I2936" s="211" t="s">
        <v>2186</v>
      </c>
      <c r="J2936" s="72">
        <v>44958</v>
      </c>
      <c r="K2936" s="211">
        <v>364</v>
      </c>
      <c r="L2936" s="212" t="s">
        <v>4270</v>
      </c>
    </row>
    <row r="2937" spans="1:12" ht="38.25" hidden="1" customHeight="1" x14ac:dyDescent="0.2">
      <c r="A2937" s="3">
        <v>2931</v>
      </c>
      <c r="B2937" s="211">
        <v>2505</v>
      </c>
      <c r="C2937" s="197" t="s">
        <v>4271</v>
      </c>
      <c r="D2937" s="211">
        <v>2</v>
      </c>
      <c r="E2937" s="211"/>
      <c r="F2937" s="211" t="s">
        <v>34</v>
      </c>
      <c r="G2937" s="211" t="s">
        <v>4272</v>
      </c>
      <c r="H2937" s="614">
        <v>40000</v>
      </c>
      <c r="I2937" s="211" t="s">
        <v>693</v>
      </c>
      <c r="J2937" s="72">
        <v>44958</v>
      </c>
      <c r="K2937" s="211">
        <v>365</v>
      </c>
      <c r="L2937" s="212" t="s">
        <v>4273</v>
      </c>
    </row>
    <row r="2938" spans="1:12" ht="38.25" hidden="1" customHeight="1" x14ac:dyDescent="0.2">
      <c r="A2938" s="3">
        <v>2932</v>
      </c>
      <c r="B2938" s="211">
        <v>2505</v>
      </c>
      <c r="C2938" s="197" t="s">
        <v>4274</v>
      </c>
      <c r="D2938" s="211">
        <v>2</v>
      </c>
      <c r="E2938" s="211"/>
      <c r="F2938" s="211" t="s">
        <v>34</v>
      </c>
      <c r="G2938" s="211" t="s">
        <v>4272</v>
      </c>
      <c r="H2938" s="614">
        <v>40000</v>
      </c>
      <c r="I2938" s="211" t="s">
        <v>693</v>
      </c>
      <c r="J2938" s="72">
        <v>44958</v>
      </c>
      <c r="K2938" s="211">
        <v>365</v>
      </c>
      <c r="L2938" s="212" t="s">
        <v>4273</v>
      </c>
    </row>
    <row r="2939" spans="1:12" ht="38.25" hidden="1" customHeight="1" x14ac:dyDescent="0.2">
      <c r="A2939" s="3">
        <v>2933</v>
      </c>
      <c r="B2939" s="211">
        <v>2505</v>
      </c>
      <c r="C2939" s="197" t="s">
        <v>4275</v>
      </c>
      <c r="D2939" s="211">
        <v>2</v>
      </c>
      <c r="E2939" s="211"/>
      <c r="F2939" s="211" t="s">
        <v>34</v>
      </c>
      <c r="G2939" s="211" t="s">
        <v>4272</v>
      </c>
      <c r="H2939" s="614">
        <v>40000</v>
      </c>
      <c r="I2939" s="211" t="s">
        <v>693</v>
      </c>
      <c r="J2939" s="72">
        <v>44958</v>
      </c>
      <c r="K2939" s="211">
        <v>365</v>
      </c>
      <c r="L2939" s="212" t="s">
        <v>4273</v>
      </c>
    </row>
    <row r="2940" spans="1:12" ht="25.5" hidden="1" customHeight="1" x14ac:dyDescent="0.2">
      <c r="A2940" s="3">
        <v>2934</v>
      </c>
      <c r="B2940" s="211">
        <v>2505</v>
      </c>
      <c r="C2940" s="197" t="s">
        <v>4276</v>
      </c>
      <c r="D2940" s="211">
        <v>1</v>
      </c>
      <c r="E2940" s="211"/>
      <c r="F2940" s="211" t="s">
        <v>34</v>
      </c>
      <c r="G2940" s="211" t="s">
        <v>4277</v>
      </c>
      <c r="H2940" s="614">
        <v>12000</v>
      </c>
      <c r="I2940" s="211" t="s">
        <v>693</v>
      </c>
      <c r="J2940" s="72">
        <v>44958</v>
      </c>
      <c r="K2940" s="211">
        <v>365</v>
      </c>
      <c r="L2940" s="212" t="s">
        <v>4278</v>
      </c>
    </row>
    <row r="2941" spans="1:12" ht="25.5" hidden="1" customHeight="1" x14ac:dyDescent="0.2">
      <c r="A2941" s="3">
        <v>2935</v>
      </c>
      <c r="B2941" s="211">
        <v>2505</v>
      </c>
      <c r="C2941" s="197" t="s">
        <v>4279</v>
      </c>
      <c r="D2941" s="211">
        <v>1</v>
      </c>
      <c r="E2941" s="211"/>
      <c r="F2941" s="211" t="s">
        <v>34</v>
      </c>
      <c r="G2941" s="211" t="s">
        <v>4277</v>
      </c>
      <c r="H2941" s="614">
        <v>12000</v>
      </c>
      <c r="I2941" s="211" t="s">
        <v>693</v>
      </c>
      <c r="J2941" s="72">
        <v>44958</v>
      </c>
      <c r="K2941" s="211">
        <v>365</v>
      </c>
      <c r="L2941" s="212" t="s">
        <v>4278</v>
      </c>
    </row>
    <row r="2942" spans="1:12" ht="25.5" hidden="1" customHeight="1" x14ac:dyDescent="0.2">
      <c r="A2942" s="3">
        <v>2936</v>
      </c>
      <c r="B2942" s="211">
        <v>2505</v>
      </c>
      <c r="C2942" s="197" t="s">
        <v>4280</v>
      </c>
      <c r="D2942" s="211">
        <v>1</v>
      </c>
      <c r="E2942" s="211"/>
      <c r="F2942" s="211" t="s">
        <v>34</v>
      </c>
      <c r="G2942" s="211" t="s">
        <v>4277</v>
      </c>
      <c r="H2942" s="614">
        <v>12000</v>
      </c>
      <c r="I2942" s="211" t="s">
        <v>693</v>
      </c>
      <c r="J2942" s="72">
        <v>44958</v>
      </c>
      <c r="K2942" s="211">
        <v>365</v>
      </c>
      <c r="L2942" s="212" t="s">
        <v>4278</v>
      </c>
    </row>
    <row r="2943" spans="1:12" ht="51" hidden="1" customHeight="1" x14ac:dyDescent="0.2">
      <c r="A2943" s="3">
        <v>2937</v>
      </c>
      <c r="B2943" s="211">
        <v>2505</v>
      </c>
      <c r="C2943" s="197" t="s">
        <v>4281</v>
      </c>
      <c r="D2943" s="211">
        <v>2</v>
      </c>
      <c r="E2943" s="211"/>
      <c r="F2943" s="211" t="s">
        <v>34</v>
      </c>
      <c r="G2943" s="211" t="s">
        <v>4282</v>
      </c>
      <c r="H2943" s="614">
        <v>100000</v>
      </c>
      <c r="I2943" s="211" t="s">
        <v>3790</v>
      </c>
      <c r="J2943" s="72">
        <v>44958</v>
      </c>
      <c r="K2943" s="211">
        <v>192</v>
      </c>
      <c r="L2943" s="212" t="s">
        <v>4283</v>
      </c>
    </row>
    <row r="2944" spans="1:12" ht="51" hidden="1" customHeight="1" x14ac:dyDescent="0.2">
      <c r="A2944" s="3">
        <v>2938</v>
      </c>
      <c r="B2944" s="211">
        <v>2505</v>
      </c>
      <c r="C2944" s="197" t="s">
        <v>4284</v>
      </c>
      <c r="D2944" s="211">
        <v>2</v>
      </c>
      <c r="E2944" s="211"/>
      <c r="F2944" s="211" t="s">
        <v>34</v>
      </c>
      <c r="G2944" s="211" t="s">
        <v>4282</v>
      </c>
      <c r="H2944" s="614">
        <v>100000</v>
      </c>
      <c r="I2944" s="211" t="s">
        <v>3790</v>
      </c>
      <c r="J2944" s="72">
        <v>44958</v>
      </c>
      <c r="K2944" s="211">
        <v>192</v>
      </c>
      <c r="L2944" s="212" t="s">
        <v>4283</v>
      </c>
    </row>
    <row r="2945" spans="1:12" ht="51" hidden="1" customHeight="1" x14ac:dyDescent="0.2">
      <c r="A2945" s="3">
        <v>2939</v>
      </c>
      <c r="B2945" s="211">
        <v>2505</v>
      </c>
      <c r="C2945" s="197" t="s">
        <v>4285</v>
      </c>
      <c r="D2945" s="211">
        <v>2</v>
      </c>
      <c r="E2945" s="211"/>
      <c r="F2945" s="211" t="s">
        <v>34</v>
      </c>
      <c r="G2945" s="211" t="s">
        <v>4282</v>
      </c>
      <c r="H2945" s="614">
        <v>100000</v>
      </c>
      <c r="I2945" s="211" t="s">
        <v>3790</v>
      </c>
      <c r="J2945" s="72">
        <v>44958</v>
      </c>
      <c r="K2945" s="211">
        <v>192</v>
      </c>
      <c r="L2945" s="212" t="s">
        <v>4283</v>
      </c>
    </row>
    <row r="2946" spans="1:12" ht="38.25" hidden="1" customHeight="1" x14ac:dyDescent="0.2">
      <c r="A2946" s="3">
        <v>2940</v>
      </c>
      <c r="B2946" s="211">
        <v>2505</v>
      </c>
      <c r="C2946" s="197" t="s">
        <v>4286</v>
      </c>
      <c r="D2946" s="211">
        <v>4</v>
      </c>
      <c r="E2946" s="211"/>
      <c r="F2946" s="211" t="s">
        <v>34</v>
      </c>
      <c r="G2946" s="211" t="s">
        <v>4287</v>
      </c>
      <c r="H2946" s="614">
        <v>100000</v>
      </c>
      <c r="I2946" s="211" t="s">
        <v>669</v>
      </c>
      <c r="J2946" s="72">
        <v>44958</v>
      </c>
      <c r="K2946" s="211">
        <v>344</v>
      </c>
      <c r="L2946" s="212" t="s">
        <v>4288</v>
      </c>
    </row>
    <row r="2947" spans="1:12" ht="25.5" hidden="1" customHeight="1" x14ac:dyDescent="0.2">
      <c r="A2947" s="3">
        <v>2941</v>
      </c>
      <c r="B2947" s="211">
        <v>2505</v>
      </c>
      <c r="C2947" s="197" t="s">
        <v>4289</v>
      </c>
      <c r="D2947" s="211">
        <v>2</v>
      </c>
      <c r="E2947" s="211"/>
      <c r="F2947" s="211" t="s">
        <v>34</v>
      </c>
      <c r="G2947" s="211" t="s">
        <v>4290</v>
      </c>
      <c r="H2947" s="614">
        <v>300000</v>
      </c>
      <c r="I2947" s="211" t="s">
        <v>669</v>
      </c>
      <c r="J2947" s="72">
        <v>44958</v>
      </c>
      <c r="K2947" s="211">
        <v>344</v>
      </c>
      <c r="L2947" s="212" t="s">
        <v>4291</v>
      </c>
    </row>
    <row r="2948" spans="1:12" ht="25.5" hidden="1" customHeight="1" x14ac:dyDescent="0.2">
      <c r="A2948" s="3">
        <v>2942</v>
      </c>
      <c r="B2948" s="211">
        <v>2505</v>
      </c>
      <c r="C2948" s="197" t="s">
        <v>4292</v>
      </c>
      <c r="D2948" s="211">
        <v>2</v>
      </c>
      <c r="E2948" s="211"/>
      <c r="F2948" s="211" t="s">
        <v>34</v>
      </c>
      <c r="G2948" s="211">
        <v>32101530</v>
      </c>
      <c r="H2948" s="614">
        <v>300000</v>
      </c>
      <c r="I2948" s="211" t="s">
        <v>669</v>
      </c>
      <c r="J2948" s="72">
        <v>44958</v>
      </c>
      <c r="K2948" s="211">
        <v>344</v>
      </c>
      <c r="L2948" s="212" t="s">
        <v>4293</v>
      </c>
    </row>
    <row r="2949" spans="1:12" ht="38.25" hidden="1" customHeight="1" x14ac:dyDescent="0.2">
      <c r="A2949" s="3">
        <v>2943</v>
      </c>
      <c r="B2949" s="211">
        <v>2505</v>
      </c>
      <c r="C2949" s="197" t="s">
        <v>4294</v>
      </c>
      <c r="D2949" s="211">
        <v>2</v>
      </c>
      <c r="E2949" s="211"/>
      <c r="F2949" s="211" t="s">
        <v>34</v>
      </c>
      <c r="G2949" s="211" t="s">
        <v>4295</v>
      </c>
      <c r="H2949" s="614">
        <v>100000</v>
      </c>
      <c r="I2949" s="211" t="s">
        <v>669</v>
      </c>
      <c r="J2949" s="72">
        <v>44958</v>
      </c>
      <c r="K2949" s="211">
        <v>344</v>
      </c>
      <c r="L2949" s="212" t="s">
        <v>4296</v>
      </c>
    </row>
    <row r="2950" spans="1:12" ht="38.25" hidden="1" customHeight="1" x14ac:dyDescent="0.2">
      <c r="A2950" s="3">
        <v>2944</v>
      </c>
      <c r="B2950" s="211">
        <v>2505</v>
      </c>
      <c r="C2950" s="197" t="s">
        <v>4297</v>
      </c>
      <c r="D2950" s="211">
        <v>2</v>
      </c>
      <c r="E2950" s="211"/>
      <c r="F2950" s="211" t="s">
        <v>34</v>
      </c>
      <c r="G2950" s="211" t="s">
        <v>4298</v>
      </c>
      <c r="H2950" s="614">
        <v>60000</v>
      </c>
      <c r="I2950" s="211" t="s">
        <v>669</v>
      </c>
      <c r="J2950" s="72">
        <v>44958</v>
      </c>
      <c r="K2950" s="211">
        <v>344</v>
      </c>
      <c r="L2950" s="212" t="s">
        <v>4299</v>
      </c>
    </row>
    <row r="2951" spans="1:12" ht="38.25" hidden="1" customHeight="1" x14ac:dyDescent="0.2">
      <c r="A2951" s="3">
        <v>2945</v>
      </c>
      <c r="B2951" s="211">
        <v>2505</v>
      </c>
      <c r="C2951" s="197" t="s">
        <v>4300</v>
      </c>
      <c r="D2951" s="211">
        <v>4</v>
      </c>
      <c r="E2951" s="211"/>
      <c r="F2951" s="211" t="s">
        <v>34</v>
      </c>
      <c r="G2951" s="211" t="s">
        <v>3647</v>
      </c>
      <c r="H2951" s="614">
        <v>100000</v>
      </c>
      <c r="I2951" s="211" t="s">
        <v>669</v>
      </c>
      <c r="J2951" s="72">
        <v>44958</v>
      </c>
      <c r="K2951" s="211">
        <v>344</v>
      </c>
      <c r="L2951" s="212" t="s">
        <v>4296</v>
      </c>
    </row>
    <row r="2952" spans="1:12" ht="51" hidden="1" customHeight="1" x14ac:dyDescent="0.2">
      <c r="A2952" s="3">
        <v>2946</v>
      </c>
      <c r="B2952" s="211">
        <v>2505</v>
      </c>
      <c r="C2952" s="197" t="s">
        <v>4301</v>
      </c>
      <c r="D2952" s="211">
        <v>4</v>
      </c>
      <c r="E2952" s="211"/>
      <c r="F2952" s="211" t="s">
        <v>34</v>
      </c>
      <c r="G2952" s="211" t="s">
        <v>3647</v>
      </c>
      <c r="H2952" s="614">
        <v>25000</v>
      </c>
      <c r="I2952" s="211" t="s">
        <v>669</v>
      </c>
      <c r="J2952" s="72">
        <v>44958</v>
      </c>
      <c r="K2952" s="211">
        <v>344</v>
      </c>
      <c r="L2952" s="212" t="s">
        <v>4302</v>
      </c>
    </row>
    <row r="2953" spans="1:12" ht="38.25" hidden="1" customHeight="1" x14ac:dyDescent="0.2">
      <c r="A2953" s="3">
        <v>2947</v>
      </c>
      <c r="B2953" s="211">
        <v>2505</v>
      </c>
      <c r="C2953" s="197" t="s">
        <v>4303</v>
      </c>
      <c r="D2953" s="211">
        <v>3</v>
      </c>
      <c r="E2953" s="211"/>
      <c r="F2953" s="211" t="s">
        <v>34</v>
      </c>
      <c r="G2953" s="211" t="s">
        <v>4304</v>
      </c>
      <c r="H2953" s="614">
        <v>255000</v>
      </c>
      <c r="I2953" s="211" t="s">
        <v>669</v>
      </c>
      <c r="J2953" s="72">
        <v>44958</v>
      </c>
      <c r="K2953" s="211">
        <v>344</v>
      </c>
      <c r="L2953" s="212" t="s">
        <v>4305</v>
      </c>
    </row>
    <row r="2954" spans="1:12" ht="51" hidden="1" customHeight="1" x14ac:dyDescent="0.2">
      <c r="A2954" s="3">
        <v>2948</v>
      </c>
      <c r="B2954" s="211">
        <v>2505</v>
      </c>
      <c r="C2954" s="197" t="s">
        <v>4306</v>
      </c>
      <c r="D2954" s="211">
        <v>3</v>
      </c>
      <c r="E2954" s="211"/>
      <c r="F2954" s="211" t="s">
        <v>34</v>
      </c>
      <c r="G2954" s="211" t="s">
        <v>4307</v>
      </c>
      <c r="H2954" s="614">
        <v>30000</v>
      </c>
      <c r="I2954" s="211" t="s">
        <v>3790</v>
      </c>
      <c r="J2954" s="72">
        <v>44958</v>
      </c>
      <c r="K2954" s="211">
        <v>192</v>
      </c>
      <c r="L2954" s="212" t="s">
        <v>4308</v>
      </c>
    </row>
    <row r="2955" spans="1:12" ht="51" hidden="1" x14ac:dyDescent="0.2">
      <c r="A2955" s="3">
        <v>2949</v>
      </c>
      <c r="B2955" s="211">
        <v>2505</v>
      </c>
      <c r="C2955" s="197" t="s">
        <v>4309</v>
      </c>
      <c r="D2955" s="211">
        <v>16</v>
      </c>
      <c r="E2955" s="211"/>
      <c r="F2955" s="211" t="s">
        <v>34</v>
      </c>
      <c r="G2955" s="140" t="s">
        <v>4310</v>
      </c>
      <c r="H2955" s="606">
        <f>1500*D2955</f>
        <v>24000</v>
      </c>
      <c r="I2955" s="196" t="s">
        <v>4311</v>
      </c>
      <c r="J2955" s="72">
        <v>44927</v>
      </c>
      <c r="K2955" s="211">
        <v>350</v>
      </c>
      <c r="L2955" s="212" t="s">
        <v>4312</v>
      </c>
    </row>
    <row r="2956" spans="1:12" ht="51" hidden="1" x14ac:dyDescent="0.2">
      <c r="A2956" s="3">
        <v>2950</v>
      </c>
      <c r="B2956" s="211">
        <v>2505</v>
      </c>
      <c r="C2956" s="197" t="s">
        <v>4313</v>
      </c>
      <c r="D2956" s="211">
        <v>3</v>
      </c>
      <c r="E2956" s="211"/>
      <c r="F2956" s="211" t="s">
        <v>34</v>
      </c>
      <c r="G2956" s="140" t="s">
        <v>4314</v>
      </c>
      <c r="H2956" s="606">
        <v>3900</v>
      </c>
      <c r="I2956" s="196" t="s">
        <v>4311</v>
      </c>
      <c r="J2956" s="72">
        <v>44927</v>
      </c>
      <c r="K2956" s="211">
        <v>350</v>
      </c>
      <c r="L2956" s="212" t="s">
        <v>4312</v>
      </c>
    </row>
    <row r="2957" spans="1:12" ht="51" hidden="1" x14ac:dyDescent="0.2">
      <c r="A2957" s="3">
        <v>2951</v>
      </c>
      <c r="B2957" s="211">
        <v>2505</v>
      </c>
      <c r="C2957" s="197" t="s">
        <v>4315</v>
      </c>
      <c r="D2957" s="211">
        <v>3</v>
      </c>
      <c r="E2957" s="211"/>
      <c r="F2957" s="211" t="s">
        <v>34</v>
      </c>
      <c r="G2957" s="140" t="s">
        <v>4316</v>
      </c>
      <c r="H2957" s="606">
        <f>1500*D2957</f>
        <v>4500</v>
      </c>
      <c r="I2957" s="196" t="s">
        <v>4311</v>
      </c>
      <c r="J2957" s="72">
        <v>44927</v>
      </c>
      <c r="K2957" s="211">
        <v>350</v>
      </c>
      <c r="L2957" s="212" t="s">
        <v>4312</v>
      </c>
    </row>
    <row r="2958" spans="1:12" ht="51" hidden="1" x14ac:dyDescent="0.2">
      <c r="A2958" s="3">
        <v>2952</v>
      </c>
      <c r="B2958" s="211">
        <v>2505</v>
      </c>
      <c r="C2958" s="197" t="s">
        <v>4317</v>
      </c>
      <c r="D2958" s="211">
        <v>20</v>
      </c>
      <c r="E2958" s="211"/>
      <c r="F2958" s="211" t="s">
        <v>34</v>
      </c>
      <c r="G2958" s="140" t="s">
        <v>4318</v>
      </c>
      <c r="H2958" s="606">
        <f>700*20</f>
        <v>14000</v>
      </c>
      <c r="I2958" s="196" t="s">
        <v>4311</v>
      </c>
      <c r="J2958" s="72">
        <v>44927</v>
      </c>
      <c r="K2958" s="211">
        <v>350</v>
      </c>
      <c r="L2958" s="212" t="s">
        <v>4312</v>
      </c>
    </row>
    <row r="2959" spans="1:12" ht="51" hidden="1" x14ac:dyDescent="0.2">
      <c r="A2959" s="3">
        <v>2953</v>
      </c>
      <c r="B2959" s="211">
        <v>2505</v>
      </c>
      <c r="C2959" s="197" t="s">
        <v>4319</v>
      </c>
      <c r="D2959" s="211">
        <v>20</v>
      </c>
      <c r="E2959" s="211"/>
      <c r="F2959" s="211" t="s">
        <v>34</v>
      </c>
      <c r="G2959" s="142" t="s">
        <v>4320</v>
      </c>
      <c r="H2959" s="606">
        <v>30000</v>
      </c>
      <c r="I2959" s="196" t="s">
        <v>4311</v>
      </c>
      <c r="J2959" s="72">
        <v>44927</v>
      </c>
      <c r="K2959" s="211">
        <v>350</v>
      </c>
      <c r="L2959" s="212" t="s">
        <v>4312</v>
      </c>
    </row>
    <row r="2960" spans="1:12" ht="51" hidden="1" x14ac:dyDescent="0.2">
      <c r="A2960" s="3">
        <v>2954</v>
      </c>
      <c r="B2960" s="211">
        <v>2505</v>
      </c>
      <c r="C2960" s="197" t="s">
        <v>4321</v>
      </c>
      <c r="D2960" s="211">
        <v>3</v>
      </c>
      <c r="E2960" s="211"/>
      <c r="F2960" s="211" t="s">
        <v>34</v>
      </c>
      <c r="G2960" s="211" t="s">
        <v>4322</v>
      </c>
      <c r="H2960" s="606">
        <f>6000*3</f>
        <v>18000</v>
      </c>
      <c r="I2960" s="196" t="s">
        <v>4311</v>
      </c>
      <c r="J2960" s="72">
        <v>44927</v>
      </c>
      <c r="K2960" s="211">
        <v>350</v>
      </c>
      <c r="L2960" s="212" t="s">
        <v>4312</v>
      </c>
    </row>
    <row r="2961" spans="1:12" ht="51" hidden="1" x14ac:dyDescent="0.2">
      <c r="A2961" s="3">
        <v>2955</v>
      </c>
      <c r="B2961" s="211">
        <v>2505</v>
      </c>
      <c r="C2961" s="197" t="s">
        <v>4323</v>
      </c>
      <c r="D2961" s="211">
        <v>3</v>
      </c>
      <c r="E2961" s="211"/>
      <c r="F2961" s="211" t="s">
        <v>34</v>
      </c>
      <c r="G2961" s="211" t="s">
        <v>4324</v>
      </c>
      <c r="H2961" s="606">
        <f>4000*3</f>
        <v>12000</v>
      </c>
      <c r="I2961" s="196" t="s">
        <v>4311</v>
      </c>
      <c r="J2961" s="72">
        <v>44927</v>
      </c>
      <c r="K2961" s="211">
        <v>350</v>
      </c>
      <c r="L2961" s="212" t="s">
        <v>4312</v>
      </c>
    </row>
    <row r="2962" spans="1:12" ht="51" hidden="1" x14ac:dyDescent="0.2">
      <c r="A2962" s="3">
        <v>2956</v>
      </c>
      <c r="B2962" s="211">
        <v>2505</v>
      </c>
      <c r="C2962" s="197" t="s">
        <v>4325</v>
      </c>
      <c r="D2962" s="211">
        <v>6</v>
      </c>
      <c r="E2962" s="211"/>
      <c r="F2962" s="211" t="s">
        <v>34</v>
      </c>
      <c r="G2962" s="140" t="s">
        <v>4201</v>
      </c>
      <c r="H2962" s="606">
        <f>1775*6</f>
        <v>10650</v>
      </c>
      <c r="I2962" s="196" t="s">
        <v>4311</v>
      </c>
      <c r="J2962" s="72">
        <v>44927</v>
      </c>
      <c r="K2962" s="211">
        <v>350</v>
      </c>
      <c r="L2962" s="212" t="s">
        <v>4312</v>
      </c>
    </row>
    <row r="2963" spans="1:12" ht="51" hidden="1" x14ac:dyDescent="0.2">
      <c r="A2963" s="3">
        <v>2957</v>
      </c>
      <c r="B2963" s="211">
        <v>2505</v>
      </c>
      <c r="C2963" s="197" t="s">
        <v>2910</v>
      </c>
      <c r="D2963" s="211">
        <v>4</v>
      </c>
      <c r="E2963" s="211"/>
      <c r="F2963" s="211" t="s">
        <v>34</v>
      </c>
      <c r="G2963" s="140" t="s">
        <v>4326</v>
      </c>
      <c r="H2963" s="606">
        <f>4000*4</f>
        <v>16000</v>
      </c>
      <c r="I2963" s="196" t="s">
        <v>4311</v>
      </c>
      <c r="J2963" s="72">
        <v>44927</v>
      </c>
      <c r="K2963" s="211">
        <v>350</v>
      </c>
      <c r="L2963" s="212" t="s">
        <v>4312</v>
      </c>
    </row>
    <row r="2964" spans="1:12" ht="51" hidden="1" x14ac:dyDescent="0.2">
      <c r="A2964" s="3">
        <v>2958</v>
      </c>
      <c r="B2964" s="211">
        <v>2505</v>
      </c>
      <c r="C2964" s="197" t="s">
        <v>4327</v>
      </c>
      <c r="D2964" s="211">
        <v>10</v>
      </c>
      <c r="E2964" s="211"/>
      <c r="F2964" s="211" t="s">
        <v>34</v>
      </c>
      <c r="G2964" s="211" t="s">
        <v>4328</v>
      </c>
      <c r="H2964" s="606">
        <v>25000</v>
      </c>
      <c r="I2964" s="196" t="s">
        <v>4311</v>
      </c>
      <c r="J2964" s="72">
        <v>44927</v>
      </c>
      <c r="K2964" s="211">
        <v>350</v>
      </c>
      <c r="L2964" s="212" t="s">
        <v>4312</v>
      </c>
    </row>
    <row r="2965" spans="1:12" ht="51" hidden="1" x14ac:dyDescent="0.2">
      <c r="A2965" s="3">
        <v>2959</v>
      </c>
      <c r="B2965" s="211">
        <v>2505</v>
      </c>
      <c r="C2965" s="197" t="s">
        <v>4329</v>
      </c>
      <c r="D2965" s="211">
        <v>7</v>
      </c>
      <c r="E2965" s="211"/>
      <c r="F2965" s="211" t="s">
        <v>34</v>
      </c>
      <c r="G2965" s="140" t="s">
        <v>3216</v>
      </c>
      <c r="H2965" s="606">
        <f>500*7</f>
        <v>3500</v>
      </c>
      <c r="I2965" s="196" t="s">
        <v>4311</v>
      </c>
      <c r="J2965" s="72">
        <v>44927</v>
      </c>
      <c r="K2965" s="211">
        <v>350</v>
      </c>
      <c r="L2965" s="212" t="s">
        <v>4312</v>
      </c>
    </row>
    <row r="2966" spans="1:12" ht="51" hidden="1" x14ac:dyDescent="0.2">
      <c r="A2966" s="3">
        <v>2960</v>
      </c>
      <c r="B2966" s="211">
        <v>2505</v>
      </c>
      <c r="C2966" s="197" t="s">
        <v>4330</v>
      </c>
      <c r="D2966" s="211">
        <v>3</v>
      </c>
      <c r="E2966" s="211"/>
      <c r="F2966" s="211" t="s">
        <v>34</v>
      </c>
      <c r="G2966" s="140" t="s">
        <v>4331</v>
      </c>
      <c r="H2966" s="606">
        <f>6500*3</f>
        <v>19500</v>
      </c>
      <c r="I2966" s="196" t="s">
        <v>4311</v>
      </c>
      <c r="J2966" s="72">
        <v>44927</v>
      </c>
      <c r="K2966" s="211">
        <v>350</v>
      </c>
      <c r="L2966" s="212" t="s">
        <v>4312</v>
      </c>
    </row>
    <row r="2967" spans="1:12" ht="51" hidden="1" x14ac:dyDescent="0.2">
      <c r="A2967" s="3">
        <v>2961</v>
      </c>
      <c r="B2967" s="211">
        <v>2505</v>
      </c>
      <c r="C2967" s="197" t="s">
        <v>4332</v>
      </c>
      <c r="D2967" s="211">
        <v>15</v>
      </c>
      <c r="E2967" s="211"/>
      <c r="F2967" s="211" t="s">
        <v>34</v>
      </c>
      <c r="G2967" s="140" t="s">
        <v>4333</v>
      </c>
      <c r="H2967" s="606">
        <f>600*15</f>
        <v>9000</v>
      </c>
      <c r="I2967" s="196" t="s">
        <v>4311</v>
      </c>
      <c r="J2967" s="72">
        <v>44927</v>
      </c>
      <c r="K2967" s="211">
        <v>350</v>
      </c>
      <c r="L2967" s="212" t="s">
        <v>4312</v>
      </c>
    </row>
    <row r="2968" spans="1:12" ht="51" hidden="1" x14ac:dyDescent="0.2">
      <c r="A2968" s="3">
        <v>2962</v>
      </c>
      <c r="B2968" s="211">
        <v>2505</v>
      </c>
      <c r="C2968" s="197" t="s">
        <v>4334</v>
      </c>
      <c r="D2968" s="211">
        <v>10</v>
      </c>
      <c r="E2968" s="211"/>
      <c r="F2968" s="211" t="s">
        <v>34</v>
      </c>
      <c r="G2968" s="140" t="s">
        <v>4335</v>
      </c>
      <c r="H2968" s="606">
        <f>300*10</f>
        <v>3000</v>
      </c>
      <c r="I2968" s="196" t="s">
        <v>4311</v>
      </c>
      <c r="J2968" s="72">
        <v>44927</v>
      </c>
      <c r="K2968" s="211">
        <v>350</v>
      </c>
      <c r="L2968" s="212" t="s">
        <v>4312</v>
      </c>
    </row>
    <row r="2969" spans="1:12" ht="51" hidden="1" x14ac:dyDescent="0.2">
      <c r="A2969" s="3">
        <v>2963</v>
      </c>
      <c r="B2969" s="211">
        <v>2505</v>
      </c>
      <c r="C2969" s="197" t="s">
        <v>4336</v>
      </c>
      <c r="D2969" s="211">
        <v>12</v>
      </c>
      <c r="E2969" s="211"/>
      <c r="F2969" s="211" t="s">
        <v>34</v>
      </c>
      <c r="G2969" s="211" t="s">
        <v>4337</v>
      </c>
      <c r="H2969" s="606">
        <f>1200*12</f>
        <v>14400</v>
      </c>
      <c r="I2969" s="196" t="s">
        <v>4311</v>
      </c>
      <c r="J2969" s="72">
        <v>44927</v>
      </c>
      <c r="K2969" s="211">
        <v>350</v>
      </c>
      <c r="L2969" s="212" t="s">
        <v>4312</v>
      </c>
    </row>
    <row r="2970" spans="1:12" ht="51" hidden="1" x14ac:dyDescent="0.2">
      <c r="A2970" s="3">
        <v>2964</v>
      </c>
      <c r="B2970" s="211">
        <v>2505</v>
      </c>
      <c r="C2970" s="197" t="s">
        <v>4338</v>
      </c>
      <c r="D2970" s="211">
        <v>2</v>
      </c>
      <c r="E2970" s="211"/>
      <c r="F2970" s="211" t="s">
        <v>34</v>
      </c>
      <c r="G2970" s="211" t="s">
        <v>4339</v>
      </c>
      <c r="H2970" s="606">
        <f>8000*2</f>
        <v>16000</v>
      </c>
      <c r="I2970" s="196" t="s">
        <v>4311</v>
      </c>
      <c r="J2970" s="72">
        <v>44927</v>
      </c>
      <c r="K2970" s="211">
        <v>350</v>
      </c>
      <c r="L2970" s="212" t="s">
        <v>4312</v>
      </c>
    </row>
    <row r="2971" spans="1:12" ht="51" hidden="1" x14ac:dyDescent="0.2">
      <c r="A2971" s="3">
        <v>2965</v>
      </c>
      <c r="B2971" s="211">
        <v>2505</v>
      </c>
      <c r="C2971" s="197" t="s">
        <v>4340</v>
      </c>
      <c r="D2971" s="211">
        <v>2</v>
      </c>
      <c r="E2971" s="211"/>
      <c r="F2971" s="211" t="s">
        <v>34</v>
      </c>
      <c r="G2971" s="211" t="s">
        <v>4341</v>
      </c>
      <c r="H2971" s="606">
        <f>10000*2</f>
        <v>20000</v>
      </c>
      <c r="I2971" s="196" t="s">
        <v>4311</v>
      </c>
      <c r="J2971" s="72">
        <v>44927</v>
      </c>
      <c r="K2971" s="211">
        <v>350</v>
      </c>
      <c r="L2971" s="212" t="s">
        <v>4312</v>
      </c>
    </row>
    <row r="2972" spans="1:12" ht="51" hidden="1" x14ac:dyDescent="0.2">
      <c r="A2972" s="3">
        <v>2966</v>
      </c>
      <c r="B2972" s="211">
        <v>2505</v>
      </c>
      <c r="C2972" s="197" t="s">
        <v>4342</v>
      </c>
      <c r="D2972" s="211">
        <v>4</v>
      </c>
      <c r="E2972" s="211"/>
      <c r="F2972" s="211" t="s">
        <v>34</v>
      </c>
      <c r="G2972" s="140" t="s">
        <v>4343</v>
      </c>
      <c r="H2972" s="606">
        <f>1400*4</f>
        <v>5600</v>
      </c>
      <c r="I2972" s="196" t="s">
        <v>4311</v>
      </c>
      <c r="J2972" s="72">
        <v>44927</v>
      </c>
      <c r="K2972" s="211">
        <v>350</v>
      </c>
      <c r="L2972" s="212" t="s">
        <v>4312</v>
      </c>
    </row>
    <row r="2973" spans="1:12" ht="51" hidden="1" x14ac:dyDescent="0.2">
      <c r="A2973" s="3">
        <v>2967</v>
      </c>
      <c r="B2973" s="211">
        <v>2505</v>
      </c>
      <c r="C2973" s="197" t="s">
        <v>4344</v>
      </c>
      <c r="D2973" s="211">
        <v>6</v>
      </c>
      <c r="E2973" s="211"/>
      <c r="F2973" s="211" t="s">
        <v>34</v>
      </c>
      <c r="G2973" s="211" t="s">
        <v>4345</v>
      </c>
      <c r="H2973" s="606">
        <f>2000*6</f>
        <v>12000</v>
      </c>
      <c r="I2973" s="196" t="s">
        <v>4311</v>
      </c>
      <c r="J2973" s="72">
        <v>44927</v>
      </c>
      <c r="K2973" s="211">
        <v>350</v>
      </c>
      <c r="L2973" s="212" t="s">
        <v>4312</v>
      </c>
    </row>
    <row r="2974" spans="1:12" ht="51" hidden="1" x14ac:dyDescent="0.2">
      <c r="A2974" s="3">
        <v>2968</v>
      </c>
      <c r="B2974" s="211">
        <v>2505</v>
      </c>
      <c r="C2974" s="197" t="s">
        <v>4346</v>
      </c>
      <c r="D2974" s="211">
        <v>12</v>
      </c>
      <c r="E2974" s="211"/>
      <c r="F2974" s="211" t="s">
        <v>34</v>
      </c>
      <c r="G2974" s="140" t="s">
        <v>4347</v>
      </c>
      <c r="H2974" s="606">
        <f>2000*12</f>
        <v>24000</v>
      </c>
      <c r="I2974" s="196" t="s">
        <v>4311</v>
      </c>
      <c r="J2974" s="72">
        <v>44927</v>
      </c>
      <c r="K2974" s="211">
        <v>350</v>
      </c>
      <c r="L2974" s="212" t="s">
        <v>4312</v>
      </c>
    </row>
    <row r="2975" spans="1:12" ht="51" hidden="1" x14ac:dyDescent="0.2">
      <c r="A2975" s="3">
        <v>2969</v>
      </c>
      <c r="B2975" s="211">
        <v>2505</v>
      </c>
      <c r="C2975" s="197" t="s">
        <v>4348</v>
      </c>
      <c r="D2975" s="211">
        <v>5</v>
      </c>
      <c r="E2975" s="211"/>
      <c r="F2975" s="211" t="s">
        <v>34</v>
      </c>
      <c r="G2975" s="140" t="s">
        <v>4349</v>
      </c>
      <c r="H2975" s="606">
        <f>5000*5</f>
        <v>25000</v>
      </c>
      <c r="I2975" s="196" t="s">
        <v>4311</v>
      </c>
      <c r="J2975" s="72">
        <v>44927</v>
      </c>
      <c r="K2975" s="211">
        <v>350</v>
      </c>
      <c r="L2975" s="212" t="s">
        <v>4312</v>
      </c>
    </row>
    <row r="2976" spans="1:12" ht="51" hidden="1" x14ac:dyDescent="0.2">
      <c r="A2976" s="3">
        <v>2970</v>
      </c>
      <c r="B2976" s="211">
        <v>2505</v>
      </c>
      <c r="C2976" s="197" t="s">
        <v>4350</v>
      </c>
      <c r="D2976" s="211">
        <v>9</v>
      </c>
      <c r="E2976" s="211"/>
      <c r="F2976" s="211" t="s">
        <v>34</v>
      </c>
      <c r="G2976" s="140" t="s">
        <v>4351</v>
      </c>
      <c r="H2976" s="606">
        <f>2000*9</f>
        <v>18000</v>
      </c>
      <c r="I2976" s="196" t="s">
        <v>4311</v>
      </c>
      <c r="J2976" s="72">
        <v>44927</v>
      </c>
      <c r="K2976" s="211">
        <v>350</v>
      </c>
      <c r="L2976" s="212" t="s">
        <v>4312</v>
      </c>
    </row>
    <row r="2977" spans="1:12" ht="51" hidden="1" customHeight="1" x14ac:dyDescent="0.2">
      <c r="A2977" s="3">
        <v>2971</v>
      </c>
      <c r="B2977" s="211">
        <v>2505</v>
      </c>
      <c r="C2977" s="197" t="s">
        <v>4352</v>
      </c>
      <c r="D2977" s="211">
        <v>6</v>
      </c>
      <c r="E2977" s="211"/>
      <c r="F2977" s="211" t="s">
        <v>34</v>
      </c>
      <c r="G2977" s="211" t="s">
        <v>4353</v>
      </c>
      <c r="H2977" s="606">
        <f>17000*6</f>
        <v>102000</v>
      </c>
      <c r="I2977" s="211" t="s">
        <v>4354</v>
      </c>
      <c r="J2977" s="72">
        <v>44927</v>
      </c>
      <c r="K2977" s="211">
        <v>344</v>
      </c>
      <c r="L2977" s="212" t="s">
        <v>4355</v>
      </c>
    </row>
    <row r="2978" spans="1:12" ht="51" hidden="1" customHeight="1" x14ac:dyDescent="0.2">
      <c r="A2978" s="3">
        <v>2972</v>
      </c>
      <c r="B2978" s="211">
        <v>2505</v>
      </c>
      <c r="C2978" s="197" t="s">
        <v>4356</v>
      </c>
      <c r="D2978" s="211">
        <v>6</v>
      </c>
      <c r="E2978" s="211"/>
      <c r="F2978" s="211" t="s">
        <v>34</v>
      </c>
      <c r="G2978" s="211" t="s">
        <v>4357</v>
      </c>
      <c r="H2978" s="606">
        <f>16000*6</f>
        <v>96000</v>
      </c>
      <c r="I2978" s="211" t="s">
        <v>4354</v>
      </c>
      <c r="J2978" s="72">
        <v>44927</v>
      </c>
      <c r="K2978" s="211">
        <v>344</v>
      </c>
      <c r="L2978" s="212" t="s">
        <v>4355</v>
      </c>
    </row>
    <row r="2979" spans="1:12" ht="51" hidden="1" customHeight="1" x14ac:dyDescent="0.2">
      <c r="A2979" s="3">
        <v>2973</v>
      </c>
      <c r="B2979" s="211">
        <v>2505</v>
      </c>
      <c r="C2979" s="197" t="s">
        <v>4358</v>
      </c>
      <c r="D2979" s="211">
        <v>12</v>
      </c>
      <c r="E2979" s="211"/>
      <c r="F2979" s="211" t="s">
        <v>34</v>
      </c>
      <c r="G2979" s="211" t="s">
        <v>4359</v>
      </c>
      <c r="H2979" s="606">
        <v>127200</v>
      </c>
      <c r="I2979" s="196" t="s">
        <v>2140</v>
      </c>
      <c r="J2979" s="72">
        <v>44927</v>
      </c>
      <c r="K2979" s="211">
        <v>274</v>
      </c>
      <c r="L2979" s="212" t="s">
        <v>4360</v>
      </c>
    </row>
    <row r="2980" spans="1:12" ht="51" hidden="1" customHeight="1" x14ac:dyDescent="0.2">
      <c r="A2980" s="3">
        <v>2974</v>
      </c>
      <c r="B2980" s="211">
        <v>2505</v>
      </c>
      <c r="C2980" s="197" t="s">
        <v>4361</v>
      </c>
      <c r="D2980" s="211">
        <v>17</v>
      </c>
      <c r="E2980" s="211"/>
      <c r="F2980" s="211" t="s">
        <v>34</v>
      </c>
      <c r="G2980" s="211" t="s">
        <v>4362</v>
      </c>
      <c r="H2980" s="606">
        <v>180200</v>
      </c>
      <c r="I2980" s="196" t="s">
        <v>2140</v>
      </c>
      <c r="J2980" s="72">
        <v>44927</v>
      </c>
      <c r="K2980" s="211">
        <v>274</v>
      </c>
      <c r="L2980" s="212" t="s">
        <v>4360</v>
      </c>
    </row>
    <row r="2981" spans="1:12" ht="51" hidden="1" customHeight="1" x14ac:dyDescent="0.2">
      <c r="A2981" s="3">
        <v>2975</v>
      </c>
      <c r="B2981" s="211">
        <v>2505</v>
      </c>
      <c r="C2981" s="197" t="s">
        <v>4363</v>
      </c>
      <c r="D2981" s="211">
        <v>21</v>
      </c>
      <c r="E2981" s="211"/>
      <c r="F2981" s="211" t="s">
        <v>34</v>
      </c>
      <c r="G2981" s="211" t="s">
        <v>4364</v>
      </c>
      <c r="H2981" s="606">
        <v>222600</v>
      </c>
      <c r="I2981" s="196" t="s">
        <v>2140</v>
      </c>
      <c r="J2981" s="72">
        <v>44927</v>
      </c>
      <c r="K2981" s="211">
        <v>274</v>
      </c>
      <c r="L2981" s="212" t="s">
        <v>4360</v>
      </c>
    </row>
    <row r="2982" spans="1:12" ht="51" hidden="1" customHeight="1" x14ac:dyDescent="0.2">
      <c r="A2982" s="3">
        <v>2976</v>
      </c>
      <c r="B2982" s="211">
        <v>2505</v>
      </c>
      <c r="C2982" s="197" t="s">
        <v>4365</v>
      </c>
      <c r="D2982" s="211">
        <v>6</v>
      </c>
      <c r="E2982" s="211"/>
      <c r="F2982" s="211" t="s">
        <v>34</v>
      </c>
      <c r="G2982" s="211" t="s">
        <v>4366</v>
      </c>
      <c r="H2982" s="606">
        <v>18000</v>
      </c>
      <c r="I2982" s="196" t="s">
        <v>2140</v>
      </c>
      <c r="J2982" s="72">
        <v>44927</v>
      </c>
      <c r="K2982" s="211">
        <v>274</v>
      </c>
      <c r="L2982" s="212" t="s">
        <v>4360</v>
      </c>
    </row>
    <row r="2983" spans="1:12" ht="51" hidden="1" customHeight="1" x14ac:dyDescent="0.2">
      <c r="A2983" s="3">
        <v>2977</v>
      </c>
      <c r="B2983" s="211">
        <v>2505</v>
      </c>
      <c r="C2983" s="197" t="s">
        <v>4367</v>
      </c>
      <c r="D2983" s="211">
        <v>4</v>
      </c>
      <c r="E2983" s="211"/>
      <c r="F2983" s="211" t="s">
        <v>34</v>
      </c>
      <c r="G2983" s="211" t="s">
        <v>4368</v>
      </c>
      <c r="H2983" s="606">
        <v>1720</v>
      </c>
      <c r="I2983" s="196" t="s">
        <v>2140</v>
      </c>
      <c r="J2983" s="72">
        <v>44927</v>
      </c>
      <c r="K2983" s="211">
        <v>274</v>
      </c>
      <c r="L2983" s="212" t="s">
        <v>4360</v>
      </c>
    </row>
    <row r="2984" spans="1:12" ht="51" hidden="1" customHeight="1" x14ac:dyDescent="0.2">
      <c r="A2984" s="3">
        <v>2978</v>
      </c>
      <c r="B2984" s="211">
        <v>2505</v>
      </c>
      <c r="C2984" s="197" t="s">
        <v>4369</v>
      </c>
      <c r="D2984" s="211">
        <v>9</v>
      </c>
      <c r="E2984" s="211"/>
      <c r="F2984" s="211" t="s">
        <v>34</v>
      </c>
      <c r="G2984" s="211" t="s">
        <v>4370</v>
      </c>
      <c r="H2984" s="606">
        <v>3870</v>
      </c>
      <c r="I2984" s="196" t="s">
        <v>2140</v>
      </c>
      <c r="J2984" s="72">
        <v>44927</v>
      </c>
      <c r="K2984" s="211">
        <v>274</v>
      </c>
      <c r="L2984" s="212" t="s">
        <v>4360</v>
      </c>
    </row>
    <row r="2985" spans="1:12" ht="51" hidden="1" customHeight="1" x14ac:dyDescent="0.2">
      <c r="A2985" s="3">
        <v>2979</v>
      </c>
      <c r="B2985" s="211">
        <v>2505</v>
      </c>
      <c r="C2985" s="197" t="s">
        <v>4371</v>
      </c>
      <c r="D2985" s="211">
        <v>13</v>
      </c>
      <c r="E2985" s="211"/>
      <c r="F2985" s="211" t="s">
        <v>34</v>
      </c>
      <c r="G2985" s="211" t="s">
        <v>4372</v>
      </c>
      <c r="H2985" s="606">
        <v>28600</v>
      </c>
      <c r="I2985" s="196" t="s">
        <v>2140</v>
      </c>
      <c r="J2985" s="72">
        <v>44927</v>
      </c>
      <c r="K2985" s="211">
        <v>274</v>
      </c>
      <c r="L2985" s="212" t="s">
        <v>4360</v>
      </c>
    </row>
    <row r="2986" spans="1:12" ht="51" hidden="1" customHeight="1" x14ac:dyDescent="0.2">
      <c r="A2986" s="3">
        <v>2980</v>
      </c>
      <c r="B2986" s="211">
        <v>2505</v>
      </c>
      <c r="C2986" s="197" t="s">
        <v>4373</v>
      </c>
      <c r="D2986" s="211">
        <v>9</v>
      </c>
      <c r="E2986" s="211"/>
      <c r="F2986" s="211" t="s">
        <v>34</v>
      </c>
      <c r="G2986" s="211" t="s">
        <v>4374</v>
      </c>
      <c r="H2986" s="606">
        <v>23400</v>
      </c>
      <c r="I2986" s="196" t="s">
        <v>2140</v>
      </c>
      <c r="J2986" s="72">
        <v>44927</v>
      </c>
      <c r="K2986" s="211">
        <v>274</v>
      </c>
      <c r="L2986" s="212" t="s">
        <v>4360</v>
      </c>
    </row>
    <row r="2987" spans="1:12" ht="51" hidden="1" customHeight="1" x14ac:dyDescent="0.2">
      <c r="A2987" s="3">
        <v>2981</v>
      </c>
      <c r="B2987" s="211">
        <v>2505</v>
      </c>
      <c r="C2987" s="197" t="s">
        <v>4375</v>
      </c>
      <c r="D2987" s="211">
        <v>30</v>
      </c>
      <c r="E2987" s="211"/>
      <c r="F2987" s="211" t="s">
        <v>34</v>
      </c>
      <c r="G2987" s="211" t="s">
        <v>4376</v>
      </c>
      <c r="H2987" s="606">
        <v>186000</v>
      </c>
      <c r="I2987" s="196" t="s">
        <v>2140</v>
      </c>
      <c r="J2987" s="72">
        <v>44927</v>
      </c>
      <c r="K2987" s="211">
        <v>274</v>
      </c>
      <c r="L2987" s="212" t="s">
        <v>4360</v>
      </c>
    </row>
    <row r="2988" spans="1:12" ht="51" hidden="1" customHeight="1" x14ac:dyDescent="0.2">
      <c r="A2988" s="3">
        <v>2982</v>
      </c>
      <c r="B2988" s="211">
        <v>2505</v>
      </c>
      <c r="C2988" s="197" t="s">
        <v>4377</v>
      </c>
      <c r="D2988" s="211">
        <v>6</v>
      </c>
      <c r="E2988" s="211"/>
      <c r="F2988" s="211" t="s">
        <v>34</v>
      </c>
      <c r="G2988" s="211" t="s">
        <v>4378</v>
      </c>
      <c r="H2988" s="606">
        <v>18510</v>
      </c>
      <c r="I2988" s="196" t="s">
        <v>2140</v>
      </c>
      <c r="J2988" s="72">
        <v>44927</v>
      </c>
      <c r="K2988" s="211">
        <v>274</v>
      </c>
      <c r="L2988" s="212" t="s">
        <v>4360</v>
      </c>
    </row>
    <row r="2989" spans="1:12" ht="51" hidden="1" customHeight="1" x14ac:dyDescent="0.2">
      <c r="A2989" s="3">
        <v>2983</v>
      </c>
      <c r="B2989" s="211">
        <v>2505</v>
      </c>
      <c r="C2989" s="197" t="s">
        <v>4379</v>
      </c>
      <c r="D2989" s="211">
        <v>10</v>
      </c>
      <c r="E2989" s="211"/>
      <c r="F2989" s="211" t="s">
        <v>34</v>
      </c>
      <c r="G2989" s="211" t="s">
        <v>4380</v>
      </c>
      <c r="H2989" s="606">
        <v>11000</v>
      </c>
      <c r="I2989" s="196" t="s">
        <v>2140</v>
      </c>
      <c r="J2989" s="72">
        <v>44927</v>
      </c>
      <c r="K2989" s="211">
        <v>274</v>
      </c>
      <c r="L2989" s="212" t="s">
        <v>4360</v>
      </c>
    </row>
    <row r="2990" spans="1:12" ht="51" hidden="1" customHeight="1" x14ac:dyDescent="0.2">
      <c r="A2990" s="3">
        <v>2984</v>
      </c>
      <c r="B2990" s="211">
        <v>2505</v>
      </c>
      <c r="C2990" s="197" t="s">
        <v>4381</v>
      </c>
      <c r="D2990" s="211">
        <v>11</v>
      </c>
      <c r="E2990" s="211"/>
      <c r="F2990" s="211" t="s">
        <v>34</v>
      </c>
      <c r="G2990" s="211" t="s">
        <v>4382</v>
      </c>
      <c r="H2990" s="606">
        <v>12100</v>
      </c>
      <c r="I2990" s="196" t="s">
        <v>2140</v>
      </c>
      <c r="J2990" s="72">
        <v>44927</v>
      </c>
      <c r="K2990" s="211">
        <v>274</v>
      </c>
      <c r="L2990" s="212" t="s">
        <v>4360</v>
      </c>
    </row>
    <row r="2991" spans="1:12" ht="51" hidden="1" customHeight="1" x14ac:dyDescent="0.2">
      <c r="A2991" s="3">
        <v>2985</v>
      </c>
      <c r="B2991" s="211">
        <v>2505</v>
      </c>
      <c r="C2991" s="197" t="s">
        <v>4383</v>
      </c>
      <c r="D2991" s="211">
        <v>45</v>
      </c>
      <c r="E2991" s="211"/>
      <c r="F2991" s="211" t="s">
        <v>34</v>
      </c>
      <c r="G2991" s="211" t="s">
        <v>4384</v>
      </c>
      <c r="H2991" s="606">
        <v>49500</v>
      </c>
      <c r="I2991" s="196" t="s">
        <v>2140</v>
      </c>
      <c r="J2991" s="72">
        <v>44927</v>
      </c>
      <c r="K2991" s="211">
        <v>274</v>
      </c>
      <c r="L2991" s="212" t="s">
        <v>4360</v>
      </c>
    </row>
    <row r="2992" spans="1:12" ht="51" hidden="1" customHeight="1" x14ac:dyDescent="0.2">
      <c r="A2992" s="3">
        <v>2986</v>
      </c>
      <c r="B2992" s="211">
        <v>2505</v>
      </c>
      <c r="C2992" s="197" t="s">
        <v>4385</v>
      </c>
      <c r="D2992" s="211">
        <v>145</v>
      </c>
      <c r="E2992" s="211"/>
      <c r="F2992" s="211" t="s">
        <v>34</v>
      </c>
      <c r="G2992" s="211" t="s">
        <v>4386</v>
      </c>
      <c r="H2992" s="606">
        <v>159500</v>
      </c>
      <c r="I2992" s="196" t="s">
        <v>2140</v>
      </c>
      <c r="J2992" s="72">
        <v>44927</v>
      </c>
      <c r="K2992" s="211">
        <v>274</v>
      </c>
      <c r="L2992" s="212" t="s">
        <v>4360</v>
      </c>
    </row>
    <row r="2993" spans="1:12" ht="51" hidden="1" customHeight="1" x14ac:dyDescent="0.2">
      <c r="A2993" s="3">
        <v>2987</v>
      </c>
      <c r="B2993" s="211">
        <v>2505</v>
      </c>
      <c r="C2993" s="197" t="s">
        <v>4387</v>
      </c>
      <c r="D2993" s="211">
        <v>6</v>
      </c>
      <c r="E2993" s="211"/>
      <c r="F2993" s="211" t="s">
        <v>34</v>
      </c>
      <c r="G2993" s="211" t="s">
        <v>4388</v>
      </c>
      <c r="H2993" s="606">
        <v>6600</v>
      </c>
      <c r="I2993" s="196" t="s">
        <v>2140</v>
      </c>
      <c r="J2993" s="72">
        <v>44927</v>
      </c>
      <c r="K2993" s="211">
        <v>274</v>
      </c>
      <c r="L2993" s="212" t="s">
        <v>4360</v>
      </c>
    </row>
    <row r="2994" spans="1:12" ht="51" hidden="1" customHeight="1" x14ac:dyDescent="0.2">
      <c r="A2994" s="3">
        <v>2988</v>
      </c>
      <c r="B2994" s="211">
        <v>2505</v>
      </c>
      <c r="C2994" s="197" t="s">
        <v>4389</v>
      </c>
      <c r="D2994" s="211">
        <v>6</v>
      </c>
      <c r="E2994" s="211"/>
      <c r="F2994" s="211" t="s">
        <v>34</v>
      </c>
      <c r="G2994" s="211" t="s">
        <v>4390</v>
      </c>
      <c r="H2994" s="606">
        <v>6600</v>
      </c>
      <c r="I2994" s="196" t="s">
        <v>2140</v>
      </c>
      <c r="J2994" s="72">
        <v>44927</v>
      </c>
      <c r="K2994" s="211">
        <v>274</v>
      </c>
      <c r="L2994" s="212" t="s">
        <v>4360</v>
      </c>
    </row>
    <row r="2995" spans="1:12" ht="51" hidden="1" customHeight="1" x14ac:dyDescent="0.2">
      <c r="A2995" s="3">
        <v>2989</v>
      </c>
      <c r="B2995" s="211">
        <v>2505</v>
      </c>
      <c r="C2995" s="197" t="s">
        <v>4391</v>
      </c>
      <c r="D2995" s="211">
        <v>17</v>
      </c>
      <c r="E2995" s="211"/>
      <c r="F2995" s="211" t="s">
        <v>34</v>
      </c>
      <c r="G2995" s="211" t="s">
        <v>4392</v>
      </c>
      <c r="H2995" s="606">
        <v>42500</v>
      </c>
      <c r="I2995" s="196" t="s">
        <v>2140</v>
      </c>
      <c r="J2995" s="72">
        <v>44927</v>
      </c>
      <c r="K2995" s="211">
        <v>274</v>
      </c>
      <c r="L2995" s="212" t="s">
        <v>4360</v>
      </c>
    </row>
    <row r="2996" spans="1:12" ht="51" hidden="1" customHeight="1" x14ac:dyDescent="0.2">
      <c r="A2996" s="3">
        <v>2990</v>
      </c>
      <c r="B2996" s="211">
        <v>2505</v>
      </c>
      <c r="C2996" s="197" t="s">
        <v>4393</v>
      </c>
      <c r="D2996" s="211">
        <v>11</v>
      </c>
      <c r="E2996" s="211"/>
      <c r="F2996" s="211" t="s">
        <v>34</v>
      </c>
      <c r="G2996" s="211" t="s">
        <v>4394</v>
      </c>
      <c r="H2996" s="606">
        <v>68200</v>
      </c>
      <c r="I2996" s="196" t="s">
        <v>2140</v>
      </c>
      <c r="J2996" s="72">
        <v>44927</v>
      </c>
      <c r="K2996" s="211">
        <v>274</v>
      </c>
      <c r="L2996" s="212" t="s">
        <v>4360</v>
      </c>
    </row>
    <row r="2997" spans="1:12" ht="51" hidden="1" customHeight="1" x14ac:dyDescent="0.2">
      <c r="A2997" s="3">
        <v>2991</v>
      </c>
      <c r="B2997" s="211">
        <v>2505</v>
      </c>
      <c r="C2997" s="197" t="s">
        <v>4395</v>
      </c>
      <c r="D2997" s="211">
        <v>16</v>
      </c>
      <c r="E2997" s="211"/>
      <c r="F2997" s="211" t="s">
        <v>34</v>
      </c>
      <c r="G2997" s="211" t="s">
        <v>4160</v>
      </c>
      <c r="H2997" s="606">
        <v>49600</v>
      </c>
      <c r="I2997" s="196" t="s">
        <v>2140</v>
      </c>
      <c r="J2997" s="72">
        <v>44927</v>
      </c>
      <c r="K2997" s="211">
        <v>274</v>
      </c>
      <c r="L2997" s="212" t="s">
        <v>4360</v>
      </c>
    </row>
    <row r="2998" spans="1:12" ht="51" hidden="1" customHeight="1" x14ac:dyDescent="0.2">
      <c r="A2998" s="3">
        <v>2992</v>
      </c>
      <c r="B2998" s="211">
        <v>2505</v>
      </c>
      <c r="C2998" s="197" t="s">
        <v>4396</v>
      </c>
      <c r="D2998" s="211">
        <v>8</v>
      </c>
      <c r="E2998" s="211"/>
      <c r="F2998" s="211" t="s">
        <v>34</v>
      </c>
      <c r="G2998" s="211" t="s">
        <v>4397</v>
      </c>
      <c r="H2998" s="606">
        <v>42400</v>
      </c>
      <c r="I2998" s="196" t="s">
        <v>2140</v>
      </c>
      <c r="J2998" s="72">
        <v>44927</v>
      </c>
      <c r="K2998" s="211">
        <v>274</v>
      </c>
      <c r="L2998" s="212" t="s">
        <v>4360</v>
      </c>
    </row>
    <row r="2999" spans="1:12" ht="51" hidden="1" customHeight="1" x14ac:dyDescent="0.2">
      <c r="A2999" s="3">
        <v>2993</v>
      </c>
      <c r="B2999" s="211">
        <v>2505</v>
      </c>
      <c r="C2999" s="197" t="s">
        <v>4398</v>
      </c>
      <c r="D2999" s="211">
        <v>19</v>
      </c>
      <c r="E2999" s="211"/>
      <c r="F2999" s="211" t="s">
        <v>34</v>
      </c>
      <c r="G2999" s="211" t="s">
        <v>4399</v>
      </c>
      <c r="H2999" s="606">
        <v>15200</v>
      </c>
      <c r="I2999" s="196" t="s">
        <v>2140</v>
      </c>
      <c r="J2999" s="72">
        <v>44927</v>
      </c>
      <c r="K2999" s="211">
        <v>274</v>
      </c>
      <c r="L2999" s="212" t="s">
        <v>4360</v>
      </c>
    </row>
    <row r="3000" spans="1:12" ht="51" hidden="1" customHeight="1" x14ac:dyDescent="0.2">
      <c r="A3000" s="3">
        <v>2994</v>
      </c>
      <c r="B3000" s="211">
        <v>2505</v>
      </c>
      <c r="C3000" s="197" t="s">
        <v>4400</v>
      </c>
      <c r="D3000" s="211">
        <v>56</v>
      </c>
      <c r="E3000" s="211"/>
      <c r="F3000" s="211" t="s">
        <v>34</v>
      </c>
      <c r="G3000" s="211" t="s">
        <v>4401</v>
      </c>
      <c r="H3000" s="606">
        <v>100000</v>
      </c>
      <c r="I3000" s="196" t="s">
        <v>2140</v>
      </c>
      <c r="J3000" s="72">
        <v>44927</v>
      </c>
      <c r="K3000" s="211">
        <v>274</v>
      </c>
      <c r="L3000" s="212" t="s">
        <v>4360</v>
      </c>
    </row>
    <row r="3001" spans="1:12" ht="51" hidden="1" customHeight="1" x14ac:dyDescent="0.2">
      <c r="A3001" s="3">
        <v>2995</v>
      </c>
      <c r="B3001" s="211">
        <v>2505</v>
      </c>
      <c r="C3001" s="197" t="s">
        <v>4402</v>
      </c>
      <c r="D3001" s="211">
        <v>6</v>
      </c>
      <c r="E3001" s="211"/>
      <c r="F3001" s="211" t="s">
        <v>34</v>
      </c>
      <c r="G3001" s="211" t="s">
        <v>4403</v>
      </c>
      <c r="H3001" s="606">
        <v>9000</v>
      </c>
      <c r="I3001" s="196" t="s">
        <v>2140</v>
      </c>
      <c r="J3001" s="72">
        <v>44927</v>
      </c>
      <c r="K3001" s="211">
        <v>274</v>
      </c>
      <c r="L3001" s="212" t="s">
        <v>4360</v>
      </c>
    </row>
    <row r="3002" spans="1:12" ht="51" hidden="1" customHeight="1" x14ac:dyDescent="0.2">
      <c r="A3002" s="3">
        <v>2996</v>
      </c>
      <c r="B3002" s="211">
        <v>2505</v>
      </c>
      <c r="C3002" s="197" t="s">
        <v>4404</v>
      </c>
      <c r="D3002" s="211">
        <v>30</v>
      </c>
      <c r="E3002" s="211"/>
      <c r="F3002" s="211" t="s">
        <v>34</v>
      </c>
      <c r="G3002" s="211" t="s">
        <v>4405</v>
      </c>
      <c r="H3002" s="606">
        <v>170000</v>
      </c>
      <c r="I3002" s="196" t="s">
        <v>2140</v>
      </c>
      <c r="J3002" s="72">
        <v>44927</v>
      </c>
      <c r="K3002" s="211">
        <v>274</v>
      </c>
      <c r="L3002" s="212" t="s">
        <v>4360</v>
      </c>
    </row>
    <row r="3003" spans="1:12" ht="51" hidden="1" customHeight="1" x14ac:dyDescent="0.2">
      <c r="A3003" s="3">
        <v>2997</v>
      </c>
      <c r="B3003" s="211">
        <v>2505</v>
      </c>
      <c r="C3003" s="197" t="s">
        <v>4406</v>
      </c>
      <c r="D3003" s="211">
        <v>40</v>
      </c>
      <c r="E3003" s="211"/>
      <c r="F3003" s="211" t="s">
        <v>34</v>
      </c>
      <c r="G3003" s="211" t="s">
        <v>4407</v>
      </c>
      <c r="H3003" s="606">
        <v>232200</v>
      </c>
      <c r="I3003" s="196" t="s">
        <v>2140</v>
      </c>
      <c r="J3003" s="72">
        <v>44927</v>
      </c>
      <c r="K3003" s="211">
        <v>274</v>
      </c>
      <c r="L3003" s="212" t="s">
        <v>4360</v>
      </c>
    </row>
    <row r="3004" spans="1:12" ht="51" hidden="1" customHeight="1" x14ac:dyDescent="0.2">
      <c r="A3004" s="3">
        <v>2998</v>
      </c>
      <c r="B3004" s="211">
        <v>2505</v>
      </c>
      <c r="C3004" s="197" t="s">
        <v>4408</v>
      </c>
      <c r="D3004" s="211">
        <v>12</v>
      </c>
      <c r="E3004" s="211"/>
      <c r="F3004" s="211" t="s">
        <v>34</v>
      </c>
      <c r="G3004" s="211" t="s">
        <v>4409</v>
      </c>
      <c r="H3004" s="606">
        <v>9600</v>
      </c>
      <c r="I3004" s="196" t="s">
        <v>2140</v>
      </c>
      <c r="J3004" s="72">
        <v>44927</v>
      </c>
      <c r="K3004" s="211">
        <v>274</v>
      </c>
      <c r="L3004" s="212" t="s">
        <v>4360</v>
      </c>
    </row>
    <row r="3005" spans="1:12" ht="51" hidden="1" customHeight="1" x14ac:dyDescent="0.2">
      <c r="A3005" s="3">
        <v>2999</v>
      </c>
      <c r="B3005" s="211">
        <v>2505</v>
      </c>
      <c r="C3005" s="197" t="s">
        <v>4410</v>
      </c>
      <c r="D3005" s="211">
        <v>6</v>
      </c>
      <c r="E3005" s="211"/>
      <c r="F3005" s="211" t="s">
        <v>34</v>
      </c>
      <c r="G3005" s="211" t="s">
        <v>4411</v>
      </c>
      <c r="H3005" s="606">
        <v>3432</v>
      </c>
      <c r="I3005" s="196" t="s">
        <v>2140</v>
      </c>
      <c r="J3005" s="72">
        <v>44927</v>
      </c>
      <c r="K3005" s="211">
        <v>274</v>
      </c>
      <c r="L3005" s="212" t="s">
        <v>4360</v>
      </c>
    </row>
    <row r="3006" spans="1:12" ht="51" hidden="1" customHeight="1" x14ac:dyDescent="0.2">
      <c r="A3006" s="3">
        <v>3000</v>
      </c>
      <c r="B3006" s="211">
        <v>2505</v>
      </c>
      <c r="C3006" s="197" t="s">
        <v>4412</v>
      </c>
      <c r="D3006" s="211">
        <v>20</v>
      </c>
      <c r="E3006" s="211"/>
      <c r="F3006" s="211" t="s">
        <v>34</v>
      </c>
      <c r="G3006" s="211" t="s">
        <v>4413</v>
      </c>
      <c r="H3006" s="606">
        <v>50000</v>
      </c>
      <c r="I3006" s="196" t="s">
        <v>2140</v>
      </c>
      <c r="J3006" s="72">
        <v>44927</v>
      </c>
      <c r="K3006" s="211">
        <v>274</v>
      </c>
      <c r="L3006" s="212" t="s">
        <v>4360</v>
      </c>
    </row>
    <row r="3007" spans="1:12" ht="51" hidden="1" customHeight="1" x14ac:dyDescent="0.2">
      <c r="A3007" s="3">
        <v>3001</v>
      </c>
      <c r="B3007" s="211">
        <v>2505</v>
      </c>
      <c r="C3007" s="197" t="s">
        <v>4414</v>
      </c>
      <c r="D3007" s="211">
        <v>25</v>
      </c>
      <c r="E3007" s="211"/>
      <c r="F3007" s="211" t="s">
        <v>34</v>
      </c>
      <c r="G3007" s="211" t="s">
        <v>4415</v>
      </c>
      <c r="H3007" s="606">
        <v>62500</v>
      </c>
      <c r="I3007" s="196" t="s">
        <v>2140</v>
      </c>
      <c r="J3007" s="72">
        <v>44927</v>
      </c>
      <c r="K3007" s="211">
        <v>274</v>
      </c>
      <c r="L3007" s="212" t="s">
        <v>4360</v>
      </c>
    </row>
    <row r="3008" spans="1:12" ht="51" hidden="1" customHeight="1" x14ac:dyDescent="0.2">
      <c r="A3008" s="3">
        <v>3002</v>
      </c>
      <c r="B3008" s="211">
        <v>2505</v>
      </c>
      <c r="C3008" s="197" t="s">
        <v>4416</v>
      </c>
      <c r="D3008" s="211">
        <v>10</v>
      </c>
      <c r="E3008" s="211"/>
      <c r="F3008" s="211" t="s">
        <v>34</v>
      </c>
      <c r="G3008" s="211" t="s">
        <v>4417</v>
      </c>
      <c r="H3008" s="606">
        <v>9450</v>
      </c>
      <c r="I3008" s="196" t="s">
        <v>2140</v>
      </c>
      <c r="J3008" s="72">
        <v>44927</v>
      </c>
      <c r="K3008" s="211">
        <v>274</v>
      </c>
      <c r="L3008" s="212" t="s">
        <v>4360</v>
      </c>
    </row>
    <row r="3009" spans="1:12" ht="51" hidden="1" customHeight="1" x14ac:dyDescent="0.2">
      <c r="A3009" s="3">
        <v>3003</v>
      </c>
      <c r="B3009" s="211">
        <v>2505</v>
      </c>
      <c r="C3009" s="197" t="s">
        <v>4418</v>
      </c>
      <c r="D3009" s="211">
        <v>7</v>
      </c>
      <c r="E3009" s="211"/>
      <c r="F3009" s="211" t="s">
        <v>34</v>
      </c>
      <c r="G3009" s="211" t="s">
        <v>4419</v>
      </c>
      <c r="H3009" s="606">
        <v>112700</v>
      </c>
      <c r="I3009" s="196" t="s">
        <v>2140</v>
      </c>
      <c r="J3009" s="72">
        <v>44927</v>
      </c>
      <c r="K3009" s="211">
        <v>274</v>
      </c>
      <c r="L3009" s="212" t="s">
        <v>4360</v>
      </c>
    </row>
    <row r="3010" spans="1:12" ht="51" hidden="1" customHeight="1" x14ac:dyDescent="0.2">
      <c r="A3010" s="3">
        <v>3004</v>
      </c>
      <c r="B3010" s="211">
        <v>2505</v>
      </c>
      <c r="C3010" s="197" t="s">
        <v>4420</v>
      </c>
      <c r="D3010" s="211">
        <v>7</v>
      </c>
      <c r="E3010" s="211"/>
      <c r="F3010" s="211" t="s">
        <v>34</v>
      </c>
      <c r="G3010" s="211" t="s">
        <v>4421</v>
      </c>
      <c r="H3010" s="606">
        <v>103600</v>
      </c>
      <c r="I3010" s="196" t="s">
        <v>2140</v>
      </c>
      <c r="J3010" s="72">
        <v>44927</v>
      </c>
      <c r="K3010" s="211">
        <v>274</v>
      </c>
      <c r="L3010" s="212" t="s">
        <v>4360</v>
      </c>
    </row>
    <row r="3011" spans="1:12" ht="51" hidden="1" customHeight="1" x14ac:dyDescent="0.2">
      <c r="A3011" s="3">
        <v>3005</v>
      </c>
      <c r="B3011" s="211">
        <v>2505</v>
      </c>
      <c r="C3011" s="197" t="s">
        <v>4422</v>
      </c>
      <c r="D3011" s="211">
        <v>28</v>
      </c>
      <c r="E3011" s="211"/>
      <c r="F3011" s="211" t="s">
        <v>34</v>
      </c>
      <c r="G3011" s="211" t="s">
        <v>4423</v>
      </c>
      <c r="H3011" s="606">
        <v>39200</v>
      </c>
      <c r="I3011" s="196" t="s">
        <v>2140</v>
      </c>
      <c r="J3011" s="72">
        <v>44927</v>
      </c>
      <c r="K3011" s="211">
        <v>274</v>
      </c>
      <c r="L3011" s="212" t="s">
        <v>4360</v>
      </c>
    </row>
    <row r="3012" spans="1:12" ht="63.75" hidden="1" customHeight="1" x14ac:dyDescent="0.2">
      <c r="A3012" s="3">
        <v>3006</v>
      </c>
      <c r="B3012" s="211">
        <v>2505</v>
      </c>
      <c r="C3012" s="197" t="s">
        <v>4424</v>
      </c>
      <c r="D3012" s="211">
        <v>14</v>
      </c>
      <c r="E3012" s="211"/>
      <c r="F3012" s="211" t="s">
        <v>34</v>
      </c>
      <c r="G3012" s="211" t="s">
        <v>4425</v>
      </c>
      <c r="H3012" s="606">
        <f>85000*14</f>
        <v>1190000</v>
      </c>
      <c r="I3012" s="196" t="s">
        <v>2140</v>
      </c>
      <c r="J3012" s="72">
        <v>44927</v>
      </c>
      <c r="K3012" s="211">
        <v>274</v>
      </c>
      <c r="L3012" s="212" t="s">
        <v>4360</v>
      </c>
    </row>
    <row r="3013" spans="1:12" ht="51" hidden="1" customHeight="1" x14ac:dyDescent="0.2">
      <c r="A3013" s="3">
        <v>3007</v>
      </c>
      <c r="B3013" s="211">
        <v>2505</v>
      </c>
      <c r="C3013" s="197" t="s">
        <v>4426</v>
      </c>
      <c r="D3013" s="211">
        <v>36</v>
      </c>
      <c r="E3013" s="211"/>
      <c r="F3013" s="211" t="s">
        <v>34</v>
      </c>
      <c r="G3013" s="211" t="s">
        <v>4427</v>
      </c>
      <c r="H3013" s="606">
        <v>450000</v>
      </c>
      <c r="I3013" s="196" t="s">
        <v>2140</v>
      </c>
      <c r="J3013" s="72">
        <v>44927</v>
      </c>
      <c r="K3013" s="211">
        <v>274</v>
      </c>
      <c r="L3013" s="212" t="s">
        <v>4360</v>
      </c>
    </row>
    <row r="3014" spans="1:12" ht="51" hidden="1" customHeight="1" x14ac:dyDescent="0.2">
      <c r="A3014" s="3">
        <v>3008</v>
      </c>
      <c r="B3014" s="211">
        <v>2505</v>
      </c>
      <c r="C3014" s="197" t="s">
        <v>4428</v>
      </c>
      <c r="D3014" s="211">
        <v>16</v>
      </c>
      <c r="E3014" s="211"/>
      <c r="F3014" s="211" t="s">
        <v>34</v>
      </c>
      <c r="G3014" s="211" t="s">
        <v>4429</v>
      </c>
      <c r="H3014" s="606">
        <v>28560</v>
      </c>
      <c r="I3014" s="196" t="s">
        <v>2140</v>
      </c>
      <c r="J3014" s="72">
        <v>44927</v>
      </c>
      <c r="K3014" s="211">
        <v>274</v>
      </c>
      <c r="L3014" s="212" t="s">
        <v>4360</v>
      </c>
    </row>
    <row r="3015" spans="1:12" ht="51" hidden="1" customHeight="1" x14ac:dyDescent="0.2">
      <c r="A3015" s="3">
        <v>3009</v>
      </c>
      <c r="B3015" s="211">
        <v>2505</v>
      </c>
      <c r="C3015" s="197" t="s">
        <v>4430</v>
      </c>
      <c r="D3015" s="211">
        <v>4</v>
      </c>
      <c r="E3015" s="211"/>
      <c r="F3015" s="211" t="s">
        <v>34</v>
      </c>
      <c r="G3015" s="211" t="s">
        <v>4431</v>
      </c>
      <c r="H3015" s="606">
        <v>20720</v>
      </c>
      <c r="I3015" s="196" t="s">
        <v>2140</v>
      </c>
      <c r="J3015" s="72">
        <v>44927</v>
      </c>
      <c r="K3015" s="211">
        <v>274</v>
      </c>
      <c r="L3015" s="212" t="s">
        <v>4360</v>
      </c>
    </row>
    <row r="3016" spans="1:12" ht="51" hidden="1" customHeight="1" x14ac:dyDescent="0.2">
      <c r="A3016" s="3">
        <v>3010</v>
      </c>
      <c r="B3016" s="211">
        <v>2505</v>
      </c>
      <c r="C3016" s="197" t="s">
        <v>4432</v>
      </c>
      <c r="D3016" s="211">
        <v>7</v>
      </c>
      <c r="E3016" s="211"/>
      <c r="F3016" s="211" t="s">
        <v>34</v>
      </c>
      <c r="G3016" s="211" t="s">
        <v>4433</v>
      </c>
      <c r="H3016" s="606">
        <v>44100</v>
      </c>
      <c r="I3016" s="196" t="s">
        <v>2140</v>
      </c>
      <c r="J3016" s="72">
        <v>44927</v>
      </c>
      <c r="K3016" s="211">
        <v>274</v>
      </c>
      <c r="L3016" s="212" t="s">
        <v>4360</v>
      </c>
    </row>
    <row r="3017" spans="1:12" ht="51" hidden="1" customHeight="1" x14ac:dyDescent="0.2">
      <c r="A3017" s="3">
        <v>3011</v>
      </c>
      <c r="B3017" s="211">
        <v>2505</v>
      </c>
      <c r="C3017" s="197" t="s">
        <v>4434</v>
      </c>
      <c r="D3017" s="211">
        <v>7</v>
      </c>
      <c r="E3017" s="211"/>
      <c r="F3017" s="211" t="s">
        <v>34</v>
      </c>
      <c r="G3017" s="211" t="s">
        <v>4435</v>
      </c>
      <c r="H3017" s="606">
        <v>56700</v>
      </c>
      <c r="I3017" s="196" t="s">
        <v>2140</v>
      </c>
      <c r="J3017" s="72">
        <v>44927</v>
      </c>
      <c r="K3017" s="211">
        <v>274</v>
      </c>
      <c r="L3017" s="212" t="s">
        <v>4360</v>
      </c>
    </row>
    <row r="3018" spans="1:12" ht="51" hidden="1" customHeight="1" x14ac:dyDescent="0.2">
      <c r="A3018" s="3">
        <v>3012</v>
      </c>
      <c r="B3018" s="211">
        <v>2505</v>
      </c>
      <c r="C3018" s="270" t="s">
        <v>4436</v>
      </c>
      <c r="D3018" s="211">
        <v>8</v>
      </c>
      <c r="E3018" s="211"/>
      <c r="F3018" s="211" t="s">
        <v>34</v>
      </c>
      <c r="G3018" s="211" t="s">
        <v>4437</v>
      </c>
      <c r="H3018" s="606">
        <v>34440</v>
      </c>
      <c r="I3018" s="196" t="s">
        <v>2140</v>
      </c>
      <c r="J3018" s="72">
        <v>44927</v>
      </c>
      <c r="K3018" s="211">
        <v>274</v>
      </c>
      <c r="L3018" s="212" t="s">
        <v>4360</v>
      </c>
    </row>
    <row r="3019" spans="1:12" ht="51" hidden="1" customHeight="1" x14ac:dyDescent="0.2">
      <c r="A3019" s="3">
        <v>3013</v>
      </c>
      <c r="B3019" s="211">
        <v>2505</v>
      </c>
      <c r="C3019" s="197" t="s">
        <v>4438</v>
      </c>
      <c r="D3019" s="211">
        <v>6</v>
      </c>
      <c r="E3019" s="211"/>
      <c r="F3019" s="211" t="s">
        <v>34</v>
      </c>
      <c r="G3019" s="211" t="s">
        <v>4439</v>
      </c>
      <c r="H3019" s="606">
        <f>27000*6</f>
        <v>162000</v>
      </c>
      <c r="I3019" s="196" t="s">
        <v>2140</v>
      </c>
      <c r="J3019" s="72">
        <v>44927</v>
      </c>
      <c r="K3019" s="211">
        <v>274</v>
      </c>
      <c r="L3019" s="212" t="s">
        <v>4360</v>
      </c>
    </row>
    <row r="3020" spans="1:12" ht="102" hidden="1" customHeight="1" x14ac:dyDescent="0.2">
      <c r="A3020" s="3">
        <v>3014</v>
      </c>
      <c r="B3020" s="211">
        <v>2505</v>
      </c>
      <c r="C3020" s="197" t="s">
        <v>4440</v>
      </c>
      <c r="D3020" s="211">
        <v>3</v>
      </c>
      <c r="E3020" s="211"/>
      <c r="F3020" s="211" t="s">
        <v>34</v>
      </c>
      <c r="G3020" s="211" t="s">
        <v>4441</v>
      </c>
      <c r="H3020" s="606">
        <v>50000</v>
      </c>
      <c r="I3020" s="196" t="s">
        <v>2140</v>
      </c>
      <c r="J3020" s="72">
        <v>44927</v>
      </c>
      <c r="K3020" s="211">
        <v>274</v>
      </c>
      <c r="L3020" s="212" t="s">
        <v>4360</v>
      </c>
    </row>
    <row r="3021" spans="1:12" ht="51" hidden="1" customHeight="1" x14ac:dyDescent="0.2">
      <c r="A3021" s="3">
        <v>3015</v>
      </c>
      <c r="B3021" s="211">
        <v>2505</v>
      </c>
      <c r="C3021" s="197" t="s">
        <v>4442</v>
      </c>
      <c r="D3021" s="211">
        <v>27</v>
      </c>
      <c r="E3021" s="211"/>
      <c r="F3021" s="211" t="s">
        <v>34</v>
      </c>
      <c r="G3021" s="211" t="s">
        <v>4443</v>
      </c>
      <c r="H3021" s="606">
        <v>113400</v>
      </c>
      <c r="I3021" s="196" t="s">
        <v>2140</v>
      </c>
      <c r="J3021" s="72">
        <v>44927</v>
      </c>
      <c r="K3021" s="211">
        <v>274</v>
      </c>
      <c r="L3021" s="212" t="s">
        <v>4360</v>
      </c>
    </row>
    <row r="3022" spans="1:12" ht="51" hidden="1" customHeight="1" x14ac:dyDescent="0.2">
      <c r="A3022" s="3">
        <v>3016</v>
      </c>
      <c r="B3022" s="211">
        <v>2505</v>
      </c>
      <c r="C3022" s="197" t="s">
        <v>4444</v>
      </c>
      <c r="D3022" s="211">
        <v>3</v>
      </c>
      <c r="E3022" s="211"/>
      <c r="F3022" s="211" t="s">
        <v>34</v>
      </c>
      <c r="G3022" s="211" t="s">
        <v>4445</v>
      </c>
      <c r="H3022" s="606">
        <v>33300</v>
      </c>
      <c r="I3022" s="196" t="s">
        <v>2140</v>
      </c>
      <c r="J3022" s="72">
        <v>44927</v>
      </c>
      <c r="K3022" s="211">
        <v>274</v>
      </c>
      <c r="L3022" s="212" t="s">
        <v>4360</v>
      </c>
    </row>
    <row r="3023" spans="1:12" ht="51" hidden="1" customHeight="1" x14ac:dyDescent="0.2">
      <c r="A3023" s="3">
        <v>3017</v>
      </c>
      <c r="B3023" s="211">
        <v>2505</v>
      </c>
      <c r="C3023" s="197" t="s">
        <v>4446</v>
      </c>
      <c r="D3023" s="211">
        <v>8</v>
      </c>
      <c r="E3023" s="211"/>
      <c r="F3023" s="211" t="s">
        <v>34</v>
      </c>
      <c r="G3023" s="211" t="s">
        <v>4447</v>
      </c>
      <c r="H3023" s="606">
        <v>33600</v>
      </c>
      <c r="I3023" s="196" t="s">
        <v>2140</v>
      </c>
      <c r="J3023" s="72">
        <v>44927</v>
      </c>
      <c r="K3023" s="211">
        <v>274</v>
      </c>
      <c r="L3023" s="212" t="s">
        <v>4360</v>
      </c>
    </row>
    <row r="3024" spans="1:12" ht="51" hidden="1" customHeight="1" x14ac:dyDescent="0.2">
      <c r="A3024" s="3">
        <v>3018</v>
      </c>
      <c r="B3024" s="211">
        <v>2505</v>
      </c>
      <c r="C3024" s="197" t="s">
        <v>4448</v>
      </c>
      <c r="D3024" s="211">
        <v>7</v>
      </c>
      <c r="E3024" s="211"/>
      <c r="F3024" s="211" t="s">
        <v>34</v>
      </c>
      <c r="G3024" s="211" t="s">
        <v>4449</v>
      </c>
      <c r="H3024" s="606">
        <v>24500</v>
      </c>
      <c r="I3024" s="196" t="s">
        <v>2140</v>
      </c>
      <c r="J3024" s="72">
        <v>44927</v>
      </c>
      <c r="K3024" s="211">
        <v>274</v>
      </c>
      <c r="L3024" s="212" t="s">
        <v>4360</v>
      </c>
    </row>
    <row r="3025" spans="1:12" ht="51" hidden="1" customHeight="1" x14ac:dyDescent="0.2">
      <c r="A3025" s="3">
        <v>3019</v>
      </c>
      <c r="B3025" s="211">
        <v>2505</v>
      </c>
      <c r="C3025" s="197" t="s">
        <v>4450</v>
      </c>
      <c r="D3025" s="211">
        <v>7</v>
      </c>
      <c r="E3025" s="211"/>
      <c r="F3025" s="211" t="s">
        <v>34</v>
      </c>
      <c r="G3025" s="211" t="s">
        <v>4451</v>
      </c>
      <c r="H3025" s="606">
        <v>51800</v>
      </c>
      <c r="I3025" s="196" t="s">
        <v>2140</v>
      </c>
      <c r="J3025" s="72">
        <v>44927</v>
      </c>
      <c r="K3025" s="211">
        <v>274</v>
      </c>
      <c r="L3025" s="212" t="s">
        <v>4360</v>
      </c>
    </row>
    <row r="3026" spans="1:12" ht="51" hidden="1" customHeight="1" x14ac:dyDescent="0.2">
      <c r="A3026" s="3">
        <v>3020</v>
      </c>
      <c r="B3026" s="211">
        <v>2505</v>
      </c>
      <c r="C3026" s="197" t="s">
        <v>4452</v>
      </c>
      <c r="D3026" s="211">
        <v>6</v>
      </c>
      <c r="E3026" s="211"/>
      <c r="F3026" s="211" t="s">
        <v>34</v>
      </c>
      <c r="G3026" s="211" t="s">
        <v>4453</v>
      </c>
      <c r="H3026" s="606">
        <v>12000</v>
      </c>
      <c r="I3026" s="196" t="s">
        <v>2140</v>
      </c>
      <c r="J3026" s="72">
        <v>44927</v>
      </c>
      <c r="K3026" s="211">
        <v>274</v>
      </c>
      <c r="L3026" s="212" t="s">
        <v>4360</v>
      </c>
    </row>
    <row r="3027" spans="1:12" ht="51" hidden="1" customHeight="1" x14ac:dyDescent="0.2">
      <c r="A3027" s="3">
        <v>3021</v>
      </c>
      <c r="B3027" s="211">
        <v>2505</v>
      </c>
      <c r="C3027" s="197" t="s">
        <v>4454</v>
      </c>
      <c r="D3027" s="211">
        <v>6</v>
      </c>
      <c r="E3027" s="211"/>
      <c r="F3027" s="211" t="s">
        <v>34</v>
      </c>
      <c r="G3027" s="211" t="s">
        <v>4455</v>
      </c>
      <c r="H3027" s="606">
        <v>12000</v>
      </c>
      <c r="I3027" s="196" t="s">
        <v>2140</v>
      </c>
      <c r="J3027" s="72">
        <v>44927</v>
      </c>
      <c r="K3027" s="211">
        <v>274</v>
      </c>
      <c r="L3027" s="212" t="s">
        <v>4360</v>
      </c>
    </row>
    <row r="3028" spans="1:12" ht="51" hidden="1" customHeight="1" x14ac:dyDescent="0.2">
      <c r="A3028" s="3">
        <v>3022</v>
      </c>
      <c r="B3028" s="211">
        <v>2505</v>
      </c>
      <c r="C3028" s="197" t="s">
        <v>4456</v>
      </c>
      <c r="D3028" s="211">
        <v>3</v>
      </c>
      <c r="E3028" s="211"/>
      <c r="F3028" s="211" t="s">
        <v>34</v>
      </c>
      <c r="G3028" s="211" t="s">
        <v>4457</v>
      </c>
      <c r="H3028" s="606">
        <v>100000</v>
      </c>
      <c r="I3028" s="196" t="s">
        <v>2140</v>
      </c>
      <c r="J3028" s="72">
        <v>44927</v>
      </c>
      <c r="K3028" s="211">
        <v>274</v>
      </c>
      <c r="L3028" s="212" t="s">
        <v>4360</v>
      </c>
    </row>
    <row r="3029" spans="1:12" ht="51" hidden="1" customHeight="1" x14ac:dyDescent="0.2">
      <c r="A3029" s="3">
        <v>3023</v>
      </c>
      <c r="B3029" s="211">
        <v>2505</v>
      </c>
      <c r="C3029" s="197" t="s">
        <v>4458</v>
      </c>
      <c r="D3029" s="211">
        <v>6</v>
      </c>
      <c r="E3029" s="211"/>
      <c r="F3029" s="211" t="s">
        <v>34</v>
      </c>
      <c r="G3029" s="211">
        <v>42141501</v>
      </c>
      <c r="H3029" s="606">
        <v>27000</v>
      </c>
      <c r="I3029" s="196" t="s">
        <v>2140</v>
      </c>
      <c r="J3029" s="72">
        <v>44927</v>
      </c>
      <c r="K3029" s="211">
        <v>274</v>
      </c>
      <c r="L3029" s="212" t="s">
        <v>4360</v>
      </c>
    </row>
    <row r="3030" spans="1:12" ht="51" hidden="1" customHeight="1" x14ac:dyDescent="0.2">
      <c r="A3030" s="3">
        <v>3024</v>
      </c>
      <c r="B3030" s="211">
        <v>2505</v>
      </c>
      <c r="C3030" s="197" t="s">
        <v>4459</v>
      </c>
      <c r="D3030" s="211">
        <v>6</v>
      </c>
      <c r="E3030" s="211"/>
      <c r="F3030" s="211" t="s">
        <v>34</v>
      </c>
      <c r="G3030" s="211" t="s">
        <v>4460</v>
      </c>
      <c r="H3030" s="606">
        <v>14400</v>
      </c>
      <c r="I3030" s="196" t="s">
        <v>2140</v>
      </c>
      <c r="J3030" s="72">
        <v>44927</v>
      </c>
      <c r="K3030" s="211">
        <v>274</v>
      </c>
      <c r="L3030" s="212" t="s">
        <v>4360</v>
      </c>
    </row>
    <row r="3031" spans="1:12" ht="51" hidden="1" customHeight="1" x14ac:dyDescent="0.2">
      <c r="A3031" s="3">
        <v>3025</v>
      </c>
      <c r="B3031" s="211">
        <v>2505</v>
      </c>
      <c r="C3031" s="197" t="s">
        <v>4461</v>
      </c>
      <c r="D3031" s="211">
        <v>1</v>
      </c>
      <c r="E3031" s="211"/>
      <c r="F3031" s="211" t="s">
        <v>34</v>
      </c>
      <c r="G3031" s="211" t="s">
        <v>4462</v>
      </c>
      <c r="H3031" s="606">
        <v>805</v>
      </c>
      <c r="I3031" s="196" t="s">
        <v>2140</v>
      </c>
      <c r="J3031" s="72">
        <v>44927</v>
      </c>
      <c r="K3031" s="211">
        <v>274</v>
      </c>
      <c r="L3031" s="212" t="s">
        <v>4360</v>
      </c>
    </row>
    <row r="3032" spans="1:12" ht="51" hidden="1" customHeight="1" x14ac:dyDescent="0.2">
      <c r="A3032" s="3">
        <v>3026</v>
      </c>
      <c r="B3032" s="211">
        <v>2505</v>
      </c>
      <c r="C3032" s="197" t="s">
        <v>4463</v>
      </c>
      <c r="D3032" s="211">
        <v>2</v>
      </c>
      <c r="E3032" s="211"/>
      <c r="F3032" s="211" t="s">
        <v>34</v>
      </c>
      <c r="G3032" s="211" t="s">
        <v>4464</v>
      </c>
      <c r="H3032" s="606">
        <v>7000</v>
      </c>
      <c r="I3032" s="196" t="s">
        <v>2140</v>
      </c>
      <c r="J3032" s="72">
        <v>44927</v>
      </c>
      <c r="K3032" s="211">
        <v>274</v>
      </c>
      <c r="L3032" s="212" t="s">
        <v>4360</v>
      </c>
    </row>
    <row r="3033" spans="1:12" ht="51" hidden="1" customHeight="1" x14ac:dyDescent="0.2">
      <c r="A3033" s="3">
        <v>3027</v>
      </c>
      <c r="B3033" s="211">
        <v>2505</v>
      </c>
      <c r="C3033" s="197" t="s">
        <v>4465</v>
      </c>
      <c r="D3033" s="211">
        <v>7</v>
      </c>
      <c r="E3033" s="211"/>
      <c r="F3033" s="211" t="s">
        <v>34</v>
      </c>
      <c r="G3033" s="211" t="s">
        <v>4466</v>
      </c>
      <c r="H3033" s="606">
        <v>74200</v>
      </c>
      <c r="I3033" s="196" t="s">
        <v>2140</v>
      </c>
      <c r="J3033" s="72">
        <v>44927</v>
      </c>
      <c r="K3033" s="211">
        <v>274</v>
      </c>
      <c r="L3033" s="212" t="s">
        <v>4360</v>
      </c>
    </row>
    <row r="3034" spans="1:12" ht="51" hidden="1" customHeight="1" x14ac:dyDescent="0.2">
      <c r="A3034" s="3">
        <v>3028</v>
      </c>
      <c r="B3034" s="211">
        <v>2505</v>
      </c>
      <c r="C3034" s="197" t="s">
        <v>4467</v>
      </c>
      <c r="D3034" s="211">
        <v>1</v>
      </c>
      <c r="E3034" s="211"/>
      <c r="F3034" s="211" t="s">
        <v>34</v>
      </c>
      <c r="G3034" s="211" t="s">
        <v>4468</v>
      </c>
      <c r="H3034" s="606">
        <v>5000</v>
      </c>
      <c r="I3034" s="196" t="s">
        <v>2140</v>
      </c>
      <c r="J3034" s="72">
        <v>44927</v>
      </c>
      <c r="K3034" s="211">
        <v>274</v>
      </c>
      <c r="L3034" s="212" t="s">
        <v>4360</v>
      </c>
    </row>
    <row r="3035" spans="1:12" ht="51" hidden="1" customHeight="1" x14ac:dyDescent="0.2">
      <c r="A3035" s="3">
        <v>3029</v>
      </c>
      <c r="B3035" s="211">
        <v>2505</v>
      </c>
      <c r="C3035" s="197" t="s">
        <v>4469</v>
      </c>
      <c r="D3035" s="211">
        <v>10</v>
      </c>
      <c r="E3035" s="211"/>
      <c r="F3035" s="211" t="s">
        <v>34</v>
      </c>
      <c r="G3035" s="211" t="s">
        <v>4470</v>
      </c>
      <c r="H3035" s="606">
        <v>87500</v>
      </c>
      <c r="I3035" s="196" t="s">
        <v>2140</v>
      </c>
      <c r="J3035" s="72">
        <v>44927</v>
      </c>
      <c r="K3035" s="211">
        <v>274</v>
      </c>
      <c r="L3035" s="212" t="s">
        <v>4360</v>
      </c>
    </row>
    <row r="3036" spans="1:12" ht="51" hidden="1" customHeight="1" x14ac:dyDescent="0.2">
      <c r="A3036" s="3">
        <v>3030</v>
      </c>
      <c r="B3036" s="211">
        <v>2505</v>
      </c>
      <c r="C3036" s="197" t="s">
        <v>4471</v>
      </c>
      <c r="D3036" s="211">
        <v>8</v>
      </c>
      <c r="E3036" s="211"/>
      <c r="F3036" s="211" t="s">
        <v>34</v>
      </c>
      <c r="G3036" s="211" t="s">
        <v>4472</v>
      </c>
      <c r="H3036" s="606">
        <v>23600</v>
      </c>
      <c r="I3036" s="196" t="s">
        <v>2140</v>
      </c>
      <c r="J3036" s="72">
        <v>44927</v>
      </c>
      <c r="K3036" s="211">
        <v>274</v>
      </c>
      <c r="L3036" s="212" t="s">
        <v>4360</v>
      </c>
    </row>
    <row r="3037" spans="1:12" ht="51" hidden="1" customHeight="1" x14ac:dyDescent="0.2">
      <c r="A3037" s="3">
        <v>3031</v>
      </c>
      <c r="B3037" s="211">
        <v>2505</v>
      </c>
      <c r="C3037" s="197" t="s">
        <v>4473</v>
      </c>
      <c r="D3037" s="211">
        <v>8</v>
      </c>
      <c r="E3037" s="211"/>
      <c r="F3037" s="211" t="s">
        <v>34</v>
      </c>
      <c r="G3037" s="211" t="s">
        <v>4472</v>
      </c>
      <c r="H3037" s="606">
        <v>44800</v>
      </c>
      <c r="I3037" s="196" t="s">
        <v>2140</v>
      </c>
      <c r="J3037" s="72">
        <v>44927</v>
      </c>
      <c r="K3037" s="211">
        <v>274</v>
      </c>
      <c r="L3037" s="212" t="s">
        <v>4360</v>
      </c>
    </row>
    <row r="3038" spans="1:12" ht="51" hidden="1" customHeight="1" x14ac:dyDescent="0.2">
      <c r="A3038" s="3">
        <v>3032</v>
      </c>
      <c r="B3038" s="211">
        <v>2505</v>
      </c>
      <c r="C3038" s="197" t="s">
        <v>4179</v>
      </c>
      <c r="D3038" s="211">
        <v>8</v>
      </c>
      <c r="E3038" s="211"/>
      <c r="F3038" s="211" t="s">
        <v>34</v>
      </c>
      <c r="G3038" s="211" t="s">
        <v>4180</v>
      </c>
      <c r="H3038" s="606">
        <v>39440</v>
      </c>
      <c r="I3038" s="196" t="s">
        <v>2140</v>
      </c>
      <c r="J3038" s="72">
        <v>44927</v>
      </c>
      <c r="K3038" s="211">
        <v>274</v>
      </c>
      <c r="L3038" s="212" t="s">
        <v>4360</v>
      </c>
    </row>
    <row r="3039" spans="1:12" ht="51" hidden="1" customHeight="1" x14ac:dyDescent="0.2">
      <c r="A3039" s="3">
        <v>3033</v>
      </c>
      <c r="B3039" s="211">
        <v>2505</v>
      </c>
      <c r="C3039" s="197" t="s">
        <v>4474</v>
      </c>
      <c r="D3039" s="211">
        <v>200</v>
      </c>
      <c r="E3039" s="211"/>
      <c r="F3039" s="211" t="s">
        <v>34</v>
      </c>
      <c r="G3039" s="211" t="s">
        <v>4475</v>
      </c>
      <c r="H3039" s="606">
        <v>4000000</v>
      </c>
      <c r="I3039" s="196" t="s">
        <v>297</v>
      </c>
      <c r="J3039" s="72">
        <v>44927</v>
      </c>
      <c r="K3039" s="211">
        <v>250</v>
      </c>
      <c r="L3039" s="212" t="s">
        <v>4476</v>
      </c>
    </row>
    <row r="3040" spans="1:12" ht="25.5" hidden="1" customHeight="1" x14ac:dyDescent="0.2">
      <c r="A3040" s="3">
        <v>3034</v>
      </c>
      <c r="B3040" s="211">
        <v>2505</v>
      </c>
      <c r="C3040" s="197" t="s">
        <v>3499</v>
      </c>
      <c r="D3040" s="211" t="s">
        <v>4477</v>
      </c>
      <c r="E3040" s="211"/>
      <c r="F3040" s="211" t="s">
        <v>34</v>
      </c>
      <c r="G3040" s="211">
        <v>14111810</v>
      </c>
      <c r="H3040" s="606">
        <v>30000</v>
      </c>
      <c r="I3040" s="196" t="s">
        <v>2187</v>
      </c>
      <c r="J3040" s="72">
        <v>44927</v>
      </c>
      <c r="K3040" s="211">
        <v>294</v>
      </c>
      <c r="L3040" s="212" t="s">
        <v>4478</v>
      </c>
    </row>
    <row r="3041" spans="1:12" ht="25.5" hidden="1" customHeight="1" x14ac:dyDescent="0.2">
      <c r="A3041" s="3">
        <v>3035</v>
      </c>
      <c r="B3041" s="211">
        <v>2505</v>
      </c>
      <c r="C3041" s="197" t="s">
        <v>2886</v>
      </c>
      <c r="D3041" s="211">
        <v>3</v>
      </c>
      <c r="E3041" s="211"/>
      <c r="F3041" s="211" t="s">
        <v>34</v>
      </c>
      <c r="G3041" s="188">
        <v>44103103</v>
      </c>
      <c r="H3041" s="606">
        <v>500000</v>
      </c>
      <c r="I3041" s="196" t="s">
        <v>1901</v>
      </c>
      <c r="J3041" s="72">
        <v>44927</v>
      </c>
      <c r="K3041" s="211">
        <v>352</v>
      </c>
      <c r="L3041" s="212" t="s">
        <v>4479</v>
      </c>
    </row>
    <row r="3042" spans="1:12" ht="25.5" hidden="1" customHeight="1" x14ac:dyDescent="0.2">
      <c r="A3042" s="3">
        <v>3036</v>
      </c>
      <c r="B3042" s="211">
        <v>2505</v>
      </c>
      <c r="C3042" s="197" t="s">
        <v>4480</v>
      </c>
      <c r="D3042" s="211">
        <v>30</v>
      </c>
      <c r="E3042" s="211"/>
      <c r="F3042" s="211" t="s">
        <v>34</v>
      </c>
      <c r="G3042" s="188" t="s">
        <v>4481</v>
      </c>
      <c r="H3042" s="606">
        <v>2000000</v>
      </c>
      <c r="I3042" s="196" t="s">
        <v>297</v>
      </c>
      <c r="J3042" s="72">
        <v>44927</v>
      </c>
      <c r="K3042" s="211">
        <v>250</v>
      </c>
      <c r="L3042" s="212" t="s">
        <v>4482</v>
      </c>
    </row>
    <row r="3043" spans="1:12" ht="51" hidden="1" customHeight="1" x14ac:dyDescent="0.2">
      <c r="A3043" s="3">
        <v>3037</v>
      </c>
      <c r="B3043" s="211">
        <v>2505</v>
      </c>
      <c r="C3043" s="197" t="s">
        <v>4483</v>
      </c>
      <c r="D3043" s="211">
        <v>325</v>
      </c>
      <c r="E3043" s="211"/>
      <c r="F3043" s="211" t="s">
        <v>34</v>
      </c>
      <c r="G3043" s="211" t="s">
        <v>4484</v>
      </c>
      <c r="H3043" s="606">
        <v>4875000</v>
      </c>
      <c r="I3043" s="196" t="s">
        <v>297</v>
      </c>
      <c r="J3043" s="72">
        <v>44927</v>
      </c>
      <c r="K3043" s="211">
        <v>250</v>
      </c>
      <c r="L3043" s="212" t="s">
        <v>4485</v>
      </c>
    </row>
    <row r="3044" spans="1:12" ht="51" hidden="1" customHeight="1" x14ac:dyDescent="0.2">
      <c r="A3044" s="3">
        <v>3038</v>
      </c>
      <c r="B3044" s="211">
        <v>2505</v>
      </c>
      <c r="C3044" s="197" t="s">
        <v>4486</v>
      </c>
      <c r="D3044" s="211">
        <v>18</v>
      </c>
      <c r="E3044" s="211"/>
      <c r="F3044" s="211" t="s">
        <v>34</v>
      </c>
      <c r="G3044" s="211" t="s">
        <v>4487</v>
      </c>
      <c r="H3044" s="606">
        <v>500000</v>
      </c>
      <c r="I3044" s="196" t="s">
        <v>295</v>
      </c>
      <c r="J3044" s="72">
        <v>44927</v>
      </c>
      <c r="K3044" s="211">
        <v>251</v>
      </c>
      <c r="L3044" s="212" t="s">
        <v>4488</v>
      </c>
    </row>
    <row r="3045" spans="1:12" ht="25.5" hidden="1" customHeight="1" x14ac:dyDescent="0.2">
      <c r="A3045" s="3">
        <v>3039</v>
      </c>
      <c r="B3045" s="211">
        <v>2505</v>
      </c>
      <c r="C3045" s="197" t="s">
        <v>4489</v>
      </c>
      <c r="D3045" s="211">
        <v>1</v>
      </c>
      <c r="E3045" s="211"/>
      <c r="F3045" s="211" t="s">
        <v>34</v>
      </c>
      <c r="G3045" s="211" t="s">
        <v>4490</v>
      </c>
      <c r="H3045" s="606">
        <v>100000</v>
      </c>
      <c r="I3045" s="196" t="s">
        <v>3790</v>
      </c>
      <c r="J3045" s="72">
        <v>44927</v>
      </c>
      <c r="K3045" s="211">
        <v>192</v>
      </c>
      <c r="L3045" s="212" t="s">
        <v>4491</v>
      </c>
    </row>
    <row r="3046" spans="1:12" ht="25.5" hidden="1" customHeight="1" x14ac:dyDescent="0.2">
      <c r="A3046" s="3">
        <v>3040</v>
      </c>
      <c r="B3046" s="211">
        <v>2505</v>
      </c>
      <c r="C3046" s="197" t="s">
        <v>4492</v>
      </c>
      <c r="D3046" s="211">
        <v>2</v>
      </c>
      <c r="E3046" s="211"/>
      <c r="F3046" s="211" t="s">
        <v>34</v>
      </c>
      <c r="G3046" s="211" t="s">
        <v>4490</v>
      </c>
      <c r="H3046" s="606">
        <v>850000</v>
      </c>
      <c r="I3046" s="196" t="s">
        <v>3790</v>
      </c>
      <c r="J3046" s="72">
        <v>44927</v>
      </c>
      <c r="K3046" s="211">
        <v>192</v>
      </c>
      <c r="L3046" s="212" t="s">
        <v>4493</v>
      </c>
    </row>
    <row r="3047" spans="1:12" ht="25.5" hidden="1" customHeight="1" x14ac:dyDescent="0.2">
      <c r="A3047" s="3">
        <v>3041</v>
      </c>
      <c r="B3047" s="211">
        <v>2505</v>
      </c>
      <c r="C3047" s="197" t="s">
        <v>4494</v>
      </c>
      <c r="D3047" s="211">
        <v>8</v>
      </c>
      <c r="E3047" s="211"/>
      <c r="F3047" s="211" t="s">
        <v>34</v>
      </c>
      <c r="G3047" s="211" t="s">
        <v>4490</v>
      </c>
      <c r="H3047" s="606">
        <v>225000</v>
      </c>
      <c r="I3047" s="196" t="s">
        <v>3790</v>
      </c>
      <c r="J3047" s="72">
        <v>44927</v>
      </c>
      <c r="K3047" s="211">
        <v>192</v>
      </c>
      <c r="L3047" s="212" t="s">
        <v>4495</v>
      </c>
    </row>
    <row r="3048" spans="1:12" ht="38.25" hidden="1" customHeight="1" x14ac:dyDescent="0.2">
      <c r="A3048" s="3">
        <v>3042</v>
      </c>
      <c r="B3048" s="211">
        <v>2505</v>
      </c>
      <c r="C3048" s="197" t="s">
        <v>4496</v>
      </c>
      <c r="D3048" s="211">
        <v>6</v>
      </c>
      <c r="E3048" s="211"/>
      <c r="F3048" s="211" t="s">
        <v>34</v>
      </c>
      <c r="G3048" s="211" t="s">
        <v>4490</v>
      </c>
      <c r="H3048" s="606">
        <v>225000</v>
      </c>
      <c r="I3048" s="196" t="s">
        <v>3790</v>
      </c>
      <c r="J3048" s="72">
        <v>44927</v>
      </c>
      <c r="K3048" s="211">
        <v>192</v>
      </c>
      <c r="L3048" s="212" t="s">
        <v>4495</v>
      </c>
    </row>
    <row r="3049" spans="1:12" ht="51" hidden="1" customHeight="1" x14ac:dyDescent="0.2">
      <c r="A3049" s="3">
        <v>3043</v>
      </c>
      <c r="B3049" s="211">
        <v>2505</v>
      </c>
      <c r="C3049" s="197" t="s">
        <v>4497</v>
      </c>
      <c r="D3049" s="211">
        <v>30</v>
      </c>
      <c r="E3049" s="211"/>
      <c r="F3049" s="211" t="s">
        <v>34</v>
      </c>
      <c r="G3049" s="211" t="s">
        <v>4498</v>
      </c>
      <c r="H3049" s="606">
        <f>30*33500</f>
        <v>1005000</v>
      </c>
      <c r="I3049" s="196" t="s">
        <v>297</v>
      </c>
      <c r="J3049" s="72">
        <v>44927</v>
      </c>
      <c r="K3049" s="211">
        <v>250</v>
      </c>
      <c r="L3049" s="212" t="s">
        <v>4499</v>
      </c>
    </row>
    <row r="3050" spans="1:12" ht="51" hidden="1" customHeight="1" x14ac:dyDescent="0.2">
      <c r="A3050" s="3">
        <v>3044</v>
      </c>
      <c r="B3050" s="211">
        <v>2505</v>
      </c>
      <c r="C3050" s="197" t="s">
        <v>4500</v>
      </c>
      <c r="D3050" s="211">
        <v>20</v>
      </c>
      <c r="E3050" s="211"/>
      <c r="F3050" s="211" t="s">
        <v>34</v>
      </c>
      <c r="G3050" s="211" t="s">
        <v>4394</v>
      </c>
      <c r="H3050" s="606">
        <v>68200</v>
      </c>
      <c r="I3050" s="196" t="s">
        <v>2140</v>
      </c>
      <c r="J3050" s="72">
        <v>44927</v>
      </c>
      <c r="K3050" s="211">
        <v>274</v>
      </c>
      <c r="L3050" s="212" t="s">
        <v>4360</v>
      </c>
    </row>
    <row r="3051" spans="1:12" ht="25.5" hidden="1" customHeight="1" x14ac:dyDescent="0.2">
      <c r="A3051" s="3">
        <v>3045</v>
      </c>
      <c r="B3051" s="211">
        <v>2505</v>
      </c>
      <c r="C3051" s="197" t="s">
        <v>4501</v>
      </c>
      <c r="D3051" s="211" t="s">
        <v>4502</v>
      </c>
      <c r="E3051" s="211"/>
      <c r="F3051" s="211" t="s">
        <v>34</v>
      </c>
      <c r="G3051" s="211">
        <v>90101501</v>
      </c>
      <c r="H3051" s="615">
        <v>150000</v>
      </c>
      <c r="I3051" s="196" t="s">
        <v>2183</v>
      </c>
      <c r="J3051" s="72">
        <v>44927</v>
      </c>
      <c r="K3051" s="211">
        <v>116</v>
      </c>
      <c r="L3051" s="212" t="s">
        <v>4503</v>
      </c>
    </row>
    <row r="3052" spans="1:12" ht="38.25" hidden="1" customHeight="1" x14ac:dyDescent="0.2">
      <c r="A3052" s="3">
        <v>3046</v>
      </c>
      <c r="B3052" s="211">
        <v>2505</v>
      </c>
      <c r="C3052" s="197" t="s">
        <v>3505</v>
      </c>
      <c r="D3052" s="211" t="s">
        <v>4502</v>
      </c>
      <c r="E3052" s="211"/>
      <c r="F3052" s="211" t="s">
        <v>34</v>
      </c>
      <c r="G3052" s="211" t="s">
        <v>4504</v>
      </c>
      <c r="H3052" s="606">
        <v>60000</v>
      </c>
      <c r="I3052" s="196" t="s">
        <v>2182</v>
      </c>
      <c r="J3052" s="72">
        <v>44927</v>
      </c>
      <c r="K3052" s="211">
        <v>110</v>
      </c>
      <c r="L3052" s="212" t="s">
        <v>4503</v>
      </c>
    </row>
    <row r="3053" spans="1:12" ht="38.25" hidden="1" customHeight="1" x14ac:dyDescent="0.2">
      <c r="A3053" s="3">
        <v>3047</v>
      </c>
      <c r="B3053" s="211">
        <v>2505</v>
      </c>
      <c r="C3053" s="197" t="s">
        <v>4505</v>
      </c>
      <c r="D3053" s="211">
        <v>3</v>
      </c>
      <c r="E3053" s="211"/>
      <c r="F3053" s="211" t="s">
        <v>34</v>
      </c>
      <c r="G3053" s="211" t="s">
        <v>4506</v>
      </c>
      <c r="H3053" s="606">
        <v>100000</v>
      </c>
      <c r="I3053" s="211" t="s">
        <v>693</v>
      </c>
      <c r="J3053" s="72">
        <v>44927</v>
      </c>
      <c r="K3053" s="211">
        <v>364</v>
      </c>
      <c r="L3053" s="212" t="s">
        <v>4507</v>
      </c>
    </row>
    <row r="3054" spans="1:12" ht="12.75" hidden="1" customHeight="1" x14ac:dyDescent="0.2">
      <c r="A3054" s="3">
        <v>3048</v>
      </c>
      <c r="B3054" s="211">
        <v>2505</v>
      </c>
      <c r="C3054" s="197" t="s">
        <v>4508</v>
      </c>
      <c r="D3054" s="211" t="s">
        <v>4509</v>
      </c>
      <c r="E3054" s="211"/>
      <c r="F3054" s="211" t="s">
        <v>4510</v>
      </c>
      <c r="G3054" s="211" t="s">
        <v>4511</v>
      </c>
      <c r="H3054" s="606">
        <v>8995</v>
      </c>
      <c r="I3054" s="211" t="s">
        <v>3897</v>
      </c>
      <c r="J3054" s="72">
        <v>44958</v>
      </c>
      <c r="K3054" s="211">
        <v>354</v>
      </c>
      <c r="L3054" s="212" t="s">
        <v>4512</v>
      </c>
    </row>
    <row r="3055" spans="1:12" ht="25.5" hidden="1" customHeight="1" x14ac:dyDescent="0.2">
      <c r="A3055" s="3">
        <v>3049</v>
      </c>
      <c r="B3055" s="211">
        <v>2505</v>
      </c>
      <c r="C3055" s="213" t="s">
        <v>4513</v>
      </c>
      <c r="D3055" s="196">
        <v>12</v>
      </c>
      <c r="E3055" s="196"/>
      <c r="F3055" s="211" t="s">
        <v>34</v>
      </c>
      <c r="G3055" s="196" t="s">
        <v>2734</v>
      </c>
      <c r="H3055" s="606">
        <v>8995</v>
      </c>
      <c r="I3055" s="211" t="s">
        <v>3897</v>
      </c>
      <c r="J3055" s="72">
        <v>44958</v>
      </c>
      <c r="K3055" s="211">
        <v>354</v>
      </c>
      <c r="L3055" s="212" t="s">
        <v>4514</v>
      </c>
    </row>
    <row r="3056" spans="1:12" ht="38.25" hidden="1" customHeight="1" x14ac:dyDescent="0.2">
      <c r="A3056" s="3">
        <v>3050</v>
      </c>
      <c r="B3056" s="211">
        <v>2505</v>
      </c>
      <c r="C3056" s="197" t="s">
        <v>4515</v>
      </c>
      <c r="D3056" s="211" t="s">
        <v>4516</v>
      </c>
      <c r="E3056" s="211"/>
      <c r="F3056" s="211" t="s">
        <v>34</v>
      </c>
      <c r="G3056" s="211" t="s">
        <v>4517</v>
      </c>
      <c r="H3056" s="614">
        <v>219300</v>
      </c>
      <c r="I3056" s="211" t="s">
        <v>773</v>
      </c>
      <c r="J3056" s="72">
        <v>44958</v>
      </c>
      <c r="K3056" s="211">
        <v>294</v>
      </c>
      <c r="L3056" s="212" t="s">
        <v>4518</v>
      </c>
    </row>
    <row r="3057" spans="1:12" ht="63.75" hidden="1" customHeight="1" x14ac:dyDescent="0.2">
      <c r="A3057" s="3">
        <v>3051</v>
      </c>
      <c r="B3057" s="211">
        <v>2505</v>
      </c>
      <c r="C3057" s="197" t="s">
        <v>4519</v>
      </c>
      <c r="D3057" s="211" t="s">
        <v>4520</v>
      </c>
      <c r="E3057" s="211"/>
      <c r="F3057" s="211" t="s">
        <v>34</v>
      </c>
      <c r="G3057" s="211" t="s">
        <v>4521</v>
      </c>
      <c r="H3057" s="614">
        <v>894200</v>
      </c>
      <c r="I3057" s="211" t="s">
        <v>773</v>
      </c>
      <c r="J3057" s="72">
        <v>44958</v>
      </c>
      <c r="K3057" s="211">
        <v>294</v>
      </c>
      <c r="L3057" s="212" t="s">
        <v>4518</v>
      </c>
    </row>
    <row r="3058" spans="1:12" ht="63.75" hidden="1" customHeight="1" x14ac:dyDescent="0.2">
      <c r="A3058" s="3">
        <v>3052</v>
      </c>
      <c r="B3058" s="211">
        <v>2505</v>
      </c>
      <c r="C3058" s="197" t="s">
        <v>4522</v>
      </c>
      <c r="D3058" s="211" t="s">
        <v>4516</v>
      </c>
      <c r="E3058" s="211"/>
      <c r="F3058" s="211" t="s">
        <v>34</v>
      </c>
      <c r="G3058" s="211" t="s">
        <v>4521</v>
      </c>
      <c r="H3058" s="614">
        <v>19400</v>
      </c>
      <c r="I3058" s="211" t="s">
        <v>773</v>
      </c>
      <c r="J3058" s="72">
        <v>44958</v>
      </c>
      <c r="K3058" s="211">
        <v>294</v>
      </c>
      <c r="L3058" s="212" t="s">
        <v>4518</v>
      </c>
    </row>
    <row r="3059" spans="1:12" ht="38.25" hidden="1" customHeight="1" x14ac:dyDescent="0.2">
      <c r="A3059" s="3">
        <v>3053</v>
      </c>
      <c r="B3059" s="211">
        <v>2505</v>
      </c>
      <c r="C3059" s="197" t="s">
        <v>4523</v>
      </c>
      <c r="D3059" s="211" t="s">
        <v>4516</v>
      </c>
      <c r="E3059" s="211"/>
      <c r="F3059" s="211" t="s">
        <v>34</v>
      </c>
      <c r="G3059" s="211" t="s">
        <v>4521</v>
      </c>
      <c r="H3059" s="614">
        <v>73700</v>
      </c>
      <c r="I3059" s="211" t="s">
        <v>773</v>
      </c>
      <c r="J3059" s="72">
        <v>44958</v>
      </c>
      <c r="K3059" s="211">
        <v>294</v>
      </c>
      <c r="L3059" s="212" t="s">
        <v>4518</v>
      </c>
    </row>
    <row r="3060" spans="1:12" ht="51" hidden="1" customHeight="1" x14ac:dyDescent="0.2">
      <c r="A3060" s="3">
        <v>3054</v>
      </c>
      <c r="B3060" s="211">
        <v>2505</v>
      </c>
      <c r="C3060" s="197" t="s">
        <v>4524</v>
      </c>
      <c r="D3060" s="211" t="s">
        <v>4520</v>
      </c>
      <c r="E3060" s="211"/>
      <c r="F3060" s="211" t="s">
        <v>34</v>
      </c>
      <c r="G3060" s="211" t="s">
        <v>4521</v>
      </c>
      <c r="H3060" s="614">
        <v>185600</v>
      </c>
      <c r="I3060" s="211" t="s">
        <v>773</v>
      </c>
      <c r="J3060" s="72">
        <v>44958</v>
      </c>
      <c r="K3060" s="211">
        <v>294</v>
      </c>
      <c r="L3060" s="212" t="s">
        <v>4518</v>
      </c>
    </row>
    <row r="3061" spans="1:12" ht="51" hidden="1" customHeight="1" x14ac:dyDescent="0.2">
      <c r="A3061" s="3">
        <v>3055</v>
      </c>
      <c r="B3061" s="211">
        <v>2505</v>
      </c>
      <c r="C3061" s="197" t="s">
        <v>4525</v>
      </c>
      <c r="D3061" s="211" t="s">
        <v>4520</v>
      </c>
      <c r="E3061" s="211"/>
      <c r="F3061" s="211" t="s">
        <v>34</v>
      </c>
      <c r="G3061" s="211" t="s">
        <v>4521</v>
      </c>
      <c r="H3061" s="614">
        <v>117000</v>
      </c>
      <c r="I3061" s="211" t="s">
        <v>773</v>
      </c>
      <c r="J3061" s="72">
        <v>44958</v>
      </c>
      <c r="K3061" s="211">
        <v>294</v>
      </c>
      <c r="L3061" s="212" t="s">
        <v>4518</v>
      </c>
    </row>
    <row r="3062" spans="1:12" ht="51" hidden="1" customHeight="1" x14ac:dyDescent="0.2">
      <c r="A3062" s="3">
        <v>3056</v>
      </c>
      <c r="B3062" s="211">
        <v>2505</v>
      </c>
      <c r="C3062" s="197" t="s">
        <v>4526</v>
      </c>
      <c r="D3062" s="211" t="s">
        <v>4520</v>
      </c>
      <c r="E3062" s="211"/>
      <c r="F3062" s="211" t="s">
        <v>34</v>
      </c>
      <c r="G3062" s="211" t="s">
        <v>4521</v>
      </c>
      <c r="H3062" s="614">
        <v>75300</v>
      </c>
      <c r="I3062" s="211" t="s">
        <v>773</v>
      </c>
      <c r="J3062" s="72">
        <v>44958</v>
      </c>
      <c r="K3062" s="211">
        <v>294</v>
      </c>
      <c r="L3062" s="212" t="s">
        <v>4518</v>
      </c>
    </row>
    <row r="3063" spans="1:12" ht="76.5" hidden="1" customHeight="1" x14ac:dyDescent="0.2">
      <c r="A3063" s="3">
        <v>3057</v>
      </c>
      <c r="B3063" s="211">
        <v>2505</v>
      </c>
      <c r="C3063" s="197" t="s">
        <v>4527</v>
      </c>
      <c r="D3063" s="211" t="s">
        <v>4528</v>
      </c>
      <c r="E3063" s="211"/>
      <c r="F3063" s="211" t="s">
        <v>34</v>
      </c>
      <c r="G3063" s="211">
        <v>53131644</v>
      </c>
      <c r="H3063" s="614">
        <v>17100</v>
      </c>
      <c r="I3063" s="211" t="s">
        <v>693</v>
      </c>
      <c r="J3063" s="72">
        <v>44986</v>
      </c>
      <c r="K3063" s="211">
        <v>364</v>
      </c>
      <c r="L3063" s="212" t="s">
        <v>4529</v>
      </c>
    </row>
    <row r="3064" spans="1:12" ht="76.5" hidden="1" customHeight="1" x14ac:dyDescent="0.2">
      <c r="A3064" s="3">
        <v>3058</v>
      </c>
      <c r="B3064" s="211">
        <v>2505</v>
      </c>
      <c r="C3064" s="197" t="s">
        <v>4530</v>
      </c>
      <c r="D3064" s="211" t="s">
        <v>4531</v>
      </c>
      <c r="E3064" s="211"/>
      <c r="F3064" s="211" t="s">
        <v>34</v>
      </c>
      <c r="G3064" s="211">
        <v>53131644</v>
      </c>
      <c r="H3064" s="614">
        <v>32400</v>
      </c>
      <c r="I3064" s="211" t="s">
        <v>693</v>
      </c>
      <c r="J3064" s="72">
        <v>44986</v>
      </c>
      <c r="K3064" s="211">
        <v>364</v>
      </c>
      <c r="L3064" s="212" t="s">
        <v>4529</v>
      </c>
    </row>
    <row r="3065" spans="1:12" ht="76.5" hidden="1" customHeight="1" x14ac:dyDescent="0.2">
      <c r="A3065" s="3">
        <v>3059</v>
      </c>
      <c r="B3065" s="211">
        <v>2505</v>
      </c>
      <c r="C3065" s="197" t="s">
        <v>4532</v>
      </c>
      <c r="D3065" s="211" t="s">
        <v>4531</v>
      </c>
      <c r="E3065" s="211"/>
      <c r="F3065" s="211" t="s">
        <v>34</v>
      </c>
      <c r="G3065" s="211">
        <v>53131644</v>
      </c>
      <c r="H3065" s="614">
        <v>38400</v>
      </c>
      <c r="I3065" s="211" t="s">
        <v>693</v>
      </c>
      <c r="J3065" s="72">
        <v>44986</v>
      </c>
      <c r="K3065" s="211">
        <v>364</v>
      </c>
      <c r="L3065" s="212" t="s">
        <v>4529</v>
      </c>
    </row>
    <row r="3066" spans="1:12" ht="76.5" hidden="1" customHeight="1" x14ac:dyDescent="0.2">
      <c r="A3066" s="3">
        <v>3060</v>
      </c>
      <c r="B3066" s="211">
        <v>2505</v>
      </c>
      <c r="C3066" s="197" t="s">
        <v>4533</v>
      </c>
      <c r="D3066" s="211">
        <v>2</v>
      </c>
      <c r="E3066" s="211"/>
      <c r="F3066" s="211" t="s">
        <v>34</v>
      </c>
      <c r="G3066" s="211">
        <v>53131644</v>
      </c>
      <c r="H3066" s="614">
        <v>33400</v>
      </c>
      <c r="I3066" s="211" t="s">
        <v>693</v>
      </c>
      <c r="J3066" s="72">
        <v>44986</v>
      </c>
      <c r="K3066" s="211">
        <v>364</v>
      </c>
      <c r="L3066" s="212" t="s">
        <v>4529</v>
      </c>
    </row>
    <row r="3067" spans="1:12" ht="76.5" hidden="1" customHeight="1" x14ac:dyDescent="0.2">
      <c r="A3067" s="3">
        <v>3061</v>
      </c>
      <c r="B3067" s="211">
        <v>2505</v>
      </c>
      <c r="C3067" s="197" t="s">
        <v>4534</v>
      </c>
      <c r="D3067" s="211">
        <v>1</v>
      </c>
      <c r="E3067" s="211"/>
      <c r="F3067" s="211" t="s">
        <v>34</v>
      </c>
      <c r="G3067" s="211">
        <v>53131644</v>
      </c>
      <c r="H3067" s="614">
        <v>64460</v>
      </c>
      <c r="I3067" s="211" t="s">
        <v>693</v>
      </c>
      <c r="J3067" s="72">
        <v>44986</v>
      </c>
      <c r="K3067" s="211">
        <v>364</v>
      </c>
      <c r="L3067" s="212" t="s">
        <v>4529</v>
      </c>
    </row>
    <row r="3068" spans="1:12" ht="76.5" hidden="1" customHeight="1" x14ac:dyDescent="0.2">
      <c r="A3068" s="3">
        <v>3062</v>
      </c>
      <c r="B3068" s="211">
        <v>2505</v>
      </c>
      <c r="C3068" s="197" t="s">
        <v>4535</v>
      </c>
      <c r="D3068" s="211">
        <v>3</v>
      </c>
      <c r="E3068" s="211"/>
      <c r="F3068" s="211" t="s">
        <v>34</v>
      </c>
      <c r="G3068" s="211">
        <v>53131644</v>
      </c>
      <c r="H3068" s="614">
        <v>20700</v>
      </c>
      <c r="I3068" s="211" t="s">
        <v>693</v>
      </c>
      <c r="J3068" s="72">
        <v>44986</v>
      </c>
      <c r="K3068" s="211">
        <v>364</v>
      </c>
      <c r="L3068" s="212" t="s">
        <v>4529</v>
      </c>
    </row>
    <row r="3069" spans="1:12" ht="76.5" hidden="1" customHeight="1" x14ac:dyDescent="0.2">
      <c r="A3069" s="3">
        <v>3063</v>
      </c>
      <c r="B3069" s="211">
        <v>2505</v>
      </c>
      <c r="C3069" s="197" t="s">
        <v>4536</v>
      </c>
      <c r="D3069" s="211">
        <v>4</v>
      </c>
      <c r="E3069" s="211"/>
      <c r="F3069" s="211" t="s">
        <v>34</v>
      </c>
      <c r="G3069" s="211">
        <v>53131644</v>
      </c>
      <c r="H3069" s="614">
        <v>23600</v>
      </c>
      <c r="I3069" s="211" t="s">
        <v>693</v>
      </c>
      <c r="J3069" s="72">
        <v>44986</v>
      </c>
      <c r="K3069" s="211">
        <v>364</v>
      </c>
      <c r="L3069" s="212" t="s">
        <v>4529</v>
      </c>
    </row>
    <row r="3070" spans="1:12" ht="76.5" hidden="1" customHeight="1" x14ac:dyDescent="0.2">
      <c r="A3070" s="3">
        <v>3064</v>
      </c>
      <c r="B3070" s="211">
        <v>2505</v>
      </c>
      <c r="C3070" s="197" t="s">
        <v>4537</v>
      </c>
      <c r="D3070" s="211">
        <v>3</v>
      </c>
      <c r="E3070" s="211"/>
      <c r="F3070" s="211" t="s">
        <v>34</v>
      </c>
      <c r="G3070" s="211">
        <v>53131644</v>
      </c>
      <c r="H3070" s="614">
        <v>19200</v>
      </c>
      <c r="I3070" s="211" t="s">
        <v>693</v>
      </c>
      <c r="J3070" s="72">
        <v>44986</v>
      </c>
      <c r="K3070" s="211">
        <v>364</v>
      </c>
      <c r="L3070" s="212" t="s">
        <v>4529</v>
      </c>
    </row>
    <row r="3071" spans="1:12" ht="76.5" hidden="1" customHeight="1" x14ac:dyDescent="0.2">
      <c r="A3071" s="3">
        <v>3065</v>
      </c>
      <c r="B3071" s="211">
        <v>2505</v>
      </c>
      <c r="C3071" s="197" t="s">
        <v>4538</v>
      </c>
      <c r="D3071" s="211">
        <v>3</v>
      </c>
      <c r="E3071" s="211"/>
      <c r="F3071" s="211" t="s">
        <v>34</v>
      </c>
      <c r="G3071" s="211">
        <v>53131644</v>
      </c>
      <c r="H3071" s="614">
        <v>25200</v>
      </c>
      <c r="I3071" s="211" t="s">
        <v>693</v>
      </c>
      <c r="J3071" s="72">
        <v>44986</v>
      </c>
      <c r="K3071" s="211">
        <v>364</v>
      </c>
      <c r="L3071" s="212" t="s">
        <v>4529</v>
      </c>
    </row>
    <row r="3072" spans="1:12" ht="76.5" hidden="1" customHeight="1" x14ac:dyDescent="0.2">
      <c r="A3072" s="3">
        <v>3066</v>
      </c>
      <c r="B3072" s="211">
        <v>2505</v>
      </c>
      <c r="C3072" s="197" t="s">
        <v>4539</v>
      </c>
      <c r="D3072" s="211">
        <v>3</v>
      </c>
      <c r="E3072" s="211"/>
      <c r="F3072" s="211" t="s">
        <v>34</v>
      </c>
      <c r="G3072" s="211">
        <v>53131644</v>
      </c>
      <c r="H3072" s="614">
        <v>39600</v>
      </c>
      <c r="I3072" s="211" t="s">
        <v>693</v>
      </c>
      <c r="J3072" s="72">
        <v>44986</v>
      </c>
      <c r="K3072" s="211">
        <v>364</v>
      </c>
      <c r="L3072" s="212" t="s">
        <v>4529</v>
      </c>
    </row>
    <row r="3073" spans="1:12" ht="38.25" hidden="1" customHeight="1" x14ac:dyDescent="0.2">
      <c r="A3073" s="3">
        <v>3067</v>
      </c>
      <c r="B3073" s="211">
        <v>2505</v>
      </c>
      <c r="C3073" s="197" t="s">
        <v>4540</v>
      </c>
      <c r="D3073" s="211">
        <v>25</v>
      </c>
      <c r="E3073" s="211"/>
      <c r="F3073" s="211" t="s">
        <v>34</v>
      </c>
      <c r="G3073" s="211">
        <v>81112099</v>
      </c>
      <c r="H3073" s="614">
        <v>100000</v>
      </c>
      <c r="I3073" s="211" t="s">
        <v>693</v>
      </c>
      <c r="J3073" s="72">
        <v>44958</v>
      </c>
      <c r="K3073" s="211">
        <v>364</v>
      </c>
      <c r="L3073" s="212" t="s">
        <v>4518</v>
      </c>
    </row>
    <row r="3074" spans="1:12" ht="63.75" hidden="1" customHeight="1" x14ac:dyDescent="0.2">
      <c r="A3074" s="3">
        <v>3068</v>
      </c>
      <c r="B3074" s="211">
        <v>2505</v>
      </c>
      <c r="C3074" s="197" t="s">
        <v>4541</v>
      </c>
      <c r="D3074" s="211" t="s">
        <v>4520</v>
      </c>
      <c r="E3074" s="211"/>
      <c r="F3074" s="211" t="s">
        <v>34</v>
      </c>
      <c r="G3074" s="211" t="s">
        <v>4521</v>
      </c>
      <c r="H3074" s="614">
        <v>900000</v>
      </c>
      <c r="I3074" s="211" t="s">
        <v>773</v>
      </c>
      <c r="J3074" s="72">
        <v>44986</v>
      </c>
      <c r="K3074" s="211">
        <v>294</v>
      </c>
      <c r="L3074" s="212" t="s">
        <v>4542</v>
      </c>
    </row>
    <row r="3075" spans="1:12" ht="63.75" hidden="1" customHeight="1" x14ac:dyDescent="0.2">
      <c r="A3075" s="3">
        <v>3069</v>
      </c>
      <c r="B3075" s="211">
        <v>2505</v>
      </c>
      <c r="C3075" s="197" t="s">
        <v>4543</v>
      </c>
      <c r="D3075" s="211" t="s">
        <v>4544</v>
      </c>
      <c r="E3075" s="211"/>
      <c r="F3075" s="211" t="s">
        <v>34</v>
      </c>
      <c r="G3075" s="211" t="s">
        <v>4521</v>
      </c>
      <c r="H3075" s="614">
        <v>120000</v>
      </c>
      <c r="I3075" s="211" t="s">
        <v>773</v>
      </c>
      <c r="J3075" s="211" t="s">
        <v>4545</v>
      </c>
      <c r="K3075" s="211">
        <v>294</v>
      </c>
      <c r="L3075" s="212" t="s">
        <v>4546</v>
      </c>
    </row>
    <row r="3076" spans="1:12" ht="51" hidden="1" customHeight="1" x14ac:dyDescent="0.2">
      <c r="A3076" s="3">
        <v>3070</v>
      </c>
      <c r="B3076" s="211">
        <v>2505</v>
      </c>
      <c r="C3076" s="197" t="s">
        <v>4547</v>
      </c>
      <c r="D3076" s="211" t="s">
        <v>4548</v>
      </c>
      <c r="E3076" s="211"/>
      <c r="F3076" s="211" t="s">
        <v>34</v>
      </c>
      <c r="G3076" s="211" t="s">
        <v>4549</v>
      </c>
      <c r="H3076" s="614">
        <v>100000</v>
      </c>
      <c r="I3076" s="211" t="s">
        <v>295</v>
      </c>
      <c r="J3076" s="72">
        <v>44986</v>
      </c>
      <c r="K3076" s="211">
        <v>243</v>
      </c>
      <c r="L3076" s="212" t="s">
        <v>4550</v>
      </c>
    </row>
    <row r="3077" spans="1:12" ht="38.25" hidden="1" customHeight="1" x14ac:dyDescent="0.2">
      <c r="A3077" s="3">
        <v>3071</v>
      </c>
      <c r="B3077" s="211">
        <v>2505</v>
      </c>
      <c r="C3077" s="197" t="s">
        <v>4551</v>
      </c>
      <c r="D3077" s="211" t="s">
        <v>4520</v>
      </c>
      <c r="E3077" s="211"/>
      <c r="F3077" s="211" t="s">
        <v>34</v>
      </c>
      <c r="G3077" s="211" t="s">
        <v>4521</v>
      </c>
      <c r="H3077" s="616" t="s">
        <v>4552</v>
      </c>
      <c r="I3077" s="211" t="s">
        <v>773</v>
      </c>
      <c r="J3077" s="72">
        <v>44986</v>
      </c>
      <c r="K3077" s="211">
        <v>294</v>
      </c>
      <c r="L3077" s="212" t="s">
        <v>4553</v>
      </c>
    </row>
    <row r="3078" spans="1:12" ht="38.25" hidden="1" x14ac:dyDescent="0.2">
      <c r="A3078" s="3">
        <v>3072</v>
      </c>
      <c r="B3078" s="188">
        <v>2505</v>
      </c>
      <c r="C3078" s="187" t="s">
        <v>4554</v>
      </c>
      <c r="D3078" s="188">
        <v>40</v>
      </c>
      <c r="E3078" s="188"/>
      <c r="F3078" s="188" t="s">
        <v>34</v>
      </c>
      <c r="G3078" s="188">
        <v>44121701</v>
      </c>
      <c r="H3078" s="615">
        <v>12000</v>
      </c>
      <c r="I3078" s="188" t="s">
        <v>1901</v>
      </c>
      <c r="J3078" s="188" t="s">
        <v>4555</v>
      </c>
      <c r="K3078" s="211">
        <v>350</v>
      </c>
      <c r="L3078" s="212" t="s">
        <v>4556</v>
      </c>
    </row>
    <row r="3079" spans="1:12" ht="38.25" hidden="1" customHeight="1" x14ac:dyDescent="0.2">
      <c r="A3079" s="3">
        <v>3073</v>
      </c>
      <c r="B3079" s="188">
        <v>2505</v>
      </c>
      <c r="C3079" s="187" t="s">
        <v>4557</v>
      </c>
      <c r="D3079" s="188">
        <v>50</v>
      </c>
      <c r="E3079" s="188"/>
      <c r="F3079" s="188" t="s">
        <v>34</v>
      </c>
      <c r="G3079" s="188" t="s">
        <v>4558</v>
      </c>
      <c r="H3079" s="615">
        <v>5000</v>
      </c>
      <c r="I3079" s="188" t="s">
        <v>773</v>
      </c>
      <c r="J3079" s="188" t="s">
        <v>4555</v>
      </c>
      <c r="K3079" s="211">
        <v>289</v>
      </c>
      <c r="L3079" s="212" t="s">
        <v>4559</v>
      </c>
    </row>
    <row r="3080" spans="1:12" ht="38.25" hidden="1" x14ac:dyDescent="0.2">
      <c r="A3080" s="3">
        <v>3074</v>
      </c>
      <c r="B3080" s="188">
        <v>2505</v>
      </c>
      <c r="C3080" s="187" t="s">
        <v>4560</v>
      </c>
      <c r="D3080" s="188">
        <v>15</v>
      </c>
      <c r="E3080" s="188"/>
      <c r="F3080" s="188" t="s">
        <v>34</v>
      </c>
      <c r="G3080" s="188" t="s">
        <v>4561</v>
      </c>
      <c r="H3080" s="615">
        <v>15000</v>
      </c>
      <c r="I3080" s="188" t="s">
        <v>1901</v>
      </c>
      <c r="J3080" s="188" t="s">
        <v>4555</v>
      </c>
      <c r="K3080" s="211">
        <v>350</v>
      </c>
      <c r="L3080" s="212" t="s">
        <v>4556</v>
      </c>
    </row>
    <row r="3081" spans="1:12" ht="38.25" hidden="1" x14ac:dyDescent="0.2">
      <c r="A3081" s="3">
        <v>3075</v>
      </c>
      <c r="B3081" s="188">
        <v>2505</v>
      </c>
      <c r="C3081" s="187" t="s">
        <v>4562</v>
      </c>
      <c r="D3081" s="188">
        <v>10</v>
      </c>
      <c r="E3081" s="188"/>
      <c r="F3081" s="188" t="s">
        <v>34</v>
      </c>
      <c r="G3081" s="188" t="s">
        <v>4563</v>
      </c>
      <c r="H3081" s="615">
        <v>20000</v>
      </c>
      <c r="I3081" s="188" t="s">
        <v>1901</v>
      </c>
      <c r="J3081" s="188" t="s">
        <v>4555</v>
      </c>
      <c r="K3081" s="211">
        <v>350</v>
      </c>
      <c r="L3081" s="212" t="s">
        <v>4556</v>
      </c>
    </row>
    <row r="3082" spans="1:12" ht="38.25" hidden="1" customHeight="1" x14ac:dyDescent="0.2">
      <c r="A3082" s="3">
        <v>3076</v>
      </c>
      <c r="B3082" s="188">
        <v>2505</v>
      </c>
      <c r="C3082" s="187" t="s">
        <v>4564</v>
      </c>
      <c r="D3082" s="188">
        <v>10</v>
      </c>
      <c r="E3082" s="188"/>
      <c r="F3082" s="188" t="s">
        <v>34</v>
      </c>
      <c r="G3082" s="188" t="s">
        <v>4565</v>
      </c>
      <c r="H3082" s="615">
        <v>20000</v>
      </c>
      <c r="I3082" s="188" t="s">
        <v>773</v>
      </c>
      <c r="J3082" s="188" t="s">
        <v>4555</v>
      </c>
      <c r="K3082" s="211">
        <v>289</v>
      </c>
      <c r="L3082" s="212" t="s">
        <v>4559</v>
      </c>
    </row>
    <row r="3083" spans="1:12" ht="38.25" hidden="1" x14ac:dyDescent="0.2">
      <c r="A3083" s="3">
        <v>3077</v>
      </c>
      <c r="B3083" s="188">
        <v>2505</v>
      </c>
      <c r="C3083" s="187" t="s">
        <v>4566</v>
      </c>
      <c r="D3083" s="188">
        <v>5</v>
      </c>
      <c r="E3083" s="188"/>
      <c r="F3083" s="188" t="s">
        <v>34</v>
      </c>
      <c r="G3083" s="188" t="s">
        <v>4567</v>
      </c>
      <c r="H3083" s="615">
        <v>10000</v>
      </c>
      <c r="I3083" s="188" t="s">
        <v>1901</v>
      </c>
      <c r="J3083" s="188" t="s">
        <v>4555</v>
      </c>
      <c r="K3083" s="211">
        <v>350</v>
      </c>
      <c r="L3083" s="212" t="s">
        <v>4556</v>
      </c>
    </row>
    <row r="3084" spans="1:12" ht="38.25" hidden="1" x14ac:dyDescent="0.2">
      <c r="A3084" s="3">
        <v>3078</v>
      </c>
      <c r="B3084" s="188">
        <v>2505</v>
      </c>
      <c r="C3084" s="187" t="s">
        <v>4568</v>
      </c>
      <c r="D3084" s="188">
        <v>10</v>
      </c>
      <c r="E3084" s="188"/>
      <c r="F3084" s="188" t="s">
        <v>34</v>
      </c>
      <c r="G3084" s="188" t="s">
        <v>2389</v>
      </c>
      <c r="H3084" s="615">
        <v>20000</v>
      </c>
      <c r="I3084" s="188" t="s">
        <v>1901</v>
      </c>
      <c r="J3084" s="188" t="str">
        <f t="shared" ref="J3084:L3084" si="0">J3083</f>
        <v>Enero a Diciembre 2023</v>
      </c>
      <c r="K3084" s="211">
        <f t="shared" si="0"/>
        <v>350</v>
      </c>
      <c r="L3084" s="212" t="str">
        <f t="shared" si="0"/>
        <v>Serán utilizados en los talleres y capacitaciones del Programa de Controles Operacionales para el Peligro Psicosocial que se realizaran a la población laboral de la CNFL.</v>
      </c>
    </row>
    <row r="3085" spans="1:12" ht="51" hidden="1" customHeight="1" x14ac:dyDescent="0.2">
      <c r="A3085" s="3">
        <v>3079</v>
      </c>
      <c r="B3085" s="211">
        <v>2505</v>
      </c>
      <c r="C3085" s="197" t="s">
        <v>4569</v>
      </c>
      <c r="D3085" s="211">
        <v>100</v>
      </c>
      <c r="E3085" s="211"/>
      <c r="F3085" s="211" t="s">
        <v>34</v>
      </c>
      <c r="G3085" s="211" t="s">
        <v>4549</v>
      </c>
      <c r="H3085" s="606">
        <v>50000</v>
      </c>
      <c r="I3085" s="211" t="s">
        <v>295</v>
      </c>
      <c r="J3085" s="211" t="s">
        <v>4555</v>
      </c>
      <c r="K3085" s="211">
        <v>243</v>
      </c>
      <c r="L3085" s="212" t="s">
        <v>4570</v>
      </c>
    </row>
    <row r="3086" spans="1:12" ht="76.5" hidden="1" customHeight="1" x14ac:dyDescent="0.2">
      <c r="A3086" s="3">
        <v>3080</v>
      </c>
      <c r="B3086" s="211">
        <v>2505</v>
      </c>
      <c r="C3086" s="197" t="s">
        <v>4571</v>
      </c>
      <c r="D3086" s="211">
        <v>1</v>
      </c>
      <c r="E3086" s="211"/>
      <c r="F3086" s="211" t="s">
        <v>34</v>
      </c>
      <c r="G3086" s="211" t="s">
        <v>4572</v>
      </c>
      <c r="H3086" s="614">
        <v>3500000</v>
      </c>
      <c r="I3086" s="211" t="s">
        <v>4573</v>
      </c>
      <c r="J3086" s="72">
        <v>45017</v>
      </c>
      <c r="K3086" s="211">
        <v>113</v>
      </c>
      <c r="L3086" s="212" t="s">
        <v>4574</v>
      </c>
    </row>
    <row r="3087" spans="1:12" ht="51" hidden="1" customHeight="1" x14ac:dyDescent="0.2">
      <c r="A3087" s="3">
        <v>3081</v>
      </c>
      <c r="B3087" s="211">
        <v>2505</v>
      </c>
      <c r="C3087" s="197" t="s">
        <v>4575</v>
      </c>
      <c r="D3087" s="211">
        <v>1</v>
      </c>
      <c r="E3087" s="211"/>
      <c r="F3087" s="211" t="s">
        <v>34</v>
      </c>
      <c r="G3087" s="211" t="s">
        <v>4576</v>
      </c>
      <c r="H3087" s="614">
        <v>6337063.5999999996</v>
      </c>
      <c r="I3087" s="211" t="s">
        <v>4577</v>
      </c>
      <c r="J3087" s="72" t="s">
        <v>4555</v>
      </c>
      <c r="K3087" s="211">
        <v>145</v>
      </c>
      <c r="L3087" s="212" t="s">
        <v>4578</v>
      </c>
    </row>
    <row r="3088" spans="1:12" ht="76.5" hidden="1" customHeight="1" x14ac:dyDescent="0.2">
      <c r="A3088" s="3">
        <v>3082</v>
      </c>
      <c r="B3088" s="211">
        <v>2505</v>
      </c>
      <c r="C3088" s="197" t="s">
        <v>4579</v>
      </c>
      <c r="D3088" s="211">
        <v>8</v>
      </c>
      <c r="E3088" s="211"/>
      <c r="F3088" s="211" t="s">
        <v>34</v>
      </c>
      <c r="G3088" s="211">
        <v>81112501</v>
      </c>
      <c r="H3088" s="614">
        <v>550000</v>
      </c>
      <c r="I3088" s="211" t="s">
        <v>4577</v>
      </c>
      <c r="J3088" s="72">
        <v>45200</v>
      </c>
      <c r="K3088" s="211">
        <v>145</v>
      </c>
      <c r="L3088" s="212" t="s">
        <v>4580</v>
      </c>
    </row>
    <row r="3089" spans="1:12" ht="76.5" hidden="1" customHeight="1" x14ac:dyDescent="0.2">
      <c r="A3089" s="3">
        <v>3083</v>
      </c>
      <c r="B3089" s="211">
        <v>2505</v>
      </c>
      <c r="C3089" s="197" t="s">
        <v>4581</v>
      </c>
      <c r="D3089" s="211">
        <v>1</v>
      </c>
      <c r="E3089" s="211"/>
      <c r="F3089" s="211" t="s">
        <v>34</v>
      </c>
      <c r="G3089" s="211" t="s">
        <v>4582</v>
      </c>
      <c r="H3089" s="614">
        <v>20000000</v>
      </c>
      <c r="I3089" s="211" t="s">
        <v>4583</v>
      </c>
      <c r="J3089" s="72">
        <v>45078</v>
      </c>
      <c r="K3089" s="211">
        <v>182</v>
      </c>
      <c r="L3089" s="212" t="s">
        <v>4584</v>
      </c>
    </row>
    <row r="3090" spans="1:12" ht="63.75" hidden="1" customHeight="1" x14ac:dyDescent="0.2">
      <c r="A3090" s="3">
        <v>3084</v>
      </c>
      <c r="B3090" s="188">
        <v>2505</v>
      </c>
      <c r="C3090" s="187" t="s">
        <v>4585</v>
      </c>
      <c r="D3090" s="188">
        <v>30</v>
      </c>
      <c r="E3090" s="188"/>
      <c r="F3090" s="188" t="s">
        <v>34</v>
      </c>
      <c r="G3090" s="188">
        <v>90101501</v>
      </c>
      <c r="H3090" s="615">
        <v>150000</v>
      </c>
      <c r="I3090" s="188" t="s">
        <v>2183</v>
      </c>
      <c r="J3090" s="271" t="s">
        <v>4586</v>
      </c>
      <c r="K3090" s="211">
        <v>116</v>
      </c>
      <c r="L3090" s="212" t="s">
        <v>4587</v>
      </c>
    </row>
    <row r="3091" spans="1:12" ht="63.75" hidden="1" customHeight="1" x14ac:dyDescent="0.2">
      <c r="A3091" s="3">
        <v>3085</v>
      </c>
      <c r="B3091" s="188">
        <v>2505</v>
      </c>
      <c r="C3091" s="187" t="s">
        <v>4588</v>
      </c>
      <c r="D3091" s="188">
        <v>30</v>
      </c>
      <c r="E3091" s="188"/>
      <c r="F3091" s="188" t="s">
        <v>34</v>
      </c>
      <c r="G3091" s="188">
        <v>90101501</v>
      </c>
      <c r="H3091" s="615">
        <v>150000</v>
      </c>
      <c r="I3091" s="188" t="s">
        <v>2183</v>
      </c>
      <c r="J3091" s="271" t="s">
        <v>4586</v>
      </c>
      <c r="K3091" s="211">
        <v>116</v>
      </c>
      <c r="L3091" s="212" t="s">
        <v>4589</v>
      </c>
    </row>
    <row r="3092" spans="1:12" ht="63.75" hidden="1" customHeight="1" x14ac:dyDescent="0.2">
      <c r="A3092" s="3">
        <v>3086</v>
      </c>
      <c r="B3092" s="188">
        <v>2505</v>
      </c>
      <c r="C3092" s="187" t="s">
        <v>4590</v>
      </c>
      <c r="D3092" s="188">
        <v>30</v>
      </c>
      <c r="E3092" s="188"/>
      <c r="F3092" s="188" t="s">
        <v>34</v>
      </c>
      <c r="G3092" s="188">
        <v>90101501</v>
      </c>
      <c r="H3092" s="615">
        <v>150000</v>
      </c>
      <c r="I3092" s="188" t="s">
        <v>2183</v>
      </c>
      <c r="J3092" s="271" t="s">
        <v>4586</v>
      </c>
      <c r="K3092" s="211">
        <v>116</v>
      </c>
      <c r="L3092" s="212" t="s">
        <v>4589</v>
      </c>
    </row>
    <row r="3093" spans="1:12" ht="25.5" hidden="1" customHeight="1" x14ac:dyDescent="0.2">
      <c r="A3093" s="3">
        <v>3087</v>
      </c>
      <c r="B3093" s="3">
        <v>2505</v>
      </c>
      <c r="C3093" s="197" t="s">
        <v>4591</v>
      </c>
      <c r="D3093" s="211">
        <v>1</v>
      </c>
      <c r="E3093" s="3"/>
      <c r="F3093" s="3" t="s">
        <v>34</v>
      </c>
      <c r="G3093" s="211" t="s">
        <v>4521</v>
      </c>
      <c r="H3093" s="617">
        <v>20905</v>
      </c>
      <c r="I3093" s="3" t="s">
        <v>3790</v>
      </c>
      <c r="J3093" s="72">
        <v>44958</v>
      </c>
      <c r="K3093" s="211">
        <v>192</v>
      </c>
      <c r="L3093" s="212" t="s">
        <v>4592</v>
      </c>
    </row>
    <row r="3094" spans="1:12" ht="51" hidden="1" customHeight="1" x14ac:dyDescent="0.2">
      <c r="A3094" s="3">
        <v>3088</v>
      </c>
      <c r="B3094" s="3">
        <v>2505</v>
      </c>
      <c r="C3094" s="197" t="s">
        <v>4593</v>
      </c>
      <c r="D3094" s="211">
        <v>1</v>
      </c>
      <c r="E3094" s="3"/>
      <c r="F3094" s="3" t="s">
        <v>34</v>
      </c>
      <c r="G3094" s="211" t="s">
        <v>4594</v>
      </c>
      <c r="H3094" s="617">
        <v>10170</v>
      </c>
      <c r="I3094" s="3" t="s">
        <v>3790</v>
      </c>
      <c r="J3094" s="72">
        <v>44958</v>
      </c>
      <c r="K3094" s="211">
        <v>192</v>
      </c>
      <c r="L3094" s="212" t="s">
        <v>4592</v>
      </c>
    </row>
    <row r="3095" spans="1:12" ht="63.75" hidden="1" customHeight="1" x14ac:dyDescent="0.2">
      <c r="A3095" s="3">
        <v>3089</v>
      </c>
      <c r="B3095" s="3">
        <v>2505</v>
      </c>
      <c r="C3095" s="197" t="s">
        <v>4595</v>
      </c>
      <c r="D3095" s="211">
        <v>1</v>
      </c>
      <c r="E3095" s="3"/>
      <c r="F3095" s="3" t="s">
        <v>34</v>
      </c>
      <c r="G3095" s="211" t="s">
        <v>4596</v>
      </c>
      <c r="H3095" s="617">
        <v>9040</v>
      </c>
      <c r="I3095" s="3" t="s">
        <v>3790</v>
      </c>
      <c r="J3095" s="72">
        <v>44958</v>
      </c>
      <c r="K3095" s="211">
        <v>192</v>
      </c>
      <c r="L3095" s="212" t="s">
        <v>4592</v>
      </c>
    </row>
    <row r="3096" spans="1:12" ht="25.5" hidden="1" customHeight="1" x14ac:dyDescent="0.2">
      <c r="A3096" s="3">
        <v>3090</v>
      </c>
      <c r="B3096" s="3">
        <v>2505</v>
      </c>
      <c r="C3096" s="197" t="s">
        <v>4597</v>
      </c>
      <c r="D3096" s="211">
        <v>1</v>
      </c>
      <c r="E3096" s="3"/>
      <c r="F3096" s="3" t="s">
        <v>34</v>
      </c>
      <c r="G3096" s="211" t="s">
        <v>4598</v>
      </c>
      <c r="H3096" s="617">
        <v>14125</v>
      </c>
      <c r="I3096" s="3" t="s">
        <v>3790</v>
      </c>
      <c r="J3096" s="72">
        <v>44958</v>
      </c>
      <c r="K3096" s="211">
        <v>192</v>
      </c>
      <c r="L3096" s="212" t="s">
        <v>4592</v>
      </c>
    </row>
    <row r="3097" spans="1:12" ht="25.5" hidden="1" customHeight="1" x14ac:dyDescent="0.2">
      <c r="A3097" s="3">
        <v>3091</v>
      </c>
      <c r="B3097" s="3">
        <v>2505</v>
      </c>
      <c r="C3097" s="197" t="s">
        <v>4599</v>
      </c>
      <c r="D3097" s="211">
        <v>1</v>
      </c>
      <c r="E3097" s="3"/>
      <c r="F3097" s="3" t="s">
        <v>34</v>
      </c>
      <c r="G3097" s="211" t="s">
        <v>4600</v>
      </c>
      <c r="H3097" s="617">
        <v>39550</v>
      </c>
      <c r="I3097" s="3" t="s">
        <v>3790</v>
      </c>
      <c r="J3097" s="72">
        <v>44958</v>
      </c>
      <c r="K3097" s="211">
        <v>192</v>
      </c>
      <c r="L3097" s="212" t="s">
        <v>4592</v>
      </c>
    </row>
    <row r="3098" spans="1:12" ht="38.25" hidden="1" customHeight="1" x14ac:dyDescent="0.2">
      <c r="A3098" s="3">
        <v>3092</v>
      </c>
      <c r="B3098" s="3">
        <v>2505</v>
      </c>
      <c r="C3098" s="197" t="s">
        <v>4601</v>
      </c>
      <c r="D3098" s="211">
        <v>1</v>
      </c>
      <c r="E3098" s="3"/>
      <c r="F3098" s="3" t="s">
        <v>34</v>
      </c>
      <c r="G3098" s="211" t="s">
        <v>4602</v>
      </c>
      <c r="H3098" s="617">
        <v>4938.1000000000004</v>
      </c>
      <c r="I3098" s="3" t="s">
        <v>3790</v>
      </c>
      <c r="J3098" s="72">
        <v>44958</v>
      </c>
      <c r="K3098" s="211">
        <v>192</v>
      </c>
      <c r="L3098" s="212" t="s">
        <v>4592</v>
      </c>
    </row>
    <row r="3099" spans="1:12" ht="38.25" hidden="1" customHeight="1" x14ac:dyDescent="0.2">
      <c r="A3099" s="3">
        <v>3093</v>
      </c>
      <c r="B3099" s="3">
        <v>2505</v>
      </c>
      <c r="C3099" s="197" t="s">
        <v>4603</v>
      </c>
      <c r="D3099" s="211">
        <v>1</v>
      </c>
      <c r="E3099" s="3"/>
      <c r="F3099" s="3" t="s">
        <v>34</v>
      </c>
      <c r="G3099" s="211" t="s">
        <v>4602</v>
      </c>
      <c r="H3099" s="617">
        <v>4938.1000000000004</v>
      </c>
      <c r="I3099" s="3" t="s">
        <v>3790</v>
      </c>
      <c r="J3099" s="72">
        <v>44958</v>
      </c>
      <c r="K3099" s="211">
        <v>192</v>
      </c>
      <c r="L3099" s="212" t="s">
        <v>4592</v>
      </c>
    </row>
    <row r="3100" spans="1:12" ht="38.25" hidden="1" customHeight="1" x14ac:dyDescent="0.2">
      <c r="A3100" s="3">
        <v>3094</v>
      </c>
      <c r="B3100" s="3">
        <v>2505</v>
      </c>
      <c r="C3100" s="197" t="s">
        <v>4604</v>
      </c>
      <c r="D3100" s="211">
        <v>1</v>
      </c>
      <c r="E3100" s="3"/>
      <c r="F3100" s="3" t="s">
        <v>34</v>
      </c>
      <c r="G3100" s="211" t="s">
        <v>4602</v>
      </c>
      <c r="H3100" s="617">
        <v>4938.1000000000004</v>
      </c>
      <c r="I3100" s="3" t="s">
        <v>3790</v>
      </c>
      <c r="J3100" s="72">
        <v>44958</v>
      </c>
      <c r="K3100" s="211">
        <v>192</v>
      </c>
      <c r="L3100" s="212" t="s">
        <v>4592</v>
      </c>
    </row>
    <row r="3101" spans="1:12" ht="38.25" hidden="1" customHeight="1" x14ac:dyDescent="0.2">
      <c r="A3101" s="3">
        <v>3095</v>
      </c>
      <c r="B3101" s="3">
        <v>2505</v>
      </c>
      <c r="C3101" s="197" t="s">
        <v>4605</v>
      </c>
      <c r="D3101" s="211">
        <v>1</v>
      </c>
      <c r="E3101" s="3"/>
      <c r="F3101" s="3" t="s">
        <v>34</v>
      </c>
      <c r="G3101" s="211" t="s">
        <v>4602</v>
      </c>
      <c r="H3101" s="617">
        <v>8446.75</v>
      </c>
      <c r="I3101" s="3" t="s">
        <v>3790</v>
      </c>
      <c r="J3101" s="72">
        <v>44958</v>
      </c>
      <c r="K3101" s="211">
        <v>192</v>
      </c>
      <c r="L3101" s="212" t="s">
        <v>4592</v>
      </c>
    </row>
    <row r="3102" spans="1:12" ht="38.25" hidden="1" customHeight="1" x14ac:dyDescent="0.2">
      <c r="A3102" s="3">
        <v>3096</v>
      </c>
      <c r="B3102" s="3">
        <v>2505</v>
      </c>
      <c r="C3102" s="197" t="s">
        <v>4606</v>
      </c>
      <c r="D3102" s="211">
        <v>1</v>
      </c>
      <c r="E3102" s="3"/>
      <c r="F3102" s="3" t="s">
        <v>34</v>
      </c>
      <c r="G3102" s="211" t="s">
        <v>4602</v>
      </c>
      <c r="H3102" s="617">
        <v>3768.55</v>
      </c>
      <c r="I3102" s="3" t="s">
        <v>3790</v>
      </c>
      <c r="J3102" s="72">
        <v>44958</v>
      </c>
      <c r="K3102" s="211">
        <v>192</v>
      </c>
      <c r="L3102" s="212" t="s">
        <v>4592</v>
      </c>
    </row>
    <row r="3103" spans="1:12" ht="51" hidden="1" customHeight="1" x14ac:dyDescent="0.2">
      <c r="A3103" s="3">
        <v>3097</v>
      </c>
      <c r="B3103" s="3">
        <v>2505</v>
      </c>
      <c r="C3103" s="197" t="s">
        <v>4607</v>
      </c>
      <c r="D3103" s="211">
        <v>1</v>
      </c>
      <c r="E3103" s="3"/>
      <c r="F3103" s="3" t="s">
        <v>34</v>
      </c>
      <c r="G3103" s="211" t="s">
        <v>4608</v>
      </c>
      <c r="H3103" s="617">
        <v>14317.1</v>
      </c>
      <c r="I3103" s="3" t="s">
        <v>3790</v>
      </c>
      <c r="J3103" s="72">
        <v>44958</v>
      </c>
      <c r="K3103" s="211">
        <v>192</v>
      </c>
      <c r="L3103" s="212" t="s">
        <v>4592</v>
      </c>
    </row>
    <row r="3104" spans="1:12" ht="51" hidden="1" customHeight="1" x14ac:dyDescent="0.2">
      <c r="A3104" s="3">
        <v>3098</v>
      </c>
      <c r="B3104" s="3">
        <v>2505</v>
      </c>
      <c r="C3104" s="197" t="s">
        <v>4609</v>
      </c>
      <c r="D3104" s="211">
        <v>1</v>
      </c>
      <c r="E3104" s="3"/>
      <c r="F3104" s="3" t="s">
        <v>34</v>
      </c>
      <c r="G3104" s="211" t="s">
        <v>4608</v>
      </c>
      <c r="H3104" s="617">
        <v>17176</v>
      </c>
      <c r="I3104" s="3" t="s">
        <v>3790</v>
      </c>
      <c r="J3104" s="72">
        <v>44958</v>
      </c>
      <c r="K3104" s="211">
        <v>192</v>
      </c>
      <c r="L3104" s="212" t="s">
        <v>4592</v>
      </c>
    </row>
    <row r="3105" spans="1:12" ht="51" hidden="1" customHeight="1" x14ac:dyDescent="0.2">
      <c r="A3105" s="3">
        <v>3099</v>
      </c>
      <c r="B3105" s="3">
        <v>2505</v>
      </c>
      <c r="C3105" s="197" t="s">
        <v>4610</v>
      </c>
      <c r="D3105" s="211">
        <v>1</v>
      </c>
      <c r="E3105" s="3"/>
      <c r="F3105" s="3" t="s">
        <v>34</v>
      </c>
      <c r="G3105" s="211" t="s">
        <v>4608</v>
      </c>
      <c r="H3105" s="617">
        <v>19888</v>
      </c>
      <c r="I3105" s="3" t="s">
        <v>3790</v>
      </c>
      <c r="J3105" s="72">
        <v>44958</v>
      </c>
      <c r="K3105" s="211">
        <v>192</v>
      </c>
      <c r="L3105" s="212" t="s">
        <v>4592</v>
      </c>
    </row>
    <row r="3106" spans="1:12" ht="51" hidden="1" customHeight="1" x14ac:dyDescent="0.2">
      <c r="A3106" s="3">
        <v>3100</v>
      </c>
      <c r="B3106" s="3">
        <v>2505</v>
      </c>
      <c r="C3106" s="197" t="s">
        <v>4611</v>
      </c>
      <c r="D3106" s="211">
        <v>1</v>
      </c>
      <c r="E3106" s="3"/>
      <c r="F3106" s="3" t="s">
        <v>34</v>
      </c>
      <c r="G3106" s="211" t="s">
        <v>4608</v>
      </c>
      <c r="H3106" s="617">
        <v>11045.75</v>
      </c>
      <c r="I3106" s="3" t="s">
        <v>3790</v>
      </c>
      <c r="J3106" s="72">
        <v>44958</v>
      </c>
      <c r="K3106" s="211">
        <v>192</v>
      </c>
      <c r="L3106" s="212" t="s">
        <v>4592</v>
      </c>
    </row>
    <row r="3107" spans="1:12" ht="51" hidden="1" customHeight="1" x14ac:dyDescent="0.2">
      <c r="A3107" s="3">
        <v>3101</v>
      </c>
      <c r="B3107" s="3">
        <v>2505</v>
      </c>
      <c r="C3107" s="197" t="s">
        <v>4612</v>
      </c>
      <c r="D3107" s="211">
        <v>1</v>
      </c>
      <c r="E3107" s="3"/>
      <c r="F3107" s="3" t="s">
        <v>34</v>
      </c>
      <c r="G3107" s="211" t="s">
        <v>4608</v>
      </c>
      <c r="H3107" s="617">
        <v>32487.5</v>
      </c>
      <c r="I3107" s="3" t="s">
        <v>3790</v>
      </c>
      <c r="J3107" s="72">
        <v>44958</v>
      </c>
      <c r="K3107" s="211">
        <v>192</v>
      </c>
      <c r="L3107" s="212" t="s">
        <v>4592</v>
      </c>
    </row>
    <row r="3108" spans="1:12" ht="38.25" hidden="1" customHeight="1" x14ac:dyDescent="0.2">
      <c r="A3108" s="3">
        <v>3102</v>
      </c>
      <c r="B3108" s="3">
        <v>2505</v>
      </c>
      <c r="C3108" s="197" t="s">
        <v>4613</v>
      </c>
      <c r="D3108" s="211">
        <v>1</v>
      </c>
      <c r="E3108" s="3"/>
      <c r="F3108" s="3" t="s">
        <v>34</v>
      </c>
      <c r="G3108" s="211" t="s">
        <v>4614</v>
      </c>
      <c r="H3108" s="617">
        <v>11209.6</v>
      </c>
      <c r="I3108" s="3" t="s">
        <v>3790</v>
      </c>
      <c r="J3108" s="72">
        <v>44958</v>
      </c>
      <c r="K3108" s="211">
        <v>192</v>
      </c>
      <c r="L3108" s="212" t="s">
        <v>4592</v>
      </c>
    </row>
    <row r="3109" spans="1:12" ht="38.25" hidden="1" customHeight="1" x14ac:dyDescent="0.2">
      <c r="A3109" s="3">
        <v>3103</v>
      </c>
      <c r="B3109" s="3">
        <v>2505</v>
      </c>
      <c r="C3109" s="197" t="s">
        <v>4615</v>
      </c>
      <c r="D3109" s="211">
        <v>1</v>
      </c>
      <c r="E3109" s="3"/>
      <c r="F3109" s="3" t="s">
        <v>34</v>
      </c>
      <c r="G3109" s="211" t="s">
        <v>4614</v>
      </c>
      <c r="H3109" s="617">
        <v>13108</v>
      </c>
      <c r="I3109" s="3" t="s">
        <v>3790</v>
      </c>
      <c r="J3109" s="72">
        <v>44958</v>
      </c>
      <c r="K3109" s="211">
        <v>192</v>
      </c>
      <c r="L3109" s="212" t="s">
        <v>4592</v>
      </c>
    </row>
    <row r="3110" spans="1:12" ht="38.25" hidden="1" customHeight="1" x14ac:dyDescent="0.2">
      <c r="A3110" s="3">
        <v>3104</v>
      </c>
      <c r="B3110" s="3">
        <v>2505</v>
      </c>
      <c r="C3110" s="197" t="s">
        <v>4616</v>
      </c>
      <c r="D3110" s="211">
        <v>1</v>
      </c>
      <c r="E3110" s="3"/>
      <c r="F3110" s="3" t="s">
        <v>34</v>
      </c>
      <c r="G3110" s="211" t="s">
        <v>4614</v>
      </c>
      <c r="H3110" s="617">
        <v>25707.5</v>
      </c>
      <c r="I3110" s="3" t="s">
        <v>3790</v>
      </c>
      <c r="J3110" s="72">
        <v>44958</v>
      </c>
      <c r="K3110" s="211">
        <v>192</v>
      </c>
      <c r="L3110" s="212" t="s">
        <v>4592</v>
      </c>
    </row>
    <row r="3111" spans="1:12" ht="38.25" hidden="1" customHeight="1" x14ac:dyDescent="0.2">
      <c r="A3111" s="3">
        <v>3105</v>
      </c>
      <c r="B3111" s="3">
        <v>2505</v>
      </c>
      <c r="C3111" s="197" t="s">
        <v>4617</v>
      </c>
      <c r="D3111" s="211">
        <v>1</v>
      </c>
      <c r="E3111" s="3"/>
      <c r="F3111" s="3" t="s">
        <v>34</v>
      </c>
      <c r="G3111" s="211" t="s">
        <v>4614</v>
      </c>
      <c r="H3111" s="617">
        <v>4265.75</v>
      </c>
      <c r="I3111" s="3" t="s">
        <v>3790</v>
      </c>
      <c r="J3111" s="72">
        <v>44958</v>
      </c>
      <c r="K3111" s="211">
        <v>192</v>
      </c>
      <c r="L3111" s="212" t="s">
        <v>4592</v>
      </c>
    </row>
    <row r="3112" spans="1:12" ht="38.25" hidden="1" customHeight="1" x14ac:dyDescent="0.2">
      <c r="A3112" s="3">
        <v>3106</v>
      </c>
      <c r="B3112" s="3">
        <v>2505</v>
      </c>
      <c r="C3112" s="197" t="s">
        <v>4618</v>
      </c>
      <c r="D3112" s="211">
        <v>1</v>
      </c>
      <c r="E3112" s="3"/>
      <c r="F3112" s="3" t="s">
        <v>34</v>
      </c>
      <c r="G3112" s="211" t="s">
        <v>4614</v>
      </c>
      <c r="H3112" s="617">
        <v>7537.1</v>
      </c>
      <c r="I3112" s="3" t="s">
        <v>3790</v>
      </c>
      <c r="J3112" s="72">
        <v>44958</v>
      </c>
      <c r="K3112" s="211">
        <v>192</v>
      </c>
      <c r="L3112" s="212" t="s">
        <v>4592</v>
      </c>
    </row>
    <row r="3113" spans="1:12" ht="51" hidden="1" customHeight="1" x14ac:dyDescent="0.2">
      <c r="A3113" s="3">
        <v>3107</v>
      </c>
      <c r="B3113" s="3">
        <v>2505</v>
      </c>
      <c r="C3113" s="197" t="s">
        <v>4619</v>
      </c>
      <c r="D3113" s="211">
        <v>1</v>
      </c>
      <c r="E3113" s="3"/>
      <c r="F3113" s="3" t="s">
        <v>34</v>
      </c>
      <c r="G3113" s="211" t="s">
        <v>4620</v>
      </c>
      <c r="H3113" s="617">
        <v>4181</v>
      </c>
      <c r="I3113" s="3" t="s">
        <v>3790</v>
      </c>
      <c r="J3113" s="72">
        <v>44958</v>
      </c>
      <c r="K3113" s="211">
        <v>192</v>
      </c>
      <c r="L3113" s="212" t="s">
        <v>4592</v>
      </c>
    </row>
    <row r="3114" spans="1:12" ht="38.25" hidden="1" customHeight="1" x14ac:dyDescent="0.2">
      <c r="A3114" s="3">
        <v>3108</v>
      </c>
      <c r="B3114" s="3">
        <v>2505</v>
      </c>
      <c r="C3114" s="197" t="s">
        <v>4621</v>
      </c>
      <c r="D3114" s="211">
        <v>1</v>
      </c>
      <c r="E3114" s="3"/>
      <c r="F3114" s="3" t="s">
        <v>34</v>
      </c>
      <c r="G3114" s="211" t="s">
        <v>4622</v>
      </c>
      <c r="H3114" s="617">
        <v>3898.5</v>
      </c>
      <c r="I3114" s="3" t="s">
        <v>3790</v>
      </c>
      <c r="J3114" s="72">
        <v>44958</v>
      </c>
      <c r="K3114" s="211">
        <v>192</v>
      </c>
      <c r="L3114" s="212" t="s">
        <v>4592</v>
      </c>
    </row>
    <row r="3115" spans="1:12" ht="76.5" hidden="1" customHeight="1" x14ac:dyDescent="0.2">
      <c r="A3115" s="3">
        <v>3109</v>
      </c>
      <c r="B3115" s="3">
        <v>2505</v>
      </c>
      <c r="C3115" s="197" t="s">
        <v>4623</v>
      </c>
      <c r="D3115" s="211">
        <v>1</v>
      </c>
      <c r="E3115" s="3"/>
      <c r="F3115" s="3" t="s">
        <v>34</v>
      </c>
      <c r="G3115" s="211" t="s">
        <v>4624</v>
      </c>
      <c r="H3115" s="617">
        <v>5424</v>
      </c>
      <c r="I3115" s="3" t="s">
        <v>3790</v>
      </c>
      <c r="J3115" s="72">
        <v>44958</v>
      </c>
      <c r="K3115" s="211">
        <v>192</v>
      </c>
      <c r="L3115" s="212" t="s">
        <v>4592</v>
      </c>
    </row>
    <row r="3116" spans="1:12" ht="25.5" hidden="1" customHeight="1" x14ac:dyDescent="0.2">
      <c r="A3116" s="3">
        <v>3110</v>
      </c>
      <c r="B3116" s="3">
        <v>2505</v>
      </c>
      <c r="C3116" s="197" t="s">
        <v>4625</v>
      </c>
      <c r="D3116" s="211">
        <v>1</v>
      </c>
      <c r="E3116" s="3"/>
      <c r="F3116" s="3" t="s">
        <v>34</v>
      </c>
      <c r="G3116" s="211" t="s">
        <v>4626</v>
      </c>
      <c r="H3116" s="617">
        <v>11300</v>
      </c>
      <c r="I3116" s="3" t="s">
        <v>3790</v>
      </c>
      <c r="J3116" s="72">
        <v>44958</v>
      </c>
      <c r="K3116" s="211">
        <v>192</v>
      </c>
      <c r="L3116" s="212" t="s">
        <v>4592</v>
      </c>
    </row>
    <row r="3117" spans="1:12" ht="38.25" hidden="1" customHeight="1" x14ac:dyDescent="0.2">
      <c r="A3117" s="3">
        <v>3111</v>
      </c>
      <c r="B3117" s="3">
        <v>2505</v>
      </c>
      <c r="C3117" s="197" t="s">
        <v>4627</v>
      </c>
      <c r="D3117" s="211">
        <v>1</v>
      </c>
      <c r="E3117" s="3"/>
      <c r="F3117" s="3" t="s">
        <v>34</v>
      </c>
      <c r="G3117" s="211" t="s">
        <v>4626</v>
      </c>
      <c r="H3117" s="617">
        <v>16950</v>
      </c>
      <c r="I3117" s="3" t="s">
        <v>3790</v>
      </c>
      <c r="J3117" s="72">
        <v>44958</v>
      </c>
      <c r="K3117" s="211">
        <v>192</v>
      </c>
      <c r="L3117" s="212" t="s">
        <v>4592</v>
      </c>
    </row>
    <row r="3118" spans="1:12" ht="38.25" hidden="1" customHeight="1" x14ac:dyDescent="0.2">
      <c r="A3118" s="3">
        <v>3112</v>
      </c>
      <c r="B3118" s="3">
        <v>2505</v>
      </c>
      <c r="C3118" s="197" t="s">
        <v>4628</v>
      </c>
      <c r="D3118" s="211">
        <v>1</v>
      </c>
      <c r="E3118" s="3"/>
      <c r="F3118" s="3" t="s">
        <v>34</v>
      </c>
      <c r="G3118" s="211" t="s">
        <v>4626</v>
      </c>
      <c r="H3118" s="617">
        <v>16950</v>
      </c>
      <c r="I3118" s="3" t="s">
        <v>3790</v>
      </c>
      <c r="J3118" s="72">
        <v>44958</v>
      </c>
      <c r="K3118" s="211">
        <v>192</v>
      </c>
      <c r="L3118" s="212" t="s">
        <v>4592</v>
      </c>
    </row>
    <row r="3119" spans="1:12" ht="38.25" hidden="1" customHeight="1" x14ac:dyDescent="0.2">
      <c r="A3119" s="3">
        <v>3113</v>
      </c>
      <c r="B3119" s="3">
        <v>2505</v>
      </c>
      <c r="C3119" s="197" t="s">
        <v>4629</v>
      </c>
      <c r="D3119" s="211">
        <v>1</v>
      </c>
      <c r="E3119" s="3"/>
      <c r="F3119" s="3" t="s">
        <v>34</v>
      </c>
      <c r="G3119" s="211" t="s">
        <v>4626</v>
      </c>
      <c r="H3119" s="617">
        <v>16950</v>
      </c>
      <c r="I3119" s="3" t="s">
        <v>3790</v>
      </c>
      <c r="J3119" s="72">
        <v>44958</v>
      </c>
      <c r="K3119" s="211">
        <v>192</v>
      </c>
      <c r="L3119" s="212" t="s">
        <v>4592</v>
      </c>
    </row>
    <row r="3120" spans="1:12" ht="38.25" hidden="1" customHeight="1" x14ac:dyDescent="0.2">
      <c r="A3120" s="3">
        <v>3114</v>
      </c>
      <c r="B3120" s="3">
        <v>2505</v>
      </c>
      <c r="C3120" s="197" t="s">
        <v>4630</v>
      </c>
      <c r="D3120" s="211">
        <v>1</v>
      </c>
      <c r="E3120" s="3"/>
      <c r="F3120" s="3" t="s">
        <v>34</v>
      </c>
      <c r="G3120" s="211" t="s">
        <v>4626</v>
      </c>
      <c r="H3120" s="617">
        <v>28250</v>
      </c>
      <c r="I3120" s="3" t="s">
        <v>3790</v>
      </c>
      <c r="J3120" s="72">
        <v>44958</v>
      </c>
      <c r="K3120" s="211">
        <v>192</v>
      </c>
      <c r="L3120" s="212" t="s">
        <v>4592</v>
      </c>
    </row>
    <row r="3121" spans="1:12" ht="38.25" hidden="1" customHeight="1" x14ac:dyDescent="0.2">
      <c r="A3121" s="3">
        <v>3115</v>
      </c>
      <c r="B3121" s="3">
        <v>2505</v>
      </c>
      <c r="C3121" s="197" t="s">
        <v>4631</v>
      </c>
      <c r="D3121" s="211">
        <v>1</v>
      </c>
      <c r="E3121" s="3"/>
      <c r="F3121" s="3" t="s">
        <v>34</v>
      </c>
      <c r="G3121" s="211" t="s">
        <v>4632</v>
      </c>
      <c r="H3121" s="617">
        <v>11040.1</v>
      </c>
      <c r="I3121" s="3" t="s">
        <v>3790</v>
      </c>
      <c r="J3121" s="72">
        <v>44958</v>
      </c>
      <c r="K3121" s="211">
        <v>192</v>
      </c>
      <c r="L3121" s="212" t="s">
        <v>4592</v>
      </c>
    </row>
    <row r="3122" spans="1:12" ht="38.25" hidden="1" customHeight="1" x14ac:dyDescent="0.2">
      <c r="A3122" s="3">
        <v>3116</v>
      </c>
      <c r="B3122" s="3">
        <v>2505</v>
      </c>
      <c r="C3122" s="197" t="s">
        <v>4633</v>
      </c>
      <c r="D3122" s="211">
        <v>1</v>
      </c>
      <c r="E3122" s="3"/>
      <c r="F3122" s="3" t="s">
        <v>34</v>
      </c>
      <c r="G3122" s="211" t="s">
        <v>4634</v>
      </c>
      <c r="H3122" s="617">
        <v>11040.1</v>
      </c>
      <c r="I3122" s="3" t="s">
        <v>3790</v>
      </c>
      <c r="J3122" s="72">
        <v>44958</v>
      </c>
      <c r="K3122" s="211">
        <v>192</v>
      </c>
      <c r="L3122" s="212" t="s">
        <v>4592</v>
      </c>
    </row>
    <row r="3123" spans="1:12" ht="38.25" hidden="1" customHeight="1" x14ac:dyDescent="0.2">
      <c r="A3123" s="3">
        <v>3117</v>
      </c>
      <c r="B3123" s="3">
        <v>2505</v>
      </c>
      <c r="C3123" s="197" t="s">
        <v>4635</v>
      </c>
      <c r="D3123" s="211">
        <v>1</v>
      </c>
      <c r="E3123" s="3"/>
      <c r="F3123" s="3" t="s">
        <v>34</v>
      </c>
      <c r="G3123" s="211" t="s">
        <v>4636</v>
      </c>
      <c r="H3123" s="617">
        <v>11040.1</v>
      </c>
      <c r="I3123" s="3" t="s">
        <v>3790</v>
      </c>
      <c r="J3123" s="72">
        <v>44958</v>
      </c>
      <c r="K3123" s="211">
        <v>192</v>
      </c>
      <c r="L3123" s="212" t="s">
        <v>4592</v>
      </c>
    </row>
    <row r="3124" spans="1:12" ht="38.25" hidden="1" customHeight="1" x14ac:dyDescent="0.2">
      <c r="A3124" s="3">
        <v>3118</v>
      </c>
      <c r="B3124" s="3">
        <v>2505</v>
      </c>
      <c r="C3124" s="197" t="s">
        <v>4637</v>
      </c>
      <c r="D3124" s="211">
        <v>1</v>
      </c>
      <c r="E3124" s="3"/>
      <c r="F3124" s="3" t="s">
        <v>34</v>
      </c>
      <c r="G3124" s="211" t="s">
        <v>4602</v>
      </c>
      <c r="H3124" s="617">
        <v>4520</v>
      </c>
      <c r="I3124" s="3" t="s">
        <v>3790</v>
      </c>
      <c r="J3124" s="72">
        <v>44958</v>
      </c>
      <c r="K3124" s="211">
        <v>192</v>
      </c>
      <c r="L3124" s="212" t="s">
        <v>4592</v>
      </c>
    </row>
    <row r="3125" spans="1:12" ht="38.25" hidden="1" customHeight="1" x14ac:dyDescent="0.2">
      <c r="A3125" s="3">
        <v>3119</v>
      </c>
      <c r="B3125" s="3">
        <v>2505</v>
      </c>
      <c r="C3125" s="197" t="s">
        <v>4638</v>
      </c>
      <c r="D3125" s="211">
        <v>1</v>
      </c>
      <c r="E3125" s="3"/>
      <c r="F3125" s="3" t="s">
        <v>34</v>
      </c>
      <c r="G3125" s="211" t="s">
        <v>4602</v>
      </c>
      <c r="H3125" s="617">
        <v>1695</v>
      </c>
      <c r="I3125" s="3" t="s">
        <v>3790</v>
      </c>
      <c r="J3125" s="72">
        <v>44958</v>
      </c>
      <c r="K3125" s="211">
        <v>192</v>
      </c>
      <c r="L3125" s="212" t="s">
        <v>4592</v>
      </c>
    </row>
    <row r="3126" spans="1:12" ht="38.25" hidden="1" customHeight="1" x14ac:dyDescent="0.2">
      <c r="A3126" s="3">
        <v>3120</v>
      </c>
      <c r="B3126" s="3">
        <v>2505</v>
      </c>
      <c r="C3126" s="197" t="s">
        <v>4639</v>
      </c>
      <c r="D3126" s="211">
        <v>1</v>
      </c>
      <c r="E3126" s="3"/>
      <c r="F3126" s="3" t="s">
        <v>34</v>
      </c>
      <c r="G3126" s="211" t="s">
        <v>4602</v>
      </c>
      <c r="H3126" s="617">
        <v>12430</v>
      </c>
      <c r="I3126" s="3" t="s">
        <v>3790</v>
      </c>
      <c r="J3126" s="72">
        <v>44958</v>
      </c>
      <c r="K3126" s="211">
        <v>192</v>
      </c>
      <c r="L3126" s="212" t="s">
        <v>4592</v>
      </c>
    </row>
    <row r="3127" spans="1:12" ht="38.25" hidden="1" customHeight="1" x14ac:dyDescent="0.2">
      <c r="A3127" s="3">
        <v>3121</v>
      </c>
      <c r="B3127" s="3">
        <v>2505</v>
      </c>
      <c r="C3127" s="197" t="s">
        <v>4640</v>
      </c>
      <c r="D3127" s="211">
        <v>1</v>
      </c>
      <c r="E3127" s="3"/>
      <c r="F3127" s="3" t="s">
        <v>34</v>
      </c>
      <c r="G3127" s="211" t="s">
        <v>4602</v>
      </c>
      <c r="H3127" s="617">
        <v>2825</v>
      </c>
      <c r="I3127" s="3" t="s">
        <v>3790</v>
      </c>
      <c r="J3127" s="72">
        <v>44958</v>
      </c>
      <c r="K3127" s="211">
        <v>192</v>
      </c>
      <c r="L3127" s="212" t="s">
        <v>4592</v>
      </c>
    </row>
    <row r="3128" spans="1:12" ht="51" hidden="1" customHeight="1" x14ac:dyDescent="0.2">
      <c r="A3128" s="3">
        <v>3122</v>
      </c>
      <c r="B3128" s="3">
        <v>2505</v>
      </c>
      <c r="C3128" s="197" t="s">
        <v>4641</v>
      </c>
      <c r="D3128" s="211">
        <v>1</v>
      </c>
      <c r="E3128" s="3"/>
      <c r="F3128" s="3" t="s">
        <v>34</v>
      </c>
      <c r="G3128" s="211" t="s">
        <v>4608</v>
      </c>
      <c r="H3128" s="617">
        <v>12995</v>
      </c>
      <c r="I3128" s="3" t="s">
        <v>3790</v>
      </c>
      <c r="J3128" s="72">
        <v>44958</v>
      </c>
      <c r="K3128" s="211">
        <v>192</v>
      </c>
      <c r="L3128" s="212" t="s">
        <v>4592</v>
      </c>
    </row>
    <row r="3129" spans="1:12" ht="51" hidden="1" customHeight="1" x14ac:dyDescent="0.2">
      <c r="A3129" s="3">
        <v>3123</v>
      </c>
      <c r="B3129" s="3">
        <v>2505</v>
      </c>
      <c r="C3129" s="197" t="s">
        <v>4642</v>
      </c>
      <c r="D3129" s="211">
        <v>1</v>
      </c>
      <c r="E3129" s="3"/>
      <c r="F3129" s="3" t="s">
        <v>34</v>
      </c>
      <c r="G3129" s="211" t="s">
        <v>4608</v>
      </c>
      <c r="H3129" s="617">
        <v>20792</v>
      </c>
      <c r="I3129" s="3" t="s">
        <v>3790</v>
      </c>
      <c r="J3129" s="72">
        <v>44958</v>
      </c>
      <c r="K3129" s="211">
        <v>192</v>
      </c>
      <c r="L3129" s="212" t="s">
        <v>4592</v>
      </c>
    </row>
    <row r="3130" spans="1:12" ht="51" hidden="1" customHeight="1" x14ac:dyDescent="0.2">
      <c r="A3130" s="3">
        <v>3124</v>
      </c>
      <c r="B3130" s="3">
        <v>2505</v>
      </c>
      <c r="C3130" s="197" t="s">
        <v>4643</v>
      </c>
      <c r="D3130" s="211">
        <v>1</v>
      </c>
      <c r="E3130" s="3"/>
      <c r="F3130" s="3" t="s">
        <v>34</v>
      </c>
      <c r="G3130" s="211" t="s">
        <v>4608</v>
      </c>
      <c r="H3130" s="617">
        <v>9040</v>
      </c>
      <c r="I3130" s="3" t="s">
        <v>3790</v>
      </c>
      <c r="J3130" s="72">
        <v>44958</v>
      </c>
      <c r="K3130" s="211">
        <v>192</v>
      </c>
      <c r="L3130" s="212" t="s">
        <v>4592</v>
      </c>
    </row>
    <row r="3131" spans="1:12" ht="51" hidden="1" customHeight="1" x14ac:dyDescent="0.2">
      <c r="A3131" s="3">
        <v>3125</v>
      </c>
      <c r="B3131" s="3">
        <v>2505</v>
      </c>
      <c r="C3131" s="197" t="s">
        <v>4644</v>
      </c>
      <c r="D3131" s="211">
        <v>1</v>
      </c>
      <c r="E3131" s="3"/>
      <c r="F3131" s="3" t="s">
        <v>34</v>
      </c>
      <c r="G3131" s="211" t="s">
        <v>4608</v>
      </c>
      <c r="H3131" s="617">
        <v>10170</v>
      </c>
      <c r="I3131" s="3" t="s">
        <v>3790</v>
      </c>
      <c r="J3131" s="72">
        <v>44958</v>
      </c>
      <c r="K3131" s="211">
        <v>192</v>
      </c>
      <c r="L3131" s="212" t="s">
        <v>4592</v>
      </c>
    </row>
    <row r="3132" spans="1:12" ht="38.25" hidden="1" customHeight="1" x14ac:dyDescent="0.2">
      <c r="A3132" s="3">
        <v>3126</v>
      </c>
      <c r="B3132" s="3">
        <v>2505</v>
      </c>
      <c r="C3132" s="197" t="s">
        <v>4645</v>
      </c>
      <c r="D3132" s="211">
        <v>1</v>
      </c>
      <c r="E3132" s="3"/>
      <c r="F3132" s="3" t="s">
        <v>34</v>
      </c>
      <c r="G3132" s="211" t="s">
        <v>4646</v>
      </c>
      <c r="H3132" s="617">
        <v>3768.55</v>
      </c>
      <c r="I3132" s="3" t="s">
        <v>3790</v>
      </c>
      <c r="J3132" s="72">
        <v>44958</v>
      </c>
      <c r="K3132" s="211">
        <v>192</v>
      </c>
      <c r="L3132" s="212" t="s">
        <v>4592</v>
      </c>
    </row>
    <row r="3133" spans="1:12" ht="38.25" hidden="1" customHeight="1" x14ac:dyDescent="0.2">
      <c r="A3133" s="3">
        <v>3127</v>
      </c>
      <c r="B3133" s="3">
        <v>2505</v>
      </c>
      <c r="C3133" s="197" t="s">
        <v>4647</v>
      </c>
      <c r="D3133" s="211">
        <v>1</v>
      </c>
      <c r="E3133" s="3"/>
      <c r="F3133" s="3" t="s">
        <v>34</v>
      </c>
      <c r="G3133" s="211" t="s">
        <v>4622</v>
      </c>
      <c r="H3133" s="617">
        <v>3955</v>
      </c>
      <c r="I3133" s="3" t="s">
        <v>3790</v>
      </c>
      <c r="J3133" s="72">
        <v>44958</v>
      </c>
      <c r="K3133" s="211">
        <v>192</v>
      </c>
      <c r="L3133" s="212" t="s">
        <v>4592</v>
      </c>
    </row>
    <row r="3134" spans="1:12" ht="38.25" hidden="1" customHeight="1" x14ac:dyDescent="0.2">
      <c r="A3134" s="3">
        <v>3128</v>
      </c>
      <c r="B3134" s="3">
        <v>2505</v>
      </c>
      <c r="C3134" s="197" t="s">
        <v>4648</v>
      </c>
      <c r="D3134" s="211">
        <v>1</v>
      </c>
      <c r="E3134" s="3"/>
      <c r="F3134" s="3" t="s">
        <v>34</v>
      </c>
      <c r="G3134" s="211" t="s">
        <v>4614</v>
      </c>
      <c r="H3134" s="617">
        <v>4520</v>
      </c>
      <c r="I3134" s="3" t="s">
        <v>3790</v>
      </c>
      <c r="J3134" s="72">
        <v>44958</v>
      </c>
      <c r="K3134" s="211">
        <v>192</v>
      </c>
      <c r="L3134" s="212" t="s">
        <v>4592</v>
      </c>
    </row>
    <row r="3135" spans="1:12" ht="25.5" hidden="1" customHeight="1" x14ac:dyDescent="0.2">
      <c r="A3135" s="3">
        <v>3129</v>
      </c>
      <c r="B3135" s="3">
        <v>2505</v>
      </c>
      <c r="C3135" s="197" t="s">
        <v>4649</v>
      </c>
      <c r="D3135" s="211">
        <v>1</v>
      </c>
      <c r="E3135" s="3"/>
      <c r="F3135" s="3" t="s">
        <v>34</v>
      </c>
      <c r="G3135" s="211" t="s">
        <v>4614</v>
      </c>
      <c r="H3135" s="617">
        <v>4520</v>
      </c>
      <c r="I3135" s="3" t="s">
        <v>3790</v>
      </c>
      <c r="J3135" s="72">
        <v>44958</v>
      </c>
      <c r="K3135" s="211">
        <v>192</v>
      </c>
      <c r="L3135" s="212" t="s">
        <v>4592</v>
      </c>
    </row>
    <row r="3136" spans="1:12" ht="38.25" hidden="1" customHeight="1" x14ac:dyDescent="0.2">
      <c r="A3136" s="3">
        <v>3130</v>
      </c>
      <c r="B3136" s="3">
        <v>2505</v>
      </c>
      <c r="C3136" s="197" t="s">
        <v>4650</v>
      </c>
      <c r="D3136" s="211">
        <v>1</v>
      </c>
      <c r="E3136" s="3"/>
      <c r="F3136" s="3" t="s">
        <v>34</v>
      </c>
      <c r="G3136" s="211" t="s">
        <v>4614</v>
      </c>
      <c r="H3136" s="617">
        <v>8475</v>
      </c>
      <c r="I3136" s="3" t="s">
        <v>3790</v>
      </c>
      <c r="J3136" s="72">
        <v>44958</v>
      </c>
      <c r="K3136" s="211">
        <v>192</v>
      </c>
      <c r="L3136" s="212" t="s">
        <v>4592</v>
      </c>
    </row>
    <row r="3137" spans="1:12" ht="38.25" hidden="1" customHeight="1" x14ac:dyDescent="0.2">
      <c r="A3137" s="3">
        <v>3131</v>
      </c>
      <c r="B3137" s="3">
        <v>2505</v>
      </c>
      <c r="C3137" s="197" t="s">
        <v>4651</v>
      </c>
      <c r="D3137" s="211">
        <v>1</v>
      </c>
      <c r="E3137" s="3"/>
      <c r="F3137" s="3" t="s">
        <v>34</v>
      </c>
      <c r="G3137" s="211" t="s">
        <v>4614</v>
      </c>
      <c r="H3137" s="617">
        <v>16272</v>
      </c>
      <c r="I3137" s="3" t="s">
        <v>3790</v>
      </c>
      <c r="J3137" s="72">
        <v>44958</v>
      </c>
      <c r="K3137" s="211">
        <v>192</v>
      </c>
      <c r="L3137" s="212" t="s">
        <v>4592</v>
      </c>
    </row>
    <row r="3138" spans="1:12" ht="38.25" hidden="1" customHeight="1" x14ac:dyDescent="0.2">
      <c r="A3138" s="3">
        <v>3132</v>
      </c>
      <c r="B3138" s="3">
        <v>2505</v>
      </c>
      <c r="C3138" s="197" t="s">
        <v>4652</v>
      </c>
      <c r="D3138" s="211">
        <v>1</v>
      </c>
      <c r="E3138" s="3"/>
      <c r="F3138" s="3" t="s">
        <v>34</v>
      </c>
      <c r="G3138" s="211" t="s">
        <v>4626</v>
      </c>
      <c r="H3138" s="617">
        <v>11300</v>
      </c>
      <c r="I3138" s="3" t="s">
        <v>3790</v>
      </c>
      <c r="J3138" s="72">
        <v>44958</v>
      </c>
      <c r="K3138" s="211">
        <v>192</v>
      </c>
      <c r="L3138" s="212" t="s">
        <v>4592</v>
      </c>
    </row>
    <row r="3139" spans="1:12" ht="38.25" hidden="1" customHeight="1" x14ac:dyDescent="0.2">
      <c r="A3139" s="3">
        <v>3133</v>
      </c>
      <c r="B3139" s="3">
        <v>2505</v>
      </c>
      <c r="C3139" s="197" t="s">
        <v>4653</v>
      </c>
      <c r="D3139" s="211">
        <v>1</v>
      </c>
      <c r="E3139" s="3"/>
      <c r="F3139" s="3" t="s">
        <v>34</v>
      </c>
      <c r="G3139" s="211" t="s">
        <v>4626</v>
      </c>
      <c r="H3139" s="617">
        <v>11300</v>
      </c>
      <c r="I3139" s="3" t="s">
        <v>3790</v>
      </c>
      <c r="J3139" s="72">
        <v>44958</v>
      </c>
      <c r="K3139" s="211">
        <v>192</v>
      </c>
      <c r="L3139" s="212" t="s">
        <v>4592</v>
      </c>
    </row>
    <row r="3140" spans="1:12" ht="38.25" hidden="1" customHeight="1" x14ac:dyDescent="0.2">
      <c r="A3140" s="3">
        <v>3134</v>
      </c>
      <c r="B3140" s="3">
        <v>2505</v>
      </c>
      <c r="C3140" s="197" t="s">
        <v>4654</v>
      </c>
      <c r="D3140" s="211">
        <v>1</v>
      </c>
      <c r="E3140" s="3"/>
      <c r="F3140" s="3" t="s">
        <v>34</v>
      </c>
      <c r="G3140" s="211" t="s">
        <v>4626</v>
      </c>
      <c r="H3140" s="617">
        <v>16950</v>
      </c>
      <c r="I3140" s="3" t="s">
        <v>3790</v>
      </c>
      <c r="J3140" s="72">
        <v>44958</v>
      </c>
      <c r="K3140" s="211">
        <v>192</v>
      </c>
      <c r="L3140" s="212" t="s">
        <v>4592</v>
      </c>
    </row>
    <row r="3141" spans="1:12" ht="38.25" hidden="1" customHeight="1" x14ac:dyDescent="0.2">
      <c r="A3141" s="3">
        <v>3135</v>
      </c>
      <c r="B3141" s="3">
        <v>2505</v>
      </c>
      <c r="C3141" s="197" t="s">
        <v>4655</v>
      </c>
      <c r="D3141" s="211">
        <v>1</v>
      </c>
      <c r="E3141" s="3"/>
      <c r="F3141" s="3" t="s">
        <v>34</v>
      </c>
      <c r="G3141" s="211" t="s">
        <v>4626</v>
      </c>
      <c r="H3141" s="617">
        <v>16950</v>
      </c>
      <c r="I3141" s="3" t="s">
        <v>3790</v>
      </c>
      <c r="J3141" s="72">
        <v>44958</v>
      </c>
      <c r="K3141" s="211">
        <v>192</v>
      </c>
      <c r="L3141" s="212" t="s">
        <v>4592</v>
      </c>
    </row>
    <row r="3142" spans="1:12" ht="51" hidden="1" customHeight="1" x14ac:dyDescent="0.2">
      <c r="A3142" s="3">
        <v>3136</v>
      </c>
      <c r="B3142" s="3">
        <v>2505</v>
      </c>
      <c r="C3142" s="197" t="s">
        <v>4656</v>
      </c>
      <c r="D3142" s="211">
        <v>1</v>
      </c>
      <c r="E3142" s="3"/>
      <c r="F3142" s="3" t="s">
        <v>34</v>
      </c>
      <c r="G3142" s="211" t="s">
        <v>4602</v>
      </c>
      <c r="H3142" s="617">
        <v>6215</v>
      </c>
      <c r="I3142" s="3" t="s">
        <v>3790</v>
      </c>
      <c r="J3142" s="72">
        <v>44958</v>
      </c>
      <c r="K3142" s="211">
        <v>192</v>
      </c>
      <c r="L3142" s="212" t="s">
        <v>4592</v>
      </c>
    </row>
    <row r="3143" spans="1:12" ht="51" hidden="1" customHeight="1" x14ac:dyDescent="0.2">
      <c r="A3143" s="3">
        <v>3137</v>
      </c>
      <c r="B3143" s="3">
        <v>2505</v>
      </c>
      <c r="C3143" s="197" t="s">
        <v>4657</v>
      </c>
      <c r="D3143" s="211">
        <v>1</v>
      </c>
      <c r="E3143" s="3"/>
      <c r="F3143" s="3" t="s">
        <v>34</v>
      </c>
      <c r="G3143" s="211" t="s">
        <v>4602</v>
      </c>
      <c r="H3143" s="617">
        <v>6215</v>
      </c>
      <c r="I3143" s="3" t="s">
        <v>3790</v>
      </c>
      <c r="J3143" s="72">
        <v>44958</v>
      </c>
      <c r="K3143" s="211">
        <v>192</v>
      </c>
      <c r="L3143" s="212" t="s">
        <v>4592</v>
      </c>
    </row>
    <row r="3144" spans="1:12" ht="51" hidden="1" customHeight="1" x14ac:dyDescent="0.2">
      <c r="A3144" s="3">
        <v>3138</v>
      </c>
      <c r="B3144" s="3">
        <v>2505</v>
      </c>
      <c r="C3144" s="197" t="s">
        <v>4658</v>
      </c>
      <c r="D3144" s="211">
        <v>1</v>
      </c>
      <c r="E3144" s="3"/>
      <c r="F3144" s="3" t="s">
        <v>34</v>
      </c>
      <c r="G3144" s="211" t="s">
        <v>4602</v>
      </c>
      <c r="H3144" s="617">
        <v>6215</v>
      </c>
      <c r="I3144" s="3" t="s">
        <v>3790</v>
      </c>
      <c r="J3144" s="72">
        <v>44958</v>
      </c>
      <c r="K3144" s="211">
        <v>192</v>
      </c>
      <c r="L3144" s="212" t="s">
        <v>4592</v>
      </c>
    </row>
    <row r="3145" spans="1:12" ht="63.75" hidden="1" customHeight="1" x14ac:dyDescent="0.2">
      <c r="A3145" s="3">
        <v>3139</v>
      </c>
      <c r="B3145" s="3">
        <v>2505</v>
      </c>
      <c r="C3145" s="197" t="s">
        <v>4659</v>
      </c>
      <c r="D3145" s="211">
        <v>1</v>
      </c>
      <c r="E3145" s="3"/>
      <c r="F3145" s="3" t="s">
        <v>34</v>
      </c>
      <c r="G3145" s="211" t="s">
        <v>4608</v>
      </c>
      <c r="H3145" s="617">
        <v>16950</v>
      </c>
      <c r="I3145" s="3" t="s">
        <v>3790</v>
      </c>
      <c r="J3145" s="72">
        <v>44958</v>
      </c>
      <c r="K3145" s="211">
        <v>192</v>
      </c>
      <c r="L3145" s="212" t="s">
        <v>4592</v>
      </c>
    </row>
    <row r="3146" spans="1:12" ht="63.75" hidden="1" customHeight="1" x14ac:dyDescent="0.2">
      <c r="A3146" s="3">
        <v>3140</v>
      </c>
      <c r="B3146" s="3">
        <v>2505</v>
      </c>
      <c r="C3146" s="197" t="s">
        <v>4660</v>
      </c>
      <c r="D3146" s="211">
        <v>1</v>
      </c>
      <c r="E3146" s="3"/>
      <c r="F3146" s="3" t="s">
        <v>34</v>
      </c>
      <c r="G3146" s="211" t="s">
        <v>4608</v>
      </c>
      <c r="H3146" s="617">
        <v>16950</v>
      </c>
      <c r="I3146" s="3" t="s">
        <v>3790</v>
      </c>
      <c r="J3146" s="72">
        <v>44958</v>
      </c>
      <c r="K3146" s="211">
        <v>192</v>
      </c>
      <c r="L3146" s="212" t="s">
        <v>4592</v>
      </c>
    </row>
    <row r="3147" spans="1:12" ht="63.75" hidden="1" customHeight="1" x14ac:dyDescent="0.2">
      <c r="A3147" s="3">
        <v>3141</v>
      </c>
      <c r="B3147" s="3">
        <v>2505</v>
      </c>
      <c r="C3147" s="197" t="s">
        <v>4661</v>
      </c>
      <c r="D3147" s="211">
        <v>1</v>
      </c>
      <c r="E3147" s="3"/>
      <c r="F3147" s="3" t="s">
        <v>34</v>
      </c>
      <c r="G3147" s="211" t="s">
        <v>4608</v>
      </c>
      <c r="H3147" s="617">
        <v>16950</v>
      </c>
      <c r="I3147" s="3" t="s">
        <v>3790</v>
      </c>
      <c r="J3147" s="72">
        <v>44958</v>
      </c>
      <c r="K3147" s="211">
        <v>192</v>
      </c>
      <c r="L3147" s="212" t="s">
        <v>4592</v>
      </c>
    </row>
    <row r="3148" spans="1:12" ht="38.25" hidden="1" customHeight="1" x14ac:dyDescent="0.2">
      <c r="A3148" s="3">
        <v>3142</v>
      </c>
      <c r="B3148" s="3">
        <v>2505</v>
      </c>
      <c r="C3148" s="197" t="s">
        <v>4662</v>
      </c>
      <c r="D3148" s="211">
        <v>1</v>
      </c>
      <c r="E3148" s="3"/>
      <c r="F3148" s="3" t="s">
        <v>34</v>
      </c>
      <c r="G3148" s="211" t="s">
        <v>4663</v>
      </c>
      <c r="H3148" s="617">
        <v>11040.1</v>
      </c>
      <c r="I3148" s="3" t="s">
        <v>3790</v>
      </c>
      <c r="J3148" s="72">
        <v>44958</v>
      </c>
      <c r="K3148" s="211">
        <v>192</v>
      </c>
      <c r="L3148" s="212" t="s">
        <v>4592</v>
      </c>
    </row>
    <row r="3149" spans="1:12" ht="38.25" hidden="1" customHeight="1" x14ac:dyDescent="0.2">
      <c r="A3149" s="3">
        <v>3143</v>
      </c>
      <c r="B3149" s="3">
        <v>2505</v>
      </c>
      <c r="C3149" s="197" t="s">
        <v>4664</v>
      </c>
      <c r="D3149" s="211">
        <v>1</v>
      </c>
      <c r="E3149" s="3"/>
      <c r="F3149" s="3" t="s">
        <v>34</v>
      </c>
      <c r="G3149" s="211" t="s">
        <v>4665</v>
      </c>
      <c r="H3149" s="617">
        <v>11040.1</v>
      </c>
      <c r="I3149" s="3" t="s">
        <v>3790</v>
      </c>
      <c r="J3149" s="72">
        <v>44958</v>
      </c>
      <c r="K3149" s="211">
        <v>192</v>
      </c>
      <c r="L3149" s="212" t="s">
        <v>4592</v>
      </c>
    </row>
    <row r="3150" spans="1:12" ht="51" hidden="1" customHeight="1" x14ac:dyDescent="0.2">
      <c r="A3150" s="3">
        <v>3144</v>
      </c>
      <c r="B3150" s="3">
        <v>2505</v>
      </c>
      <c r="C3150" s="197" t="s">
        <v>4666</v>
      </c>
      <c r="D3150" s="211">
        <v>1</v>
      </c>
      <c r="E3150" s="3"/>
      <c r="F3150" s="3" t="s">
        <v>34</v>
      </c>
      <c r="G3150" s="211" t="s">
        <v>4602</v>
      </c>
      <c r="H3150" s="617">
        <v>2034</v>
      </c>
      <c r="I3150" s="3" t="s">
        <v>3790</v>
      </c>
      <c r="J3150" s="72">
        <v>44958</v>
      </c>
      <c r="K3150" s="211">
        <v>192</v>
      </c>
      <c r="L3150" s="212" t="s">
        <v>4592</v>
      </c>
    </row>
    <row r="3151" spans="1:12" ht="63.75" hidden="1" customHeight="1" x14ac:dyDescent="0.2">
      <c r="A3151" s="3">
        <v>3145</v>
      </c>
      <c r="B3151" s="3">
        <v>2505</v>
      </c>
      <c r="C3151" s="197" t="s">
        <v>4667</v>
      </c>
      <c r="D3151" s="211">
        <v>1</v>
      </c>
      <c r="E3151" s="3"/>
      <c r="F3151" s="3" t="s">
        <v>34</v>
      </c>
      <c r="G3151" s="211" t="s">
        <v>4668</v>
      </c>
      <c r="H3151" s="617">
        <v>10735</v>
      </c>
      <c r="I3151" s="3" t="s">
        <v>3790</v>
      </c>
      <c r="J3151" s="72">
        <v>44958</v>
      </c>
      <c r="K3151" s="211">
        <v>192</v>
      </c>
      <c r="L3151" s="212" t="s">
        <v>4592</v>
      </c>
    </row>
    <row r="3152" spans="1:12" ht="25.5" hidden="1" customHeight="1" x14ac:dyDescent="0.2">
      <c r="A3152" s="3">
        <v>3146</v>
      </c>
      <c r="B3152" s="3">
        <v>2505</v>
      </c>
      <c r="C3152" s="197" t="s">
        <v>4669</v>
      </c>
      <c r="D3152" s="211">
        <v>1</v>
      </c>
      <c r="E3152" s="3"/>
      <c r="F3152" s="3" t="s">
        <v>34</v>
      </c>
      <c r="G3152" s="211" t="s">
        <v>4670</v>
      </c>
      <c r="H3152" s="617">
        <v>12430</v>
      </c>
      <c r="I3152" s="3" t="s">
        <v>3790</v>
      </c>
      <c r="J3152" s="72">
        <v>44958</v>
      </c>
      <c r="K3152" s="211">
        <v>192</v>
      </c>
      <c r="L3152" s="212" t="s">
        <v>4592</v>
      </c>
    </row>
    <row r="3153" spans="1:12" ht="38.25" hidden="1" customHeight="1" x14ac:dyDescent="0.2">
      <c r="A3153" s="3">
        <v>3147</v>
      </c>
      <c r="B3153" s="3">
        <v>2505</v>
      </c>
      <c r="C3153" s="197" t="s">
        <v>4671</v>
      </c>
      <c r="D3153" s="211">
        <v>1</v>
      </c>
      <c r="E3153" s="3"/>
      <c r="F3153" s="3" t="s">
        <v>34</v>
      </c>
      <c r="G3153" s="211" t="s">
        <v>4614</v>
      </c>
      <c r="H3153" s="617">
        <v>6520.1</v>
      </c>
      <c r="I3153" s="3" t="s">
        <v>3790</v>
      </c>
      <c r="J3153" s="72">
        <v>44958</v>
      </c>
      <c r="K3153" s="211">
        <v>192</v>
      </c>
      <c r="L3153" s="212" t="s">
        <v>4592</v>
      </c>
    </row>
    <row r="3154" spans="1:12" ht="38.25" hidden="1" customHeight="1" x14ac:dyDescent="0.2">
      <c r="A3154" s="3">
        <v>3148</v>
      </c>
      <c r="B3154" s="3">
        <v>2505</v>
      </c>
      <c r="C3154" s="197" t="s">
        <v>4672</v>
      </c>
      <c r="D3154" s="211">
        <v>1</v>
      </c>
      <c r="E3154" s="3"/>
      <c r="F3154" s="3" t="s">
        <v>34</v>
      </c>
      <c r="G3154" s="211" t="s">
        <v>4673</v>
      </c>
      <c r="H3154" s="617">
        <v>6102</v>
      </c>
      <c r="I3154" s="3" t="s">
        <v>3790</v>
      </c>
      <c r="J3154" s="72">
        <v>44958</v>
      </c>
      <c r="K3154" s="211">
        <v>192</v>
      </c>
      <c r="L3154" s="212" t="s">
        <v>4592</v>
      </c>
    </row>
    <row r="3155" spans="1:12" ht="25.5" hidden="1" customHeight="1" x14ac:dyDescent="0.2">
      <c r="A3155" s="3">
        <v>3149</v>
      </c>
      <c r="B3155" s="3">
        <v>2505</v>
      </c>
      <c r="C3155" s="197" t="s">
        <v>4674</v>
      </c>
      <c r="D3155" s="211">
        <v>1</v>
      </c>
      <c r="E3155" s="3"/>
      <c r="F3155" s="3" t="s">
        <v>34</v>
      </c>
      <c r="G3155" s="211" t="s">
        <v>4675</v>
      </c>
      <c r="H3155" s="617">
        <v>28250</v>
      </c>
      <c r="I3155" s="3" t="s">
        <v>3790</v>
      </c>
      <c r="J3155" s="72">
        <v>44958</v>
      </c>
      <c r="K3155" s="211">
        <v>192</v>
      </c>
      <c r="L3155" s="212" t="s">
        <v>4592</v>
      </c>
    </row>
    <row r="3156" spans="1:12" ht="25.5" hidden="1" customHeight="1" x14ac:dyDescent="0.2">
      <c r="A3156" s="3">
        <v>3150</v>
      </c>
      <c r="B3156" s="3">
        <v>2505</v>
      </c>
      <c r="C3156" s="197" t="s">
        <v>4676</v>
      </c>
      <c r="D3156" s="211">
        <v>1</v>
      </c>
      <c r="E3156" s="3"/>
      <c r="F3156" s="3" t="s">
        <v>34</v>
      </c>
      <c r="G3156" s="211" t="s">
        <v>4677</v>
      </c>
      <c r="H3156" s="617">
        <v>4520</v>
      </c>
      <c r="I3156" s="3" t="s">
        <v>3790</v>
      </c>
      <c r="J3156" s="72">
        <v>44958</v>
      </c>
      <c r="K3156" s="211">
        <v>192</v>
      </c>
      <c r="L3156" s="212" t="s">
        <v>4592</v>
      </c>
    </row>
    <row r="3157" spans="1:12" ht="51" hidden="1" customHeight="1" x14ac:dyDescent="0.2">
      <c r="A3157" s="3">
        <v>3151</v>
      </c>
      <c r="B3157" s="3">
        <v>2505</v>
      </c>
      <c r="C3157" s="197" t="s">
        <v>4678</v>
      </c>
      <c r="D3157" s="211">
        <v>1</v>
      </c>
      <c r="E3157" s="3"/>
      <c r="F3157" s="3" t="s">
        <v>34</v>
      </c>
      <c r="G3157" s="211" t="s">
        <v>4679</v>
      </c>
      <c r="H3157" s="617">
        <v>32770</v>
      </c>
      <c r="I3157" s="3" t="s">
        <v>3790</v>
      </c>
      <c r="J3157" s="72">
        <v>44958</v>
      </c>
      <c r="K3157" s="211">
        <v>192</v>
      </c>
      <c r="L3157" s="212" t="s">
        <v>4592</v>
      </c>
    </row>
    <row r="3158" spans="1:12" ht="51" hidden="1" customHeight="1" x14ac:dyDescent="0.2">
      <c r="A3158" s="3">
        <v>3152</v>
      </c>
      <c r="B3158" s="3">
        <v>2505</v>
      </c>
      <c r="C3158" s="197" t="s">
        <v>4680</v>
      </c>
      <c r="D3158" s="211">
        <v>1</v>
      </c>
      <c r="E3158" s="3"/>
      <c r="F3158" s="3" t="s">
        <v>34</v>
      </c>
      <c r="G3158" s="211" t="s">
        <v>4602</v>
      </c>
      <c r="H3158" s="617">
        <v>4520</v>
      </c>
      <c r="I3158" s="3" t="s">
        <v>3790</v>
      </c>
      <c r="J3158" s="72">
        <v>44958</v>
      </c>
      <c r="K3158" s="211">
        <v>192</v>
      </c>
      <c r="L3158" s="212" t="s">
        <v>4592</v>
      </c>
    </row>
    <row r="3159" spans="1:12" ht="25.5" hidden="1" customHeight="1" x14ac:dyDescent="0.2">
      <c r="A3159" s="3">
        <v>3153</v>
      </c>
      <c r="B3159" s="3">
        <v>2505</v>
      </c>
      <c r="C3159" s="197" t="s">
        <v>4681</v>
      </c>
      <c r="D3159" s="211">
        <v>1</v>
      </c>
      <c r="E3159" s="3"/>
      <c r="F3159" s="3" t="s">
        <v>34</v>
      </c>
      <c r="G3159" s="211" t="s">
        <v>4682</v>
      </c>
      <c r="H3159" s="617">
        <v>39550</v>
      </c>
      <c r="I3159" s="3" t="s">
        <v>3790</v>
      </c>
      <c r="J3159" s="72">
        <v>44958</v>
      </c>
      <c r="K3159" s="211">
        <v>192</v>
      </c>
      <c r="L3159" s="212" t="s">
        <v>4592</v>
      </c>
    </row>
    <row r="3160" spans="1:12" ht="25.5" hidden="1" customHeight="1" x14ac:dyDescent="0.2">
      <c r="A3160" s="3">
        <v>3154</v>
      </c>
      <c r="B3160" s="3">
        <v>2505</v>
      </c>
      <c r="C3160" s="197" t="s">
        <v>4683</v>
      </c>
      <c r="D3160" s="211">
        <v>1</v>
      </c>
      <c r="E3160" s="3"/>
      <c r="F3160" s="3" t="s">
        <v>34</v>
      </c>
      <c r="G3160" s="211" t="s">
        <v>4684</v>
      </c>
      <c r="H3160" s="617">
        <v>28250</v>
      </c>
      <c r="I3160" s="3" t="s">
        <v>3790</v>
      </c>
      <c r="J3160" s="72">
        <v>44958</v>
      </c>
      <c r="K3160" s="211">
        <v>192</v>
      </c>
      <c r="L3160" s="212" t="s">
        <v>4592</v>
      </c>
    </row>
    <row r="3161" spans="1:12" ht="38.25" hidden="1" customHeight="1" x14ac:dyDescent="0.2">
      <c r="A3161" s="3">
        <v>3155</v>
      </c>
      <c r="B3161" s="3">
        <v>2505</v>
      </c>
      <c r="C3161" s="197" t="s">
        <v>4685</v>
      </c>
      <c r="D3161" s="211">
        <v>1</v>
      </c>
      <c r="E3161" s="3"/>
      <c r="F3161" s="3" t="s">
        <v>34</v>
      </c>
      <c r="G3161" s="211" t="s">
        <v>4686</v>
      </c>
      <c r="H3161" s="617">
        <v>2034</v>
      </c>
      <c r="I3161" s="3" t="s">
        <v>3790</v>
      </c>
      <c r="J3161" s="72">
        <v>44958</v>
      </c>
      <c r="K3161" s="211">
        <v>192</v>
      </c>
      <c r="L3161" s="212" t="s">
        <v>4592</v>
      </c>
    </row>
    <row r="3162" spans="1:12" ht="38.25" hidden="1" customHeight="1" x14ac:dyDescent="0.2">
      <c r="A3162" s="3">
        <v>3156</v>
      </c>
      <c r="B3162" s="3">
        <v>2505</v>
      </c>
      <c r="C3162" s="197" t="s">
        <v>4687</v>
      </c>
      <c r="D3162" s="211">
        <v>1</v>
      </c>
      <c r="E3162" s="3"/>
      <c r="F3162" s="3" t="s">
        <v>34</v>
      </c>
      <c r="G3162" s="211" t="s">
        <v>4675</v>
      </c>
      <c r="H3162" s="617">
        <v>14690</v>
      </c>
      <c r="I3162" s="3" t="s">
        <v>3790</v>
      </c>
      <c r="J3162" s="72">
        <v>44958</v>
      </c>
      <c r="K3162" s="211">
        <v>192</v>
      </c>
      <c r="L3162" s="212" t="s">
        <v>4592</v>
      </c>
    </row>
    <row r="3163" spans="1:12" ht="25.5" hidden="1" customHeight="1" x14ac:dyDescent="0.2">
      <c r="A3163" s="3">
        <v>3157</v>
      </c>
      <c r="B3163" s="3">
        <v>2505</v>
      </c>
      <c r="C3163" s="197" t="s">
        <v>4688</v>
      </c>
      <c r="D3163" s="211">
        <v>1</v>
      </c>
      <c r="E3163" s="3"/>
      <c r="F3163" s="3" t="s">
        <v>34</v>
      </c>
      <c r="G3163" s="211" t="s">
        <v>4689</v>
      </c>
      <c r="H3163" s="617">
        <v>4520</v>
      </c>
      <c r="I3163" s="3" t="s">
        <v>3790</v>
      </c>
      <c r="J3163" s="72">
        <v>44958</v>
      </c>
      <c r="K3163" s="211">
        <v>192</v>
      </c>
      <c r="L3163" s="212" t="s">
        <v>4592</v>
      </c>
    </row>
    <row r="3164" spans="1:12" ht="25.5" hidden="1" customHeight="1" x14ac:dyDescent="0.2">
      <c r="A3164" s="3">
        <v>3158</v>
      </c>
      <c r="B3164" s="3">
        <v>2505</v>
      </c>
      <c r="C3164" s="197" t="s">
        <v>4690</v>
      </c>
      <c r="D3164" s="211">
        <v>1</v>
      </c>
      <c r="E3164" s="3"/>
      <c r="F3164" s="3" t="s">
        <v>34</v>
      </c>
      <c r="G3164" s="211" t="s">
        <v>4689</v>
      </c>
      <c r="H3164" s="617">
        <v>3955</v>
      </c>
      <c r="I3164" s="3" t="s">
        <v>3790</v>
      </c>
      <c r="J3164" s="72">
        <v>44958</v>
      </c>
      <c r="K3164" s="211">
        <v>192</v>
      </c>
      <c r="L3164" s="212" t="s">
        <v>4592</v>
      </c>
    </row>
    <row r="3165" spans="1:12" ht="25.5" hidden="1" customHeight="1" x14ac:dyDescent="0.2">
      <c r="A3165" s="3">
        <v>3159</v>
      </c>
      <c r="B3165" s="3">
        <v>2505</v>
      </c>
      <c r="C3165" s="197" t="s">
        <v>4691</v>
      </c>
      <c r="D3165" s="211">
        <v>1</v>
      </c>
      <c r="E3165" s="3"/>
      <c r="F3165" s="3" t="s">
        <v>34</v>
      </c>
      <c r="G3165" s="211" t="s">
        <v>4689</v>
      </c>
      <c r="H3165" s="617">
        <v>3955</v>
      </c>
      <c r="I3165" s="3" t="s">
        <v>3790</v>
      </c>
      <c r="J3165" s="72">
        <v>44958</v>
      </c>
      <c r="K3165" s="211">
        <v>192</v>
      </c>
      <c r="L3165" s="212" t="s">
        <v>4592</v>
      </c>
    </row>
    <row r="3166" spans="1:12" ht="25.5" hidden="1" customHeight="1" x14ac:dyDescent="0.2">
      <c r="A3166" s="3">
        <v>3160</v>
      </c>
      <c r="B3166" s="3">
        <v>2505</v>
      </c>
      <c r="C3166" s="197" t="s">
        <v>4692</v>
      </c>
      <c r="D3166" s="211">
        <v>1</v>
      </c>
      <c r="E3166" s="3"/>
      <c r="F3166" s="3" t="s">
        <v>34</v>
      </c>
      <c r="G3166" s="211" t="s">
        <v>4693</v>
      </c>
      <c r="H3166" s="617">
        <v>1695</v>
      </c>
      <c r="I3166" s="3" t="s">
        <v>3790</v>
      </c>
      <c r="J3166" s="72">
        <v>44958</v>
      </c>
      <c r="K3166" s="211">
        <v>192</v>
      </c>
      <c r="L3166" s="212" t="s">
        <v>4592</v>
      </c>
    </row>
    <row r="3167" spans="1:12" ht="25.5" hidden="1" customHeight="1" x14ac:dyDescent="0.2">
      <c r="A3167" s="3">
        <v>3161</v>
      </c>
      <c r="B3167" s="3">
        <v>2505</v>
      </c>
      <c r="C3167" s="197" t="s">
        <v>4694</v>
      </c>
      <c r="D3167" s="211">
        <v>1</v>
      </c>
      <c r="E3167" s="3"/>
      <c r="F3167" s="3" t="s">
        <v>34</v>
      </c>
      <c r="G3167" s="211" t="s">
        <v>4695</v>
      </c>
      <c r="H3167" s="617">
        <v>3955</v>
      </c>
      <c r="I3167" s="3" t="s">
        <v>3790</v>
      </c>
      <c r="J3167" s="72">
        <v>44958</v>
      </c>
      <c r="K3167" s="211">
        <v>192</v>
      </c>
      <c r="L3167" s="212" t="s">
        <v>4592</v>
      </c>
    </row>
    <row r="3168" spans="1:12" ht="25.5" hidden="1" customHeight="1" x14ac:dyDescent="0.2">
      <c r="A3168" s="3">
        <v>3162</v>
      </c>
      <c r="B3168" s="3">
        <v>2505</v>
      </c>
      <c r="C3168" s="197" t="s">
        <v>4696</v>
      </c>
      <c r="D3168" s="211">
        <v>1</v>
      </c>
      <c r="E3168" s="3"/>
      <c r="F3168" s="3" t="s">
        <v>34</v>
      </c>
      <c r="G3168" s="211" t="s">
        <v>4697</v>
      </c>
      <c r="H3168" s="617">
        <v>3955</v>
      </c>
      <c r="I3168" s="3" t="s">
        <v>3790</v>
      </c>
      <c r="J3168" s="72">
        <v>44958</v>
      </c>
      <c r="K3168" s="211">
        <v>192</v>
      </c>
      <c r="L3168" s="212" t="s">
        <v>4592</v>
      </c>
    </row>
    <row r="3169" spans="1:12" ht="25.5" hidden="1" customHeight="1" x14ac:dyDescent="0.2">
      <c r="A3169" s="3">
        <v>3163</v>
      </c>
      <c r="B3169" s="3">
        <v>2505</v>
      </c>
      <c r="C3169" s="197" t="s">
        <v>4698</v>
      </c>
      <c r="D3169" s="211">
        <v>1</v>
      </c>
      <c r="E3169" s="3"/>
      <c r="F3169" s="3" t="s">
        <v>34</v>
      </c>
      <c r="G3169" s="211" t="s">
        <v>4697</v>
      </c>
      <c r="H3169" s="617">
        <v>3955</v>
      </c>
      <c r="I3169" s="3" t="s">
        <v>3790</v>
      </c>
      <c r="J3169" s="72">
        <v>44958</v>
      </c>
      <c r="K3169" s="211">
        <v>192</v>
      </c>
      <c r="L3169" s="212" t="s">
        <v>4592</v>
      </c>
    </row>
    <row r="3170" spans="1:12" ht="25.5" hidden="1" customHeight="1" x14ac:dyDescent="0.2">
      <c r="A3170" s="3">
        <v>3164</v>
      </c>
      <c r="B3170" s="3">
        <v>2505</v>
      </c>
      <c r="C3170" s="197" t="s">
        <v>4699</v>
      </c>
      <c r="D3170" s="211">
        <v>1</v>
      </c>
      <c r="E3170" s="3"/>
      <c r="F3170" s="3" t="s">
        <v>34</v>
      </c>
      <c r="G3170" s="211" t="s">
        <v>4700</v>
      </c>
      <c r="H3170" s="617">
        <v>3955</v>
      </c>
      <c r="I3170" s="3" t="s">
        <v>3790</v>
      </c>
      <c r="J3170" s="72">
        <v>44958</v>
      </c>
      <c r="K3170" s="211">
        <v>192</v>
      </c>
      <c r="L3170" s="212" t="s">
        <v>4592</v>
      </c>
    </row>
    <row r="3171" spans="1:12" ht="63.75" hidden="1" customHeight="1" x14ac:dyDescent="0.2">
      <c r="A3171" s="3">
        <v>3165</v>
      </c>
      <c r="B3171" s="3">
        <v>2505</v>
      </c>
      <c r="C3171" s="197" t="s">
        <v>4701</v>
      </c>
      <c r="D3171" s="211">
        <v>1</v>
      </c>
      <c r="E3171" s="3"/>
      <c r="F3171" s="3" t="s">
        <v>34</v>
      </c>
      <c r="G3171" s="211" t="s">
        <v>4702</v>
      </c>
      <c r="H3171" s="617">
        <v>3955</v>
      </c>
      <c r="I3171" s="3" t="s">
        <v>3790</v>
      </c>
      <c r="J3171" s="72">
        <v>44958</v>
      </c>
      <c r="K3171" s="211">
        <v>192</v>
      </c>
      <c r="L3171" s="272" t="s">
        <v>4703</v>
      </c>
    </row>
    <row r="3172" spans="1:12" ht="25.5" hidden="1" customHeight="1" x14ac:dyDescent="0.2">
      <c r="A3172" s="3">
        <v>3166</v>
      </c>
      <c r="B3172" s="188">
        <v>2801</v>
      </c>
      <c r="C3172" s="224" t="s">
        <v>37</v>
      </c>
      <c r="D3172" s="188" t="s">
        <v>3478</v>
      </c>
      <c r="E3172" s="188"/>
      <c r="F3172" s="188" t="s">
        <v>39</v>
      </c>
      <c r="G3172" s="517">
        <v>50201706</v>
      </c>
      <c r="H3172" s="618">
        <v>196000</v>
      </c>
      <c r="I3172" s="188" t="s">
        <v>40</v>
      </c>
      <c r="J3172" s="261" t="s">
        <v>4713</v>
      </c>
      <c r="K3172" s="382">
        <v>374</v>
      </c>
      <c r="L3172" s="273"/>
    </row>
    <row r="3173" spans="1:12" ht="25.5" hidden="1" customHeight="1" x14ac:dyDescent="0.2">
      <c r="A3173" s="3">
        <v>3167</v>
      </c>
      <c r="B3173" s="188">
        <v>2801</v>
      </c>
      <c r="C3173" s="224" t="s">
        <v>2403</v>
      </c>
      <c r="D3173" s="188" t="s">
        <v>3481</v>
      </c>
      <c r="E3173" s="188"/>
      <c r="F3173" s="188" t="s">
        <v>39</v>
      </c>
      <c r="G3173" s="517">
        <v>50161509</v>
      </c>
      <c r="H3173" s="618">
        <v>7500</v>
      </c>
      <c r="I3173" s="188" t="s">
        <v>40</v>
      </c>
      <c r="J3173" s="191" t="s">
        <v>4714</v>
      </c>
      <c r="K3173" s="382">
        <v>374</v>
      </c>
      <c r="L3173" s="273"/>
    </row>
    <row r="3174" spans="1:12" ht="38.25" hidden="1" customHeight="1" x14ac:dyDescent="0.2">
      <c r="A3174" s="3">
        <v>3168</v>
      </c>
      <c r="B3174" s="188">
        <v>2801</v>
      </c>
      <c r="C3174" s="224" t="s">
        <v>4715</v>
      </c>
      <c r="D3174" s="188">
        <v>3</v>
      </c>
      <c r="E3174" s="188"/>
      <c r="F3174" s="188" t="s">
        <v>39</v>
      </c>
      <c r="G3174" s="517">
        <v>4411</v>
      </c>
      <c r="H3174" s="618">
        <v>15500</v>
      </c>
      <c r="I3174" s="188" t="s">
        <v>4716</v>
      </c>
      <c r="J3174" s="191" t="s">
        <v>4714</v>
      </c>
      <c r="K3174" s="382">
        <v>351</v>
      </c>
      <c r="L3174" s="273"/>
    </row>
    <row r="3175" spans="1:12" ht="51" hidden="1" customHeight="1" x14ac:dyDescent="0.2">
      <c r="A3175" s="3">
        <v>3169</v>
      </c>
      <c r="B3175" s="188">
        <v>2820</v>
      </c>
      <c r="C3175" s="224" t="s">
        <v>4717</v>
      </c>
      <c r="D3175" s="188">
        <v>60</v>
      </c>
      <c r="E3175" s="188"/>
      <c r="F3175" s="188" t="s">
        <v>4718</v>
      </c>
      <c r="G3175" s="274">
        <v>43223338</v>
      </c>
      <c r="H3175" s="618">
        <v>5070000</v>
      </c>
      <c r="I3175" s="188" t="s">
        <v>364</v>
      </c>
      <c r="J3175" s="186">
        <v>45017</v>
      </c>
      <c r="K3175" s="382">
        <v>304</v>
      </c>
      <c r="L3175" s="273"/>
    </row>
    <row r="3176" spans="1:12" ht="51" hidden="1" customHeight="1" x14ac:dyDescent="0.2">
      <c r="A3176" s="3">
        <v>3170</v>
      </c>
      <c r="B3176" s="188">
        <v>2820</v>
      </c>
      <c r="C3176" s="224" t="s">
        <v>4719</v>
      </c>
      <c r="D3176" s="188">
        <v>30</v>
      </c>
      <c r="E3176" s="188"/>
      <c r="F3176" s="188" t="s">
        <v>4720</v>
      </c>
      <c r="G3176" s="274">
        <v>43223338</v>
      </c>
      <c r="H3176" s="618">
        <v>2535000</v>
      </c>
      <c r="I3176" s="188" t="s">
        <v>364</v>
      </c>
      <c r="J3176" s="186">
        <v>45017</v>
      </c>
      <c r="K3176" s="382">
        <v>304</v>
      </c>
      <c r="L3176" s="273"/>
    </row>
    <row r="3177" spans="1:12" ht="51" hidden="1" customHeight="1" x14ac:dyDescent="0.2">
      <c r="A3177" s="3">
        <v>3171</v>
      </c>
      <c r="B3177" s="188">
        <v>2820</v>
      </c>
      <c r="C3177" s="224" t="s">
        <v>4721</v>
      </c>
      <c r="D3177" s="188">
        <v>20</v>
      </c>
      <c r="E3177" s="188"/>
      <c r="F3177" s="188" t="s">
        <v>4510</v>
      </c>
      <c r="G3177" s="274">
        <v>43223338</v>
      </c>
      <c r="H3177" s="618">
        <v>975000</v>
      </c>
      <c r="I3177" s="188" t="s">
        <v>364</v>
      </c>
      <c r="J3177" s="186">
        <v>45017</v>
      </c>
      <c r="K3177" s="382">
        <v>304</v>
      </c>
      <c r="L3177" s="273"/>
    </row>
    <row r="3178" spans="1:12" ht="76.5" hidden="1" customHeight="1" x14ac:dyDescent="0.2">
      <c r="A3178" s="3">
        <v>3172</v>
      </c>
      <c r="B3178" s="188">
        <v>2820</v>
      </c>
      <c r="C3178" s="224" t="s">
        <v>4722</v>
      </c>
      <c r="D3178" s="188">
        <v>20</v>
      </c>
      <c r="E3178" s="188"/>
      <c r="F3178" s="188" t="s">
        <v>4720</v>
      </c>
      <c r="G3178" s="274">
        <v>43223339</v>
      </c>
      <c r="H3178" s="618">
        <v>7000000</v>
      </c>
      <c r="I3178" s="188" t="s">
        <v>35</v>
      </c>
      <c r="J3178" s="186">
        <v>45017</v>
      </c>
      <c r="K3178" s="382">
        <v>314</v>
      </c>
      <c r="L3178" s="273"/>
    </row>
    <row r="3179" spans="1:12" ht="76.5" hidden="1" customHeight="1" x14ac:dyDescent="0.2">
      <c r="A3179" s="3">
        <v>3173</v>
      </c>
      <c r="B3179" s="188">
        <v>2820</v>
      </c>
      <c r="C3179" s="224" t="s">
        <v>4723</v>
      </c>
      <c r="D3179" s="188">
        <v>20</v>
      </c>
      <c r="E3179" s="188"/>
      <c r="F3179" s="188" t="s">
        <v>4720</v>
      </c>
      <c r="G3179" s="274">
        <v>43223339</v>
      </c>
      <c r="H3179" s="618">
        <v>4000000</v>
      </c>
      <c r="I3179" s="188" t="s">
        <v>35</v>
      </c>
      <c r="J3179" s="186">
        <v>45017</v>
      </c>
      <c r="K3179" s="382">
        <v>314</v>
      </c>
      <c r="L3179" s="273"/>
    </row>
    <row r="3180" spans="1:12" ht="63.75" hidden="1" customHeight="1" x14ac:dyDescent="0.2">
      <c r="A3180" s="3">
        <v>3174</v>
      </c>
      <c r="B3180" s="188">
        <v>2820</v>
      </c>
      <c r="C3180" s="224" t="s">
        <v>4724</v>
      </c>
      <c r="D3180" s="188">
        <v>20</v>
      </c>
      <c r="E3180" s="188"/>
      <c r="F3180" s="188" t="s">
        <v>4510</v>
      </c>
      <c r="G3180" s="274">
        <v>43223339</v>
      </c>
      <c r="H3180" s="618">
        <v>600000</v>
      </c>
      <c r="I3180" s="188" t="s">
        <v>364</v>
      </c>
      <c r="J3180" s="186">
        <v>44958</v>
      </c>
      <c r="K3180" s="382">
        <v>304</v>
      </c>
      <c r="L3180" s="273"/>
    </row>
    <row r="3181" spans="1:12" ht="51" hidden="1" customHeight="1" x14ac:dyDescent="0.2">
      <c r="A3181" s="3">
        <v>3175</v>
      </c>
      <c r="B3181" s="188">
        <v>2820</v>
      </c>
      <c r="C3181" s="224" t="s">
        <v>4725</v>
      </c>
      <c r="D3181" s="188">
        <v>100</v>
      </c>
      <c r="E3181" s="188"/>
      <c r="F3181" s="188" t="s">
        <v>4510</v>
      </c>
      <c r="G3181" s="274">
        <v>43201553</v>
      </c>
      <c r="H3181" s="618">
        <v>2145000</v>
      </c>
      <c r="I3181" s="188" t="s">
        <v>364</v>
      </c>
      <c r="J3181" s="186">
        <v>45017</v>
      </c>
      <c r="K3181" s="382">
        <v>304</v>
      </c>
      <c r="L3181" s="273"/>
    </row>
    <row r="3182" spans="1:12" ht="63.75" hidden="1" customHeight="1" x14ac:dyDescent="0.2">
      <c r="A3182" s="3">
        <v>3176</v>
      </c>
      <c r="B3182" s="188">
        <v>2820</v>
      </c>
      <c r="C3182" s="224" t="s">
        <v>4726</v>
      </c>
      <c r="D3182" s="188">
        <v>50</v>
      </c>
      <c r="E3182" s="188"/>
      <c r="F3182" s="188" t="s">
        <v>4510</v>
      </c>
      <c r="G3182" s="274">
        <v>43201553</v>
      </c>
      <c r="H3182" s="618">
        <v>1072500</v>
      </c>
      <c r="I3182" s="188" t="s">
        <v>364</v>
      </c>
      <c r="J3182" s="186">
        <v>45017</v>
      </c>
      <c r="K3182" s="382">
        <v>304</v>
      </c>
      <c r="L3182" s="273"/>
    </row>
    <row r="3183" spans="1:12" ht="63.75" hidden="1" customHeight="1" x14ac:dyDescent="0.2">
      <c r="A3183" s="3">
        <v>3177</v>
      </c>
      <c r="B3183" s="188">
        <v>2820</v>
      </c>
      <c r="C3183" s="224" t="s">
        <v>4727</v>
      </c>
      <c r="D3183" s="188">
        <v>50</v>
      </c>
      <c r="E3183" s="188"/>
      <c r="F3183" s="188" t="s">
        <v>4510</v>
      </c>
      <c r="G3183" s="274">
        <v>43201553</v>
      </c>
      <c r="H3183" s="618">
        <v>1072500</v>
      </c>
      <c r="I3183" s="188" t="s">
        <v>364</v>
      </c>
      <c r="J3183" s="186">
        <v>45017</v>
      </c>
      <c r="K3183" s="382">
        <v>304</v>
      </c>
      <c r="L3183" s="273"/>
    </row>
    <row r="3184" spans="1:12" ht="51" hidden="1" customHeight="1" x14ac:dyDescent="0.2">
      <c r="A3184" s="3">
        <v>3178</v>
      </c>
      <c r="B3184" s="188">
        <v>2820</v>
      </c>
      <c r="C3184" s="224" t="s">
        <v>4728</v>
      </c>
      <c r="D3184" s="188">
        <v>40</v>
      </c>
      <c r="E3184" s="188"/>
      <c r="F3184" s="188" t="s">
        <v>4720</v>
      </c>
      <c r="G3184" s="274">
        <v>43223326</v>
      </c>
      <c r="H3184" s="618">
        <v>920000</v>
      </c>
      <c r="I3184" s="188" t="s">
        <v>364</v>
      </c>
      <c r="J3184" s="186">
        <v>45017</v>
      </c>
      <c r="K3184" s="382">
        <v>304</v>
      </c>
      <c r="L3184" s="273"/>
    </row>
    <row r="3185" spans="1:12" ht="51" hidden="1" customHeight="1" x14ac:dyDescent="0.2">
      <c r="A3185" s="3">
        <v>3179</v>
      </c>
      <c r="B3185" s="188">
        <v>2820</v>
      </c>
      <c r="C3185" s="224" t="s">
        <v>4729</v>
      </c>
      <c r="D3185" s="188">
        <v>4</v>
      </c>
      <c r="E3185" s="188"/>
      <c r="F3185" s="188" t="s">
        <v>4510</v>
      </c>
      <c r="G3185" s="274">
        <v>43223306</v>
      </c>
      <c r="H3185" s="618">
        <v>4000000</v>
      </c>
      <c r="I3185" s="188" t="s">
        <v>35</v>
      </c>
      <c r="J3185" s="186">
        <v>44986</v>
      </c>
      <c r="K3185" s="382">
        <v>314</v>
      </c>
      <c r="L3185" s="273"/>
    </row>
    <row r="3186" spans="1:12" ht="38.25" hidden="1" customHeight="1" x14ac:dyDescent="0.2">
      <c r="A3186" s="3">
        <v>3180</v>
      </c>
      <c r="B3186" s="188">
        <v>2820</v>
      </c>
      <c r="C3186" s="224" t="s">
        <v>4730</v>
      </c>
      <c r="D3186" s="188">
        <v>6</v>
      </c>
      <c r="E3186" s="188"/>
      <c r="F3186" s="188" t="s">
        <v>4510</v>
      </c>
      <c r="G3186" s="274">
        <v>43223306</v>
      </c>
      <c r="H3186" s="618">
        <v>1800000</v>
      </c>
      <c r="I3186" s="188" t="s">
        <v>35</v>
      </c>
      <c r="J3186" s="186">
        <v>44986</v>
      </c>
      <c r="K3186" s="382">
        <v>314</v>
      </c>
      <c r="L3186" s="273"/>
    </row>
    <row r="3187" spans="1:12" ht="51" hidden="1" customHeight="1" x14ac:dyDescent="0.2">
      <c r="A3187" s="3">
        <v>3181</v>
      </c>
      <c r="B3187" s="188">
        <v>2820</v>
      </c>
      <c r="C3187" s="224" t="s">
        <v>4731</v>
      </c>
      <c r="D3187" s="188">
        <v>6</v>
      </c>
      <c r="E3187" s="188"/>
      <c r="F3187" s="188" t="s">
        <v>4510</v>
      </c>
      <c r="G3187" s="274">
        <v>43223306</v>
      </c>
      <c r="H3187" s="618">
        <v>900000</v>
      </c>
      <c r="I3187" s="188" t="s">
        <v>35</v>
      </c>
      <c r="J3187" s="186">
        <v>44986</v>
      </c>
      <c r="K3187" s="382">
        <v>314</v>
      </c>
      <c r="L3187" s="273"/>
    </row>
    <row r="3188" spans="1:12" ht="38.25" hidden="1" customHeight="1" x14ac:dyDescent="0.2">
      <c r="A3188" s="3">
        <v>3182</v>
      </c>
      <c r="B3188" s="188">
        <v>2820</v>
      </c>
      <c r="C3188" s="224" t="s">
        <v>4732</v>
      </c>
      <c r="D3188" s="188">
        <v>4000</v>
      </c>
      <c r="E3188" s="188"/>
      <c r="F3188" s="188" t="s">
        <v>4510</v>
      </c>
      <c r="G3188" s="274">
        <v>26121607</v>
      </c>
      <c r="H3188" s="618">
        <v>8000000</v>
      </c>
      <c r="I3188" s="188" t="s">
        <v>364</v>
      </c>
      <c r="J3188" s="186">
        <v>44958</v>
      </c>
      <c r="K3188" s="382">
        <v>299</v>
      </c>
      <c r="L3188" s="273"/>
    </row>
    <row r="3189" spans="1:12" ht="38.25" hidden="1" customHeight="1" x14ac:dyDescent="0.2">
      <c r="A3189" s="3">
        <v>3183</v>
      </c>
      <c r="B3189" s="188">
        <v>2820</v>
      </c>
      <c r="C3189" s="224" t="s">
        <v>4733</v>
      </c>
      <c r="D3189" s="188">
        <v>6000</v>
      </c>
      <c r="E3189" s="188"/>
      <c r="F3189" s="188" t="s">
        <v>4510</v>
      </c>
      <c r="G3189" s="274">
        <v>26121607</v>
      </c>
      <c r="H3189" s="618">
        <v>7800000</v>
      </c>
      <c r="I3189" s="188" t="s">
        <v>364</v>
      </c>
      <c r="J3189" s="186">
        <v>44958</v>
      </c>
      <c r="K3189" s="382">
        <v>299</v>
      </c>
      <c r="L3189" s="273"/>
    </row>
    <row r="3190" spans="1:12" ht="38.25" hidden="1" customHeight="1" x14ac:dyDescent="0.2">
      <c r="A3190" s="3">
        <v>3184</v>
      </c>
      <c r="B3190" s="188">
        <v>2820</v>
      </c>
      <c r="C3190" s="224" t="s">
        <v>4734</v>
      </c>
      <c r="D3190" s="188">
        <v>6000</v>
      </c>
      <c r="E3190" s="188"/>
      <c r="F3190" s="188" t="s">
        <v>4510</v>
      </c>
      <c r="G3190" s="274">
        <v>26121607</v>
      </c>
      <c r="H3190" s="618">
        <v>7020000</v>
      </c>
      <c r="I3190" s="188" t="s">
        <v>364</v>
      </c>
      <c r="J3190" s="186">
        <v>44958</v>
      </c>
      <c r="K3190" s="382">
        <v>299</v>
      </c>
      <c r="L3190" s="273"/>
    </row>
    <row r="3191" spans="1:12" ht="38.25" hidden="1" customHeight="1" x14ac:dyDescent="0.2">
      <c r="A3191" s="3">
        <v>3185</v>
      </c>
      <c r="B3191" s="188">
        <v>2820</v>
      </c>
      <c r="C3191" s="224" t="s">
        <v>4735</v>
      </c>
      <c r="D3191" s="188">
        <v>750</v>
      </c>
      <c r="E3191" s="188"/>
      <c r="F3191" s="188" t="s">
        <v>4510</v>
      </c>
      <c r="G3191" s="274">
        <v>26121630</v>
      </c>
      <c r="H3191" s="618">
        <v>12500000</v>
      </c>
      <c r="I3191" s="188" t="s">
        <v>35</v>
      </c>
      <c r="J3191" s="186">
        <v>44958</v>
      </c>
      <c r="K3191" s="382">
        <v>314</v>
      </c>
      <c r="L3191" s="273"/>
    </row>
    <row r="3192" spans="1:12" ht="51" hidden="1" customHeight="1" x14ac:dyDescent="0.2">
      <c r="A3192" s="3">
        <v>3186</v>
      </c>
      <c r="B3192" s="188">
        <v>2820</v>
      </c>
      <c r="C3192" s="224" t="s">
        <v>4736</v>
      </c>
      <c r="D3192" s="188">
        <v>70</v>
      </c>
      <c r="E3192" s="188"/>
      <c r="F3192" s="188" t="s">
        <v>4510</v>
      </c>
      <c r="G3192" s="274">
        <v>43223326</v>
      </c>
      <c r="H3192" s="618">
        <v>560000</v>
      </c>
      <c r="I3192" s="188" t="s">
        <v>364</v>
      </c>
      <c r="J3192" s="186">
        <v>44958</v>
      </c>
      <c r="K3192" s="382">
        <v>304</v>
      </c>
      <c r="L3192" s="273"/>
    </row>
    <row r="3193" spans="1:12" ht="51" hidden="1" customHeight="1" x14ac:dyDescent="0.2">
      <c r="A3193" s="3">
        <v>3187</v>
      </c>
      <c r="B3193" s="188">
        <v>2820</v>
      </c>
      <c r="C3193" s="224" t="s">
        <v>4737</v>
      </c>
      <c r="D3193" s="188">
        <v>150</v>
      </c>
      <c r="E3193" s="188"/>
      <c r="F3193" s="188" t="s">
        <v>4510</v>
      </c>
      <c r="G3193" s="274">
        <v>43223326</v>
      </c>
      <c r="H3193" s="618">
        <v>1200000</v>
      </c>
      <c r="I3193" s="188" t="s">
        <v>364</v>
      </c>
      <c r="J3193" s="186">
        <v>44958</v>
      </c>
      <c r="K3193" s="382">
        <v>304</v>
      </c>
      <c r="L3193" s="273"/>
    </row>
    <row r="3194" spans="1:12" ht="51" hidden="1" customHeight="1" x14ac:dyDescent="0.2">
      <c r="A3194" s="3">
        <v>3188</v>
      </c>
      <c r="B3194" s="188">
        <v>2820</v>
      </c>
      <c r="C3194" s="224" t="s">
        <v>4738</v>
      </c>
      <c r="D3194" s="188">
        <v>200</v>
      </c>
      <c r="E3194" s="188"/>
      <c r="F3194" s="188" t="s">
        <v>4510</v>
      </c>
      <c r="G3194" s="274">
        <v>43223326</v>
      </c>
      <c r="H3194" s="618">
        <v>1600000</v>
      </c>
      <c r="I3194" s="188" t="s">
        <v>364</v>
      </c>
      <c r="J3194" s="186">
        <v>44958</v>
      </c>
      <c r="K3194" s="382">
        <v>304</v>
      </c>
      <c r="L3194" s="273"/>
    </row>
    <row r="3195" spans="1:12" ht="51" hidden="1" customHeight="1" x14ac:dyDescent="0.2">
      <c r="A3195" s="3">
        <v>3189</v>
      </c>
      <c r="B3195" s="188">
        <v>2820</v>
      </c>
      <c r="C3195" s="224" t="s">
        <v>4739</v>
      </c>
      <c r="D3195" s="188">
        <v>75</v>
      </c>
      <c r="E3195" s="188"/>
      <c r="F3195" s="188" t="s">
        <v>4510</v>
      </c>
      <c r="G3195" s="274">
        <v>43223326</v>
      </c>
      <c r="H3195" s="618">
        <v>600000</v>
      </c>
      <c r="I3195" s="188" t="s">
        <v>364</v>
      </c>
      <c r="J3195" s="186">
        <v>44958</v>
      </c>
      <c r="K3195" s="382">
        <v>304</v>
      </c>
      <c r="L3195" s="273"/>
    </row>
    <row r="3196" spans="1:12" ht="51" hidden="1" customHeight="1" x14ac:dyDescent="0.2">
      <c r="A3196" s="3">
        <v>3190</v>
      </c>
      <c r="B3196" s="188">
        <v>2820</v>
      </c>
      <c r="C3196" s="224" t="s">
        <v>4740</v>
      </c>
      <c r="D3196" s="188">
        <v>30</v>
      </c>
      <c r="E3196" s="188"/>
      <c r="F3196" s="188" t="s">
        <v>4510</v>
      </c>
      <c r="G3196" s="274">
        <v>43223326</v>
      </c>
      <c r="H3196" s="618">
        <v>240000</v>
      </c>
      <c r="I3196" s="188" t="s">
        <v>364</v>
      </c>
      <c r="J3196" s="186">
        <v>44958</v>
      </c>
      <c r="K3196" s="382">
        <v>304</v>
      </c>
      <c r="L3196" s="273"/>
    </row>
    <row r="3197" spans="1:12" ht="51" hidden="1" customHeight="1" x14ac:dyDescent="0.2">
      <c r="A3197" s="3">
        <v>3191</v>
      </c>
      <c r="B3197" s="188">
        <v>2820</v>
      </c>
      <c r="C3197" s="224" t="s">
        <v>4741</v>
      </c>
      <c r="D3197" s="188">
        <v>20</v>
      </c>
      <c r="E3197" s="188"/>
      <c r="F3197" s="188" t="s">
        <v>4510</v>
      </c>
      <c r="G3197" s="274">
        <v>43223326</v>
      </c>
      <c r="H3197" s="618">
        <v>160000</v>
      </c>
      <c r="I3197" s="188" t="s">
        <v>364</v>
      </c>
      <c r="J3197" s="186">
        <v>44958</v>
      </c>
      <c r="K3197" s="382">
        <v>304</v>
      </c>
      <c r="L3197" s="273"/>
    </row>
    <row r="3198" spans="1:12" ht="51" hidden="1" customHeight="1" x14ac:dyDescent="0.2">
      <c r="A3198" s="3">
        <v>3192</v>
      </c>
      <c r="B3198" s="188">
        <v>2820</v>
      </c>
      <c r="C3198" s="224" t="s">
        <v>4742</v>
      </c>
      <c r="D3198" s="188">
        <v>1000</v>
      </c>
      <c r="E3198" s="188"/>
      <c r="F3198" s="188" t="s">
        <v>4510</v>
      </c>
      <c r="G3198" s="274">
        <v>31162418</v>
      </c>
      <c r="H3198" s="618">
        <v>150000</v>
      </c>
      <c r="I3198" s="188" t="s">
        <v>364</v>
      </c>
      <c r="J3198" s="186">
        <v>44986</v>
      </c>
      <c r="K3198" s="382">
        <v>364</v>
      </c>
      <c r="L3198" s="273"/>
    </row>
    <row r="3199" spans="1:12" ht="25.5" hidden="1" customHeight="1" x14ac:dyDescent="0.2">
      <c r="A3199" s="3">
        <v>3193</v>
      </c>
      <c r="B3199" s="188">
        <v>2820</v>
      </c>
      <c r="C3199" s="224" t="s">
        <v>4743</v>
      </c>
      <c r="D3199" s="188">
        <v>30</v>
      </c>
      <c r="E3199" s="188"/>
      <c r="F3199" s="188" t="s">
        <v>4510</v>
      </c>
      <c r="G3199" s="274">
        <v>43223314</v>
      </c>
      <c r="H3199" s="618">
        <v>600000</v>
      </c>
      <c r="I3199" s="188" t="s">
        <v>3897</v>
      </c>
      <c r="J3199" s="186">
        <v>44986</v>
      </c>
      <c r="K3199" s="382">
        <v>354</v>
      </c>
      <c r="L3199" s="273"/>
    </row>
    <row r="3200" spans="1:12" ht="25.5" hidden="1" customHeight="1" x14ac:dyDescent="0.2">
      <c r="A3200" s="3">
        <v>3194</v>
      </c>
      <c r="B3200" s="188">
        <v>2820</v>
      </c>
      <c r="C3200" s="224" t="s">
        <v>4744</v>
      </c>
      <c r="D3200" s="188">
        <v>30</v>
      </c>
      <c r="E3200" s="188"/>
      <c r="F3200" s="188" t="s">
        <v>4510</v>
      </c>
      <c r="G3200" s="274">
        <v>43223314</v>
      </c>
      <c r="H3200" s="618">
        <v>400000</v>
      </c>
      <c r="I3200" s="188" t="s">
        <v>3897</v>
      </c>
      <c r="J3200" s="186">
        <v>44986</v>
      </c>
      <c r="K3200" s="382">
        <v>354</v>
      </c>
      <c r="L3200" s="273"/>
    </row>
    <row r="3201" spans="1:12" ht="38.25" hidden="1" customHeight="1" x14ac:dyDescent="0.2">
      <c r="A3201" s="3">
        <v>3195</v>
      </c>
      <c r="B3201" s="188">
        <v>2820</v>
      </c>
      <c r="C3201" s="224" t="s">
        <v>4745</v>
      </c>
      <c r="D3201" s="188">
        <v>20</v>
      </c>
      <c r="E3201" s="188"/>
      <c r="F3201" s="188" t="s">
        <v>4510</v>
      </c>
      <c r="G3201" s="274">
        <v>43223302</v>
      </c>
      <c r="H3201" s="618">
        <v>300000</v>
      </c>
      <c r="I3201" s="188" t="s">
        <v>693</v>
      </c>
      <c r="J3201" s="186">
        <v>45017</v>
      </c>
      <c r="K3201" s="382">
        <v>364</v>
      </c>
      <c r="L3201" s="273"/>
    </row>
    <row r="3202" spans="1:12" ht="38.25" hidden="1" customHeight="1" x14ac:dyDescent="0.2">
      <c r="A3202" s="3">
        <v>3196</v>
      </c>
      <c r="B3202" s="188">
        <v>2820</v>
      </c>
      <c r="C3202" s="224" t="s">
        <v>4746</v>
      </c>
      <c r="D3202" s="188">
        <v>3</v>
      </c>
      <c r="E3202" s="188"/>
      <c r="F3202" s="188" t="s">
        <v>4510</v>
      </c>
      <c r="G3202" s="188">
        <v>43223332</v>
      </c>
      <c r="H3202" s="618">
        <v>1500000</v>
      </c>
      <c r="I3202" s="188" t="s">
        <v>3648</v>
      </c>
      <c r="J3202" s="186">
        <v>44986</v>
      </c>
      <c r="K3202" s="382">
        <v>329</v>
      </c>
      <c r="L3202" s="273"/>
    </row>
    <row r="3203" spans="1:12" ht="51" hidden="1" customHeight="1" x14ac:dyDescent="0.2">
      <c r="A3203" s="3">
        <v>3197</v>
      </c>
      <c r="B3203" s="188">
        <v>2820</v>
      </c>
      <c r="C3203" s="224" t="s">
        <v>4747</v>
      </c>
      <c r="D3203" s="188">
        <v>2</v>
      </c>
      <c r="E3203" s="188"/>
      <c r="F3203" s="188" t="s">
        <v>4510</v>
      </c>
      <c r="G3203" s="188">
        <v>72154201</v>
      </c>
      <c r="H3203" s="618">
        <v>2500000</v>
      </c>
      <c r="I3203" s="188" t="s">
        <v>4748</v>
      </c>
      <c r="J3203" s="186">
        <v>45017</v>
      </c>
      <c r="K3203" s="382">
        <v>193</v>
      </c>
      <c r="L3203" s="273"/>
    </row>
    <row r="3204" spans="1:12" ht="25.5" hidden="1" customHeight="1" x14ac:dyDescent="0.2">
      <c r="A3204" s="3">
        <v>3198</v>
      </c>
      <c r="B3204" s="188">
        <v>2820</v>
      </c>
      <c r="C3204" s="224" t="s">
        <v>4749</v>
      </c>
      <c r="D3204" s="188">
        <v>5</v>
      </c>
      <c r="E3204" s="188"/>
      <c r="F3204" s="188" t="s">
        <v>4750</v>
      </c>
      <c r="G3204" s="188">
        <v>43191609</v>
      </c>
      <c r="H3204" s="618">
        <v>950000</v>
      </c>
      <c r="I3204" s="188" t="s">
        <v>2186</v>
      </c>
      <c r="J3204" s="186">
        <v>45170</v>
      </c>
      <c r="K3204" s="382">
        <v>364</v>
      </c>
      <c r="L3204" s="273"/>
    </row>
    <row r="3205" spans="1:12" ht="25.5" hidden="1" customHeight="1" x14ac:dyDescent="0.2">
      <c r="A3205" s="3">
        <v>3199</v>
      </c>
      <c r="B3205" s="188">
        <v>2820</v>
      </c>
      <c r="C3205" s="224" t="s">
        <v>4751</v>
      </c>
      <c r="D3205" s="188">
        <v>50</v>
      </c>
      <c r="E3205" s="188"/>
      <c r="F3205" s="188" t="s">
        <v>4750</v>
      </c>
      <c r="G3205" s="188">
        <v>31163032</v>
      </c>
      <c r="H3205" s="618">
        <v>800000</v>
      </c>
      <c r="I3205" s="188" t="s">
        <v>4712</v>
      </c>
      <c r="J3205" s="186">
        <v>45170</v>
      </c>
      <c r="K3205" s="382">
        <v>304</v>
      </c>
      <c r="L3205" s="273"/>
    </row>
    <row r="3206" spans="1:12" ht="63.75" hidden="1" customHeight="1" x14ac:dyDescent="0.2">
      <c r="A3206" s="3">
        <v>3200</v>
      </c>
      <c r="B3206" s="188">
        <v>2820</v>
      </c>
      <c r="C3206" s="224" t="s">
        <v>4752</v>
      </c>
      <c r="D3206" s="188">
        <v>50</v>
      </c>
      <c r="E3206" s="188"/>
      <c r="F3206" s="188" t="s">
        <v>4750</v>
      </c>
      <c r="G3206" s="188">
        <v>43221706</v>
      </c>
      <c r="H3206" s="618">
        <v>1900000</v>
      </c>
      <c r="I3206" s="188" t="s">
        <v>4712</v>
      </c>
      <c r="J3206" s="186">
        <v>45108</v>
      </c>
      <c r="K3206" s="382">
        <v>304</v>
      </c>
      <c r="L3206" s="273"/>
    </row>
    <row r="3207" spans="1:12" ht="38.25" hidden="1" customHeight="1" x14ac:dyDescent="0.2">
      <c r="A3207" s="3">
        <v>3201</v>
      </c>
      <c r="B3207" s="188">
        <v>2820</v>
      </c>
      <c r="C3207" s="224" t="s">
        <v>4753</v>
      </c>
      <c r="D3207" s="188">
        <v>50</v>
      </c>
      <c r="E3207" s="188"/>
      <c r="F3207" s="188" t="s">
        <v>4750</v>
      </c>
      <c r="G3207" s="211">
        <v>43222612</v>
      </c>
      <c r="H3207" s="618">
        <v>3000000</v>
      </c>
      <c r="I3207" s="188" t="s">
        <v>4712</v>
      </c>
      <c r="J3207" s="186">
        <v>45108</v>
      </c>
      <c r="K3207" s="382">
        <v>304</v>
      </c>
      <c r="L3207" s="273"/>
    </row>
    <row r="3208" spans="1:12" ht="38.25" hidden="1" customHeight="1" x14ac:dyDescent="0.2">
      <c r="A3208" s="3">
        <v>3202</v>
      </c>
      <c r="B3208" s="188">
        <v>2820</v>
      </c>
      <c r="C3208" s="224" t="s">
        <v>4754</v>
      </c>
      <c r="D3208" s="188" t="s">
        <v>4755</v>
      </c>
      <c r="E3208" s="188"/>
      <c r="F3208" s="188" t="s">
        <v>4750</v>
      </c>
      <c r="G3208" s="188">
        <v>26121609</v>
      </c>
      <c r="H3208" s="618">
        <v>1000000</v>
      </c>
      <c r="I3208" s="188" t="s">
        <v>4712</v>
      </c>
      <c r="J3208" s="186">
        <v>45017</v>
      </c>
      <c r="K3208" s="382">
        <v>299</v>
      </c>
      <c r="L3208" s="273"/>
    </row>
    <row r="3209" spans="1:12" ht="12.75" hidden="1" customHeight="1" x14ac:dyDescent="0.2">
      <c r="A3209" s="3">
        <v>3203</v>
      </c>
      <c r="B3209" s="188">
        <v>2820</v>
      </c>
      <c r="C3209" s="224" t="s">
        <v>4756</v>
      </c>
      <c r="D3209" s="188">
        <v>1000</v>
      </c>
      <c r="E3209" s="188"/>
      <c r="F3209" s="188" t="s">
        <v>4750</v>
      </c>
      <c r="G3209" s="188">
        <v>39121444</v>
      </c>
      <c r="H3209" s="618">
        <v>320000</v>
      </c>
      <c r="I3209" s="188" t="s">
        <v>4712</v>
      </c>
      <c r="J3209" s="186">
        <v>45017</v>
      </c>
      <c r="K3209" s="382">
        <v>304</v>
      </c>
      <c r="L3209" s="273"/>
    </row>
    <row r="3210" spans="1:12" ht="25.5" hidden="1" customHeight="1" x14ac:dyDescent="0.2">
      <c r="A3210" s="3">
        <v>3204</v>
      </c>
      <c r="B3210" s="188">
        <v>2820</v>
      </c>
      <c r="C3210" s="224" t="s">
        <v>4757</v>
      </c>
      <c r="D3210" s="188">
        <v>40</v>
      </c>
      <c r="E3210" s="188"/>
      <c r="F3210" s="188" t="s">
        <v>4750</v>
      </c>
      <c r="G3210" s="188">
        <v>43201553</v>
      </c>
      <c r="H3210" s="618">
        <v>10300000</v>
      </c>
      <c r="I3210" s="188" t="s">
        <v>4712</v>
      </c>
      <c r="J3210" s="271">
        <v>45017</v>
      </c>
      <c r="K3210" s="211">
        <v>304</v>
      </c>
      <c r="L3210" s="273"/>
    </row>
    <row r="3211" spans="1:12" ht="38.25" hidden="1" customHeight="1" x14ac:dyDescent="0.2">
      <c r="A3211" s="3">
        <v>3205</v>
      </c>
      <c r="B3211" s="188">
        <v>2820</v>
      </c>
      <c r="C3211" s="224" t="s">
        <v>4758</v>
      </c>
      <c r="D3211" s="188">
        <v>30</v>
      </c>
      <c r="E3211" s="188"/>
      <c r="F3211" s="188" t="s">
        <v>4750</v>
      </c>
      <c r="G3211" s="188">
        <v>43221706</v>
      </c>
      <c r="H3211" s="618">
        <v>1800000</v>
      </c>
      <c r="I3211" s="188" t="s">
        <v>4712</v>
      </c>
      <c r="J3211" s="186">
        <v>45017</v>
      </c>
      <c r="K3211" s="382">
        <v>304</v>
      </c>
      <c r="L3211" s="273"/>
    </row>
    <row r="3212" spans="1:12" ht="63.75" hidden="1" customHeight="1" x14ac:dyDescent="0.2">
      <c r="A3212" s="3">
        <v>3206</v>
      </c>
      <c r="B3212" s="188">
        <v>2820</v>
      </c>
      <c r="C3212" s="224" t="s">
        <v>4759</v>
      </c>
      <c r="D3212" s="188">
        <v>40</v>
      </c>
      <c r="E3212" s="188"/>
      <c r="F3212" s="188" t="s">
        <v>4750</v>
      </c>
      <c r="G3212" s="188">
        <v>43221706</v>
      </c>
      <c r="H3212" s="618">
        <v>12000000</v>
      </c>
      <c r="I3212" s="188" t="s">
        <v>4712</v>
      </c>
      <c r="J3212" s="186">
        <v>45108</v>
      </c>
      <c r="K3212" s="382">
        <v>304</v>
      </c>
      <c r="L3212" s="273"/>
    </row>
    <row r="3213" spans="1:12" ht="25.5" hidden="1" customHeight="1" x14ac:dyDescent="0.2">
      <c r="A3213" s="3">
        <v>3207</v>
      </c>
      <c r="B3213" s="211">
        <v>2820</v>
      </c>
      <c r="C3213" s="275" t="s">
        <v>4760</v>
      </c>
      <c r="D3213" s="211">
        <v>1</v>
      </c>
      <c r="E3213" s="188"/>
      <c r="F3213" s="188" t="s">
        <v>4750</v>
      </c>
      <c r="G3213" s="188">
        <v>81112202</v>
      </c>
      <c r="H3213" s="619">
        <v>3000000</v>
      </c>
      <c r="I3213" s="211" t="s">
        <v>4761</v>
      </c>
      <c r="J3213" s="63">
        <v>45017</v>
      </c>
      <c r="K3213" s="188">
        <v>193</v>
      </c>
      <c r="L3213" s="277"/>
    </row>
    <row r="3214" spans="1:12" ht="25.5" hidden="1" customHeight="1" x14ac:dyDescent="0.2">
      <c r="A3214" s="3">
        <v>3208</v>
      </c>
      <c r="B3214" s="211">
        <v>2820</v>
      </c>
      <c r="C3214" s="224" t="s">
        <v>4762</v>
      </c>
      <c r="D3214" s="211">
        <v>1</v>
      </c>
      <c r="E3214" s="188"/>
      <c r="F3214" s="188" t="s">
        <v>4750</v>
      </c>
      <c r="G3214" s="188">
        <v>81112202</v>
      </c>
      <c r="H3214" s="619">
        <v>3000000</v>
      </c>
      <c r="I3214" s="211" t="s">
        <v>4761</v>
      </c>
      <c r="J3214" s="63">
        <v>45017</v>
      </c>
      <c r="K3214" s="191">
        <v>193</v>
      </c>
      <c r="L3214" s="277"/>
    </row>
    <row r="3215" spans="1:12" ht="38.25" hidden="1" customHeight="1" x14ac:dyDescent="0.2">
      <c r="A3215" s="3">
        <v>3209</v>
      </c>
      <c r="B3215" s="211">
        <v>2820</v>
      </c>
      <c r="C3215" s="224" t="s">
        <v>4763</v>
      </c>
      <c r="D3215" s="211">
        <v>1</v>
      </c>
      <c r="E3215" s="188"/>
      <c r="F3215" s="188" t="s">
        <v>4750</v>
      </c>
      <c r="G3215" s="188">
        <v>83111999</v>
      </c>
      <c r="H3215" s="619">
        <v>5000000</v>
      </c>
      <c r="I3215" s="211" t="s">
        <v>4761</v>
      </c>
      <c r="J3215" s="63">
        <v>45017</v>
      </c>
      <c r="K3215" s="191">
        <v>193</v>
      </c>
      <c r="L3215" s="277"/>
    </row>
    <row r="3216" spans="1:12" ht="38.25" hidden="1" customHeight="1" x14ac:dyDescent="0.2">
      <c r="A3216" s="3">
        <v>3210</v>
      </c>
      <c r="B3216" s="211">
        <v>2820</v>
      </c>
      <c r="C3216" s="224" t="s">
        <v>4764</v>
      </c>
      <c r="D3216" s="211" t="s">
        <v>4765</v>
      </c>
      <c r="E3216" s="188"/>
      <c r="F3216" s="188" t="s">
        <v>4750</v>
      </c>
      <c r="G3216" s="188">
        <v>39121409</v>
      </c>
      <c r="H3216" s="619">
        <v>3300000</v>
      </c>
      <c r="I3216" s="211" t="s">
        <v>4712</v>
      </c>
      <c r="J3216" s="63">
        <v>45047</v>
      </c>
      <c r="K3216" s="191">
        <v>304</v>
      </c>
      <c r="L3216" s="277"/>
    </row>
    <row r="3217" spans="1:12" ht="25.5" hidden="1" customHeight="1" x14ac:dyDescent="0.2">
      <c r="A3217" s="3">
        <v>3211</v>
      </c>
      <c r="B3217" s="211">
        <v>2820</v>
      </c>
      <c r="C3217" s="224" t="s">
        <v>4766</v>
      </c>
      <c r="D3217" s="211">
        <v>75</v>
      </c>
      <c r="E3217" s="188"/>
      <c r="F3217" s="188" t="s">
        <v>4750</v>
      </c>
      <c r="G3217" s="188">
        <v>43201619</v>
      </c>
      <c r="H3217" s="619">
        <v>5700000</v>
      </c>
      <c r="I3217" s="211" t="s">
        <v>4712</v>
      </c>
      <c r="J3217" s="63">
        <v>45047</v>
      </c>
      <c r="K3217" s="191">
        <v>304</v>
      </c>
      <c r="L3217" s="277"/>
    </row>
    <row r="3218" spans="1:12" ht="38.25" hidden="1" customHeight="1" x14ac:dyDescent="0.2">
      <c r="A3218" s="3">
        <v>3212</v>
      </c>
      <c r="B3218" s="211">
        <v>2820</v>
      </c>
      <c r="C3218" s="224" t="s">
        <v>4767</v>
      </c>
      <c r="D3218" s="211">
        <v>75</v>
      </c>
      <c r="E3218" s="188"/>
      <c r="F3218" s="188" t="s">
        <v>4750</v>
      </c>
      <c r="G3218" s="188">
        <v>26111711</v>
      </c>
      <c r="H3218" s="619">
        <v>12600000</v>
      </c>
      <c r="I3218" s="211" t="s">
        <v>4705</v>
      </c>
      <c r="J3218" s="63">
        <v>45047</v>
      </c>
      <c r="K3218" s="191">
        <v>344</v>
      </c>
      <c r="L3218" s="277"/>
    </row>
    <row r="3219" spans="1:12" ht="25.5" hidden="1" customHeight="1" x14ac:dyDescent="0.2">
      <c r="A3219" s="3">
        <v>3213</v>
      </c>
      <c r="B3219" s="211">
        <v>2820</v>
      </c>
      <c r="C3219" s="224" t="s">
        <v>4768</v>
      </c>
      <c r="D3219" s="211">
        <v>100</v>
      </c>
      <c r="E3219" s="188"/>
      <c r="F3219" s="188" t="s">
        <v>4750</v>
      </c>
      <c r="G3219" s="188">
        <v>39121414</v>
      </c>
      <c r="H3219" s="619">
        <v>200000</v>
      </c>
      <c r="I3219" s="211" t="s">
        <v>4712</v>
      </c>
      <c r="J3219" s="63">
        <v>45047</v>
      </c>
      <c r="K3219" s="191">
        <v>304</v>
      </c>
      <c r="L3219" s="277"/>
    </row>
    <row r="3220" spans="1:12" ht="25.5" hidden="1" customHeight="1" x14ac:dyDescent="0.2">
      <c r="A3220" s="3">
        <v>3214</v>
      </c>
      <c r="B3220" s="211">
        <v>2820</v>
      </c>
      <c r="C3220" s="224" t="s">
        <v>4769</v>
      </c>
      <c r="D3220" s="211">
        <v>20</v>
      </c>
      <c r="E3220" s="188"/>
      <c r="F3220" s="188" t="s">
        <v>4750</v>
      </c>
      <c r="G3220" s="188">
        <v>39121414</v>
      </c>
      <c r="H3220" s="619">
        <v>500000</v>
      </c>
      <c r="I3220" s="211" t="s">
        <v>4712</v>
      </c>
      <c r="J3220" s="63">
        <v>45047</v>
      </c>
      <c r="K3220" s="191">
        <v>304</v>
      </c>
      <c r="L3220" s="277"/>
    </row>
    <row r="3221" spans="1:12" ht="25.5" hidden="1" customHeight="1" x14ac:dyDescent="0.2">
      <c r="A3221" s="3">
        <v>3215</v>
      </c>
      <c r="B3221" s="211">
        <v>2820</v>
      </c>
      <c r="C3221" s="224" t="s">
        <v>4770</v>
      </c>
      <c r="D3221" s="211">
        <v>5</v>
      </c>
      <c r="E3221" s="188"/>
      <c r="F3221" s="188" t="s">
        <v>4750</v>
      </c>
      <c r="G3221" s="188">
        <v>43221706</v>
      </c>
      <c r="H3221" s="619">
        <v>255000</v>
      </c>
      <c r="I3221" s="211" t="s">
        <v>4712</v>
      </c>
      <c r="J3221" s="63">
        <v>45047</v>
      </c>
      <c r="K3221" s="191">
        <v>304</v>
      </c>
      <c r="L3221" s="277"/>
    </row>
    <row r="3222" spans="1:12" ht="25.5" hidden="1" customHeight="1" x14ac:dyDescent="0.2">
      <c r="A3222" s="3">
        <v>3216</v>
      </c>
      <c r="B3222" s="211">
        <v>2820</v>
      </c>
      <c r="C3222" s="224" t="s">
        <v>4771</v>
      </c>
      <c r="D3222" s="211">
        <v>75</v>
      </c>
      <c r="E3222" s="188"/>
      <c r="F3222" s="188" t="s">
        <v>4750</v>
      </c>
      <c r="G3222" s="188">
        <v>43221706</v>
      </c>
      <c r="H3222" s="619">
        <v>2000000</v>
      </c>
      <c r="I3222" s="211" t="s">
        <v>4712</v>
      </c>
      <c r="J3222" s="63">
        <v>45047</v>
      </c>
      <c r="K3222" s="191">
        <v>304</v>
      </c>
      <c r="L3222" s="277"/>
    </row>
    <row r="3223" spans="1:12" ht="38.25" hidden="1" customHeight="1" x14ac:dyDescent="0.2">
      <c r="A3223" s="3">
        <v>3217</v>
      </c>
      <c r="B3223" s="211">
        <v>2820</v>
      </c>
      <c r="C3223" s="224" t="s">
        <v>4772</v>
      </c>
      <c r="D3223" s="211">
        <v>75</v>
      </c>
      <c r="E3223" s="188"/>
      <c r="F3223" s="188" t="s">
        <v>4750</v>
      </c>
      <c r="G3223" s="188">
        <v>43191510</v>
      </c>
      <c r="H3223" s="619">
        <v>2500000</v>
      </c>
      <c r="I3223" s="211" t="s">
        <v>4712</v>
      </c>
      <c r="J3223" s="63">
        <v>45047</v>
      </c>
      <c r="K3223" s="191">
        <v>304</v>
      </c>
      <c r="L3223" s="277"/>
    </row>
    <row r="3224" spans="1:12" ht="25.5" hidden="1" customHeight="1" x14ac:dyDescent="0.2">
      <c r="A3224" s="3">
        <v>3218</v>
      </c>
      <c r="B3224" s="211">
        <v>2820</v>
      </c>
      <c r="C3224" s="224" t="s">
        <v>4773</v>
      </c>
      <c r="D3224" s="211">
        <v>75</v>
      </c>
      <c r="E3224" s="188"/>
      <c r="F3224" s="188" t="s">
        <v>4750</v>
      </c>
      <c r="G3224" s="188">
        <v>43221706</v>
      </c>
      <c r="H3224" s="619">
        <v>60000</v>
      </c>
      <c r="I3224" s="211" t="s">
        <v>4712</v>
      </c>
      <c r="J3224" s="63">
        <v>45047</v>
      </c>
      <c r="K3224" s="191">
        <v>304</v>
      </c>
      <c r="L3224" s="277"/>
    </row>
    <row r="3225" spans="1:12" ht="38.25" hidden="1" customHeight="1" x14ac:dyDescent="0.2">
      <c r="A3225" s="3">
        <v>3219</v>
      </c>
      <c r="B3225" s="211">
        <v>2820</v>
      </c>
      <c r="C3225" s="224" t="s">
        <v>4774</v>
      </c>
      <c r="D3225" s="211">
        <v>10</v>
      </c>
      <c r="E3225" s="188"/>
      <c r="F3225" s="188" t="s">
        <v>4750</v>
      </c>
      <c r="G3225" s="188">
        <v>26111704</v>
      </c>
      <c r="H3225" s="619">
        <v>400000</v>
      </c>
      <c r="I3225" s="211" t="s">
        <v>4712</v>
      </c>
      <c r="J3225" s="63">
        <v>45047</v>
      </c>
      <c r="K3225" s="188">
        <v>304</v>
      </c>
      <c r="L3225" s="277"/>
    </row>
    <row r="3226" spans="1:12" ht="38.25" hidden="1" customHeight="1" x14ac:dyDescent="0.2">
      <c r="A3226" s="3">
        <v>3220</v>
      </c>
      <c r="B3226" s="211">
        <v>2820</v>
      </c>
      <c r="C3226" s="224" t="s">
        <v>4775</v>
      </c>
      <c r="D3226" s="211">
        <v>20</v>
      </c>
      <c r="E3226" s="188"/>
      <c r="F3226" s="188" t="s">
        <v>4750</v>
      </c>
      <c r="G3226" s="188">
        <v>43191510</v>
      </c>
      <c r="H3226" s="619">
        <v>900000</v>
      </c>
      <c r="I3226" s="211" t="s">
        <v>4712</v>
      </c>
      <c r="J3226" s="63">
        <v>45047</v>
      </c>
      <c r="K3226" s="188">
        <v>304</v>
      </c>
      <c r="L3226" s="277"/>
    </row>
    <row r="3227" spans="1:12" ht="25.5" hidden="1" customHeight="1" x14ac:dyDescent="0.2">
      <c r="A3227" s="3">
        <v>3221</v>
      </c>
      <c r="B3227" s="211">
        <v>2820</v>
      </c>
      <c r="C3227" s="224" t="s">
        <v>4776</v>
      </c>
      <c r="D3227" s="211">
        <v>10</v>
      </c>
      <c r="E3227" s="188"/>
      <c r="F3227" s="188" t="s">
        <v>4750</v>
      </c>
      <c r="G3227" s="188">
        <v>43191510</v>
      </c>
      <c r="H3227" s="619">
        <v>700000</v>
      </c>
      <c r="I3227" s="211" t="s">
        <v>4712</v>
      </c>
      <c r="J3227" s="63">
        <v>45047</v>
      </c>
      <c r="K3227" s="188">
        <v>304</v>
      </c>
      <c r="L3227" s="277"/>
    </row>
    <row r="3228" spans="1:12" ht="38.25" hidden="1" customHeight="1" x14ac:dyDescent="0.2">
      <c r="A3228" s="3">
        <v>3222</v>
      </c>
      <c r="B3228" s="211">
        <v>2820</v>
      </c>
      <c r="C3228" s="224" t="s">
        <v>4777</v>
      </c>
      <c r="D3228" s="211">
        <v>5</v>
      </c>
      <c r="E3228" s="188"/>
      <c r="F3228" s="188" t="s">
        <v>4750</v>
      </c>
      <c r="G3228" s="188">
        <v>26111711</v>
      </c>
      <c r="H3228" s="619">
        <v>900000</v>
      </c>
      <c r="I3228" s="211" t="s">
        <v>4705</v>
      </c>
      <c r="J3228" s="63">
        <v>45047</v>
      </c>
      <c r="K3228" s="188">
        <v>344</v>
      </c>
      <c r="L3228" s="277"/>
    </row>
    <row r="3229" spans="1:12" ht="51" hidden="1" customHeight="1" x14ac:dyDescent="0.2">
      <c r="A3229" s="3">
        <v>3223</v>
      </c>
      <c r="B3229" s="211">
        <v>2820</v>
      </c>
      <c r="C3229" s="275" t="s">
        <v>4778</v>
      </c>
      <c r="D3229" s="211">
        <v>5</v>
      </c>
      <c r="E3229" s="188"/>
      <c r="F3229" s="188" t="s">
        <v>4750</v>
      </c>
      <c r="G3229" s="188">
        <v>43221706</v>
      </c>
      <c r="H3229" s="619">
        <v>200000</v>
      </c>
      <c r="I3229" s="211" t="s">
        <v>4712</v>
      </c>
      <c r="J3229" s="63">
        <v>45047</v>
      </c>
      <c r="K3229" s="188">
        <v>304</v>
      </c>
      <c r="L3229" s="277"/>
    </row>
    <row r="3230" spans="1:12" ht="51" hidden="1" customHeight="1" x14ac:dyDescent="0.2">
      <c r="A3230" s="3">
        <v>3224</v>
      </c>
      <c r="B3230" s="211">
        <v>2820</v>
      </c>
      <c r="C3230" s="275" t="s">
        <v>4779</v>
      </c>
      <c r="D3230" s="211">
        <v>4</v>
      </c>
      <c r="E3230" s="188"/>
      <c r="F3230" s="188" t="s">
        <v>4750</v>
      </c>
      <c r="G3230" s="188">
        <v>43191510</v>
      </c>
      <c r="H3230" s="619">
        <v>350000</v>
      </c>
      <c r="I3230" s="211" t="s">
        <v>4712</v>
      </c>
      <c r="J3230" s="63">
        <v>45047</v>
      </c>
      <c r="K3230" s="188">
        <v>304</v>
      </c>
      <c r="L3230" s="277"/>
    </row>
    <row r="3231" spans="1:12" ht="25.5" hidden="1" customHeight="1" x14ac:dyDescent="0.2">
      <c r="A3231" s="3">
        <v>3225</v>
      </c>
      <c r="B3231" s="211">
        <v>2820</v>
      </c>
      <c r="C3231" s="275" t="s">
        <v>4780</v>
      </c>
      <c r="D3231" s="211">
        <v>2</v>
      </c>
      <c r="E3231" s="188"/>
      <c r="F3231" s="188" t="s">
        <v>4750</v>
      </c>
      <c r="G3231" s="188">
        <v>43221709</v>
      </c>
      <c r="H3231" s="619">
        <v>2000000</v>
      </c>
      <c r="I3231" s="211" t="s">
        <v>4705</v>
      </c>
      <c r="J3231" s="63">
        <v>45047</v>
      </c>
      <c r="K3231" s="188">
        <v>344</v>
      </c>
      <c r="L3231" s="277"/>
    </row>
    <row r="3232" spans="1:12" ht="25.5" hidden="1" customHeight="1" x14ac:dyDescent="0.2">
      <c r="A3232" s="3">
        <v>3226</v>
      </c>
      <c r="B3232" s="211">
        <v>2820</v>
      </c>
      <c r="C3232" s="275" t="s">
        <v>4781</v>
      </c>
      <c r="D3232" s="211">
        <v>2</v>
      </c>
      <c r="E3232" s="188"/>
      <c r="F3232" s="188" t="s">
        <v>4750</v>
      </c>
      <c r="G3232" s="188">
        <v>43222817</v>
      </c>
      <c r="H3232" s="619">
        <v>3100000</v>
      </c>
      <c r="I3232" s="211" t="s">
        <v>4705</v>
      </c>
      <c r="J3232" s="63">
        <v>45047</v>
      </c>
      <c r="K3232" s="188">
        <v>344</v>
      </c>
      <c r="L3232" s="277"/>
    </row>
    <row r="3233" spans="1:12" ht="25.5" hidden="1" customHeight="1" x14ac:dyDescent="0.2">
      <c r="A3233" s="3">
        <v>3227</v>
      </c>
      <c r="B3233" s="211">
        <v>2820</v>
      </c>
      <c r="C3233" s="275" t="s">
        <v>4782</v>
      </c>
      <c r="D3233" s="211">
        <v>2</v>
      </c>
      <c r="E3233" s="188"/>
      <c r="F3233" s="188" t="s">
        <v>4750</v>
      </c>
      <c r="G3233" s="188">
        <v>43221727</v>
      </c>
      <c r="H3233" s="619">
        <v>100000</v>
      </c>
      <c r="I3233" s="211" t="s">
        <v>1785</v>
      </c>
      <c r="J3233" s="63">
        <v>45047</v>
      </c>
      <c r="K3233" s="188">
        <v>314</v>
      </c>
      <c r="L3233" s="277"/>
    </row>
    <row r="3234" spans="1:12" ht="38.25" hidden="1" customHeight="1" x14ac:dyDescent="0.2">
      <c r="A3234" s="3">
        <v>3228</v>
      </c>
      <c r="B3234" s="211">
        <v>2820</v>
      </c>
      <c r="C3234" s="275" t="s">
        <v>4783</v>
      </c>
      <c r="D3234" s="211">
        <v>2</v>
      </c>
      <c r="E3234" s="188"/>
      <c r="F3234" s="188" t="s">
        <v>4750</v>
      </c>
      <c r="G3234" s="188">
        <v>39121004</v>
      </c>
      <c r="H3234" s="619">
        <v>500000</v>
      </c>
      <c r="I3234" s="211" t="s">
        <v>4712</v>
      </c>
      <c r="J3234" s="63">
        <v>45047</v>
      </c>
      <c r="K3234" s="188">
        <v>304</v>
      </c>
      <c r="L3234" s="277"/>
    </row>
    <row r="3235" spans="1:12" ht="114.75" hidden="1" customHeight="1" x14ac:dyDescent="0.2">
      <c r="A3235" s="3">
        <v>3229</v>
      </c>
      <c r="B3235" s="211">
        <v>2820</v>
      </c>
      <c r="C3235" s="275" t="s">
        <v>4784</v>
      </c>
      <c r="D3235" s="211">
        <v>1</v>
      </c>
      <c r="E3235" s="188"/>
      <c r="F3235" s="188" t="s">
        <v>4750</v>
      </c>
      <c r="G3235" s="188">
        <v>81112202</v>
      </c>
      <c r="H3235" s="579">
        <v>130000000</v>
      </c>
      <c r="I3235" s="211" t="s">
        <v>4761</v>
      </c>
      <c r="J3235" s="63">
        <v>45047</v>
      </c>
      <c r="K3235" s="188">
        <v>193</v>
      </c>
      <c r="L3235" s="277"/>
    </row>
    <row r="3236" spans="1:12" ht="102" hidden="1" customHeight="1" x14ac:dyDescent="0.2">
      <c r="A3236" s="3">
        <v>3230</v>
      </c>
      <c r="B3236" s="211">
        <v>2820</v>
      </c>
      <c r="C3236" s="275" t="s">
        <v>4785</v>
      </c>
      <c r="D3236" s="211">
        <v>34</v>
      </c>
      <c r="E3236" s="188"/>
      <c r="F3236" s="188" t="s">
        <v>4750</v>
      </c>
      <c r="G3236" s="188">
        <v>39121305</v>
      </c>
      <c r="H3236" s="619">
        <v>1298115.75</v>
      </c>
      <c r="I3236" s="211" t="s">
        <v>4712</v>
      </c>
      <c r="J3236" s="63">
        <v>45078</v>
      </c>
      <c r="K3236" s="188">
        <v>314</v>
      </c>
      <c r="L3236" s="277"/>
    </row>
    <row r="3237" spans="1:12" ht="63.75" hidden="1" customHeight="1" x14ac:dyDescent="0.2">
      <c r="A3237" s="3">
        <v>3231</v>
      </c>
      <c r="B3237" s="211">
        <v>2820</v>
      </c>
      <c r="C3237" s="275" t="s">
        <v>4786</v>
      </c>
      <c r="D3237" s="211">
        <v>68</v>
      </c>
      <c r="E3237" s="188"/>
      <c r="F3237" s="188" t="s">
        <v>4750</v>
      </c>
      <c r="G3237" s="188">
        <v>40172508</v>
      </c>
      <c r="H3237" s="619">
        <v>70212.55</v>
      </c>
      <c r="I3237" s="211" t="s">
        <v>4712</v>
      </c>
      <c r="J3237" s="63">
        <v>45078</v>
      </c>
      <c r="K3237" s="188">
        <v>304</v>
      </c>
      <c r="L3237" s="277"/>
    </row>
    <row r="3238" spans="1:12" ht="89.25" hidden="1" customHeight="1" x14ac:dyDescent="0.2">
      <c r="A3238" s="3">
        <v>3232</v>
      </c>
      <c r="B3238" s="211">
        <v>2820</v>
      </c>
      <c r="C3238" s="275" t="s">
        <v>4787</v>
      </c>
      <c r="D3238" s="211">
        <v>34</v>
      </c>
      <c r="E3238" s="188"/>
      <c r="F3238" s="188" t="s">
        <v>4750</v>
      </c>
      <c r="G3238" s="188">
        <v>39122299</v>
      </c>
      <c r="H3238" s="619">
        <v>459551.22499999998</v>
      </c>
      <c r="I3238" s="211" t="s">
        <v>4712</v>
      </c>
      <c r="J3238" s="63">
        <v>45078</v>
      </c>
      <c r="K3238" s="188">
        <v>304</v>
      </c>
      <c r="L3238" s="277"/>
    </row>
    <row r="3239" spans="1:12" ht="25.5" hidden="1" customHeight="1" x14ac:dyDescent="0.2">
      <c r="A3239" s="3">
        <v>3233</v>
      </c>
      <c r="B3239" s="211">
        <v>2820</v>
      </c>
      <c r="C3239" s="275" t="s">
        <v>4788</v>
      </c>
      <c r="D3239" s="211">
        <v>22</v>
      </c>
      <c r="E3239" s="188"/>
      <c r="F3239" s="188" t="s">
        <v>4750</v>
      </c>
      <c r="G3239" s="188">
        <v>39121708</v>
      </c>
      <c r="H3239" s="619">
        <v>112636.0340625</v>
      </c>
      <c r="I3239" s="211" t="s">
        <v>4712</v>
      </c>
      <c r="J3239" s="63">
        <v>45078</v>
      </c>
      <c r="K3239" s="188">
        <v>304</v>
      </c>
      <c r="L3239" s="277"/>
    </row>
    <row r="3240" spans="1:12" ht="63.75" hidden="1" customHeight="1" x14ac:dyDescent="0.2">
      <c r="A3240" s="3">
        <v>3234</v>
      </c>
      <c r="B3240" s="211">
        <v>2820</v>
      </c>
      <c r="C3240" s="275" t="s">
        <v>4789</v>
      </c>
      <c r="D3240" s="211">
        <v>68</v>
      </c>
      <c r="E3240" s="188"/>
      <c r="F3240" s="188" t="s">
        <v>4750</v>
      </c>
      <c r="G3240" s="188">
        <v>39121708</v>
      </c>
      <c r="H3240" s="619">
        <v>86829.2</v>
      </c>
      <c r="I3240" s="211" t="s">
        <v>4712</v>
      </c>
      <c r="J3240" s="63">
        <v>45078</v>
      </c>
      <c r="K3240" s="188">
        <v>304</v>
      </c>
      <c r="L3240" s="277"/>
    </row>
    <row r="3241" spans="1:12" ht="51" hidden="1" customHeight="1" x14ac:dyDescent="0.2">
      <c r="A3241" s="3">
        <v>3235</v>
      </c>
      <c r="B3241" s="211">
        <v>2820</v>
      </c>
      <c r="C3241" s="275" t="s">
        <v>4790</v>
      </c>
      <c r="D3241" s="211">
        <v>68</v>
      </c>
      <c r="E3241" s="188"/>
      <c r="F3241" s="188" t="s">
        <v>4750</v>
      </c>
      <c r="G3241" s="188">
        <v>39121708</v>
      </c>
      <c r="H3241" s="619">
        <v>177308.3</v>
      </c>
      <c r="I3241" s="211" t="s">
        <v>4712</v>
      </c>
      <c r="J3241" s="63">
        <v>45078</v>
      </c>
      <c r="K3241" s="188">
        <v>304</v>
      </c>
      <c r="L3241" s="277"/>
    </row>
    <row r="3242" spans="1:12" ht="38.25" hidden="1" customHeight="1" x14ac:dyDescent="0.2">
      <c r="A3242" s="3">
        <v>3236</v>
      </c>
      <c r="B3242" s="211">
        <v>2820</v>
      </c>
      <c r="C3242" s="275" t="s">
        <v>4791</v>
      </c>
      <c r="D3242" s="211">
        <v>68</v>
      </c>
      <c r="E3242" s="188"/>
      <c r="F3242" s="188" t="s">
        <v>4750</v>
      </c>
      <c r="G3242" s="188">
        <v>31161509</v>
      </c>
      <c r="H3242" s="619">
        <v>14807.067999999999</v>
      </c>
      <c r="I3242" s="211" t="s">
        <v>4712</v>
      </c>
      <c r="J3242" s="63">
        <v>45078</v>
      </c>
      <c r="K3242" s="188">
        <v>314</v>
      </c>
      <c r="L3242" s="277"/>
    </row>
    <row r="3243" spans="1:12" ht="25.5" hidden="1" customHeight="1" x14ac:dyDescent="0.2">
      <c r="A3243" s="3">
        <v>3237</v>
      </c>
      <c r="B3243" s="211">
        <v>2820</v>
      </c>
      <c r="C3243" s="275" t="s">
        <v>4792</v>
      </c>
      <c r="D3243" s="211">
        <v>34</v>
      </c>
      <c r="E3243" s="188"/>
      <c r="F3243" s="188" t="s">
        <v>4750</v>
      </c>
      <c r="G3243" s="188">
        <v>39121405</v>
      </c>
      <c r="H3243" s="619">
        <v>4352.5057499999994</v>
      </c>
      <c r="I3243" s="211" t="s">
        <v>4712</v>
      </c>
      <c r="J3243" s="63">
        <v>45078</v>
      </c>
      <c r="K3243" s="188">
        <v>314</v>
      </c>
      <c r="L3243" s="277"/>
    </row>
    <row r="3244" spans="1:12" ht="63.75" hidden="1" customHeight="1" x14ac:dyDescent="0.2">
      <c r="A3244" s="3">
        <v>3238</v>
      </c>
      <c r="B3244" s="211">
        <v>2820</v>
      </c>
      <c r="C3244" s="275" t="s">
        <v>4793</v>
      </c>
      <c r="D3244" s="211">
        <v>136</v>
      </c>
      <c r="E3244" s="188"/>
      <c r="F3244" s="188" t="s">
        <v>4750</v>
      </c>
      <c r="G3244" s="188">
        <v>31161513</v>
      </c>
      <c r="H3244" s="619">
        <v>4180.0960000000005</v>
      </c>
      <c r="I3244" s="211" t="s">
        <v>4712</v>
      </c>
      <c r="J3244" s="63">
        <v>45078</v>
      </c>
      <c r="K3244" s="188">
        <v>314</v>
      </c>
      <c r="L3244" s="277"/>
    </row>
    <row r="3245" spans="1:12" ht="63.75" hidden="1" customHeight="1" x14ac:dyDescent="0.2">
      <c r="A3245" s="3">
        <v>3239</v>
      </c>
      <c r="B3245" s="211">
        <v>2820</v>
      </c>
      <c r="C3245" s="275" t="s">
        <v>4794</v>
      </c>
      <c r="D3245" s="211">
        <v>136</v>
      </c>
      <c r="E3245" s="188"/>
      <c r="F3245" s="188" t="s">
        <v>4750</v>
      </c>
      <c r="G3245" s="188">
        <v>31161727</v>
      </c>
      <c r="H3245" s="619">
        <v>2881.5</v>
      </c>
      <c r="I3245" s="211" t="s">
        <v>4712</v>
      </c>
      <c r="J3245" s="63">
        <v>45078</v>
      </c>
      <c r="K3245" s="188">
        <v>314</v>
      </c>
      <c r="L3245" s="277"/>
    </row>
    <row r="3246" spans="1:12" ht="63.75" hidden="1" customHeight="1" x14ac:dyDescent="0.2">
      <c r="A3246" s="3">
        <v>3240</v>
      </c>
      <c r="B3246" s="211">
        <v>2820</v>
      </c>
      <c r="C3246" s="275" t="s">
        <v>4795</v>
      </c>
      <c r="D3246" s="211">
        <v>136</v>
      </c>
      <c r="E3246" s="188"/>
      <c r="F3246" s="188" t="s">
        <v>4750</v>
      </c>
      <c r="G3246" s="188">
        <v>31161513</v>
      </c>
      <c r="H3246" s="619">
        <v>4091.73</v>
      </c>
      <c r="I3246" s="211" t="s">
        <v>4712</v>
      </c>
      <c r="J3246" s="63">
        <v>45078</v>
      </c>
      <c r="K3246" s="188">
        <v>314</v>
      </c>
      <c r="L3246" s="277"/>
    </row>
    <row r="3247" spans="1:12" ht="38.25" hidden="1" customHeight="1" x14ac:dyDescent="0.2">
      <c r="A3247" s="3">
        <v>3241</v>
      </c>
      <c r="B3247" s="211">
        <v>2820</v>
      </c>
      <c r="C3247" s="275" t="s">
        <v>4796</v>
      </c>
      <c r="D3247" s="211">
        <v>272</v>
      </c>
      <c r="E3247" s="188"/>
      <c r="F3247" s="188" t="s">
        <v>4750</v>
      </c>
      <c r="G3247" s="188">
        <v>31161807</v>
      </c>
      <c r="H3247" s="619">
        <v>2570.2980000000002</v>
      </c>
      <c r="I3247" s="211" t="s">
        <v>4712</v>
      </c>
      <c r="J3247" s="63">
        <v>45078</v>
      </c>
      <c r="K3247" s="188">
        <v>314</v>
      </c>
      <c r="L3247" s="277"/>
    </row>
    <row r="3248" spans="1:12" ht="38.25" hidden="1" customHeight="1" x14ac:dyDescent="0.2">
      <c r="A3248" s="3">
        <v>3242</v>
      </c>
      <c r="B3248" s="211">
        <v>2820</v>
      </c>
      <c r="C3248" s="275" t="s">
        <v>4797</v>
      </c>
      <c r="D3248" s="211">
        <v>136</v>
      </c>
      <c r="E3248" s="188"/>
      <c r="F3248" s="188" t="s">
        <v>4750</v>
      </c>
      <c r="G3248" s="188">
        <v>31161807</v>
      </c>
      <c r="H3248" s="619">
        <v>766.47900000000004</v>
      </c>
      <c r="I3248" s="211" t="s">
        <v>4712</v>
      </c>
      <c r="J3248" s="63">
        <v>45078</v>
      </c>
      <c r="K3248" s="188">
        <v>314</v>
      </c>
      <c r="L3248" s="277"/>
    </row>
    <row r="3249" spans="1:12" ht="51" hidden="1" customHeight="1" x14ac:dyDescent="0.2">
      <c r="A3249" s="3">
        <v>3243</v>
      </c>
      <c r="B3249" s="211">
        <v>2820</v>
      </c>
      <c r="C3249" s="167" t="s">
        <v>4798</v>
      </c>
      <c r="D3249" s="211">
        <v>51</v>
      </c>
      <c r="E3249" s="188"/>
      <c r="F3249" s="188" t="s">
        <v>4750</v>
      </c>
      <c r="G3249" s="188">
        <v>26121613</v>
      </c>
      <c r="H3249" s="619">
        <v>85724.625</v>
      </c>
      <c r="I3249" s="188" t="s">
        <v>4712</v>
      </c>
      <c r="J3249" s="63">
        <v>45078</v>
      </c>
      <c r="K3249" s="188">
        <v>299</v>
      </c>
      <c r="L3249" s="277"/>
    </row>
    <row r="3250" spans="1:12" ht="51" hidden="1" customHeight="1" x14ac:dyDescent="0.2">
      <c r="A3250" s="3">
        <v>3244</v>
      </c>
      <c r="B3250" s="211">
        <v>2820</v>
      </c>
      <c r="C3250" s="167" t="s">
        <v>4799</v>
      </c>
      <c r="D3250" s="211">
        <v>291</v>
      </c>
      <c r="E3250" s="188"/>
      <c r="F3250" s="188" t="s">
        <v>4750</v>
      </c>
      <c r="G3250" s="188">
        <v>26121613</v>
      </c>
      <c r="H3250" s="619">
        <v>82454.122499999998</v>
      </c>
      <c r="I3250" s="188" t="s">
        <v>4712</v>
      </c>
      <c r="J3250" s="63">
        <v>45078</v>
      </c>
      <c r="K3250" s="188">
        <v>299</v>
      </c>
      <c r="L3250" s="277"/>
    </row>
    <row r="3251" spans="1:12" ht="25.5" hidden="1" customHeight="1" x14ac:dyDescent="0.2">
      <c r="A3251" s="3">
        <v>3245</v>
      </c>
      <c r="B3251" s="211">
        <v>2820</v>
      </c>
      <c r="C3251" s="167" t="s">
        <v>4800</v>
      </c>
      <c r="D3251" s="211">
        <v>114</v>
      </c>
      <c r="E3251" s="188"/>
      <c r="F3251" s="188" t="s">
        <v>4750</v>
      </c>
      <c r="G3251" s="188">
        <v>39121409</v>
      </c>
      <c r="H3251" s="619">
        <v>115132.875</v>
      </c>
      <c r="I3251" s="211" t="s">
        <v>4712</v>
      </c>
      <c r="J3251" s="63">
        <v>45078</v>
      </c>
      <c r="K3251" s="188">
        <v>304</v>
      </c>
      <c r="L3251" s="277"/>
    </row>
    <row r="3252" spans="1:12" ht="51" hidden="1" customHeight="1" x14ac:dyDescent="0.2">
      <c r="A3252" s="3">
        <v>3246</v>
      </c>
      <c r="B3252" s="211">
        <v>2820</v>
      </c>
      <c r="C3252" s="167" t="s">
        <v>4801</v>
      </c>
      <c r="D3252" s="211">
        <v>40</v>
      </c>
      <c r="E3252" s="188"/>
      <c r="F3252" s="188" t="s">
        <v>4750</v>
      </c>
      <c r="G3252" s="188">
        <v>24141519</v>
      </c>
      <c r="H3252" s="619">
        <v>711016.90500000003</v>
      </c>
      <c r="I3252" s="211" t="s">
        <v>4712</v>
      </c>
      <c r="J3252" s="63">
        <v>45078</v>
      </c>
      <c r="K3252" s="188">
        <v>304</v>
      </c>
      <c r="L3252" s="277"/>
    </row>
    <row r="3253" spans="1:12" ht="38.25" hidden="1" customHeight="1" x14ac:dyDescent="0.2">
      <c r="A3253" s="3">
        <v>3247</v>
      </c>
      <c r="B3253" s="211">
        <v>2820</v>
      </c>
      <c r="C3253" s="167" t="s">
        <v>4802</v>
      </c>
      <c r="D3253" s="211">
        <v>40</v>
      </c>
      <c r="E3253" s="188"/>
      <c r="F3253" s="188" t="s">
        <v>4750</v>
      </c>
      <c r="G3253" s="188">
        <v>31162406</v>
      </c>
      <c r="H3253" s="619">
        <v>8390.25</v>
      </c>
      <c r="I3253" s="211" t="s">
        <v>4712</v>
      </c>
      <c r="J3253" s="63">
        <v>45078</v>
      </c>
      <c r="K3253" s="188">
        <v>304</v>
      </c>
      <c r="L3253" s="277"/>
    </row>
    <row r="3254" spans="1:12" ht="38.25" hidden="1" customHeight="1" x14ac:dyDescent="0.2">
      <c r="A3254" s="3">
        <v>3248</v>
      </c>
      <c r="B3254" s="211">
        <v>2820</v>
      </c>
      <c r="C3254" s="167" t="s">
        <v>4803</v>
      </c>
      <c r="D3254" s="211">
        <v>228</v>
      </c>
      <c r="E3254" s="188"/>
      <c r="F3254" s="188" t="s">
        <v>4750</v>
      </c>
      <c r="G3254" s="188">
        <v>31162418</v>
      </c>
      <c r="H3254" s="619">
        <v>798684</v>
      </c>
      <c r="I3254" s="188" t="s">
        <v>2186</v>
      </c>
      <c r="J3254" s="63">
        <v>45078</v>
      </c>
      <c r="K3254" s="188">
        <v>364</v>
      </c>
      <c r="L3254" s="277"/>
    </row>
    <row r="3255" spans="1:12" ht="25.5" hidden="1" customHeight="1" x14ac:dyDescent="0.2">
      <c r="A3255" s="3">
        <v>3249</v>
      </c>
      <c r="B3255" s="211">
        <v>2820</v>
      </c>
      <c r="C3255" s="275" t="s">
        <v>4804</v>
      </c>
      <c r="D3255" s="211">
        <v>2</v>
      </c>
      <c r="E3255" s="211"/>
      <c r="F3255" s="211" t="s">
        <v>4805</v>
      </c>
      <c r="G3255" s="188">
        <v>41113725</v>
      </c>
      <c r="H3255" s="619">
        <v>6900000</v>
      </c>
      <c r="I3255" s="211" t="s">
        <v>4806</v>
      </c>
      <c r="J3255" s="63">
        <v>45078</v>
      </c>
      <c r="K3255" s="191">
        <v>413</v>
      </c>
      <c r="L3255" s="277"/>
    </row>
    <row r="3256" spans="1:12" ht="25.5" hidden="1" customHeight="1" x14ac:dyDescent="0.2">
      <c r="A3256" s="3">
        <v>3250</v>
      </c>
      <c r="B3256" s="211">
        <v>2820</v>
      </c>
      <c r="C3256" s="275" t="s">
        <v>4807</v>
      </c>
      <c r="D3256" s="144">
        <v>4</v>
      </c>
      <c r="E3256" s="144"/>
      <c r="F3256" s="211" t="s">
        <v>4808</v>
      </c>
      <c r="G3256" s="188">
        <v>52161511</v>
      </c>
      <c r="H3256" s="619">
        <v>1887375</v>
      </c>
      <c r="I3256" s="211" t="s">
        <v>4809</v>
      </c>
      <c r="J3256" s="63">
        <v>45078</v>
      </c>
      <c r="K3256" s="188">
        <v>448</v>
      </c>
      <c r="L3256" s="277"/>
    </row>
    <row r="3257" spans="1:12" ht="38.25" hidden="1" customHeight="1" x14ac:dyDescent="0.2">
      <c r="A3257" s="3">
        <v>3251</v>
      </c>
      <c r="B3257" s="211">
        <v>2820</v>
      </c>
      <c r="C3257" s="275" t="s">
        <v>4810</v>
      </c>
      <c r="D3257" s="145">
        <v>10</v>
      </c>
      <c r="E3257" s="145"/>
      <c r="F3257" s="211" t="s">
        <v>4805</v>
      </c>
      <c r="G3257" s="188">
        <v>52161511</v>
      </c>
      <c r="H3257" s="619">
        <v>453689</v>
      </c>
      <c r="I3257" s="211" t="s">
        <v>4809</v>
      </c>
      <c r="J3257" s="63">
        <v>45078</v>
      </c>
      <c r="K3257" s="188">
        <v>448</v>
      </c>
      <c r="L3257" s="277"/>
    </row>
    <row r="3258" spans="1:12" ht="38.25" hidden="1" customHeight="1" x14ac:dyDescent="0.2">
      <c r="A3258" s="3">
        <v>3252</v>
      </c>
      <c r="B3258" s="211">
        <v>2820</v>
      </c>
      <c r="C3258" s="275" t="s">
        <v>4811</v>
      </c>
      <c r="D3258" s="145">
        <v>4</v>
      </c>
      <c r="E3258" s="145"/>
      <c r="F3258" s="211" t="s">
        <v>4805</v>
      </c>
      <c r="G3258" s="188">
        <v>52161511</v>
      </c>
      <c r="H3258" s="619">
        <v>1887375</v>
      </c>
      <c r="I3258" s="211" t="s">
        <v>4809</v>
      </c>
      <c r="J3258" s="63">
        <v>45078</v>
      </c>
      <c r="K3258" s="188">
        <v>448</v>
      </c>
      <c r="L3258" s="277"/>
    </row>
    <row r="3259" spans="1:12" ht="25.5" hidden="1" customHeight="1" x14ac:dyDescent="0.2">
      <c r="A3259" s="3">
        <v>3253</v>
      </c>
      <c r="B3259" s="211">
        <v>2820</v>
      </c>
      <c r="C3259" s="275" t="s">
        <v>4812</v>
      </c>
      <c r="D3259" s="145">
        <v>15</v>
      </c>
      <c r="E3259" s="145"/>
      <c r="F3259" s="146" t="s">
        <v>4813</v>
      </c>
      <c r="G3259" s="188">
        <v>43222612</v>
      </c>
      <c r="H3259" s="619">
        <v>45000000</v>
      </c>
      <c r="I3259" s="211" t="s">
        <v>4809</v>
      </c>
      <c r="J3259" s="63">
        <v>45078</v>
      </c>
      <c r="K3259" s="188">
        <v>448</v>
      </c>
      <c r="L3259" s="277"/>
    </row>
    <row r="3260" spans="1:12" ht="25.5" hidden="1" customHeight="1" x14ac:dyDescent="0.2">
      <c r="A3260" s="3">
        <v>3254</v>
      </c>
      <c r="B3260" s="211">
        <v>2820</v>
      </c>
      <c r="C3260" s="275" t="s">
        <v>4814</v>
      </c>
      <c r="D3260" s="145">
        <v>6</v>
      </c>
      <c r="E3260" s="145"/>
      <c r="F3260" s="146" t="s">
        <v>4813</v>
      </c>
      <c r="G3260" s="188">
        <v>43222612</v>
      </c>
      <c r="H3260" s="619">
        <v>12000000</v>
      </c>
      <c r="I3260" s="211" t="s">
        <v>4809</v>
      </c>
      <c r="J3260" s="63">
        <v>45078</v>
      </c>
      <c r="K3260" s="188">
        <v>448</v>
      </c>
      <c r="L3260" s="277"/>
    </row>
    <row r="3261" spans="1:12" ht="25.5" hidden="1" customHeight="1" x14ac:dyDescent="0.2">
      <c r="A3261" s="3">
        <v>3255</v>
      </c>
      <c r="B3261" s="211">
        <v>2820</v>
      </c>
      <c r="C3261" s="275" t="s">
        <v>4815</v>
      </c>
      <c r="D3261" s="145">
        <v>5</v>
      </c>
      <c r="E3261" s="145"/>
      <c r="F3261" s="146" t="s">
        <v>4813</v>
      </c>
      <c r="G3261" s="188">
        <v>43222612</v>
      </c>
      <c r="H3261" s="619">
        <v>5000000</v>
      </c>
      <c r="I3261" s="211" t="s">
        <v>4816</v>
      </c>
      <c r="J3261" s="63">
        <v>45078</v>
      </c>
      <c r="K3261" s="188">
        <v>448</v>
      </c>
      <c r="L3261" s="277"/>
    </row>
    <row r="3262" spans="1:12" ht="25.5" hidden="1" customHeight="1" x14ac:dyDescent="0.2">
      <c r="A3262" s="3">
        <v>3256</v>
      </c>
      <c r="B3262" s="211">
        <v>2820</v>
      </c>
      <c r="C3262" s="275" t="s">
        <v>4814</v>
      </c>
      <c r="D3262" s="145">
        <v>5</v>
      </c>
      <c r="E3262" s="145"/>
      <c r="F3262" s="146" t="s">
        <v>4813</v>
      </c>
      <c r="G3262" s="188">
        <v>43222612</v>
      </c>
      <c r="H3262" s="619">
        <v>2500000</v>
      </c>
      <c r="I3262" s="211" t="s">
        <v>4809</v>
      </c>
      <c r="J3262" s="63">
        <v>45078</v>
      </c>
      <c r="K3262" s="188">
        <v>448</v>
      </c>
      <c r="L3262" s="277"/>
    </row>
    <row r="3263" spans="1:12" ht="25.5" hidden="1" customHeight="1" x14ac:dyDescent="0.2">
      <c r="A3263" s="3">
        <v>3257</v>
      </c>
      <c r="B3263" s="211">
        <v>2820</v>
      </c>
      <c r="C3263" s="275" t="s">
        <v>4817</v>
      </c>
      <c r="D3263" s="145">
        <v>1</v>
      </c>
      <c r="E3263" s="145"/>
      <c r="F3263" s="146" t="s">
        <v>4818</v>
      </c>
      <c r="G3263" s="188">
        <v>81111812</v>
      </c>
      <c r="H3263" s="619">
        <v>12780000</v>
      </c>
      <c r="I3263" s="211" t="s">
        <v>2133</v>
      </c>
      <c r="J3263" s="72">
        <v>45047</v>
      </c>
      <c r="K3263" s="188">
        <v>217</v>
      </c>
      <c r="L3263" s="277"/>
    </row>
    <row r="3264" spans="1:12" ht="25.5" hidden="1" customHeight="1" x14ac:dyDescent="0.2">
      <c r="A3264" s="3">
        <v>3258</v>
      </c>
      <c r="B3264" s="211">
        <v>2820</v>
      </c>
      <c r="C3264" s="275" t="s">
        <v>4819</v>
      </c>
      <c r="D3264" s="211">
        <v>1</v>
      </c>
      <c r="E3264" s="188"/>
      <c r="F3264" s="188" t="s">
        <v>8125</v>
      </c>
      <c r="G3264" s="211">
        <v>43231512</v>
      </c>
      <c r="H3264" s="619">
        <v>1900000</v>
      </c>
      <c r="I3264" s="211" t="s">
        <v>4820</v>
      </c>
      <c r="J3264" s="72">
        <v>45047</v>
      </c>
      <c r="K3264" s="188">
        <v>184</v>
      </c>
      <c r="L3264" s="277"/>
    </row>
    <row r="3265" spans="1:12" ht="51" hidden="1" customHeight="1" x14ac:dyDescent="0.2">
      <c r="A3265" s="3">
        <v>3259</v>
      </c>
      <c r="B3265" s="211">
        <v>2820</v>
      </c>
      <c r="C3265" s="275" t="s">
        <v>4821</v>
      </c>
      <c r="D3265" s="211">
        <v>1</v>
      </c>
      <c r="E3265" s="188"/>
      <c r="F3265" s="188" t="s">
        <v>8125</v>
      </c>
      <c r="G3265" s="211">
        <v>43231512</v>
      </c>
      <c r="H3265" s="619">
        <v>4450000</v>
      </c>
      <c r="I3265" s="211" t="s">
        <v>4820</v>
      </c>
      <c r="J3265" s="72">
        <v>45047</v>
      </c>
      <c r="K3265" s="188">
        <v>184</v>
      </c>
      <c r="L3265" s="277"/>
    </row>
    <row r="3266" spans="1:12" ht="38.25" hidden="1" customHeight="1" x14ac:dyDescent="0.2">
      <c r="A3266" s="3">
        <v>3260</v>
      </c>
      <c r="B3266" s="211">
        <v>2820</v>
      </c>
      <c r="C3266" s="275" t="s">
        <v>4822</v>
      </c>
      <c r="D3266" s="211">
        <v>1</v>
      </c>
      <c r="E3266" s="188"/>
      <c r="F3266" s="188" t="s">
        <v>8126</v>
      </c>
      <c r="G3266" s="211">
        <v>43231512</v>
      </c>
      <c r="H3266" s="619">
        <v>4000100</v>
      </c>
      <c r="I3266" s="211" t="s">
        <v>4820</v>
      </c>
      <c r="J3266" s="72">
        <v>45047</v>
      </c>
      <c r="K3266" s="188">
        <v>184</v>
      </c>
      <c r="L3266" s="277"/>
    </row>
    <row r="3267" spans="1:12" ht="25.5" hidden="1" customHeight="1" x14ac:dyDescent="0.2">
      <c r="A3267" s="3">
        <v>3261</v>
      </c>
      <c r="B3267" s="211">
        <v>2820</v>
      </c>
      <c r="C3267" s="275" t="s">
        <v>4823</v>
      </c>
      <c r="D3267" s="211">
        <v>1</v>
      </c>
      <c r="E3267" s="188"/>
      <c r="F3267" s="188" t="s">
        <v>8126</v>
      </c>
      <c r="G3267" s="211">
        <v>43231512</v>
      </c>
      <c r="H3267" s="619">
        <v>350000</v>
      </c>
      <c r="I3267" s="211" t="s">
        <v>4820</v>
      </c>
      <c r="J3267" s="72">
        <v>45047</v>
      </c>
      <c r="K3267" s="188">
        <v>184</v>
      </c>
      <c r="L3267" s="277"/>
    </row>
    <row r="3268" spans="1:12" ht="25.5" hidden="1" customHeight="1" x14ac:dyDescent="0.2">
      <c r="A3268" s="3">
        <v>3262</v>
      </c>
      <c r="B3268" s="211">
        <v>2820</v>
      </c>
      <c r="C3268" s="275" t="s">
        <v>4824</v>
      </c>
      <c r="D3268" s="211">
        <v>1</v>
      </c>
      <c r="E3268" s="188"/>
      <c r="F3268" s="188" t="s">
        <v>8126</v>
      </c>
      <c r="G3268" s="211">
        <v>78111899</v>
      </c>
      <c r="H3268" s="619">
        <v>5000000</v>
      </c>
      <c r="I3268" s="211" t="s">
        <v>2182</v>
      </c>
      <c r="J3268" s="72">
        <v>45078</v>
      </c>
      <c r="K3268" s="188">
        <v>110</v>
      </c>
      <c r="L3268" s="277"/>
    </row>
    <row r="3269" spans="1:12" ht="25.5" hidden="1" customHeight="1" x14ac:dyDescent="0.2">
      <c r="A3269" s="3">
        <v>3263</v>
      </c>
      <c r="B3269" s="211">
        <v>2820</v>
      </c>
      <c r="C3269" s="275" t="s">
        <v>3494</v>
      </c>
      <c r="D3269" s="211">
        <v>1</v>
      </c>
      <c r="E3269" s="188"/>
      <c r="F3269" s="188" t="s">
        <v>8126</v>
      </c>
      <c r="G3269" s="211"/>
      <c r="H3269" s="619">
        <v>10000000</v>
      </c>
      <c r="I3269" s="211" t="s">
        <v>2183</v>
      </c>
      <c r="J3269" s="72">
        <v>45078</v>
      </c>
      <c r="K3269" s="188">
        <v>116</v>
      </c>
      <c r="L3269" s="277"/>
    </row>
    <row r="3270" spans="1:12" ht="12.75" hidden="1" customHeight="1" x14ac:dyDescent="0.2">
      <c r="A3270" s="3">
        <v>3264</v>
      </c>
      <c r="B3270" s="211">
        <v>2820</v>
      </c>
      <c r="C3270" s="275" t="s">
        <v>71</v>
      </c>
      <c r="D3270" s="211">
        <v>1</v>
      </c>
      <c r="E3270" s="188"/>
      <c r="F3270" s="188" t="s">
        <v>8126</v>
      </c>
      <c r="G3270" s="211">
        <v>46171505</v>
      </c>
      <c r="H3270" s="619">
        <v>100000</v>
      </c>
      <c r="I3270" s="211" t="s">
        <v>295</v>
      </c>
      <c r="J3270" s="72">
        <v>45108</v>
      </c>
      <c r="K3270" s="188">
        <v>250</v>
      </c>
      <c r="L3270" s="277"/>
    </row>
    <row r="3271" spans="1:12" ht="38.25" hidden="1" customHeight="1" x14ac:dyDescent="0.2">
      <c r="A3271" s="3">
        <v>3265</v>
      </c>
      <c r="B3271" s="211">
        <v>2820</v>
      </c>
      <c r="C3271" s="275" t="s">
        <v>4825</v>
      </c>
      <c r="D3271" s="211">
        <v>1</v>
      </c>
      <c r="E3271" s="188"/>
      <c r="F3271" s="188" t="s">
        <v>8126</v>
      </c>
      <c r="G3271" s="211">
        <v>78181597</v>
      </c>
      <c r="H3271" s="619">
        <v>50000</v>
      </c>
      <c r="I3271" s="211" t="s">
        <v>295</v>
      </c>
      <c r="J3271" s="72">
        <v>45108</v>
      </c>
      <c r="K3271" s="188">
        <v>252</v>
      </c>
      <c r="L3271" s="277"/>
    </row>
    <row r="3272" spans="1:12" ht="12.75" hidden="1" customHeight="1" x14ac:dyDescent="0.2">
      <c r="A3272" s="3">
        <v>3266</v>
      </c>
      <c r="B3272" s="211">
        <v>2820</v>
      </c>
      <c r="C3272" s="275" t="s">
        <v>37</v>
      </c>
      <c r="D3272" s="211">
        <v>1</v>
      </c>
      <c r="E3272" s="188"/>
      <c r="F3272" s="188" t="s">
        <v>8126</v>
      </c>
      <c r="G3272" s="211">
        <v>50201706</v>
      </c>
      <c r="H3272" s="619">
        <v>250000</v>
      </c>
      <c r="I3272" s="211" t="s">
        <v>720</v>
      </c>
      <c r="J3272" s="72">
        <v>45108</v>
      </c>
      <c r="K3272" s="188">
        <v>374</v>
      </c>
      <c r="L3272" s="277"/>
    </row>
    <row r="3273" spans="1:12" ht="12.75" hidden="1" customHeight="1" x14ac:dyDescent="0.2">
      <c r="A3273" s="3">
        <v>3267</v>
      </c>
      <c r="B3273" s="211">
        <v>2820</v>
      </c>
      <c r="C3273" s="275" t="s">
        <v>4826</v>
      </c>
      <c r="D3273" s="211">
        <v>1</v>
      </c>
      <c r="E3273" s="188"/>
      <c r="F3273" s="188" t="s">
        <v>8126</v>
      </c>
      <c r="G3273" s="211">
        <v>76111801</v>
      </c>
      <c r="H3273" s="619">
        <v>300000</v>
      </c>
      <c r="I3273" s="211" t="s">
        <v>295</v>
      </c>
      <c r="J3273" s="72">
        <v>45108</v>
      </c>
      <c r="K3273" s="188">
        <v>248</v>
      </c>
      <c r="L3273" s="277"/>
    </row>
    <row r="3274" spans="1:12" ht="12.75" hidden="1" customHeight="1" x14ac:dyDescent="0.2">
      <c r="A3274" s="3">
        <v>3268</v>
      </c>
      <c r="B3274" s="211">
        <v>2820</v>
      </c>
      <c r="C3274" s="275" t="s">
        <v>4827</v>
      </c>
      <c r="D3274" s="211">
        <v>1</v>
      </c>
      <c r="E3274" s="188"/>
      <c r="F3274" s="188" t="s">
        <v>8126</v>
      </c>
      <c r="G3274" s="211">
        <v>93151610</v>
      </c>
      <c r="H3274" s="619">
        <v>250000</v>
      </c>
      <c r="I3274" s="211" t="s">
        <v>4828</v>
      </c>
      <c r="J3274" s="72">
        <v>45108</v>
      </c>
      <c r="K3274" s="188">
        <v>250</v>
      </c>
      <c r="L3274" s="277"/>
    </row>
    <row r="3275" spans="1:12" ht="25.5" hidden="1" customHeight="1" x14ac:dyDescent="0.2">
      <c r="A3275" s="3">
        <v>3269</v>
      </c>
      <c r="B3275" s="211">
        <v>2820</v>
      </c>
      <c r="C3275" s="275" t="s">
        <v>4829</v>
      </c>
      <c r="D3275" s="211">
        <v>1</v>
      </c>
      <c r="E3275" s="188"/>
      <c r="F3275" s="188" t="s">
        <v>8126</v>
      </c>
      <c r="G3275" s="211">
        <v>78180303</v>
      </c>
      <c r="H3275" s="619">
        <v>300000</v>
      </c>
      <c r="I3275" s="211" t="s">
        <v>295</v>
      </c>
      <c r="J3275" s="72">
        <v>45108</v>
      </c>
      <c r="K3275" s="188">
        <v>250</v>
      </c>
      <c r="L3275" s="277"/>
    </row>
    <row r="3276" spans="1:12" ht="76.5" hidden="1" customHeight="1" x14ac:dyDescent="0.2">
      <c r="A3276" s="3">
        <v>3270</v>
      </c>
      <c r="B3276" s="211">
        <v>2820</v>
      </c>
      <c r="C3276" s="275" t="s">
        <v>4830</v>
      </c>
      <c r="D3276" s="211">
        <v>1</v>
      </c>
      <c r="E3276" s="188"/>
      <c r="F3276" s="188" t="s">
        <v>8126</v>
      </c>
      <c r="G3276" s="211"/>
      <c r="H3276" s="619">
        <v>500000</v>
      </c>
      <c r="I3276" s="211" t="s">
        <v>693</v>
      </c>
      <c r="J3276" s="72">
        <v>45108</v>
      </c>
      <c r="K3276" s="188">
        <v>364</v>
      </c>
      <c r="L3276" s="277"/>
    </row>
    <row r="3277" spans="1:12" ht="38.25" hidden="1" customHeight="1" x14ac:dyDescent="0.2">
      <c r="A3277" s="3">
        <v>3271</v>
      </c>
      <c r="B3277" s="211">
        <v>2820</v>
      </c>
      <c r="C3277" s="275" t="s">
        <v>4831</v>
      </c>
      <c r="D3277" s="211">
        <v>1</v>
      </c>
      <c r="E3277" s="188"/>
      <c r="F3277" s="188" t="s">
        <v>8126</v>
      </c>
      <c r="G3277" s="211">
        <v>81112202</v>
      </c>
      <c r="H3277" s="619">
        <v>35000</v>
      </c>
      <c r="I3277" s="211" t="s">
        <v>4832</v>
      </c>
      <c r="J3277" s="72">
        <v>44958</v>
      </c>
      <c r="K3277" s="188">
        <v>170</v>
      </c>
      <c r="L3277" s="277"/>
    </row>
    <row r="3278" spans="1:12" ht="38.25" hidden="1" customHeight="1" x14ac:dyDescent="0.2">
      <c r="A3278" s="3">
        <v>3272</v>
      </c>
      <c r="B3278" s="211">
        <v>2820</v>
      </c>
      <c r="C3278" s="275" t="s">
        <v>4833</v>
      </c>
      <c r="D3278" s="211">
        <v>3</v>
      </c>
      <c r="E3278" s="188"/>
      <c r="F3278" s="188" t="s">
        <v>8126</v>
      </c>
      <c r="G3278" s="211">
        <v>81112099</v>
      </c>
      <c r="H3278" s="619">
        <v>135000</v>
      </c>
      <c r="I3278" s="211" t="s">
        <v>1901</v>
      </c>
      <c r="J3278" s="72">
        <v>44958</v>
      </c>
      <c r="K3278" s="188">
        <v>351</v>
      </c>
      <c r="L3278" s="277"/>
    </row>
    <row r="3279" spans="1:12" ht="229.5" hidden="1" customHeight="1" x14ac:dyDescent="0.2">
      <c r="A3279" s="3">
        <v>3273</v>
      </c>
      <c r="B3279" s="147">
        <v>2810</v>
      </c>
      <c r="C3279" s="148" t="s">
        <v>4834</v>
      </c>
      <c r="D3279" s="147">
        <v>1</v>
      </c>
      <c r="E3279" s="147"/>
      <c r="F3279" s="147" t="s">
        <v>36</v>
      </c>
      <c r="G3279" s="147" t="s">
        <v>4835</v>
      </c>
      <c r="H3279" s="620">
        <v>95000000</v>
      </c>
      <c r="I3279" s="147" t="s">
        <v>79</v>
      </c>
      <c r="J3279" s="149">
        <v>43616</v>
      </c>
      <c r="K3279" s="150" t="s">
        <v>4836</v>
      </c>
      <c r="L3279" s="151" t="s">
        <v>4837</v>
      </c>
    </row>
    <row r="3280" spans="1:12" ht="178.5" hidden="1" customHeight="1" x14ac:dyDescent="0.2">
      <c r="A3280" s="3">
        <v>3274</v>
      </c>
      <c r="B3280" s="147">
        <v>2810</v>
      </c>
      <c r="C3280" s="148" t="s">
        <v>4838</v>
      </c>
      <c r="D3280" s="147">
        <v>1</v>
      </c>
      <c r="E3280" s="147"/>
      <c r="F3280" s="147" t="s">
        <v>4510</v>
      </c>
      <c r="G3280" s="147" t="s">
        <v>4839</v>
      </c>
      <c r="H3280" s="620">
        <v>65000000</v>
      </c>
      <c r="I3280" s="147" t="s">
        <v>4820</v>
      </c>
      <c r="J3280" s="152">
        <v>43616</v>
      </c>
      <c r="K3280" s="150" t="s">
        <v>4840</v>
      </c>
      <c r="L3280" s="151" t="s">
        <v>4841</v>
      </c>
    </row>
    <row r="3281" spans="1:12" ht="369.75" hidden="1" customHeight="1" x14ac:dyDescent="0.2">
      <c r="A3281" s="3">
        <v>3275</v>
      </c>
      <c r="B3281" s="147">
        <v>2810</v>
      </c>
      <c r="C3281" s="148" t="s">
        <v>4842</v>
      </c>
      <c r="D3281" s="147">
        <v>1</v>
      </c>
      <c r="E3281" s="147"/>
      <c r="F3281" s="147" t="s">
        <v>36</v>
      </c>
      <c r="G3281" s="147" t="s">
        <v>4843</v>
      </c>
      <c r="H3281" s="621">
        <v>6500000</v>
      </c>
      <c r="I3281" s="147" t="s">
        <v>79</v>
      </c>
      <c r="J3281" s="149">
        <v>43646</v>
      </c>
      <c r="K3281" s="150" t="s">
        <v>4836</v>
      </c>
      <c r="L3281" s="151" t="s">
        <v>4844</v>
      </c>
    </row>
    <row r="3282" spans="1:12" ht="229.5" hidden="1" customHeight="1" x14ac:dyDescent="0.2">
      <c r="A3282" s="3">
        <v>3276</v>
      </c>
      <c r="B3282" s="147">
        <v>2810</v>
      </c>
      <c r="C3282" s="148" t="s">
        <v>4845</v>
      </c>
      <c r="D3282" s="147">
        <v>1</v>
      </c>
      <c r="E3282" s="147"/>
      <c r="F3282" s="147" t="s">
        <v>4510</v>
      </c>
      <c r="G3282" s="147" t="s">
        <v>4839</v>
      </c>
      <c r="H3282" s="621">
        <v>74598178.480000004</v>
      </c>
      <c r="I3282" s="147" t="s">
        <v>4820</v>
      </c>
      <c r="J3282" s="149">
        <v>43555</v>
      </c>
      <c r="K3282" s="150" t="s">
        <v>4840</v>
      </c>
      <c r="L3282" s="151" t="s">
        <v>4846</v>
      </c>
    </row>
    <row r="3283" spans="1:12" ht="216.75" hidden="1" customHeight="1" x14ac:dyDescent="0.2">
      <c r="A3283" s="3">
        <v>3277</v>
      </c>
      <c r="B3283" s="153">
        <v>2810</v>
      </c>
      <c r="C3283" s="154" t="s">
        <v>4847</v>
      </c>
      <c r="D3283" s="153">
        <v>1</v>
      </c>
      <c r="E3283" s="153"/>
      <c r="F3283" s="153" t="s">
        <v>4510</v>
      </c>
      <c r="G3283" s="153" t="s">
        <v>4843</v>
      </c>
      <c r="H3283" s="622">
        <v>100000000</v>
      </c>
      <c r="I3283" s="153" t="s">
        <v>4820</v>
      </c>
      <c r="J3283" s="155">
        <v>43555</v>
      </c>
      <c r="K3283" s="156" t="s">
        <v>4840</v>
      </c>
      <c r="L3283" s="157" t="s">
        <v>4844</v>
      </c>
    </row>
    <row r="3284" spans="1:12" ht="89.25" hidden="1" customHeight="1" x14ac:dyDescent="0.2">
      <c r="A3284" s="3">
        <v>3278</v>
      </c>
      <c r="B3284" s="146">
        <v>2810</v>
      </c>
      <c r="C3284" s="158" t="s">
        <v>4848</v>
      </c>
      <c r="D3284" s="146">
        <v>1</v>
      </c>
      <c r="E3284" s="146"/>
      <c r="F3284" s="146" t="s">
        <v>4510</v>
      </c>
      <c r="G3284" s="146" t="s">
        <v>4849</v>
      </c>
      <c r="H3284" s="579">
        <v>160236482</v>
      </c>
      <c r="I3284" s="146" t="s">
        <v>4832</v>
      </c>
      <c r="J3284" s="159">
        <v>43708</v>
      </c>
      <c r="K3284" s="160" t="s">
        <v>4850</v>
      </c>
      <c r="L3284" s="161" t="s">
        <v>4851</v>
      </c>
    </row>
    <row r="3285" spans="1:12" ht="25.5" hidden="1" customHeight="1" x14ac:dyDescent="0.2">
      <c r="A3285" s="3">
        <v>3279</v>
      </c>
      <c r="B3285" s="146">
        <v>2810</v>
      </c>
      <c r="C3285" s="158" t="s">
        <v>4852</v>
      </c>
      <c r="D3285" s="146">
        <v>3</v>
      </c>
      <c r="E3285" s="146"/>
      <c r="F3285" s="146" t="s">
        <v>4510</v>
      </c>
      <c r="G3285" s="162">
        <v>81112099</v>
      </c>
      <c r="H3285" s="580">
        <v>120000</v>
      </c>
      <c r="I3285" s="278" t="s">
        <v>4853</v>
      </c>
      <c r="J3285" s="159">
        <v>43496</v>
      </c>
      <c r="K3285" s="146">
        <v>351</v>
      </c>
      <c r="L3285" s="161" t="s">
        <v>4854</v>
      </c>
    </row>
    <row r="3286" spans="1:12" ht="25.5" hidden="1" customHeight="1" x14ac:dyDescent="0.2">
      <c r="A3286" s="3">
        <v>3280</v>
      </c>
      <c r="B3286" s="146">
        <v>2810</v>
      </c>
      <c r="C3286" s="158" t="s">
        <v>2052</v>
      </c>
      <c r="D3286" s="146">
        <v>5</v>
      </c>
      <c r="E3286" s="146"/>
      <c r="F3286" s="146" t="s">
        <v>4510</v>
      </c>
      <c r="G3286" s="162">
        <v>81112202</v>
      </c>
      <c r="H3286" s="580">
        <v>150000</v>
      </c>
      <c r="I3286" s="278" t="s">
        <v>4832</v>
      </c>
      <c r="J3286" s="159">
        <v>43496</v>
      </c>
      <c r="K3286" s="146" t="s">
        <v>4850</v>
      </c>
      <c r="L3286" s="161" t="s">
        <v>4854</v>
      </c>
    </row>
    <row r="3287" spans="1:12" ht="25.5" hidden="1" customHeight="1" x14ac:dyDescent="0.2">
      <c r="A3287" s="3">
        <v>3281</v>
      </c>
      <c r="B3287" s="146">
        <v>2810</v>
      </c>
      <c r="C3287" s="158" t="s">
        <v>4855</v>
      </c>
      <c r="D3287" s="146">
        <v>3</v>
      </c>
      <c r="E3287" s="146"/>
      <c r="F3287" s="146" t="s">
        <v>4510</v>
      </c>
      <c r="G3287" s="162">
        <v>43191609</v>
      </c>
      <c r="H3287" s="580">
        <v>75000</v>
      </c>
      <c r="I3287" s="163" t="s">
        <v>1901</v>
      </c>
      <c r="J3287" s="159">
        <v>43616</v>
      </c>
      <c r="K3287" s="164">
        <v>351</v>
      </c>
      <c r="L3287" s="161" t="s">
        <v>4854</v>
      </c>
    </row>
    <row r="3288" spans="1:12" ht="76.5" hidden="1" customHeight="1" x14ac:dyDescent="0.2">
      <c r="A3288" s="3">
        <v>3282</v>
      </c>
      <c r="B3288" s="146">
        <v>2810</v>
      </c>
      <c r="C3288" s="158" t="s">
        <v>4856</v>
      </c>
      <c r="D3288" s="146">
        <v>1</v>
      </c>
      <c r="E3288" s="146"/>
      <c r="F3288" s="146" t="s">
        <v>4510</v>
      </c>
      <c r="G3288" s="160">
        <v>78111899</v>
      </c>
      <c r="H3288" s="580">
        <v>10000</v>
      </c>
      <c r="I3288" s="160" t="s">
        <v>2182</v>
      </c>
      <c r="J3288" s="159">
        <v>43616</v>
      </c>
      <c r="K3288" s="160" t="s">
        <v>3508</v>
      </c>
      <c r="L3288" s="165"/>
    </row>
    <row r="3289" spans="1:12" ht="63.75" hidden="1" customHeight="1" x14ac:dyDescent="0.2">
      <c r="A3289" s="3">
        <v>3283</v>
      </c>
      <c r="B3289" s="146">
        <v>2810</v>
      </c>
      <c r="C3289" s="158" t="s">
        <v>4857</v>
      </c>
      <c r="D3289" s="146">
        <v>1</v>
      </c>
      <c r="E3289" s="146"/>
      <c r="F3289" s="146" t="s">
        <v>4510</v>
      </c>
      <c r="G3289" s="160">
        <v>78180303</v>
      </c>
      <c r="H3289" s="580">
        <v>30000</v>
      </c>
      <c r="I3289" s="160" t="s">
        <v>295</v>
      </c>
      <c r="J3289" s="159">
        <v>43616</v>
      </c>
      <c r="K3289" s="160" t="s">
        <v>2153</v>
      </c>
      <c r="L3289" s="165"/>
    </row>
    <row r="3290" spans="1:12" ht="76.5" hidden="1" customHeight="1" x14ac:dyDescent="0.2">
      <c r="A3290" s="3">
        <v>3284</v>
      </c>
      <c r="B3290" s="146">
        <v>2810</v>
      </c>
      <c r="C3290" s="158" t="s">
        <v>4858</v>
      </c>
      <c r="D3290" s="146">
        <v>1</v>
      </c>
      <c r="E3290" s="146"/>
      <c r="F3290" s="146" t="s">
        <v>4510</v>
      </c>
      <c r="G3290" s="160">
        <v>90111501</v>
      </c>
      <c r="H3290" s="580">
        <v>15000</v>
      </c>
      <c r="I3290" s="160" t="s">
        <v>2183</v>
      </c>
      <c r="J3290" s="159">
        <v>43616</v>
      </c>
      <c r="K3290" s="160" t="s">
        <v>2150</v>
      </c>
      <c r="L3290" s="165"/>
    </row>
    <row r="3291" spans="1:12" ht="102" hidden="1" customHeight="1" x14ac:dyDescent="0.2">
      <c r="A3291" s="3">
        <v>3285</v>
      </c>
      <c r="B3291" s="146">
        <v>2810</v>
      </c>
      <c r="C3291" s="158" t="s">
        <v>4859</v>
      </c>
      <c r="D3291" s="146">
        <v>1</v>
      </c>
      <c r="E3291" s="146"/>
      <c r="F3291" s="146" t="s">
        <v>4510</v>
      </c>
      <c r="G3291" s="160" t="s">
        <v>4860</v>
      </c>
      <c r="H3291" s="580">
        <v>20000</v>
      </c>
      <c r="I3291" s="160" t="s">
        <v>693</v>
      </c>
      <c r="J3291" s="159">
        <v>43616</v>
      </c>
      <c r="K3291" s="160" t="s">
        <v>2158</v>
      </c>
      <c r="L3291" s="165"/>
    </row>
    <row r="3292" spans="1:12" ht="12.75" hidden="1" customHeight="1" x14ac:dyDescent="0.2">
      <c r="A3292" s="3">
        <v>3286</v>
      </c>
      <c r="B3292" s="146">
        <v>2810</v>
      </c>
      <c r="C3292" s="158" t="s">
        <v>4861</v>
      </c>
      <c r="D3292" s="146">
        <v>3</v>
      </c>
      <c r="E3292" s="146"/>
      <c r="F3292" s="146" t="s">
        <v>4510</v>
      </c>
      <c r="G3292" s="166">
        <v>50201706</v>
      </c>
      <c r="H3292" s="580">
        <v>75000</v>
      </c>
      <c r="I3292" s="160" t="s">
        <v>720</v>
      </c>
      <c r="J3292" s="159">
        <v>43616</v>
      </c>
      <c r="K3292" s="160" t="s">
        <v>2159</v>
      </c>
      <c r="L3292" s="165"/>
    </row>
    <row r="3293" spans="1:12" ht="102" hidden="1" customHeight="1" x14ac:dyDescent="0.2">
      <c r="A3293" s="3">
        <v>3287</v>
      </c>
      <c r="B3293" s="211">
        <v>2830</v>
      </c>
      <c r="C3293" s="41" t="s">
        <v>4862</v>
      </c>
      <c r="D3293" s="211">
        <v>1</v>
      </c>
      <c r="E3293" s="211"/>
      <c r="F3293" s="211" t="s">
        <v>4510</v>
      </c>
      <c r="G3293" s="211">
        <v>81111805</v>
      </c>
      <c r="H3293" s="619">
        <v>25000000</v>
      </c>
      <c r="I3293" s="131" t="s">
        <v>2144</v>
      </c>
      <c r="J3293" s="159">
        <v>44986</v>
      </c>
      <c r="K3293" s="131" t="s">
        <v>4840</v>
      </c>
      <c r="L3293" s="275" t="s">
        <v>4863</v>
      </c>
    </row>
    <row r="3294" spans="1:12" ht="76.5" hidden="1" customHeight="1" x14ac:dyDescent="0.2">
      <c r="A3294" s="3">
        <v>3288</v>
      </c>
      <c r="B3294" s="211">
        <v>2830</v>
      </c>
      <c r="C3294" s="41" t="s">
        <v>4864</v>
      </c>
      <c r="D3294" s="211">
        <v>6</v>
      </c>
      <c r="E3294" s="211"/>
      <c r="F3294" s="211" t="s">
        <v>4510</v>
      </c>
      <c r="G3294" s="211">
        <v>76111801</v>
      </c>
      <c r="H3294" s="619">
        <v>50000</v>
      </c>
      <c r="I3294" s="131" t="s">
        <v>297</v>
      </c>
      <c r="J3294" s="159">
        <v>44986</v>
      </c>
      <c r="K3294" s="131" t="s">
        <v>2152</v>
      </c>
      <c r="L3294" s="275" t="s">
        <v>4865</v>
      </c>
    </row>
    <row r="3295" spans="1:12" ht="76.5" hidden="1" customHeight="1" x14ac:dyDescent="0.2">
      <c r="A3295" s="3">
        <v>3289</v>
      </c>
      <c r="B3295" s="211">
        <v>2830</v>
      </c>
      <c r="C3295" s="41" t="s">
        <v>4866</v>
      </c>
      <c r="D3295" s="211">
        <v>1</v>
      </c>
      <c r="E3295" s="211"/>
      <c r="F3295" s="211" t="s">
        <v>4510</v>
      </c>
      <c r="G3295" s="211">
        <v>81112208</v>
      </c>
      <c r="H3295" s="619">
        <v>13000000</v>
      </c>
      <c r="I3295" s="131" t="s">
        <v>4704</v>
      </c>
      <c r="J3295" s="159">
        <v>44986</v>
      </c>
      <c r="K3295" s="131" t="s">
        <v>4867</v>
      </c>
      <c r="L3295" s="275" t="s">
        <v>4868</v>
      </c>
    </row>
    <row r="3296" spans="1:12" ht="76.5" hidden="1" customHeight="1" x14ac:dyDescent="0.2">
      <c r="A3296" s="3">
        <v>3290</v>
      </c>
      <c r="B3296" s="211">
        <v>2830</v>
      </c>
      <c r="C3296" s="41" t="s">
        <v>4869</v>
      </c>
      <c r="D3296" s="211">
        <v>1</v>
      </c>
      <c r="E3296" s="211"/>
      <c r="F3296" s="211" t="s">
        <v>4510</v>
      </c>
      <c r="G3296" s="211">
        <v>81112208</v>
      </c>
      <c r="H3296" s="619">
        <v>12000000</v>
      </c>
      <c r="I3296" s="131" t="s">
        <v>4704</v>
      </c>
      <c r="J3296" s="159">
        <v>45078</v>
      </c>
      <c r="K3296" s="131" t="s">
        <v>4867</v>
      </c>
      <c r="L3296" s="275" t="s">
        <v>4870</v>
      </c>
    </row>
    <row r="3297" spans="1:12" ht="102" hidden="1" customHeight="1" x14ac:dyDescent="0.2">
      <c r="A3297" s="3">
        <v>3291</v>
      </c>
      <c r="B3297" s="211">
        <v>2830</v>
      </c>
      <c r="C3297" s="41" t="s">
        <v>4871</v>
      </c>
      <c r="D3297" s="211">
        <v>1</v>
      </c>
      <c r="E3297" s="211"/>
      <c r="F3297" s="211" t="s">
        <v>4510</v>
      </c>
      <c r="G3297" s="279">
        <v>81111805</v>
      </c>
      <c r="H3297" s="619">
        <v>24000000</v>
      </c>
      <c r="I3297" s="131" t="s">
        <v>2144</v>
      </c>
      <c r="J3297" s="159">
        <v>45261</v>
      </c>
      <c r="K3297" s="131" t="s">
        <v>4840</v>
      </c>
      <c r="L3297" s="275" t="s">
        <v>4872</v>
      </c>
    </row>
    <row r="3298" spans="1:12" ht="191.25" hidden="1" customHeight="1" x14ac:dyDescent="0.2">
      <c r="A3298" s="3">
        <v>3292</v>
      </c>
      <c r="B3298" s="211">
        <v>2830</v>
      </c>
      <c r="C3298" s="41" t="s">
        <v>4873</v>
      </c>
      <c r="D3298" s="211">
        <v>1</v>
      </c>
      <c r="E3298" s="211"/>
      <c r="F3298" s="211" t="s">
        <v>4510</v>
      </c>
      <c r="G3298" s="211">
        <v>81112003</v>
      </c>
      <c r="H3298" s="619">
        <v>35000000</v>
      </c>
      <c r="I3298" s="131" t="s">
        <v>3790</v>
      </c>
      <c r="J3298" s="159">
        <v>45078</v>
      </c>
      <c r="K3298" s="131" t="s">
        <v>4867</v>
      </c>
      <c r="L3298" s="275" t="s">
        <v>4874</v>
      </c>
    </row>
    <row r="3299" spans="1:12" ht="114.75" hidden="1" customHeight="1" x14ac:dyDescent="0.2">
      <c r="A3299" s="3">
        <v>3293</v>
      </c>
      <c r="B3299" s="211">
        <v>2830</v>
      </c>
      <c r="C3299" s="41" t="s">
        <v>4875</v>
      </c>
      <c r="D3299" s="211">
        <v>1</v>
      </c>
      <c r="E3299" s="211"/>
      <c r="F3299" s="211" t="s">
        <v>4510</v>
      </c>
      <c r="G3299" s="211">
        <v>81111805</v>
      </c>
      <c r="H3299" s="619">
        <v>7000000</v>
      </c>
      <c r="I3299" s="131" t="s">
        <v>2144</v>
      </c>
      <c r="J3299" s="159">
        <v>45170</v>
      </c>
      <c r="K3299" s="131" t="s">
        <v>4840</v>
      </c>
      <c r="L3299" s="275" t="s">
        <v>4876</v>
      </c>
    </row>
    <row r="3300" spans="1:12" ht="89.25" hidden="1" customHeight="1" x14ac:dyDescent="0.2">
      <c r="A3300" s="3">
        <v>3294</v>
      </c>
      <c r="B3300" s="211">
        <v>2830</v>
      </c>
      <c r="C3300" s="41" t="s">
        <v>4877</v>
      </c>
      <c r="D3300" s="211">
        <v>1</v>
      </c>
      <c r="E3300" s="211"/>
      <c r="F3300" s="211" t="s">
        <v>4510</v>
      </c>
      <c r="G3300" s="211">
        <v>43231512</v>
      </c>
      <c r="H3300" s="619">
        <v>29000000</v>
      </c>
      <c r="I3300" s="131" t="s">
        <v>2144</v>
      </c>
      <c r="J3300" s="159">
        <v>45200</v>
      </c>
      <c r="K3300" s="131" t="s">
        <v>4840</v>
      </c>
      <c r="L3300" s="275" t="s">
        <v>4878</v>
      </c>
    </row>
    <row r="3301" spans="1:12" ht="127.5" hidden="1" customHeight="1" x14ac:dyDescent="0.2">
      <c r="A3301" s="3">
        <v>3295</v>
      </c>
      <c r="B3301" s="211">
        <v>2830</v>
      </c>
      <c r="C3301" s="41" t="s">
        <v>4879</v>
      </c>
      <c r="D3301" s="211">
        <v>1</v>
      </c>
      <c r="E3301" s="211"/>
      <c r="F3301" s="211" t="s">
        <v>4510</v>
      </c>
      <c r="G3301" s="211">
        <v>81111805</v>
      </c>
      <c r="H3301" s="579">
        <v>172000000</v>
      </c>
      <c r="I3301" s="131" t="s">
        <v>4820</v>
      </c>
      <c r="J3301" s="159">
        <v>45047</v>
      </c>
      <c r="K3301" s="131" t="s">
        <v>4840</v>
      </c>
      <c r="L3301" s="275" t="s">
        <v>4880</v>
      </c>
    </row>
    <row r="3302" spans="1:12" ht="153" hidden="1" customHeight="1" x14ac:dyDescent="0.2">
      <c r="A3302" s="3">
        <v>3296</v>
      </c>
      <c r="B3302" s="211">
        <v>2830</v>
      </c>
      <c r="C3302" s="41" t="s">
        <v>4881</v>
      </c>
      <c r="D3302" s="211">
        <v>3</v>
      </c>
      <c r="E3302" s="211"/>
      <c r="F3302" s="211" t="s">
        <v>4510</v>
      </c>
      <c r="G3302" s="211">
        <v>93151611</v>
      </c>
      <c r="H3302" s="619">
        <v>450000</v>
      </c>
      <c r="I3302" s="131" t="s">
        <v>2174</v>
      </c>
      <c r="J3302" s="159">
        <v>44986</v>
      </c>
      <c r="K3302" s="131" t="s">
        <v>2150</v>
      </c>
      <c r="L3302" s="275" t="s">
        <v>4882</v>
      </c>
    </row>
    <row r="3303" spans="1:12" ht="63.75" hidden="1" customHeight="1" x14ac:dyDescent="0.2">
      <c r="A3303" s="3">
        <v>3297</v>
      </c>
      <c r="B3303" s="211">
        <v>2830</v>
      </c>
      <c r="C3303" s="167" t="s">
        <v>4883</v>
      </c>
      <c r="D3303" s="382">
        <v>1</v>
      </c>
      <c r="E3303" s="382"/>
      <c r="F3303" s="382" t="s">
        <v>4510</v>
      </c>
      <c r="G3303" s="382">
        <v>81112307</v>
      </c>
      <c r="H3303" s="580">
        <v>9000000</v>
      </c>
      <c r="I3303" s="39" t="s">
        <v>2144</v>
      </c>
      <c r="J3303" s="159">
        <v>44986</v>
      </c>
      <c r="K3303" s="39" t="s">
        <v>4840</v>
      </c>
      <c r="L3303" s="809" t="s">
        <v>4884</v>
      </c>
    </row>
    <row r="3304" spans="1:12" ht="63.75" hidden="1" customHeight="1" x14ac:dyDescent="0.2">
      <c r="A3304" s="3">
        <v>3298</v>
      </c>
      <c r="B3304" s="211">
        <v>2830</v>
      </c>
      <c r="C3304" s="167" t="s">
        <v>4885</v>
      </c>
      <c r="D3304" s="382">
        <v>1</v>
      </c>
      <c r="E3304" s="382"/>
      <c r="F3304" s="382" t="s">
        <v>4510</v>
      </c>
      <c r="G3304" s="382">
        <v>81112306</v>
      </c>
      <c r="H3304" s="580">
        <v>4000000</v>
      </c>
      <c r="I3304" s="39" t="s">
        <v>2144</v>
      </c>
      <c r="J3304" s="159">
        <v>44986</v>
      </c>
      <c r="K3304" s="39" t="s">
        <v>4840</v>
      </c>
      <c r="L3304" s="810"/>
    </row>
    <row r="3305" spans="1:12" ht="89.25" hidden="1" customHeight="1" x14ac:dyDescent="0.2">
      <c r="A3305" s="3">
        <v>3299</v>
      </c>
      <c r="B3305" s="211">
        <v>2830</v>
      </c>
      <c r="C3305" s="167" t="s">
        <v>4886</v>
      </c>
      <c r="D3305" s="382">
        <v>1</v>
      </c>
      <c r="E3305" s="382"/>
      <c r="F3305" s="382" t="s">
        <v>4510</v>
      </c>
      <c r="G3305" s="382">
        <v>81112307</v>
      </c>
      <c r="H3305" s="580">
        <v>7000000</v>
      </c>
      <c r="I3305" s="39" t="s">
        <v>4705</v>
      </c>
      <c r="J3305" s="159">
        <v>45017</v>
      </c>
      <c r="K3305" s="39" t="s">
        <v>2157</v>
      </c>
      <c r="L3305" s="280"/>
    </row>
    <row r="3306" spans="1:12" ht="38.25" hidden="1" customHeight="1" x14ac:dyDescent="0.2">
      <c r="A3306" s="3">
        <v>3300</v>
      </c>
      <c r="B3306" s="211">
        <v>2830</v>
      </c>
      <c r="C3306" s="41" t="s">
        <v>4887</v>
      </c>
      <c r="D3306" s="211">
        <v>5</v>
      </c>
      <c r="E3306" s="211"/>
      <c r="F3306" s="211" t="s">
        <v>4510</v>
      </c>
      <c r="G3306" s="382">
        <v>43191609</v>
      </c>
      <c r="H3306" s="619">
        <v>120000</v>
      </c>
      <c r="I3306" s="131" t="s">
        <v>1901</v>
      </c>
      <c r="J3306" s="159">
        <v>45017</v>
      </c>
      <c r="K3306" s="131">
        <v>351</v>
      </c>
      <c r="L3306" s="275" t="s">
        <v>4888</v>
      </c>
    </row>
    <row r="3307" spans="1:12" ht="255" hidden="1" customHeight="1" x14ac:dyDescent="0.2">
      <c r="A3307" s="3">
        <v>3301</v>
      </c>
      <c r="B3307" s="211">
        <v>2830</v>
      </c>
      <c r="C3307" s="41" t="s">
        <v>4889</v>
      </c>
      <c r="D3307" s="382">
        <v>12</v>
      </c>
      <c r="E3307" s="382"/>
      <c r="F3307" s="382" t="s">
        <v>4510</v>
      </c>
      <c r="G3307" s="382">
        <v>49101705</v>
      </c>
      <c r="H3307" s="580">
        <v>5347950.57</v>
      </c>
      <c r="I3307" s="39" t="s">
        <v>2146</v>
      </c>
      <c r="J3307" s="159">
        <v>45170</v>
      </c>
      <c r="K3307" s="39" t="s">
        <v>4890</v>
      </c>
      <c r="L3307" s="275"/>
    </row>
    <row r="3308" spans="1:12" ht="102" hidden="1" customHeight="1" x14ac:dyDescent="0.2">
      <c r="A3308" s="3">
        <v>3302</v>
      </c>
      <c r="B3308" s="211">
        <v>2830</v>
      </c>
      <c r="C3308" s="41" t="s">
        <v>4891</v>
      </c>
      <c r="D3308" s="211">
        <v>1</v>
      </c>
      <c r="E3308" s="211"/>
      <c r="F3308" s="211" t="s">
        <v>4510</v>
      </c>
      <c r="G3308" s="382">
        <v>81112307</v>
      </c>
      <c r="H3308" s="619">
        <v>9700000</v>
      </c>
      <c r="I3308" s="131" t="s">
        <v>2144</v>
      </c>
      <c r="J3308" s="159">
        <v>45017</v>
      </c>
      <c r="K3308" s="131" t="s">
        <v>4840</v>
      </c>
      <c r="L3308" s="277"/>
    </row>
    <row r="3309" spans="1:12" ht="114.75" hidden="1" customHeight="1" x14ac:dyDescent="0.2">
      <c r="A3309" s="3">
        <v>3303</v>
      </c>
      <c r="B3309" s="211">
        <v>2830</v>
      </c>
      <c r="C3309" s="167" t="s">
        <v>4892</v>
      </c>
      <c r="D3309" s="382">
        <v>1</v>
      </c>
      <c r="E3309" s="382"/>
      <c r="F3309" s="382" t="s">
        <v>4510</v>
      </c>
      <c r="G3309" s="382">
        <v>81111805</v>
      </c>
      <c r="H3309" s="580">
        <v>28000000</v>
      </c>
      <c r="I3309" s="39" t="s">
        <v>2144</v>
      </c>
      <c r="J3309" s="159">
        <v>45078</v>
      </c>
      <c r="K3309" s="39" t="s">
        <v>4840</v>
      </c>
      <c r="L3309" s="809" t="s">
        <v>4893</v>
      </c>
    </row>
    <row r="3310" spans="1:12" ht="25.5" hidden="1" customHeight="1" x14ac:dyDescent="0.2">
      <c r="A3310" s="3">
        <v>3304</v>
      </c>
      <c r="B3310" s="211">
        <v>2830</v>
      </c>
      <c r="C3310" s="167" t="s">
        <v>4894</v>
      </c>
      <c r="D3310" s="382">
        <v>8</v>
      </c>
      <c r="E3310" s="382"/>
      <c r="F3310" s="382" t="s">
        <v>36</v>
      </c>
      <c r="G3310" s="382">
        <v>43231512</v>
      </c>
      <c r="H3310" s="623">
        <v>25100000</v>
      </c>
      <c r="I3310" s="382" t="s">
        <v>4895</v>
      </c>
      <c r="J3310" s="159">
        <v>45078</v>
      </c>
      <c r="K3310" s="382">
        <v>480</v>
      </c>
      <c r="L3310" s="811"/>
    </row>
    <row r="3311" spans="1:12" ht="25.5" hidden="1" customHeight="1" x14ac:dyDescent="0.2">
      <c r="A3311" s="3">
        <v>3305</v>
      </c>
      <c r="B3311" s="211">
        <v>2830</v>
      </c>
      <c r="C3311" s="167" t="s">
        <v>4896</v>
      </c>
      <c r="D3311" s="382">
        <v>8</v>
      </c>
      <c r="E3311" s="382"/>
      <c r="F3311" s="382" t="s">
        <v>36</v>
      </c>
      <c r="G3311" s="382">
        <v>43231512</v>
      </c>
      <c r="H3311" s="623">
        <v>42000000</v>
      </c>
      <c r="I3311" s="382" t="s">
        <v>4895</v>
      </c>
      <c r="J3311" s="159">
        <v>45078</v>
      </c>
      <c r="K3311" s="382">
        <v>480</v>
      </c>
      <c r="L3311" s="811"/>
    </row>
    <row r="3312" spans="1:12" ht="25.5" hidden="1" customHeight="1" x14ac:dyDescent="0.2">
      <c r="A3312" s="3">
        <v>3306</v>
      </c>
      <c r="B3312" s="211">
        <v>2830</v>
      </c>
      <c r="C3312" s="167" t="s">
        <v>4897</v>
      </c>
      <c r="D3312" s="382">
        <v>8</v>
      </c>
      <c r="E3312" s="382"/>
      <c r="F3312" s="382" t="s">
        <v>36</v>
      </c>
      <c r="G3312" s="382">
        <v>43231512</v>
      </c>
      <c r="H3312" s="623">
        <v>29500000</v>
      </c>
      <c r="I3312" s="382" t="s">
        <v>4895</v>
      </c>
      <c r="J3312" s="159">
        <v>45078</v>
      </c>
      <c r="K3312" s="382">
        <v>480</v>
      </c>
      <c r="L3312" s="811"/>
    </row>
    <row r="3313" spans="1:12" ht="38.25" hidden="1" customHeight="1" x14ac:dyDescent="0.2">
      <c r="A3313" s="3">
        <v>3307</v>
      </c>
      <c r="B3313" s="211">
        <v>2830</v>
      </c>
      <c r="C3313" s="167" t="s">
        <v>4898</v>
      </c>
      <c r="D3313" s="382">
        <v>1</v>
      </c>
      <c r="E3313" s="382"/>
      <c r="F3313" s="382" t="s">
        <v>36</v>
      </c>
      <c r="G3313" s="382">
        <v>43231512</v>
      </c>
      <c r="H3313" s="623">
        <v>5500000</v>
      </c>
      <c r="I3313" s="382" t="s">
        <v>4895</v>
      </c>
      <c r="J3313" s="159">
        <v>45078</v>
      </c>
      <c r="K3313" s="382">
        <v>480</v>
      </c>
      <c r="L3313" s="811"/>
    </row>
    <row r="3314" spans="1:12" ht="51" hidden="1" customHeight="1" x14ac:dyDescent="0.2">
      <c r="A3314" s="3">
        <v>3308</v>
      </c>
      <c r="B3314" s="211">
        <v>2830</v>
      </c>
      <c r="C3314" s="41" t="s">
        <v>4899</v>
      </c>
      <c r="D3314" s="211">
        <v>4</v>
      </c>
      <c r="E3314" s="211"/>
      <c r="F3314" s="211" t="s">
        <v>4900</v>
      </c>
      <c r="G3314" s="281">
        <v>43211501</v>
      </c>
      <c r="H3314" s="624">
        <v>536500000</v>
      </c>
      <c r="I3314" s="211" t="s">
        <v>4901</v>
      </c>
      <c r="J3314" s="159">
        <v>45078</v>
      </c>
      <c r="K3314" s="382">
        <v>428</v>
      </c>
      <c r="L3314" s="810"/>
    </row>
    <row r="3315" spans="1:12" ht="89.25" hidden="1" customHeight="1" x14ac:dyDescent="0.2">
      <c r="A3315" s="3">
        <v>3309</v>
      </c>
      <c r="B3315" s="211" t="s">
        <v>4902</v>
      </c>
      <c r="C3315" s="41" t="s">
        <v>4903</v>
      </c>
      <c r="D3315" s="211">
        <v>1</v>
      </c>
      <c r="E3315" s="211"/>
      <c r="F3315" s="211" t="s">
        <v>4510</v>
      </c>
      <c r="G3315" s="382">
        <v>43231512</v>
      </c>
      <c r="H3315" s="619">
        <f>624*721</f>
        <v>449904</v>
      </c>
      <c r="I3315" s="131" t="s">
        <v>2146</v>
      </c>
      <c r="J3315" s="159">
        <v>44927</v>
      </c>
      <c r="K3315" s="211">
        <v>353</v>
      </c>
      <c r="L3315" s="275" t="s">
        <v>4904</v>
      </c>
    </row>
    <row r="3316" spans="1:12" ht="89.25" hidden="1" customHeight="1" x14ac:dyDescent="0.2">
      <c r="A3316" s="3">
        <v>3310</v>
      </c>
      <c r="B3316" s="211" t="s">
        <v>4902</v>
      </c>
      <c r="C3316" s="41" t="s">
        <v>4905</v>
      </c>
      <c r="D3316" s="211">
        <v>1</v>
      </c>
      <c r="E3316" s="211"/>
      <c r="F3316" s="211" t="s">
        <v>4510</v>
      </c>
      <c r="G3316" s="382">
        <v>43231512</v>
      </c>
      <c r="H3316" s="619">
        <f>300*721</f>
        <v>216300</v>
      </c>
      <c r="I3316" s="131" t="s">
        <v>2146</v>
      </c>
      <c r="J3316" s="159">
        <v>45231</v>
      </c>
      <c r="K3316" s="211">
        <v>353</v>
      </c>
      <c r="L3316" s="275" t="s">
        <v>4906</v>
      </c>
    </row>
    <row r="3317" spans="1:12" ht="51" hidden="1" customHeight="1" x14ac:dyDescent="0.2">
      <c r="A3317" s="3">
        <v>3311</v>
      </c>
      <c r="B3317" s="211" t="s">
        <v>4902</v>
      </c>
      <c r="C3317" s="41" t="s">
        <v>4907</v>
      </c>
      <c r="D3317" s="211">
        <v>1</v>
      </c>
      <c r="E3317" s="211"/>
      <c r="F3317" s="211" t="s">
        <v>4510</v>
      </c>
      <c r="G3317" s="382">
        <v>43231512</v>
      </c>
      <c r="H3317" s="619">
        <v>75000</v>
      </c>
      <c r="I3317" s="131" t="s">
        <v>2146</v>
      </c>
      <c r="J3317" s="159">
        <v>45231</v>
      </c>
      <c r="K3317" s="211">
        <v>353</v>
      </c>
      <c r="L3317" s="275" t="s">
        <v>4908</v>
      </c>
    </row>
    <row r="3318" spans="1:12" ht="51" hidden="1" customHeight="1" x14ac:dyDescent="0.2">
      <c r="A3318" s="3">
        <v>3312</v>
      </c>
      <c r="B3318" s="211" t="s">
        <v>4902</v>
      </c>
      <c r="C3318" s="41" t="s">
        <v>4909</v>
      </c>
      <c r="D3318" s="211">
        <v>1</v>
      </c>
      <c r="E3318" s="211"/>
      <c r="F3318" s="211" t="s">
        <v>4510</v>
      </c>
      <c r="G3318" s="382">
        <v>49101705</v>
      </c>
      <c r="H3318" s="619">
        <v>65000</v>
      </c>
      <c r="I3318" s="131" t="s">
        <v>2146</v>
      </c>
      <c r="J3318" s="159">
        <v>44927</v>
      </c>
      <c r="K3318" s="211">
        <v>353</v>
      </c>
      <c r="L3318" s="275" t="s">
        <v>4910</v>
      </c>
    </row>
    <row r="3319" spans="1:12" ht="51" hidden="1" customHeight="1" x14ac:dyDescent="0.2">
      <c r="A3319" s="3">
        <v>3313</v>
      </c>
      <c r="B3319" s="211" t="s">
        <v>4902</v>
      </c>
      <c r="C3319" s="41" t="s">
        <v>4911</v>
      </c>
      <c r="D3319" s="211">
        <v>1</v>
      </c>
      <c r="E3319" s="211"/>
      <c r="F3319" s="211" t="s">
        <v>4510</v>
      </c>
      <c r="G3319" s="382">
        <v>43231512</v>
      </c>
      <c r="H3319" s="619">
        <v>70000</v>
      </c>
      <c r="I3319" s="131" t="s">
        <v>2146</v>
      </c>
      <c r="J3319" s="159">
        <v>44986</v>
      </c>
      <c r="K3319" s="211">
        <v>353</v>
      </c>
      <c r="L3319" s="275" t="s">
        <v>4912</v>
      </c>
    </row>
    <row r="3320" spans="1:12" ht="51" hidden="1" customHeight="1" x14ac:dyDescent="0.2">
      <c r="A3320" s="3">
        <v>3314</v>
      </c>
      <c r="B3320" s="211" t="s">
        <v>4902</v>
      </c>
      <c r="C3320" s="41" t="s">
        <v>4911</v>
      </c>
      <c r="D3320" s="211">
        <v>1</v>
      </c>
      <c r="E3320" s="211"/>
      <c r="F3320" s="211" t="s">
        <v>4510</v>
      </c>
      <c r="G3320" s="382">
        <v>43231512</v>
      </c>
      <c r="H3320" s="619">
        <v>70000</v>
      </c>
      <c r="I3320" s="131" t="s">
        <v>2146</v>
      </c>
      <c r="J3320" s="159">
        <v>45047</v>
      </c>
      <c r="K3320" s="211">
        <v>353</v>
      </c>
      <c r="L3320" s="275" t="s">
        <v>4913</v>
      </c>
    </row>
    <row r="3321" spans="1:12" ht="25.5" hidden="1" customHeight="1" x14ac:dyDescent="0.2">
      <c r="A3321" s="3">
        <v>3315</v>
      </c>
      <c r="B3321" s="211" t="s">
        <v>4902</v>
      </c>
      <c r="C3321" s="167" t="s">
        <v>4914</v>
      </c>
      <c r="D3321" s="39">
        <v>2</v>
      </c>
      <c r="E3321" s="39"/>
      <c r="F3321" s="39" t="s">
        <v>4510</v>
      </c>
      <c r="G3321" s="382">
        <v>43231512</v>
      </c>
      <c r="H3321" s="623">
        <v>1600000</v>
      </c>
      <c r="I3321" s="39" t="s">
        <v>2146</v>
      </c>
      <c r="J3321" s="159">
        <v>45139</v>
      </c>
      <c r="K3321" s="39" t="s">
        <v>4890</v>
      </c>
      <c r="L3321" s="280" t="s">
        <v>4915</v>
      </c>
    </row>
    <row r="3322" spans="1:12" ht="89.25" hidden="1" customHeight="1" x14ac:dyDescent="0.2">
      <c r="A3322" s="3">
        <v>3316</v>
      </c>
      <c r="B3322" s="211">
        <v>2830</v>
      </c>
      <c r="C3322" s="167" t="s">
        <v>4916</v>
      </c>
      <c r="D3322" s="382">
        <v>1</v>
      </c>
      <c r="E3322" s="382"/>
      <c r="F3322" s="382" t="s">
        <v>4900</v>
      </c>
      <c r="G3322" s="382">
        <v>43201802</v>
      </c>
      <c r="H3322" s="623">
        <v>19000000</v>
      </c>
      <c r="I3322" s="382" t="s">
        <v>4901</v>
      </c>
      <c r="J3322" s="159">
        <v>45047</v>
      </c>
      <c r="K3322" s="382">
        <v>428</v>
      </c>
      <c r="L3322" s="809" t="s">
        <v>4917</v>
      </c>
    </row>
    <row r="3323" spans="1:12" ht="38.25" hidden="1" customHeight="1" x14ac:dyDescent="0.2">
      <c r="A3323" s="3">
        <v>3317</v>
      </c>
      <c r="B3323" s="211">
        <v>2830</v>
      </c>
      <c r="C3323" s="167" t="s">
        <v>4918</v>
      </c>
      <c r="D3323" s="382">
        <v>50</v>
      </c>
      <c r="E3323" s="382"/>
      <c r="F3323" s="382" t="s">
        <v>4900</v>
      </c>
      <c r="G3323" s="382">
        <v>45121516</v>
      </c>
      <c r="H3323" s="623">
        <v>44500000</v>
      </c>
      <c r="I3323" s="382" t="s">
        <v>4806</v>
      </c>
      <c r="J3323" s="159">
        <v>45047</v>
      </c>
      <c r="K3323" s="382">
        <v>413</v>
      </c>
      <c r="L3323" s="811"/>
    </row>
    <row r="3324" spans="1:12" ht="51" hidden="1" customHeight="1" x14ac:dyDescent="0.2">
      <c r="A3324" s="3">
        <v>3318</v>
      </c>
      <c r="B3324" s="211">
        <v>2830</v>
      </c>
      <c r="C3324" s="167" t="s">
        <v>4919</v>
      </c>
      <c r="D3324" s="382">
        <v>50</v>
      </c>
      <c r="E3324" s="382"/>
      <c r="F3324" s="382" t="s">
        <v>36</v>
      </c>
      <c r="G3324" s="382">
        <v>43231512</v>
      </c>
      <c r="H3324" s="623">
        <v>14000000</v>
      </c>
      <c r="I3324" s="382" t="s">
        <v>4895</v>
      </c>
      <c r="J3324" s="159">
        <v>45047</v>
      </c>
      <c r="K3324" s="382">
        <v>480</v>
      </c>
      <c r="L3324" s="810"/>
    </row>
    <row r="3325" spans="1:12" ht="76.5" hidden="1" customHeight="1" x14ac:dyDescent="0.2">
      <c r="A3325" s="3">
        <v>3319</v>
      </c>
      <c r="B3325" s="382">
        <v>2830</v>
      </c>
      <c r="C3325" s="167" t="s">
        <v>4920</v>
      </c>
      <c r="D3325" s="382">
        <v>7</v>
      </c>
      <c r="E3325" s="382"/>
      <c r="F3325" s="39" t="s">
        <v>36</v>
      </c>
      <c r="G3325" s="382">
        <v>43231512</v>
      </c>
      <c r="H3325" s="623">
        <v>15000000</v>
      </c>
      <c r="I3325" s="382" t="s">
        <v>79</v>
      </c>
      <c r="J3325" s="159">
        <v>45139</v>
      </c>
      <c r="K3325" s="39">
        <v>480</v>
      </c>
      <c r="L3325" s="167" t="s">
        <v>4921</v>
      </c>
    </row>
    <row r="3326" spans="1:12" ht="63.75" hidden="1" customHeight="1" x14ac:dyDescent="0.2">
      <c r="A3326" s="3">
        <v>3320</v>
      </c>
      <c r="B3326" s="382">
        <v>2830</v>
      </c>
      <c r="C3326" s="167" t="s">
        <v>4922</v>
      </c>
      <c r="D3326" s="382">
        <v>3</v>
      </c>
      <c r="E3326" s="382"/>
      <c r="F3326" s="382" t="s">
        <v>36</v>
      </c>
      <c r="G3326" s="382">
        <v>43231512</v>
      </c>
      <c r="H3326" s="623">
        <v>4700000</v>
      </c>
      <c r="I3326" s="382" t="s">
        <v>4895</v>
      </c>
      <c r="J3326" s="159">
        <v>45140</v>
      </c>
      <c r="K3326" s="382">
        <v>480</v>
      </c>
      <c r="L3326" s="280" t="s">
        <v>4923</v>
      </c>
    </row>
    <row r="3327" spans="1:12" ht="89.25" hidden="1" customHeight="1" x14ac:dyDescent="0.2">
      <c r="A3327" s="3">
        <v>3321</v>
      </c>
      <c r="B3327" s="382">
        <v>2830</v>
      </c>
      <c r="C3327" s="167" t="s">
        <v>4924</v>
      </c>
      <c r="D3327" s="382">
        <v>2</v>
      </c>
      <c r="E3327" s="382"/>
      <c r="F3327" s="382" t="s">
        <v>36</v>
      </c>
      <c r="G3327" s="382">
        <v>43231512</v>
      </c>
      <c r="H3327" s="623">
        <v>5000000</v>
      </c>
      <c r="I3327" s="382" t="s">
        <v>4895</v>
      </c>
      <c r="J3327" s="159">
        <v>45141</v>
      </c>
      <c r="K3327" s="382">
        <v>480</v>
      </c>
      <c r="L3327" s="277"/>
    </row>
    <row r="3328" spans="1:12" ht="89.25" hidden="1" customHeight="1" x14ac:dyDescent="0.2">
      <c r="A3328" s="3">
        <v>3322</v>
      </c>
      <c r="B3328" s="211">
        <v>2830</v>
      </c>
      <c r="C3328" s="41" t="s">
        <v>4925</v>
      </c>
      <c r="D3328" s="211">
        <v>1</v>
      </c>
      <c r="E3328" s="211"/>
      <c r="F3328" s="211" t="s">
        <v>36</v>
      </c>
      <c r="G3328" s="382">
        <v>43231512</v>
      </c>
      <c r="H3328" s="625">
        <v>32400000</v>
      </c>
      <c r="I3328" s="211" t="s">
        <v>4895</v>
      </c>
      <c r="J3328" s="159">
        <v>45017</v>
      </c>
      <c r="K3328" s="382">
        <v>480</v>
      </c>
      <c r="L3328" s="275" t="s">
        <v>4926</v>
      </c>
    </row>
    <row r="3329" spans="1:12" ht="12.75" hidden="1" customHeight="1" x14ac:dyDescent="0.2">
      <c r="A3329" s="3">
        <v>3323</v>
      </c>
      <c r="B3329" s="211">
        <v>2830</v>
      </c>
      <c r="C3329" s="41" t="s">
        <v>4927</v>
      </c>
      <c r="D3329" s="211">
        <v>5</v>
      </c>
      <c r="E3329" s="211"/>
      <c r="F3329" s="211" t="s">
        <v>36</v>
      </c>
      <c r="G3329" s="382">
        <v>43231512</v>
      </c>
      <c r="H3329" s="625">
        <v>2500000</v>
      </c>
      <c r="I3329" s="211" t="s">
        <v>4895</v>
      </c>
      <c r="J3329" s="159">
        <v>44986</v>
      </c>
      <c r="K3329" s="211">
        <v>480</v>
      </c>
      <c r="L3329" s="275" t="s">
        <v>4928</v>
      </c>
    </row>
    <row r="3330" spans="1:12" ht="63.75" hidden="1" customHeight="1" x14ac:dyDescent="0.2">
      <c r="A3330" s="3">
        <v>3324</v>
      </c>
      <c r="B3330" s="211">
        <v>2830</v>
      </c>
      <c r="C3330" s="41" t="s">
        <v>4929</v>
      </c>
      <c r="D3330" s="211">
        <v>100</v>
      </c>
      <c r="E3330" s="211"/>
      <c r="F3330" s="211" t="s">
        <v>36</v>
      </c>
      <c r="G3330" s="382">
        <v>43231512</v>
      </c>
      <c r="H3330" s="625">
        <v>48800000</v>
      </c>
      <c r="I3330" s="211" t="s">
        <v>4895</v>
      </c>
      <c r="J3330" s="159">
        <v>45108</v>
      </c>
      <c r="K3330" s="211">
        <v>480</v>
      </c>
      <c r="L3330" s="275" t="s">
        <v>4930</v>
      </c>
    </row>
    <row r="3331" spans="1:12" ht="51" hidden="1" customHeight="1" x14ac:dyDescent="0.2">
      <c r="A3331" s="3">
        <v>3325</v>
      </c>
      <c r="B3331" s="211">
        <v>2830</v>
      </c>
      <c r="C3331" s="41" t="s">
        <v>4931</v>
      </c>
      <c r="D3331" s="382">
        <v>6</v>
      </c>
      <c r="E3331" s="382"/>
      <c r="F3331" s="211" t="s">
        <v>36</v>
      </c>
      <c r="G3331" s="382">
        <v>43231512</v>
      </c>
      <c r="H3331" s="625">
        <v>5000000</v>
      </c>
      <c r="I3331" s="211" t="s">
        <v>4895</v>
      </c>
      <c r="J3331" s="159">
        <v>45078</v>
      </c>
      <c r="K3331" s="211">
        <v>480</v>
      </c>
      <c r="L3331" s="275" t="s">
        <v>4932</v>
      </c>
    </row>
    <row r="3332" spans="1:12" ht="25.5" hidden="1" customHeight="1" x14ac:dyDescent="0.2">
      <c r="A3332" s="3">
        <v>3326</v>
      </c>
      <c r="B3332" s="211">
        <v>2830</v>
      </c>
      <c r="C3332" s="41" t="s">
        <v>4933</v>
      </c>
      <c r="D3332" s="211">
        <v>12</v>
      </c>
      <c r="E3332" s="211"/>
      <c r="F3332" s="211" t="s">
        <v>36</v>
      </c>
      <c r="G3332" s="211">
        <v>43231512</v>
      </c>
      <c r="H3332" s="625">
        <v>80000000</v>
      </c>
      <c r="I3332" s="211" t="s">
        <v>4895</v>
      </c>
      <c r="J3332" s="159">
        <v>45017</v>
      </c>
      <c r="K3332" s="211">
        <v>480</v>
      </c>
      <c r="L3332" s="275" t="s">
        <v>4934</v>
      </c>
    </row>
    <row r="3333" spans="1:12" ht="51" hidden="1" customHeight="1" x14ac:dyDescent="0.2">
      <c r="A3333" s="3">
        <v>3327</v>
      </c>
      <c r="B3333" s="211">
        <v>2830</v>
      </c>
      <c r="C3333" s="41" t="s">
        <v>4935</v>
      </c>
      <c r="D3333" s="211">
        <v>2</v>
      </c>
      <c r="E3333" s="211"/>
      <c r="F3333" s="211" t="s">
        <v>36</v>
      </c>
      <c r="G3333" s="211">
        <v>43231512</v>
      </c>
      <c r="H3333" s="625">
        <v>18000000</v>
      </c>
      <c r="I3333" s="211" t="s">
        <v>4895</v>
      </c>
      <c r="J3333" s="159">
        <v>45017</v>
      </c>
      <c r="K3333" s="211">
        <v>480</v>
      </c>
      <c r="L3333" s="275" t="s">
        <v>4936</v>
      </c>
    </row>
    <row r="3334" spans="1:12" ht="25.5" hidden="1" customHeight="1" x14ac:dyDescent="0.2">
      <c r="A3334" s="3">
        <v>3328</v>
      </c>
      <c r="B3334" s="211"/>
      <c r="C3334" s="41" t="s">
        <v>4937</v>
      </c>
      <c r="D3334" s="211">
        <v>36</v>
      </c>
      <c r="E3334" s="211"/>
      <c r="F3334" s="211" t="s">
        <v>36</v>
      </c>
      <c r="G3334" s="211">
        <v>43231512</v>
      </c>
      <c r="H3334" s="625">
        <v>57635100</v>
      </c>
      <c r="I3334" s="211" t="s">
        <v>4938</v>
      </c>
      <c r="J3334" s="159">
        <v>45200</v>
      </c>
      <c r="K3334" s="211">
        <v>480</v>
      </c>
      <c r="L3334" s="275" t="s">
        <v>4939</v>
      </c>
    </row>
    <row r="3335" spans="1:12" ht="38.25" hidden="1" customHeight="1" x14ac:dyDescent="0.2">
      <c r="A3335" s="3">
        <v>3329</v>
      </c>
      <c r="B3335" s="211">
        <v>2830</v>
      </c>
      <c r="C3335" s="41" t="s">
        <v>4940</v>
      </c>
      <c r="D3335" s="211">
        <v>36</v>
      </c>
      <c r="E3335" s="211"/>
      <c r="F3335" s="211" t="s">
        <v>36</v>
      </c>
      <c r="G3335" s="211">
        <v>43231512</v>
      </c>
      <c r="H3335" s="625">
        <v>55374900</v>
      </c>
      <c r="I3335" s="211" t="s">
        <v>4895</v>
      </c>
      <c r="J3335" s="159">
        <v>45200</v>
      </c>
      <c r="K3335" s="211">
        <v>480</v>
      </c>
      <c r="L3335" s="275" t="s">
        <v>4939</v>
      </c>
    </row>
    <row r="3336" spans="1:12" ht="63.75" hidden="1" customHeight="1" x14ac:dyDescent="0.2">
      <c r="A3336" s="3">
        <v>3330</v>
      </c>
      <c r="B3336" s="211">
        <v>2830</v>
      </c>
      <c r="C3336" s="41" t="s">
        <v>4941</v>
      </c>
      <c r="D3336" s="211">
        <v>1</v>
      </c>
      <c r="E3336" s="211"/>
      <c r="F3336" s="211" t="s">
        <v>36</v>
      </c>
      <c r="G3336" s="211">
        <v>43231512</v>
      </c>
      <c r="H3336" s="625">
        <v>4000000</v>
      </c>
      <c r="I3336" s="211" t="s">
        <v>4895</v>
      </c>
      <c r="J3336" s="159">
        <v>45139</v>
      </c>
      <c r="K3336" s="211">
        <v>480</v>
      </c>
      <c r="L3336" s="275" t="s">
        <v>4942</v>
      </c>
    </row>
    <row r="3337" spans="1:12" ht="127.5" hidden="1" customHeight="1" x14ac:dyDescent="0.2">
      <c r="A3337" s="3">
        <v>3331</v>
      </c>
      <c r="B3337" s="211">
        <v>2830</v>
      </c>
      <c r="C3337" s="41" t="s">
        <v>4943</v>
      </c>
      <c r="D3337" s="211">
        <v>1</v>
      </c>
      <c r="E3337" s="211"/>
      <c r="F3337" s="211" t="s">
        <v>36</v>
      </c>
      <c r="G3337" s="211">
        <v>43231512</v>
      </c>
      <c r="H3337" s="625">
        <v>15900000</v>
      </c>
      <c r="I3337" s="211" t="s">
        <v>4895</v>
      </c>
      <c r="J3337" s="159">
        <v>45108</v>
      </c>
      <c r="K3337" s="211">
        <v>480</v>
      </c>
      <c r="L3337" s="275" t="s">
        <v>4944</v>
      </c>
    </row>
    <row r="3338" spans="1:12" ht="89.25" hidden="1" customHeight="1" x14ac:dyDescent="0.2">
      <c r="A3338" s="3">
        <v>3332</v>
      </c>
      <c r="B3338" s="211">
        <v>2830</v>
      </c>
      <c r="C3338" s="167" t="s">
        <v>4945</v>
      </c>
      <c r="D3338" s="227">
        <v>1</v>
      </c>
      <c r="E3338" s="227"/>
      <c r="F3338" s="382" t="s">
        <v>36</v>
      </c>
      <c r="G3338" s="211">
        <v>43231512</v>
      </c>
      <c r="H3338" s="623">
        <v>10100000</v>
      </c>
      <c r="I3338" s="382" t="s">
        <v>4895</v>
      </c>
      <c r="J3338" s="159">
        <v>45108</v>
      </c>
      <c r="K3338" s="382">
        <v>480</v>
      </c>
      <c r="L3338" s="275" t="s">
        <v>4946</v>
      </c>
    </row>
    <row r="3339" spans="1:12" ht="165.75" hidden="1" customHeight="1" x14ac:dyDescent="0.2">
      <c r="A3339" s="3">
        <v>3333</v>
      </c>
      <c r="B3339" s="211">
        <v>2830</v>
      </c>
      <c r="C3339" s="41" t="s">
        <v>4947</v>
      </c>
      <c r="D3339" s="211">
        <v>1</v>
      </c>
      <c r="E3339" s="211"/>
      <c r="F3339" s="211" t="s">
        <v>36</v>
      </c>
      <c r="G3339" s="211">
        <v>43231512</v>
      </c>
      <c r="H3339" s="624">
        <f>994000000*3</f>
        <v>2982000000</v>
      </c>
      <c r="I3339" s="211" t="s">
        <v>79</v>
      </c>
      <c r="J3339" s="159">
        <v>45200</v>
      </c>
      <c r="K3339" s="211">
        <v>480</v>
      </c>
      <c r="L3339" s="275" t="s">
        <v>8127</v>
      </c>
    </row>
    <row r="3340" spans="1:12" ht="63.75" hidden="1" customHeight="1" x14ac:dyDescent="0.2">
      <c r="A3340" s="3">
        <v>3334</v>
      </c>
      <c r="B3340" s="211">
        <v>2830</v>
      </c>
      <c r="C3340" s="41" t="s">
        <v>4948</v>
      </c>
      <c r="D3340" s="211">
        <v>1</v>
      </c>
      <c r="E3340" s="211"/>
      <c r="F3340" s="211" t="s">
        <v>36</v>
      </c>
      <c r="G3340" s="211">
        <v>81111805</v>
      </c>
      <c r="H3340" s="625">
        <f>5000*721</f>
        <v>3605000</v>
      </c>
      <c r="I3340" s="39" t="s">
        <v>2144</v>
      </c>
      <c r="J3340" s="159">
        <v>44986</v>
      </c>
      <c r="K3340" s="211">
        <v>184</v>
      </c>
      <c r="L3340" s="277"/>
    </row>
    <row r="3341" spans="1:12" ht="51" hidden="1" customHeight="1" x14ac:dyDescent="0.2">
      <c r="A3341" s="3">
        <v>3335</v>
      </c>
      <c r="B3341" s="211">
        <v>2830</v>
      </c>
      <c r="C3341" s="41" t="s">
        <v>4949</v>
      </c>
      <c r="D3341" s="211">
        <v>1</v>
      </c>
      <c r="E3341" s="211"/>
      <c r="F3341" s="211" t="s">
        <v>36</v>
      </c>
      <c r="G3341" s="211">
        <v>81111805</v>
      </c>
      <c r="H3341" s="625">
        <f>5000*721</f>
        <v>3605000</v>
      </c>
      <c r="I3341" s="39" t="s">
        <v>2144</v>
      </c>
      <c r="J3341" s="159">
        <v>44958</v>
      </c>
      <c r="K3341" s="211">
        <v>184</v>
      </c>
      <c r="L3341" s="277"/>
    </row>
    <row r="3342" spans="1:12" ht="25.5" hidden="1" customHeight="1" x14ac:dyDescent="0.2">
      <c r="A3342" s="3">
        <v>3336</v>
      </c>
      <c r="B3342" s="211">
        <v>2830</v>
      </c>
      <c r="C3342" s="41" t="s">
        <v>4950</v>
      </c>
      <c r="D3342" s="211">
        <v>2</v>
      </c>
      <c r="E3342" s="211"/>
      <c r="F3342" s="211" t="s">
        <v>4510</v>
      </c>
      <c r="G3342" s="382">
        <v>49101705</v>
      </c>
      <c r="H3342" s="625">
        <v>56000</v>
      </c>
      <c r="I3342" s="131" t="s">
        <v>4832</v>
      </c>
      <c r="J3342" s="159">
        <v>44986</v>
      </c>
      <c r="K3342" s="211">
        <v>170</v>
      </c>
      <c r="L3342" s="275" t="s">
        <v>4951</v>
      </c>
    </row>
    <row r="3343" spans="1:12" ht="25.5" hidden="1" customHeight="1" x14ac:dyDescent="0.2">
      <c r="A3343" s="3">
        <v>3337</v>
      </c>
      <c r="B3343" s="211">
        <v>2830</v>
      </c>
      <c r="C3343" s="41" t="s">
        <v>4952</v>
      </c>
      <c r="D3343" s="211">
        <v>4</v>
      </c>
      <c r="E3343" s="211"/>
      <c r="F3343" s="211" t="s">
        <v>4510</v>
      </c>
      <c r="G3343" s="382">
        <v>81112099</v>
      </c>
      <c r="H3343" s="625">
        <v>155900</v>
      </c>
      <c r="I3343" s="131" t="s">
        <v>1901</v>
      </c>
      <c r="J3343" s="159">
        <v>45017</v>
      </c>
      <c r="K3343" s="211">
        <v>351</v>
      </c>
      <c r="L3343" s="275" t="s">
        <v>4953</v>
      </c>
    </row>
    <row r="3344" spans="1:12" ht="12.75" hidden="1" customHeight="1" x14ac:dyDescent="0.2">
      <c r="A3344" s="3">
        <v>3338</v>
      </c>
      <c r="B3344" s="211">
        <v>2830</v>
      </c>
      <c r="C3344" s="41" t="s">
        <v>4954</v>
      </c>
      <c r="D3344" s="131">
        <v>50</v>
      </c>
      <c r="E3344" s="131"/>
      <c r="F3344" s="131" t="s">
        <v>4510</v>
      </c>
      <c r="G3344" s="131">
        <v>39121098</v>
      </c>
      <c r="H3344" s="625">
        <v>600000</v>
      </c>
      <c r="I3344" s="131" t="s">
        <v>364</v>
      </c>
      <c r="J3344" s="159">
        <v>45047</v>
      </c>
      <c r="K3344" s="131">
        <v>304</v>
      </c>
      <c r="L3344" s="41" t="s">
        <v>4955</v>
      </c>
    </row>
    <row r="3345" spans="1:12" ht="38.25" hidden="1" customHeight="1" x14ac:dyDescent="0.2">
      <c r="A3345" s="3">
        <v>3339</v>
      </c>
      <c r="B3345" s="211">
        <v>2830</v>
      </c>
      <c r="C3345" s="41" t="s">
        <v>4956</v>
      </c>
      <c r="D3345" s="131">
        <v>50</v>
      </c>
      <c r="E3345" s="131"/>
      <c r="F3345" s="131" t="s">
        <v>4510</v>
      </c>
      <c r="G3345" s="131">
        <v>39121098</v>
      </c>
      <c r="H3345" s="625">
        <v>500000</v>
      </c>
      <c r="I3345" s="131" t="s">
        <v>364</v>
      </c>
      <c r="J3345" s="159">
        <v>45047</v>
      </c>
      <c r="K3345" s="131">
        <v>304</v>
      </c>
      <c r="L3345" s="41" t="s">
        <v>4957</v>
      </c>
    </row>
    <row r="3346" spans="1:12" ht="178.5" hidden="1" customHeight="1" x14ac:dyDescent="0.2">
      <c r="A3346" s="3">
        <v>3340</v>
      </c>
      <c r="B3346" s="211">
        <v>2834</v>
      </c>
      <c r="C3346" s="41" t="s">
        <v>4958</v>
      </c>
      <c r="D3346" s="211" t="s">
        <v>4959</v>
      </c>
      <c r="E3346" s="211"/>
      <c r="F3346" s="211" t="s">
        <v>4510</v>
      </c>
      <c r="G3346" s="211" t="s">
        <v>4960</v>
      </c>
      <c r="H3346" s="579">
        <v>110000000</v>
      </c>
      <c r="I3346" s="131" t="s">
        <v>4961</v>
      </c>
      <c r="J3346" s="159">
        <v>45078</v>
      </c>
      <c r="K3346" s="131">
        <v>178</v>
      </c>
      <c r="L3346" s="275" t="s">
        <v>4962</v>
      </c>
    </row>
    <row r="3347" spans="1:12" ht="25.5" hidden="1" customHeight="1" x14ac:dyDescent="0.2">
      <c r="A3347" s="3">
        <v>3341</v>
      </c>
      <c r="B3347" s="211">
        <v>2834</v>
      </c>
      <c r="C3347" s="41" t="s">
        <v>4963</v>
      </c>
      <c r="D3347" s="39">
        <v>2</v>
      </c>
      <c r="E3347" s="39"/>
      <c r="F3347" s="211" t="s">
        <v>4510</v>
      </c>
      <c r="G3347" s="211">
        <v>81112202</v>
      </c>
      <c r="H3347" s="625">
        <v>56000</v>
      </c>
      <c r="I3347" s="131" t="s">
        <v>4832</v>
      </c>
      <c r="J3347" s="159">
        <v>44986</v>
      </c>
      <c r="K3347" s="196">
        <v>170</v>
      </c>
      <c r="L3347" s="275" t="s">
        <v>4964</v>
      </c>
    </row>
    <row r="3348" spans="1:12" ht="25.5" hidden="1" customHeight="1" x14ac:dyDescent="0.2">
      <c r="A3348" s="3">
        <v>3342</v>
      </c>
      <c r="B3348" s="211">
        <v>2834</v>
      </c>
      <c r="C3348" s="282" t="s">
        <v>4965</v>
      </c>
      <c r="D3348" s="39">
        <v>2</v>
      </c>
      <c r="E3348" s="39"/>
      <c r="F3348" s="211" t="s">
        <v>4510</v>
      </c>
      <c r="G3348" s="211">
        <v>81112099</v>
      </c>
      <c r="H3348" s="625">
        <v>108150</v>
      </c>
      <c r="I3348" s="131" t="s">
        <v>1901</v>
      </c>
      <c r="J3348" s="159">
        <v>44986</v>
      </c>
      <c r="K3348" s="196">
        <v>351</v>
      </c>
      <c r="L3348" s="275" t="s">
        <v>4964</v>
      </c>
    </row>
    <row r="3349" spans="1:12" ht="114.75" hidden="1" customHeight="1" x14ac:dyDescent="0.2">
      <c r="A3349" s="3">
        <v>3343</v>
      </c>
      <c r="B3349" s="188">
        <v>2833</v>
      </c>
      <c r="C3349" s="224" t="s">
        <v>4966</v>
      </c>
      <c r="D3349" s="188" t="s">
        <v>4967</v>
      </c>
      <c r="E3349" s="188"/>
      <c r="F3349" s="188" t="s">
        <v>4968</v>
      </c>
      <c r="G3349" s="188">
        <v>81111809</v>
      </c>
      <c r="H3349" s="618">
        <v>17000000</v>
      </c>
      <c r="I3349" s="188" t="s">
        <v>4961</v>
      </c>
      <c r="J3349" s="159">
        <v>45047</v>
      </c>
      <c r="K3349" s="382">
        <v>178</v>
      </c>
      <c r="L3349" s="273"/>
    </row>
    <row r="3350" spans="1:12" ht="76.5" hidden="1" customHeight="1" x14ac:dyDescent="0.2">
      <c r="A3350" s="3">
        <v>3344</v>
      </c>
      <c r="B3350" s="188">
        <v>2833</v>
      </c>
      <c r="C3350" s="224" t="s">
        <v>4969</v>
      </c>
      <c r="D3350" s="188" t="s">
        <v>4970</v>
      </c>
      <c r="E3350" s="188"/>
      <c r="F3350" s="188" t="s">
        <v>4968</v>
      </c>
      <c r="G3350" s="188">
        <v>81112501</v>
      </c>
      <c r="H3350" s="618">
        <f>77147000-H3349</f>
        <v>60147000</v>
      </c>
      <c r="I3350" s="188" t="s">
        <v>4832</v>
      </c>
      <c r="J3350" s="159">
        <v>45047</v>
      </c>
      <c r="K3350" s="382">
        <v>170</v>
      </c>
      <c r="L3350" s="283" t="s">
        <v>4971</v>
      </c>
    </row>
    <row r="3351" spans="1:12" ht="127.5" hidden="1" customHeight="1" x14ac:dyDescent="0.2">
      <c r="A3351" s="3">
        <v>3345</v>
      </c>
      <c r="B3351" s="188">
        <v>2833</v>
      </c>
      <c r="C3351" s="224" t="s">
        <v>4972</v>
      </c>
      <c r="D3351" s="188" t="s">
        <v>4967</v>
      </c>
      <c r="E3351" s="188"/>
      <c r="F3351" s="188" t="s">
        <v>4968</v>
      </c>
      <c r="G3351" s="188">
        <v>81111899</v>
      </c>
      <c r="H3351" s="618">
        <v>10815000</v>
      </c>
      <c r="I3351" s="188" t="s">
        <v>3667</v>
      </c>
      <c r="J3351" s="159">
        <v>45200</v>
      </c>
      <c r="K3351" s="382">
        <v>180</v>
      </c>
      <c r="L3351" s="273"/>
    </row>
    <row r="3352" spans="1:12" ht="255" hidden="1" customHeight="1" x14ac:dyDescent="0.2">
      <c r="A3352" s="3">
        <v>3346</v>
      </c>
      <c r="B3352" s="188">
        <v>2833</v>
      </c>
      <c r="C3352" s="224" t="s">
        <v>4973</v>
      </c>
      <c r="D3352" s="188" t="s">
        <v>4967</v>
      </c>
      <c r="E3352" s="188"/>
      <c r="F3352" s="188" t="s">
        <v>4510</v>
      </c>
      <c r="G3352" s="188">
        <v>81111801</v>
      </c>
      <c r="H3352" s="618">
        <v>6800000</v>
      </c>
      <c r="I3352" s="188" t="s">
        <v>4961</v>
      </c>
      <c r="J3352" s="159">
        <v>45200</v>
      </c>
      <c r="K3352" s="382">
        <v>178</v>
      </c>
      <c r="L3352" s="273"/>
    </row>
    <row r="3353" spans="1:12" ht="216.75" hidden="1" customHeight="1" x14ac:dyDescent="0.2">
      <c r="A3353" s="3">
        <v>3347</v>
      </c>
      <c r="B3353" s="188">
        <v>2833</v>
      </c>
      <c r="C3353" s="224" t="s">
        <v>4974</v>
      </c>
      <c r="D3353" s="188" t="s">
        <v>4967</v>
      </c>
      <c r="E3353" s="188"/>
      <c r="F3353" s="188" t="s">
        <v>4510</v>
      </c>
      <c r="G3353" s="188">
        <v>81111801</v>
      </c>
      <c r="H3353" s="566">
        <v>229424135.65000001</v>
      </c>
      <c r="I3353" s="188" t="s">
        <v>4975</v>
      </c>
      <c r="J3353" s="159">
        <v>45078</v>
      </c>
      <c r="K3353" s="382">
        <v>165</v>
      </c>
      <c r="L3353" s="273"/>
    </row>
    <row r="3354" spans="1:12" ht="140.25" hidden="1" customHeight="1" x14ac:dyDescent="0.2">
      <c r="A3354" s="3">
        <v>3348</v>
      </c>
      <c r="B3354" s="191">
        <v>2833</v>
      </c>
      <c r="C3354" s="284" t="s">
        <v>4976</v>
      </c>
      <c r="D3354" s="191" t="s">
        <v>4977</v>
      </c>
      <c r="E3354" s="191"/>
      <c r="F3354" s="191" t="s">
        <v>4968</v>
      </c>
      <c r="G3354" s="188">
        <v>80101507</v>
      </c>
      <c r="H3354" s="566">
        <v>150000000</v>
      </c>
      <c r="I3354" s="188" t="s">
        <v>4961</v>
      </c>
      <c r="J3354" s="159">
        <v>45078</v>
      </c>
      <c r="K3354" s="382">
        <v>178</v>
      </c>
      <c r="L3354" s="285" t="s">
        <v>4978</v>
      </c>
    </row>
    <row r="3355" spans="1:12" ht="127.5" hidden="1" customHeight="1" x14ac:dyDescent="0.2">
      <c r="A3355" s="3">
        <v>3349</v>
      </c>
      <c r="B3355" s="191">
        <v>2833</v>
      </c>
      <c r="C3355" s="224" t="s">
        <v>4979</v>
      </c>
      <c r="D3355" s="188" t="s">
        <v>4967</v>
      </c>
      <c r="E3355" s="188"/>
      <c r="F3355" s="188" t="s">
        <v>4980</v>
      </c>
      <c r="G3355" s="188">
        <v>80101507</v>
      </c>
      <c r="H3355" s="565">
        <v>35000000</v>
      </c>
      <c r="I3355" s="188" t="s">
        <v>4961</v>
      </c>
      <c r="J3355" s="159">
        <v>45108</v>
      </c>
      <c r="K3355" s="382">
        <v>178</v>
      </c>
      <c r="L3355" s="273"/>
    </row>
    <row r="3356" spans="1:12" ht="38.25" hidden="1" customHeight="1" x14ac:dyDescent="0.2">
      <c r="A3356" s="3">
        <v>3350</v>
      </c>
      <c r="B3356" s="188">
        <v>2833</v>
      </c>
      <c r="C3356" s="224" t="s">
        <v>4981</v>
      </c>
      <c r="D3356" s="188" t="s">
        <v>4982</v>
      </c>
      <c r="E3356" s="188"/>
      <c r="F3356" s="188" t="s">
        <v>4510</v>
      </c>
      <c r="G3356" s="188">
        <v>81112099</v>
      </c>
      <c r="H3356" s="565">
        <v>80000</v>
      </c>
      <c r="I3356" s="188" t="s">
        <v>693</v>
      </c>
      <c r="J3356" s="159">
        <v>45108</v>
      </c>
      <c r="K3356" s="382">
        <v>351</v>
      </c>
      <c r="L3356" s="273"/>
    </row>
    <row r="3357" spans="1:12" ht="153" hidden="1" customHeight="1" x14ac:dyDescent="0.2">
      <c r="A3357" s="3">
        <v>3351</v>
      </c>
      <c r="B3357" s="188">
        <v>2822</v>
      </c>
      <c r="C3357" s="224" t="s">
        <v>4983</v>
      </c>
      <c r="D3357" s="188">
        <v>1</v>
      </c>
      <c r="E3357" s="188"/>
      <c r="F3357" s="188" t="s">
        <v>4510</v>
      </c>
      <c r="G3357" s="286" t="s">
        <v>4984</v>
      </c>
      <c r="H3357" s="618">
        <v>13697003.2325</v>
      </c>
      <c r="I3357" s="188" t="s">
        <v>4820</v>
      </c>
      <c r="J3357" s="159">
        <v>45017</v>
      </c>
      <c r="K3357" s="382">
        <v>184</v>
      </c>
      <c r="L3357" s="283" t="s">
        <v>4985</v>
      </c>
    </row>
    <row r="3358" spans="1:12" ht="331.5" hidden="1" customHeight="1" x14ac:dyDescent="0.2">
      <c r="A3358" s="3">
        <v>3352</v>
      </c>
      <c r="B3358" s="188">
        <v>2822</v>
      </c>
      <c r="C3358" s="224" t="s">
        <v>4986</v>
      </c>
      <c r="D3358" s="188">
        <v>1</v>
      </c>
      <c r="E3358" s="188"/>
      <c r="F3358" s="188" t="s">
        <v>4510</v>
      </c>
      <c r="G3358" s="286" t="s">
        <v>4987</v>
      </c>
      <c r="H3358" s="618">
        <v>25956000</v>
      </c>
      <c r="I3358" s="188" t="s">
        <v>2138</v>
      </c>
      <c r="J3358" s="159">
        <v>45017</v>
      </c>
      <c r="K3358" s="382">
        <v>216</v>
      </c>
      <c r="L3358" s="283" t="s">
        <v>4988</v>
      </c>
    </row>
    <row r="3359" spans="1:12" ht="102" hidden="1" customHeight="1" x14ac:dyDescent="0.2">
      <c r="A3359" s="3">
        <v>3353</v>
      </c>
      <c r="B3359" s="188">
        <v>2822</v>
      </c>
      <c r="C3359" s="224" t="s">
        <v>4989</v>
      </c>
      <c r="D3359" s="188">
        <v>1</v>
      </c>
      <c r="E3359" s="188"/>
      <c r="F3359" s="188" t="s">
        <v>4510</v>
      </c>
      <c r="G3359" s="286" t="s">
        <v>4990</v>
      </c>
      <c r="H3359" s="618">
        <v>16300001.7675</v>
      </c>
      <c r="I3359" s="188" t="s">
        <v>4820</v>
      </c>
      <c r="J3359" s="186">
        <v>45139</v>
      </c>
      <c r="K3359" s="382">
        <v>184</v>
      </c>
      <c r="L3359" s="283" t="s">
        <v>4991</v>
      </c>
    </row>
    <row r="3360" spans="1:12" ht="76.5" hidden="1" customHeight="1" x14ac:dyDescent="0.2">
      <c r="A3360" s="3">
        <v>3354</v>
      </c>
      <c r="B3360" s="188">
        <v>2822</v>
      </c>
      <c r="C3360" s="224" t="s">
        <v>4992</v>
      </c>
      <c r="D3360" s="188">
        <v>1</v>
      </c>
      <c r="E3360" s="188"/>
      <c r="F3360" s="188" t="s">
        <v>4510</v>
      </c>
      <c r="G3360" s="286" t="s">
        <v>4993</v>
      </c>
      <c r="H3360" s="618">
        <v>1600000</v>
      </c>
      <c r="I3360" s="188" t="s">
        <v>297</v>
      </c>
      <c r="J3360" s="191" t="s">
        <v>4994</v>
      </c>
      <c r="K3360" s="382">
        <v>250</v>
      </c>
      <c r="L3360" s="283" t="s">
        <v>4995</v>
      </c>
    </row>
    <row r="3361" spans="1:12" ht="38.25" hidden="1" customHeight="1" x14ac:dyDescent="0.2">
      <c r="A3361" s="3">
        <v>3355</v>
      </c>
      <c r="B3361" s="188">
        <v>2822</v>
      </c>
      <c r="C3361" s="224" t="s">
        <v>4996</v>
      </c>
      <c r="D3361" s="188">
        <v>1</v>
      </c>
      <c r="E3361" s="188"/>
      <c r="F3361" s="188" t="s">
        <v>4510</v>
      </c>
      <c r="G3361" s="286" t="s">
        <v>4987</v>
      </c>
      <c r="H3361" s="618">
        <v>25000</v>
      </c>
      <c r="I3361" s="188" t="s">
        <v>1901</v>
      </c>
      <c r="J3361" s="186">
        <v>44927</v>
      </c>
      <c r="K3361" s="382">
        <v>170</v>
      </c>
      <c r="L3361" s="283" t="s">
        <v>4997</v>
      </c>
    </row>
    <row r="3362" spans="1:12" ht="25.5" hidden="1" customHeight="1" x14ac:dyDescent="0.2">
      <c r="A3362" s="3">
        <v>3356</v>
      </c>
      <c r="B3362" s="188">
        <v>2822</v>
      </c>
      <c r="C3362" s="224" t="s">
        <v>4998</v>
      </c>
      <c r="D3362" s="188">
        <v>2</v>
      </c>
      <c r="E3362" s="188"/>
      <c r="F3362" s="188" t="s">
        <v>4510</v>
      </c>
      <c r="G3362" s="286" t="s">
        <v>4999</v>
      </c>
      <c r="H3362" s="618">
        <v>70000</v>
      </c>
      <c r="I3362" s="188"/>
      <c r="J3362" s="186">
        <v>45108</v>
      </c>
      <c r="K3362" s="382">
        <v>170</v>
      </c>
      <c r="L3362" s="283" t="s">
        <v>5000</v>
      </c>
    </row>
    <row r="3363" spans="1:12" ht="38.25" hidden="1" customHeight="1" x14ac:dyDescent="0.2">
      <c r="A3363" s="3">
        <v>3357</v>
      </c>
      <c r="B3363" s="188">
        <v>2822</v>
      </c>
      <c r="C3363" s="224" t="s">
        <v>3251</v>
      </c>
      <c r="D3363" s="188">
        <v>5</v>
      </c>
      <c r="E3363" s="188"/>
      <c r="F3363" s="188" t="s">
        <v>4510</v>
      </c>
      <c r="G3363" s="286" t="s">
        <v>5001</v>
      </c>
      <c r="H3363" s="618">
        <v>110000</v>
      </c>
      <c r="I3363" s="188" t="s">
        <v>1901</v>
      </c>
      <c r="J3363" s="186">
        <v>45017</v>
      </c>
      <c r="K3363" s="382">
        <v>351</v>
      </c>
      <c r="L3363" s="283" t="s">
        <v>5002</v>
      </c>
    </row>
    <row r="3364" spans="1:12" ht="25.5" hidden="1" customHeight="1" x14ac:dyDescent="0.2">
      <c r="A3364" s="3">
        <v>3358</v>
      </c>
      <c r="B3364" s="188">
        <v>2822</v>
      </c>
      <c r="C3364" s="224" t="s">
        <v>5003</v>
      </c>
      <c r="D3364" s="188">
        <v>5</v>
      </c>
      <c r="E3364" s="188"/>
      <c r="F3364" s="188" t="s">
        <v>4510</v>
      </c>
      <c r="G3364" s="286" t="s">
        <v>5004</v>
      </c>
      <c r="H3364" s="618">
        <v>105000</v>
      </c>
      <c r="I3364" s="188" t="s">
        <v>1901</v>
      </c>
      <c r="J3364" s="186">
        <v>45017</v>
      </c>
      <c r="K3364" s="382">
        <v>351</v>
      </c>
      <c r="L3364" s="283" t="s">
        <v>5005</v>
      </c>
    </row>
    <row r="3365" spans="1:12" ht="51" hidden="1" customHeight="1" x14ac:dyDescent="0.2">
      <c r="A3365" s="3">
        <v>3359</v>
      </c>
      <c r="B3365" s="287">
        <v>2001</v>
      </c>
      <c r="C3365" s="288" t="s">
        <v>3494</v>
      </c>
      <c r="D3365" s="288">
        <v>46</v>
      </c>
      <c r="E3365" s="287"/>
      <c r="F3365" s="287" t="s">
        <v>39</v>
      </c>
      <c r="G3365" s="287" t="s">
        <v>5006</v>
      </c>
      <c r="H3365" s="610">
        <v>300000</v>
      </c>
      <c r="I3365" s="287" t="s">
        <v>2174</v>
      </c>
      <c r="J3365" s="289">
        <v>45272</v>
      </c>
      <c r="K3365" s="144">
        <v>116</v>
      </c>
      <c r="L3365" s="290" t="s">
        <v>5007</v>
      </c>
    </row>
    <row r="3366" spans="1:12" ht="51" hidden="1" customHeight="1" x14ac:dyDescent="0.2">
      <c r="A3366" s="3">
        <v>3360</v>
      </c>
      <c r="B3366" s="287">
        <v>2001</v>
      </c>
      <c r="C3366" s="288" t="s">
        <v>5008</v>
      </c>
      <c r="D3366" s="288" t="s">
        <v>5009</v>
      </c>
      <c r="E3366" s="287"/>
      <c r="F3366" s="287" t="s">
        <v>39</v>
      </c>
      <c r="G3366" s="287">
        <v>78111899</v>
      </c>
      <c r="H3366" s="626">
        <v>10000000</v>
      </c>
      <c r="I3366" s="287" t="s">
        <v>5010</v>
      </c>
      <c r="J3366" s="289">
        <v>45272</v>
      </c>
      <c r="K3366" s="144">
        <v>201</v>
      </c>
      <c r="L3366" s="290" t="s">
        <v>5011</v>
      </c>
    </row>
    <row r="3367" spans="1:12" ht="51" hidden="1" customHeight="1" x14ac:dyDescent="0.2">
      <c r="A3367" s="3">
        <v>3361</v>
      </c>
      <c r="B3367" s="287">
        <v>2001</v>
      </c>
      <c r="C3367" s="288" t="s">
        <v>5012</v>
      </c>
      <c r="D3367" s="288" t="s">
        <v>5009</v>
      </c>
      <c r="E3367" s="287"/>
      <c r="F3367" s="287" t="s">
        <v>39</v>
      </c>
      <c r="G3367" s="287" t="s">
        <v>5006</v>
      </c>
      <c r="H3367" s="626">
        <v>11000000</v>
      </c>
      <c r="I3367" s="287" t="s">
        <v>5013</v>
      </c>
      <c r="J3367" s="289">
        <v>45272</v>
      </c>
      <c r="K3367" s="144">
        <v>206</v>
      </c>
      <c r="L3367" s="290" t="s">
        <v>5014</v>
      </c>
    </row>
    <row r="3368" spans="1:12" ht="38.25" hidden="1" customHeight="1" x14ac:dyDescent="0.2">
      <c r="A3368" s="3">
        <v>3362</v>
      </c>
      <c r="B3368" s="287">
        <v>2001</v>
      </c>
      <c r="C3368" s="288" t="s">
        <v>5015</v>
      </c>
      <c r="D3368" s="288" t="s">
        <v>5016</v>
      </c>
      <c r="E3368" s="288"/>
      <c r="F3368" s="287" t="s">
        <v>39</v>
      </c>
      <c r="G3368" s="287" t="s">
        <v>5017</v>
      </c>
      <c r="H3368" s="626">
        <v>200000</v>
      </c>
      <c r="I3368" s="287" t="s">
        <v>5018</v>
      </c>
      <c r="J3368" s="289">
        <v>45272</v>
      </c>
      <c r="K3368" s="144">
        <v>235</v>
      </c>
      <c r="L3368" s="290" t="s">
        <v>5019</v>
      </c>
    </row>
    <row r="3369" spans="1:12" ht="38.25" hidden="1" customHeight="1" x14ac:dyDescent="0.2">
      <c r="A3369" s="3">
        <v>3363</v>
      </c>
      <c r="B3369" s="287">
        <v>2001</v>
      </c>
      <c r="C3369" s="288" t="s">
        <v>5020</v>
      </c>
      <c r="D3369" s="288">
        <v>9</v>
      </c>
      <c r="E3369" s="287"/>
      <c r="F3369" s="287" t="s">
        <v>39</v>
      </c>
      <c r="G3369" s="287" t="s">
        <v>5021</v>
      </c>
      <c r="H3369" s="626">
        <v>75000</v>
      </c>
      <c r="I3369" s="287" t="s">
        <v>295</v>
      </c>
      <c r="J3369" s="289">
        <v>45272</v>
      </c>
      <c r="K3369" s="144">
        <v>248</v>
      </c>
      <c r="L3369" s="290" t="s">
        <v>5022</v>
      </c>
    </row>
    <row r="3370" spans="1:12" ht="25.5" hidden="1" customHeight="1" x14ac:dyDescent="0.2">
      <c r="A3370" s="3">
        <v>3364</v>
      </c>
      <c r="B3370" s="287">
        <v>2001</v>
      </c>
      <c r="C3370" s="288" t="s">
        <v>5023</v>
      </c>
      <c r="D3370" s="288">
        <v>20</v>
      </c>
      <c r="E3370" s="287"/>
      <c r="F3370" s="287" t="s">
        <v>39</v>
      </c>
      <c r="G3370" s="287" t="s">
        <v>5024</v>
      </c>
      <c r="H3370" s="627">
        <v>80000</v>
      </c>
      <c r="I3370" s="412" t="s">
        <v>295</v>
      </c>
      <c r="J3370" s="289">
        <v>45272</v>
      </c>
      <c r="K3370" s="816">
        <v>250</v>
      </c>
      <c r="L3370" s="819" t="s">
        <v>5025</v>
      </c>
    </row>
    <row r="3371" spans="1:12" ht="25.5" hidden="1" customHeight="1" x14ac:dyDescent="0.2">
      <c r="A3371" s="3">
        <v>3365</v>
      </c>
      <c r="B3371" s="287">
        <v>2001</v>
      </c>
      <c r="C3371" s="288" t="s">
        <v>5026</v>
      </c>
      <c r="D3371" s="288">
        <v>15</v>
      </c>
      <c r="E3371" s="287"/>
      <c r="F3371" s="287" t="s">
        <v>39</v>
      </c>
      <c r="G3371" s="287" t="s">
        <v>5027</v>
      </c>
      <c r="H3371" s="613">
        <v>150000</v>
      </c>
      <c r="I3371" s="412" t="s">
        <v>295</v>
      </c>
      <c r="J3371" s="289">
        <v>45272</v>
      </c>
      <c r="K3371" s="817"/>
      <c r="L3371" s="820"/>
    </row>
    <row r="3372" spans="1:12" ht="25.5" hidden="1" customHeight="1" x14ac:dyDescent="0.2">
      <c r="A3372" s="3">
        <v>3366</v>
      </c>
      <c r="B3372" s="287">
        <v>2001</v>
      </c>
      <c r="C3372" s="288" t="s">
        <v>5028</v>
      </c>
      <c r="D3372" s="288">
        <v>5</v>
      </c>
      <c r="E3372" s="287"/>
      <c r="F3372" s="287" t="s">
        <v>39</v>
      </c>
      <c r="G3372" s="287" t="s">
        <v>5029</v>
      </c>
      <c r="H3372" s="613">
        <v>5000</v>
      </c>
      <c r="I3372" s="292" t="s">
        <v>295</v>
      </c>
      <c r="J3372" s="289">
        <v>45272</v>
      </c>
      <c r="K3372" s="818"/>
      <c r="L3372" s="821"/>
    </row>
    <row r="3373" spans="1:12" ht="51" hidden="1" customHeight="1" x14ac:dyDescent="0.2">
      <c r="A3373" s="3">
        <v>3367</v>
      </c>
      <c r="B3373" s="287">
        <v>2001</v>
      </c>
      <c r="C3373" s="93" t="s">
        <v>5030</v>
      </c>
      <c r="D3373" s="93">
        <v>8</v>
      </c>
      <c r="E3373" s="93"/>
      <c r="F3373" s="287" t="s">
        <v>39</v>
      </c>
      <c r="G3373" s="287">
        <v>41111717</v>
      </c>
      <c r="H3373" s="571">
        <v>35000</v>
      </c>
      <c r="I3373" s="287" t="s">
        <v>693</v>
      </c>
      <c r="J3373" s="289">
        <v>45272</v>
      </c>
      <c r="K3373" s="144">
        <v>364</v>
      </c>
      <c r="L3373" s="293" t="s">
        <v>5031</v>
      </c>
    </row>
    <row r="3374" spans="1:12" ht="51" hidden="1" customHeight="1" x14ac:dyDescent="0.2">
      <c r="A3374" s="3">
        <v>3368</v>
      </c>
      <c r="B3374" s="287">
        <v>2001</v>
      </c>
      <c r="C3374" s="93" t="s">
        <v>5032</v>
      </c>
      <c r="D3374" s="93" t="s">
        <v>5033</v>
      </c>
      <c r="E3374" s="93"/>
      <c r="F3374" s="287" t="s">
        <v>39</v>
      </c>
      <c r="G3374" s="294">
        <v>41111717</v>
      </c>
      <c r="H3374" s="628">
        <v>36000</v>
      </c>
      <c r="I3374" s="294" t="s">
        <v>693</v>
      </c>
      <c r="J3374" s="289">
        <v>45272</v>
      </c>
      <c r="K3374" s="377">
        <v>364</v>
      </c>
      <c r="L3374" s="293" t="s">
        <v>5031</v>
      </c>
    </row>
    <row r="3375" spans="1:12" ht="63.75" hidden="1" customHeight="1" x14ac:dyDescent="0.2">
      <c r="A3375" s="3">
        <v>3369</v>
      </c>
      <c r="B3375" s="287">
        <v>2001</v>
      </c>
      <c r="C3375" s="93" t="s">
        <v>5034</v>
      </c>
      <c r="D3375" s="93">
        <v>6</v>
      </c>
      <c r="E3375" s="93"/>
      <c r="F3375" s="287" t="s">
        <v>39</v>
      </c>
      <c r="G3375" s="294">
        <v>41111717</v>
      </c>
      <c r="H3375" s="628">
        <v>27000</v>
      </c>
      <c r="I3375" s="294" t="s">
        <v>693</v>
      </c>
      <c r="J3375" s="289">
        <v>45272</v>
      </c>
      <c r="K3375" s="377">
        <v>364</v>
      </c>
      <c r="L3375" s="293" t="s">
        <v>5031</v>
      </c>
    </row>
    <row r="3376" spans="1:12" ht="51" hidden="1" customHeight="1" x14ac:dyDescent="0.2">
      <c r="A3376" s="3">
        <v>3370</v>
      </c>
      <c r="B3376" s="287">
        <v>2001</v>
      </c>
      <c r="C3376" s="93" t="s">
        <v>5035</v>
      </c>
      <c r="D3376" s="93" t="s">
        <v>5036</v>
      </c>
      <c r="E3376" s="93"/>
      <c r="F3376" s="287" t="s">
        <v>39</v>
      </c>
      <c r="G3376" s="294">
        <v>41111717</v>
      </c>
      <c r="H3376" s="628">
        <v>72000</v>
      </c>
      <c r="I3376" s="294" t="s">
        <v>693</v>
      </c>
      <c r="J3376" s="289">
        <v>45272</v>
      </c>
      <c r="K3376" s="377">
        <v>364</v>
      </c>
      <c r="L3376" s="293" t="s">
        <v>5031</v>
      </c>
    </row>
    <row r="3377" spans="1:12" ht="51" hidden="1" customHeight="1" x14ac:dyDescent="0.2">
      <c r="A3377" s="3">
        <v>3371</v>
      </c>
      <c r="B3377" s="287">
        <v>2001</v>
      </c>
      <c r="C3377" s="93" t="s">
        <v>5037</v>
      </c>
      <c r="D3377" s="93">
        <v>6</v>
      </c>
      <c r="E3377" s="93"/>
      <c r="F3377" s="287" t="s">
        <v>39</v>
      </c>
      <c r="G3377" s="294">
        <v>41111717</v>
      </c>
      <c r="H3377" s="628">
        <v>30000</v>
      </c>
      <c r="I3377" s="294" t="s">
        <v>693</v>
      </c>
      <c r="J3377" s="289">
        <v>45272</v>
      </c>
      <c r="K3377" s="377">
        <v>364</v>
      </c>
      <c r="L3377" s="293" t="s">
        <v>5031</v>
      </c>
    </row>
    <row r="3378" spans="1:12" ht="38.25" hidden="1" customHeight="1" x14ac:dyDescent="0.2">
      <c r="A3378" s="3">
        <v>3372</v>
      </c>
      <c r="B3378" s="287">
        <v>2001</v>
      </c>
      <c r="C3378" s="288" t="s">
        <v>5038</v>
      </c>
      <c r="D3378" s="288" t="s">
        <v>4843</v>
      </c>
      <c r="E3378" s="287"/>
      <c r="F3378" s="287" t="s">
        <v>39</v>
      </c>
      <c r="G3378" s="822" t="s">
        <v>5039</v>
      </c>
      <c r="H3378" s="613">
        <v>550000</v>
      </c>
      <c r="I3378" s="825" t="s">
        <v>720</v>
      </c>
      <c r="J3378" s="828">
        <v>45272</v>
      </c>
      <c r="K3378" s="816">
        <v>374</v>
      </c>
      <c r="L3378" s="819" t="s">
        <v>5040</v>
      </c>
    </row>
    <row r="3379" spans="1:12" ht="38.25" hidden="1" customHeight="1" x14ac:dyDescent="0.2">
      <c r="A3379" s="3">
        <v>3373</v>
      </c>
      <c r="B3379" s="287">
        <v>2001</v>
      </c>
      <c r="C3379" s="288" t="s">
        <v>5041</v>
      </c>
      <c r="D3379" s="288" t="s">
        <v>4843</v>
      </c>
      <c r="E3379" s="287"/>
      <c r="F3379" s="287" t="s">
        <v>39</v>
      </c>
      <c r="G3379" s="823"/>
      <c r="H3379" s="613">
        <v>500000</v>
      </c>
      <c r="I3379" s="826"/>
      <c r="J3379" s="829"/>
      <c r="K3379" s="817"/>
      <c r="L3379" s="820"/>
    </row>
    <row r="3380" spans="1:12" ht="25.5" hidden="1" customHeight="1" x14ac:dyDescent="0.2">
      <c r="A3380" s="3">
        <v>3374</v>
      </c>
      <c r="B3380" s="287">
        <v>2001</v>
      </c>
      <c r="C3380" s="288" t="s">
        <v>5042</v>
      </c>
      <c r="D3380" s="288" t="s">
        <v>4843</v>
      </c>
      <c r="E3380" s="287"/>
      <c r="F3380" s="287" t="s">
        <v>39</v>
      </c>
      <c r="G3380" s="823"/>
      <c r="H3380" s="613">
        <v>50000</v>
      </c>
      <c r="I3380" s="826"/>
      <c r="J3380" s="829"/>
      <c r="K3380" s="817"/>
      <c r="L3380" s="820"/>
    </row>
    <row r="3381" spans="1:12" ht="38.25" hidden="1" customHeight="1" x14ac:dyDescent="0.2">
      <c r="A3381" s="3">
        <v>3375</v>
      </c>
      <c r="B3381" s="287">
        <v>2001</v>
      </c>
      <c r="C3381" s="288" t="s">
        <v>5043</v>
      </c>
      <c r="D3381" s="288" t="s">
        <v>4843</v>
      </c>
      <c r="E3381" s="287"/>
      <c r="F3381" s="287" t="s">
        <v>39</v>
      </c>
      <c r="G3381" s="823"/>
      <c r="H3381" s="613">
        <v>200000</v>
      </c>
      <c r="I3381" s="826"/>
      <c r="J3381" s="829"/>
      <c r="K3381" s="817"/>
      <c r="L3381" s="820"/>
    </row>
    <row r="3382" spans="1:12" ht="38.25" hidden="1" customHeight="1" x14ac:dyDescent="0.2">
      <c r="A3382" s="3">
        <v>3376</v>
      </c>
      <c r="B3382" s="287">
        <v>2001</v>
      </c>
      <c r="C3382" s="288" t="s">
        <v>5044</v>
      </c>
      <c r="D3382" s="288" t="s">
        <v>4843</v>
      </c>
      <c r="E3382" s="287"/>
      <c r="F3382" s="287" t="s">
        <v>39</v>
      </c>
      <c r="G3382" s="824"/>
      <c r="H3382" s="613">
        <v>400000</v>
      </c>
      <c r="I3382" s="826"/>
      <c r="J3382" s="829"/>
      <c r="K3382" s="817"/>
      <c r="L3382" s="820"/>
    </row>
    <row r="3383" spans="1:12" ht="25.5" hidden="1" customHeight="1" x14ac:dyDescent="0.2">
      <c r="A3383" s="3">
        <v>3377</v>
      </c>
      <c r="B3383" s="287">
        <v>2001</v>
      </c>
      <c r="C3383" s="288" t="s">
        <v>5045</v>
      </c>
      <c r="D3383" s="288" t="s">
        <v>4843</v>
      </c>
      <c r="E3383" s="287"/>
      <c r="F3383" s="287" t="s">
        <v>39</v>
      </c>
      <c r="G3383" s="287">
        <v>50201706</v>
      </c>
      <c r="H3383" s="613">
        <v>150000</v>
      </c>
      <c r="I3383" s="826"/>
      <c r="J3383" s="829"/>
      <c r="K3383" s="817"/>
      <c r="L3383" s="820"/>
    </row>
    <row r="3384" spans="1:12" ht="25.5" hidden="1" customHeight="1" x14ac:dyDescent="0.2">
      <c r="A3384" s="3">
        <v>3378</v>
      </c>
      <c r="B3384" s="287">
        <v>2001</v>
      </c>
      <c r="C3384" s="288" t="s">
        <v>5046</v>
      </c>
      <c r="D3384" s="288" t="s">
        <v>4843</v>
      </c>
      <c r="E3384" s="287"/>
      <c r="F3384" s="287" t="s">
        <v>39</v>
      </c>
      <c r="G3384" s="287">
        <v>50161509</v>
      </c>
      <c r="H3384" s="613">
        <v>350000</v>
      </c>
      <c r="I3384" s="826"/>
      <c r="J3384" s="829"/>
      <c r="K3384" s="817"/>
      <c r="L3384" s="820"/>
    </row>
    <row r="3385" spans="1:12" ht="38.25" hidden="1" customHeight="1" x14ac:dyDescent="0.2">
      <c r="A3385" s="3">
        <v>3379</v>
      </c>
      <c r="B3385" s="287">
        <v>2001</v>
      </c>
      <c r="C3385" s="288" t="s">
        <v>5047</v>
      </c>
      <c r="D3385" s="288" t="s">
        <v>4843</v>
      </c>
      <c r="E3385" s="287"/>
      <c r="F3385" s="287" t="s">
        <v>39</v>
      </c>
      <c r="G3385" s="825" t="s">
        <v>5048</v>
      </c>
      <c r="H3385" s="613">
        <v>250000</v>
      </c>
      <c r="I3385" s="826"/>
      <c r="J3385" s="829"/>
      <c r="K3385" s="817"/>
      <c r="L3385" s="820"/>
    </row>
    <row r="3386" spans="1:12" ht="38.25" hidden="1" customHeight="1" x14ac:dyDescent="0.2">
      <c r="A3386" s="3">
        <v>3380</v>
      </c>
      <c r="B3386" s="287">
        <v>2001</v>
      </c>
      <c r="C3386" s="288" t="s">
        <v>5049</v>
      </c>
      <c r="D3386" s="288" t="s">
        <v>4843</v>
      </c>
      <c r="E3386" s="287"/>
      <c r="F3386" s="287" t="s">
        <v>39</v>
      </c>
      <c r="G3386" s="827"/>
      <c r="H3386" s="613">
        <v>3186000</v>
      </c>
      <c r="I3386" s="827"/>
      <c r="J3386" s="830"/>
      <c r="K3386" s="818"/>
      <c r="L3386" s="821"/>
    </row>
    <row r="3387" spans="1:12" ht="51" hidden="1" customHeight="1" x14ac:dyDescent="0.2">
      <c r="A3387" s="3">
        <v>3381</v>
      </c>
      <c r="B3387" s="287">
        <v>2001</v>
      </c>
      <c r="C3387" s="288" t="s">
        <v>5050</v>
      </c>
      <c r="D3387" s="840">
        <v>2</v>
      </c>
      <c r="E3387" s="294"/>
      <c r="F3387" s="287" t="s">
        <v>39</v>
      </c>
      <c r="G3387" s="287" t="s">
        <v>5051</v>
      </c>
      <c r="H3387" s="842">
        <v>50000</v>
      </c>
      <c r="I3387" s="825" t="s">
        <v>2186</v>
      </c>
      <c r="J3387" s="828">
        <v>45272</v>
      </c>
      <c r="K3387" s="816">
        <v>385</v>
      </c>
      <c r="L3387" s="819" t="s">
        <v>5052</v>
      </c>
    </row>
    <row r="3388" spans="1:12" ht="38.25" hidden="1" customHeight="1" x14ac:dyDescent="0.2">
      <c r="A3388" s="3">
        <v>3382</v>
      </c>
      <c r="B3388" s="287">
        <v>2002</v>
      </c>
      <c r="C3388" s="288" t="s">
        <v>5053</v>
      </c>
      <c r="D3388" s="841"/>
      <c r="E3388" s="295"/>
      <c r="F3388" s="287" t="s">
        <v>39</v>
      </c>
      <c r="G3388" s="287" t="s">
        <v>5054</v>
      </c>
      <c r="H3388" s="843"/>
      <c r="I3388" s="827"/>
      <c r="J3388" s="830"/>
      <c r="K3388" s="818"/>
      <c r="L3388" s="821"/>
    </row>
    <row r="3389" spans="1:12" ht="113.25" hidden="1" customHeight="1" x14ac:dyDescent="0.2">
      <c r="A3389" s="3">
        <v>3383</v>
      </c>
      <c r="B3389" s="296">
        <v>2400</v>
      </c>
      <c r="C3389" s="374" t="s">
        <v>5055</v>
      </c>
      <c r="D3389" s="146" t="s">
        <v>5056</v>
      </c>
      <c r="E3389" s="296"/>
      <c r="F3389" s="296" t="s">
        <v>39</v>
      </c>
      <c r="G3389" s="297" t="s">
        <v>5057</v>
      </c>
      <c r="H3389" s="490">
        <f>+((19865400*4.5%)+19865400)</f>
        <v>20759343</v>
      </c>
      <c r="I3389" s="296" t="s">
        <v>5058</v>
      </c>
      <c r="J3389" s="299">
        <v>45231</v>
      </c>
      <c r="K3389" s="160">
        <v>89</v>
      </c>
      <c r="L3389" s="417" t="s">
        <v>5059</v>
      </c>
    </row>
    <row r="3390" spans="1:12" ht="38.25" hidden="1" customHeight="1" x14ac:dyDescent="0.2">
      <c r="A3390" s="3">
        <v>3384</v>
      </c>
      <c r="B3390" s="296">
        <v>2400</v>
      </c>
      <c r="C3390" s="374" t="s">
        <v>5060</v>
      </c>
      <c r="D3390" s="146" t="s">
        <v>5056</v>
      </c>
      <c r="E3390" s="296"/>
      <c r="F3390" s="296" t="s">
        <v>39</v>
      </c>
      <c r="G3390" s="297" t="s">
        <v>5061</v>
      </c>
      <c r="H3390" s="490">
        <f>+((6893998.92*4.5%)+6893998.92)</f>
        <v>7204228.8713999996</v>
      </c>
      <c r="I3390" s="300" t="s">
        <v>73</v>
      </c>
      <c r="J3390" s="299">
        <v>45231</v>
      </c>
      <c r="K3390" s="160">
        <v>250</v>
      </c>
      <c r="L3390" s="417" t="s">
        <v>5062</v>
      </c>
    </row>
    <row r="3391" spans="1:12" ht="51" hidden="1" customHeight="1" x14ac:dyDescent="0.2">
      <c r="A3391" s="3">
        <v>3385</v>
      </c>
      <c r="B3391" s="831">
        <v>2400</v>
      </c>
      <c r="C3391" s="834" t="s">
        <v>5063</v>
      </c>
      <c r="D3391" s="320">
        <v>45</v>
      </c>
      <c r="E3391" s="301"/>
      <c r="F3391" s="831" t="s">
        <v>39</v>
      </c>
      <c r="G3391" s="302" t="s">
        <v>5064</v>
      </c>
      <c r="H3391" s="585">
        <f>+T3395</f>
        <v>0</v>
      </c>
      <c r="I3391" s="300" t="s">
        <v>5065</v>
      </c>
      <c r="J3391" s="837" t="s">
        <v>5066</v>
      </c>
      <c r="K3391" s="160">
        <v>284</v>
      </c>
      <c r="L3391" s="492" t="s">
        <v>5067</v>
      </c>
    </row>
    <row r="3392" spans="1:12" ht="51" hidden="1" customHeight="1" x14ac:dyDescent="0.2">
      <c r="A3392" s="3">
        <v>3386</v>
      </c>
      <c r="B3392" s="832"/>
      <c r="C3392" s="835"/>
      <c r="D3392" s="320">
        <v>200</v>
      </c>
      <c r="E3392" s="303"/>
      <c r="F3392" s="832"/>
      <c r="G3392" s="302" t="s">
        <v>5068</v>
      </c>
      <c r="H3392" s="629">
        <f>+T3392</f>
        <v>0</v>
      </c>
      <c r="I3392" s="300" t="s">
        <v>5065</v>
      </c>
      <c r="J3392" s="838"/>
      <c r="K3392" s="160">
        <v>284</v>
      </c>
      <c r="L3392" s="493"/>
    </row>
    <row r="3393" spans="1:12" ht="51" hidden="1" customHeight="1" x14ac:dyDescent="0.2">
      <c r="A3393" s="3">
        <v>3387</v>
      </c>
      <c r="B3393" s="833"/>
      <c r="C3393" s="836"/>
      <c r="D3393" s="320">
        <v>35</v>
      </c>
      <c r="E3393" s="304"/>
      <c r="F3393" s="833"/>
      <c r="G3393" s="302" t="s">
        <v>5069</v>
      </c>
      <c r="H3393" s="585">
        <f>+T3393</f>
        <v>0</v>
      </c>
      <c r="I3393" s="300" t="s">
        <v>5065</v>
      </c>
      <c r="J3393" s="839"/>
      <c r="K3393" s="160">
        <v>284</v>
      </c>
      <c r="L3393" s="494"/>
    </row>
    <row r="3394" spans="1:12" ht="12.75" hidden="1" customHeight="1" x14ac:dyDescent="0.2">
      <c r="A3394" s="3">
        <v>3388</v>
      </c>
      <c r="B3394" s="304">
        <v>2400</v>
      </c>
      <c r="C3394" s="413" t="s">
        <v>5070</v>
      </c>
      <c r="D3394" s="320">
        <v>10</v>
      </c>
      <c r="E3394" s="304"/>
      <c r="F3394" s="304" t="s">
        <v>39</v>
      </c>
      <c r="G3394" s="302" t="s">
        <v>5071</v>
      </c>
      <c r="H3394" s="490">
        <f>+T3391</f>
        <v>0</v>
      </c>
      <c r="I3394" s="300" t="s">
        <v>5065</v>
      </c>
      <c r="J3394" s="305" t="s">
        <v>5066</v>
      </c>
      <c r="K3394" s="160">
        <v>284</v>
      </c>
      <c r="L3394" s="491" t="s">
        <v>5072</v>
      </c>
    </row>
    <row r="3395" spans="1:12" ht="135.75" hidden="1" customHeight="1" x14ac:dyDescent="0.2">
      <c r="A3395" s="3">
        <v>3389</v>
      </c>
      <c r="B3395" s="296">
        <v>2400</v>
      </c>
      <c r="C3395" s="374" t="s">
        <v>5073</v>
      </c>
      <c r="D3395" s="320" t="s">
        <v>5056</v>
      </c>
      <c r="E3395" s="296"/>
      <c r="F3395" s="296" t="s">
        <v>39</v>
      </c>
      <c r="G3395" s="302" t="s">
        <v>5074</v>
      </c>
      <c r="H3395" s="490">
        <v>7100000</v>
      </c>
      <c r="I3395" s="296" t="s">
        <v>5058</v>
      </c>
      <c r="J3395" s="299">
        <v>45231</v>
      </c>
      <c r="K3395" s="160">
        <v>89</v>
      </c>
      <c r="L3395" s="417" t="s">
        <v>5075</v>
      </c>
    </row>
    <row r="3396" spans="1:12" ht="12.75" hidden="1" customHeight="1" x14ac:dyDescent="0.2">
      <c r="A3396" s="3">
        <v>3390</v>
      </c>
      <c r="B3396" s="831">
        <v>2400</v>
      </c>
      <c r="C3396" s="834" t="s">
        <v>5076</v>
      </c>
      <c r="D3396" s="844" t="s">
        <v>5077</v>
      </c>
      <c r="E3396" s="414"/>
      <c r="F3396" s="831" t="s">
        <v>39</v>
      </c>
      <c r="G3396" s="297" t="s">
        <v>5078</v>
      </c>
      <c r="H3396" s="847">
        <f>427427.93+40150000</f>
        <v>40577427.93</v>
      </c>
      <c r="I3396" s="296" t="s">
        <v>5058</v>
      </c>
      <c r="J3396" s="299">
        <v>45231</v>
      </c>
      <c r="K3396" s="160">
        <v>89</v>
      </c>
      <c r="L3396" s="492" t="s">
        <v>5079</v>
      </c>
    </row>
    <row r="3397" spans="1:12" ht="12.75" hidden="1" customHeight="1" x14ac:dyDescent="0.2">
      <c r="A3397" s="3">
        <v>3391</v>
      </c>
      <c r="B3397" s="832"/>
      <c r="C3397" s="835"/>
      <c r="D3397" s="845"/>
      <c r="E3397" s="415"/>
      <c r="F3397" s="832"/>
      <c r="G3397" s="297" t="s">
        <v>5080</v>
      </c>
      <c r="H3397" s="848"/>
      <c r="I3397" s="296" t="s">
        <v>5058</v>
      </c>
      <c r="J3397" s="299">
        <v>45231</v>
      </c>
      <c r="K3397" s="160">
        <v>89</v>
      </c>
      <c r="L3397" s="493"/>
    </row>
    <row r="3398" spans="1:12" ht="12.75" hidden="1" customHeight="1" x14ac:dyDescent="0.2">
      <c r="A3398" s="3">
        <v>3392</v>
      </c>
      <c r="B3398" s="833"/>
      <c r="C3398" s="836"/>
      <c r="D3398" s="846"/>
      <c r="E3398" s="416"/>
      <c r="F3398" s="833"/>
      <c r="G3398" s="297" t="s">
        <v>5081</v>
      </c>
      <c r="H3398" s="849"/>
      <c r="I3398" s="296" t="s">
        <v>5058</v>
      </c>
      <c r="J3398" s="299">
        <v>45231</v>
      </c>
      <c r="K3398" s="160">
        <v>89</v>
      </c>
      <c r="L3398" s="494"/>
    </row>
    <row r="3399" spans="1:12" ht="75.75" hidden="1" customHeight="1" x14ac:dyDescent="0.2">
      <c r="A3399" s="3">
        <v>3393</v>
      </c>
      <c r="B3399" s="296">
        <v>2400</v>
      </c>
      <c r="C3399" s="374" t="s">
        <v>5082</v>
      </c>
      <c r="D3399" s="320">
        <v>1</v>
      </c>
      <c r="E3399" s="296"/>
      <c r="F3399" s="296" t="s">
        <v>39</v>
      </c>
      <c r="G3399" s="297" t="s">
        <v>5083</v>
      </c>
      <c r="H3399" s="490">
        <v>3500000</v>
      </c>
      <c r="I3399" s="296" t="s">
        <v>5058</v>
      </c>
      <c r="J3399" s="299">
        <v>45231</v>
      </c>
      <c r="K3399" s="160">
        <v>89</v>
      </c>
      <c r="L3399" s="491" t="s">
        <v>5084</v>
      </c>
    </row>
    <row r="3400" spans="1:12" ht="38.25" hidden="1" customHeight="1" x14ac:dyDescent="0.2">
      <c r="A3400" s="3">
        <v>3394</v>
      </c>
      <c r="B3400" s="296">
        <v>2400</v>
      </c>
      <c r="C3400" s="374" t="s">
        <v>5085</v>
      </c>
      <c r="D3400" s="320">
        <v>1</v>
      </c>
      <c r="E3400" s="296"/>
      <c r="F3400" s="296" t="s">
        <v>39</v>
      </c>
      <c r="G3400" s="297">
        <v>92334351</v>
      </c>
      <c r="H3400" s="490">
        <f>+((150000*4.5%)+150000)</f>
        <v>156750</v>
      </c>
      <c r="I3400" s="300" t="s">
        <v>73</v>
      </c>
      <c r="J3400" s="299">
        <f>+J3398</f>
        <v>45231</v>
      </c>
      <c r="K3400" s="160">
        <v>250</v>
      </c>
      <c r="L3400" s="491" t="s">
        <v>5086</v>
      </c>
    </row>
    <row r="3401" spans="1:12" ht="63.75" hidden="1" customHeight="1" x14ac:dyDescent="0.2">
      <c r="A3401" s="3">
        <v>3395</v>
      </c>
      <c r="B3401" s="296">
        <v>2400</v>
      </c>
      <c r="C3401" s="374" t="s">
        <v>5087</v>
      </c>
      <c r="D3401" s="320">
        <v>1</v>
      </c>
      <c r="E3401" s="301"/>
      <c r="F3401" s="831" t="s">
        <v>39</v>
      </c>
      <c r="G3401" s="297" t="s">
        <v>5088</v>
      </c>
      <c r="H3401" s="847">
        <v>1200000</v>
      </c>
      <c r="I3401" s="300" t="s">
        <v>76</v>
      </c>
      <c r="J3401" s="850">
        <v>45231</v>
      </c>
      <c r="K3401" s="837">
        <v>364</v>
      </c>
      <c r="L3401" s="853" t="s">
        <v>5089</v>
      </c>
    </row>
    <row r="3402" spans="1:12" ht="63.75" hidden="1" customHeight="1" x14ac:dyDescent="0.2">
      <c r="A3402" s="3">
        <v>3396</v>
      </c>
      <c r="B3402" s="296">
        <v>2400</v>
      </c>
      <c r="C3402" s="374" t="s">
        <v>5090</v>
      </c>
      <c r="D3402" s="320">
        <v>1</v>
      </c>
      <c r="E3402" s="303"/>
      <c r="F3402" s="832"/>
      <c r="G3402" s="297" t="s">
        <v>5091</v>
      </c>
      <c r="H3402" s="848"/>
      <c r="I3402" s="300" t="s">
        <v>76</v>
      </c>
      <c r="J3402" s="851"/>
      <c r="K3402" s="838"/>
      <c r="L3402" s="854"/>
    </row>
    <row r="3403" spans="1:12" ht="76.5" hidden="1" customHeight="1" x14ac:dyDescent="0.2">
      <c r="A3403" s="3">
        <v>3397</v>
      </c>
      <c r="B3403" s="296">
        <v>2400</v>
      </c>
      <c r="C3403" s="374" t="s">
        <v>5092</v>
      </c>
      <c r="D3403" s="320">
        <v>1</v>
      </c>
      <c r="E3403" s="303"/>
      <c r="F3403" s="832"/>
      <c r="G3403" s="297" t="s">
        <v>5093</v>
      </c>
      <c r="H3403" s="848"/>
      <c r="I3403" s="300" t="s">
        <v>76</v>
      </c>
      <c r="J3403" s="851"/>
      <c r="K3403" s="838"/>
      <c r="L3403" s="854"/>
    </row>
    <row r="3404" spans="1:12" ht="63.75" hidden="1" customHeight="1" x14ac:dyDescent="0.2">
      <c r="A3404" s="3">
        <v>3398</v>
      </c>
      <c r="B3404" s="296">
        <v>2400</v>
      </c>
      <c r="C3404" s="374" t="s">
        <v>5094</v>
      </c>
      <c r="D3404" s="320">
        <v>1</v>
      </c>
      <c r="E3404" s="304"/>
      <c r="F3404" s="833"/>
      <c r="G3404" s="297" t="s">
        <v>5095</v>
      </c>
      <c r="H3404" s="849"/>
      <c r="I3404" s="300" t="s">
        <v>76</v>
      </c>
      <c r="J3404" s="852"/>
      <c r="K3404" s="839"/>
      <c r="L3404" s="855"/>
    </row>
    <row r="3405" spans="1:12" ht="25.5" hidden="1" customHeight="1" x14ac:dyDescent="0.2">
      <c r="A3405" s="3">
        <v>3399</v>
      </c>
      <c r="B3405" s="296">
        <v>2400</v>
      </c>
      <c r="C3405" s="374" t="s">
        <v>5096</v>
      </c>
      <c r="D3405" s="320">
        <v>5</v>
      </c>
      <c r="E3405" s="296"/>
      <c r="F3405" s="296" t="s">
        <v>39</v>
      </c>
      <c r="G3405" s="297" t="s">
        <v>5097</v>
      </c>
      <c r="H3405" s="490">
        <v>4500000</v>
      </c>
      <c r="I3405" s="300" t="s">
        <v>1708</v>
      </c>
      <c r="J3405" s="299">
        <f>+J3400</f>
        <v>45231</v>
      </c>
      <c r="K3405" s="160">
        <v>147</v>
      </c>
      <c r="L3405" s="491" t="s">
        <v>5098</v>
      </c>
    </row>
    <row r="3406" spans="1:12" ht="25.5" hidden="1" customHeight="1" x14ac:dyDescent="0.2">
      <c r="A3406" s="3">
        <v>3400</v>
      </c>
      <c r="B3406" s="296">
        <v>2400</v>
      </c>
      <c r="C3406" s="374" t="s">
        <v>5099</v>
      </c>
      <c r="D3406" s="320">
        <v>3</v>
      </c>
      <c r="E3406" s="296"/>
      <c r="F3406" s="296" t="s">
        <v>39</v>
      </c>
      <c r="G3406" s="297" t="s">
        <v>5100</v>
      </c>
      <c r="H3406" s="490">
        <v>600000</v>
      </c>
      <c r="I3406" s="300" t="s">
        <v>5101</v>
      </c>
      <c r="J3406" s="299">
        <f>+J3405</f>
        <v>45231</v>
      </c>
      <c r="K3406" s="160">
        <v>142</v>
      </c>
      <c r="L3406" s="491" t="s">
        <v>5102</v>
      </c>
    </row>
    <row r="3407" spans="1:12" ht="76.5" hidden="1" customHeight="1" x14ac:dyDescent="0.2">
      <c r="A3407" s="3">
        <v>3401</v>
      </c>
      <c r="B3407" s="296">
        <v>2400</v>
      </c>
      <c r="C3407" s="306" t="s">
        <v>5103</v>
      </c>
      <c r="D3407" s="320">
        <v>5</v>
      </c>
      <c r="E3407" s="296"/>
      <c r="F3407" s="296" t="s">
        <v>39</v>
      </c>
      <c r="G3407" s="297" t="s">
        <v>5104</v>
      </c>
      <c r="H3407" s="490">
        <f>400000+110000</f>
        <v>510000</v>
      </c>
      <c r="I3407" s="300" t="s">
        <v>40</v>
      </c>
      <c r="J3407" s="299">
        <v>45231</v>
      </c>
      <c r="K3407" s="160">
        <v>374</v>
      </c>
      <c r="L3407" s="411" t="s">
        <v>5105</v>
      </c>
    </row>
    <row r="3408" spans="1:12" ht="38.25" hidden="1" customHeight="1" x14ac:dyDescent="0.2">
      <c r="A3408" s="3">
        <v>3402</v>
      </c>
      <c r="B3408" s="296">
        <v>2400</v>
      </c>
      <c r="C3408" s="374" t="s">
        <v>5106</v>
      </c>
      <c r="D3408" s="320">
        <v>14</v>
      </c>
      <c r="E3408" s="296"/>
      <c r="F3408" s="296" t="s">
        <v>39</v>
      </c>
      <c r="G3408" s="302" t="s">
        <v>5107</v>
      </c>
      <c r="H3408" s="490">
        <v>250000</v>
      </c>
      <c r="I3408" s="300" t="s">
        <v>2147</v>
      </c>
      <c r="J3408" s="299">
        <v>45231</v>
      </c>
      <c r="K3408" s="160">
        <v>116</v>
      </c>
      <c r="L3408" s="320" t="s">
        <v>5108</v>
      </c>
    </row>
    <row r="3409" spans="1:12" ht="38.25" hidden="1" customHeight="1" x14ac:dyDescent="0.2">
      <c r="A3409" s="3">
        <v>3403</v>
      </c>
      <c r="B3409" s="296">
        <v>2400</v>
      </c>
      <c r="C3409" s="374" t="s">
        <v>5109</v>
      </c>
      <c r="D3409" s="320">
        <v>1</v>
      </c>
      <c r="E3409" s="296"/>
      <c r="F3409" s="296" t="s">
        <v>39</v>
      </c>
      <c r="G3409" s="297" t="s">
        <v>5110</v>
      </c>
      <c r="H3409" s="490">
        <f>+((3500000*4.5%)+3500000)</f>
        <v>3657500</v>
      </c>
      <c r="I3409" s="300" t="s">
        <v>57</v>
      </c>
      <c r="J3409" s="299">
        <v>45231</v>
      </c>
      <c r="K3409" s="160">
        <v>180</v>
      </c>
      <c r="L3409" s="491" t="s">
        <v>5111</v>
      </c>
    </row>
    <row r="3410" spans="1:12" ht="38.25" hidden="1" customHeight="1" x14ac:dyDescent="0.2">
      <c r="A3410" s="3">
        <v>3404</v>
      </c>
      <c r="B3410" s="296">
        <v>2400</v>
      </c>
      <c r="C3410" s="374" t="s">
        <v>5112</v>
      </c>
      <c r="D3410" s="320">
        <v>1</v>
      </c>
      <c r="E3410" s="296"/>
      <c r="F3410" s="296" t="s">
        <v>39</v>
      </c>
      <c r="G3410" s="297" t="s">
        <v>5113</v>
      </c>
      <c r="H3410" s="490">
        <v>100000</v>
      </c>
      <c r="I3410" s="300" t="s">
        <v>57</v>
      </c>
      <c r="J3410" s="299">
        <v>45231</v>
      </c>
      <c r="K3410" s="160">
        <v>115</v>
      </c>
      <c r="L3410" s="491" t="s">
        <v>5114</v>
      </c>
    </row>
    <row r="3411" spans="1:12" ht="38.25" hidden="1" customHeight="1" x14ac:dyDescent="0.2">
      <c r="A3411" s="3">
        <v>3405</v>
      </c>
      <c r="B3411" s="296">
        <v>2400</v>
      </c>
      <c r="C3411" s="374" t="s">
        <v>5115</v>
      </c>
      <c r="D3411" s="320">
        <v>1</v>
      </c>
      <c r="E3411" s="296"/>
      <c r="F3411" s="296" t="s">
        <v>39</v>
      </c>
      <c r="G3411" s="297" t="s">
        <v>5116</v>
      </c>
      <c r="H3411" s="490">
        <v>200000</v>
      </c>
      <c r="I3411" s="300" t="s">
        <v>57</v>
      </c>
      <c r="J3411" s="299">
        <v>45231</v>
      </c>
      <c r="K3411" s="160">
        <v>115</v>
      </c>
      <c r="L3411" s="491" t="s">
        <v>5117</v>
      </c>
    </row>
    <row r="3412" spans="1:12" ht="25.5" hidden="1" customHeight="1" x14ac:dyDescent="0.2">
      <c r="A3412" s="3">
        <v>3406</v>
      </c>
      <c r="B3412" s="831">
        <v>2400</v>
      </c>
      <c r="C3412" s="417" t="s">
        <v>5118</v>
      </c>
      <c r="D3412" s="320">
        <v>1</v>
      </c>
      <c r="E3412" s="296"/>
      <c r="F3412" s="296" t="s">
        <v>39</v>
      </c>
      <c r="G3412" s="297" t="s">
        <v>5119</v>
      </c>
      <c r="H3412" s="490">
        <f>+T3412</f>
        <v>0</v>
      </c>
      <c r="I3412" s="300" t="s">
        <v>53</v>
      </c>
      <c r="J3412" s="299">
        <v>45231</v>
      </c>
      <c r="K3412" s="160">
        <v>379</v>
      </c>
      <c r="L3412" s="491" t="s">
        <v>5120</v>
      </c>
    </row>
    <row r="3413" spans="1:12" ht="25.5" hidden="1" customHeight="1" x14ac:dyDescent="0.2">
      <c r="A3413" s="3">
        <v>3407</v>
      </c>
      <c r="B3413" s="832"/>
      <c r="C3413" s="417" t="s">
        <v>5121</v>
      </c>
      <c r="D3413" s="495">
        <v>1</v>
      </c>
      <c r="E3413" s="301"/>
      <c r="F3413" s="296" t="s">
        <v>39</v>
      </c>
      <c r="G3413" s="297" t="s">
        <v>5122</v>
      </c>
      <c r="H3413" s="573">
        <f>+T3413</f>
        <v>0</v>
      </c>
      <c r="I3413" s="300" t="s">
        <v>53</v>
      </c>
      <c r="J3413" s="299">
        <v>45231</v>
      </c>
      <c r="K3413" s="160">
        <v>379</v>
      </c>
      <c r="L3413" s="491" t="s">
        <v>5120</v>
      </c>
    </row>
    <row r="3414" spans="1:12" ht="25.5" hidden="1" customHeight="1" x14ac:dyDescent="0.2">
      <c r="A3414" s="3">
        <v>3408</v>
      </c>
      <c r="B3414" s="832"/>
      <c r="C3414" s="417" t="s">
        <v>5123</v>
      </c>
      <c r="D3414" s="495">
        <v>1</v>
      </c>
      <c r="E3414" s="301"/>
      <c r="F3414" s="296" t="s">
        <v>39</v>
      </c>
      <c r="G3414" s="297" t="s">
        <v>5124</v>
      </c>
      <c r="H3414" s="573">
        <f>+T3414</f>
        <v>0</v>
      </c>
      <c r="I3414" s="300" t="s">
        <v>53</v>
      </c>
      <c r="J3414" s="299">
        <v>45231</v>
      </c>
      <c r="K3414" s="160">
        <v>379</v>
      </c>
      <c r="L3414" s="491" t="s">
        <v>5120</v>
      </c>
    </row>
    <row r="3415" spans="1:12" ht="25.5" hidden="1" customHeight="1" x14ac:dyDescent="0.2">
      <c r="A3415" s="3">
        <v>3409</v>
      </c>
      <c r="B3415" s="833"/>
      <c r="C3415" s="417" t="s">
        <v>5125</v>
      </c>
      <c r="D3415" s="495">
        <v>1</v>
      </c>
      <c r="E3415" s="301"/>
      <c r="F3415" s="296" t="s">
        <v>39</v>
      </c>
      <c r="G3415" s="297" t="s">
        <v>5126</v>
      </c>
      <c r="H3415" s="573">
        <f>+T3415</f>
        <v>0</v>
      </c>
      <c r="I3415" s="300" t="s">
        <v>53</v>
      </c>
      <c r="J3415" s="299">
        <v>45231</v>
      </c>
      <c r="K3415" s="160">
        <v>379</v>
      </c>
      <c r="L3415" s="491" t="s">
        <v>5120</v>
      </c>
    </row>
    <row r="3416" spans="1:12" ht="25.5" hidden="1" customHeight="1" x14ac:dyDescent="0.2">
      <c r="A3416" s="3">
        <v>3410</v>
      </c>
      <c r="B3416" s="372">
        <v>2400</v>
      </c>
      <c r="C3416" s="373" t="s">
        <v>5127</v>
      </c>
      <c r="D3416" s="146">
        <v>2</v>
      </c>
      <c r="E3416" s="372"/>
      <c r="F3416" s="372" t="s">
        <v>39</v>
      </c>
      <c r="G3416" s="307" t="s">
        <v>5128</v>
      </c>
      <c r="H3416" s="585">
        <v>250000</v>
      </c>
      <c r="I3416" s="308" t="s">
        <v>73</v>
      </c>
      <c r="J3416" s="309">
        <v>45231</v>
      </c>
      <c r="K3416" s="160">
        <v>250</v>
      </c>
      <c r="L3416" s="417" t="s">
        <v>5129</v>
      </c>
    </row>
    <row r="3417" spans="1:12" ht="51" hidden="1" customHeight="1" x14ac:dyDescent="0.2">
      <c r="A3417" s="3">
        <v>3411</v>
      </c>
      <c r="B3417" s="310">
        <v>3230</v>
      </c>
      <c r="C3417" s="54" t="s">
        <v>5130</v>
      </c>
      <c r="D3417" s="311">
        <v>300</v>
      </c>
      <c r="E3417" s="311"/>
      <c r="F3417" s="310" t="s">
        <v>39</v>
      </c>
      <c r="G3417" s="3">
        <v>14121904</v>
      </c>
      <c r="H3417" s="613">
        <v>25248</v>
      </c>
      <c r="I3417" s="312" t="s">
        <v>169</v>
      </c>
      <c r="J3417" s="313">
        <v>45231</v>
      </c>
      <c r="K3417" s="382">
        <v>289</v>
      </c>
      <c r="L3417" s="314" t="s">
        <v>5131</v>
      </c>
    </row>
    <row r="3418" spans="1:12" ht="76.5" hidden="1" customHeight="1" x14ac:dyDescent="0.2">
      <c r="A3418" s="3">
        <v>3412</v>
      </c>
      <c r="B3418" s="310">
        <v>3230</v>
      </c>
      <c r="C3418" s="54" t="s">
        <v>5132</v>
      </c>
      <c r="D3418" s="315">
        <v>20000</v>
      </c>
      <c r="E3418" s="315"/>
      <c r="F3418" s="310" t="s">
        <v>39</v>
      </c>
      <c r="G3418" s="3">
        <v>14121904</v>
      </c>
      <c r="H3418" s="613">
        <v>929200</v>
      </c>
      <c r="I3418" s="312" t="s">
        <v>169</v>
      </c>
      <c r="J3418" s="313">
        <v>45231</v>
      </c>
      <c r="K3418" s="382">
        <v>289</v>
      </c>
      <c r="L3418" s="314" t="s">
        <v>5131</v>
      </c>
    </row>
    <row r="3419" spans="1:12" ht="51" hidden="1" customHeight="1" x14ac:dyDescent="0.2">
      <c r="A3419" s="3">
        <v>3413</v>
      </c>
      <c r="B3419" s="310">
        <v>3230</v>
      </c>
      <c r="C3419" s="219" t="s">
        <v>5133</v>
      </c>
      <c r="D3419" s="311">
        <v>15000</v>
      </c>
      <c r="E3419" s="311"/>
      <c r="F3419" s="310" t="s">
        <v>39</v>
      </c>
      <c r="G3419" s="3">
        <v>14121904</v>
      </c>
      <c r="H3419" s="613">
        <v>762750.00000000023</v>
      </c>
      <c r="I3419" s="312" t="s">
        <v>169</v>
      </c>
      <c r="J3419" s="313">
        <v>45231</v>
      </c>
      <c r="K3419" s="382">
        <v>289</v>
      </c>
      <c r="L3419" s="314" t="s">
        <v>5131</v>
      </c>
    </row>
    <row r="3420" spans="1:12" ht="63.75" hidden="1" customHeight="1" x14ac:dyDescent="0.2">
      <c r="A3420" s="3">
        <v>3414</v>
      </c>
      <c r="B3420" s="310">
        <v>3230</v>
      </c>
      <c r="C3420" s="54" t="s">
        <v>5134</v>
      </c>
      <c r="D3420" s="311">
        <v>3000</v>
      </c>
      <c r="E3420" s="311"/>
      <c r="F3420" s="310" t="s">
        <v>39</v>
      </c>
      <c r="G3420" s="3">
        <v>14121904</v>
      </c>
      <c r="H3420" s="613">
        <v>136950</v>
      </c>
      <c r="I3420" s="312" t="s">
        <v>169</v>
      </c>
      <c r="J3420" s="313">
        <v>45231</v>
      </c>
      <c r="K3420" s="382">
        <v>289</v>
      </c>
      <c r="L3420" s="314" t="s">
        <v>5131</v>
      </c>
    </row>
    <row r="3421" spans="1:12" ht="51" hidden="1" customHeight="1" x14ac:dyDescent="0.2">
      <c r="A3421" s="3">
        <v>3415</v>
      </c>
      <c r="B3421" s="310">
        <v>3230</v>
      </c>
      <c r="C3421" s="54" t="s">
        <v>5135</v>
      </c>
      <c r="D3421" s="311">
        <v>2500</v>
      </c>
      <c r="E3421" s="311"/>
      <c r="F3421" s="310" t="s">
        <v>39</v>
      </c>
      <c r="G3421" s="3">
        <v>14121904</v>
      </c>
      <c r="H3421" s="613">
        <v>190000</v>
      </c>
      <c r="I3421" s="312" t="s">
        <v>169</v>
      </c>
      <c r="J3421" s="313">
        <v>45231</v>
      </c>
      <c r="K3421" s="382">
        <v>289</v>
      </c>
      <c r="L3421" s="314" t="s">
        <v>5131</v>
      </c>
    </row>
    <row r="3422" spans="1:12" ht="51" hidden="1" customHeight="1" x14ac:dyDescent="0.2">
      <c r="A3422" s="3">
        <v>3416</v>
      </c>
      <c r="B3422" s="310">
        <v>3230</v>
      </c>
      <c r="C3422" s="54" t="s">
        <v>5136</v>
      </c>
      <c r="D3422" s="311">
        <v>4000</v>
      </c>
      <c r="E3422" s="311"/>
      <c r="F3422" s="310" t="s">
        <v>39</v>
      </c>
      <c r="G3422" s="3">
        <v>14121904</v>
      </c>
      <c r="H3422" s="613">
        <v>209160</v>
      </c>
      <c r="I3422" s="312" t="s">
        <v>169</v>
      </c>
      <c r="J3422" s="313">
        <v>45231</v>
      </c>
      <c r="K3422" s="382">
        <v>289</v>
      </c>
      <c r="L3422" s="314" t="s">
        <v>5131</v>
      </c>
    </row>
    <row r="3423" spans="1:12" ht="25.5" hidden="1" customHeight="1" x14ac:dyDescent="0.2">
      <c r="A3423" s="3">
        <v>3417</v>
      </c>
      <c r="B3423" s="310">
        <v>3230</v>
      </c>
      <c r="C3423" s="219" t="s">
        <v>5137</v>
      </c>
      <c r="D3423" s="311">
        <v>6</v>
      </c>
      <c r="E3423" s="311"/>
      <c r="F3423" s="310" t="s">
        <v>39</v>
      </c>
      <c r="G3423" s="3">
        <v>44103126</v>
      </c>
      <c r="H3423" s="613">
        <v>48211.14</v>
      </c>
      <c r="I3423" s="312" t="s">
        <v>169</v>
      </c>
      <c r="J3423" s="313">
        <v>45231</v>
      </c>
      <c r="K3423" s="382">
        <v>278</v>
      </c>
      <c r="L3423" s="314" t="s">
        <v>5138</v>
      </c>
    </row>
    <row r="3424" spans="1:12" ht="51" hidden="1" customHeight="1" x14ac:dyDescent="0.2">
      <c r="A3424" s="3">
        <v>3418</v>
      </c>
      <c r="B3424" s="310">
        <v>3230</v>
      </c>
      <c r="C3424" s="219" t="s">
        <v>5139</v>
      </c>
      <c r="D3424" s="311">
        <v>12</v>
      </c>
      <c r="E3424" s="311"/>
      <c r="F3424" s="310" t="s">
        <v>39</v>
      </c>
      <c r="G3424" s="3">
        <v>44103126</v>
      </c>
      <c r="H3424" s="613">
        <v>140379.93000000005</v>
      </c>
      <c r="I3424" s="312" t="s">
        <v>169</v>
      </c>
      <c r="J3424" s="313">
        <v>45231</v>
      </c>
      <c r="K3424" s="382">
        <v>278</v>
      </c>
      <c r="L3424" s="314" t="s">
        <v>5138</v>
      </c>
    </row>
    <row r="3425" spans="1:12" ht="51" hidden="1" customHeight="1" x14ac:dyDescent="0.2">
      <c r="A3425" s="3">
        <v>3419</v>
      </c>
      <c r="B3425" s="310">
        <v>3230</v>
      </c>
      <c r="C3425" s="219" t="s">
        <v>5140</v>
      </c>
      <c r="D3425" s="311">
        <v>12</v>
      </c>
      <c r="E3425" s="311"/>
      <c r="F3425" s="310" t="s">
        <v>39</v>
      </c>
      <c r="G3425" s="3">
        <v>44103126</v>
      </c>
      <c r="H3425" s="613">
        <v>147924.31199999995</v>
      </c>
      <c r="I3425" s="312" t="s">
        <v>169</v>
      </c>
      <c r="J3425" s="313">
        <v>45231</v>
      </c>
      <c r="K3425" s="382">
        <v>278</v>
      </c>
      <c r="L3425" s="314" t="s">
        <v>5138</v>
      </c>
    </row>
    <row r="3426" spans="1:12" ht="51" hidden="1" customHeight="1" x14ac:dyDescent="0.2">
      <c r="A3426" s="3">
        <v>3420</v>
      </c>
      <c r="B3426" s="310">
        <v>3230</v>
      </c>
      <c r="C3426" s="219" t="s">
        <v>5141</v>
      </c>
      <c r="D3426" s="311">
        <v>12</v>
      </c>
      <c r="E3426" s="311"/>
      <c r="F3426" s="310" t="s">
        <v>39</v>
      </c>
      <c r="G3426" s="3">
        <v>44103126</v>
      </c>
      <c r="H3426" s="613">
        <v>155944.72</v>
      </c>
      <c r="I3426" s="312" t="s">
        <v>169</v>
      </c>
      <c r="J3426" s="313">
        <v>45231</v>
      </c>
      <c r="K3426" s="382">
        <v>278</v>
      </c>
      <c r="L3426" s="314" t="s">
        <v>5138</v>
      </c>
    </row>
    <row r="3427" spans="1:12" ht="51" hidden="1" customHeight="1" x14ac:dyDescent="0.2">
      <c r="A3427" s="3">
        <v>3421</v>
      </c>
      <c r="B3427" s="310">
        <v>3230</v>
      </c>
      <c r="C3427" s="219" t="s">
        <v>5142</v>
      </c>
      <c r="D3427" s="311">
        <v>12</v>
      </c>
      <c r="E3427" s="311"/>
      <c r="F3427" s="310" t="s">
        <v>39</v>
      </c>
      <c r="G3427" s="3">
        <v>44103126</v>
      </c>
      <c r="H3427" s="613">
        <v>149427.24</v>
      </c>
      <c r="I3427" s="312" t="s">
        <v>169</v>
      </c>
      <c r="J3427" s="313">
        <v>45231</v>
      </c>
      <c r="K3427" s="382">
        <v>278</v>
      </c>
      <c r="L3427" s="314" t="s">
        <v>5138</v>
      </c>
    </row>
    <row r="3428" spans="1:12" ht="38.25" hidden="1" customHeight="1" x14ac:dyDescent="0.2">
      <c r="A3428" s="3">
        <v>3422</v>
      </c>
      <c r="B3428" s="310">
        <v>3230</v>
      </c>
      <c r="C3428" s="54" t="s">
        <v>8128</v>
      </c>
      <c r="D3428" s="311">
        <v>3</v>
      </c>
      <c r="E3428" s="311"/>
      <c r="F3428" s="310" t="s">
        <v>39</v>
      </c>
      <c r="G3428" s="3">
        <v>14121904</v>
      </c>
      <c r="H3428" s="613">
        <v>97727.5</v>
      </c>
      <c r="I3428" s="312" t="s">
        <v>169</v>
      </c>
      <c r="J3428" s="313">
        <v>45231</v>
      </c>
      <c r="K3428" s="211">
        <v>289</v>
      </c>
      <c r="L3428" s="314" t="s">
        <v>5131</v>
      </c>
    </row>
    <row r="3429" spans="1:12" ht="38.25" hidden="1" customHeight="1" x14ac:dyDescent="0.2">
      <c r="A3429" s="3">
        <v>3423</v>
      </c>
      <c r="B3429" s="310">
        <v>3230</v>
      </c>
      <c r="C3429" s="66" t="s">
        <v>5143</v>
      </c>
      <c r="D3429" s="311">
        <v>15</v>
      </c>
      <c r="E3429" s="311"/>
      <c r="F3429" s="310" t="s">
        <v>39</v>
      </c>
      <c r="G3429" s="3">
        <v>14121904</v>
      </c>
      <c r="H3429" s="613">
        <v>15952.5</v>
      </c>
      <c r="I3429" s="312" t="s">
        <v>169</v>
      </c>
      <c r="J3429" s="313">
        <v>45231</v>
      </c>
      <c r="K3429" s="382">
        <v>289</v>
      </c>
      <c r="L3429" s="314" t="s">
        <v>5131</v>
      </c>
    </row>
    <row r="3430" spans="1:12" ht="51" hidden="1" customHeight="1" x14ac:dyDescent="0.2">
      <c r="A3430" s="3">
        <v>3424</v>
      </c>
      <c r="B3430" s="310">
        <v>3230</v>
      </c>
      <c r="C3430" s="219" t="s">
        <v>5144</v>
      </c>
      <c r="D3430" s="311">
        <v>3</v>
      </c>
      <c r="E3430" s="311"/>
      <c r="F3430" s="310" t="s">
        <v>39</v>
      </c>
      <c r="G3430" s="3">
        <v>4412</v>
      </c>
      <c r="H3430" s="613">
        <v>68664.479999999996</v>
      </c>
      <c r="I3430" s="312" t="s">
        <v>5145</v>
      </c>
      <c r="J3430" s="313">
        <v>45231</v>
      </c>
      <c r="K3430" s="382">
        <v>364</v>
      </c>
      <c r="L3430" s="314" t="s">
        <v>5146</v>
      </c>
    </row>
    <row r="3431" spans="1:12" ht="51" hidden="1" customHeight="1" x14ac:dyDescent="0.2">
      <c r="A3431" s="3">
        <v>3425</v>
      </c>
      <c r="B3431" s="310">
        <v>3230</v>
      </c>
      <c r="C3431" s="212" t="s">
        <v>5147</v>
      </c>
      <c r="D3431" s="311">
        <v>3</v>
      </c>
      <c r="E3431" s="311"/>
      <c r="F3431" s="310" t="s">
        <v>39</v>
      </c>
      <c r="G3431" s="3">
        <v>312118</v>
      </c>
      <c r="H3431" s="613">
        <v>249600</v>
      </c>
      <c r="I3431" s="312" t="s">
        <v>169</v>
      </c>
      <c r="J3431" s="313">
        <v>45231</v>
      </c>
      <c r="K3431" s="382">
        <v>278</v>
      </c>
      <c r="L3431" s="314" t="s">
        <v>5138</v>
      </c>
    </row>
    <row r="3432" spans="1:12" ht="89.25" hidden="1" customHeight="1" x14ac:dyDescent="0.2">
      <c r="A3432" s="3">
        <v>3426</v>
      </c>
      <c r="B3432" s="310">
        <v>3230</v>
      </c>
      <c r="C3432" s="66" t="s">
        <v>5148</v>
      </c>
      <c r="D3432" s="315">
        <v>2.5</v>
      </c>
      <c r="E3432" s="315"/>
      <c r="F3432" s="310" t="s">
        <v>39</v>
      </c>
      <c r="G3432" s="109">
        <v>312118</v>
      </c>
      <c r="H3432" s="613">
        <v>20500</v>
      </c>
      <c r="I3432" s="312" t="s">
        <v>169</v>
      </c>
      <c r="J3432" s="313">
        <v>45231</v>
      </c>
      <c r="K3432" s="382">
        <v>278</v>
      </c>
      <c r="L3432" s="314" t="s">
        <v>5138</v>
      </c>
    </row>
    <row r="3433" spans="1:12" ht="89.25" hidden="1" customHeight="1" x14ac:dyDescent="0.2">
      <c r="A3433" s="3">
        <v>3427</v>
      </c>
      <c r="B3433" s="310">
        <v>3230</v>
      </c>
      <c r="C3433" s="66" t="s">
        <v>5149</v>
      </c>
      <c r="D3433" s="311">
        <v>7</v>
      </c>
      <c r="E3433" s="311"/>
      <c r="F3433" s="310" t="s">
        <v>39</v>
      </c>
      <c r="G3433" s="3">
        <v>312118</v>
      </c>
      <c r="H3433" s="613">
        <v>140770</v>
      </c>
      <c r="I3433" s="312" t="s">
        <v>169</v>
      </c>
      <c r="J3433" s="313">
        <v>45231</v>
      </c>
      <c r="K3433" s="382">
        <v>278</v>
      </c>
      <c r="L3433" s="314" t="s">
        <v>5138</v>
      </c>
    </row>
    <row r="3434" spans="1:12" ht="51" hidden="1" customHeight="1" x14ac:dyDescent="0.2">
      <c r="A3434" s="3">
        <v>3428</v>
      </c>
      <c r="B3434" s="310">
        <v>3230</v>
      </c>
      <c r="C3434" s="66" t="s">
        <v>5150</v>
      </c>
      <c r="D3434" s="315">
        <v>0.5</v>
      </c>
      <c r="E3434" s="315"/>
      <c r="F3434" s="310" t="s">
        <v>39</v>
      </c>
      <c r="G3434" s="3">
        <v>312118</v>
      </c>
      <c r="H3434" s="613">
        <v>6400</v>
      </c>
      <c r="I3434" s="312" t="s">
        <v>169</v>
      </c>
      <c r="J3434" s="313">
        <v>45231</v>
      </c>
      <c r="K3434" s="382">
        <v>278</v>
      </c>
      <c r="L3434" s="314" t="s">
        <v>5138</v>
      </c>
    </row>
    <row r="3435" spans="1:12" ht="51" hidden="1" customHeight="1" x14ac:dyDescent="0.2">
      <c r="A3435" s="3">
        <v>3429</v>
      </c>
      <c r="B3435" s="310">
        <v>3230</v>
      </c>
      <c r="C3435" s="66" t="s">
        <v>5151</v>
      </c>
      <c r="D3435" s="311">
        <v>3</v>
      </c>
      <c r="E3435" s="311"/>
      <c r="F3435" s="310" t="s">
        <v>39</v>
      </c>
      <c r="G3435" s="3">
        <v>312118</v>
      </c>
      <c r="H3435" s="613">
        <v>14700</v>
      </c>
      <c r="I3435" s="312" t="s">
        <v>169</v>
      </c>
      <c r="J3435" s="313">
        <v>45231</v>
      </c>
      <c r="K3435" s="382">
        <v>278</v>
      </c>
      <c r="L3435" s="314" t="s">
        <v>5138</v>
      </c>
    </row>
    <row r="3436" spans="1:12" ht="51" hidden="1" customHeight="1" x14ac:dyDescent="0.2">
      <c r="A3436" s="3">
        <v>3430</v>
      </c>
      <c r="B3436" s="310">
        <v>3230</v>
      </c>
      <c r="C3436" s="66" t="s">
        <v>5152</v>
      </c>
      <c r="D3436" s="311">
        <v>1</v>
      </c>
      <c r="E3436" s="311"/>
      <c r="F3436" s="310" t="s">
        <v>39</v>
      </c>
      <c r="G3436" s="3">
        <v>312118</v>
      </c>
      <c r="H3436" s="613">
        <v>53300</v>
      </c>
      <c r="I3436" s="312" t="s">
        <v>169</v>
      </c>
      <c r="J3436" s="313">
        <v>45231</v>
      </c>
      <c r="K3436" s="382">
        <v>278</v>
      </c>
      <c r="L3436" s="314" t="s">
        <v>5138</v>
      </c>
    </row>
    <row r="3437" spans="1:12" ht="38.25" hidden="1" customHeight="1" x14ac:dyDescent="0.2">
      <c r="A3437" s="3">
        <v>3431</v>
      </c>
      <c r="B3437" s="310">
        <v>3230</v>
      </c>
      <c r="C3437" s="66" t="s">
        <v>5153</v>
      </c>
      <c r="D3437" s="311">
        <v>1</v>
      </c>
      <c r="E3437" s="311"/>
      <c r="F3437" s="310" t="s">
        <v>39</v>
      </c>
      <c r="G3437" s="3">
        <v>312118</v>
      </c>
      <c r="H3437" s="613">
        <v>9941.7800000000007</v>
      </c>
      <c r="I3437" s="312" t="s">
        <v>5145</v>
      </c>
      <c r="J3437" s="313">
        <v>45231</v>
      </c>
      <c r="K3437" s="382">
        <v>364</v>
      </c>
      <c r="L3437" s="314" t="s">
        <v>5146</v>
      </c>
    </row>
    <row r="3438" spans="1:12" ht="25.5" hidden="1" customHeight="1" x14ac:dyDescent="0.2">
      <c r="A3438" s="3">
        <v>3432</v>
      </c>
      <c r="B3438" s="310">
        <v>3230</v>
      </c>
      <c r="C3438" s="66" t="s">
        <v>5154</v>
      </c>
      <c r="D3438" s="311">
        <v>8</v>
      </c>
      <c r="E3438" s="311"/>
      <c r="F3438" s="310" t="s">
        <v>39</v>
      </c>
      <c r="G3438" s="3">
        <v>312118</v>
      </c>
      <c r="H3438" s="613">
        <v>15200</v>
      </c>
      <c r="I3438" s="312" t="s">
        <v>169</v>
      </c>
      <c r="J3438" s="313">
        <v>45231</v>
      </c>
      <c r="K3438" s="382">
        <v>278</v>
      </c>
      <c r="L3438" s="314" t="s">
        <v>5138</v>
      </c>
    </row>
    <row r="3439" spans="1:12" ht="38.25" hidden="1" customHeight="1" x14ac:dyDescent="0.2">
      <c r="A3439" s="3">
        <v>3433</v>
      </c>
      <c r="B3439" s="310">
        <v>3230</v>
      </c>
      <c r="C3439" s="66" t="s">
        <v>5155</v>
      </c>
      <c r="D3439" s="315">
        <v>1.5</v>
      </c>
      <c r="E3439" s="315"/>
      <c r="F3439" s="310" t="s">
        <v>39</v>
      </c>
      <c r="G3439" s="3">
        <v>312118</v>
      </c>
      <c r="H3439" s="613">
        <v>26250</v>
      </c>
      <c r="I3439" s="312" t="s">
        <v>169</v>
      </c>
      <c r="J3439" s="313">
        <v>45231</v>
      </c>
      <c r="K3439" s="382">
        <v>278</v>
      </c>
      <c r="L3439" s="314" t="s">
        <v>5138</v>
      </c>
    </row>
    <row r="3440" spans="1:12" ht="76.5" hidden="1" customHeight="1" x14ac:dyDescent="0.2">
      <c r="A3440" s="3">
        <v>3434</v>
      </c>
      <c r="B3440" s="310">
        <v>3230</v>
      </c>
      <c r="C3440" s="212" t="s">
        <v>5156</v>
      </c>
      <c r="D3440" s="311">
        <v>2</v>
      </c>
      <c r="E3440" s="311"/>
      <c r="F3440" s="310" t="s">
        <v>39</v>
      </c>
      <c r="G3440" s="3">
        <v>45101797</v>
      </c>
      <c r="H3440" s="613">
        <v>24274.12</v>
      </c>
      <c r="I3440" s="312" t="s">
        <v>169</v>
      </c>
      <c r="J3440" s="313">
        <v>45231</v>
      </c>
      <c r="K3440" s="382">
        <v>278</v>
      </c>
      <c r="L3440" s="314" t="s">
        <v>5138</v>
      </c>
    </row>
    <row r="3441" spans="1:12" ht="51" hidden="1" customHeight="1" x14ac:dyDescent="0.2">
      <c r="A3441" s="3">
        <v>3435</v>
      </c>
      <c r="B3441" s="310">
        <v>3230</v>
      </c>
      <c r="C3441" s="212" t="s">
        <v>5157</v>
      </c>
      <c r="D3441" s="311">
        <v>7</v>
      </c>
      <c r="E3441" s="311"/>
      <c r="F3441" s="310" t="s">
        <v>39</v>
      </c>
      <c r="G3441" s="3">
        <v>312118</v>
      </c>
      <c r="H3441" s="613">
        <v>52500</v>
      </c>
      <c r="I3441" s="312" t="s">
        <v>169</v>
      </c>
      <c r="J3441" s="313">
        <v>45231</v>
      </c>
      <c r="K3441" s="382">
        <v>278</v>
      </c>
      <c r="L3441" s="314" t="s">
        <v>5138</v>
      </c>
    </row>
    <row r="3442" spans="1:12" ht="51" hidden="1" customHeight="1" x14ac:dyDescent="0.2">
      <c r="A3442" s="3">
        <v>3436</v>
      </c>
      <c r="B3442" s="310">
        <v>3230</v>
      </c>
      <c r="C3442" s="212" t="s">
        <v>5158</v>
      </c>
      <c r="D3442" s="311">
        <v>3</v>
      </c>
      <c r="E3442" s="311"/>
      <c r="F3442" s="310" t="s">
        <v>39</v>
      </c>
      <c r="G3442" s="3">
        <v>53131627</v>
      </c>
      <c r="H3442" s="613">
        <v>16530</v>
      </c>
      <c r="I3442" s="312" t="s">
        <v>169</v>
      </c>
      <c r="J3442" s="313">
        <v>45231</v>
      </c>
      <c r="K3442" s="382">
        <v>278</v>
      </c>
      <c r="L3442" s="314" t="s">
        <v>5138</v>
      </c>
    </row>
    <row r="3443" spans="1:12" ht="25.5" hidden="1" customHeight="1" x14ac:dyDescent="0.2">
      <c r="A3443" s="3">
        <v>3437</v>
      </c>
      <c r="B3443" s="310">
        <v>3230</v>
      </c>
      <c r="C3443" s="128" t="s">
        <v>5159</v>
      </c>
      <c r="D3443" s="311">
        <v>10</v>
      </c>
      <c r="E3443" s="311"/>
      <c r="F3443" s="310" t="s">
        <v>39</v>
      </c>
      <c r="G3443" s="109">
        <v>31201610</v>
      </c>
      <c r="H3443" s="613">
        <v>393692</v>
      </c>
      <c r="I3443" s="312" t="s">
        <v>169</v>
      </c>
      <c r="J3443" s="313">
        <v>45231</v>
      </c>
      <c r="K3443" s="382">
        <v>277</v>
      </c>
      <c r="L3443" s="314" t="s">
        <v>5160</v>
      </c>
    </row>
    <row r="3444" spans="1:12" ht="38.25" hidden="1" customHeight="1" x14ac:dyDescent="0.2">
      <c r="A3444" s="3">
        <v>3438</v>
      </c>
      <c r="B3444" s="310">
        <v>3230</v>
      </c>
      <c r="C3444" s="212" t="s">
        <v>5161</v>
      </c>
      <c r="D3444" s="311">
        <v>10</v>
      </c>
      <c r="E3444" s="311"/>
      <c r="F3444" s="310" t="s">
        <v>39</v>
      </c>
      <c r="G3444" s="3">
        <v>312118</v>
      </c>
      <c r="H3444" s="613">
        <v>60100</v>
      </c>
      <c r="I3444" s="312" t="s">
        <v>169</v>
      </c>
      <c r="J3444" s="313">
        <v>45231</v>
      </c>
      <c r="K3444" s="382">
        <v>278</v>
      </c>
      <c r="L3444" s="314" t="s">
        <v>5138</v>
      </c>
    </row>
    <row r="3445" spans="1:12" ht="25.5" hidden="1" customHeight="1" x14ac:dyDescent="0.2">
      <c r="A3445" s="3">
        <v>3439</v>
      </c>
      <c r="B3445" s="310">
        <v>3230</v>
      </c>
      <c r="C3445" s="212" t="s">
        <v>5162</v>
      </c>
      <c r="D3445" s="311">
        <v>1</v>
      </c>
      <c r="E3445" s="311"/>
      <c r="F3445" s="310" t="s">
        <v>39</v>
      </c>
      <c r="G3445" s="3">
        <v>53131627</v>
      </c>
      <c r="H3445" s="613">
        <v>9050</v>
      </c>
      <c r="I3445" s="312" t="s">
        <v>169</v>
      </c>
      <c r="J3445" s="313">
        <v>45231</v>
      </c>
      <c r="K3445" s="382">
        <v>278</v>
      </c>
      <c r="L3445" s="314" t="s">
        <v>5138</v>
      </c>
    </row>
    <row r="3446" spans="1:12" ht="25.5" hidden="1" customHeight="1" x14ac:dyDescent="0.2">
      <c r="A3446" s="3">
        <v>3440</v>
      </c>
      <c r="B3446" s="310">
        <v>3230</v>
      </c>
      <c r="C3446" s="212" t="s">
        <v>5163</v>
      </c>
      <c r="D3446" s="315">
        <v>9.5</v>
      </c>
      <c r="E3446" s="315"/>
      <c r="F3446" s="310" t="s">
        <v>39</v>
      </c>
      <c r="G3446" s="3">
        <v>312118</v>
      </c>
      <c r="H3446" s="613">
        <v>85975</v>
      </c>
      <c r="I3446" s="312" t="s">
        <v>169</v>
      </c>
      <c r="J3446" s="313">
        <v>45231</v>
      </c>
      <c r="K3446" s="382">
        <v>278</v>
      </c>
      <c r="L3446" s="314" t="s">
        <v>5138</v>
      </c>
    </row>
    <row r="3447" spans="1:12" ht="25.5" hidden="1" customHeight="1" x14ac:dyDescent="0.2">
      <c r="A3447" s="3">
        <v>3441</v>
      </c>
      <c r="B3447" s="310">
        <v>3230</v>
      </c>
      <c r="C3447" s="212" t="s">
        <v>5164</v>
      </c>
      <c r="D3447" s="311">
        <v>1</v>
      </c>
      <c r="E3447" s="311"/>
      <c r="F3447" s="310" t="s">
        <v>39</v>
      </c>
      <c r="G3447" s="3">
        <v>312118</v>
      </c>
      <c r="H3447" s="613">
        <v>8400</v>
      </c>
      <c r="I3447" s="312" t="s">
        <v>169</v>
      </c>
      <c r="J3447" s="313">
        <v>45231</v>
      </c>
      <c r="K3447" s="382">
        <v>278</v>
      </c>
      <c r="L3447" s="314" t="s">
        <v>5138</v>
      </c>
    </row>
    <row r="3448" spans="1:12" ht="51" hidden="1" customHeight="1" x14ac:dyDescent="0.2">
      <c r="A3448" s="3">
        <v>3442</v>
      </c>
      <c r="B3448" s="310">
        <v>3230</v>
      </c>
      <c r="C3448" s="212" t="s">
        <v>5157</v>
      </c>
      <c r="D3448" s="311">
        <v>2</v>
      </c>
      <c r="E3448" s="311"/>
      <c r="F3448" s="310" t="s">
        <v>39</v>
      </c>
      <c r="G3448" s="3">
        <v>312118</v>
      </c>
      <c r="H3448" s="613">
        <v>15000</v>
      </c>
      <c r="I3448" s="312" t="s">
        <v>169</v>
      </c>
      <c r="J3448" s="313">
        <v>45231</v>
      </c>
      <c r="K3448" s="382">
        <v>278</v>
      </c>
      <c r="L3448" s="314" t="s">
        <v>5138</v>
      </c>
    </row>
    <row r="3449" spans="1:12" ht="51" hidden="1" customHeight="1" x14ac:dyDescent="0.2">
      <c r="A3449" s="3">
        <v>3443</v>
      </c>
      <c r="B3449" s="310">
        <v>3230</v>
      </c>
      <c r="C3449" s="212" t="s">
        <v>5158</v>
      </c>
      <c r="D3449" s="311">
        <v>1</v>
      </c>
      <c r="E3449" s="311"/>
      <c r="F3449" s="310" t="s">
        <v>39</v>
      </c>
      <c r="G3449" s="3">
        <v>312118</v>
      </c>
      <c r="H3449" s="613">
        <v>5510</v>
      </c>
      <c r="I3449" s="312" t="s">
        <v>169</v>
      </c>
      <c r="J3449" s="313">
        <v>45231</v>
      </c>
      <c r="K3449" s="382">
        <v>278</v>
      </c>
      <c r="L3449" s="314" t="s">
        <v>5138</v>
      </c>
    </row>
    <row r="3450" spans="1:12" ht="25.5" hidden="1" customHeight="1" x14ac:dyDescent="0.2">
      <c r="A3450" s="3">
        <v>3444</v>
      </c>
      <c r="B3450" s="310">
        <v>3230</v>
      </c>
      <c r="C3450" s="212" t="s">
        <v>5165</v>
      </c>
      <c r="D3450" s="311">
        <v>2</v>
      </c>
      <c r="E3450" s="311"/>
      <c r="F3450" s="310" t="s">
        <v>39</v>
      </c>
      <c r="G3450" s="3">
        <v>312118</v>
      </c>
      <c r="H3450" s="613">
        <v>16510</v>
      </c>
      <c r="I3450" s="312" t="s">
        <v>169</v>
      </c>
      <c r="J3450" s="313">
        <v>45231</v>
      </c>
      <c r="K3450" s="382">
        <v>278</v>
      </c>
      <c r="L3450" s="314" t="s">
        <v>5138</v>
      </c>
    </row>
    <row r="3451" spans="1:12" ht="25.5" hidden="1" customHeight="1" x14ac:dyDescent="0.2">
      <c r="A3451" s="3">
        <v>3445</v>
      </c>
      <c r="B3451" s="310">
        <v>3230</v>
      </c>
      <c r="C3451" s="212" t="s">
        <v>5166</v>
      </c>
      <c r="D3451" s="311">
        <v>10</v>
      </c>
      <c r="E3451" s="311"/>
      <c r="F3451" s="310" t="s">
        <v>39</v>
      </c>
      <c r="G3451" s="3">
        <v>312118</v>
      </c>
      <c r="H3451" s="613">
        <v>90000</v>
      </c>
      <c r="I3451" s="312" t="s">
        <v>169</v>
      </c>
      <c r="J3451" s="313">
        <v>45231</v>
      </c>
      <c r="K3451" s="382">
        <v>278</v>
      </c>
      <c r="L3451" s="314" t="s">
        <v>5138</v>
      </c>
    </row>
    <row r="3452" spans="1:12" ht="89.25" hidden="1" customHeight="1" x14ac:dyDescent="0.2">
      <c r="A3452" s="3">
        <v>3446</v>
      </c>
      <c r="B3452" s="310">
        <v>3230</v>
      </c>
      <c r="C3452" s="66" t="s">
        <v>5167</v>
      </c>
      <c r="D3452" s="311">
        <v>166</v>
      </c>
      <c r="E3452" s="311"/>
      <c r="F3452" s="310" t="s">
        <v>39</v>
      </c>
      <c r="G3452" s="109">
        <v>312118</v>
      </c>
      <c r="H3452" s="613">
        <v>872662</v>
      </c>
      <c r="I3452" s="312" t="s">
        <v>169</v>
      </c>
      <c r="J3452" s="313">
        <v>45231</v>
      </c>
      <c r="K3452" s="382">
        <v>277</v>
      </c>
      <c r="L3452" s="314" t="s">
        <v>5160</v>
      </c>
    </row>
    <row r="3453" spans="1:12" ht="25.5" hidden="1" customHeight="1" x14ac:dyDescent="0.2">
      <c r="A3453" s="3">
        <v>3447</v>
      </c>
      <c r="B3453" s="310">
        <v>3230</v>
      </c>
      <c r="C3453" s="66" t="s">
        <v>5168</v>
      </c>
      <c r="D3453" s="311">
        <v>12</v>
      </c>
      <c r="E3453" s="311"/>
      <c r="F3453" s="310" t="s">
        <v>39</v>
      </c>
      <c r="G3453" s="109">
        <v>312118</v>
      </c>
      <c r="H3453" s="613">
        <v>144850.79999999999</v>
      </c>
      <c r="I3453" s="312" t="s">
        <v>169</v>
      </c>
      <c r="J3453" s="313">
        <v>45231</v>
      </c>
      <c r="K3453" s="382">
        <v>277</v>
      </c>
      <c r="L3453" s="314" t="s">
        <v>5160</v>
      </c>
    </row>
    <row r="3454" spans="1:12" ht="63.75" hidden="1" customHeight="1" x14ac:dyDescent="0.2">
      <c r="A3454" s="3">
        <v>3448</v>
      </c>
      <c r="B3454" s="310">
        <v>3230</v>
      </c>
      <c r="C3454" s="66" t="s">
        <v>5169</v>
      </c>
      <c r="D3454" s="315">
        <v>3.5</v>
      </c>
      <c r="E3454" s="315"/>
      <c r="F3454" s="310" t="s">
        <v>39</v>
      </c>
      <c r="G3454" s="3">
        <v>312118</v>
      </c>
      <c r="H3454" s="613">
        <v>24762.5</v>
      </c>
      <c r="I3454" s="312" t="s">
        <v>169</v>
      </c>
      <c r="J3454" s="313">
        <v>45231</v>
      </c>
      <c r="K3454" s="382">
        <v>278</v>
      </c>
      <c r="L3454" s="314" t="s">
        <v>5138</v>
      </c>
    </row>
    <row r="3455" spans="1:12" ht="38.25" hidden="1" customHeight="1" x14ac:dyDescent="0.2">
      <c r="A3455" s="3">
        <v>3449</v>
      </c>
      <c r="B3455" s="310">
        <v>3230</v>
      </c>
      <c r="C3455" s="66" t="s">
        <v>5170</v>
      </c>
      <c r="D3455" s="311">
        <v>6</v>
      </c>
      <c r="E3455" s="311"/>
      <c r="F3455" s="310" t="s">
        <v>39</v>
      </c>
      <c r="G3455" s="3">
        <v>121815</v>
      </c>
      <c r="H3455" s="613">
        <v>21402</v>
      </c>
      <c r="I3455" s="312" t="s">
        <v>169</v>
      </c>
      <c r="J3455" s="313">
        <v>45231</v>
      </c>
      <c r="K3455" s="382">
        <v>278</v>
      </c>
      <c r="L3455" s="314" t="s">
        <v>5138</v>
      </c>
    </row>
    <row r="3456" spans="1:12" ht="38.25" hidden="1" customHeight="1" x14ac:dyDescent="0.2">
      <c r="A3456" s="3">
        <v>3450</v>
      </c>
      <c r="B3456" s="310">
        <v>3230</v>
      </c>
      <c r="C3456" s="66" t="s">
        <v>5171</v>
      </c>
      <c r="D3456" s="311">
        <v>1</v>
      </c>
      <c r="E3456" s="311"/>
      <c r="F3456" s="310" t="s">
        <v>39</v>
      </c>
      <c r="G3456" s="3">
        <v>151219</v>
      </c>
      <c r="H3456" s="613">
        <v>2285</v>
      </c>
      <c r="I3456" s="312" t="s">
        <v>169</v>
      </c>
      <c r="J3456" s="313">
        <v>45231</v>
      </c>
      <c r="K3456" s="382">
        <v>278</v>
      </c>
      <c r="L3456" s="314" t="s">
        <v>5138</v>
      </c>
    </row>
    <row r="3457" spans="1:12" ht="25.5" hidden="1" customHeight="1" x14ac:dyDescent="0.2">
      <c r="A3457" s="3">
        <v>3451</v>
      </c>
      <c r="B3457" s="310">
        <v>3230</v>
      </c>
      <c r="C3457" s="66" t="s">
        <v>5172</v>
      </c>
      <c r="D3457" s="311">
        <v>6</v>
      </c>
      <c r="E3457" s="311"/>
      <c r="F3457" s="310" t="s">
        <v>39</v>
      </c>
      <c r="G3457" s="3">
        <v>15121802</v>
      </c>
      <c r="H3457" s="613">
        <v>7200</v>
      </c>
      <c r="I3457" s="312" t="s">
        <v>169</v>
      </c>
      <c r="J3457" s="313">
        <v>45231</v>
      </c>
      <c r="K3457" s="382">
        <v>278</v>
      </c>
      <c r="L3457" s="314" t="s">
        <v>5138</v>
      </c>
    </row>
    <row r="3458" spans="1:12" ht="25.5" hidden="1" customHeight="1" x14ac:dyDescent="0.2">
      <c r="A3458" s="3">
        <v>3452</v>
      </c>
      <c r="B3458" s="310">
        <v>3230</v>
      </c>
      <c r="C3458" s="66" t="s">
        <v>5173</v>
      </c>
      <c r="D3458" s="311">
        <v>6</v>
      </c>
      <c r="E3458" s="311"/>
      <c r="F3458" s="310" t="s">
        <v>39</v>
      </c>
      <c r="G3458" s="3">
        <v>15121802</v>
      </c>
      <c r="H3458" s="613">
        <v>27855</v>
      </c>
      <c r="I3458" s="312" t="s">
        <v>169</v>
      </c>
      <c r="J3458" s="313">
        <v>45231</v>
      </c>
      <c r="K3458" s="382">
        <v>278</v>
      </c>
      <c r="L3458" s="314" t="s">
        <v>5138</v>
      </c>
    </row>
    <row r="3459" spans="1:12" ht="25.5" hidden="1" customHeight="1" x14ac:dyDescent="0.2">
      <c r="A3459" s="3">
        <v>3453</v>
      </c>
      <c r="B3459" s="310">
        <v>3230</v>
      </c>
      <c r="C3459" s="66" t="s">
        <v>5174</v>
      </c>
      <c r="D3459" s="311">
        <v>12</v>
      </c>
      <c r="E3459" s="311"/>
      <c r="F3459" s="310" t="s">
        <v>39</v>
      </c>
      <c r="G3459" s="3">
        <v>312118</v>
      </c>
      <c r="H3459" s="613">
        <v>46800</v>
      </c>
      <c r="I3459" s="312" t="s">
        <v>169</v>
      </c>
      <c r="J3459" s="313">
        <v>45231</v>
      </c>
      <c r="K3459" s="382">
        <v>278</v>
      </c>
      <c r="L3459" s="314" t="s">
        <v>5138</v>
      </c>
    </row>
    <row r="3460" spans="1:12" ht="51" hidden="1" customHeight="1" x14ac:dyDescent="0.2">
      <c r="A3460" s="3">
        <v>3454</v>
      </c>
      <c r="B3460" s="310">
        <v>3230</v>
      </c>
      <c r="C3460" s="66" t="s">
        <v>5175</v>
      </c>
      <c r="D3460" s="315">
        <v>0.5</v>
      </c>
      <c r="E3460" s="315"/>
      <c r="F3460" s="310" t="s">
        <v>39</v>
      </c>
      <c r="G3460" s="109">
        <v>31201610</v>
      </c>
      <c r="H3460" s="613">
        <v>18960.400000000001</v>
      </c>
      <c r="I3460" s="312" t="s">
        <v>45</v>
      </c>
      <c r="J3460" s="313">
        <v>45231</v>
      </c>
      <c r="K3460" s="382">
        <v>344</v>
      </c>
      <c r="L3460" s="314" t="s">
        <v>5176</v>
      </c>
    </row>
    <row r="3461" spans="1:12" ht="63.75" hidden="1" customHeight="1" x14ac:dyDescent="0.2">
      <c r="A3461" s="3">
        <v>3455</v>
      </c>
      <c r="B3461" s="310">
        <v>3230</v>
      </c>
      <c r="C3461" s="66" t="s">
        <v>5177</v>
      </c>
      <c r="D3461" s="311">
        <v>2</v>
      </c>
      <c r="E3461" s="311"/>
      <c r="F3461" s="310" t="s">
        <v>39</v>
      </c>
      <c r="G3461" s="109">
        <v>31201610</v>
      </c>
      <c r="H3461" s="613">
        <v>34307.18</v>
      </c>
      <c r="I3461" s="312" t="s">
        <v>45</v>
      </c>
      <c r="J3461" s="313">
        <v>45231</v>
      </c>
      <c r="K3461" s="382">
        <v>344</v>
      </c>
      <c r="L3461" s="314" t="s">
        <v>5176</v>
      </c>
    </row>
    <row r="3462" spans="1:12" ht="51" hidden="1" customHeight="1" x14ac:dyDescent="0.2">
      <c r="A3462" s="3">
        <v>3456</v>
      </c>
      <c r="B3462" s="310">
        <v>3230</v>
      </c>
      <c r="C3462" s="66" t="s">
        <v>5178</v>
      </c>
      <c r="D3462" s="311">
        <v>3</v>
      </c>
      <c r="E3462" s="311"/>
      <c r="F3462" s="310" t="s">
        <v>39</v>
      </c>
      <c r="G3462" s="3">
        <v>44101798</v>
      </c>
      <c r="H3462" s="613">
        <v>195975.90000000002</v>
      </c>
      <c r="I3462" s="312" t="s">
        <v>45</v>
      </c>
      <c r="J3462" s="313">
        <v>45231</v>
      </c>
      <c r="K3462" s="382">
        <v>344</v>
      </c>
      <c r="L3462" s="314" t="s">
        <v>5176</v>
      </c>
    </row>
    <row r="3463" spans="1:12" ht="25.5" hidden="1" customHeight="1" x14ac:dyDescent="0.2">
      <c r="A3463" s="3">
        <v>3457</v>
      </c>
      <c r="B3463" s="310">
        <v>3230</v>
      </c>
      <c r="C3463" s="66" t="s">
        <v>5179</v>
      </c>
      <c r="D3463" s="311">
        <v>6</v>
      </c>
      <c r="E3463" s="311"/>
      <c r="F3463" s="310" t="s">
        <v>39</v>
      </c>
      <c r="G3463" s="3">
        <v>4412</v>
      </c>
      <c r="H3463" s="613">
        <v>1715.04</v>
      </c>
      <c r="I3463" s="312" t="s">
        <v>5145</v>
      </c>
      <c r="J3463" s="313">
        <v>45231</v>
      </c>
      <c r="K3463" s="382">
        <v>364</v>
      </c>
      <c r="L3463" s="314" t="s">
        <v>5146</v>
      </c>
    </row>
    <row r="3464" spans="1:12" ht="25.5" hidden="1" customHeight="1" x14ac:dyDescent="0.2">
      <c r="A3464" s="3">
        <v>3458</v>
      </c>
      <c r="B3464" s="310">
        <v>3230</v>
      </c>
      <c r="C3464" s="66" t="s">
        <v>5180</v>
      </c>
      <c r="D3464" s="311">
        <v>12</v>
      </c>
      <c r="E3464" s="311"/>
      <c r="F3464" s="310" t="s">
        <v>39</v>
      </c>
      <c r="G3464" s="3">
        <v>4412</v>
      </c>
      <c r="H3464" s="613">
        <v>3132.3599999999997</v>
      </c>
      <c r="I3464" s="312" t="s">
        <v>5145</v>
      </c>
      <c r="J3464" s="313">
        <v>45231</v>
      </c>
      <c r="K3464" s="382">
        <v>364</v>
      </c>
      <c r="L3464" s="314" t="s">
        <v>5146</v>
      </c>
    </row>
    <row r="3465" spans="1:12" ht="25.5" hidden="1" customHeight="1" x14ac:dyDescent="0.2">
      <c r="A3465" s="3">
        <v>3459</v>
      </c>
      <c r="B3465" s="310">
        <v>3230</v>
      </c>
      <c r="C3465" s="66" t="s">
        <v>5181</v>
      </c>
      <c r="D3465" s="311">
        <v>12</v>
      </c>
      <c r="E3465" s="311"/>
      <c r="F3465" s="310" t="s">
        <v>39</v>
      </c>
      <c r="G3465" s="3">
        <v>4412</v>
      </c>
      <c r="H3465" s="613">
        <v>3308.6400000000003</v>
      </c>
      <c r="I3465" s="312" t="s">
        <v>5145</v>
      </c>
      <c r="J3465" s="313">
        <v>45231</v>
      </c>
      <c r="K3465" s="382">
        <v>364</v>
      </c>
      <c r="L3465" s="314" t="s">
        <v>5146</v>
      </c>
    </row>
    <row r="3466" spans="1:12" ht="25.5" hidden="1" customHeight="1" x14ac:dyDescent="0.2">
      <c r="A3466" s="3">
        <v>3460</v>
      </c>
      <c r="B3466" s="310">
        <v>3230</v>
      </c>
      <c r="C3466" s="66" t="s">
        <v>5182</v>
      </c>
      <c r="D3466" s="311">
        <v>3</v>
      </c>
      <c r="E3466" s="311"/>
      <c r="F3466" s="310" t="s">
        <v>39</v>
      </c>
      <c r="G3466" s="3">
        <v>31201610</v>
      </c>
      <c r="H3466" s="613">
        <v>23250</v>
      </c>
      <c r="I3466" s="312" t="s">
        <v>169</v>
      </c>
      <c r="J3466" s="313">
        <v>45231</v>
      </c>
      <c r="K3466" s="382">
        <v>278</v>
      </c>
      <c r="L3466" s="314" t="s">
        <v>5138</v>
      </c>
    </row>
    <row r="3467" spans="1:12" ht="89.25" hidden="1" customHeight="1" x14ac:dyDescent="0.2">
      <c r="A3467" s="3">
        <v>3461</v>
      </c>
      <c r="B3467" s="310">
        <v>3230</v>
      </c>
      <c r="C3467" s="66" t="s">
        <v>5183</v>
      </c>
      <c r="D3467" s="311">
        <v>1</v>
      </c>
      <c r="E3467" s="311"/>
      <c r="F3467" s="310" t="s">
        <v>39</v>
      </c>
      <c r="G3467" s="3">
        <v>312118</v>
      </c>
      <c r="H3467" s="613">
        <v>25000</v>
      </c>
      <c r="I3467" s="312" t="s">
        <v>169</v>
      </c>
      <c r="J3467" s="313">
        <v>45231</v>
      </c>
      <c r="K3467" s="382">
        <v>278</v>
      </c>
      <c r="L3467" s="314" t="s">
        <v>5138</v>
      </c>
    </row>
    <row r="3468" spans="1:12" ht="25.5" hidden="1" customHeight="1" x14ac:dyDescent="0.2">
      <c r="A3468" s="3">
        <v>3462</v>
      </c>
      <c r="B3468" s="310">
        <v>3230</v>
      </c>
      <c r="C3468" s="66" t="s">
        <v>5184</v>
      </c>
      <c r="D3468" s="311">
        <v>1</v>
      </c>
      <c r="E3468" s="311"/>
      <c r="F3468" s="310" t="s">
        <v>39</v>
      </c>
      <c r="G3468" s="3">
        <v>312118</v>
      </c>
      <c r="H3468" s="613">
        <v>5165</v>
      </c>
      <c r="I3468" s="312" t="s">
        <v>169</v>
      </c>
      <c r="J3468" s="313">
        <v>45231</v>
      </c>
      <c r="K3468" s="382">
        <v>278</v>
      </c>
      <c r="L3468" s="314" t="s">
        <v>5138</v>
      </c>
    </row>
    <row r="3469" spans="1:12" ht="25.5" hidden="1" customHeight="1" x14ac:dyDescent="0.2">
      <c r="A3469" s="3">
        <v>3463</v>
      </c>
      <c r="B3469" s="310">
        <v>3230</v>
      </c>
      <c r="C3469" s="66" t="s">
        <v>5185</v>
      </c>
      <c r="D3469" s="311">
        <v>12</v>
      </c>
      <c r="E3469" s="311"/>
      <c r="F3469" s="310" t="s">
        <v>39</v>
      </c>
      <c r="G3469" s="3">
        <v>4412</v>
      </c>
      <c r="H3469" s="613">
        <v>15600</v>
      </c>
      <c r="I3469" s="312" t="s">
        <v>5145</v>
      </c>
      <c r="J3469" s="313">
        <v>45231</v>
      </c>
      <c r="K3469" s="382">
        <v>364</v>
      </c>
      <c r="L3469" s="314" t="s">
        <v>5146</v>
      </c>
    </row>
    <row r="3470" spans="1:12" ht="89.25" hidden="1" customHeight="1" x14ac:dyDescent="0.2">
      <c r="A3470" s="3">
        <v>3464</v>
      </c>
      <c r="B3470" s="310">
        <v>3230</v>
      </c>
      <c r="C3470" s="66" t="s">
        <v>5148</v>
      </c>
      <c r="D3470" s="315">
        <v>2.5</v>
      </c>
      <c r="E3470" s="315"/>
      <c r="F3470" s="310" t="s">
        <v>39</v>
      </c>
      <c r="G3470" s="3">
        <v>312118</v>
      </c>
      <c r="H3470" s="613">
        <v>20500</v>
      </c>
      <c r="I3470" s="312" t="s">
        <v>169</v>
      </c>
      <c r="J3470" s="313">
        <v>45231</v>
      </c>
      <c r="K3470" s="382">
        <v>278</v>
      </c>
      <c r="L3470" s="314" t="s">
        <v>5138</v>
      </c>
    </row>
    <row r="3471" spans="1:12" ht="38.25" hidden="1" customHeight="1" x14ac:dyDescent="0.2">
      <c r="A3471" s="3">
        <v>3465</v>
      </c>
      <c r="B3471" s="310">
        <v>3230</v>
      </c>
      <c r="C3471" s="66" t="s">
        <v>5186</v>
      </c>
      <c r="D3471" s="311">
        <v>3</v>
      </c>
      <c r="E3471" s="311"/>
      <c r="F3471" s="310" t="s">
        <v>39</v>
      </c>
      <c r="G3471" s="3">
        <v>312118</v>
      </c>
      <c r="H3471" s="613">
        <v>25500</v>
      </c>
      <c r="I3471" s="312" t="s">
        <v>169</v>
      </c>
      <c r="J3471" s="313">
        <v>45231</v>
      </c>
      <c r="K3471" s="382">
        <v>278</v>
      </c>
      <c r="L3471" s="314" t="s">
        <v>5138</v>
      </c>
    </row>
    <row r="3472" spans="1:12" ht="51" hidden="1" customHeight="1" x14ac:dyDescent="0.2">
      <c r="A3472" s="3">
        <v>3466</v>
      </c>
      <c r="B3472" s="310">
        <v>3230</v>
      </c>
      <c r="C3472" s="66" t="s">
        <v>5187</v>
      </c>
      <c r="D3472" s="311">
        <v>24</v>
      </c>
      <c r="E3472" s="311"/>
      <c r="F3472" s="310" t="s">
        <v>39</v>
      </c>
      <c r="G3472" s="3">
        <v>44101798</v>
      </c>
      <c r="H3472" s="613">
        <v>76800</v>
      </c>
      <c r="I3472" s="312" t="s">
        <v>45</v>
      </c>
      <c r="J3472" s="313">
        <v>45231</v>
      </c>
      <c r="K3472" s="382">
        <v>344</v>
      </c>
      <c r="L3472" s="314" t="s">
        <v>5176</v>
      </c>
    </row>
    <row r="3473" spans="1:12" ht="51" hidden="1" customHeight="1" x14ac:dyDescent="0.2">
      <c r="A3473" s="3">
        <v>3467</v>
      </c>
      <c r="B3473" s="310">
        <v>3230</v>
      </c>
      <c r="C3473" s="66" t="s">
        <v>5188</v>
      </c>
      <c r="D3473" s="311">
        <v>35</v>
      </c>
      <c r="E3473" s="311"/>
      <c r="F3473" s="310" t="s">
        <v>39</v>
      </c>
      <c r="G3473" s="3">
        <v>4412</v>
      </c>
      <c r="H3473" s="613">
        <v>37856.699999999997</v>
      </c>
      <c r="I3473" s="312" t="s">
        <v>47</v>
      </c>
      <c r="J3473" s="313">
        <v>45231</v>
      </c>
      <c r="K3473" s="310">
        <v>364</v>
      </c>
      <c r="L3473" s="314" t="s">
        <v>5146</v>
      </c>
    </row>
    <row r="3474" spans="1:12" ht="25.5" hidden="1" customHeight="1" x14ac:dyDescent="0.2">
      <c r="A3474" s="3">
        <v>3468</v>
      </c>
      <c r="B3474" s="310">
        <v>3230</v>
      </c>
      <c r="C3474" s="66" t="s">
        <v>5189</v>
      </c>
      <c r="D3474" s="311">
        <v>2</v>
      </c>
      <c r="E3474" s="311"/>
      <c r="F3474" s="310" t="s">
        <v>39</v>
      </c>
      <c r="G3474" s="3">
        <v>4412</v>
      </c>
      <c r="H3474" s="613">
        <v>2840</v>
      </c>
      <c r="I3474" s="312" t="s">
        <v>47</v>
      </c>
      <c r="J3474" s="313">
        <v>45231</v>
      </c>
      <c r="K3474" s="310">
        <v>364</v>
      </c>
      <c r="L3474" s="314" t="s">
        <v>5146</v>
      </c>
    </row>
    <row r="3475" spans="1:12" ht="63.75" hidden="1" customHeight="1" x14ac:dyDescent="0.2">
      <c r="A3475" s="3">
        <v>3469</v>
      </c>
      <c r="B3475" s="310">
        <v>3230</v>
      </c>
      <c r="C3475" s="66" t="s">
        <v>5190</v>
      </c>
      <c r="D3475" s="311">
        <v>6</v>
      </c>
      <c r="E3475" s="311"/>
      <c r="F3475" s="310" t="s">
        <v>39</v>
      </c>
      <c r="G3475" s="3">
        <v>4412</v>
      </c>
      <c r="H3475" s="613">
        <v>5948.91</v>
      </c>
      <c r="I3475" s="312" t="s">
        <v>47</v>
      </c>
      <c r="J3475" s="313">
        <v>45231</v>
      </c>
      <c r="K3475" s="310">
        <v>364</v>
      </c>
      <c r="L3475" s="314" t="s">
        <v>5146</v>
      </c>
    </row>
    <row r="3476" spans="1:12" ht="51" hidden="1" customHeight="1" x14ac:dyDescent="0.2">
      <c r="A3476" s="3">
        <v>3470</v>
      </c>
      <c r="B3476" s="310">
        <v>3230</v>
      </c>
      <c r="C3476" s="66" t="s">
        <v>5191</v>
      </c>
      <c r="D3476" s="311">
        <v>1</v>
      </c>
      <c r="E3476" s="311"/>
      <c r="F3476" s="310" t="s">
        <v>39</v>
      </c>
      <c r="G3476" s="3">
        <v>92054860</v>
      </c>
      <c r="H3476" s="613">
        <v>250000</v>
      </c>
      <c r="I3476" s="312" t="s">
        <v>53</v>
      </c>
      <c r="J3476" s="313">
        <v>45231</v>
      </c>
      <c r="K3476" s="310">
        <v>379</v>
      </c>
      <c r="L3476" s="314" t="s">
        <v>5192</v>
      </c>
    </row>
    <row r="3477" spans="1:12" ht="51" hidden="1" x14ac:dyDescent="0.2">
      <c r="A3477" s="3">
        <v>3471</v>
      </c>
      <c r="B3477" s="310">
        <v>3230</v>
      </c>
      <c r="C3477" s="66" t="s">
        <v>5193</v>
      </c>
      <c r="D3477" s="311">
        <v>5</v>
      </c>
      <c r="E3477" s="311"/>
      <c r="F3477" s="310" t="s">
        <v>39</v>
      </c>
      <c r="G3477" s="3">
        <v>4412</v>
      </c>
      <c r="H3477" s="613">
        <v>32553.53</v>
      </c>
      <c r="I3477" s="312" t="s">
        <v>47</v>
      </c>
      <c r="J3477" s="313">
        <v>45231</v>
      </c>
      <c r="K3477" s="310">
        <v>350</v>
      </c>
      <c r="L3477" s="314" t="s">
        <v>5146</v>
      </c>
    </row>
    <row r="3478" spans="1:12" ht="38.25" hidden="1" customHeight="1" x14ac:dyDescent="0.2">
      <c r="A3478" s="3">
        <v>3472</v>
      </c>
      <c r="B3478" s="310">
        <v>3230</v>
      </c>
      <c r="C3478" s="66" t="s">
        <v>5194</v>
      </c>
      <c r="D3478" s="311">
        <v>2</v>
      </c>
      <c r="E3478" s="311"/>
      <c r="F3478" s="310" t="s">
        <v>39</v>
      </c>
      <c r="G3478" s="3">
        <v>4412</v>
      </c>
      <c r="H3478" s="613">
        <v>45000</v>
      </c>
      <c r="I3478" s="312" t="s">
        <v>47</v>
      </c>
      <c r="J3478" s="313">
        <v>45231</v>
      </c>
      <c r="K3478" s="310">
        <v>364</v>
      </c>
      <c r="L3478" s="314" t="s">
        <v>5146</v>
      </c>
    </row>
    <row r="3479" spans="1:12" ht="25.5" hidden="1" customHeight="1" x14ac:dyDescent="0.2">
      <c r="A3479" s="3">
        <v>3473</v>
      </c>
      <c r="B3479" s="310">
        <v>3230</v>
      </c>
      <c r="C3479" s="66" t="s">
        <v>5195</v>
      </c>
      <c r="D3479" s="311">
        <v>2</v>
      </c>
      <c r="E3479" s="311"/>
      <c r="F3479" s="310" t="s">
        <v>39</v>
      </c>
      <c r="G3479" s="3">
        <v>4412</v>
      </c>
      <c r="H3479" s="613">
        <v>2677.5</v>
      </c>
      <c r="I3479" s="312" t="s">
        <v>47</v>
      </c>
      <c r="J3479" s="313">
        <v>45231</v>
      </c>
      <c r="K3479" s="310">
        <v>364</v>
      </c>
      <c r="L3479" s="314" t="s">
        <v>5146</v>
      </c>
    </row>
    <row r="3480" spans="1:12" ht="25.5" hidden="1" customHeight="1" x14ac:dyDescent="0.2">
      <c r="A3480" s="3">
        <v>3474</v>
      </c>
      <c r="B3480" s="310">
        <v>3230</v>
      </c>
      <c r="C3480" s="66" t="s">
        <v>5196</v>
      </c>
      <c r="D3480" s="315">
        <v>4.5</v>
      </c>
      <c r="E3480" s="315"/>
      <c r="F3480" s="310" t="s">
        <v>39</v>
      </c>
      <c r="G3480" s="3">
        <v>4412</v>
      </c>
      <c r="H3480" s="613">
        <v>12577.5</v>
      </c>
      <c r="I3480" s="312" t="s">
        <v>47</v>
      </c>
      <c r="J3480" s="313">
        <v>45231</v>
      </c>
      <c r="K3480" s="310">
        <v>364</v>
      </c>
      <c r="L3480" s="314" t="s">
        <v>5146</v>
      </c>
    </row>
    <row r="3481" spans="1:12" ht="38.25" hidden="1" customHeight="1" x14ac:dyDescent="0.2">
      <c r="A3481" s="3">
        <v>3475</v>
      </c>
      <c r="B3481" s="310">
        <v>3230</v>
      </c>
      <c r="C3481" s="66" t="s">
        <v>5197</v>
      </c>
      <c r="D3481" s="315">
        <v>2</v>
      </c>
      <c r="E3481" s="315"/>
      <c r="F3481" s="310" t="s">
        <v>39</v>
      </c>
      <c r="G3481" s="3">
        <v>4412</v>
      </c>
      <c r="H3481" s="613">
        <v>2541.6475</v>
      </c>
      <c r="I3481" s="312" t="s">
        <v>47</v>
      </c>
      <c r="J3481" s="313">
        <v>45231</v>
      </c>
      <c r="K3481" s="310">
        <v>364</v>
      </c>
      <c r="L3481" s="314" t="s">
        <v>5146</v>
      </c>
    </row>
    <row r="3482" spans="1:12" ht="25.5" hidden="1" customHeight="1" x14ac:dyDescent="0.2">
      <c r="A3482" s="3">
        <v>3476</v>
      </c>
      <c r="B3482" s="310">
        <v>3230</v>
      </c>
      <c r="C3482" s="66" t="s">
        <v>5198</v>
      </c>
      <c r="D3482" s="315">
        <v>23.5</v>
      </c>
      <c r="E3482" s="315"/>
      <c r="F3482" s="310" t="s">
        <v>39</v>
      </c>
      <c r="G3482" s="3">
        <v>4412</v>
      </c>
      <c r="H3482" s="613">
        <v>854.68499999999995</v>
      </c>
      <c r="I3482" s="312" t="s">
        <v>5145</v>
      </c>
      <c r="J3482" s="313">
        <v>45231</v>
      </c>
      <c r="K3482" s="382">
        <v>364</v>
      </c>
      <c r="L3482" s="314" t="s">
        <v>5146</v>
      </c>
    </row>
    <row r="3483" spans="1:12" ht="51" hidden="1" customHeight="1" x14ac:dyDescent="0.2">
      <c r="A3483" s="3">
        <v>3477</v>
      </c>
      <c r="B3483" s="310">
        <v>3230</v>
      </c>
      <c r="C3483" s="66" t="s">
        <v>5199</v>
      </c>
      <c r="D3483" s="311">
        <v>3</v>
      </c>
      <c r="E3483" s="311"/>
      <c r="F3483" s="310" t="s">
        <v>39</v>
      </c>
      <c r="G3483" s="3">
        <v>4412</v>
      </c>
      <c r="H3483" s="613">
        <v>2205</v>
      </c>
      <c r="I3483" s="312" t="s">
        <v>47</v>
      </c>
      <c r="J3483" s="313">
        <v>45231</v>
      </c>
      <c r="K3483" s="310">
        <v>364</v>
      </c>
      <c r="L3483" s="314" t="s">
        <v>5146</v>
      </c>
    </row>
    <row r="3484" spans="1:12" ht="25.5" hidden="1" customHeight="1" x14ac:dyDescent="0.2">
      <c r="A3484" s="3">
        <v>3478</v>
      </c>
      <c r="B3484" s="310">
        <v>3230</v>
      </c>
      <c r="C3484" s="66" t="s">
        <v>5200</v>
      </c>
      <c r="D3484" s="311">
        <v>4</v>
      </c>
      <c r="E3484" s="311"/>
      <c r="F3484" s="310" t="s">
        <v>39</v>
      </c>
      <c r="G3484" s="3">
        <v>4412</v>
      </c>
      <c r="H3484" s="613">
        <v>20000</v>
      </c>
      <c r="I3484" s="312" t="s">
        <v>47</v>
      </c>
      <c r="J3484" s="313">
        <v>45231</v>
      </c>
      <c r="K3484" s="310">
        <v>364</v>
      </c>
      <c r="L3484" s="314" t="s">
        <v>5146</v>
      </c>
    </row>
    <row r="3485" spans="1:12" ht="25.5" hidden="1" customHeight="1" x14ac:dyDescent="0.2">
      <c r="A3485" s="3">
        <v>3479</v>
      </c>
      <c r="B3485" s="310">
        <v>3230</v>
      </c>
      <c r="C3485" s="66" t="s">
        <v>5201</v>
      </c>
      <c r="D3485" s="311">
        <v>7</v>
      </c>
      <c r="E3485" s="311"/>
      <c r="F3485" s="310" t="s">
        <v>39</v>
      </c>
      <c r="G3485" s="3">
        <v>4412</v>
      </c>
      <c r="H3485" s="613">
        <v>5026</v>
      </c>
      <c r="I3485" s="312" t="s">
        <v>47</v>
      </c>
      <c r="J3485" s="313">
        <v>45231</v>
      </c>
      <c r="K3485" s="310">
        <v>364</v>
      </c>
      <c r="L3485" s="314" t="s">
        <v>5146</v>
      </c>
    </row>
    <row r="3486" spans="1:12" ht="51" hidden="1" customHeight="1" x14ac:dyDescent="0.2">
      <c r="A3486" s="3">
        <v>3480</v>
      </c>
      <c r="B3486" s="310">
        <v>3230</v>
      </c>
      <c r="C3486" s="66" t="s">
        <v>5202</v>
      </c>
      <c r="D3486" s="311">
        <v>2</v>
      </c>
      <c r="E3486" s="311"/>
      <c r="F3486" s="310" t="s">
        <v>39</v>
      </c>
      <c r="G3486" s="3">
        <v>4412</v>
      </c>
      <c r="H3486" s="613">
        <v>21300</v>
      </c>
      <c r="I3486" s="312" t="s">
        <v>47</v>
      </c>
      <c r="J3486" s="313">
        <v>45231</v>
      </c>
      <c r="K3486" s="310">
        <v>364</v>
      </c>
      <c r="L3486" s="314" t="s">
        <v>5146</v>
      </c>
    </row>
    <row r="3487" spans="1:12" ht="51" hidden="1" customHeight="1" x14ac:dyDescent="0.2">
      <c r="A3487" s="3">
        <v>3481</v>
      </c>
      <c r="B3487" s="310">
        <v>3230</v>
      </c>
      <c r="C3487" s="66" t="s">
        <v>5203</v>
      </c>
      <c r="D3487" s="311">
        <v>10</v>
      </c>
      <c r="E3487" s="311"/>
      <c r="F3487" s="310" t="s">
        <v>39</v>
      </c>
      <c r="G3487" s="3">
        <v>4412</v>
      </c>
      <c r="H3487" s="613">
        <v>9870</v>
      </c>
      <c r="I3487" s="312" t="s">
        <v>47</v>
      </c>
      <c r="J3487" s="313">
        <v>45231</v>
      </c>
      <c r="K3487" s="310">
        <v>364</v>
      </c>
      <c r="L3487" s="314" t="s">
        <v>5146</v>
      </c>
    </row>
    <row r="3488" spans="1:12" ht="51" hidden="1" customHeight="1" x14ac:dyDescent="0.2">
      <c r="A3488" s="3">
        <v>3482</v>
      </c>
      <c r="B3488" s="310">
        <v>3230</v>
      </c>
      <c r="C3488" s="66" t="s">
        <v>5204</v>
      </c>
      <c r="D3488" s="311">
        <v>10</v>
      </c>
      <c r="E3488" s="311"/>
      <c r="F3488" s="310" t="s">
        <v>39</v>
      </c>
      <c r="G3488" s="3">
        <v>4412</v>
      </c>
      <c r="H3488" s="613">
        <v>9870</v>
      </c>
      <c r="I3488" s="312" t="s">
        <v>47</v>
      </c>
      <c r="J3488" s="313">
        <v>45231</v>
      </c>
      <c r="K3488" s="310">
        <v>364</v>
      </c>
      <c r="L3488" s="314" t="s">
        <v>5146</v>
      </c>
    </row>
    <row r="3489" spans="1:12" ht="51" hidden="1" customHeight="1" x14ac:dyDescent="0.2">
      <c r="A3489" s="3">
        <v>3483</v>
      </c>
      <c r="B3489" s="310">
        <v>3230</v>
      </c>
      <c r="C3489" s="66" t="s">
        <v>5205</v>
      </c>
      <c r="D3489" s="311">
        <v>10</v>
      </c>
      <c r="E3489" s="311"/>
      <c r="F3489" s="310" t="s">
        <v>39</v>
      </c>
      <c r="G3489" s="3">
        <v>4412</v>
      </c>
      <c r="H3489" s="613">
        <v>29775</v>
      </c>
      <c r="I3489" s="312" t="s">
        <v>5145</v>
      </c>
      <c r="J3489" s="313">
        <v>45231</v>
      </c>
      <c r="K3489" s="382">
        <v>364</v>
      </c>
      <c r="L3489" s="314" t="s">
        <v>5146</v>
      </c>
    </row>
    <row r="3490" spans="1:12" ht="51" hidden="1" customHeight="1" x14ac:dyDescent="0.2">
      <c r="A3490" s="3">
        <v>3484</v>
      </c>
      <c r="B3490" s="310">
        <v>3230</v>
      </c>
      <c r="C3490" s="66" t="s">
        <v>5206</v>
      </c>
      <c r="D3490" s="315">
        <v>15</v>
      </c>
      <c r="E3490" s="315"/>
      <c r="F3490" s="310" t="s">
        <v>39</v>
      </c>
      <c r="G3490" s="3">
        <v>4412</v>
      </c>
      <c r="H3490" s="613">
        <v>29775</v>
      </c>
      <c r="I3490" s="312" t="s">
        <v>5145</v>
      </c>
      <c r="J3490" s="313">
        <v>45231</v>
      </c>
      <c r="K3490" s="382">
        <v>364</v>
      </c>
      <c r="L3490" s="314" t="s">
        <v>5146</v>
      </c>
    </row>
    <row r="3491" spans="1:12" ht="51" hidden="1" customHeight="1" x14ac:dyDescent="0.2">
      <c r="A3491" s="3">
        <v>3485</v>
      </c>
      <c r="B3491" s="310">
        <v>3230</v>
      </c>
      <c r="C3491" s="66" t="s">
        <v>5207</v>
      </c>
      <c r="D3491" s="315">
        <v>0.5</v>
      </c>
      <c r="E3491" s="315"/>
      <c r="F3491" s="310" t="s">
        <v>39</v>
      </c>
      <c r="G3491" s="3">
        <v>31201610</v>
      </c>
      <c r="H3491" s="613">
        <v>1775</v>
      </c>
      <c r="I3491" s="312" t="s">
        <v>169</v>
      </c>
      <c r="J3491" s="313">
        <v>45231</v>
      </c>
      <c r="K3491" s="382">
        <v>278</v>
      </c>
      <c r="L3491" s="314" t="s">
        <v>5138</v>
      </c>
    </row>
    <row r="3492" spans="1:12" ht="51" hidden="1" customHeight="1" x14ac:dyDescent="0.2">
      <c r="A3492" s="3">
        <v>3486</v>
      </c>
      <c r="B3492" s="310">
        <v>3230</v>
      </c>
      <c r="C3492" s="66" t="s">
        <v>5208</v>
      </c>
      <c r="D3492" s="315">
        <v>1.25</v>
      </c>
      <c r="E3492" s="315"/>
      <c r="F3492" s="310" t="s">
        <v>39</v>
      </c>
      <c r="G3492" s="3">
        <v>31201610</v>
      </c>
      <c r="H3492" s="613">
        <v>4437.5</v>
      </c>
      <c r="I3492" s="312" t="s">
        <v>169</v>
      </c>
      <c r="J3492" s="313">
        <v>45231</v>
      </c>
      <c r="K3492" s="382">
        <v>278</v>
      </c>
      <c r="L3492" s="314" t="s">
        <v>5138</v>
      </c>
    </row>
    <row r="3493" spans="1:12" ht="38.25" hidden="1" customHeight="1" x14ac:dyDescent="0.2">
      <c r="A3493" s="3">
        <v>3487</v>
      </c>
      <c r="B3493" s="310">
        <v>3230</v>
      </c>
      <c r="C3493" s="312" t="s">
        <v>5209</v>
      </c>
      <c r="D3493" s="311">
        <v>4</v>
      </c>
      <c r="E3493" s="310"/>
      <c r="F3493" s="310" t="s">
        <v>39</v>
      </c>
      <c r="G3493" s="3">
        <v>81101707</v>
      </c>
      <c r="H3493" s="613">
        <v>6900000</v>
      </c>
      <c r="I3493" s="312" t="s">
        <v>73</v>
      </c>
      <c r="J3493" s="313">
        <v>45231</v>
      </c>
      <c r="K3493" s="316">
        <v>192</v>
      </c>
      <c r="L3493" s="314" t="s">
        <v>5210</v>
      </c>
    </row>
    <row r="3494" spans="1:12" ht="76.5" hidden="1" customHeight="1" x14ac:dyDescent="0.2">
      <c r="A3494" s="3">
        <v>3488</v>
      </c>
      <c r="B3494" s="317">
        <v>3230</v>
      </c>
      <c r="C3494" s="318" t="s">
        <v>5211</v>
      </c>
      <c r="D3494" s="319"/>
      <c r="E3494" s="317"/>
      <c r="F3494" s="317" t="s">
        <v>39</v>
      </c>
      <c r="G3494" s="319" t="s">
        <v>5212</v>
      </c>
      <c r="H3494" s="613">
        <v>8000000</v>
      </c>
      <c r="I3494" s="312" t="s">
        <v>1708</v>
      </c>
      <c r="J3494" s="313">
        <v>45231</v>
      </c>
      <c r="K3494" s="316">
        <v>147</v>
      </c>
      <c r="L3494" s="314" t="s">
        <v>5213</v>
      </c>
    </row>
    <row r="3495" spans="1:12" ht="102" hidden="1" customHeight="1" x14ac:dyDescent="0.2">
      <c r="A3495" s="3">
        <v>3489</v>
      </c>
      <c r="B3495" s="296">
        <v>4002</v>
      </c>
      <c r="C3495" s="320" t="s">
        <v>3494</v>
      </c>
      <c r="D3495" s="320">
        <v>1</v>
      </c>
      <c r="E3495" s="296"/>
      <c r="F3495" s="296" t="s">
        <v>39</v>
      </c>
      <c r="G3495" s="296" t="s">
        <v>5214</v>
      </c>
      <c r="H3495" s="561">
        <v>500000</v>
      </c>
      <c r="I3495" s="296" t="s">
        <v>2183</v>
      </c>
      <c r="J3495" s="299">
        <v>44927</v>
      </c>
      <c r="K3495" s="160">
        <v>116</v>
      </c>
      <c r="L3495" s="375" t="s">
        <v>5215</v>
      </c>
    </row>
    <row r="3496" spans="1:12" ht="38.25" hidden="1" customHeight="1" x14ac:dyDescent="0.2">
      <c r="A3496" s="3">
        <v>3490</v>
      </c>
      <c r="B3496" s="296">
        <v>4002</v>
      </c>
      <c r="C3496" s="320" t="s">
        <v>5020</v>
      </c>
      <c r="D3496" s="320">
        <v>10</v>
      </c>
      <c r="E3496" s="296"/>
      <c r="F3496" s="296" t="s">
        <v>39</v>
      </c>
      <c r="G3496" s="296" t="s">
        <v>5216</v>
      </c>
      <c r="H3496" s="561">
        <v>60000</v>
      </c>
      <c r="I3496" s="296" t="s">
        <v>295</v>
      </c>
      <c r="J3496" s="299">
        <v>44927</v>
      </c>
      <c r="K3496" s="160">
        <v>248</v>
      </c>
      <c r="L3496" s="375" t="s">
        <v>5217</v>
      </c>
    </row>
    <row r="3497" spans="1:12" ht="25.5" hidden="1" customHeight="1" x14ac:dyDescent="0.2">
      <c r="A3497" s="3">
        <v>3491</v>
      </c>
      <c r="B3497" s="296">
        <v>4002</v>
      </c>
      <c r="C3497" s="320" t="s">
        <v>5218</v>
      </c>
      <c r="D3497" s="320">
        <v>80</v>
      </c>
      <c r="E3497" s="296"/>
      <c r="F3497" s="296" t="s">
        <v>39</v>
      </c>
      <c r="G3497" s="296" t="s">
        <v>2302</v>
      </c>
      <c r="H3497" s="561">
        <v>240000</v>
      </c>
      <c r="I3497" s="296" t="s">
        <v>3958</v>
      </c>
      <c r="J3497" s="299">
        <v>44927</v>
      </c>
      <c r="K3497" s="160">
        <v>374</v>
      </c>
      <c r="L3497" s="375" t="s">
        <v>5219</v>
      </c>
    </row>
    <row r="3498" spans="1:12" ht="25.5" hidden="1" customHeight="1" x14ac:dyDescent="0.2">
      <c r="A3498" s="3">
        <v>3492</v>
      </c>
      <c r="B3498" s="296">
        <v>4002</v>
      </c>
      <c r="C3498" s="320" t="s">
        <v>5218</v>
      </c>
      <c r="D3498" s="320">
        <v>80</v>
      </c>
      <c r="E3498" s="296"/>
      <c r="F3498" s="296" t="s">
        <v>39</v>
      </c>
      <c r="G3498" s="296" t="s">
        <v>2883</v>
      </c>
      <c r="H3498" s="561">
        <v>110000</v>
      </c>
      <c r="I3498" s="296" t="s">
        <v>3958</v>
      </c>
      <c r="J3498" s="299">
        <v>44927</v>
      </c>
      <c r="K3498" s="160">
        <v>374</v>
      </c>
      <c r="L3498" s="375" t="s">
        <v>5220</v>
      </c>
    </row>
    <row r="3499" spans="1:12" ht="38.25" hidden="1" customHeight="1" x14ac:dyDescent="0.2">
      <c r="A3499" s="3">
        <v>3493</v>
      </c>
      <c r="B3499" s="296">
        <v>4002</v>
      </c>
      <c r="C3499" s="320" t="s">
        <v>5221</v>
      </c>
      <c r="D3499" s="320">
        <v>36</v>
      </c>
      <c r="E3499" s="296"/>
      <c r="F3499" s="296" t="s">
        <v>39</v>
      </c>
      <c r="G3499" s="296" t="s">
        <v>2603</v>
      </c>
      <c r="H3499" s="561">
        <v>4500</v>
      </c>
      <c r="I3499" s="296" t="s">
        <v>693</v>
      </c>
      <c r="J3499" s="299">
        <v>44927</v>
      </c>
      <c r="K3499" s="160">
        <v>350</v>
      </c>
      <c r="L3499" s="375" t="s">
        <v>5222</v>
      </c>
    </row>
    <row r="3500" spans="1:12" ht="38.25" hidden="1" customHeight="1" x14ac:dyDescent="0.2">
      <c r="A3500" s="3">
        <v>3494</v>
      </c>
      <c r="B3500" s="296">
        <v>4002</v>
      </c>
      <c r="C3500" s="320" t="s">
        <v>5221</v>
      </c>
      <c r="D3500" s="320">
        <v>36</v>
      </c>
      <c r="E3500" s="296"/>
      <c r="F3500" s="296" t="s">
        <v>39</v>
      </c>
      <c r="G3500" s="296" t="s">
        <v>4201</v>
      </c>
      <c r="H3500" s="561">
        <v>4500</v>
      </c>
      <c r="I3500" s="296" t="s">
        <v>693</v>
      </c>
      <c r="J3500" s="299">
        <v>44927</v>
      </c>
      <c r="K3500" s="160">
        <v>350</v>
      </c>
      <c r="L3500" s="375" t="s">
        <v>250</v>
      </c>
    </row>
    <row r="3501" spans="1:12" ht="38.25" hidden="1" customHeight="1" x14ac:dyDescent="0.2">
      <c r="A3501" s="3">
        <v>3495</v>
      </c>
      <c r="B3501" s="296">
        <v>4002</v>
      </c>
      <c r="C3501" s="320" t="s">
        <v>5221</v>
      </c>
      <c r="D3501" s="320">
        <v>3000</v>
      </c>
      <c r="E3501" s="296"/>
      <c r="F3501" s="296" t="s">
        <v>39</v>
      </c>
      <c r="G3501" s="296" t="s">
        <v>5223</v>
      </c>
      <c r="H3501" s="561">
        <v>1400</v>
      </c>
      <c r="I3501" s="296" t="s">
        <v>693</v>
      </c>
      <c r="J3501" s="299">
        <v>44927</v>
      </c>
      <c r="K3501" s="160">
        <v>350</v>
      </c>
      <c r="L3501" s="375" t="s">
        <v>260</v>
      </c>
    </row>
    <row r="3502" spans="1:12" ht="38.25" hidden="1" customHeight="1" x14ac:dyDescent="0.2">
      <c r="A3502" s="3">
        <v>3496</v>
      </c>
      <c r="B3502" s="296">
        <v>4002</v>
      </c>
      <c r="C3502" s="320" t="s">
        <v>5221</v>
      </c>
      <c r="D3502" s="320">
        <v>400</v>
      </c>
      <c r="E3502" s="296"/>
      <c r="F3502" s="296" t="s">
        <v>39</v>
      </c>
      <c r="G3502" s="296" t="s">
        <v>4320</v>
      </c>
      <c r="H3502" s="561">
        <v>5300</v>
      </c>
      <c r="I3502" s="296" t="s">
        <v>693</v>
      </c>
      <c r="J3502" s="299">
        <v>44927</v>
      </c>
      <c r="K3502" s="160">
        <v>350</v>
      </c>
      <c r="L3502" s="375" t="s">
        <v>5224</v>
      </c>
    </row>
    <row r="3503" spans="1:12" ht="38.25" hidden="1" customHeight="1" x14ac:dyDescent="0.2">
      <c r="A3503" s="3">
        <v>3497</v>
      </c>
      <c r="B3503" s="296">
        <v>4002</v>
      </c>
      <c r="C3503" s="320" t="s">
        <v>5221</v>
      </c>
      <c r="D3503" s="320">
        <v>150</v>
      </c>
      <c r="E3503" s="296"/>
      <c r="F3503" s="296" t="s">
        <v>39</v>
      </c>
      <c r="G3503" s="296" t="s">
        <v>2516</v>
      </c>
      <c r="H3503" s="561">
        <v>2000</v>
      </c>
      <c r="I3503" s="296" t="s">
        <v>693</v>
      </c>
      <c r="J3503" s="299">
        <v>44927</v>
      </c>
      <c r="K3503" s="160">
        <v>350</v>
      </c>
      <c r="L3503" s="375" t="s">
        <v>5225</v>
      </c>
    </row>
    <row r="3504" spans="1:12" ht="38.25" hidden="1" customHeight="1" x14ac:dyDescent="0.2">
      <c r="A3504" s="3">
        <v>3498</v>
      </c>
      <c r="B3504" s="296">
        <v>4002</v>
      </c>
      <c r="C3504" s="320" t="s">
        <v>5221</v>
      </c>
      <c r="D3504" s="320">
        <v>100</v>
      </c>
      <c r="E3504" s="296"/>
      <c r="F3504" s="296" t="s">
        <v>39</v>
      </c>
      <c r="G3504" s="296" t="s">
        <v>2397</v>
      </c>
      <c r="H3504" s="561">
        <v>4100</v>
      </c>
      <c r="I3504" s="296" t="s">
        <v>693</v>
      </c>
      <c r="J3504" s="299">
        <v>44927</v>
      </c>
      <c r="K3504" s="160">
        <v>350</v>
      </c>
      <c r="L3504" s="375" t="s">
        <v>5226</v>
      </c>
    </row>
    <row r="3505" spans="1:12" ht="38.25" hidden="1" customHeight="1" x14ac:dyDescent="0.2">
      <c r="A3505" s="3">
        <v>3499</v>
      </c>
      <c r="B3505" s="296">
        <v>4002</v>
      </c>
      <c r="C3505" s="320" t="s">
        <v>5221</v>
      </c>
      <c r="D3505" s="320">
        <v>3</v>
      </c>
      <c r="E3505" s="296"/>
      <c r="F3505" s="296" t="s">
        <v>39</v>
      </c>
      <c r="G3505" s="296" t="s">
        <v>5227</v>
      </c>
      <c r="H3505" s="561">
        <v>3000</v>
      </c>
      <c r="I3505" s="296" t="s">
        <v>693</v>
      </c>
      <c r="J3505" s="299">
        <v>44927</v>
      </c>
      <c r="K3505" s="160">
        <v>350</v>
      </c>
      <c r="L3505" s="375" t="s">
        <v>5228</v>
      </c>
    </row>
    <row r="3506" spans="1:12" ht="38.25" hidden="1" customHeight="1" x14ac:dyDescent="0.2">
      <c r="A3506" s="3">
        <v>3500</v>
      </c>
      <c r="B3506" s="296">
        <v>4002</v>
      </c>
      <c r="C3506" s="320" t="s">
        <v>5221</v>
      </c>
      <c r="D3506" s="320">
        <v>20</v>
      </c>
      <c r="E3506" s="296"/>
      <c r="F3506" s="296" t="s">
        <v>39</v>
      </c>
      <c r="G3506" s="296" t="s">
        <v>3282</v>
      </c>
      <c r="H3506" s="561">
        <v>3800</v>
      </c>
      <c r="I3506" s="296" t="s">
        <v>693</v>
      </c>
      <c r="J3506" s="299">
        <v>44927</v>
      </c>
      <c r="K3506" s="160">
        <v>350</v>
      </c>
      <c r="L3506" s="375" t="s">
        <v>5229</v>
      </c>
    </row>
    <row r="3507" spans="1:12" ht="38.25" hidden="1" customHeight="1" x14ac:dyDescent="0.2">
      <c r="A3507" s="3">
        <v>3501</v>
      </c>
      <c r="B3507" s="296">
        <v>4002</v>
      </c>
      <c r="C3507" s="320" t="s">
        <v>5221</v>
      </c>
      <c r="D3507" s="320">
        <v>10</v>
      </c>
      <c r="E3507" s="296"/>
      <c r="F3507" s="296" t="s">
        <v>39</v>
      </c>
      <c r="G3507" s="296" t="s">
        <v>5230</v>
      </c>
      <c r="H3507" s="561">
        <v>4500</v>
      </c>
      <c r="I3507" s="296" t="s">
        <v>693</v>
      </c>
      <c r="J3507" s="299">
        <v>44927</v>
      </c>
      <c r="K3507" s="160">
        <v>350</v>
      </c>
      <c r="L3507" s="375" t="s">
        <v>5231</v>
      </c>
    </row>
    <row r="3508" spans="1:12" ht="38.25" hidden="1" customHeight="1" x14ac:dyDescent="0.2">
      <c r="A3508" s="3">
        <v>3502</v>
      </c>
      <c r="B3508" s="296">
        <v>4002</v>
      </c>
      <c r="C3508" s="320" t="s">
        <v>5221</v>
      </c>
      <c r="D3508" s="320">
        <v>12</v>
      </c>
      <c r="E3508" s="296"/>
      <c r="F3508" s="296" t="s">
        <v>39</v>
      </c>
      <c r="G3508" s="296" t="s">
        <v>4706</v>
      </c>
      <c r="H3508" s="561">
        <v>4500</v>
      </c>
      <c r="I3508" s="296" t="s">
        <v>693</v>
      </c>
      <c r="J3508" s="299">
        <v>44927</v>
      </c>
      <c r="K3508" s="160">
        <v>350</v>
      </c>
      <c r="L3508" s="375" t="s">
        <v>5232</v>
      </c>
    </row>
    <row r="3509" spans="1:12" ht="38.25" hidden="1" customHeight="1" x14ac:dyDescent="0.2">
      <c r="A3509" s="3">
        <v>3503</v>
      </c>
      <c r="B3509" s="296">
        <v>4002</v>
      </c>
      <c r="C3509" s="320" t="s">
        <v>5221</v>
      </c>
      <c r="D3509" s="320">
        <v>1</v>
      </c>
      <c r="E3509" s="296"/>
      <c r="F3509" s="296" t="s">
        <v>39</v>
      </c>
      <c r="G3509" s="296" t="s">
        <v>4707</v>
      </c>
      <c r="H3509" s="561">
        <v>500</v>
      </c>
      <c r="I3509" s="296" t="s">
        <v>693</v>
      </c>
      <c r="J3509" s="299">
        <v>44927</v>
      </c>
      <c r="K3509" s="160">
        <v>350</v>
      </c>
      <c r="L3509" s="375" t="s">
        <v>5233</v>
      </c>
    </row>
    <row r="3510" spans="1:12" ht="38.25" hidden="1" customHeight="1" x14ac:dyDescent="0.2">
      <c r="A3510" s="3">
        <v>3504</v>
      </c>
      <c r="B3510" s="296">
        <v>4002</v>
      </c>
      <c r="C3510" s="320" t="s">
        <v>5221</v>
      </c>
      <c r="D3510" s="320">
        <v>1</v>
      </c>
      <c r="E3510" s="296"/>
      <c r="F3510" s="296" t="s">
        <v>39</v>
      </c>
      <c r="G3510" s="296" t="s">
        <v>4351</v>
      </c>
      <c r="H3510" s="561">
        <v>800</v>
      </c>
      <c r="I3510" s="296" t="s">
        <v>693</v>
      </c>
      <c r="J3510" s="299">
        <v>44927</v>
      </c>
      <c r="K3510" s="160">
        <v>350</v>
      </c>
      <c r="L3510" s="375" t="s">
        <v>5234</v>
      </c>
    </row>
    <row r="3511" spans="1:12" ht="38.25" hidden="1" customHeight="1" x14ac:dyDescent="0.2">
      <c r="A3511" s="3">
        <v>3505</v>
      </c>
      <c r="B3511" s="296">
        <v>4002</v>
      </c>
      <c r="C3511" s="320" t="s">
        <v>5221</v>
      </c>
      <c r="D3511" s="320">
        <v>75</v>
      </c>
      <c r="E3511" s="296"/>
      <c r="F3511" s="296" t="s">
        <v>39</v>
      </c>
      <c r="G3511" s="296" t="s">
        <v>5235</v>
      </c>
      <c r="H3511" s="561">
        <v>2500</v>
      </c>
      <c r="I3511" s="296" t="s">
        <v>693</v>
      </c>
      <c r="J3511" s="299">
        <v>44927</v>
      </c>
      <c r="K3511" s="160">
        <v>350</v>
      </c>
      <c r="L3511" s="375" t="s">
        <v>5236</v>
      </c>
    </row>
    <row r="3512" spans="1:12" ht="38.25" hidden="1" customHeight="1" x14ac:dyDescent="0.2">
      <c r="A3512" s="3">
        <v>3506</v>
      </c>
      <c r="B3512" s="296">
        <v>4002</v>
      </c>
      <c r="C3512" s="320" t="s">
        <v>5221</v>
      </c>
      <c r="D3512" s="320">
        <v>100</v>
      </c>
      <c r="E3512" s="296"/>
      <c r="F3512" s="296" t="s">
        <v>39</v>
      </c>
      <c r="G3512" s="296" t="s">
        <v>5237</v>
      </c>
      <c r="H3512" s="561">
        <v>2600</v>
      </c>
      <c r="I3512" s="296" t="s">
        <v>693</v>
      </c>
      <c r="J3512" s="299">
        <v>44927</v>
      </c>
      <c r="K3512" s="160">
        <v>350</v>
      </c>
      <c r="L3512" s="375" t="s">
        <v>5238</v>
      </c>
    </row>
    <row r="3513" spans="1:12" ht="51" hidden="1" customHeight="1" x14ac:dyDescent="0.2">
      <c r="A3513" s="3">
        <v>3507</v>
      </c>
      <c r="B3513" s="296">
        <v>4002</v>
      </c>
      <c r="C3513" s="320" t="s">
        <v>5221</v>
      </c>
      <c r="D3513" s="320">
        <v>6</v>
      </c>
      <c r="E3513" s="296"/>
      <c r="F3513" s="296" t="s">
        <v>39</v>
      </c>
      <c r="G3513" s="296" t="s">
        <v>2689</v>
      </c>
      <c r="H3513" s="561">
        <v>6000</v>
      </c>
      <c r="I3513" s="296" t="s">
        <v>693</v>
      </c>
      <c r="J3513" s="299">
        <v>44927</v>
      </c>
      <c r="K3513" s="160">
        <v>364</v>
      </c>
      <c r="L3513" s="375" t="s">
        <v>5239</v>
      </c>
    </row>
    <row r="3514" spans="1:12" ht="12.75" hidden="1" customHeight="1" x14ac:dyDescent="0.2">
      <c r="A3514" s="3">
        <v>3508</v>
      </c>
      <c r="B3514" s="296">
        <v>4002</v>
      </c>
      <c r="C3514" s="320" t="s">
        <v>3497</v>
      </c>
      <c r="D3514" s="320">
        <v>20</v>
      </c>
      <c r="E3514" s="296"/>
      <c r="F3514" s="296" t="s">
        <v>39</v>
      </c>
      <c r="G3514" s="296" t="s">
        <v>5240</v>
      </c>
      <c r="H3514" s="561">
        <v>20000</v>
      </c>
      <c r="I3514" s="296" t="s">
        <v>295</v>
      </c>
      <c r="J3514" s="299">
        <v>44927</v>
      </c>
      <c r="K3514" s="160">
        <v>250</v>
      </c>
      <c r="L3514" s="375" t="s">
        <v>5241</v>
      </c>
    </row>
    <row r="3515" spans="1:12" ht="12.75" hidden="1" customHeight="1" x14ac:dyDescent="0.2">
      <c r="A3515" s="3">
        <v>3509</v>
      </c>
      <c r="B3515" s="296">
        <v>4002</v>
      </c>
      <c r="C3515" s="320" t="s">
        <v>3497</v>
      </c>
      <c r="D3515" s="320">
        <v>20</v>
      </c>
      <c r="E3515" s="296"/>
      <c r="F3515" s="296" t="s">
        <v>39</v>
      </c>
      <c r="G3515" s="296" t="s">
        <v>4709</v>
      </c>
      <c r="H3515" s="561">
        <v>20000</v>
      </c>
      <c r="I3515" s="296" t="s">
        <v>295</v>
      </c>
      <c r="J3515" s="299">
        <v>44927</v>
      </c>
      <c r="K3515" s="160">
        <v>250</v>
      </c>
      <c r="L3515" s="375" t="s">
        <v>5242</v>
      </c>
    </row>
    <row r="3516" spans="1:12" ht="38.25" hidden="1" customHeight="1" x14ac:dyDescent="0.2">
      <c r="A3516" s="3">
        <v>3510</v>
      </c>
      <c r="B3516" s="296">
        <v>4010</v>
      </c>
      <c r="C3516" s="321" t="s">
        <v>2272</v>
      </c>
      <c r="D3516" s="320">
        <v>6</v>
      </c>
      <c r="E3516" s="296"/>
      <c r="F3516" s="296" t="s">
        <v>114</v>
      </c>
      <c r="G3516" s="320" t="s">
        <v>5243</v>
      </c>
      <c r="H3516" s="630">
        <v>60000</v>
      </c>
      <c r="I3516" s="292" t="s">
        <v>297</v>
      </c>
      <c r="J3516" s="322">
        <v>45261</v>
      </c>
      <c r="K3516" s="292" t="s">
        <v>2152</v>
      </c>
      <c r="L3516" s="321" t="s">
        <v>5244</v>
      </c>
    </row>
    <row r="3517" spans="1:12" ht="51" hidden="1" customHeight="1" x14ac:dyDescent="0.2">
      <c r="A3517" s="3">
        <v>3511</v>
      </c>
      <c r="B3517" s="296">
        <v>4010</v>
      </c>
      <c r="C3517" s="321" t="s">
        <v>2271</v>
      </c>
      <c r="D3517" s="320">
        <v>100</v>
      </c>
      <c r="E3517" s="296"/>
      <c r="F3517" s="296" t="s">
        <v>114</v>
      </c>
      <c r="G3517" s="320" t="s">
        <v>5245</v>
      </c>
      <c r="H3517" s="630">
        <v>500000</v>
      </c>
      <c r="I3517" s="292" t="s">
        <v>2174</v>
      </c>
      <c r="J3517" s="322">
        <v>45261</v>
      </c>
      <c r="K3517" s="292" t="s">
        <v>2150</v>
      </c>
      <c r="L3517" s="321" t="s">
        <v>5246</v>
      </c>
    </row>
    <row r="3518" spans="1:12" ht="51" hidden="1" customHeight="1" x14ac:dyDescent="0.2">
      <c r="A3518" s="3">
        <v>3512</v>
      </c>
      <c r="B3518" s="323">
        <v>4010</v>
      </c>
      <c r="C3518" s="98" t="s">
        <v>5247</v>
      </c>
      <c r="D3518" s="320">
        <v>12</v>
      </c>
      <c r="E3518" s="296"/>
      <c r="F3518" s="323" t="s">
        <v>114</v>
      </c>
      <c r="G3518" s="324"/>
      <c r="H3518" s="577">
        <v>100000</v>
      </c>
      <c r="I3518" s="160" t="s">
        <v>5248</v>
      </c>
      <c r="J3518" s="325">
        <v>45261</v>
      </c>
      <c r="K3518" s="97" t="s">
        <v>5249</v>
      </c>
      <c r="L3518" s="98" t="s">
        <v>5250</v>
      </c>
    </row>
    <row r="3519" spans="1:12" ht="25.5" hidden="1" customHeight="1" x14ac:dyDescent="0.2">
      <c r="A3519" s="3">
        <v>3513</v>
      </c>
      <c r="B3519" s="856">
        <v>4010</v>
      </c>
      <c r="C3519" s="859" t="s">
        <v>2289</v>
      </c>
      <c r="D3519" s="320">
        <f>10000/500</f>
        <v>20</v>
      </c>
      <c r="E3519" s="296"/>
      <c r="F3519" s="323" t="s">
        <v>114</v>
      </c>
      <c r="G3519" s="326" t="s">
        <v>5024</v>
      </c>
      <c r="H3519" s="577">
        <v>10000</v>
      </c>
      <c r="I3519" s="856" t="s">
        <v>297</v>
      </c>
      <c r="J3519" s="862">
        <v>45261</v>
      </c>
      <c r="K3519" s="856" t="s">
        <v>2153</v>
      </c>
      <c r="L3519" s="98" t="s">
        <v>5251</v>
      </c>
    </row>
    <row r="3520" spans="1:12" ht="25.5" hidden="1" customHeight="1" x14ac:dyDescent="0.2">
      <c r="A3520" s="3">
        <v>3514</v>
      </c>
      <c r="B3520" s="857"/>
      <c r="C3520" s="860"/>
      <c r="D3520" s="320">
        <f>5000/1000</f>
        <v>5</v>
      </c>
      <c r="E3520" s="296"/>
      <c r="F3520" s="323" t="s">
        <v>114</v>
      </c>
      <c r="G3520" s="326" t="s">
        <v>5252</v>
      </c>
      <c r="H3520" s="577">
        <v>5000</v>
      </c>
      <c r="I3520" s="857"/>
      <c r="J3520" s="863"/>
      <c r="K3520" s="857"/>
      <c r="L3520" s="98" t="s">
        <v>5253</v>
      </c>
    </row>
    <row r="3521" spans="1:12" ht="25.5" hidden="1" customHeight="1" x14ac:dyDescent="0.2">
      <c r="A3521" s="3">
        <v>3515</v>
      </c>
      <c r="B3521" s="858"/>
      <c r="C3521" s="861"/>
      <c r="D3521" s="320">
        <f>5000/1000</f>
        <v>5</v>
      </c>
      <c r="E3521" s="296"/>
      <c r="F3521" s="323" t="s">
        <v>114</v>
      </c>
      <c r="G3521" s="326" t="s">
        <v>3448</v>
      </c>
      <c r="H3521" s="577">
        <v>5000</v>
      </c>
      <c r="I3521" s="858"/>
      <c r="J3521" s="864"/>
      <c r="K3521" s="858"/>
      <c r="L3521" s="98" t="s">
        <v>5254</v>
      </c>
    </row>
    <row r="3522" spans="1:12" ht="25.5" customHeight="1" x14ac:dyDescent="0.2">
      <c r="A3522" s="3">
        <v>3516</v>
      </c>
      <c r="B3522" s="865">
        <v>4010</v>
      </c>
      <c r="C3522" s="866" t="s">
        <v>2285</v>
      </c>
      <c r="D3522" s="146">
        <v>52</v>
      </c>
      <c r="E3522" s="372"/>
      <c r="F3522" s="372" t="s">
        <v>114</v>
      </c>
      <c r="G3522" s="453">
        <v>55121611</v>
      </c>
      <c r="H3522" s="574">
        <f>12500*52</f>
        <v>650000</v>
      </c>
      <c r="I3522" s="865" t="s">
        <v>2186</v>
      </c>
      <c r="J3522" s="867">
        <v>45261</v>
      </c>
      <c r="K3522" s="844">
        <v>364</v>
      </c>
      <c r="L3522" s="98" t="s">
        <v>5255</v>
      </c>
    </row>
    <row r="3523" spans="1:12" ht="25.5" hidden="1" customHeight="1" x14ac:dyDescent="0.2">
      <c r="A3523" s="3">
        <v>3517</v>
      </c>
      <c r="B3523" s="865"/>
      <c r="C3523" s="866"/>
      <c r="D3523" s="146">
        <v>20</v>
      </c>
      <c r="E3523" s="372"/>
      <c r="F3523" s="372" t="s">
        <v>114</v>
      </c>
      <c r="G3523" s="453">
        <v>26111702</v>
      </c>
      <c r="H3523" s="574">
        <f>20*12000</f>
        <v>240000</v>
      </c>
      <c r="I3523" s="865"/>
      <c r="J3523" s="868"/>
      <c r="K3523" s="845"/>
      <c r="L3523" s="98" t="s">
        <v>5256</v>
      </c>
    </row>
    <row r="3524" spans="1:12" ht="25.5" hidden="1" customHeight="1" x14ac:dyDescent="0.2">
      <c r="A3524" s="3">
        <v>3518</v>
      </c>
      <c r="B3524" s="865"/>
      <c r="C3524" s="866"/>
      <c r="D3524" s="146">
        <v>8</v>
      </c>
      <c r="E3524" s="372"/>
      <c r="F3524" s="372" t="s">
        <v>114</v>
      </c>
      <c r="G3524" s="453">
        <v>24101611</v>
      </c>
      <c r="H3524" s="574">
        <v>45000</v>
      </c>
      <c r="I3524" s="865"/>
      <c r="J3524" s="868"/>
      <c r="K3524" s="845"/>
      <c r="L3524" s="98" t="s">
        <v>5257</v>
      </c>
    </row>
    <row r="3525" spans="1:12" ht="38.25" hidden="1" customHeight="1" x14ac:dyDescent="0.2">
      <c r="A3525" s="3">
        <v>3519</v>
      </c>
      <c r="B3525" s="865"/>
      <c r="C3525" s="866"/>
      <c r="D3525" s="146">
        <v>1</v>
      </c>
      <c r="E3525" s="372"/>
      <c r="F3525" s="372" t="s">
        <v>114</v>
      </c>
      <c r="G3525" s="168" t="s">
        <v>5258</v>
      </c>
      <c r="H3525" s="574">
        <v>20000</v>
      </c>
      <c r="I3525" s="865"/>
      <c r="J3525" s="868"/>
      <c r="K3525" s="845"/>
      <c r="L3525" s="98" t="s">
        <v>5259</v>
      </c>
    </row>
    <row r="3526" spans="1:12" ht="38.25" hidden="1" customHeight="1" x14ac:dyDescent="0.2">
      <c r="A3526" s="3">
        <v>3520</v>
      </c>
      <c r="B3526" s="865"/>
      <c r="C3526" s="866"/>
      <c r="D3526" s="146">
        <v>2</v>
      </c>
      <c r="E3526" s="372"/>
      <c r="F3526" s="372" t="s">
        <v>114</v>
      </c>
      <c r="G3526" s="169">
        <v>39121703</v>
      </c>
      <c r="H3526" s="574">
        <v>20000</v>
      </c>
      <c r="I3526" s="865"/>
      <c r="J3526" s="869"/>
      <c r="K3526" s="846"/>
      <c r="L3526" s="418" t="s">
        <v>5260</v>
      </c>
    </row>
    <row r="3527" spans="1:12" ht="102" hidden="1" customHeight="1" x14ac:dyDescent="0.2">
      <c r="A3527" s="3">
        <v>3521</v>
      </c>
      <c r="B3527" s="296">
        <v>4010</v>
      </c>
      <c r="C3527" s="374" t="s">
        <v>5261</v>
      </c>
      <c r="D3527" s="320">
        <v>640</v>
      </c>
      <c r="E3527" s="296"/>
      <c r="F3527" s="296" t="s">
        <v>5262</v>
      </c>
      <c r="G3527" s="372" t="s">
        <v>5263</v>
      </c>
      <c r="H3527" s="490">
        <v>125690880</v>
      </c>
      <c r="I3527" s="160" t="s">
        <v>364</v>
      </c>
      <c r="J3527" s="325">
        <v>45261</v>
      </c>
      <c r="K3527" s="160">
        <v>411</v>
      </c>
      <c r="L3527" s="375" t="s">
        <v>5264</v>
      </c>
    </row>
    <row r="3528" spans="1:12" ht="63.75" hidden="1" customHeight="1" x14ac:dyDescent="0.2">
      <c r="A3528" s="3">
        <v>3522</v>
      </c>
      <c r="B3528" s="296">
        <v>4010</v>
      </c>
      <c r="C3528" s="306" t="s">
        <v>5265</v>
      </c>
      <c r="D3528" s="326">
        <v>1</v>
      </c>
      <c r="E3528" s="323"/>
      <c r="F3528" s="323" t="s">
        <v>5262</v>
      </c>
      <c r="G3528" s="372" t="s">
        <v>5266</v>
      </c>
      <c r="H3528" s="490">
        <v>48210000</v>
      </c>
      <c r="I3528" s="160" t="s">
        <v>2133</v>
      </c>
      <c r="J3528" s="325">
        <v>45261</v>
      </c>
      <c r="K3528" s="160">
        <v>217</v>
      </c>
      <c r="L3528" s="327" t="s">
        <v>5267</v>
      </c>
    </row>
    <row r="3529" spans="1:12" ht="38.25" hidden="1" customHeight="1" x14ac:dyDescent="0.2">
      <c r="A3529" s="3">
        <v>3523</v>
      </c>
      <c r="B3529" s="372">
        <v>4010</v>
      </c>
      <c r="C3529" s="373" t="s">
        <v>5268</v>
      </c>
      <c r="D3529" s="146">
        <v>85</v>
      </c>
      <c r="E3529" s="372"/>
      <c r="F3529" s="372" t="s">
        <v>5269</v>
      </c>
      <c r="G3529" s="372" t="s">
        <v>1145</v>
      </c>
      <c r="H3529" s="585">
        <v>602000</v>
      </c>
      <c r="I3529" s="372" t="s">
        <v>505</v>
      </c>
      <c r="J3529" s="159">
        <v>45231</v>
      </c>
      <c r="K3529" s="372">
        <v>324</v>
      </c>
      <c r="L3529" s="146" t="s">
        <v>5270</v>
      </c>
    </row>
    <row r="3530" spans="1:12" ht="25.5" hidden="1" customHeight="1" x14ac:dyDescent="0.2">
      <c r="A3530" s="3">
        <v>3524</v>
      </c>
      <c r="B3530" s="372">
        <v>4010</v>
      </c>
      <c r="C3530" s="373" t="s">
        <v>5271</v>
      </c>
      <c r="D3530" s="146">
        <v>80</v>
      </c>
      <c r="E3530" s="372"/>
      <c r="F3530" s="372" t="s">
        <v>5269</v>
      </c>
      <c r="G3530" s="372" t="s">
        <v>1292</v>
      </c>
      <c r="H3530" s="585">
        <v>408000</v>
      </c>
      <c r="I3530" s="372" t="s">
        <v>505</v>
      </c>
      <c r="J3530" s="159">
        <v>45231</v>
      </c>
      <c r="K3530" s="372">
        <v>324</v>
      </c>
      <c r="L3530" s="146" t="s">
        <v>5270</v>
      </c>
    </row>
    <row r="3531" spans="1:12" ht="38.25" hidden="1" customHeight="1" x14ac:dyDescent="0.2">
      <c r="A3531" s="3">
        <v>3525</v>
      </c>
      <c r="B3531" s="372">
        <v>4010</v>
      </c>
      <c r="C3531" s="373" t="s">
        <v>5272</v>
      </c>
      <c r="D3531" s="146">
        <v>500</v>
      </c>
      <c r="E3531" s="372"/>
      <c r="F3531" s="372" t="s">
        <v>5269</v>
      </c>
      <c r="G3531" s="372" t="s">
        <v>1149</v>
      </c>
      <c r="H3531" s="585">
        <f>1014000+6800</f>
        <v>1020800</v>
      </c>
      <c r="I3531" s="372" t="s">
        <v>2141</v>
      </c>
      <c r="J3531" s="159">
        <v>45231</v>
      </c>
      <c r="K3531" s="372">
        <v>309</v>
      </c>
      <c r="L3531" s="146" t="s">
        <v>5270</v>
      </c>
    </row>
    <row r="3532" spans="1:12" ht="12.75" hidden="1" customHeight="1" x14ac:dyDescent="0.2">
      <c r="A3532" s="3">
        <v>3526</v>
      </c>
      <c r="B3532" s="372">
        <v>4010</v>
      </c>
      <c r="C3532" s="373" t="s">
        <v>5273</v>
      </c>
      <c r="D3532" s="146">
        <v>34</v>
      </c>
      <c r="E3532" s="372"/>
      <c r="F3532" s="372" t="s">
        <v>5269</v>
      </c>
      <c r="G3532" s="372" t="s">
        <v>1152</v>
      </c>
      <c r="H3532" s="585">
        <v>979200</v>
      </c>
      <c r="I3532" s="372" t="s">
        <v>2141</v>
      </c>
      <c r="J3532" s="159">
        <v>45231</v>
      </c>
      <c r="K3532" s="372">
        <v>309</v>
      </c>
      <c r="L3532" s="146" t="s">
        <v>5270</v>
      </c>
    </row>
    <row r="3533" spans="1:12" ht="76.5" hidden="1" customHeight="1" x14ac:dyDescent="0.2">
      <c r="A3533" s="3">
        <v>3527</v>
      </c>
      <c r="B3533" s="372">
        <v>4010</v>
      </c>
      <c r="C3533" s="373" t="s">
        <v>5274</v>
      </c>
      <c r="D3533" s="146">
        <v>100</v>
      </c>
      <c r="E3533" s="372"/>
      <c r="F3533" s="372" t="s">
        <v>5269</v>
      </c>
      <c r="G3533" s="372">
        <v>31161603</v>
      </c>
      <c r="H3533" s="585">
        <v>38.147999999999996</v>
      </c>
      <c r="I3533" s="372" t="s">
        <v>35</v>
      </c>
      <c r="J3533" s="159">
        <v>45231</v>
      </c>
      <c r="K3533" s="372">
        <v>314</v>
      </c>
      <c r="L3533" s="146" t="s">
        <v>5270</v>
      </c>
    </row>
    <row r="3534" spans="1:12" ht="114.75" hidden="1" customHeight="1" x14ac:dyDescent="0.2">
      <c r="A3534" s="3">
        <v>3528</v>
      </c>
      <c r="B3534" s="372">
        <v>4010</v>
      </c>
      <c r="C3534" s="373" t="s">
        <v>5275</v>
      </c>
      <c r="D3534" s="146">
        <v>1500</v>
      </c>
      <c r="E3534" s="372"/>
      <c r="F3534" s="372" t="s">
        <v>5269</v>
      </c>
      <c r="G3534" s="372" t="s">
        <v>1183</v>
      </c>
      <c r="H3534" s="585">
        <v>624852</v>
      </c>
      <c r="I3534" s="372" t="s">
        <v>35</v>
      </c>
      <c r="J3534" s="159">
        <v>45231</v>
      </c>
      <c r="K3534" s="372">
        <v>314</v>
      </c>
      <c r="L3534" s="146" t="s">
        <v>5270</v>
      </c>
    </row>
    <row r="3535" spans="1:12" ht="63.75" hidden="1" customHeight="1" x14ac:dyDescent="0.2">
      <c r="A3535" s="3">
        <v>3529</v>
      </c>
      <c r="B3535" s="372">
        <v>4010</v>
      </c>
      <c r="C3535" s="373" t="s">
        <v>5276</v>
      </c>
      <c r="D3535" s="146">
        <v>100</v>
      </c>
      <c r="E3535" s="372"/>
      <c r="F3535" s="372" t="s">
        <v>5269</v>
      </c>
      <c r="G3535" s="372" t="s">
        <v>1200</v>
      </c>
      <c r="H3535" s="585">
        <v>116653.68000000001</v>
      </c>
      <c r="I3535" s="372" t="s">
        <v>35</v>
      </c>
      <c r="J3535" s="159">
        <v>45231</v>
      </c>
      <c r="K3535" s="372">
        <v>314</v>
      </c>
      <c r="L3535" s="146" t="s">
        <v>5270</v>
      </c>
    </row>
    <row r="3536" spans="1:12" ht="63.75" hidden="1" customHeight="1" x14ac:dyDescent="0.2">
      <c r="A3536" s="3">
        <v>3530</v>
      </c>
      <c r="B3536" s="372">
        <v>4010</v>
      </c>
      <c r="C3536" s="373" t="s">
        <v>5277</v>
      </c>
      <c r="D3536" s="146">
        <v>20</v>
      </c>
      <c r="E3536" s="372"/>
      <c r="F3536" s="372" t="s">
        <v>5269</v>
      </c>
      <c r="G3536" s="372" t="s">
        <v>1204</v>
      </c>
      <c r="H3536" s="585">
        <v>2325.7344000000003</v>
      </c>
      <c r="I3536" s="372" t="s">
        <v>35</v>
      </c>
      <c r="J3536" s="159">
        <v>45231</v>
      </c>
      <c r="K3536" s="372">
        <v>314</v>
      </c>
      <c r="L3536" s="146" t="s">
        <v>5270</v>
      </c>
    </row>
    <row r="3537" spans="1:12" ht="76.5" hidden="1" customHeight="1" x14ac:dyDescent="0.2">
      <c r="A3537" s="3">
        <v>3531</v>
      </c>
      <c r="B3537" s="372">
        <v>4010</v>
      </c>
      <c r="C3537" s="373" t="s">
        <v>5278</v>
      </c>
      <c r="D3537" s="146">
        <v>20</v>
      </c>
      <c r="E3537" s="372"/>
      <c r="F3537" s="372" t="s">
        <v>5269</v>
      </c>
      <c r="G3537" s="372" t="s">
        <v>1206</v>
      </c>
      <c r="H3537" s="585">
        <v>3517.7471999999998</v>
      </c>
      <c r="I3537" s="372" t="s">
        <v>35</v>
      </c>
      <c r="J3537" s="159">
        <v>45231</v>
      </c>
      <c r="K3537" s="372">
        <v>314</v>
      </c>
      <c r="L3537" s="146" t="s">
        <v>5270</v>
      </c>
    </row>
    <row r="3538" spans="1:12" ht="51" hidden="1" customHeight="1" x14ac:dyDescent="0.2">
      <c r="A3538" s="3">
        <v>3532</v>
      </c>
      <c r="B3538" s="372">
        <v>4010</v>
      </c>
      <c r="C3538" s="373" t="s">
        <v>5279</v>
      </c>
      <c r="D3538" s="146">
        <v>10</v>
      </c>
      <c r="E3538" s="372"/>
      <c r="F3538" s="372" t="s">
        <v>5269</v>
      </c>
      <c r="G3538" s="372" t="s">
        <v>5280</v>
      </c>
      <c r="H3538" s="585">
        <v>1518.7199999999998</v>
      </c>
      <c r="I3538" s="372" t="s">
        <v>35</v>
      </c>
      <c r="J3538" s="159">
        <v>45231</v>
      </c>
      <c r="K3538" s="372">
        <v>314</v>
      </c>
      <c r="L3538" s="146" t="s">
        <v>5270</v>
      </c>
    </row>
    <row r="3539" spans="1:12" ht="76.5" hidden="1" customHeight="1" x14ac:dyDescent="0.2">
      <c r="A3539" s="3">
        <v>3533</v>
      </c>
      <c r="B3539" s="372">
        <v>4010</v>
      </c>
      <c r="C3539" s="373" t="s">
        <v>5281</v>
      </c>
      <c r="D3539" s="146">
        <v>50</v>
      </c>
      <c r="E3539" s="372"/>
      <c r="F3539" s="372" t="s">
        <v>5269</v>
      </c>
      <c r="G3539" s="372" t="s">
        <v>1208</v>
      </c>
      <c r="H3539" s="585">
        <v>45000</v>
      </c>
      <c r="I3539" s="372" t="s">
        <v>35</v>
      </c>
      <c r="J3539" s="159">
        <v>45231</v>
      </c>
      <c r="K3539" s="372">
        <v>314</v>
      </c>
      <c r="L3539" s="146" t="s">
        <v>5270</v>
      </c>
    </row>
    <row r="3540" spans="1:12" ht="63.75" hidden="1" customHeight="1" x14ac:dyDescent="0.2">
      <c r="A3540" s="3">
        <v>3534</v>
      </c>
      <c r="B3540" s="372">
        <v>4010</v>
      </c>
      <c r="C3540" s="373" t="s">
        <v>5282</v>
      </c>
      <c r="D3540" s="146">
        <v>1200</v>
      </c>
      <c r="E3540" s="372"/>
      <c r="F3540" s="372" t="s">
        <v>5269</v>
      </c>
      <c r="G3540" s="372" t="s">
        <v>1222</v>
      </c>
      <c r="H3540" s="585">
        <v>159729.73000000001</v>
      </c>
      <c r="I3540" s="372" t="s">
        <v>364</v>
      </c>
      <c r="J3540" s="159">
        <v>45231</v>
      </c>
      <c r="K3540" s="372">
        <v>299</v>
      </c>
      <c r="L3540" s="146" t="s">
        <v>5270</v>
      </c>
    </row>
    <row r="3541" spans="1:12" ht="51" hidden="1" customHeight="1" x14ac:dyDescent="0.2">
      <c r="A3541" s="3">
        <v>3535</v>
      </c>
      <c r="B3541" s="372">
        <v>4010</v>
      </c>
      <c r="C3541" s="373" t="s">
        <v>5283</v>
      </c>
      <c r="D3541" s="146">
        <v>350</v>
      </c>
      <c r="E3541" s="372"/>
      <c r="F3541" s="372" t="s">
        <v>5269</v>
      </c>
      <c r="G3541" s="372" t="s">
        <v>1224</v>
      </c>
      <c r="H3541" s="585">
        <v>731908.348</v>
      </c>
      <c r="I3541" s="372" t="s">
        <v>364</v>
      </c>
      <c r="J3541" s="159">
        <v>45231</v>
      </c>
      <c r="K3541" s="372">
        <v>299</v>
      </c>
      <c r="L3541" s="146" t="s">
        <v>5270</v>
      </c>
    </row>
    <row r="3542" spans="1:12" ht="51" hidden="1" customHeight="1" x14ac:dyDescent="0.2">
      <c r="A3542" s="3">
        <v>3536</v>
      </c>
      <c r="B3542" s="372">
        <v>4010</v>
      </c>
      <c r="C3542" s="373" t="s">
        <v>5284</v>
      </c>
      <c r="D3542" s="146">
        <v>2500</v>
      </c>
      <c r="E3542" s="372"/>
      <c r="F3542" s="372" t="s">
        <v>5269</v>
      </c>
      <c r="G3542" s="372" t="s">
        <v>955</v>
      </c>
      <c r="H3542" s="585">
        <v>1582840</v>
      </c>
      <c r="I3542" s="372" t="s">
        <v>364</v>
      </c>
      <c r="J3542" s="159">
        <v>45231</v>
      </c>
      <c r="K3542" s="372">
        <v>299</v>
      </c>
      <c r="L3542" s="146" t="s">
        <v>5270</v>
      </c>
    </row>
    <row r="3543" spans="1:12" ht="63.75" hidden="1" customHeight="1" x14ac:dyDescent="0.2">
      <c r="A3543" s="3">
        <v>3537</v>
      </c>
      <c r="B3543" s="372">
        <v>4010</v>
      </c>
      <c r="C3543" s="373" t="s">
        <v>5285</v>
      </c>
      <c r="D3543" s="146">
        <v>200</v>
      </c>
      <c r="E3543" s="372"/>
      <c r="F3543" s="372" t="s">
        <v>5269</v>
      </c>
      <c r="G3543" s="372" t="s">
        <v>958</v>
      </c>
      <c r="H3543" s="585">
        <v>209729.32</v>
      </c>
      <c r="I3543" s="372" t="s">
        <v>364</v>
      </c>
      <c r="J3543" s="159">
        <v>45231</v>
      </c>
      <c r="K3543" s="372">
        <v>299</v>
      </c>
      <c r="L3543" s="146" t="s">
        <v>5270</v>
      </c>
    </row>
    <row r="3544" spans="1:12" ht="89.25" hidden="1" customHeight="1" x14ac:dyDescent="0.2">
      <c r="A3544" s="3">
        <v>3538</v>
      </c>
      <c r="B3544" s="372">
        <v>4010</v>
      </c>
      <c r="C3544" s="373" t="s">
        <v>5286</v>
      </c>
      <c r="D3544" s="146">
        <v>5000</v>
      </c>
      <c r="E3544" s="372"/>
      <c r="F3544" s="372" t="s">
        <v>5269</v>
      </c>
      <c r="G3544" s="372" t="s">
        <v>5287</v>
      </c>
      <c r="H3544" s="585">
        <v>18663645</v>
      </c>
      <c r="I3544" s="372" t="s">
        <v>364</v>
      </c>
      <c r="J3544" s="159">
        <v>45231</v>
      </c>
      <c r="K3544" s="372">
        <v>299</v>
      </c>
      <c r="L3544" s="146" t="s">
        <v>5270</v>
      </c>
    </row>
    <row r="3545" spans="1:12" ht="89.25" hidden="1" customHeight="1" x14ac:dyDescent="0.2">
      <c r="A3545" s="3">
        <v>3539</v>
      </c>
      <c r="B3545" s="372">
        <v>4010</v>
      </c>
      <c r="C3545" s="373" t="s">
        <v>5288</v>
      </c>
      <c r="D3545" s="146">
        <v>1500</v>
      </c>
      <c r="E3545" s="372"/>
      <c r="F3545" s="372" t="s">
        <v>5269</v>
      </c>
      <c r="G3545" s="372" t="s">
        <v>5289</v>
      </c>
      <c r="H3545" s="585">
        <v>4835580.7500000009</v>
      </c>
      <c r="I3545" s="372" t="s">
        <v>364</v>
      </c>
      <c r="J3545" s="159">
        <v>45231</v>
      </c>
      <c r="K3545" s="372">
        <v>299</v>
      </c>
      <c r="L3545" s="146" t="s">
        <v>5270</v>
      </c>
    </row>
    <row r="3546" spans="1:12" ht="89.25" hidden="1" customHeight="1" x14ac:dyDescent="0.2">
      <c r="A3546" s="3">
        <v>3540</v>
      </c>
      <c r="B3546" s="372">
        <v>4010</v>
      </c>
      <c r="C3546" s="373" t="s">
        <v>5290</v>
      </c>
      <c r="D3546" s="146">
        <v>500</v>
      </c>
      <c r="E3546" s="372"/>
      <c r="F3546" s="372" t="s">
        <v>5269</v>
      </c>
      <c r="G3546" s="372" t="s">
        <v>5291</v>
      </c>
      <c r="H3546" s="585">
        <v>2823785.25</v>
      </c>
      <c r="I3546" s="372" t="s">
        <v>364</v>
      </c>
      <c r="J3546" s="159">
        <v>45231</v>
      </c>
      <c r="K3546" s="372">
        <v>299</v>
      </c>
      <c r="L3546" s="146" t="s">
        <v>5270</v>
      </c>
    </row>
    <row r="3547" spans="1:12" ht="51" hidden="1" customHeight="1" x14ac:dyDescent="0.2">
      <c r="A3547" s="3">
        <v>3541</v>
      </c>
      <c r="B3547" s="372">
        <v>4010</v>
      </c>
      <c r="C3547" s="373" t="s">
        <v>5292</v>
      </c>
      <c r="D3547" s="146">
        <v>500</v>
      </c>
      <c r="E3547" s="372"/>
      <c r="F3547" s="372" t="s">
        <v>5269</v>
      </c>
      <c r="G3547" s="372" t="s">
        <v>1005</v>
      </c>
      <c r="H3547" s="585">
        <v>290894</v>
      </c>
      <c r="I3547" s="372" t="s">
        <v>364</v>
      </c>
      <c r="J3547" s="159">
        <v>45231</v>
      </c>
      <c r="K3547" s="372">
        <v>299</v>
      </c>
      <c r="L3547" s="146" t="s">
        <v>5270</v>
      </c>
    </row>
    <row r="3548" spans="1:12" ht="63.75" hidden="1" customHeight="1" x14ac:dyDescent="0.2">
      <c r="A3548" s="3">
        <v>3542</v>
      </c>
      <c r="B3548" s="372">
        <v>4010</v>
      </c>
      <c r="C3548" s="373" t="s">
        <v>5293</v>
      </c>
      <c r="D3548" s="146">
        <v>50</v>
      </c>
      <c r="E3548" s="372"/>
      <c r="F3548" s="372" t="s">
        <v>5269</v>
      </c>
      <c r="G3548" s="372" t="s">
        <v>1014</v>
      </c>
      <c r="H3548" s="585">
        <v>555530</v>
      </c>
      <c r="I3548" s="372" t="s">
        <v>364</v>
      </c>
      <c r="J3548" s="159">
        <v>45231</v>
      </c>
      <c r="K3548" s="372">
        <v>299</v>
      </c>
      <c r="L3548" s="146" t="s">
        <v>5270</v>
      </c>
    </row>
    <row r="3549" spans="1:12" ht="63.75" hidden="1" customHeight="1" x14ac:dyDescent="0.2">
      <c r="A3549" s="3">
        <v>3543</v>
      </c>
      <c r="B3549" s="372">
        <v>4010</v>
      </c>
      <c r="C3549" s="373" t="s">
        <v>5294</v>
      </c>
      <c r="D3549" s="146">
        <v>200</v>
      </c>
      <c r="E3549" s="372"/>
      <c r="F3549" s="372" t="s">
        <v>5269</v>
      </c>
      <c r="G3549" s="372" t="s">
        <v>1005</v>
      </c>
      <c r="H3549" s="585">
        <v>146357.6</v>
      </c>
      <c r="I3549" s="372" t="s">
        <v>364</v>
      </c>
      <c r="J3549" s="159">
        <v>45231</v>
      </c>
      <c r="K3549" s="372">
        <v>299</v>
      </c>
      <c r="L3549" s="146" t="s">
        <v>5270</v>
      </c>
    </row>
    <row r="3550" spans="1:12" ht="76.5" hidden="1" customHeight="1" x14ac:dyDescent="0.2">
      <c r="A3550" s="3">
        <v>3544</v>
      </c>
      <c r="B3550" s="372">
        <v>4010</v>
      </c>
      <c r="C3550" s="373" t="s">
        <v>5295</v>
      </c>
      <c r="D3550" s="146">
        <v>1</v>
      </c>
      <c r="E3550" s="372"/>
      <c r="F3550" s="372" t="s">
        <v>5269</v>
      </c>
      <c r="G3550" s="372" t="s">
        <v>5296</v>
      </c>
      <c r="H3550" s="585">
        <v>1074096.7</v>
      </c>
      <c r="I3550" s="372" t="s">
        <v>364</v>
      </c>
      <c r="J3550" s="159">
        <v>45231</v>
      </c>
      <c r="K3550" s="372">
        <v>305</v>
      </c>
      <c r="L3550" s="146" t="s">
        <v>5270</v>
      </c>
    </row>
    <row r="3551" spans="1:12" ht="76.5" hidden="1" customHeight="1" x14ac:dyDescent="0.2">
      <c r="A3551" s="3">
        <v>3545</v>
      </c>
      <c r="B3551" s="372">
        <v>4010</v>
      </c>
      <c r="C3551" s="373" t="s">
        <v>5297</v>
      </c>
      <c r="D3551" s="146">
        <v>2</v>
      </c>
      <c r="E3551" s="372"/>
      <c r="F3551" s="372" t="s">
        <v>5269</v>
      </c>
      <c r="G3551" s="372" t="s">
        <v>5298</v>
      </c>
      <c r="H3551" s="585">
        <v>3925903.3</v>
      </c>
      <c r="I3551" s="372" t="s">
        <v>364</v>
      </c>
      <c r="J3551" s="159">
        <v>45231</v>
      </c>
      <c r="K3551" s="372">
        <v>305</v>
      </c>
      <c r="L3551" s="146" t="s">
        <v>5270</v>
      </c>
    </row>
    <row r="3552" spans="1:12" ht="51" hidden="1" customHeight="1" x14ac:dyDescent="0.2">
      <c r="A3552" s="3">
        <v>3546</v>
      </c>
      <c r="B3552" s="372">
        <v>4010</v>
      </c>
      <c r="C3552" s="373" t="s">
        <v>5299</v>
      </c>
      <c r="D3552" s="146">
        <v>10</v>
      </c>
      <c r="E3552" s="372"/>
      <c r="F3552" s="372" t="s">
        <v>5269</v>
      </c>
      <c r="G3552" s="372" t="s">
        <v>1039</v>
      </c>
      <c r="H3552" s="585">
        <v>308045.44799999997</v>
      </c>
      <c r="I3552" s="372" t="s">
        <v>364</v>
      </c>
      <c r="J3552" s="159">
        <v>45231</v>
      </c>
      <c r="K3552" s="372">
        <v>304</v>
      </c>
      <c r="L3552" s="146" t="s">
        <v>5270</v>
      </c>
    </row>
    <row r="3553" spans="1:12" ht="51" hidden="1" customHeight="1" x14ac:dyDescent="0.2">
      <c r="A3553" s="3">
        <v>3547</v>
      </c>
      <c r="B3553" s="372">
        <v>4010</v>
      </c>
      <c r="C3553" s="373" t="s">
        <v>5300</v>
      </c>
      <c r="D3553" s="146">
        <v>2500</v>
      </c>
      <c r="E3553" s="372"/>
      <c r="F3553" s="372" t="s">
        <v>5269</v>
      </c>
      <c r="G3553" s="372" t="s">
        <v>1041</v>
      </c>
      <c r="H3553" s="585">
        <v>1046326.1</v>
      </c>
      <c r="I3553" s="372" t="s">
        <v>364</v>
      </c>
      <c r="J3553" s="159">
        <v>45231</v>
      </c>
      <c r="K3553" s="372">
        <v>304</v>
      </c>
      <c r="L3553" s="146" t="s">
        <v>5270</v>
      </c>
    </row>
    <row r="3554" spans="1:12" ht="51" hidden="1" customHeight="1" x14ac:dyDescent="0.2">
      <c r="A3554" s="3">
        <v>3548</v>
      </c>
      <c r="B3554" s="372">
        <v>4010</v>
      </c>
      <c r="C3554" s="373" t="s">
        <v>5301</v>
      </c>
      <c r="D3554" s="146">
        <v>150</v>
      </c>
      <c r="E3554" s="372"/>
      <c r="F3554" s="372" t="s">
        <v>5269</v>
      </c>
      <c r="G3554" s="372" t="s">
        <v>1043</v>
      </c>
      <c r="H3554" s="585">
        <v>65682.436000000002</v>
      </c>
      <c r="I3554" s="372" t="s">
        <v>364</v>
      </c>
      <c r="J3554" s="159">
        <v>45231</v>
      </c>
      <c r="K3554" s="372">
        <v>304</v>
      </c>
      <c r="L3554" s="146" t="s">
        <v>5270</v>
      </c>
    </row>
    <row r="3555" spans="1:12" ht="51" hidden="1" customHeight="1" x14ac:dyDescent="0.2">
      <c r="A3555" s="3">
        <v>3549</v>
      </c>
      <c r="B3555" s="372">
        <v>4010</v>
      </c>
      <c r="C3555" s="373" t="s">
        <v>5302</v>
      </c>
      <c r="D3555" s="146">
        <v>10</v>
      </c>
      <c r="E3555" s="372"/>
      <c r="F3555" s="372" t="s">
        <v>5269</v>
      </c>
      <c r="G3555" s="372" t="s">
        <v>1045</v>
      </c>
      <c r="H3555" s="585">
        <v>75448.666799999992</v>
      </c>
      <c r="I3555" s="372" t="s">
        <v>364</v>
      </c>
      <c r="J3555" s="159">
        <v>45231</v>
      </c>
      <c r="K3555" s="372">
        <v>304</v>
      </c>
      <c r="L3555" s="146" t="s">
        <v>5270</v>
      </c>
    </row>
    <row r="3556" spans="1:12" ht="51" hidden="1" customHeight="1" x14ac:dyDescent="0.2">
      <c r="A3556" s="3">
        <v>3550</v>
      </c>
      <c r="B3556" s="372">
        <v>4010</v>
      </c>
      <c r="C3556" s="373" t="s">
        <v>5303</v>
      </c>
      <c r="D3556" s="146">
        <v>50</v>
      </c>
      <c r="E3556" s="372"/>
      <c r="F3556" s="372" t="s">
        <v>5269</v>
      </c>
      <c r="G3556" s="372" t="s">
        <v>1047</v>
      </c>
      <c r="H3556" s="585">
        <v>645707</v>
      </c>
      <c r="I3556" s="372" t="s">
        <v>364</v>
      </c>
      <c r="J3556" s="159">
        <v>45231</v>
      </c>
      <c r="K3556" s="372">
        <v>304</v>
      </c>
      <c r="L3556" s="146" t="s">
        <v>5270</v>
      </c>
    </row>
    <row r="3557" spans="1:12" ht="102" hidden="1" customHeight="1" x14ac:dyDescent="0.2">
      <c r="A3557" s="3">
        <v>3551</v>
      </c>
      <c r="B3557" s="372">
        <v>4010</v>
      </c>
      <c r="C3557" s="373" t="s">
        <v>5304</v>
      </c>
      <c r="D3557" s="146">
        <v>100</v>
      </c>
      <c r="E3557" s="372"/>
      <c r="F3557" s="372" t="s">
        <v>5269</v>
      </c>
      <c r="G3557" s="372" t="s">
        <v>1060</v>
      </c>
      <c r="H3557" s="585">
        <v>34960.715999999993</v>
      </c>
      <c r="I3557" s="372" t="s">
        <v>364</v>
      </c>
      <c r="J3557" s="159">
        <v>45231</v>
      </c>
      <c r="K3557" s="372">
        <v>304</v>
      </c>
      <c r="L3557" s="146" t="s">
        <v>5270</v>
      </c>
    </row>
    <row r="3558" spans="1:12" ht="102" hidden="1" customHeight="1" x14ac:dyDescent="0.2">
      <c r="A3558" s="3">
        <v>3552</v>
      </c>
      <c r="B3558" s="372">
        <v>4010</v>
      </c>
      <c r="C3558" s="373" t="s">
        <v>5305</v>
      </c>
      <c r="D3558" s="146">
        <v>50</v>
      </c>
      <c r="E3558" s="372"/>
      <c r="F3558" s="372" t="s">
        <v>5269</v>
      </c>
      <c r="G3558" s="372" t="s">
        <v>1062</v>
      </c>
      <c r="H3558" s="585">
        <v>21985.599999999999</v>
      </c>
      <c r="I3558" s="372" t="s">
        <v>364</v>
      </c>
      <c r="J3558" s="159">
        <v>45231</v>
      </c>
      <c r="K3558" s="372">
        <v>304</v>
      </c>
      <c r="L3558" s="146" t="s">
        <v>5270</v>
      </c>
    </row>
    <row r="3559" spans="1:12" ht="76.5" hidden="1" customHeight="1" x14ac:dyDescent="0.2">
      <c r="A3559" s="3">
        <v>3553</v>
      </c>
      <c r="B3559" s="372">
        <v>4010</v>
      </c>
      <c r="C3559" s="373" t="s">
        <v>5306</v>
      </c>
      <c r="D3559" s="146">
        <v>10</v>
      </c>
      <c r="E3559" s="372"/>
      <c r="F3559" s="372" t="s">
        <v>5269</v>
      </c>
      <c r="G3559" s="372" t="s">
        <v>5307</v>
      </c>
      <c r="H3559" s="585">
        <v>130187.92</v>
      </c>
      <c r="I3559" s="372" t="s">
        <v>364</v>
      </c>
      <c r="J3559" s="159">
        <v>45231</v>
      </c>
      <c r="K3559" s="372">
        <v>304</v>
      </c>
      <c r="L3559" s="146" t="s">
        <v>5270</v>
      </c>
    </row>
    <row r="3560" spans="1:12" ht="51" hidden="1" customHeight="1" x14ac:dyDescent="0.2">
      <c r="A3560" s="3">
        <v>3554</v>
      </c>
      <c r="B3560" s="372">
        <v>4010</v>
      </c>
      <c r="C3560" s="373" t="s">
        <v>5308</v>
      </c>
      <c r="D3560" s="146">
        <v>15</v>
      </c>
      <c r="E3560" s="372"/>
      <c r="F3560" s="372" t="s">
        <v>5269</v>
      </c>
      <c r="G3560" s="372" t="s">
        <v>5309</v>
      </c>
      <c r="H3560" s="585">
        <v>150515.75039999999</v>
      </c>
      <c r="I3560" s="372" t="s">
        <v>364</v>
      </c>
      <c r="J3560" s="159">
        <v>45231</v>
      </c>
      <c r="K3560" s="372">
        <v>304</v>
      </c>
      <c r="L3560" s="146" t="s">
        <v>5270</v>
      </c>
    </row>
    <row r="3561" spans="1:12" ht="51" hidden="1" customHeight="1" x14ac:dyDescent="0.2">
      <c r="A3561" s="3">
        <v>3555</v>
      </c>
      <c r="B3561" s="372">
        <v>4010</v>
      </c>
      <c r="C3561" s="373" t="s">
        <v>5310</v>
      </c>
      <c r="D3561" s="146">
        <v>100</v>
      </c>
      <c r="E3561" s="372"/>
      <c r="F3561" s="372" t="s">
        <v>5269</v>
      </c>
      <c r="G3561" s="372" t="s">
        <v>1228</v>
      </c>
      <c r="H3561" s="585">
        <v>216302.72399999999</v>
      </c>
      <c r="I3561" s="372" t="s">
        <v>35</v>
      </c>
      <c r="J3561" s="159">
        <v>45231</v>
      </c>
      <c r="K3561" s="372">
        <v>314</v>
      </c>
      <c r="L3561" s="146" t="s">
        <v>5270</v>
      </c>
    </row>
    <row r="3562" spans="1:12" ht="51" hidden="1" customHeight="1" x14ac:dyDescent="0.2">
      <c r="A3562" s="3">
        <v>3556</v>
      </c>
      <c r="B3562" s="372">
        <v>4010</v>
      </c>
      <c r="C3562" s="373" t="s">
        <v>5311</v>
      </c>
      <c r="D3562" s="146">
        <v>200</v>
      </c>
      <c r="E3562" s="372"/>
      <c r="F3562" s="372" t="s">
        <v>5269</v>
      </c>
      <c r="G3562" s="372" t="s">
        <v>1230</v>
      </c>
      <c r="H3562" s="585">
        <v>534647.03999999992</v>
      </c>
      <c r="I3562" s="372" t="s">
        <v>35</v>
      </c>
      <c r="J3562" s="159">
        <v>45231</v>
      </c>
      <c r="K3562" s="372">
        <v>314</v>
      </c>
      <c r="L3562" s="146" t="s">
        <v>5270</v>
      </c>
    </row>
    <row r="3563" spans="1:12" ht="51" hidden="1" customHeight="1" x14ac:dyDescent="0.2">
      <c r="A3563" s="3">
        <v>3557</v>
      </c>
      <c r="B3563" s="372">
        <v>4010</v>
      </c>
      <c r="C3563" s="373" t="s">
        <v>5312</v>
      </c>
      <c r="D3563" s="146">
        <v>200</v>
      </c>
      <c r="E3563" s="372"/>
      <c r="F3563" s="372" t="s">
        <v>5269</v>
      </c>
      <c r="G3563" s="372" t="s">
        <v>1232</v>
      </c>
      <c r="H3563" s="585">
        <v>501002.4</v>
      </c>
      <c r="I3563" s="372" t="s">
        <v>35</v>
      </c>
      <c r="J3563" s="159">
        <v>45231</v>
      </c>
      <c r="K3563" s="372">
        <v>314</v>
      </c>
      <c r="L3563" s="146" t="s">
        <v>5270</v>
      </c>
    </row>
    <row r="3564" spans="1:12" ht="51" hidden="1" customHeight="1" x14ac:dyDescent="0.2">
      <c r="A3564" s="3">
        <v>3558</v>
      </c>
      <c r="B3564" s="372">
        <v>4010</v>
      </c>
      <c r="C3564" s="373" t="s">
        <v>5313</v>
      </c>
      <c r="D3564" s="146">
        <v>150</v>
      </c>
      <c r="E3564" s="372"/>
      <c r="F3564" s="372" t="s">
        <v>5269</v>
      </c>
      <c r="G3564" s="372" t="s">
        <v>1234</v>
      </c>
      <c r="H3564" s="585">
        <v>381643.19999999995</v>
      </c>
      <c r="I3564" s="372" t="s">
        <v>35</v>
      </c>
      <c r="J3564" s="159">
        <v>45231</v>
      </c>
      <c r="K3564" s="372">
        <v>314</v>
      </c>
      <c r="L3564" s="146" t="s">
        <v>5270</v>
      </c>
    </row>
    <row r="3565" spans="1:12" ht="51" hidden="1" customHeight="1" x14ac:dyDescent="0.2">
      <c r="A3565" s="3">
        <v>3559</v>
      </c>
      <c r="B3565" s="372">
        <v>4010</v>
      </c>
      <c r="C3565" s="373" t="s">
        <v>5314</v>
      </c>
      <c r="D3565" s="146">
        <v>150</v>
      </c>
      <c r="E3565" s="372"/>
      <c r="F3565" s="372" t="s">
        <v>5269</v>
      </c>
      <c r="G3565" s="372" t="s">
        <v>1236</v>
      </c>
      <c r="H3565" s="585">
        <v>415317.60000000003</v>
      </c>
      <c r="I3565" s="372" t="s">
        <v>35</v>
      </c>
      <c r="J3565" s="159">
        <v>45231</v>
      </c>
      <c r="K3565" s="372">
        <v>314</v>
      </c>
      <c r="L3565" s="146" t="s">
        <v>5270</v>
      </c>
    </row>
    <row r="3566" spans="1:12" ht="51" hidden="1" customHeight="1" x14ac:dyDescent="0.2">
      <c r="A3566" s="3">
        <v>3560</v>
      </c>
      <c r="B3566" s="372">
        <v>4010</v>
      </c>
      <c r="C3566" s="373" t="s">
        <v>5315</v>
      </c>
      <c r="D3566" s="146">
        <v>150</v>
      </c>
      <c r="E3566" s="372"/>
      <c r="F3566" s="372" t="s">
        <v>5269</v>
      </c>
      <c r="G3566" s="372" t="s">
        <v>1238</v>
      </c>
      <c r="H3566" s="585">
        <v>451236.6</v>
      </c>
      <c r="I3566" s="372" t="s">
        <v>35</v>
      </c>
      <c r="J3566" s="159">
        <v>45231</v>
      </c>
      <c r="K3566" s="372">
        <v>314</v>
      </c>
      <c r="L3566" s="146" t="s">
        <v>5270</v>
      </c>
    </row>
    <row r="3567" spans="1:12" ht="51" hidden="1" customHeight="1" x14ac:dyDescent="0.2">
      <c r="A3567" s="3">
        <v>3561</v>
      </c>
      <c r="B3567" s="372">
        <v>4010</v>
      </c>
      <c r="C3567" s="373" t="s">
        <v>5316</v>
      </c>
      <c r="D3567" s="146">
        <v>300</v>
      </c>
      <c r="E3567" s="372"/>
      <c r="F3567" s="372" t="s">
        <v>5269</v>
      </c>
      <c r="G3567" s="372" t="s">
        <v>1240</v>
      </c>
      <c r="H3567" s="585">
        <v>913698.00000000012</v>
      </c>
      <c r="I3567" s="372" t="s">
        <v>35</v>
      </c>
      <c r="J3567" s="159">
        <v>45231</v>
      </c>
      <c r="K3567" s="372">
        <v>314</v>
      </c>
      <c r="L3567" s="146" t="s">
        <v>5270</v>
      </c>
    </row>
    <row r="3568" spans="1:12" ht="51" hidden="1" customHeight="1" x14ac:dyDescent="0.2">
      <c r="A3568" s="3">
        <v>3562</v>
      </c>
      <c r="B3568" s="372">
        <v>4010</v>
      </c>
      <c r="C3568" s="373" t="s">
        <v>5317</v>
      </c>
      <c r="D3568" s="146">
        <v>100</v>
      </c>
      <c r="E3568" s="372"/>
      <c r="F3568" s="372" t="s">
        <v>5269</v>
      </c>
      <c r="G3568" s="372" t="s">
        <v>1242</v>
      </c>
      <c r="H3568" s="585">
        <v>268533</v>
      </c>
      <c r="I3568" s="372" t="s">
        <v>35</v>
      </c>
      <c r="J3568" s="159">
        <v>45231</v>
      </c>
      <c r="K3568" s="372">
        <v>314</v>
      </c>
      <c r="L3568" s="146" t="s">
        <v>5270</v>
      </c>
    </row>
    <row r="3569" spans="1:12" ht="51" hidden="1" customHeight="1" x14ac:dyDescent="0.2">
      <c r="A3569" s="3">
        <v>3563</v>
      </c>
      <c r="B3569" s="372">
        <v>4010</v>
      </c>
      <c r="C3569" s="373" t="s">
        <v>5318</v>
      </c>
      <c r="D3569" s="146">
        <v>100</v>
      </c>
      <c r="E3569" s="372"/>
      <c r="F3569" s="372" t="s">
        <v>5269</v>
      </c>
      <c r="G3569" s="372" t="s">
        <v>1244</v>
      </c>
      <c r="H3569" s="585">
        <v>389126.39999999997</v>
      </c>
      <c r="I3569" s="372" t="s">
        <v>35</v>
      </c>
      <c r="J3569" s="159">
        <v>45231</v>
      </c>
      <c r="K3569" s="372">
        <v>314</v>
      </c>
      <c r="L3569" s="146" t="s">
        <v>5270</v>
      </c>
    </row>
    <row r="3570" spans="1:12" ht="51" hidden="1" customHeight="1" x14ac:dyDescent="0.2">
      <c r="A3570" s="3">
        <v>3564</v>
      </c>
      <c r="B3570" s="372">
        <v>4010</v>
      </c>
      <c r="C3570" s="373" t="s">
        <v>5319</v>
      </c>
      <c r="D3570" s="146">
        <v>100</v>
      </c>
      <c r="E3570" s="372"/>
      <c r="F3570" s="372" t="s">
        <v>5269</v>
      </c>
      <c r="G3570" s="372" t="s">
        <v>1246</v>
      </c>
      <c r="H3570" s="585">
        <v>426581.1</v>
      </c>
      <c r="I3570" s="372" t="s">
        <v>35</v>
      </c>
      <c r="J3570" s="159">
        <v>45231</v>
      </c>
      <c r="K3570" s="372">
        <v>314</v>
      </c>
      <c r="L3570" s="146" t="s">
        <v>5270</v>
      </c>
    </row>
    <row r="3571" spans="1:12" ht="63.75" hidden="1" customHeight="1" x14ac:dyDescent="0.2">
      <c r="A3571" s="3">
        <v>3565</v>
      </c>
      <c r="B3571" s="372">
        <v>4010</v>
      </c>
      <c r="C3571" s="373" t="s">
        <v>5320</v>
      </c>
      <c r="D3571" s="146">
        <v>50</v>
      </c>
      <c r="E3571" s="372"/>
      <c r="F3571" s="372" t="s">
        <v>5269</v>
      </c>
      <c r="G3571" s="372" t="s">
        <v>1256</v>
      </c>
      <c r="H3571" s="585">
        <v>147593.4</v>
      </c>
      <c r="I3571" s="372" t="s">
        <v>35</v>
      </c>
      <c r="J3571" s="159">
        <v>45231</v>
      </c>
      <c r="K3571" s="372">
        <v>314</v>
      </c>
      <c r="L3571" s="146" t="s">
        <v>5270</v>
      </c>
    </row>
    <row r="3572" spans="1:12" ht="76.5" hidden="1" customHeight="1" x14ac:dyDescent="0.2">
      <c r="A3572" s="3">
        <v>3566</v>
      </c>
      <c r="B3572" s="372">
        <v>4010</v>
      </c>
      <c r="C3572" s="373" t="s">
        <v>5321</v>
      </c>
      <c r="D3572" s="146">
        <v>10</v>
      </c>
      <c r="E3572" s="372"/>
      <c r="F3572" s="372" t="s">
        <v>5269</v>
      </c>
      <c r="G3572" s="372" t="s">
        <v>5322</v>
      </c>
      <c r="H3572" s="585">
        <v>13490.8752</v>
      </c>
      <c r="I3572" s="372" t="s">
        <v>364</v>
      </c>
      <c r="J3572" s="159">
        <v>45231</v>
      </c>
      <c r="K3572" s="372">
        <v>304</v>
      </c>
      <c r="L3572" s="146" t="s">
        <v>5270</v>
      </c>
    </row>
    <row r="3573" spans="1:12" ht="51" hidden="1" customHeight="1" x14ac:dyDescent="0.2">
      <c r="A3573" s="3">
        <v>3567</v>
      </c>
      <c r="B3573" s="372">
        <v>4010</v>
      </c>
      <c r="C3573" s="373" t="s">
        <v>5323</v>
      </c>
      <c r="D3573" s="146">
        <v>10</v>
      </c>
      <c r="E3573" s="372"/>
      <c r="F3573" s="372" t="s">
        <v>5269</v>
      </c>
      <c r="G3573" s="372" t="s">
        <v>5324</v>
      </c>
      <c r="H3573" s="585">
        <v>463597.41600000003</v>
      </c>
      <c r="I3573" s="372" t="s">
        <v>364</v>
      </c>
      <c r="J3573" s="159">
        <v>45231</v>
      </c>
      <c r="K3573" s="372">
        <v>304</v>
      </c>
      <c r="L3573" s="146" t="s">
        <v>5270</v>
      </c>
    </row>
    <row r="3574" spans="1:12" ht="38.25" hidden="1" customHeight="1" x14ac:dyDescent="0.2">
      <c r="A3574" s="3">
        <v>3568</v>
      </c>
      <c r="B3574" s="372">
        <v>4010</v>
      </c>
      <c r="C3574" s="373" t="s">
        <v>5325</v>
      </c>
      <c r="D3574" s="146">
        <v>50</v>
      </c>
      <c r="E3574" s="372"/>
      <c r="F3574" s="372" t="s">
        <v>5269</v>
      </c>
      <c r="G3574" s="372" t="s">
        <v>1263</v>
      </c>
      <c r="H3574" s="585">
        <v>445509.6</v>
      </c>
      <c r="I3574" s="372" t="s">
        <v>35</v>
      </c>
      <c r="J3574" s="159">
        <v>45231</v>
      </c>
      <c r="K3574" s="372">
        <v>314</v>
      </c>
      <c r="L3574" s="146" t="s">
        <v>5270</v>
      </c>
    </row>
    <row r="3575" spans="1:12" ht="76.5" hidden="1" customHeight="1" x14ac:dyDescent="0.2">
      <c r="A3575" s="3">
        <v>3569</v>
      </c>
      <c r="B3575" s="372">
        <v>4010</v>
      </c>
      <c r="C3575" s="373" t="s">
        <v>5326</v>
      </c>
      <c r="D3575" s="146">
        <v>5</v>
      </c>
      <c r="E3575" s="372"/>
      <c r="F3575" s="372" t="s">
        <v>5269</v>
      </c>
      <c r="G3575" s="372" t="s">
        <v>2454</v>
      </c>
      <c r="H3575" s="585">
        <v>78057.738800000006</v>
      </c>
      <c r="I3575" s="372" t="s">
        <v>364</v>
      </c>
      <c r="J3575" s="159">
        <v>45231</v>
      </c>
      <c r="K3575" s="372">
        <v>304</v>
      </c>
      <c r="L3575" s="146" t="s">
        <v>5270</v>
      </c>
    </row>
    <row r="3576" spans="1:12" ht="63.75" hidden="1" customHeight="1" x14ac:dyDescent="0.2">
      <c r="A3576" s="3">
        <v>3570</v>
      </c>
      <c r="B3576" s="372">
        <v>4010</v>
      </c>
      <c r="C3576" s="373" t="s">
        <v>5327</v>
      </c>
      <c r="D3576" s="146">
        <v>10</v>
      </c>
      <c r="E3576" s="372"/>
      <c r="F3576" s="372" t="s">
        <v>5269</v>
      </c>
      <c r="G3576" s="372" t="s">
        <v>5328</v>
      </c>
      <c r="H3576" s="585">
        <v>21943.08</v>
      </c>
      <c r="I3576" s="372" t="s">
        <v>364</v>
      </c>
      <c r="J3576" s="159">
        <v>45231</v>
      </c>
      <c r="K3576" s="372">
        <v>304</v>
      </c>
      <c r="L3576" s="146" t="s">
        <v>5270</v>
      </c>
    </row>
    <row r="3577" spans="1:12" ht="63.75" hidden="1" customHeight="1" x14ac:dyDescent="0.2">
      <c r="A3577" s="3">
        <v>3571</v>
      </c>
      <c r="B3577" s="372">
        <v>4010</v>
      </c>
      <c r="C3577" s="373" t="s">
        <v>5329</v>
      </c>
      <c r="D3577" s="146">
        <v>200</v>
      </c>
      <c r="E3577" s="372"/>
      <c r="F3577" s="372" t="s">
        <v>5269</v>
      </c>
      <c r="G3577" s="372" t="s">
        <v>1265</v>
      </c>
      <c r="H3577" s="585">
        <v>506239.19999999995</v>
      </c>
      <c r="I3577" s="372" t="s">
        <v>35</v>
      </c>
      <c r="J3577" s="159">
        <v>45231</v>
      </c>
      <c r="K3577" s="372">
        <v>314</v>
      </c>
      <c r="L3577" s="146" t="s">
        <v>5270</v>
      </c>
    </row>
    <row r="3578" spans="1:12" ht="63.75" hidden="1" customHeight="1" x14ac:dyDescent="0.2">
      <c r="A3578" s="3">
        <v>3572</v>
      </c>
      <c r="B3578" s="372">
        <v>4010</v>
      </c>
      <c r="C3578" s="373" t="s">
        <v>5330</v>
      </c>
      <c r="D3578" s="146">
        <v>10</v>
      </c>
      <c r="E3578" s="372"/>
      <c r="F3578" s="372" t="s">
        <v>5269</v>
      </c>
      <c r="G3578" s="372" t="s">
        <v>1268</v>
      </c>
      <c r="H3578" s="585">
        <v>39813.479999999996</v>
      </c>
      <c r="I3578" s="372" t="s">
        <v>364</v>
      </c>
      <c r="J3578" s="159">
        <v>45231</v>
      </c>
      <c r="K3578" s="372">
        <v>304</v>
      </c>
      <c r="L3578" s="146" t="s">
        <v>5270</v>
      </c>
    </row>
    <row r="3579" spans="1:12" ht="76.5" hidden="1" customHeight="1" x14ac:dyDescent="0.2">
      <c r="A3579" s="3">
        <v>3573</v>
      </c>
      <c r="B3579" s="372">
        <v>4010</v>
      </c>
      <c r="C3579" s="373" t="s">
        <v>5331</v>
      </c>
      <c r="D3579" s="146">
        <v>50</v>
      </c>
      <c r="E3579" s="372"/>
      <c r="F3579" s="372" t="s">
        <v>5269</v>
      </c>
      <c r="G3579" s="372" t="s">
        <v>1270</v>
      </c>
      <c r="H3579" s="631">
        <v>381200.39999999997</v>
      </c>
      <c r="I3579" s="372" t="s">
        <v>35</v>
      </c>
      <c r="J3579" s="159">
        <v>45231</v>
      </c>
      <c r="K3579" s="372">
        <v>314</v>
      </c>
      <c r="L3579" s="146" t="s">
        <v>5270</v>
      </c>
    </row>
    <row r="3580" spans="1:12" ht="63.75" hidden="1" customHeight="1" x14ac:dyDescent="0.2">
      <c r="A3580" s="3">
        <v>3574</v>
      </c>
      <c r="B3580" s="372">
        <v>4010</v>
      </c>
      <c r="C3580" s="373" t="s">
        <v>5332</v>
      </c>
      <c r="D3580" s="146">
        <v>150</v>
      </c>
      <c r="E3580" s="372"/>
      <c r="F3580" s="372" t="s">
        <v>5269</v>
      </c>
      <c r="G3580" s="372" t="s">
        <v>5333</v>
      </c>
      <c r="H3580" s="585">
        <v>568938.92200000002</v>
      </c>
      <c r="I3580" s="372" t="s">
        <v>364</v>
      </c>
      <c r="J3580" s="159">
        <v>45231</v>
      </c>
      <c r="K3580" s="372">
        <v>304</v>
      </c>
      <c r="L3580" s="146" t="s">
        <v>5270</v>
      </c>
    </row>
    <row r="3581" spans="1:12" ht="51" hidden="1" customHeight="1" x14ac:dyDescent="0.2">
      <c r="A3581" s="3">
        <v>3575</v>
      </c>
      <c r="B3581" s="372">
        <v>4010</v>
      </c>
      <c r="C3581" s="373" t="s">
        <v>5334</v>
      </c>
      <c r="D3581" s="146">
        <v>100</v>
      </c>
      <c r="E3581" s="372"/>
      <c r="F3581" s="372" t="s">
        <v>5269</v>
      </c>
      <c r="G3581" s="372" t="s">
        <v>5335</v>
      </c>
      <c r="H3581" s="585">
        <v>76293.599999999991</v>
      </c>
      <c r="I3581" s="372" t="s">
        <v>364</v>
      </c>
      <c r="J3581" s="159">
        <v>45231</v>
      </c>
      <c r="K3581" s="372">
        <v>304</v>
      </c>
      <c r="L3581" s="146" t="s">
        <v>5270</v>
      </c>
    </row>
    <row r="3582" spans="1:12" ht="51" hidden="1" customHeight="1" x14ac:dyDescent="0.2">
      <c r="A3582" s="3">
        <v>3576</v>
      </c>
      <c r="B3582" s="372">
        <v>4010</v>
      </c>
      <c r="C3582" s="373" t="s">
        <v>5336</v>
      </c>
      <c r="D3582" s="146">
        <v>10</v>
      </c>
      <c r="E3582" s="372"/>
      <c r="F3582" s="372" t="s">
        <v>5269</v>
      </c>
      <c r="G3582" s="372" t="s">
        <v>5337</v>
      </c>
      <c r="H3582" s="585">
        <v>13296</v>
      </c>
      <c r="I3582" s="372" t="s">
        <v>364</v>
      </c>
      <c r="J3582" s="159">
        <v>45231</v>
      </c>
      <c r="K3582" s="372">
        <v>304</v>
      </c>
      <c r="L3582" s="146" t="s">
        <v>5270</v>
      </c>
    </row>
    <row r="3583" spans="1:12" ht="76.5" hidden="1" customHeight="1" x14ac:dyDescent="0.2">
      <c r="A3583" s="3">
        <v>3577</v>
      </c>
      <c r="B3583" s="372">
        <v>4010</v>
      </c>
      <c r="C3583" s="373" t="s">
        <v>5338</v>
      </c>
      <c r="D3583" s="146">
        <v>50</v>
      </c>
      <c r="E3583" s="372"/>
      <c r="F3583" s="372" t="s">
        <v>5269</v>
      </c>
      <c r="G3583" s="372" t="s">
        <v>5339</v>
      </c>
      <c r="H3583" s="585">
        <v>86350.8</v>
      </c>
      <c r="I3583" s="372" t="s">
        <v>364</v>
      </c>
      <c r="J3583" s="159">
        <v>45231</v>
      </c>
      <c r="K3583" s="372">
        <v>304</v>
      </c>
      <c r="L3583" s="146" t="s">
        <v>5270</v>
      </c>
    </row>
    <row r="3584" spans="1:12" ht="63.75" hidden="1" customHeight="1" x14ac:dyDescent="0.2">
      <c r="A3584" s="3">
        <v>3578</v>
      </c>
      <c r="B3584" s="372">
        <v>4010</v>
      </c>
      <c r="C3584" s="373" t="s">
        <v>5340</v>
      </c>
      <c r="D3584" s="146">
        <v>300</v>
      </c>
      <c r="E3584" s="372"/>
      <c r="F3584" s="372" t="s">
        <v>5269</v>
      </c>
      <c r="G3584" s="372" t="s">
        <v>5341</v>
      </c>
      <c r="H3584" s="585">
        <v>477730.8</v>
      </c>
      <c r="I3584" s="372" t="s">
        <v>364</v>
      </c>
      <c r="J3584" s="159">
        <v>45231</v>
      </c>
      <c r="K3584" s="372">
        <v>304</v>
      </c>
      <c r="L3584" s="146" t="s">
        <v>5270</v>
      </c>
    </row>
    <row r="3585" spans="1:12" ht="89.25" hidden="1" customHeight="1" x14ac:dyDescent="0.2">
      <c r="A3585" s="3">
        <v>3579</v>
      </c>
      <c r="B3585" s="372">
        <v>4010</v>
      </c>
      <c r="C3585" s="373" t="s">
        <v>5342</v>
      </c>
      <c r="D3585" s="146">
        <v>5</v>
      </c>
      <c r="E3585" s="372"/>
      <c r="F3585" s="372" t="s">
        <v>5269</v>
      </c>
      <c r="G3585" s="372" t="s">
        <v>5343</v>
      </c>
      <c r="H3585" s="585">
        <v>273629.96099999995</v>
      </c>
      <c r="I3585" s="372" t="s">
        <v>35</v>
      </c>
      <c r="J3585" s="159">
        <v>45231</v>
      </c>
      <c r="K3585" s="372">
        <v>314</v>
      </c>
      <c r="L3585" s="146" t="s">
        <v>5270</v>
      </c>
    </row>
    <row r="3586" spans="1:12" ht="63.75" hidden="1" customHeight="1" x14ac:dyDescent="0.2">
      <c r="A3586" s="3">
        <v>3580</v>
      </c>
      <c r="B3586" s="372">
        <v>4010</v>
      </c>
      <c r="C3586" s="373" t="s">
        <v>5344</v>
      </c>
      <c r="D3586" s="146">
        <v>500</v>
      </c>
      <c r="E3586" s="372"/>
      <c r="F3586" s="372" t="s">
        <v>5269</v>
      </c>
      <c r="G3586" s="372" t="s">
        <v>5345</v>
      </c>
      <c r="H3586" s="585">
        <v>1157661.4068000002</v>
      </c>
      <c r="I3586" s="372" t="s">
        <v>364</v>
      </c>
      <c r="J3586" s="159">
        <v>45231</v>
      </c>
      <c r="K3586" s="372">
        <v>304</v>
      </c>
      <c r="L3586" s="146" t="s">
        <v>5270</v>
      </c>
    </row>
    <row r="3587" spans="1:12" ht="38.25" hidden="1" customHeight="1" x14ac:dyDescent="0.2">
      <c r="A3587" s="3">
        <v>3581</v>
      </c>
      <c r="B3587" s="372">
        <v>4010</v>
      </c>
      <c r="C3587" s="373" t="s">
        <v>5346</v>
      </c>
      <c r="D3587" s="146">
        <v>50</v>
      </c>
      <c r="E3587" s="372"/>
      <c r="F3587" s="372" t="s">
        <v>5269</v>
      </c>
      <c r="G3587" s="372" t="s">
        <v>2458</v>
      </c>
      <c r="H3587" s="585">
        <v>331140.054</v>
      </c>
      <c r="I3587" s="372" t="s">
        <v>35</v>
      </c>
      <c r="J3587" s="159">
        <v>45231</v>
      </c>
      <c r="K3587" s="372">
        <v>314</v>
      </c>
      <c r="L3587" s="146" t="s">
        <v>5270</v>
      </c>
    </row>
    <row r="3588" spans="1:12" ht="89.25" hidden="1" customHeight="1" x14ac:dyDescent="0.2">
      <c r="A3588" s="3">
        <v>3582</v>
      </c>
      <c r="B3588" s="372">
        <v>4010</v>
      </c>
      <c r="C3588" s="373" t="s">
        <v>5347</v>
      </c>
      <c r="D3588" s="146">
        <v>10</v>
      </c>
      <c r="E3588" s="372"/>
      <c r="F3588" s="372" t="s">
        <v>5269</v>
      </c>
      <c r="G3588" s="372" t="s">
        <v>5348</v>
      </c>
      <c r="H3588" s="585">
        <v>12042.557999999999</v>
      </c>
      <c r="I3588" s="372" t="s">
        <v>364</v>
      </c>
      <c r="J3588" s="159">
        <v>45231</v>
      </c>
      <c r="K3588" s="372">
        <v>304</v>
      </c>
      <c r="L3588" s="146" t="s">
        <v>5270</v>
      </c>
    </row>
    <row r="3589" spans="1:12" ht="89.25" hidden="1" customHeight="1" x14ac:dyDescent="0.2">
      <c r="A3589" s="3">
        <v>3583</v>
      </c>
      <c r="B3589" s="372">
        <v>4010</v>
      </c>
      <c r="C3589" s="373" t="s">
        <v>5349</v>
      </c>
      <c r="D3589" s="146">
        <v>15</v>
      </c>
      <c r="E3589" s="372"/>
      <c r="F3589" s="372" t="s">
        <v>5269</v>
      </c>
      <c r="G3589" s="372" t="s">
        <v>5350</v>
      </c>
      <c r="H3589" s="585">
        <v>54563.885999999999</v>
      </c>
      <c r="I3589" s="372" t="s">
        <v>364</v>
      </c>
      <c r="J3589" s="159">
        <v>45231</v>
      </c>
      <c r="K3589" s="372">
        <v>304</v>
      </c>
      <c r="L3589" s="146" t="s">
        <v>5270</v>
      </c>
    </row>
    <row r="3590" spans="1:12" ht="63.75" hidden="1" customHeight="1" x14ac:dyDescent="0.2">
      <c r="A3590" s="3">
        <v>3584</v>
      </c>
      <c r="B3590" s="372">
        <v>4010</v>
      </c>
      <c r="C3590" s="373" t="s">
        <v>5351</v>
      </c>
      <c r="D3590" s="146">
        <v>50</v>
      </c>
      <c r="E3590" s="372"/>
      <c r="F3590" s="372" t="s">
        <v>5269</v>
      </c>
      <c r="G3590" s="372" t="s">
        <v>1276</v>
      </c>
      <c r="H3590" s="585">
        <v>519064.23</v>
      </c>
      <c r="I3590" s="372" t="s">
        <v>35</v>
      </c>
      <c r="J3590" s="159">
        <v>45231</v>
      </c>
      <c r="K3590" s="372">
        <v>314</v>
      </c>
      <c r="L3590" s="146" t="s">
        <v>5270</v>
      </c>
    </row>
    <row r="3591" spans="1:12" ht="63.75" hidden="1" customHeight="1" x14ac:dyDescent="0.2">
      <c r="A3591" s="3">
        <v>3585</v>
      </c>
      <c r="B3591" s="372">
        <v>4010</v>
      </c>
      <c r="C3591" s="373" t="s">
        <v>5352</v>
      </c>
      <c r="D3591" s="146">
        <v>10</v>
      </c>
      <c r="E3591" s="372"/>
      <c r="F3591" s="372" t="s">
        <v>5269</v>
      </c>
      <c r="G3591" s="372" t="s">
        <v>1278</v>
      </c>
      <c r="H3591" s="585">
        <v>14256.62</v>
      </c>
      <c r="I3591" s="372" t="s">
        <v>35</v>
      </c>
      <c r="J3591" s="159">
        <v>45231</v>
      </c>
      <c r="K3591" s="372">
        <v>314</v>
      </c>
      <c r="L3591" s="146" t="s">
        <v>5270</v>
      </c>
    </row>
    <row r="3592" spans="1:12" ht="140.25" hidden="1" customHeight="1" x14ac:dyDescent="0.2">
      <c r="A3592" s="3">
        <v>3586</v>
      </c>
      <c r="B3592" s="372">
        <v>4010</v>
      </c>
      <c r="C3592" s="373" t="s">
        <v>5353</v>
      </c>
      <c r="D3592" s="146">
        <v>40</v>
      </c>
      <c r="E3592" s="372"/>
      <c r="F3592" s="372" t="s">
        <v>5269</v>
      </c>
      <c r="G3592" s="372" t="s">
        <v>2437</v>
      </c>
      <c r="H3592" s="585">
        <v>651765.12</v>
      </c>
      <c r="I3592" s="372" t="s">
        <v>35</v>
      </c>
      <c r="J3592" s="159">
        <v>45231</v>
      </c>
      <c r="K3592" s="372">
        <v>314</v>
      </c>
      <c r="L3592" s="146" t="s">
        <v>5270</v>
      </c>
    </row>
    <row r="3593" spans="1:12" ht="76.5" hidden="1" customHeight="1" x14ac:dyDescent="0.2">
      <c r="A3593" s="3">
        <v>3587</v>
      </c>
      <c r="B3593" s="372">
        <v>4010</v>
      </c>
      <c r="C3593" s="373" t="s">
        <v>5354</v>
      </c>
      <c r="D3593" s="146">
        <v>50</v>
      </c>
      <c r="E3593" s="372"/>
      <c r="F3593" s="372" t="s">
        <v>5269</v>
      </c>
      <c r="G3593" s="372" t="s">
        <v>1138</v>
      </c>
      <c r="H3593" s="585">
        <v>166444.74</v>
      </c>
      <c r="I3593" s="372" t="s">
        <v>364</v>
      </c>
      <c r="J3593" s="159">
        <v>45231</v>
      </c>
      <c r="K3593" s="372">
        <v>307</v>
      </c>
      <c r="L3593" s="146" t="s">
        <v>5270</v>
      </c>
    </row>
    <row r="3594" spans="1:12" ht="51" hidden="1" customHeight="1" x14ac:dyDescent="0.2">
      <c r="A3594" s="3">
        <v>3588</v>
      </c>
      <c r="B3594" s="372">
        <v>4010</v>
      </c>
      <c r="C3594" s="373" t="s">
        <v>5355</v>
      </c>
      <c r="D3594" s="146">
        <v>50</v>
      </c>
      <c r="E3594" s="372"/>
      <c r="F3594" s="372" t="s">
        <v>5269</v>
      </c>
      <c r="G3594" s="372" t="s">
        <v>2431</v>
      </c>
      <c r="H3594" s="585">
        <v>4833555.2599999988</v>
      </c>
      <c r="I3594" s="372" t="s">
        <v>364</v>
      </c>
      <c r="J3594" s="159">
        <v>45231</v>
      </c>
      <c r="K3594" s="372">
        <v>307</v>
      </c>
      <c r="L3594" s="146" t="s">
        <v>5270</v>
      </c>
    </row>
    <row r="3595" spans="1:12" ht="51" hidden="1" customHeight="1" x14ac:dyDescent="0.2">
      <c r="A3595" s="3">
        <v>3589</v>
      </c>
      <c r="B3595" s="372">
        <v>4010</v>
      </c>
      <c r="C3595" s="373" t="s">
        <v>5356</v>
      </c>
      <c r="D3595" s="146">
        <v>10</v>
      </c>
      <c r="E3595" s="372"/>
      <c r="F3595" s="372" t="s">
        <v>5269</v>
      </c>
      <c r="G3595" s="372" t="s">
        <v>1082</v>
      </c>
      <c r="H3595" s="585">
        <v>457359.8</v>
      </c>
      <c r="I3595" s="372" t="s">
        <v>364</v>
      </c>
      <c r="J3595" s="159">
        <v>45231</v>
      </c>
      <c r="K3595" s="372">
        <v>304</v>
      </c>
      <c r="L3595" s="146" t="s">
        <v>5270</v>
      </c>
    </row>
    <row r="3596" spans="1:12" ht="63.75" hidden="1" customHeight="1" x14ac:dyDescent="0.2">
      <c r="A3596" s="3">
        <v>3590</v>
      </c>
      <c r="B3596" s="372">
        <v>4010</v>
      </c>
      <c r="C3596" s="373" t="s">
        <v>5357</v>
      </c>
      <c r="D3596" s="146">
        <v>10</v>
      </c>
      <c r="E3596" s="372"/>
      <c r="F3596" s="372" t="s">
        <v>5269</v>
      </c>
      <c r="G3596" s="372" t="s">
        <v>5358</v>
      </c>
      <c r="H3596" s="585">
        <v>862588.07999999984</v>
      </c>
      <c r="I3596" s="372" t="s">
        <v>35</v>
      </c>
      <c r="J3596" s="159">
        <v>45231</v>
      </c>
      <c r="K3596" s="372">
        <v>314</v>
      </c>
      <c r="L3596" s="146" t="s">
        <v>5270</v>
      </c>
    </row>
    <row r="3597" spans="1:12" ht="63.75" hidden="1" customHeight="1" x14ac:dyDescent="0.2">
      <c r="A3597" s="3">
        <v>3591</v>
      </c>
      <c r="B3597" s="372">
        <v>4010</v>
      </c>
      <c r="C3597" s="373" t="s">
        <v>5359</v>
      </c>
      <c r="D3597" s="146">
        <v>10</v>
      </c>
      <c r="E3597" s="372"/>
      <c r="F3597" s="372" t="s">
        <v>5269</v>
      </c>
      <c r="G3597" s="372" t="s">
        <v>5360</v>
      </c>
      <c r="H3597" s="585">
        <v>575019.23999999987</v>
      </c>
      <c r="I3597" s="372" t="s">
        <v>35</v>
      </c>
      <c r="J3597" s="159">
        <v>45231</v>
      </c>
      <c r="K3597" s="372">
        <v>314</v>
      </c>
      <c r="L3597" s="146" t="s">
        <v>5270</v>
      </c>
    </row>
    <row r="3598" spans="1:12" ht="51" hidden="1" customHeight="1" x14ac:dyDescent="0.2">
      <c r="A3598" s="3">
        <v>3592</v>
      </c>
      <c r="B3598" s="372">
        <v>4010</v>
      </c>
      <c r="C3598" s="373" t="s">
        <v>5361</v>
      </c>
      <c r="D3598" s="146">
        <v>11</v>
      </c>
      <c r="E3598" s="372"/>
      <c r="F3598" s="372" t="s">
        <v>5269</v>
      </c>
      <c r="G3598" s="372" t="s">
        <v>5362</v>
      </c>
      <c r="H3598" s="585">
        <v>3064377.6766000004</v>
      </c>
      <c r="I3598" s="372" t="s">
        <v>364</v>
      </c>
      <c r="J3598" s="159">
        <v>45231</v>
      </c>
      <c r="K3598" s="372">
        <v>326</v>
      </c>
      <c r="L3598" s="146" t="s">
        <v>5270</v>
      </c>
    </row>
    <row r="3599" spans="1:12" ht="51" hidden="1" customHeight="1" x14ac:dyDescent="0.2">
      <c r="A3599" s="3">
        <v>3593</v>
      </c>
      <c r="B3599" s="372">
        <v>4010</v>
      </c>
      <c r="C3599" s="373" t="s">
        <v>5363</v>
      </c>
      <c r="D3599" s="146">
        <v>5</v>
      </c>
      <c r="E3599" s="372"/>
      <c r="F3599" s="372" t="s">
        <v>5269</v>
      </c>
      <c r="G3599" s="372" t="s">
        <v>5364</v>
      </c>
      <c r="H3599" s="585">
        <v>2362288.8834000002</v>
      </c>
      <c r="I3599" s="372" t="s">
        <v>364</v>
      </c>
      <c r="J3599" s="159">
        <v>45231</v>
      </c>
      <c r="K3599" s="372">
        <v>326</v>
      </c>
      <c r="L3599" s="146" t="s">
        <v>5270</v>
      </c>
    </row>
    <row r="3600" spans="1:12" ht="38.25" hidden="1" customHeight="1" x14ac:dyDescent="0.2">
      <c r="A3600" s="3">
        <v>3594</v>
      </c>
      <c r="B3600" s="372">
        <v>4010</v>
      </c>
      <c r="C3600" s="373" t="s">
        <v>5365</v>
      </c>
      <c r="D3600" s="146">
        <v>12</v>
      </c>
      <c r="E3600" s="372"/>
      <c r="F3600" s="372" t="s">
        <v>5269</v>
      </c>
      <c r="G3600" s="372" t="s">
        <v>5366</v>
      </c>
      <c r="H3600" s="585">
        <v>4573333.4399999995</v>
      </c>
      <c r="I3600" s="372" t="s">
        <v>364</v>
      </c>
      <c r="J3600" s="159">
        <v>45231</v>
      </c>
      <c r="K3600" s="372">
        <v>326</v>
      </c>
      <c r="L3600" s="146" t="s">
        <v>5270</v>
      </c>
    </row>
    <row r="3601" spans="1:12" ht="63.75" hidden="1" customHeight="1" x14ac:dyDescent="0.2">
      <c r="A3601" s="3">
        <v>3595</v>
      </c>
      <c r="B3601" s="372">
        <v>4010</v>
      </c>
      <c r="C3601" s="373" t="s">
        <v>5367</v>
      </c>
      <c r="D3601" s="146">
        <v>5</v>
      </c>
      <c r="E3601" s="372"/>
      <c r="F3601" s="372" t="s">
        <v>5269</v>
      </c>
      <c r="G3601" s="372" t="s">
        <v>5368</v>
      </c>
      <c r="H3601" s="585">
        <v>4708700</v>
      </c>
      <c r="I3601" s="372" t="s">
        <v>364</v>
      </c>
      <c r="J3601" s="159">
        <v>45231</v>
      </c>
      <c r="K3601" s="372">
        <v>411</v>
      </c>
      <c r="L3601" s="146" t="s">
        <v>5369</v>
      </c>
    </row>
    <row r="3602" spans="1:12" ht="63.75" hidden="1" customHeight="1" x14ac:dyDescent="0.2">
      <c r="A3602" s="3">
        <v>3596</v>
      </c>
      <c r="B3602" s="372">
        <v>4010</v>
      </c>
      <c r="C3602" s="373" t="s">
        <v>5370</v>
      </c>
      <c r="D3602" s="146">
        <v>10</v>
      </c>
      <c r="E3602" s="372"/>
      <c r="F3602" s="372" t="s">
        <v>5269</v>
      </c>
      <c r="G3602" s="372" t="s">
        <v>5371</v>
      </c>
      <c r="H3602" s="585">
        <v>11115800</v>
      </c>
      <c r="I3602" s="372" t="s">
        <v>364</v>
      </c>
      <c r="J3602" s="159">
        <v>45231</v>
      </c>
      <c r="K3602" s="372">
        <v>411</v>
      </c>
      <c r="L3602" s="146" t="s">
        <v>5369</v>
      </c>
    </row>
    <row r="3603" spans="1:12" ht="63.75" hidden="1" customHeight="1" x14ac:dyDescent="0.2">
      <c r="A3603" s="3">
        <v>3597</v>
      </c>
      <c r="B3603" s="372">
        <v>4010</v>
      </c>
      <c r="C3603" s="373" t="s">
        <v>5372</v>
      </c>
      <c r="D3603" s="146">
        <v>240</v>
      </c>
      <c r="E3603" s="372"/>
      <c r="F3603" s="372" t="s">
        <v>5269</v>
      </c>
      <c r="G3603" s="372" t="s">
        <v>5373</v>
      </c>
      <c r="H3603" s="585">
        <v>11876330</v>
      </c>
      <c r="I3603" s="372" t="s">
        <v>364</v>
      </c>
      <c r="J3603" s="159">
        <v>45231</v>
      </c>
      <c r="K3603" s="372">
        <v>411</v>
      </c>
      <c r="L3603" s="146" t="s">
        <v>5369</v>
      </c>
    </row>
    <row r="3604" spans="1:12" ht="76.5" hidden="1" customHeight="1" x14ac:dyDescent="0.2">
      <c r="A3604" s="3">
        <v>3598</v>
      </c>
      <c r="B3604" s="372">
        <v>4010</v>
      </c>
      <c r="C3604" s="373" t="s">
        <v>5374</v>
      </c>
      <c r="D3604" s="146">
        <v>15</v>
      </c>
      <c r="E3604" s="372"/>
      <c r="F3604" s="372" t="s">
        <v>5269</v>
      </c>
      <c r="G3604" s="372" t="s">
        <v>5375</v>
      </c>
      <c r="H3604" s="585">
        <v>4769730</v>
      </c>
      <c r="I3604" s="372" t="s">
        <v>364</v>
      </c>
      <c r="J3604" s="159">
        <v>45231</v>
      </c>
      <c r="K3604" s="372">
        <v>411</v>
      </c>
      <c r="L3604" s="146" t="s">
        <v>5369</v>
      </c>
    </row>
    <row r="3605" spans="1:12" ht="51" hidden="1" customHeight="1" x14ac:dyDescent="0.2">
      <c r="A3605" s="3">
        <v>3599</v>
      </c>
      <c r="B3605" s="372">
        <v>4010</v>
      </c>
      <c r="C3605" s="373" t="s">
        <v>5376</v>
      </c>
      <c r="D3605" s="146">
        <v>240</v>
      </c>
      <c r="E3605" s="372"/>
      <c r="F3605" s="372" t="s">
        <v>5269</v>
      </c>
      <c r="G3605" s="372" t="s">
        <v>5377</v>
      </c>
      <c r="H3605" s="585">
        <v>12529440</v>
      </c>
      <c r="I3605" s="372" t="s">
        <v>364</v>
      </c>
      <c r="J3605" s="159">
        <v>45231</v>
      </c>
      <c r="K3605" s="372">
        <v>411</v>
      </c>
      <c r="L3605" s="146" t="s">
        <v>5369</v>
      </c>
    </row>
    <row r="3606" spans="1:12" ht="38.25" hidden="1" customHeight="1" x14ac:dyDescent="0.2">
      <c r="A3606" s="3">
        <v>3600</v>
      </c>
      <c r="B3606" s="372">
        <v>4010</v>
      </c>
      <c r="C3606" s="373" t="s">
        <v>5378</v>
      </c>
      <c r="D3606" s="146">
        <v>1</v>
      </c>
      <c r="E3606" s="372"/>
      <c r="F3606" s="372" t="s">
        <v>5269</v>
      </c>
      <c r="G3606" s="372" t="s">
        <v>5266</v>
      </c>
      <c r="H3606" s="585">
        <v>100000000</v>
      </c>
      <c r="I3606" s="372" t="s">
        <v>2138</v>
      </c>
      <c r="J3606" s="159">
        <v>45231</v>
      </c>
      <c r="K3606" s="372">
        <v>217</v>
      </c>
      <c r="L3606" s="146" t="s">
        <v>5379</v>
      </c>
    </row>
    <row r="3607" spans="1:12" ht="63.75" hidden="1" customHeight="1" x14ac:dyDescent="0.2">
      <c r="A3607" s="3">
        <v>3601</v>
      </c>
      <c r="B3607" s="372">
        <v>4010</v>
      </c>
      <c r="C3607" s="373" t="s">
        <v>5380</v>
      </c>
      <c r="D3607" s="146">
        <v>5</v>
      </c>
      <c r="E3607" s="372"/>
      <c r="F3607" s="372" t="s">
        <v>5269</v>
      </c>
      <c r="G3607" s="372" t="s">
        <v>5381</v>
      </c>
      <c r="H3607" s="585">
        <v>5000000</v>
      </c>
      <c r="I3607" s="372" t="s">
        <v>364</v>
      </c>
      <c r="J3607" s="159">
        <v>45231</v>
      </c>
      <c r="K3607" s="372">
        <v>304</v>
      </c>
      <c r="L3607" s="146" t="s">
        <v>5382</v>
      </c>
    </row>
    <row r="3608" spans="1:12" ht="25.5" hidden="1" customHeight="1" x14ac:dyDescent="0.2">
      <c r="A3608" s="3">
        <v>3602</v>
      </c>
      <c r="B3608" s="296">
        <v>4011</v>
      </c>
      <c r="C3608" s="374" t="s">
        <v>5106</v>
      </c>
      <c r="D3608" s="320">
        <v>1400</v>
      </c>
      <c r="E3608" s="296"/>
      <c r="F3608" s="296" t="s">
        <v>114</v>
      </c>
      <c r="G3608" s="296" t="s">
        <v>5383</v>
      </c>
      <c r="H3608" s="490">
        <v>7000000</v>
      </c>
      <c r="I3608" s="296" t="s">
        <v>2183</v>
      </c>
      <c r="J3608" s="328">
        <v>45261</v>
      </c>
      <c r="K3608" s="146">
        <v>116</v>
      </c>
      <c r="L3608" s="375" t="s">
        <v>5384</v>
      </c>
    </row>
    <row r="3609" spans="1:12" ht="38.25" hidden="1" customHeight="1" x14ac:dyDescent="0.2">
      <c r="A3609" s="3">
        <v>3603</v>
      </c>
      <c r="B3609" s="296">
        <v>4011</v>
      </c>
      <c r="C3609" s="374" t="s">
        <v>5020</v>
      </c>
      <c r="D3609" s="320">
        <v>45</v>
      </c>
      <c r="E3609" s="296"/>
      <c r="F3609" s="296" t="s">
        <v>114</v>
      </c>
      <c r="G3609" s="296" t="s">
        <v>5216</v>
      </c>
      <c r="H3609" s="490">
        <v>360000</v>
      </c>
      <c r="I3609" s="296" t="s">
        <v>295</v>
      </c>
      <c r="J3609" s="328">
        <v>45261</v>
      </c>
      <c r="K3609" s="146">
        <v>248</v>
      </c>
      <c r="L3609" s="375" t="s">
        <v>5385</v>
      </c>
    </row>
    <row r="3610" spans="1:12" ht="25.5" hidden="1" customHeight="1" x14ac:dyDescent="0.2">
      <c r="A3610" s="3">
        <v>3604</v>
      </c>
      <c r="B3610" s="296">
        <v>4011</v>
      </c>
      <c r="C3610" s="374" t="s">
        <v>5386</v>
      </c>
      <c r="D3610" s="320">
        <v>156</v>
      </c>
      <c r="E3610" s="296"/>
      <c r="F3610" s="296" t="s">
        <v>114</v>
      </c>
      <c r="G3610" s="296" t="s">
        <v>5387</v>
      </c>
      <c r="H3610" s="490">
        <v>55000</v>
      </c>
      <c r="I3610" s="296" t="s">
        <v>295</v>
      </c>
      <c r="J3610" s="328">
        <v>45261</v>
      </c>
      <c r="K3610" s="146">
        <v>250</v>
      </c>
      <c r="L3610" s="375" t="s">
        <v>5388</v>
      </c>
    </row>
    <row r="3611" spans="1:12" ht="38.25" hidden="1" customHeight="1" x14ac:dyDescent="0.2">
      <c r="A3611" s="3">
        <v>3605</v>
      </c>
      <c r="B3611" s="296">
        <v>4011</v>
      </c>
      <c r="C3611" s="374" t="s">
        <v>5242</v>
      </c>
      <c r="D3611" s="320">
        <v>10</v>
      </c>
      <c r="E3611" s="296"/>
      <c r="F3611" s="296" t="s">
        <v>114</v>
      </c>
      <c r="G3611" s="296" t="s">
        <v>4709</v>
      </c>
      <c r="H3611" s="490">
        <v>15000</v>
      </c>
      <c r="I3611" s="296" t="s">
        <v>295</v>
      </c>
      <c r="J3611" s="328">
        <v>45261</v>
      </c>
      <c r="K3611" s="146">
        <v>250</v>
      </c>
      <c r="L3611" s="375" t="s">
        <v>5389</v>
      </c>
    </row>
    <row r="3612" spans="1:12" ht="25.5" hidden="1" customHeight="1" x14ac:dyDescent="0.2">
      <c r="A3612" s="3">
        <v>3606</v>
      </c>
      <c r="B3612" s="296">
        <v>4011</v>
      </c>
      <c r="C3612" s="374" t="s">
        <v>2404</v>
      </c>
      <c r="D3612" s="320">
        <v>10</v>
      </c>
      <c r="E3612" s="296"/>
      <c r="F3612" s="296" t="s">
        <v>114</v>
      </c>
      <c r="G3612" s="296" t="s">
        <v>3448</v>
      </c>
      <c r="H3612" s="490">
        <v>25000</v>
      </c>
      <c r="I3612" s="296" t="s">
        <v>295</v>
      </c>
      <c r="J3612" s="328">
        <v>45261</v>
      </c>
      <c r="K3612" s="146">
        <v>250</v>
      </c>
      <c r="L3612" s="375" t="s">
        <v>5390</v>
      </c>
    </row>
    <row r="3613" spans="1:12" ht="25.5" hidden="1" customHeight="1" x14ac:dyDescent="0.2">
      <c r="A3613" s="3">
        <v>3607</v>
      </c>
      <c r="B3613" s="296">
        <v>4011</v>
      </c>
      <c r="C3613" s="374" t="s">
        <v>5391</v>
      </c>
      <c r="D3613" s="320">
        <v>5</v>
      </c>
      <c r="E3613" s="296"/>
      <c r="F3613" s="296" t="s">
        <v>114</v>
      </c>
      <c r="G3613" s="296" t="s">
        <v>5387</v>
      </c>
      <c r="H3613" s="490">
        <v>5000</v>
      </c>
      <c r="I3613" s="296" t="s">
        <v>295</v>
      </c>
      <c r="J3613" s="328">
        <v>45261</v>
      </c>
      <c r="K3613" s="146">
        <v>250</v>
      </c>
      <c r="L3613" s="375" t="s">
        <v>5392</v>
      </c>
    </row>
    <row r="3614" spans="1:12" ht="38.25" hidden="1" customHeight="1" x14ac:dyDescent="0.2">
      <c r="A3614" s="3">
        <v>3608</v>
      </c>
      <c r="B3614" s="296">
        <v>4011</v>
      </c>
      <c r="C3614" s="374" t="s">
        <v>5393</v>
      </c>
      <c r="D3614" s="320">
        <v>450</v>
      </c>
      <c r="E3614" s="296"/>
      <c r="F3614" s="296" t="s">
        <v>114</v>
      </c>
      <c r="G3614" s="296" t="s">
        <v>5394</v>
      </c>
      <c r="H3614" s="490">
        <v>35000</v>
      </c>
      <c r="I3614" s="296" t="s">
        <v>35</v>
      </c>
      <c r="J3614" s="328">
        <v>45261</v>
      </c>
      <c r="K3614" s="146">
        <v>314</v>
      </c>
      <c r="L3614" s="375" t="s">
        <v>5395</v>
      </c>
    </row>
    <row r="3615" spans="1:12" ht="38.25" hidden="1" customHeight="1" x14ac:dyDescent="0.2">
      <c r="A3615" s="3">
        <v>3609</v>
      </c>
      <c r="B3615" s="296">
        <v>4011</v>
      </c>
      <c r="C3615" s="374" t="s">
        <v>5396</v>
      </c>
      <c r="D3615" s="320">
        <v>450</v>
      </c>
      <c r="E3615" s="296"/>
      <c r="F3615" s="296" t="s">
        <v>114</v>
      </c>
      <c r="G3615" s="296" t="s">
        <v>5397</v>
      </c>
      <c r="H3615" s="490">
        <v>40000</v>
      </c>
      <c r="I3615" s="296" t="s">
        <v>35</v>
      </c>
      <c r="J3615" s="328">
        <v>45261</v>
      </c>
      <c r="K3615" s="146">
        <v>314</v>
      </c>
      <c r="L3615" s="375" t="s">
        <v>5398</v>
      </c>
    </row>
    <row r="3616" spans="1:12" ht="38.25" hidden="1" customHeight="1" x14ac:dyDescent="0.2">
      <c r="A3616" s="3">
        <v>3610</v>
      </c>
      <c r="B3616" s="296">
        <v>4011</v>
      </c>
      <c r="C3616" s="374" t="s">
        <v>5399</v>
      </c>
      <c r="D3616" s="320">
        <v>30</v>
      </c>
      <c r="E3616" s="296"/>
      <c r="F3616" s="296" t="s">
        <v>114</v>
      </c>
      <c r="G3616" s="296" t="s">
        <v>2574</v>
      </c>
      <c r="H3616" s="490">
        <f>2000*D3616</f>
        <v>60000</v>
      </c>
      <c r="I3616" s="296" t="s">
        <v>35</v>
      </c>
      <c r="J3616" s="328">
        <v>45261</v>
      </c>
      <c r="K3616" s="146">
        <v>314</v>
      </c>
      <c r="L3616" s="375" t="s">
        <v>5400</v>
      </c>
    </row>
    <row r="3617" spans="1:12" ht="38.25" hidden="1" customHeight="1" x14ac:dyDescent="0.2">
      <c r="A3617" s="3">
        <v>3611</v>
      </c>
      <c r="B3617" s="296">
        <v>4011</v>
      </c>
      <c r="C3617" s="374" t="s">
        <v>5401</v>
      </c>
      <c r="D3617" s="320">
        <v>15</v>
      </c>
      <c r="E3617" s="296"/>
      <c r="F3617" s="296" t="s">
        <v>114</v>
      </c>
      <c r="G3617" s="296" t="s">
        <v>5402</v>
      </c>
      <c r="H3617" s="490">
        <f>2500*D3617</f>
        <v>37500</v>
      </c>
      <c r="I3617" s="296" t="s">
        <v>35</v>
      </c>
      <c r="J3617" s="328">
        <v>45261</v>
      </c>
      <c r="K3617" s="146">
        <v>314</v>
      </c>
      <c r="L3617" s="375" t="s">
        <v>5400</v>
      </c>
    </row>
    <row r="3618" spans="1:12" ht="25.5" hidden="1" customHeight="1" x14ac:dyDescent="0.2">
      <c r="A3618" s="3">
        <v>3612</v>
      </c>
      <c r="B3618" s="296">
        <v>4011</v>
      </c>
      <c r="C3618" s="374" t="s">
        <v>5403</v>
      </c>
      <c r="D3618" s="320">
        <v>20</v>
      </c>
      <c r="E3618" s="296"/>
      <c r="F3618" s="296" t="s">
        <v>114</v>
      </c>
      <c r="G3618" s="296" t="s">
        <v>5404</v>
      </c>
      <c r="H3618" s="490">
        <f>+D3618*1500</f>
        <v>30000</v>
      </c>
      <c r="I3618" s="296" t="s">
        <v>35</v>
      </c>
      <c r="J3618" s="328">
        <v>45261</v>
      </c>
      <c r="K3618" s="146">
        <v>314</v>
      </c>
      <c r="L3618" s="375" t="s">
        <v>5405</v>
      </c>
    </row>
    <row r="3619" spans="1:12" ht="25.5" hidden="1" customHeight="1" x14ac:dyDescent="0.2">
      <c r="A3619" s="3">
        <v>3613</v>
      </c>
      <c r="B3619" s="296">
        <v>4011</v>
      </c>
      <c r="C3619" s="374" t="s">
        <v>5406</v>
      </c>
      <c r="D3619" s="320">
        <v>20</v>
      </c>
      <c r="E3619" s="296"/>
      <c r="F3619" s="296" t="s">
        <v>114</v>
      </c>
      <c r="G3619" s="296" t="s">
        <v>5407</v>
      </c>
      <c r="H3619" s="490">
        <f>+D3619*2000</f>
        <v>40000</v>
      </c>
      <c r="I3619" s="296" t="s">
        <v>35</v>
      </c>
      <c r="J3619" s="328">
        <v>45261</v>
      </c>
      <c r="K3619" s="146">
        <v>314</v>
      </c>
      <c r="L3619" s="375" t="s">
        <v>5405</v>
      </c>
    </row>
    <row r="3620" spans="1:12" ht="38.25" hidden="1" customHeight="1" x14ac:dyDescent="0.2">
      <c r="A3620" s="3">
        <v>3614</v>
      </c>
      <c r="B3620" s="296">
        <v>4011</v>
      </c>
      <c r="C3620" s="374" t="s">
        <v>5408</v>
      </c>
      <c r="D3620" s="320">
        <v>12</v>
      </c>
      <c r="E3620" s="296"/>
      <c r="F3620" s="296" t="s">
        <v>114</v>
      </c>
      <c r="G3620" s="296" t="s">
        <v>5409</v>
      </c>
      <c r="H3620" s="490">
        <v>20000</v>
      </c>
      <c r="I3620" s="296" t="s">
        <v>35</v>
      </c>
      <c r="J3620" s="328">
        <v>45261</v>
      </c>
      <c r="K3620" s="146">
        <v>314</v>
      </c>
      <c r="L3620" s="375" t="s">
        <v>5405</v>
      </c>
    </row>
    <row r="3621" spans="1:12" ht="38.25" hidden="1" customHeight="1" x14ac:dyDescent="0.2">
      <c r="A3621" s="3">
        <v>3615</v>
      </c>
      <c r="B3621" s="296">
        <v>4011</v>
      </c>
      <c r="C3621" s="374" t="s">
        <v>5410</v>
      </c>
      <c r="D3621" s="320">
        <v>12</v>
      </c>
      <c r="E3621" s="296"/>
      <c r="F3621" s="296" t="s">
        <v>114</v>
      </c>
      <c r="G3621" s="296" t="s">
        <v>5411</v>
      </c>
      <c r="H3621" s="490">
        <v>30000</v>
      </c>
      <c r="I3621" s="296" t="s">
        <v>35</v>
      </c>
      <c r="J3621" s="328">
        <v>45261</v>
      </c>
      <c r="K3621" s="146">
        <v>314</v>
      </c>
      <c r="L3621" s="375" t="s">
        <v>5405</v>
      </c>
    </row>
    <row r="3622" spans="1:12" ht="38.25" hidden="1" customHeight="1" x14ac:dyDescent="0.2">
      <c r="A3622" s="3">
        <v>3616</v>
      </c>
      <c r="B3622" s="296">
        <v>4011</v>
      </c>
      <c r="C3622" s="374" t="s">
        <v>5412</v>
      </c>
      <c r="D3622" s="320">
        <v>200</v>
      </c>
      <c r="E3622" s="296"/>
      <c r="F3622" s="296" t="s">
        <v>114</v>
      </c>
      <c r="G3622" s="296" t="s">
        <v>5413</v>
      </c>
      <c r="H3622" s="490">
        <v>30000</v>
      </c>
      <c r="I3622" s="296" t="s">
        <v>35</v>
      </c>
      <c r="J3622" s="328">
        <v>45261</v>
      </c>
      <c r="K3622" s="146">
        <v>314</v>
      </c>
      <c r="L3622" s="375" t="s">
        <v>5414</v>
      </c>
    </row>
    <row r="3623" spans="1:12" ht="25.5" hidden="1" customHeight="1" x14ac:dyDescent="0.2">
      <c r="A3623" s="3">
        <v>3617</v>
      </c>
      <c r="B3623" s="296">
        <v>4011</v>
      </c>
      <c r="C3623" s="374" t="s">
        <v>5415</v>
      </c>
      <c r="D3623" s="320">
        <v>200</v>
      </c>
      <c r="E3623" s="296"/>
      <c r="F3623" s="296" t="s">
        <v>114</v>
      </c>
      <c r="G3623" s="296" t="s">
        <v>5416</v>
      </c>
      <c r="H3623" s="490">
        <v>7500</v>
      </c>
      <c r="I3623" s="296" t="s">
        <v>35</v>
      </c>
      <c r="J3623" s="328">
        <v>45261</v>
      </c>
      <c r="K3623" s="146">
        <v>314</v>
      </c>
      <c r="L3623" s="375" t="s">
        <v>5417</v>
      </c>
    </row>
    <row r="3624" spans="1:12" ht="25.5" hidden="1" customHeight="1" x14ac:dyDescent="0.2">
      <c r="A3624" s="3">
        <v>3618</v>
      </c>
      <c r="B3624" s="296">
        <v>4011</v>
      </c>
      <c r="C3624" s="374" t="s">
        <v>5418</v>
      </c>
      <c r="D3624" s="320">
        <v>200</v>
      </c>
      <c r="E3624" s="296"/>
      <c r="F3624" s="296" t="s">
        <v>114</v>
      </c>
      <c r="G3624" s="296"/>
      <c r="H3624" s="490">
        <v>14000</v>
      </c>
      <c r="I3624" s="296" t="s">
        <v>35</v>
      </c>
      <c r="J3624" s="328">
        <v>45261</v>
      </c>
      <c r="K3624" s="146">
        <v>314</v>
      </c>
      <c r="L3624" s="375" t="s">
        <v>5419</v>
      </c>
    </row>
    <row r="3625" spans="1:12" ht="25.5" hidden="1" customHeight="1" x14ac:dyDescent="0.2">
      <c r="A3625" s="3">
        <v>3619</v>
      </c>
      <c r="B3625" s="296">
        <v>4011</v>
      </c>
      <c r="C3625" s="374" t="s">
        <v>5420</v>
      </c>
      <c r="D3625" s="320">
        <v>6</v>
      </c>
      <c r="E3625" s="296"/>
      <c r="F3625" s="296" t="s">
        <v>114</v>
      </c>
      <c r="G3625" s="296" t="s">
        <v>5421</v>
      </c>
      <c r="H3625" s="490">
        <f>+D3625*7000</f>
        <v>42000</v>
      </c>
      <c r="I3625" s="296" t="s">
        <v>35</v>
      </c>
      <c r="J3625" s="328">
        <v>45261</v>
      </c>
      <c r="K3625" s="146">
        <v>314</v>
      </c>
      <c r="L3625" s="375" t="s">
        <v>5422</v>
      </c>
    </row>
    <row r="3626" spans="1:12" ht="25.5" hidden="1" customHeight="1" x14ac:dyDescent="0.2">
      <c r="A3626" s="3">
        <v>3620</v>
      </c>
      <c r="B3626" s="296">
        <v>4011</v>
      </c>
      <c r="C3626" s="374" t="s">
        <v>5423</v>
      </c>
      <c r="D3626" s="320">
        <v>4</v>
      </c>
      <c r="E3626" s="296"/>
      <c r="F3626" s="296" t="s">
        <v>114</v>
      </c>
      <c r="G3626" s="296" t="s">
        <v>5424</v>
      </c>
      <c r="H3626" s="490">
        <v>80000</v>
      </c>
      <c r="I3626" s="296" t="s">
        <v>35</v>
      </c>
      <c r="J3626" s="328">
        <v>45261</v>
      </c>
      <c r="K3626" s="146">
        <v>314</v>
      </c>
      <c r="L3626" s="375" t="s">
        <v>5425</v>
      </c>
    </row>
    <row r="3627" spans="1:12" ht="38.25" hidden="1" customHeight="1" x14ac:dyDescent="0.2">
      <c r="A3627" s="3">
        <v>3621</v>
      </c>
      <c r="B3627" s="296">
        <v>4011</v>
      </c>
      <c r="C3627" s="374" t="s">
        <v>5426</v>
      </c>
      <c r="D3627" s="320">
        <v>9</v>
      </c>
      <c r="E3627" s="296"/>
      <c r="F3627" s="296" t="s">
        <v>114</v>
      </c>
      <c r="G3627" s="296" t="s">
        <v>5427</v>
      </c>
      <c r="H3627" s="490">
        <v>225000</v>
      </c>
      <c r="I3627" s="296" t="s">
        <v>364</v>
      </c>
      <c r="J3627" s="328">
        <v>45261</v>
      </c>
      <c r="K3627" s="146">
        <v>304</v>
      </c>
      <c r="L3627" s="375" t="s">
        <v>5428</v>
      </c>
    </row>
    <row r="3628" spans="1:12" ht="38.25" hidden="1" customHeight="1" x14ac:dyDescent="0.2">
      <c r="A3628" s="3">
        <v>3622</v>
      </c>
      <c r="B3628" s="296">
        <v>4011</v>
      </c>
      <c r="C3628" s="374" t="s">
        <v>5429</v>
      </c>
      <c r="D3628" s="320">
        <v>60</v>
      </c>
      <c r="E3628" s="296"/>
      <c r="F3628" s="296" t="s">
        <v>114</v>
      </c>
      <c r="G3628" s="296" t="s">
        <v>5430</v>
      </c>
      <c r="H3628" s="490">
        <v>155000</v>
      </c>
      <c r="I3628" s="296" t="s">
        <v>364</v>
      </c>
      <c r="J3628" s="328">
        <v>45261</v>
      </c>
      <c r="K3628" s="146">
        <v>304</v>
      </c>
      <c r="L3628" s="375" t="s">
        <v>5431</v>
      </c>
    </row>
    <row r="3629" spans="1:12" ht="38.25" hidden="1" customHeight="1" x14ac:dyDescent="0.2">
      <c r="A3629" s="3">
        <v>3623</v>
      </c>
      <c r="B3629" s="296">
        <v>4011</v>
      </c>
      <c r="C3629" s="374" t="s">
        <v>5432</v>
      </c>
      <c r="D3629" s="320">
        <v>1</v>
      </c>
      <c r="E3629" s="296"/>
      <c r="F3629" s="296" t="s">
        <v>114</v>
      </c>
      <c r="G3629" s="296" t="s">
        <v>5433</v>
      </c>
      <c r="H3629" s="490">
        <v>120000</v>
      </c>
      <c r="I3629" s="296" t="s">
        <v>364</v>
      </c>
      <c r="J3629" s="328">
        <v>45261</v>
      </c>
      <c r="K3629" s="146">
        <v>304</v>
      </c>
      <c r="L3629" s="375" t="s">
        <v>5434</v>
      </c>
    </row>
    <row r="3630" spans="1:12" ht="25.5" hidden="1" customHeight="1" x14ac:dyDescent="0.2">
      <c r="A3630" s="3">
        <v>3624</v>
      </c>
      <c r="B3630" s="296">
        <v>4011</v>
      </c>
      <c r="C3630" s="374" t="s">
        <v>5435</v>
      </c>
      <c r="D3630" s="320">
        <v>3</v>
      </c>
      <c r="E3630" s="296"/>
      <c r="F3630" s="296" t="s">
        <v>114</v>
      </c>
      <c r="G3630" s="296" t="s">
        <v>5436</v>
      </c>
      <c r="H3630" s="490">
        <v>180000</v>
      </c>
      <c r="I3630" s="296" t="s">
        <v>669</v>
      </c>
      <c r="J3630" s="328">
        <v>45261</v>
      </c>
      <c r="K3630" s="146">
        <v>344</v>
      </c>
      <c r="L3630" s="375" t="s">
        <v>5437</v>
      </c>
    </row>
    <row r="3631" spans="1:12" ht="25.5" hidden="1" customHeight="1" x14ac:dyDescent="0.2">
      <c r="A3631" s="3">
        <v>3625</v>
      </c>
      <c r="B3631" s="296">
        <v>4011</v>
      </c>
      <c r="C3631" s="374" t="s">
        <v>5438</v>
      </c>
      <c r="D3631" s="320">
        <v>2</v>
      </c>
      <c r="E3631" s="296"/>
      <c r="F3631" s="296" t="s">
        <v>114</v>
      </c>
      <c r="G3631" s="296" t="s">
        <v>5439</v>
      </c>
      <c r="H3631" s="490">
        <f>+D3631*150000</f>
        <v>300000</v>
      </c>
      <c r="I3631" s="296" t="s">
        <v>669</v>
      </c>
      <c r="J3631" s="328">
        <v>45261</v>
      </c>
      <c r="K3631" s="146">
        <v>344</v>
      </c>
      <c r="L3631" s="375" t="s">
        <v>5440</v>
      </c>
    </row>
    <row r="3632" spans="1:12" ht="25.5" hidden="1" customHeight="1" x14ac:dyDescent="0.2">
      <c r="A3632" s="3">
        <v>3626</v>
      </c>
      <c r="B3632" s="296">
        <v>4011</v>
      </c>
      <c r="C3632" s="374" t="s">
        <v>5441</v>
      </c>
      <c r="D3632" s="320">
        <v>24</v>
      </c>
      <c r="E3632" s="296"/>
      <c r="F3632" s="296" t="s">
        <v>114</v>
      </c>
      <c r="G3632" s="296" t="s">
        <v>3518</v>
      </c>
      <c r="H3632" s="490">
        <v>70000</v>
      </c>
      <c r="I3632" s="296" t="s">
        <v>669</v>
      </c>
      <c r="J3632" s="328">
        <v>45261</v>
      </c>
      <c r="K3632" s="146">
        <v>344</v>
      </c>
      <c r="L3632" s="375" t="s">
        <v>5442</v>
      </c>
    </row>
    <row r="3633" spans="1:12" ht="25.5" hidden="1" customHeight="1" x14ac:dyDescent="0.2">
      <c r="A3633" s="3">
        <v>3627</v>
      </c>
      <c r="B3633" s="296">
        <v>4011</v>
      </c>
      <c r="C3633" s="374" t="s">
        <v>2360</v>
      </c>
      <c r="D3633" s="320">
        <v>15</v>
      </c>
      <c r="E3633" s="296"/>
      <c r="F3633" s="296" t="s">
        <v>114</v>
      </c>
      <c r="G3633" s="296" t="s">
        <v>5443</v>
      </c>
      <c r="H3633" s="490">
        <v>190000</v>
      </c>
      <c r="I3633" s="296" t="s">
        <v>693</v>
      </c>
      <c r="J3633" s="328">
        <v>45261</v>
      </c>
      <c r="K3633" s="146">
        <v>364</v>
      </c>
      <c r="L3633" s="375" t="s">
        <v>5444</v>
      </c>
    </row>
    <row r="3634" spans="1:12" ht="25.5" hidden="1" customHeight="1" x14ac:dyDescent="0.2">
      <c r="A3634" s="3">
        <v>3628</v>
      </c>
      <c r="B3634" s="296">
        <v>4011</v>
      </c>
      <c r="C3634" s="374" t="s">
        <v>5445</v>
      </c>
      <c r="D3634" s="320">
        <v>5</v>
      </c>
      <c r="E3634" s="296"/>
      <c r="F3634" s="296" t="s">
        <v>114</v>
      </c>
      <c r="G3634" s="296" t="s">
        <v>5446</v>
      </c>
      <c r="H3634" s="490">
        <v>60000</v>
      </c>
      <c r="I3634" s="296" t="s">
        <v>693</v>
      </c>
      <c r="J3634" s="328">
        <v>45261</v>
      </c>
      <c r="K3634" s="146">
        <v>364</v>
      </c>
      <c r="L3634" s="375" t="s">
        <v>5447</v>
      </c>
    </row>
    <row r="3635" spans="1:12" ht="38.25" hidden="1" customHeight="1" x14ac:dyDescent="0.2">
      <c r="A3635" s="3">
        <v>3629</v>
      </c>
      <c r="B3635" s="296">
        <v>4011</v>
      </c>
      <c r="C3635" s="374" t="s">
        <v>5448</v>
      </c>
      <c r="D3635" s="320">
        <v>5</v>
      </c>
      <c r="E3635" s="296"/>
      <c r="F3635" s="296" t="s">
        <v>114</v>
      </c>
      <c r="G3635" s="296" t="s">
        <v>5449</v>
      </c>
      <c r="H3635" s="490">
        <v>60000</v>
      </c>
      <c r="I3635" s="296" t="s">
        <v>693</v>
      </c>
      <c r="J3635" s="328">
        <v>45261</v>
      </c>
      <c r="K3635" s="146">
        <v>364</v>
      </c>
      <c r="L3635" s="375" t="s">
        <v>5447</v>
      </c>
    </row>
    <row r="3636" spans="1:12" ht="25.5" hidden="1" customHeight="1" x14ac:dyDescent="0.2">
      <c r="A3636" s="3">
        <v>3630</v>
      </c>
      <c r="B3636" s="296">
        <v>4011</v>
      </c>
      <c r="C3636" s="374" t="s">
        <v>824</v>
      </c>
      <c r="D3636" s="320">
        <v>38</v>
      </c>
      <c r="E3636" s="296"/>
      <c r="F3636" s="296" t="s">
        <v>114</v>
      </c>
      <c r="G3636" s="296" t="s">
        <v>5450</v>
      </c>
      <c r="H3636" s="490">
        <v>55000</v>
      </c>
      <c r="I3636" s="296" t="s">
        <v>693</v>
      </c>
      <c r="J3636" s="328">
        <v>45261</v>
      </c>
      <c r="K3636" s="146">
        <v>364</v>
      </c>
      <c r="L3636" s="375" t="s">
        <v>5451</v>
      </c>
    </row>
    <row r="3637" spans="1:12" ht="25.5" hidden="1" x14ac:dyDescent="0.2">
      <c r="A3637" s="3">
        <v>3631</v>
      </c>
      <c r="B3637" s="296">
        <v>4011</v>
      </c>
      <c r="C3637" s="374" t="s">
        <v>5452</v>
      </c>
      <c r="D3637" s="320">
        <v>12</v>
      </c>
      <c r="E3637" s="296"/>
      <c r="F3637" s="296" t="s">
        <v>114</v>
      </c>
      <c r="G3637" s="296" t="s">
        <v>4706</v>
      </c>
      <c r="H3637" s="490">
        <v>6000</v>
      </c>
      <c r="I3637" s="296" t="s">
        <v>693</v>
      </c>
      <c r="J3637" s="328">
        <v>45261</v>
      </c>
      <c r="K3637" s="146">
        <v>350</v>
      </c>
      <c r="L3637" s="375" t="s">
        <v>5453</v>
      </c>
    </row>
    <row r="3638" spans="1:12" ht="25.5" hidden="1" x14ac:dyDescent="0.2">
      <c r="A3638" s="3">
        <v>3632</v>
      </c>
      <c r="B3638" s="296">
        <v>4011</v>
      </c>
      <c r="C3638" s="374" t="s">
        <v>5454</v>
      </c>
      <c r="D3638" s="320">
        <v>50</v>
      </c>
      <c r="E3638" s="296"/>
      <c r="F3638" s="296" t="s">
        <v>114</v>
      </c>
      <c r="G3638" s="296" t="s">
        <v>5230</v>
      </c>
      <c r="H3638" s="490">
        <v>25000</v>
      </c>
      <c r="I3638" s="296" t="s">
        <v>693</v>
      </c>
      <c r="J3638" s="328">
        <v>45261</v>
      </c>
      <c r="K3638" s="146">
        <v>350</v>
      </c>
      <c r="L3638" s="375" t="s">
        <v>5455</v>
      </c>
    </row>
    <row r="3639" spans="1:12" ht="25.5" hidden="1" x14ac:dyDescent="0.2">
      <c r="A3639" s="3">
        <v>3633</v>
      </c>
      <c r="B3639" s="296">
        <v>4011</v>
      </c>
      <c r="C3639" s="374" t="s">
        <v>5456</v>
      </c>
      <c r="D3639" s="320">
        <v>30</v>
      </c>
      <c r="E3639" s="296"/>
      <c r="F3639" s="296" t="s">
        <v>114</v>
      </c>
      <c r="G3639" s="296" t="s">
        <v>5230</v>
      </c>
      <c r="H3639" s="490">
        <f>3000*3</f>
        <v>9000</v>
      </c>
      <c r="I3639" s="296" t="s">
        <v>693</v>
      </c>
      <c r="J3639" s="328">
        <v>45261</v>
      </c>
      <c r="K3639" s="146">
        <v>350</v>
      </c>
      <c r="L3639" s="375" t="s">
        <v>5455</v>
      </c>
    </row>
    <row r="3640" spans="1:12" ht="38.25" hidden="1" x14ac:dyDescent="0.2">
      <c r="A3640" s="3">
        <v>3634</v>
      </c>
      <c r="B3640" s="296">
        <v>4011</v>
      </c>
      <c r="C3640" s="374" t="s">
        <v>5457</v>
      </c>
      <c r="D3640" s="320">
        <v>15</v>
      </c>
      <c r="E3640" s="296"/>
      <c r="F3640" s="296" t="s">
        <v>114</v>
      </c>
      <c r="G3640" s="296" t="s">
        <v>4347</v>
      </c>
      <c r="H3640" s="490">
        <v>20000</v>
      </c>
      <c r="I3640" s="296" t="s">
        <v>693</v>
      </c>
      <c r="J3640" s="328">
        <v>45261</v>
      </c>
      <c r="K3640" s="146">
        <v>350</v>
      </c>
      <c r="L3640" s="375" t="s">
        <v>5458</v>
      </c>
    </row>
    <row r="3641" spans="1:12" ht="25.5" hidden="1" x14ac:dyDescent="0.2">
      <c r="A3641" s="3">
        <v>3635</v>
      </c>
      <c r="B3641" s="296">
        <v>4011</v>
      </c>
      <c r="C3641" s="374" t="s">
        <v>5459</v>
      </c>
      <c r="D3641" s="320">
        <v>48</v>
      </c>
      <c r="E3641" s="296"/>
      <c r="F3641" s="296" t="s">
        <v>114</v>
      </c>
      <c r="G3641" s="296" t="s">
        <v>2603</v>
      </c>
      <c r="H3641" s="490">
        <v>12000</v>
      </c>
      <c r="I3641" s="296" t="s">
        <v>693</v>
      </c>
      <c r="J3641" s="328">
        <v>45261</v>
      </c>
      <c r="K3641" s="146">
        <v>350</v>
      </c>
      <c r="L3641" s="375" t="s">
        <v>5460</v>
      </c>
    </row>
    <row r="3642" spans="1:12" ht="25.5" hidden="1" x14ac:dyDescent="0.2">
      <c r="A3642" s="3">
        <v>3636</v>
      </c>
      <c r="B3642" s="296">
        <v>4011</v>
      </c>
      <c r="C3642" s="374" t="s">
        <v>5461</v>
      </c>
      <c r="D3642" s="320">
        <v>48</v>
      </c>
      <c r="E3642" s="296"/>
      <c r="F3642" s="296" t="s">
        <v>114</v>
      </c>
      <c r="G3642" s="296" t="s">
        <v>2603</v>
      </c>
      <c r="H3642" s="490">
        <v>12000</v>
      </c>
      <c r="I3642" s="296" t="s">
        <v>693</v>
      </c>
      <c r="J3642" s="328">
        <v>45261</v>
      </c>
      <c r="K3642" s="146">
        <v>350</v>
      </c>
      <c r="L3642" s="375" t="s">
        <v>5460</v>
      </c>
    </row>
    <row r="3643" spans="1:12" ht="25.5" hidden="1" x14ac:dyDescent="0.2">
      <c r="A3643" s="3">
        <v>3637</v>
      </c>
      <c r="B3643" s="296">
        <v>4011</v>
      </c>
      <c r="C3643" s="374" t="s">
        <v>5462</v>
      </c>
      <c r="D3643" s="320">
        <v>24</v>
      </c>
      <c r="E3643" s="296"/>
      <c r="F3643" s="296" t="s">
        <v>114</v>
      </c>
      <c r="G3643" s="296" t="s">
        <v>2603</v>
      </c>
      <c r="H3643" s="490">
        <v>6000</v>
      </c>
      <c r="I3643" s="296" t="s">
        <v>693</v>
      </c>
      <c r="J3643" s="328">
        <v>45261</v>
      </c>
      <c r="K3643" s="146">
        <v>350</v>
      </c>
      <c r="L3643" s="375" t="s">
        <v>5460</v>
      </c>
    </row>
    <row r="3644" spans="1:12" ht="25.5" hidden="1" x14ac:dyDescent="0.2">
      <c r="A3644" s="3">
        <v>3638</v>
      </c>
      <c r="B3644" s="296">
        <v>4011</v>
      </c>
      <c r="C3644" s="374" t="s">
        <v>5463</v>
      </c>
      <c r="D3644" s="320">
        <v>10</v>
      </c>
      <c r="E3644" s="296"/>
      <c r="F3644" s="296" t="s">
        <v>1667</v>
      </c>
      <c r="G3644" s="296" t="s">
        <v>5464</v>
      </c>
      <c r="H3644" s="490">
        <v>520000</v>
      </c>
      <c r="I3644" s="296" t="s">
        <v>724</v>
      </c>
      <c r="J3644" s="328">
        <v>45261</v>
      </c>
      <c r="K3644" s="146">
        <v>413</v>
      </c>
      <c r="L3644" s="375" t="s">
        <v>5465</v>
      </c>
    </row>
    <row r="3645" spans="1:12" ht="38.25" hidden="1" x14ac:dyDescent="0.2">
      <c r="A3645" s="3">
        <v>3639</v>
      </c>
      <c r="B3645" s="296">
        <v>4011</v>
      </c>
      <c r="C3645" s="374" t="s">
        <v>5466</v>
      </c>
      <c r="D3645" s="320">
        <v>1</v>
      </c>
      <c r="E3645" s="296"/>
      <c r="F3645" s="296" t="s">
        <v>1667</v>
      </c>
      <c r="G3645" s="296" t="s">
        <v>5467</v>
      </c>
      <c r="H3645" s="490">
        <v>9000000</v>
      </c>
      <c r="I3645" s="296" t="s">
        <v>724</v>
      </c>
      <c r="J3645" s="328">
        <v>45261</v>
      </c>
      <c r="K3645" s="146">
        <v>413</v>
      </c>
      <c r="L3645" s="375" t="s">
        <v>5468</v>
      </c>
    </row>
    <row r="3646" spans="1:12" ht="51" hidden="1" x14ac:dyDescent="0.2">
      <c r="A3646" s="3">
        <v>3640</v>
      </c>
      <c r="B3646" s="296">
        <v>4011</v>
      </c>
      <c r="C3646" s="374" t="s">
        <v>5469</v>
      </c>
      <c r="D3646" s="320">
        <v>2</v>
      </c>
      <c r="E3646" s="296"/>
      <c r="F3646" s="296" t="s">
        <v>1667</v>
      </c>
      <c r="G3646" s="296" t="s">
        <v>5470</v>
      </c>
      <c r="H3646" s="490">
        <v>300000</v>
      </c>
      <c r="I3646" s="296" t="s">
        <v>724</v>
      </c>
      <c r="J3646" s="328">
        <v>45261</v>
      </c>
      <c r="K3646" s="146">
        <v>413</v>
      </c>
      <c r="L3646" s="375" t="s">
        <v>5471</v>
      </c>
    </row>
    <row r="3647" spans="1:12" ht="51" hidden="1" x14ac:dyDescent="0.2">
      <c r="A3647" s="3">
        <v>3641</v>
      </c>
      <c r="B3647" s="296">
        <v>4011</v>
      </c>
      <c r="C3647" s="374" t="s">
        <v>5472</v>
      </c>
      <c r="D3647" s="320">
        <v>2</v>
      </c>
      <c r="E3647" s="296"/>
      <c r="F3647" s="296" t="s">
        <v>1667</v>
      </c>
      <c r="G3647" s="296">
        <v>27111510</v>
      </c>
      <c r="H3647" s="490">
        <v>350000</v>
      </c>
      <c r="I3647" s="296" t="s">
        <v>724</v>
      </c>
      <c r="J3647" s="328">
        <v>45261</v>
      </c>
      <c r="K3647" s="146">
        <v>413</v>
      </c>
      <c r="L3647" s="375" t="s">
        <v>5473</v>
      </c>
    </row>
    <row r="3648" spans="1:12" ht="63.75" hidden="1" x14ac:dyDescent="0.2">
      <c r="A3648" s="3">
        <v>3642</v>
      </c>
      <c r="B3648" s="296">
        <v>4011</v>
      </c>
      <c r="C3648" s="374" t="s">
        <v>5474</v>
      </c>
      <c r="D3648" s="320">
        <v>10</v>
      </c>
      <c r="E3648" s="296"/>
      <c r="F3648" s="296" t="s">
        <v>1667</v>
      </c>
      <c r="G3648" s="296" t="s">
        <v>5387</v>
      </c>
      <c r="H3648" s="490">
        <f>4802.5*630</f>
        <v>3025575</v>
      </c>
      <c r="I3648" s="296" t="s">
        <v>724</v>
      </c>
      <c r="J3648" s="328">
        <v>45261</v>
      </c>
      <c r="K3648" s="146">
        <v>413</v>
      </c>
      <c r="L3648" s="375" t="s">
        <v>5475</v>
      </c>
    </row>
    <row r="3649" spans="1:12" ht="51" hidden="1" x14ac:dyDescent="0.2">
      <c r="A3649" s="3">
        <v>3643</v>
      </c>
      <c r="B3649" s="372">
        <v>4321</v>
      </c>
      <c r="C3649" s="373" t="s">
        <v>3494</v>
      </c>
      <c r="D3649" s="160">
        <v>32</v>
      </c>
      <c r="E3649" s="97"/>
      <c r="F3649" s="372" t="s">
        <v>39</v>
      </c>
      <c r="G3649" s="372">
        <v>91111603</v>
      </c>
      <c r="H3649" s="632">
        <v>95000</v>
      </c>
      <c r="I3649" s="372" t="s">
        <v>2174</v>
      </c>
      <c r="J3649" s="159">
        <v>45231</v>
      </c>
      <c r="K3649" s="160">
        <v>116</v>
      </c>
      <c r="L3649" s="146" t="s">
        <v>5476</v>
      </c>
    </row>
    <row r="3650" spans="1:12" ht="114.75" hidden="1" x14ac:dyDescent="0.2">
      <c r="A3650" s="3">
        <v>3644</v>
      </c>
      <c r="B3650" s="372">
        <v>4321</v>
      </c>
      <c r="C3650" s="373" t="s">
        <v>5477</v>
      </c>
      <c r="D3650" s="146">
        <v>4</v>
      </c>
      <c r="E3650" s="372"/>
      <c r="F3650" s="372" t="s">
        <v>39</v>
      </c>
      <c r="G3650" s="307" t="s">
        <v>5478</v>
      </c>
      <c r="H3650" s="632">
        <v>2000000</v>
      </c>
      <c r="I3650" s="372" t="s">
        <v>3667</v>
      </c>
      <c r="J3650" s="309">
        <v>45261</v>
      </c>
      <c r="K3650" s="160">
        <v>180</v>
      </c>
      <c r="L3650" s="146" t="s">
        <v>5479</v>
      </c>
    </row>
    <row r="3651" spans="1:12" ht="114.75" hidden="1" x14ac:dyDescent="0.2">
      <c r="A3651" s="3">
        <v>3645</v>
      </c>
      <c r="B3651" s="372">
        <v>4321</v>
      </c>
      <c r="C3651" s="373" t="s">
        <v>5480</v>
      </c>
      <c r="D3651" s="146">
        <v>3</v>
      </c>
      <c r="E3651" s="372"/>
      <c r="F3651" s="372" t="s">
        <v>39</v>
      </c>
      <c r="G3651" s="372">
        <v>81141504</v>
      </c>
      <c r="H3651" s="632">
        <v>7500000</v>
      </c>
      <c r="I3651" s="372" t="s">
        <v>3790</v>
      </c>
      <c r="J3651" s="309">
        <v>45261</v>
      </c>
      <c r="K3651" s="160">
        <v>192</v>
      </c>
      <c r="L3651" s="146" t="s">
        <v>5481</v>
      </c>
    </row>
    <row r="3652" spans="1:12" ht="280.5" hidden="1" x14ac:dyDescent="0.2">
      <c r="A3652" s="3">
        <v>3646</v>
      </c>
      <c r="B3652" s="372">
        <v>4321</v>
      </c>
      <c r="C3652" s="373" t="s">
        <v>5482</v>
      </c>
      <c r="D3652" s="146">
        <v>20</v>
      </c>
      <c r="E3652" s="372"/>
      <c r="F3652" s="372" t="s">
        <v>39</v>
      </c>
      <c r="G3652" s="97">
        <v>81101706</v>
      </c>
      <c r="H3652" s="632">
        <v>2000000</v>
      </c>
      <c r="I3652" s="372" t="s">
        <v>3790</v>
      </c>
      <c r="J3652" s="309">
        <v>45261</v>
      </c>
      <c r="K3652" s="160">
        <v>192</v>
      </c>
      <c r="L3652" s="146" t="s">
        <v>5483</v>
      </c>
    </row>
    <row r="3653" spans="1:12" ht="38.25" hidden="1" x14ac:dyDescent="0.2">
      <c r="A3653" s="3">
        <v>3647</v>
      </c>
      <c r="B3653" s="372">
        <v>4321</v>
      </c>
      <c r="C3653" s="373" t="s">
        <v>5484</v>
      </c>
      <c r="D3653" s="146">
        <v>2</v>
      </c>
      <c r="E3653" s="372"/>
      <c r="F3653" s="372" t="s">
        <v>39</v>
      </c>
      <c r="G3653" s="372">
        <v>73152108</v>
      </c>
      <c r="H3653" s="632">
        <v>500000</v>
      </c>
      <c r="I3653" s="372" t="s">
        <v>3790</v>
      </c>
      <c r="J3653" s="146" t="s">
        <v>5485</v>
      </c>
      <c r="K3653" s="372">
        <v>192</v>
      </c>
      <c r="L3653" s="146" t="s">
        <v>5486</v>
      </c>
    </row>
    <row r="3654" spans="1:12" ht="25.5" hidden="1" x14ac:dyDescent="0.2">
      <c r="A3654" s="3">
        <v>3648</v>
      </c>
      <c r="B3654" s="372">
        <v>4321</v>
      </c>
      <c r="C3654" s="373" t="s">
        <v>5487</v>
      </c>
      <c r="D3654" s="146">
        <v>2</v>
      </c>
      <c r="E3654" s="372"/>
      <c r="F3654" s="372" t="s">
        <v>39</v>
      </c>
      <c r="G3654" s="372" t="s">
        <v>5488</v>
      </c>
      <c r="H3654" s="633">
        <v>2500</v>
      </c>
      <c r="I3654" s="331" t="s">
        <v>5489</v>
      </c>
      <c r="J3654" s="159">
        <v>45261</v>
      </c>
      <c r="K3654" s="160">
        <v>250</v>
      </c>
      <c r="L3654" s="146" t="s">
        <v>5490</v>
      </c>
    </row>
    <row r="3655" spans="1:12" ht="38.25" hidden="1" x14ac:dyDescent="0.2">
      <c r="A3655" s="3">
        <v>3649</v>
      </c>
      <c r="B3655" s="372">
        <v>4321</v>
      </c>
      <c r="C3655" s="373" t="s">
        <v>5491</v>
      </c>
      <c r="D3655" s="146">
        <v>2</v>
      </c>
      <c r="E3655" s="372"/>
      <c r="F3655" s="372" t="s">
        <v>39</v>
      </c>
      <c r="G3655" s="372">
        <v>78181703</v>
      </c>
      <c r="H3655" s="633">
        <v>12500</v>
      </c>
      <c r="I3655" s="331" t="s">
        <v>5489</v>
      </c>
      <c r="J3655" s="159">
        <v>45261</v>
      </c>
      <c r="K3655" s="160">
        <v>250</v>
      </c>
      <c r="L3655" s="146" t="s">
        <v>5492</v>
      </c>
    </row>
    <row r="3656" spans="1:12" ht="25.5" hidden="1" x14ac:dyDescent="0.2">
      <c r="A3656" s="3">
        <v>3650</v>
      </c>
      <c r="B3656" s="372">
        <v>4321</v>
      </c>
      <c r="C3656" s="373" t="s">
        <v>5493</v>
      </c>
      <c r="D3656" s="146">
        <v>10</v>
      </c>
      <c r="E3656" s="372"/>
      <c r="F3656" s="372" t="s">
        <v>39</v>
      </c>
      <c r="G3656" s="372">
        <v>72101505</v>
      </c>
      <c r="H3656" s="633">
        <v>15000</v>
      </c>
      <c r="I3656" s="331" t="s">
        <v>5489</v>
      </c>
      <c r="J3656" s="159">
        <v>45261</v>
      </c>
      <c r="K3656" s="160">
        <v>250</v>
      </c>
      <c r="L3656" s="146" t="s">
        <v>5494</v>
      </c>
    </row>
    <row r="3657" spans="1:12" ht="89.25" hidden="1" x14ac:dyDescent="0.2">
      <c r="A3657" s="3">
        <v>3651</v>
      </c>
      <c r="B3657" s="372">
        <v>4321</v>
      </c>
      <c r="C3657" s="373" t="s">
        <v>5495</v>
      </c>
      <c r="D3657" s="146">
        <v>40</v>
      </c>
      <c r="E3657" s="372"/>
      <c r="F3657" s="372" t="s">
        <v>39</v>
      </c>
      <c r="G3657" s="372">
        <v>47131805</v>
      </c>
      <c r="H3657" s="633">
        <v>320000</v>
      </c>
      <c r="I3657" s="372" t="s">
        <v>306</v>
      </c>
      <c r="J3657" s="159">
        <v>45261</v>
      </c>
      <c r="K3657" s="160">
        <v>278</v>
      </c>
      <c r="L3657" s="146" t="s">
        <v>5496</v>
      </c>
    </row>
    <row r="3658" spans="1:12" ht="89.25" hidden="1" x14ac:dyDescent="0.2">
      <c r="A3658" s="3">
        <v>3652</v>
      </c>
      <c r="B3658" s="372">
        <v>4321</v>
      </c>
      <c r="C3658" s="373" t="s">
        <v>5497</v>
      </c>
      <c r="D3658" s="146">
        <v>128</v>
      </c>
      <c r="E3658" s="372"/>
      <c r="F3658" s="372" t="s">
        <v>39</v>
      </c>
      <c r="G3658" s="372">
        <v>44102999</v>
      </c>
      <c r="H3658" s="633">
        <v>1025000</v>
      </c>
      <c r="I3658" s="372" t="s">
        <v>306</v>
      </c>
      <c r="J3658" s="159">
        <v>45261</v>
      </c>
      <c r="K3658" s="160">
        <v>278</v>
      </c>
      <c r="L3658" s="146" t="s">
        <v>5496</v>
      </c>
    </row>
    <row r="3659" spans="1:12" ht="63.75" hidden="1" x14ac:dyDescent="0.2">
      <c r="A3659" s="3">
        <v>3653</v>
      </c>
      <c r="B3659" s="372">
        <v>4321</v>
      </c>
      <c r="C3659" s="373" t="s">
        <v>5498</v>
      </c>
      <c r="D3659" s="146">
        <v>31</v>
      </c>
      <c r="E3659" s="372"/>
      <c r="F3659" s="372" t="s">
        <v>39</v>
      </c>
      <c r="G3659" s="372">
        <v>12352104</v>
      </c>
      <c r="H3659" s="633">
        <v>155000</v>
      </c>
      <c r="I3659" s="372" t="s">
        <v>306</v>
      </c>
      <c r="J3659" s="159">
        <v>45261</v>
      </c>
      <c r="K3659" s="160">
        <v>278</v>
      </c>
      <c r="L3659" s="146" t="s">
        <v>5496</v>
      </c>
    </row>
    <row r="3660" spans="1:12" ht="51" hidden="1" x14ac:dyDescent="0.2">
      <c r="A3660" s="3">
        <v>3654</v>
      </c>
      <c r="B3660" s="372">
        <v>4321</v>
      </c>
      <c r="C3660" s="332" t="s">
        <v>5499</v>
      </c>
      <c r="D3660" s="146">
        <v>10</v>
      </c>
      <c r="E3660" s="372"/>
      <c r="F3660" s="372" t="s">
        <v>39</v>
      </c>
      <c r="G3660" s="372">
        <v>31211904</v>
      </c>
      <c r="H3660" s="633">
        <v>25000</v>
      </c>
      <c r="I3660" s="372" t="s">
        <v>693</v>
      </c>
      <c r="J3660" s="159">
        <v>45231</v>
      </c>
      <c r="K3660" s="160">
        <v>364</v>
      </c>
      <c r="L3660" s="146" t="s">
        <v>5500</v>
      </c>
    </row>
    <row r="3661" spans="1:12" ht="63.75" hidden="1" x14ac:dyDescent="0.2">
      <c r="A3661" s="3">
        <v>3655</v>
      </c>
      <c r="B3661" s="372">
        <v>4321</v>
      </c>
      <c r="C3661" s="332" t="s">
        <v>5501</v>
      </c>
      <c r="D3661" s="146">
        <v>10</v>
      </c>
      <c r="E3661" s="372"/>
      <c r="F3661" s="372" t="s">
        <v>39</v>
      </c>
      <c r="G3661" s="372">
        <v>47131601</v>
      </c>
      <c r="H3661" s="633">
        <v>20000</v>
      </c>
      <c r="I3661" s="372" t="s">
        <v>693</v>
      </c>
      <c r="J3661" s="159">
        <v>45231</v>
      </c>
      <c r="K3661" s="160">
        <v>364</v>
      </c>
      <c r="L3661" s="146" t="s">
        <v>5500</v>
      </c>
    </row>
    <row r="3662" spans="1:12" ht="63.75" hidden="1" x14ac:dyDescent="0.2">
      <c r="A3662" s="3">
        <v>3656</v>
      </c>
      <c r="B3662" s="372">
        <v>4321</v>
      </c>
      <c r="C3662" s="332" t="s">
        <v>5502</v>
      </c>
      <c r="D3662" s="146">
        <v>10</v>
      </c>
      <c r="E3662" s="372"/>
      <c r="F3662" s="372" t="s">
        <v>39</v>
      </c>
      <c r="G3662" s="372">
        <v>53131503</v>
      </c>
      <c r="H3662" s="633">
        <v>25000</v>
      </c>
      <c r="I3662" s="372" t="s">
        <v>693</v>
      </c>
      <c r="J3662" s="159">
        <v>45231</v>
      </c>
      <c r="K3662" s="160">
        <v>364</v>
      </c>
      <c r="L3662" s="146" t="s">
        <v>5500</v>
      </c>
    </row>
    <row r="3663" spans="1:12" ht="51" hidden="1" x14ac:dyDescent="0.2">
      <c r="A3663" s="3">
        <v>3657</v>
      </c>
      <c r="B3663" s="372">
        <v>4321</v>
      </c>
      <c r="C3663" s="332" t="s">
        <v>5503</v>
      </c>
      <c r="D3663" s="146">
        <v>6</v>
      </c>
      <c r="E3663" s="372"/>
      <c r="F3663" s="372" t="s">
        <v>39</v>
      </c>
      <c r="G3663" s="372">
        <v>26111702</v>
      </c>
      <c r="H3663" s="633">
        <v>20000</v>
      </c>
      <c r="I3663" s="372" t="s">
        <v>693</v>
      </c>
      <c r="J3663" s="159">
        <v>45231</v>
      </c>
      <c r="K3663" s="160">
        <v>364</v>
      </c>
      <c r="L3663" s="146" t="s">
        <v>5504</v>
      </c>
    </row>
    <row r="3664" spans="1:12" ht="63.75" hidden="1" x14ac:dyDescent="0.2">
      <c r="A3664" s="3">
        <v>3658</v>
      </c>
      <c r="B3664" s="372">
        <v>4321</v>
      </c>
      <c r="C3664" s="332" t="s">
        <v>5505</v>
      </c>
      <c r="D3664" s="146">
        <v>7</v>
      </c>
      <c r="E3664" s="372"/>
      <c r="F3664" s="372" t="s">
        <v>39</v>
      </c>
      <c r="G3664" s="372">
        <v>42172299</v>
      </c>
      <c r="H3664" s="633">
        <v>35000</v>
      </c>
      <c r="I3664" s="372" t="s">
        <v>693</v>
      </c>
      <c r="J3664" s="159">
        <v>45231</v>
      </c>
      <c r="K3664" s="160">
        <v>364</v>
      </c>
      <c r="L3664" s="146" t="s">
        <v>5500</v>
      </c>
    </row>
    <row r="3665" spans="1:12" ht="51" hidden="1" x14ac:dyDescent="0.2">
      <c r="A3665" s="3">
        <v>3659</v>
      </c>
      <c r="B3665" s="372">
        <v>4321</v>
      </c>
      <c r="C3665" s="332" t="s">
        <v>5506</v>
      </c>
      <c r="D3665" s="146">
        <v>5</v>
      </c>
      <c r="E3665" s="372"/>
      <c r="F3665" s="372" t="s">
        <v>39</v>
      </c>
      <c r="G3665" s="372">
        <v>41122703</v>
      </c>
      <c r="H3665" s="633">
        <v>25000</v>
      </c>
      <c r="I3665" s="372" t="s">
        <v>693</v>
      </c>
      <c r="J3665" s="159">
        <v>45231</v>
      </c>
      <c r="K3665" s="160">
        <v>364</v>
      </c>
      <c r="L3665" s="146" t="s">
        <v>5507</v>
      </c>
    </row>
    <row r="3666" spans="1:12" ht="63.75" hidden="1" x14ac:dyDescent="0.2">
      <c r="A3666" s="3">
        <v>3660</v>
      </c>
      <c r="B3666" s="372">
        <v>4321</v>
      </c>
      <c r="C3666" s="332" t="s">
        <v>5508</v>
      </c>
      <c r="D3666" s="146">
        <v>10</v>
      </c>
      <c r="E3666" s="372"/>
      <c r="F3666" s="372" t="s">
        <v>39</v>
      </c>
      <c r="G3666" s="372">
        <v>47131603</v>
      </c>
      <c r="H3666" s="633">
        <v>30000</v>
      </c>
      <c r="I3666" s="372" t="s">
        <v>693</v>
      </c>
      <c r="J3666" s="159">
        <v>45231</v>
      </c>
      <c r="K3666" s="160">
        <v>364</v>
      </c>
      <c r="L3666" s="146" t="s">
        <v>5500</v>
      </c>
    </row>
    <row r="3667" spans="1:12" ht="89.25" hidden="1" x14ac:dyDescent="0.2">
      <c r="A3667" s="3">
        <v>3661</v>
      </c>
      <c r="B3667" s="372">
        <v>4321</v>
      </c>
      <c r="C3667" s="332" t="s">
        <v>5509</v>
      </c>
      <c r="D3667" s="146">
        <v>3</v>
      </c>
      <c r="E3667" s="372"/>
      <c r="F3667" s="372" t="s">
        <v>39</v>
      </c>
      <c r="G3667" s="372">
        <v>53131608</v>
      </c>
      <c r="H3667" s="633">
        <v>20000</v>
      </c>
      <c r="I3667" s="372" t="s">
        <v>693</v>
      </c>
      <c r="J3667" s="159">
        <v>45231</v>
      </c>
      <c r="K3667" s="160">
        <v>364</v>
      </c>
      <c r="L3667" s="146" t="s">
        <v>5500</v>
      </c>
    </row>
    <row r="3668" spans="1:12" ht="76.5" hidden="1" x14ac:dyDescent="0.2">
      <c r="A3668" s="3">
        <v>3662</v>
      </c>
      <c r="B3668" s="372">
        <v>4321</v>
      </c>
      <c r="C3668" s="332" t="s">
        <v>5510</v>
      </c>
      <c r="D3668" s="146">
        <v>15</v>
      </c>
      <c r="E3668" s="372"/>
      <c r="F3668" s="372" t="s">
        <v>39</v>
      </c>
      <c r="G3668" s="372">
        <v>46181501</v>
      </c>
      <c r="H3668" s="633">
        <v>50000</v>
      </c>
      <c r="I3668" s="372" t="s">
        <v>2186</v>
      </c>
      <c r="J3668" s="159">
        <v>45231</v>
      </c>
      <c r="K3668" s="160">
        <v>365</v>
      </c>
      <c r="L3668" s="146" t="s">
        <v>5511</v>
      </c>
    </row>
    <row r="3669" spans="1:12" ht="63.75" hidden="1" x14ac:dyDescent="0.2">
      <c r="A3669" s="3">
        <v>3663</v>
      </c>
      <c r="B3669" s="372">
        <v>4321</v>
      </c>
      <c r="C3669" s="332" t="s">
        <v>5512</v>
      </c>
      <c r="D3669" s="146">
        <v>9</v>
      </c>
      <c r="E3669" s="372"/>
      <c r="F3669" s="372" t="s">
        <v>39</v>
      </c>
      <c r="G3669" s="372">
        <v>46181541</v>
      </c>
      <c r="H3669" s="633">
        <v>35000</v>
      </c>
      <c r="I3669" s="372" t="s">
        <v>2186</v>
      </c>
      <c r="J3669" s="159">
        <v>45231</v>
      </c>
      <c r="K3669" s="160">
        <v>365</v>
      </c>
      <c r="L3669" s="146" t="s">
        <v>5511</v>
      </c>
    </row>
    <row r="3670" spans="1:12" ht="76.5" hidden="1" x14ac:dyDescent="0.2">
      <c r="A3670" s="3">
        <v>3664</v>
      </c>
      <c r="B3670" s="372">
        <v>4321</v>
      </c>
      <c r="C3670" s="332" t="s">
        <v>5513</v>
      </c>
      <c r="D3670" s="146">
        <f>12+5</f>
        <v>17</v>
      </c>
      <c r="E3670" s="372"/>
      <c r="F3670" s="372" t="s">
        <v>39</v>
      </c>
      <c r="G3670" s="372">
        <v>46182008</v>
      </c>
      <c r="H3670" s="633">
        <v>47000</v>
      </c>
      <c r="I3670" s="372" t="s">
        <v>2186</v>
      </c>
      <c r="J3670" s="159">
        <v>45231</v>
      </c>
      <c r="K3670" s="160">
        <v>365</v>
      </c>
      <c r="L3670" s="146" t="s">
        <v>5511</v>
      </c>
    </row>
    <row r="3671" spans="1:12" ht="51" hidden="1" x14ac:dyDescent="0.2">
      <c r="A3671" s="3">
        <v>3665</v>
      </c>
      <c r="B3671" s="372">
        <v>4321</v>
      </c>
      <c r="C3671" s="332" t="s">
        <v>5514</v>
      </c>
      <c r="D3671" s="146">
        <v>5</v>
      </c>
      <c r="E3671" s="372"/>
      <c r="F3671" s="372" t="s">
        <v>39</v>
      </c>
      <c r="G3671" s="372">
        <v>42143508</v>
      </c>
      <c r="H3671" s="633">
        <v>40000</v>
      </c>
      <c r="I3671" s="372" t="s">
        <v>2186</v>
      </c>
      <c r="J3671" s="159">
        <v>45231</v>
      </c>
      <c r="K3671" s="160">
        <v>365</v>
      </c>
      <c r="L3671" s="146" t="s">
        <v>5511</v>
      </c>
    </row>
    <row r="3672" spans="1:12" ht="76.5" hidden="1" x14ac:dyDescent="0.2">
      <c r="A3672" s="3">
        <v>3666</v>
      </c>
      <c r="B3672" s="372">
        <v>4321</v>
      </c>
      <c r="C3672" s="332" t="s">
        <v>5515</v>
      </c>
      <c r="D3672" s="146">
        <v>6</v>
      </c>
      <c r="E3672" s="372"/>
      <c r="F3672" s="372" t="s">
        <v>39</v>
      </c>
      <c r="G3672" s="372">
        <v>46181703</v>
      </c>
      <c r="H3672" s="633">
        <v>35000</v>
      </c>
      <c r="I3672" s="372" t="s">
        <v>2186</v>
      </c>
      <c r="J3672" s="159">
        <v>45231</v>
      </c>
      <c r="K3672" s="160">
        <v>365</v>
      </c>
      <c r="L3672" s="146" t="s">
        <v>5511</v>
      </c>
    </row>
    <row r="3673" spans="1:12" ht="38.25" hidden="1" x14ac:dyDescent="0.2">
      <c r="A3673" s="3">
        <v>3667</v>
      </c>
      <c r="B3673" s="372">
        <v>4321</v>
      </c>
      <c r="C3673" s="373" t="s">
        <v>5516</v>
      </c>
      <c r="D3673" s="146">
        <v>4</v>
      </c>
      <c r="E3673" s="372"/>
      <c r="F3673" s="372" t="s">
        <v>39</v>
      </c>
      <c r="G3673" s="372">
        <v>40151802</v>
      </c>
      <c r="H3673" s="633">
        <v>190000</v>
      </c>
      <c r="I3673" s="372" t="s">
        <v>669</v>
      </c>
      <c r="J3673" s="146" t="s">
        <v>5517</v>
      </c>
      <c r="K3673" s="160">
        <v>344</v>
      </c>
      <c r="L3673" s="146" t="s">
        <v>5518</v>
      </c>
    </row>
    <row r="3674" spans="1:12" ht="63.75" hidden="1" x14ac:dyDescent="0.2">
      <c r="A3674" s="3">
        <v>3668</v>
      </c>
      <c r="B3674" s="372">
        <v>4321</v>
      </c>
      <c r="C3674" s="373" t="s">
        <v>5519</v>
      </c>
      <c r="D3674" s="146">
        <v>640</v>
      </c>
      <c r="E3674" s="372"/>
      <c r="F3674" s="372" t="s">
        <v>39</v>
      </c>
      <c r="G3674" s="372">
        <v>26111711</v>
      </c>
      <c r="H3674" s="633">
        <v>2600000</v>
      </c>
      <c r="I3674" s="372" t="s">
        <v>669</v>
      </c>
      <c r="J3674" s="159">
        <v>45139</v>
      </c>
      <c r="K3674" s="160">
        <v>344</v>
      </c>
      <c r="L3674" s="146" t="s">
        <v>5520</v>
      </c>
    </row>
    <row r="3675" spans="1:12" ht="76.5" hidden="1" x14ac:dyDescent="0.2">
      <c r="A3675" s="3">
        <v>3669</v>
      </c>
      <c r="B3675" s="372">
        <v>4321</v>
      </c>
      <c r="C3675" s="332" t="s">
        <v>5521</v>
      </c>
      <c r="D3675" s="146">
        <v>5</v>
      </c>
      <c r="E3675" s="372"/>
      <c r="F3675" s="372" t="s">
        <v>39</v>
      </c>
      <c r="G3675" s="372">
        <v>44102412</v>
      </c>
      <c r="H3675" s="633">
        <v>50000</v>
      </c>
      <c r="I3675" s="372" t="s">
        <v>693</v>
      </c>
      <c r="J3675" s="159">
        <v>45231</v>
      </c>
      <c r="K3675" s="160">
        <v>364</v>
      </c>
      <c r="L3675" s="146" t="s">
        <v>5522</v>
      </c>
    </row>
    <row r="3676" spans="1:12" ht="38.25" hidden="1" x14ac:dyDescent="0.2">
      <c r="A3676" s="3">
        <v>3670</v>
      </c>
      <c r="B3676" s="372">
        <v>4321</v>
      </c>
      <c r="C3676" s="333" t="s">
        <v>5523</v>
      </c>
      <c r="D3676" s="160">
        <v>10</v>
      </c>
      <c r="E3676" s="97"/>
      <c r="F3676" s="97" t="s">
        <v>39</v>
      </c>
      <c r="G3676" s="97">
        <v>26121604</v>
      </c>
      <c r="H3676" s="633">
        <v>62000</v>
      </c>
      <c r="I3676" s="372" t="s">
        <v>4712</v>
      </c>
      <c r="J3676" s="159">
        <v>45231</v>
      </c>
      <c r="K3676" s="372">
        <v>299</v>
      </c>
      <c r="L3676" s="146" t="s">
        <v>5524</v>
      </c>
    </row>
    <row r="3677" spans="1:12" ht="63.75" hidden="1" x14ac:dyDescent="0.2">
      <c r="A3677" s="3">
        <v>3671</v>
      </c>
      <c r="B3677" s="372">
        <v>4321</v>
      </c>
      <c r="C3677" s="373" t="s">
        <v>5525</v>
      </c>
      <c r="D3677" s="146">
        <v>15</v>
      </c>
      <c r="E3677" s="372"/>
      <c r="F3677" s="372" t="s">
        <v>39</v>
      </c>
      <c r="G3677" s="146">
        <v>32121602</v>
      </c>
      <c r="H3677" s="633">
        <v>75000</v>
      </c>
      <c r="I3677" s="372" t="s">
        <v>364</v>
      </c>
      <c r="J3677" s="159">
        <v>45231</v>
      </c>
      <c r="K3677" s="372">
        <v>304</v>
      </c>
      <c r="L3677" s="146" t="s">
        <v>5526</v>
      </c>
    </row>
    <row r="3678" spans="1:12" ht="63.75" hidden="1" x14ac:dyDescent="0.2">
      <c r="A3678" s="3">
        <v>3672</v>
      </c>
      <c r="B3678" s="372">
        <v>4321</v>
      </c>
      <c r="C3678" s="373" t="s">
        <v>5525</v>
      </c>
      <c r="D3678" s="146">
        <v>15</v>
      </c>
      <c r="E3678" s="372"/>
      <c r="F3678" s="372" t="s">
        <v>39</v>
      </c>
      <c r="G3678" s="146">
        <v>32121609</v>
      </c>
      <c r="H3678" s="633">
        <v>75000</v>
      </c>
      <c r="I3678" s="372" t="s">
        <v>364</v>
      </c>
      <c r="J3678" s="159">
        <v>45231</v>
      </c>
      <c r="K3678" s="372">
        <v>304</v>
      </c>
      <c r="L3678" s="146" t="s">
        <v>5526</v>
      </c>
    </row>
    <row r="3679" spans="1:12" ht="114.75" hidden="1" x14ac:dyDescent="0.2">
      <c r="A3679" s="3">
        <v>3673</v>
      </c>
      <c r="B3679" s="372">
        <v>4321</v>
      </c>
      <c r="C3679" s="373" t="s">
        <v>5527</v>
      </c>
      <c r="D3679" s="160">
        <v>30</v>
      </c>
      <c r="E3679" s="97"/>
      <c r="F3679" s="372" t="s">
        <v>5528</v>
      </c>
      <c r="G3679" s="372">
        <v>41113643</v>
      </c>
      <c r="H3679" s="632">
        <v>142739101</v>
      </c>
      <c r="I3679" s="372" t="s">
        <v>364</v>
      </c>
      <c r="J3679" s="159">
        <v>45231</v>
      </c>
      <c r="K3679" s="160">
        <v>411</v>
      </c>
      <c r="L3679" s="373" t="s">
        <v>5529</v>
      </c>
    </row>
    <row r="3680" spans="1:12" ht="38.25" hidden="1" x14ac:dyDescent="0.2">
      <c r="A3680" s="3">
        <v>3674</v>
      </c>
      <c r="B3680" s="97">
        <v>4321</v>
      </c>
      <c r="C3680" s="98" t="s">
        <v>5530</v>
      </c>
      <c r="D3680" s="160">
        <v>218</v>
      </c>
      <c r="E3680" s="97"/>
      <c r="F3680" s="97" t="s">
        <v>5528</v>
      </c>
      <c r="G3680" s="97">
        <v>39121032</v>
      </c>
      <c r="H3680" s="634">
        <v>36976110.969999999</v>
      </c>
      <c r="I3680" s="97" t="s">
        <v>364</v>
      </c>
      <c r="J3680" s="309">
        <v>45261</v>
      </c>
      <c r="K3680" s="160">
        <v>411</v>
      </c>
      <c r="L3680" s="98" t="s">
        <v>5531</v>
      </c>
    </row>
    <row r="3681" spans="1:12" ht="76.5" hidden="1" x14ac:dyDescent="0.2">
      <c r="A3681" s="3">
        <v>3675</v>
      </c>
      <c r="B3681" s="372">
        <v>4321</v>
      </c>
      <c r="C3681" s="332" t="s">
        <v>5532</v>
      </c>
      <c r="D3681" s="505">
        <v>50</v>
      </c>
      <c r="E3681" s="334"/>
      <c r="F3681" s="97" t="s">
        <v>5528</v>
      </c>
      <c r="G3681" s="372" t="s">
        <v>5533</v>
      </c>
      <c r="H3681" s="634">
        <v>233497.5</v>
      </c>
      <c r="I3681" s="372" t="s">
        <v>364</v>
      </c>
      <c r="J3681" s="159">
        <v>45231</v>
      </c>
      <c r="K3681" s="372">
        <v>299</v>
      </c>
      <c r="L3681" s="373" t="s">
        <v>5534</v>
      </c>
    </row>
    <row r="3682" spans="1:12" ht="63.75" hidden="1" x14ac:dyDescent="0.2">
      <c r="A3682" s="3">
        <v>3676</v>
      </c>
      <c r="B3682" s="372">
        <v>4321</v>
      </c>
      <c r="C3682" s="332" t="s">
        <v>5535</v>
      </c>
      <c r="D3682" s="505">
        <v>180</v>
      </c>
      <c r="E3682" s="334"/>
      <c r="F3682" s="97" t="s">
        <v>5528</v>
      </c>
      <c r="G3682" s="372" t="s">
        <v>5289</v>
      </c>
      <c r="H3682" s="634">
        <v>580269.6</v>
      </c>
      <c r="I3682" s="372" t="s">
        <v>364</v>
      </c>
      <c r="J3682" s="159">
        <v>45231</v>
      </c>
      <c r="K3682" s="372">
        <v>299</v>
      </c>
      <c r="L3682" s="373" t="s">
        <v>5534</v>
      </c>
    </row>
    <row r="3683" spans="1:12" ht="51" hidden="1" x14ac:dyDescent="0.2">
      <c r="A3683" s="3">
        <v>3677</v>
      </c>
      <c r="B3683" s="372">
        <v>4321</v>
      </c>
      <c r="C3683" s="332" t="s">
        <v>977</v>
      </c>
      <c r="D3683" s="505">
        <v>200</v>
      </c>
      <c r="E3683" s="334"/>
      <c r="F3683" s="97" t="s">
        <v>5528</v>
      </c>
      <c r="G3683" s="372" t="s">
        <v>978</v>
      </c>
      <c r="H3683" s="634">
        <v>363340.2</v>
      </c>
      <c r="I3683" s="372" t="s">
        <v>364</v>
      </c>
      <c r="J3683" s="159">
        <v>45231</v>
      </c>
      <c r="K3683" s="372">
        <v>299</v>
      </c>
      <c r="L3683" s="373" t="s">
        <v>5534</v>
      </c>
    </row>
    <row r="3684" spans="1:12" ht="51" hidden="1" x14ac:dyDescent="0.2">
      <c r="A3684" s="3">
        <v>3678</v>
      </c>
      <c r="B3684" s="372">
        <v>4321</v>
      </c>
      <c r="C3684" s="332" t="s">
        <v>5536</v>
      </c>
      <c r="D3684" s="505">
        <v>150</v>
      </c>
      <c r="E3684" s="334"/>
      <c r="F3684" s="97" t="s">
        <v>5528</v>
      </c>
      <c r="G3684" s="372" t="s">
        <v>980</v>
      </c>
      <c r="H3684" s="634">
        <v>226892.69999999998</v>
      </c>
      <c r="I3684" s="372" t="s">
        <v>364</v>
      </c>
      <c r="J3684" s="159">
        <v>45231</v>
      </c>
      <c r="K3684" s="372">
        <v>299</v>
      </c>
      <c r="L3684" s="373" t="s">
        <v>5534</v>
      </c>
    </row>
    <row r="3685" spans="1:12" ht="51" hidden="1" x14ac:dyDescent="0.2">
      <c r="A3685" s="3">
        <v>3679</v>
      </c>
      <c r="B3685" s="372">
        <v>4321</v>
      </c>
      <c r="C3685" s="332" t="s">
        <v>987</v>
      </c>
      <c r="D3685" s="505">
        <v>800</v>
      </c>
      <c r="E3685" s="334"/>
      <c r="F3685" s="97" t="s">
        <v>5528</v>
      </c>
      <c r="G3685" s="372" t="s">
        <v>5537</v>
      </c>
      <c r="H3685" s="634">
        <v>10890849.6</v>
      </c>
      <c r="I3685" s="372" t="s">
        <v>364</v>
      </c>
      <c r="J3685" s="159">
        <v>45231</v>
      </c>
      <c r="K3685" s="372">
        <v>299</v>
      </c>
      <c r="L3685" s="373" t="s">
        <v>5534</v>
      </c>
    </row>
    <row r="3686" spans="1:12" ht="51" hidden="1" x14ac:dyDescent="0.2">
      <c r="A3686" s="3">
        <v>3680</v>
      </c>
      <c r="B3686" s="372">
        <v>4321</v>
      </c>
      <c r="C3686" s="332" t="s">
        <v>989</v>
      </c>
      <c r="D3686" s="505">
        <v>150</v>
      </c>
      <c r="E3686" s="334"/>
      <c r="F3686" s="97" t="s">
        <v>5528</v>
      </c>
      <c r="G3686" s="372" t="s">
        <v>990</v>
      </c>
      <c r="H3686" s="634">
        <v>3534380.1</v>
      </c>
      <c r="I3686" s="372" t="s">
        <v>364</v>
      </c>
      <c r="J3686" s="159">
        <v>45231</v>
      </c>
      <c r="K3686" s="372">
        <v>299</v>
      </c>
      <c r="L3686" s="373" t="s">
        <v>5534</v>
      </c>
    </row>
    <row r="3687" spans="1:12" ht="51" hidden="1" x14ac:dyDescent="0.2">
      <c r="A3687" s="3">
        <v>3681</v>
      </c>
      <c r="B3687" s="372">
        <v>4321</v>
      </c>
      <c r="C3687" s="332" t="s">
        <v>992</v>
      </c>
      <c r="D3687" s="505">
        <v>40</v>
      </c>
      <c r="E3687" s="334"/>
      <c r="F3687" s="97" t="s">
        <v>5528</v>
      </c>
      <c r="G3687" s="372" t="s">
        <v>993</v>
      </c>
      <c r="H3687" s="634">
        <v>132237.12</v>
      </c>
      <c r="I3687" s="372" t="s">
        <v>364</v>
      </c>
      <c r="J3687" s="159">
        <v>45231</v>
      </c>
      <c r="K3687" s="372">
        <v>299</v>
      </c>
      <c r="L3687" s="373" t="s">
        <v>5534</v>
      </c>
    </row>
    <row r="3688" spans="1:12" ht="51" hidden="1" x14ac:dyDescent="0.2">
      <c r="A3688" s="3">
        <v>3682</v>
      </c>
      <c r="B3688" s="372">
        <v>4321</v>
      </c>
      <c r="C3688" s="332" t="s">
        <v>994</v>
      </c>
      <c r="D3688" s="505">
        <v>1000</v>
      </c>
      <c r="E3688" s="334"/>
      <c r="F3688" s="97" t="s">
        <v>5528</v>
      </c>
      <c r="G3688" s="372" t="s">
        <v>995</v>
      </c>
      <c r="H3688" s="634">
        <v>1840092</v>
      </c>
      <c r="I3688" s="372" t="s">
        <v>364</v>
      </c>
      <c r="J3688" s="159">
        <v>45231</v>
      </c>
      <c r="K3688" s="372">
        <v>299</v>
      </c>
      <c r="L3688" s="373" t="s">
        <v>5534</v>
      </c>
    </row>
    <row r="3689" spans="1:12" ht="51" hidden="1" x14ac:dyDescent="0.2">
      <c r="A3689" s="3">
        <v>3683</v>
      </c>
      <c r="B3689" s="372">
        <v>4321</v>
      </c>
      <c r="C3689" s="332" t="s">
        <v>996</v>
      </c>
      <c r="D3689" s="505">
        <v>1500</v>
      </c>
      <c r="E3689" s="334"/>
      <c r="F3689" s="97" t="s">
        <v>5528</v>
      </c>
      <c r="G3689" s="372" t="s">
        <v>997</v>
      </c>
      <c r="H3689" s="634">
        <v>2760138</v>
      </c>
      <c r="I3689" s="372" t="s">
        <v>364</v>
      </c>
      <c r="J3689" s="159">
        <v>45231</v>
      </c>
      <c r="K3689" s="372">
        <v>299</v>
      </c>
      <c r="L3689" s="373" t="s">
        <v>5534</v>
      </c>
    </row>
    <row r="3690" spans="1:12" ht="51" hidden="1" x14ac:dyDescent="0.2">
      <c r="A3690" s="3">
        <v>3684</v>
      </c>
      <c r="B3690" s="372">
        <v>4321</v>
      </c>
      <c r="C3690" s="332" t="s">
        <v>1002</v>
      </c>
      <c r="D3690" s="505">
        <v>200</v>
      </c>
      <c r="E3690" s="334"/>
      <c r="F3690" s="97" t="s">
        <v>5528</v>
      </c>
      <c r="G3690" s="372" t="s">
        <v>1003</v>
      </c>
      <c r="H3690" s="634">
        <f>66586.38-0.23</f>
        <v>66586.150000000009</v>
      </c>
      <c r="I3690" s="372" t="s">
        <v>364</v>
      </c>
      <c r="J3690" s="159">
        <v>45231</v>
      </c>
      <c r="K3690" s="372">
        <v>299</v>
      </c>
      <c r="L3690" s="373" t="s">
        <v>5534</v>
      </c>
    </row>
    <row r="3691" spans="1:12" ht="51" hidden="1" x14ac:dyDescent="0.2">
      <c r="A3691" s="3">
        <v>3685</v>
      </c>
      <c r="B3691" s="372">
        <v>4321</v>
      </c>
      <c r="C3691" s="332" t="s">
        <v>1009</v>
      </c>
      <c r="D3691" s="505">
        <v>90</v>
      </c>
      <c r="E3691" s="334"/>
      <c r="F3691" s="97" t="s">
        <v>5528</v>
      </c>
      <c r="G3691" s="372" t="s">
        <v>1010</v>
      </c>
      <c r="H3691" s="634">
        <v>810498.15</v>
      </c>
      <c r="I3691" s="372" t="s">
        <v>364</v>
      </c>
      <c r="J3691" s="159">
        <v>45231</v>
      </c>
      <c r="K3691" s="372">
        <v>299</v>
      </c>
      <c r="L3691" s="373" t="s">
        <v>5534</v>
      </c>
    </row>
    <row r="3692" spans="1:12" ht="51" hidden="1" x14ac:dyDescent="0.2">
      <c r="A3692" s="3">
        <v>3686</v>
      </c>
      <c r="B3692" s="372">
        <v>4321</v>
      </c>
      <c r="C3692" s="332" t="s">
        <v>5538</v>
      </c>
      <c r="D3692" s="505">
        <v>3000</v>
      </c>
      <c r="E3692" s="334"/>
      <c r="F3692" s="97" t="s">
        <v>5528</v>
      </c>
      <c r="G3692" s="372" t="s">
        <v>1019</v>
      </c>
      <c r="H3692" s="634">
        <v>3859515.0000000005</v>
      </c>
      <c r="I3692" s="372" t="s">
        <v>364</v>
      </c>
      <c r="J3692" s="159">
        <v>45231</v>
      </c>
      <c r="K3692" s="372">
        <v>299</v>
      </c>
      <c r="L3692" s="373" t="s">
        <v>5534</v>
      </c>
    </row>
    <row r="3693" spans="1:12" ht="51" hidden="1" x14ac:dyDescent="0.2">
      <c r="A3693" s="3">
        <v>3687</v>
      </c>
      <c r="B3693" s="372">
        <v>4321</v>
      </c>
      <c r="C3693" s="332" t="s">
        <v>5539</v>
      </c>
      <c r="D3693" s="505">
        <v>8000</v>
      </c>
      <c r="E3693" s="334"/>
      <c r="F3693" s="97" t="s">
        <v>5528</v>
      </c>
      <c r="G3693" s="372" t="s">
        <v>1021</v>
      </c>
      <c r="H3693" s="634">
        <v>6206412</v>
      </c>
      <c r="I3693" s="372" t="s">
        <v>364</v>
      </c>
      <c r="J3693" s="159">
        <v>45231</v>
      </c>
      <c r="K3693" s="372">
        <v>299</v>
      </c>
      <c r="L3693" s="373" t="s">
        <v>5534</v>
      </c>
    </row>
    <row r="3694" spans="1:12" ht="51" hidden="1" x14ac:dyDescent="0.2">
      <c r="A3694" s="3">
        <v>3688</v>
      </c>
      <c r="B3694" s="372">
        <v>4321</v>
      </c>
      <c r="C3694" s="332" t="s">
        <v>5540</v>
      </c>
      <c r="D3694" s="505">
        <v>7500</v>
      </c>
      <c r="E3694" s="334"/>
      <c r="F3694" s="97" t="s">
        <v>5528</v>
      </c>
      <c r="G3694" s="372" t="s">
        <v>1023</v>
      </c>
      <c r="H3694" s="634">
        <v>3487844.95</v>
      </c>
      <c r="I3694" s="372" t="s">
        <v>364</v>
      </c>
      <c r="J3694" s="159">
        <v>45231</v>
      </c>
      <c r="K3694" s="372">
        <v>299</v>
      </c>
      <c r="L3694" s="373" t="s">
        <v>5534</v>
      </c>
    </row>
    <row r="3695" spans="1:12" ht="51" hidden="1" x14ac:dyDescent="0.2">
      <c r="A3695" s="3">
        <v>3689</v>
      </c>
      <c r="B3695" s="372">
        <v>4321</v>
      </c>
      <c r="C3695" s="332" t="s">
        <v>1028</v>
      </c>
      <c r="D3695" s="505">
        <v>20</v>
      </c>
      <c r="E3695" s="334"/>
      <c r="F3695" s="97" t="s">
        <v>5528</v>
      </c>
      <c r="G3695" s="372" t="s">
        <v>1029</v>
      </c>
      <c r="H3695" s="634">
        <v>7446.9259999999995</v>
      </c>
      <c r="I3695" s="372" t="s">
        <v>364</v>
      </c>
      <c r="J3695" s="159">
        <v>45231</v>
      </c>
      <c r="K3695" s="372">
        <v>299</v>
      </c>
      <c r="L3695" s="373" t="s">
        <v>5534</v>
      </c>
    </row>
    <row r="3696" spans="1:12" ht="25.5" hidden="1" x14ac:dyDescent="0.2">
      <c r="A3696" s="3">
        <v>3690</v>
      </c>
      <c r="B3696" s="372">
        <v>4321</v>
      </c>
      <c r="C3696" s="332" t="s">
        <v>1168</v>
      </c>
      <c r="D3696" s="505">
        <v>300</v>
      </c>
      <c r="E3696" s="334"/>
      <c r="F3696" s="97" t="s">
        <v>5528</v>
      </c>
      <c r="G3696" s="372" t="s">
        <v>1169</v>
      </c>
      <c r="H3696" s="634">
        <v>300000</v>
      </c>
      <c r="I3696" s="372" t="s">
        <v>35</v>
      </c>
      <c r="J3696" s="309">
        <v>45261</v>
      </c>
      <c r="K3696" s="372">
        <v>314</v>
      </c>
      <c r="L3696" s="373" t="s">
        <v>5541</v>
      </c>
    </row>
    <row r="3697" spans="1:12" ht="38.25" hidden="1" x14ac:dyDescent="0.2">
      <c r="A3697" s="3">
        <v>3691</v>
      </c>
      <c r="B3697" s="372">
        <v>4321</v>
      </c>
      <c r="C3697" s="332" t="s">
        <v>1170</v>
      </c>
      <c r="D3697" s="505">
        <v>300</v>
      </c>
      <c r="E3697" s="334"/>
      <c r="F3697" s="97" t="s">
        <v>5528</v>
      </c>
      <c r="G3697" s="372" t="s">
        <v>1171</v>
      </c>
      <c r="H3697" s="634">
        <v>36675</v>
      </c>
      <c r="I3697" s="372" t="s">
        <v>35</v>
      </c>
      <c r="J3697" s="309">
        <v>45261</v>
      </c>
      <c r="K3697" s="372">
        <v>314</v>
      </c>
      <c r="L3697" s="373" t="s">
        <v>5541</v>
      </c>
    </row>
    <row r="3698" spans="1:12" ht="38.25" hidden="1" x14ac:dyDescent="0.2">
      <c r="A3698" s="3">
        <v>3692</v>
      </c>
      <c r="B3698" s="372">
        <v>4321</v>
      </c>
      <c r="C3698" s="332" t="s">
        <v>5542</v>
      </c>
      <c r="D3698" s="505">
        <v>700</v>
      </c>
      <c r="E3698" s="334"/>
      <c r="F3698" s="97" t="s">
        <v>5528</v>
      </c>
      <c r="G3698" s="372" t="s">
        <v>5543</v>
      </c>
      <c r="H3698" s="634">
        <v>19775</v>
      </c>
      <c r="I3698" s="372" t="s">
        <v>35</v>
      </c>
      <c r="J3698" s="309">
        <v>45261</v>
      </c>
      <c r="K3698" s="372">
        <v>314</v>
      </c>
      <c r="L3698" s="373" t="s">
        <v>5541</v>
      </c>
    </row>
    <row r="3699" spans="1:12" ht="76.5" hidden="1" x14ac:dyDescent="0.2">
      <c r="A3699" s="3">
        <v>3693</v>
      </c>
      <c r="B3699" s="372">
        <v>4321</v>
      </c>
      <c r="C3699" s="373" t="s">
        <v>1180</v>
      </c>
      <c r="D3699" s="160">
        <v>100</v>
      </c>
      <c r="E3699" s="97"/>
      <c r="F3699" s="97" t="s">
        <v>5528</v>
      </c>
      <c r="G3699" s="97" t="s">
        <v>1181</v>
      </c>
      <c r="H3699" s="634">
        <v>32747.000000000004</v>
      </c>
      <c r="I3699" s="97" t="s">
        <v>35</v>
      </c>
      <c r="J3699" s="309">
        <v>45261</v>
      </c>
      <c r="K3699" s="372">
        <v>314</v>
      </c>
      <c r="L3699" s="373" t="s">
        <v>5541</v>
      </c>
    </row>
    <row r="3700" spans="1:12" ht="76.5" hidden="1" x14ac:dyDescent="0.2">
      <c r="A3700" s="3">
        <v>3694</v>
      </c>
      <c r="B3700" s="372">
        <v>4321</v>
      </c>
      <c r="C3700" s="98" t="s">
        <v>1182</v>
      </c>
      <c r="D3700" s="160">
        <v>100</v>
      </c>
      <c r="E3700" s="97"/>
      <c r="F3700" s="97" t="s">
        <v>5528</v>
      </c>
      <c r="G3700" s="97" t="s">
        <v>1183</v>
      </c>
      <c r="H3700" s="634">
        <v>35866</v>
      </c>
      <c r="I3700" s="97" t="s">
        <v>35</v>
      </c>
      <c r="J3700" s="309">
        <v>45261</v>
      </c>
      <c r="K3700" s="372">
        <v>314</v>
      </c>
      <c r="L3700" s="373" t="s">
        <v>5541</v>
      </c>
    </row>
    <row r="3701" spans="1:12" ht="89.25" hidden="1" x14ac:dyDescent="0.2">
      <c r="A3701" s="3">
        <v>3695</v>
      </c>
      <c r="B3701" s="372">
        <v>4321</v>
      </c>
      <c r="C3701" s="98" t="s">
        <v>1193</v>
      </c>
      <c r="D3701" s="160">
        <v>1500</v>
      </c>
      <c r="E3701" s="97"/>
      <c r="F3701" s="97" t="s">
        <v>5528</v>
      </c>
      <c r="G3701" s="97" t="s">
        <v>1194</v>
      </c>
      <c r="H3701" s="634">
        <v>33900</v>
      </c>
      <c r="I3701" s="97" t="s">
        <v>35</v>
      </c>
      <c r="J3701" s="309">
        <v>45261</v>
      </c>
      <c r="K3701" s="372">
        <v>314</v>
      </c>
      <c r="L3701" s="373" t="s">
        <v>5541</v>
      </c>
    </row>
    <row r="3702" spans="1:12" ht="89.25" hidden="1" x14ac:dyDescent="0.2">
      <c r="A3702" s="3">
        <v>3696</v>
      </c>
      <c r="B3702" s="372">
        <v>4321</v>
      </c>
      <c r="C3702" s="98" t="s">
        <v>1195</v>
      </c>
      <c r="D3702" s="160">
        <v>100</v>
      </c>
      <c r="E3702" s="97"/>
      <c r="F3702" s="97" t="s">
        <v>5528</v>
      </c>
      <c r="G3702" s="97" t="s">
        <v>1196</v>
      </c>
      <c r="H3702" s="633">
        <v>147363</v>
      </c>
      <c r="I3702" s="372" t="s">
        <v>35</v>
      </c>
      <c r="J3702" s="309">
        <v>45261</v>
      </c>
      <c r="K3702" s="372">
        <v>314</v>
      </c>
      <c r="L3702" s="373" t="s">
        <v>5541</v>
      </c>
    </row>
    <row r="3703" spans="1:12" ht="89.25" hidden="1" x14ac:dyDescent="0.2">
      <c r="A3703" s="3">
        <v>3697</v>
      </c>
      <c r="B3703" s="372">
        <v>4321</v>
      </c>
      <c r="C3703" s="332" t="s">
        <v>1197</v>
      </c>
      <c r="D3703" s="505">
        <v>100</v>
      </c>
      <c r="E3703" s="334"/>
      <c r="F3703" s="97" t="s">
        <v>5528</v>
      </c>
      <c r="G3703" s="97" t="s">
        <v>1198</v>
      </c>
      <c r="H3703" s="633">
        <v>245605.00000000003</v>
      </c>
      <c r="I3703" s="372" t="s">
        <v>35</v>
      </c>
      <c r="J3703" s="309">
        <v>45261</v>
      </c>
      <c r="K3703" s="372">
        <v>314</v>
      </c>
      <c r="L3703" s="373" t="s">
        <v>5541</v>
      </c>
    </row>
    <row r="3704" spans="1:12" ht="51" hidden="1" x14ac:dyDescent="0.2">
      <c r="A3704" s="3">
        <v>3698</v>
      </c>
      <c r="B3704" s="372">
        <v>4321</v>
      </c>
      <c r="C3704" s="332" t="s">
        <v>5544</v>
      </c>
      <c r="D3704" s="505">
        <v>100</v>
      </c>
      <c r="E3704" s="334"/>
      <c r="F3704" s="97" t="s">
        <v>5528</v>
      </c>
      <c r="G3704" s="97" t="s">
        <v>1202</v>
      </c>
      <c r="H3704" s="633">
        <v>50680</v>
      </c>
      <c r="I3704" s="372" t="s">
        <v>35</v>
      </c>
      <c r="J3704" s="309">
        <v>45261</v>
      </c>
      <c r="K3704" s="372">
        <v>314</v>
      </c>
      <c r="L3704" s="373" t="s">
        <v>5541</v>
      </c>
    </row>
    <row r="3705" spans="1:12" ht="63.75" hidden="1" x14ac:dyDescent="0.2">
      <c r="A3705" s="3">
        <v>3699</v>
      </c>
      <c r="B3705" s="372">
        <v>4321</v>
      </c>
      <c r="C3705" s="332" t="s">
        <v>1217</v>
      </c>
      <c r="D3705" s="505">
        <v>9000</v>
      </c>
      <c r="E3705" s="334"/>
      <c r="F3705" s="97" t="s">
        <v>5528</v>
      </c>
      <c r="G3705" s="97" t="s">
        <v>1218</v>
      </c>
      <c r="H3705" s="633">
        <v>2526228</v>
      </c>
      <c r="I3705" s="372" t="s">
        <v>35</v>
      </c>
      <c r="J3705" s="309">
        <v>45261</v>
      </c>
      <c r="K3705" s="372">
        <v>314</v>
      </c>
      <c r="L3705" s="373" t="s">
        <v>5541</v>
      </c>
    </row>
    <row r="3706" spans="1:12" ht="63.75" hidden="1" x14ac:dyDescent="0.2">
      <c r="A3706" s="3">
        <v>3700</v>
      </c>
      <c r="B3706" s="372">
        <v>4321</v>
      </c>
      <c r="C3706" s="332" t="s">
        <v>5545</v>
      </c>
      <c r="D3706" s="505">
        <v>7000</v>
      </c>
      <c r="E3706" s="334"/>
      <c r="F3706" s="97" t="s">
        <v>5528</v>
      </c>
      <c r="G3706" s="97" t="s">
        <v>1222</v>
      </c>
      <c r="H3706" s="633">
        <v>764106</v>
      </c>
      <c r="I3706" s="372" t="s">
        <v>35</v>
      </c>
      <c r="J3706" s="309">
        <v>45261</v>
      </c>
      <c r="K3706" s="372">
        <v>314</v>
      </c>
      <c r="L3706" s="373" t="s">
        <v>5541</v>
      </c>
    </row>
    <row r="3707" spans="1:12" ht="38.25" hidden="1" x14ac:dyDescent="0.2">
      <c r="A3707" s="3">
        <v>3701</v>
      </c>
      <c r="B3707" s="372">
        <v>4321</v>
      </c>
      <c r="C3707" s="332" t="s">
        <v>5546</v>
      </c>
      <c r="D3707" s="505">
        <v>2320</v>
      </c>
      <c r="E3707" s="334"/>
      <c r="F3707" s="97" t="s">
        <v>5528</v>
      </c>
      <c r="G3707" s="97" t="s">
        <v>5547</v>
      </c>
      <c r="H3707" s="633">
        <v>5727526</v>
      </c>
      <c r="I3707" s="372" t="s">
        <v>35</v>
      </c>
      <c r="J3707" s="309">
        <v>45261</v>
      </c>
      <c r="K3707" s="372">
        <v>314</v>
      </c>
      <c r="L3707" s="373" t="s">
        <v>5541</v>
      </c>
    </row>
    <row r="3708" spans="1:12" ht="51" hidden="1" x14ac:dyDescent="0.2">
      <c r="A3708" s="3">
        <v>3702</v>
      </c>
      <c r="B3708" s="372">
        <v>4321</v>
      </c>
      <c r="C3708" s="332" t="s">
        <v>5548</v>
      </c>
      <c r="D3708" s="505">
        <v>20</v>
      </c>
      <c r="E3708" s="334"/>
      <c r="F3708" s="97" t="s">
        <v>5528</v>
      </c>
      <c r="G3708" s="97" t="s">
        <v>5549</v>
      </c>
      <c r="H3708" s="633">
        <v>39764.699999999997</v>
      </c>
      <c r="I3708" s="372" t="s">
        <v>35</v>
      </c>
      <c r="J3708" s="309">
        <v>45261</v>
      </c>
      <c r="K3708" s="372">
        <v>314</v>
      </c>
      <c r="L3708" s="373" t="s">
        <v>5541</v>
      </c>
    </row>
    <row r="3709" spans="1:12" ht="38.25" hidden="1" x14ac:dyDescent="0.2">
      <c r="A3709" s="3">
        <v>3703</v>
      </c>
      <c r="B3709" s="372">
        <v>4321</v>
      </c>
      <c r="C3709" s="332" t="s">
        <v>1264</v>
      </c>
      <c r="D3709" s="505">
        <v>20</v>
      </c>
      <c r="E3709" s="334"/>
      <c r="F3709" s="372" t="s">
        <v>5528</v>
      </c>
      <c r="G3709" s="372" t="s">
        <v>1265</v>
      </c>
      <c r="H3709" s="633">
        <f>39764.7-0.4</f>
        <v>39764.299999999996</v>
      </c>
      <c r="I3709" s="372" t="s">
        <v>35</v>
      </c>
      <c r="J3709" s="309">
        <v>45261</v>
      </c>
      <c r="K3709" s="372">
        <v>314</v>
      </c>
      <c r="L3709" s="373" t="s">
        <v>5541</v>
      </c>
    </row>
    <row r="3710" spans="1:12" ht="51" hidden="1" x14ac:dyDescent="0.2">
      <c r="A3710" s="3">
        <v>3704</v>
      </c>
      <c r="B3710" s="372">
        <v>4321</v>
      </c>
      <c r="C3710" s="332" t="s">
        <v>1289</v>
      </c>
      <c r="D3710" s="505">
        <v>150</v>
      </c>
      <c r="E3710" s="334"/>
      <c r="F3710" s="372" t="s">
        <v>5528</v>
      </c>
      <c r="G3710" s="372" t="s">
        <v>1290</v>
      </c>
      <c r="H3710" s="633">
        <v>93150</v>
      </c>
      <c r="I3710" s="372" t="s">
        <v>495</v>
      </c>
      <c r="J3710" s="309">
        <v>45261</v>
      </c>
      <c r="K3710" s="372">
        <v>319</v>
      </c>
      <c r="L3710" s="373" t="s">
        <v>5550</v>
      </c>
    </row>
    <row r="3711" spans="1:12" ht="38.25" hidden="1" x14ac:dyDescent="0.2">
      <c r="A3711" s="3">
        <v>3705</v>
      </c>
      <c r="B3711" s="372">
        <v>4321</v>
      </c>
      <c r="C3711" s="332" t="s">
        <v>1555</v>
      </c>
      <c r="D3711" s="505">
        <v>485</v>
      </c>
      <c r="E3711" s="334"/>
      <c r="F3711" s="372" t="s">
        <v>5528</v>
      </c>
      <c r="G3711" s="372" t="s">
        <v>1556</v>
      </c>
      <c r="H3711" s="633">
        <v>995946</v>
      </c>
      <c r="I3711" s="372" t="s">
        <v>693</v>
      </c>
      <c r="J3711" s="309">
        <v>45231</v>
      </c>
      <c r="K3711" s="372">
        <v>364</v>
      </c>
      <c r="L3711" s="373" t="s">
        <v>5551</v>
      </c>
    </row>
    <row r="3712" spans="1:12" ht="38.25" hidden="1" x14ac:dyDescent="0.2">
      <c r="A3712" s="3">
        <v>3706</v>
      </c>
      <c r="B3712" s="372">
        <v>4321</v>
      </c>
      <c r="C3712" s="332" t="s">
        <v>1557</v>
      </c>
      <c r="D3712" s="505">
        <v>1</v>
      </c>
      <c r="E3712" s="334"/>
      <c r="F3712" s="372" t="s">
        <v>5528</v>
      </c>
      <c r="G3712" s="372" t="s">
        <v>1558</v>
      </c>
      <c r="H3712" s="633">
        <v>2027</v>
      </c>
      <c r="I3712" s="372" t="s">
        <v>693</v>
      </c>
      <c r="J3712" s="309">
        <v>45231</v>
      </c>
      <c r="K3712" s="372">
        <v>364</v>
      </c>
      <c r="L3712" s="373" t="s">
        <v>5551</v>
      </c>
    </row>
    <row r="3713" spans="1:12" ht="38.25" hidden="1" x14ac:dyDescent="0.2">
      <c r="A3713" s="3">
        <v>3707</v>
      </c>
      <c r="B3713" s="372">
        <v>4321</v>
      </c>
      <c r="C3713" s="332" t="s">
        <v>1565</v>
      </c>
      <c r="D3713" s="505">
        <v>1</v>
      </c>
      <c r="E3713" s="334"/>
      <c r="F3713" s="372" t="s">
        <v>5528</v>
      </c>
      <c r="G3713" s="372" t="s">
        <v>1566</v>
      </c>
      <c r="H3713" s="633">
        <v>2027</v>
      </c>
      <c r="I3713" s="372" t="s">
        <v>693</v>
      </c>
      <c r="J3713" s="309">
        <v>45231</v>
      </c>
      <c r="K3713" s="372">
        <v>364</v>
      </c>
      <c r="L3713" s="373" t="s">
        <v>5551</v>
      </c>
    </row>
    <row r="3714" spans="1:12" ht="51" hidden="1" x14ac:dyDescent="0.2">
      <c r="A3714" s="3">
        <v>3708</v>
      </c>
      <c r="B3714" s="372">
        <v>4321</v>
      </c>
      <c r="C3714" s="332" t="s">
        <v>1030</v>
      </c>
      <c r="D3714" s="505">
        <v>150</v>
      </c>
      <c r="E3714" s="334"/>
      <c r="F3714" s="372" t="s">
        <v>5528</v>
      </c>
      <c r="G3714" s="372" t="s">
        <v>1031</v>
      </c>
      <c r="H3714" s="633">
        <v>64325.25</v>
      </c>
      <c r="I3714" s="372" t="s">
        <v>364</v>
      </c>
      <c r="J3714" s="309">
        <v>45231</v>
      </c>
      <c r="K3714" s="372">
        <v>407</v>
      </c>
      <c r="L3714" s="373" t="s">
        <v>5552</v>
      </c>
    </row>
    <row r="3715" spans="1:12" ht="51" hidden="1" x14ac:dyDescent="0.2">
      <c r="A3715" s="3">
        <v>3709</v>
      </c>
      <c r="B3715" s="372">
        <v>4321</v>
      </c>
      <c r="C3715" s="332" t="s">
        <v>1032</v>
      </c>
      <c r="D3715" s="505">
        <v>150</v>
      </c>
      <c r="E3715" s="334"/>
      <c r="F3715" s="372" t="s">
        <v>5528</v>
      </c>
      <c r="G3715" s="372" t="s">
        <v>1033</v>
      </c>
      <c r="H3715" s="633">
        <v>63506.564999999995</v>
      </c>
      <c r="I3715" s="372" t="s">
        <v>364</v>
      </c>
      <c r="J3715" s="309">
        <v>45231</v>
      </c>
      <c r="K3715" s="372">
        <v>407</v>
      </c>
      <c r="L3715" s="373" t="s">
        <v>5552</v>
      </c>
    </row>
    <row r="3716" spans="1:12" ht="51" hidden="1" x14ac:dyDescent="0.2">
      <c r="A3716" s="3">
        <v>3710</v>
      </c>
      <c r="B3716" s="372">
        <v>4321</v>
      </c>
      <c r="C3716" s="332" t="s">
        <v>1040</v>
      </c>
      <c r="D3716" s="505">
        <v>300</v>
      </c>
      <c r="E3716" s="334"/>
      <c r="F3716" s="372" t="s">
        <v>5528</v>
      </c>
      <c r="G3716" s="372" t="s">
        <v>1041</v>
      </c>
      <c r="H3716" s="633">
        <v>163503.09</v>
      </c>
      <c r="I3716" s="372" t="s">
        <v>364</v>
      </c>
      <c r="J3716" s="309">
        <v>45231</v>
      </c>
      <c r="K3716" s="372">
        <v>407</v>
      </c>
      <c r="L3716" s="373" t="s">
        <v>5552</v>
      </c>
    </row>
    <row r="3717" spans="1:12" ht="51" hidden="1" x14ac:dyDescent="0.2">
      <c r="A3717" s="3">
        <v>3711</v>
      </c>
      <c r="B3717" s="372">
        <v>4321</v>
      </c>
      <c r="C3717" s="332" t="s">
        <v>1042</v>
      </c>
      <c r="D3717" s="505">
        <v>13</v>
      </c>
      <c r="E3717" s="334"/>
      <c r="F3717" s="372" t="s">
        <v>5528</v>
      </c>
      <c r="G3717" s="372" t="s">
        <v>1043</v>
      </c>
      <c r="H3717" s="633">
        <f>9325.212-0.12</f>
        <v>9325.0919999999987</v>
      </c>
      <c r="I3717" s="372" t="s">
        <v>364</v>
      </c>
      <c r="J3717" s="309">
        <v>45231</v>
      </c>
      <c r="K3717" s="372">
        <v>407</v>
      </c>
      <c r="L3717" s="373" t="s">
        <v>5552</v>
      </c>
    </row>
    <row r="3718" spans="1:12" ht="63.75" hidden="1" x14ac:dyDescent="0.2">
      <c r="A3718" s="3">
        <v>3712</v>
      </c>
      <c r="B3718" s="372">
        <v>4321</v>
      </c>
      <c r="C3718" s="332" t="s">
        <v>1050</v>
      </c>
      <c r="D3718" s="505">
        <v>1</v>
      </c>
      <c r="E3718" s="334"/>
      <c r="F3718" s="372" t="s">
        <v>5528</v>
      </c>
      <c r="G3718" s="372" t="s">
        <v>1051</v>
      </c>
      <c r="H3718" s="633">
        <v>2740</v>
      </c>
      <c r="I3718" s="372" t="s">
        <v>364</v>
      </c>
      <c r="J3718" s="309">
        <v>45231</v>
      </c>
      <c r="K3718" s="372">
        <v>407</v>
      </c>
      <c r="L3718" s="373" t="s">
        <v>5552</v>
      </c>
    </row>
    <row r="3719" spans="1:12" ht="89.25" hidden="1" x14ac:dyDescent="0.2">
      <c r="A3719" s="3">
        <v>3713</v>
      </c>
      <c r="B3719" s="372">
        <v>4321</v>
      </c>
      <c r="C3719" s="332" t="s">
        <v>1059</v>
      </c>
      <c r="D3719" s="505">
        <v>82</v>
      </c>
      <c r="E3719" s="334"/>
      <c r="F3719" s="372" t="s">
        <v>5528</v>
      </c>
      <c r="G3719" s="372" t="s">
        <v>1060</v>
      </c>
      <c r="H3719" s="633">
        <v>224680</v>
      </c>
      <c r="I3719" s="372" t="s">
        <v>364</v>
      </c>
      <c r="J3719" s="309">
        <v>45231</v>
      </c>
      <c r="K3719" s="372">
        <v>407</v>
      </c>
      <c r="L3719" s="373" t="s">
        <v>5552</v>
      </c>
    </row>
    <row r="3720" spans="1:12" ht="89.25" hidden="1" x14ac:dyDescent="0.2">
      <c r="A3720" s="3">
        <v>3714</v>
      </c>
      <c r="B3720" s="372">
        <v>4321</v>
      </c>
      <c r="C3720" s="332" t="s">
        <v>1061</v>
      </c>
      <c r="D3720" s="505">
        <v>90</v>
      </c>
      <c r="E3720" s="334"/>
      <c r="F3720" s="372" t="s">
        <v>5528</v>
      </c>
      <c r="G3720" s="372" t="s">
        <v>1062</v>
      </c>
      <c r="H3720" s="633">
        <v>246600</v>
      </c>
      <c r="I3720" s="372" t="s">
        <v>364</v>
      </c>
      <c r="J3720" s="309">
        <v>45231</v>
      </c>
      <c r="K3720" s="372">
        <v>407</v>
      </c>
      <c r="L3720" s="373" t="s">
        <v>5552</v>
      </c>
    </row>
    <row r="3721" spans="1:12" ht="89.25" hidden="1" x14ac:dyDescent="0.2">
      <c r="A3721" s="3">
        <v>3715</v>
      </c>
      <c r="B3721" s="372">
        <v>4321</v>
      </c>
      <c r="C3721" s="332" t="s">
        <v>1063</v>
      </c>
      <c r="D3721" s="146">
        <v>850</v>
      </c>
      <c r="E3721" s="372"/>
      <c r="F3721" s="372" t="s">
        <v>5528</v>
      </c>
      <c r="G3721" s="372" t="s">
        <v>1064</v>
      </c>
      <c r="H3721" s="633">
        <v>2329000</v>
      </c>
      <c r="I3721" s="372" t="s">
        <v>364</v>
      </c>
      <c r="J3721" s="309">
        <v>45231</v>
      </c>
      <c r="K3721" s="372">
        <v>407</v>
      </c>
      <c r="L3721" s="373" t="s">
        <v>5552</v>
      </c>
    </row>
    <row r="3722" spans="1:12" ht="76.5" hidden="1" x14ac:dyDescent="0.2">
      <c r="A3722" s="3">
        <v>3716</v>
      </c>
      <c r="B3722" s="372">
        <v>4321</v>
      </c>
      <c r="C3722" s="332" t="s">
        <v>1065</v>
      </c>
      <c r="D3722" s="146">
        <v>850</v>
      </c>
      <c r="E3722" s="372"/>
      <c r="F3722" s="372" t="s">
        <v>5528</v>
      </c>
      <c r="G3722" s="372" t="s">
        <v>1066</v>
      </c>
      <c r="H3722" s="633">
        <v>2329000</v>
      </c>
      <c r="I3722" s="372" t="s">
        <v>364</v>
      </c>
      <c r="J3722" s="309">
        <v>45231</v>
      </c>
      <c r="K3722" s="372">
        <v>407</v>
      </c>
      <c r="L3722" s="373" t="s">
        <v>5552</v>
      </c>
    </row>
    <row r="3723" spans="1:12" ht="76.5" hidden="1" x14ac:dyDescent="0.2">
      <c r="A3723" s="3">
        <v>3717</v>
      </c>
      <c r="B3723" s="372">
        <v>4321</v>
      </c>
      <c r="C3723" s="332" t="s">
        <v>1067</v>
      </c>
      <c r="D3723" s="146">
        <v>850</v>
      </c>
      <c r="E3723" s="372"/>
      <c r="F3723" s="372" t="s">
        <v>5528</v>
      </c>
      <c r="G3723" s="372" t="s">
        <v>1068</v>
      </c>
      <c r="H3723" s="633">
        <v>2329000</v>
      </c>
      <c r="I3723" s="372" t="s">
        <v>364</v>
      </c>
      <c r="J3723" s="309">
        <v>45231</v>
      </c>
      <c r="K3723" s="372">
        <v>407</v>
      </c>
      <c r="L3723" s="373" t="s">
        <v>5552</v>
      </c>
    </row>
    <row r="3724" spans="1:12" ht="76.5" hidden="1" x14ac:dyDescent="0.2">
      <c r="A3724" s="3">
        <v>3718</v>
      </c>
      <c r="B3724" s="372">
        <v>4321</v>
      </c>
      <c r="C3724" s="332" t="s">
        <v>1069</v>
      </c>
      <c r="D3724" s="146">
        <v>300</v>
      </c>
      <c r="E3724" s="372"/>
      <c r="F3724" s="372" t="s">
        <v>5528</v>
      </c>
      <c r="G3724" s="372" t="s">
        <v>1070</v>
      </c>
      <c r="H3724" s="633">
        <v>822000</v>
      </c>
      <c r="I3724" s="372" t="s">
        <v>364</v>
      </c>
      <c r="J3724" s="309">
        <v>45231</v>
      </c>
      <c r="K3724" s="372">
        <v>407</v>
      </c>
      <c r="L3724" s="373" t="s">
        <v>5552</v>
      </c>
    </row>
    <row r="3725" spans="1:12" ht="63.75" hidden="1" x14ac:dyDescent="0.2">
      <c r="A3725" s="3">
        <v>3719</v>
      </c>
      <c r="B3725" s="372">
        <v>4321</v>
      </c>
      <c r="C3725" s="332" t="s">
        <v>1071</v>
      </c>
      <c r="D3725" s="146">
        <v>850</v>
      </c>
      <c r="E3725" s="372"/>
      <c r="F3725" s="372" t="s">
        <v>5528</v>
      </c>
      <c r="G3725" s="372" t="s">
        <v>1072</v>
      </c>
      <c r="H3725" s="633">
        <v>2329000</v>
      </c>
      <c r="I3725" s="372" t="s">
        <v>364</v>
      </c>
      <c r="J3725" s="309">
        <v>45231</v>
      </c>
      <c r="K3725" s="372">
        <v>407</v>
      </c>
      <c r="L3725" s="373" t="s">
        <v>5552</v>
      </c>
    </row>
    <row r="3726" spans="1:12" ht="63.75" hidden="1" x14ac:dyDescent="0.2">
      <c r="A3726" s="3">
        <v>3720</v>
      </c>
      <c r="B3726" s="372">
        <v>4321</v>
      </c>
      <c r="C3726" s="332" t="s">
        <v>1073</v>
      </c>
      <c r="D3726" s="146">
        <v>850</v>
      </c>
      <c r="E3726" s="372"/>
      <c r="F3726" s="372" t="s">
        <v>5528</v>
      </c>
      <c r="G3726" s="372" t="s">
        <v>1074</v>
      </c>
      <c r="H3726" s="633">
        <v>2329000</v>
      </c>
      <c r="I3726" s="372" t="s">
        <v>364</v>
      </c>
      <c r="J3726" s="309">
        <v>45231</v>
      </c>
      <c r="K3726" s="372">
        <v>407</v>
      </c>
      <c r="L3726" s="373" t="s">
        <v>5552</v>
      </c>
    </row>
    <row r="3727" spans="1:12" ht="63.75" hidden="1" x14ac:dyDescent="0.2">
      <c r="A3727" s="3">
        <v>3721</v>
      </c>
      <c r="B3727" s="372">
        <v>4321</v>
      </c>
      <c r="C3727" s="332" t="s">
        <v>1075</v>
      </c>
      <c r="D3727" s="146">
        <v>850</v>
      </c>
      <c r="E3727" s="372"/>
      <c r="F3727" s="372" t="s">
        <v>5528</v>
      </c>
      <c r="G3727" s="372" t="s">
        <v>1076</v>
      </c>
      <c r="H3727" s="633">
        <v>1465140</v>
      </c>
      <c r="I3727" s="372" t="s">
        <v>364</v>
      </c>
      <c r="J3727" s="309">
        <v>45231</v>
      </c>
      <c r="K3727" s="372">
        <v>407</v>
      </c>
      <c r="L3727" s="373" t="s">
        <v>5552</v>
      </c>
    </row>
    <row r="3728" spans="1:12" ht="63.75" hidden="1" x14ac:dyDescent="0.2">
      <c r="A3728" s="3">
        <v>3722</v>
      </c>
      <c r="B3728" s="372">
        <v>4321</v>
      </c>
      <c r="C3728" s="332" t="s">
        <v>5553</v>
      </c>
      <c r="D3728" s="146">
        <v>30</v>
      </c>
      <c r="E3728" s="372"/>
      <c r="F3728" s="372" t="s">
        <v>5528</v>
      </c>
      <c r="G3728" s="372" t="s">
        <v>5554</v>
      </c>
      <c r="H3728" s="633">
        <v>82200</v>
      </c>
      <c r="I3728" s="372" t="s">
        <v>364</v>
      </c>
      <c r="J3728" s="309">
        <v>45231</v>
      </c>
      <c r="K3728" s="372">
        <v>407</v>
      </c>
      <c r="L3728" s="373" t="s">
        <v>5552</v>
      </c>
    </row>
    <row r="3729" spans="1:12" ht="51" hidden="1" x14ac:dyDescent="0.2">
      <c r="A3729" s="3">
        <v>3723</v>
      </c>
      <c r="B3729" s="372">
        <v>4321</v>
      </c>
      <c r="C3729" s="332" t="s">
        <v>5555</v>
      </c>
      <c r="D3729" s="146">
        <v>1</v>
      </c>
      <c r="E3729" s="372"/>
      <c r="F3729" s="372" t="s">
        <v>5528</v>
      </c>
      <c r="G3729" s="372" t="s">
        <v>5335</v>
      </c>
      <c r="H3729" s="633">
        <v>2740</v>
      </c>
      <c r="I3729" s="372" t="s">
        <v>364</v>
      </c>
      <c r="J3729" s="309">
        <v>45231</v>
      </c>
      <c r="K3729" s="372">
        <v>407</v>
      </c>
      <c r="L3729" s="373" t="s">
        <v>5552</v>
      </c>
    </row>
    <row r="3730" spans="1:12" ht="51" hidden="1" x14ac:dyDescent="0.2">
      <c r="A3730" s="3">
        <v>3724</v>
      </c>
      <c r="B3730" s="372">
        <v>4321</v>
      </c>
      <c r="C3730" s="332" t="s">
        <v>5556</v>
      </c>
      <c r="D3730" s="146">
        <v>1</v>
      </c>
      <c r="E3730" s="372"/>
      <c r="F3730" s="372" t="s">
        <v>5528</v>
      </c>
      <c r="G3730" s="372" t="s">
        <v>5337</v>
      </c>
      <c r="H3730" s="633">
        <v>2740</v>
      </c>
      <c r="I3730" s="372" t="s">
        <v>364</v>
      </c>
      <c r="J3730" s="309">
        <v>45231</v>
      </c>
      <c r="K3730" s="372">
        <v>407</v>
      </c>
      <c r="L3730" s="373" t="s">
        <v>5552</v>
      </c>
    </row>
    <row r="3731" spans="1:12" ht="51" hidden="1" x14ac:dyDescent="0.2">
      <c r="A3731" s="3">
        <v>3725</v>
      </c>
      <c r="B3731" s="372">
        <v>4321</v>
      </c>
      <c r="C3731" s="332" t="s">
        <v>5557</v>
      </c>
      <c r="D3731" s="146">
        <v>75</v>
      </c>
      <c r="E3731" s="372"/>
      <c r="F3731" s="372" t="s">
        <v>5528</v>
      </c>
      <c r="G3731" s="372" t="s">
        <v>5558</v>
      </c>
      <c r="H3731" s="633">
        <v>205500</v>
      </c>
      <c r="I3731" s="372" t="s">
        <v>364</v>
      </c>
      <c r="J3731" s="309">
        <v>45231</v>
      </c>
      <c r="K3731" s="372">
        <v>407</v>
      </c>
      <c r="L3731" s="373" t="s">
        <v>5552</v>
      </c>
    </row>
    <row r="3732" spans="1:12" hidden="1" x14ac:dyDescent="0.2">
      <c r="A3732" s="3">
        <v>3726</v>
      </c>
      <c r="B3732" s="335">
        <v>2223</v>
      </c>
      <c r="C3732" s="336" t="s">
        <v>37</v>
      </c>
      <c r="D3732" s="506">
        <v>1</v>
      </c>
      <c r="E3732" s="335"/>
      <c r="F3732" s="335" t="s">
        <v>39</v>
      </c>
      <c r="G3732" s="335">
        <v>50201706</v>
      </c>
      <c r="H3732" s="635">
        <v>5000</v>
      </c>
      <c r="I3732" s="335" t="s">
        <v>720</v>
      </c>
      <c r="J3732" s="337">
        <v>45078</v>
      </c>
      <c r="K3732" s="338" t="s">
        <v>2159</v>
      </c>
      <c r="L3732" s="339" t="s">
        <v>5559</v>
      </c>
    </row>
    <row r="3733" spans="1:12" hidden="1" x14ac:dyDescent="0.2">
      <c r="A3733" s="3">
        <v>3727</v>
      </c>
      <c r="B3733" s="335">
        <v>2223</v>
      </c>
      <c r="C3733" s="336" t="s">
        <v>42</v>
      </c>
      <c r="D3733" s="506">
        <v>2</v>
      </c>
      <c r="E3733" s="335"/>
      <c r="F3733" s="335" t="s">
        <v>39</v>
      </c>
      <c r="G3733" s="335">
        <v>50161510</v>
      </c>
      <c r="H3733" s="635">
        <v>3300</v>
      </c>
      <c r="I3733" s="335" t="s">
        <v>720</v>
      </c>
      <c r="J3733" s="337">
        <v>45078</v>
      </c>
      <c r="K3733" s="338" t="s">
        <v>2159</v>
      </c>
      <c r="L3733" s="339" t="s">
        <v>5560</v>
      </c>
    </row>
    <row r="3734" spans="1:12" ht="25.5" hidden="1" x14ac:dyDescent="0.2">
      <c r="A3734" s="3">
        <v>3728</v>
      </c>
      <c r="B3734" s="335">
        <v>2223</v>
      </c>
      <c r="C3734" s="336" t="s">
        <v>5106</v>
      </c>
      <c r="D3734" s="506">
        <v>10</v>
      </c>
      <c r="E3734" s="335"/>
      <c r="F3734" s="335" t="s">
        <v>39</v>
      </c>
      <c r="G3734" s="335">
        <v>93151611</v>
      </c>
      <c r="H3734" s="635">
        <v>50000</v>
      </c>
      <c r="I3734" s="335" t="s">
        <v>2183</v>
      </c>
      <c r="J3734" s="337">
        <v>45261</v>
      </c>
      <c r="K3734" s="338" t="s">
        <v>2150</v>
      </c>
      <c r="L3734" s="339" t="s">
        <v>5561</v>
      </c>
    </row>
    <row r="3735" spans="1:12" hidden="1" x14ac:dyDescent="0.2">
      <c r="A3735" s="3">
        <v>3729</v>
      </c>
      <c r="B3735" s="335">
        <v>2223</v>
      </c>
      <c r="C3735" s="336" t="s">
        <v>5386</v>
      </c>
      <c r="D3735" s="506">
        <v>50</v>
      </c>
      <c r="E3735" s="335"/>
      <c r="F3735" s="335" t="s">
        <v>39</v>
      </c>
      <c r="G3735" s="335">
        <v>95111602</v>
      </c>
      <c r="H3735" s="635">
        <v>25000</v>
      </c>
      <c r="I3735" s="335" t="s">
        <v>295</v>
      </c>
      <c r="J3735" s="337">
        <v>45261</v>
      </c>
      <c r="K3735" s="338" t="s">
        <v>2153</v>
      </c>
      <c r="L3735" s="339" t="s">
        <v>5562</v>
      </c>
    </row>
    <row r="3736" spans="1:12" hidden="1" x14ac:dyDescent="0.2">
      <c r="A3736" s="3">
        <v>3730</v>
      </c>
      <c r="B3736" s="335">
        <v>2223</v>
      </c>
      <c r="C3736" s="336" t="s">
        <v>5563</v>
      </c>
      <c r="D3736" s="506">
        <v>65</v>
      </c>
      <c r="E3736" s="335"/>
      <c r="F3736" s="335" t="s">
        <v>39</v>
      </c>
      <c r="G3736" s="335">
        <v>78180303</v>
      </c>
      <c r="H3736" s="635">
        <v>65000</v>
      </c>
      <c r="I3736" s="335" t="s">
        <v>295</v>
      </c>
      <c r="J3736" s="337">
        <v>45261</v>
      </c>
      <c r="K3736" s="338" t="s">
        <v>2153</v>
      </c>
      <c r="L3736" s="339" t="s">
        <v>5564</v>
      </c>
    </row>
    <row r="3737" spans="1:12" hidden="1" x14ac:dyDescent="0.2">
      <c r="A3737" s="3">
        <v>3731</v>
      </c>
      <c r="B3737" s="335">
        <v>2223</v>
      </c>
      <c r="C3737" s="336" t="s">
        <v>2404</v>
      </c>
      <c r="D3737" s="506">
        <v>11</v>
      </c>
      <c r="E3737" s="335"/>
      <c r="F3737" s="335" t="s">
        <v>39</v>
      </c>
      <c r="G3737" s="335">
        <v>72101505</v>
      </c>
      <c r="H3737" s="635">
        <v>10000</v>
      </c>
      <c r="I3737" s="335" t="s">
        <v>295</v>
      </c>
      <c r="J3737" s="337">
        <v>45261</v>
      </c>
      <c r="K3737" s="338" t="s">
        <v>2153</v>
      </c>
      <c r="L3737" s="339" t="s">
        <v>5565</v>
      </c>
    </row>
    <row r="3738" spans="1:12" hidden="1" x14ac:dyDescent="0.2">
      <c r="A3738" s="3">
        <v>3732</v>
      </c>
      <c r="B3738" s="335">
        <v>2223</v>
      </c>
      <c r="C3738" s="336" t="s">
        <v>5566</v>
      </c>
      <c r="D3738" s="506">
        <v>12</v>
      </c>
      <c r="E3738" s="335"/>
      <c r="F3738" s="335" t="s">
        <v>39</v>
      </c>
      <c r="G3738" s="335">
        <v>761118</v>
      </c>
      <c r="H3738" s="635">
        <v>60000</v>
      </c>
      <c r="I3738" s="335" t="s">
        <v>295</v>
      </c>
      <c r="J3738" s="337">
        <v>45261</v>
      </c>
      <c r="K3738" s="338" t="s">
        <v>2152</v>
      </c>
      <c r="L3738" s="339" t="s">
        <v>2272</v>
      </c>
    </row>
    <row r="3739" spans="1:12" ht="51" hidden="1" x14ac:dyDescent="0.2">
      <c r="A3739" s="3">
        <v>3733</v>
      </c>
      <c r="B3739" s="296">
        <v>2020</v>
      </c>
      <c r="C3739" s="374" t="s">
        <v>5567</v>
      </c>
      <c r="D3739" s="320" t="s">
        <v>5568</v>
      </c>
      <c r="E3739" s="296"/>
      <c r="F3739" s="645" t="s">
        <v>39</v>
      </c>
      <c r="G3739" s="645"/>
      <c r="H3739" s="646">
        <v>25260000</v>
      </c>
      <c r="I3739" s="647"/>
      <c r="J3739" s="648">
        <v>45283</v>
      </c>
      <c r="K3739" s="435">
        <v>57</v>
      </c>
      <c r="L3739" s="649" t="s">
        <v>5569</v>
      </c>
    </row>
    <row r="3740" spans="1:12" ht="89.25" hidden="1" x14ac:dyDescent="0.2">
      <c r="A3740" s="3">
        <v>3734</v>
      </c>
      <c r="B3740" s="296">
        <v>2020</v>
      </c>
      <c r="C3740" s="374" t="s">
        <v>5570</v>
      </c>
      <c r="D3740" s="320" t="s">
        <v>5571</v>
      </c>
      <c r="E3740" s="320"/>
      <c r="F3740" s="296" t="s">
        <v>39</v>
      </c>
      <c r="G3740" s="296">
        <v>78111899</v>
      </c>
      <c r="H3740" s="490">
        <v>210000</v>
      </c>
      <c r="I3740" s="296" t="s">
        <v>2182</v>
      </c>
      <c r="J3740" s="340">
        <v>45283</v>
      </c>
      <c r="K3740" s="160">
        <v>110</v>
      </c>
      <c r="L3740" s="375" t="s">
        <v>5572</v>
      </c>
    </row>
    <row r="3741" spans="1:12" ht="89.25" hidden="1" x14ac:dyDescent="0.2">
      <c r="A3741" s="3">
        <v>3735</v>
      </c>
      <c r="B3741" s="296">
        <v>2020</v>
      </c>
      <c r="C3741" s="374" t="s">
        <v>3494</v>
      </c>
      <c r="D3741" s="320">
        <v>4</v>
      </c>
      <c r="E3741" s="296"/>
      <c r="F3741" s="296" t="s">
        <v>39</v>
      </c>
      <c r="G3741" s="296">
        <v>93151611</v>
      </c>
      <c r="H3741" s="490">
        <v>25500</v>
      </c>
      <c r="I3741" s="296" t="s">
        <v>2183</v>
      </c>
      <c r="J3741" s="340">
        <v>45283</v>
      </c>
      <c r="K3741" s="160">
        <v>116</v>
      </c>
      <c r="L3741" s="375" t="s">
        <v>5573</v>
      </c>
    </row>
    <row r="3742" spans="1:12" ht="102" hidden="1" x14ac:dyDescent="0.2">
      <c r="A3742" s="3">
        <v>3736</v>
      </c>
      <c r="B3742" s="296">
        <v>2020</v>
      </c>
      <c r="C3742" s="374" t="s">
        <v>5574</v>
      </c>
      <c r="D3742" s="320" t="s">
        <v>5575</v>
      </c>
      <c r="E3742" s="296"/>
      <c r="F3742" s="296" t="s">
        <v>39</v>
      </c>
      <c r="G3742" s="296">
        <v>93141511</v>
      </c>
      <c r="H3742" s="490">
        <v>4030000</v>
      </c>
      <c r="I3742" s="296" t="s">
        <v>3667</v>
      </c>
      <c r="J3742" s="340">
        <v>45283</v>
      </c>
      <c r="K3742" s="160">
        <v>180</v>
      </c>
      <c r="L3742" s="375" t="s">
        <v>5576</v>
      </c>
    </row>
    <row r="3743" spans="1:12" ht="25.5" hidden="1" x14ac:dyDescent="0.2">
      <c r="A3743" s="3">
        <v>3737</v>
      </c>
      <c r="B3743" s="296">
        <v>2020</v>
      </c>
      <c r="C3743" s="374" t="s">
        <v>5577</v>
      </c>
      <c r="D3743" s="320">
        <v>2</v>
      </c>
      <c r="E3743" s="296"/>
      <c r="F3743" s="296" t="s">
        <v>39</v>
      </c>
      <c r="G3743" s="296" t="s">
        <v>5027</v>
      </c>
      <c r="H3743" s="490">
        <v>10000</v>
      </c>
      <c r="I3743" s="296" t="s">
        <v>295</v>
      </c>
      <c r="J3743" s="340">
        <v>45283</v>
      </c>
      <c r="K3743" s="160">
        <v>250</v>
      </c>
      <c r="L3743" s="834" t="s">
        <v>5578</v>
      </c>
    </row>
    <row r="3744" spans="1:12" ht="25.5" hidden="1" x14ac:dyDescent="0.2">
      <c r="A3744" s="3">
        <v>3738</v>
      </c>
      <c r="B3744" s="296">
        <v>2020</v>
      </c>
      <c r="C3744" s="374" t="s">
        <v>5579</v>
      </c>
      <c r="D3744" s="320">
        <v>5</v>
      </c>
      <c r="E3744" s="296"/>
      <c r="F3744" s="296" t="s">
        <v>39</v>
      </c>
      <c r="G3744" s="296" t="s">
        <v>5027</v>
      </c>
      <c r="H3744" s="490">
        <v>5000</v>
      </c>
      <c r="I3744" s="296" t="s">
        <v>295</v>
      </c>
      <c r="J3744" s="340">
        <v>45283</v>
      </c>
      <c r="K3744" s="160">
        <v>250</v>
      </c>
      <c r="L3744" s="835"/>
    </row>
    <row r="3745" spans="1:12" ht="38.25" hidden="1" x14ac:dyDescent="0.2">
      <c r="A3745" s="3">
        <v>3739</v>
      </c>
      <c r="B3745" s="296">
        <v>2020</v>
      </c>
      <c r="C3745" s="374" t="s">
        <v>5580</v>
      </c>
      <c r="D3745" s="320">
        <v>2</v>
      </c>
      <c r="E3745" s="296"/>
      <c r="F3745" s="296" t="s">
        <v>39</v>
      </c>
      <c r="G3745" s="296" t="s">
        <v>5027</v>
      </c>
      <c r="H3745" s="490">
        <v>20000</v>
      </c>
      <c r="I3745" s="296" t="s">
        <v>295</v>
      </c>
      <c r="J3745" s="340">
        <v>45283</v>
      </c>
      <c r="K3745" s="160">
        <v>250</v>
      </c>
      <c r="L3745" s="836"/>
    </row>
    <row r="3746" spans="1:12" ht="63.75" hidden="1" x14ac:dyDescent="0.2">
      <c r="A3746" s="3">
        <v>3740</v>
      </c>
      <c r="B3746" s="296">
        <v>2020</v>
      </c>
      <c r="C3746" s="374" t="s">
        <v>5581</v>
      </c>
      <c r="D3746" s="320" t="s">
        <v>5582</v>
      </c>
      <c r="E3746" s="296"/>
      <c r="F3746" s="296" t="s">
        <v>39</v>
      </c>
      <c r="G3746" s="296">
        <v>14111703</v>
      </c>
      <c r="H3746" s="490">
        <v>10000</v>
      </c>
      <c r="I3746" s="296" t="s">
        <v>773</v>
      </c>
      <c r="J3746" s="340">
        <v>45283</v>
      </c>
      <c r="K3746" s="160">
        <v>289</v>
      </c>
      <c r="L3746" s="834" t="s">
        <v>5583</v>
      </c>
    </row>
    <row r="3747" spans="1:12" ht="51" hidden="1" x14ac:dyDescent="0.2">
      <c r="A3747" s="3">
        <v>3741</v>
      </c>
      <c r="B3747" s="296">
        <v>2020</v>
      </c>
      <c r="C3747" s="374" t="s">
        <v>5584</v>
      </c>
      <c r="D3747" s="320" t="s">
        <v>5585</v>
      </c>
      <c r="E3747" s="296"/>
      <c r="F3747" s="296" t="s">
        <v>39</v>
      </c>
      <c r="G3747" s="296">
        <v>14111703</v>
      </c>
      <c r="H3747" s="490">
        <v>5000</v>
      </c>
      <c r="I3747" s="296" t="s">
        <v>773</v>
      </c>
      <c r="J3747" s="340">
        <v>45283</v>
      </c>
      <c r="K3747" s="160">
        <v>289</v>
      </c>
      <c r="L3747" s="835"/>
    </row>
    <row r="3748" spans="1:12" ht="51" hidden="1" x14ac:dyDescent="0.2">
      <c r="A3748" s="3">
        <v>3742</v>
      </c>
      <c r="B3748" s="296">
        <v>2020</v>
      </c>
      <c r="C3748" s="374" t="s">
        <v>5586</v>
      </c>
      <c r="D3748" s="320" t="s">
        <v>5587</v>
      </c>
      <c r="E3748" s="296"/>
      <c r="F3748" s="296" t="s">
        <v>39</v>
      </c>
      <c r="G3748" s="296">
        <v>14111703</v>
      </c>
      <c r="H3748" s="490">
        <v>20000</v>
      </c>
      <c r="I3748" s="296" t="s">
        <v>773</v>
      </c>
      <c r="J3748" s="340">
        <v>45283</v>
      </c>
      <c r="K3748" s="160">
        <v>289</v>
      </c>
      <c r="L3748" s="835"/>
    </row>
    <row r="3749" spans="1:12" ht="63.75" hidden="1" x14ac:dyDescent="0.2">
      <c r="A3749" s="3">
        <v>3743</v>
      </c>
      <c r="B3749" s="296">
        <v>2020</v>
      </c>
      <c r="C3749" s="374" t="s">
        <v>5588</v>
      </c>
      <c r="D3749" s="320" t="s">
        <v>5585</v>
      </c>
      <c r="E3749" s="296"/>
      <c r="F3749" s="296" t="s">
        <v>39</v>
      </c>
      <c r="G3749" s="296">
        <v>14111703</v>
      </c>
      <c r="H3749" s="490">
        <v>15000</v>
      </c>
      <c r="I3749" s="296" t="s">
        <v>773</v>
      </c>
      <c r="J3749" s="340">
        <v>45283</v>
      </c>
      <c r="K3749" s="160">
        <v>289</v>
      </c>
      <c r="L3749" s="835"/>
    </row>
    <row r="3750" spans="1:12" ht="51" hidden="1" x14ac:dyDescent="0.2">
      <c r="A3750" s="3">
        <v>3744</v>
      </c>
      <c r="B3750" s="296">
        <v>2020</v>
      </c>
      <c r="C3750" s="374" t="s">
        <v>5589</v>
      </c>
      <c r="D3750" s="320" t="s">
        <v>3517</v>
      </c>
      <c r="E3750" s="296"/>
      <c r="F3750" s="296" t="s">
        <v>39</v>
      </c>
      <c r="G3750" s="296">
        <v>14111703</v>
      </c>
      <c r="H3750" s="490">
        <v>10000</v>
      </c>
      <c r="I3750" s="296" t="s">
        <v>773</v>
      </c>
      <c r="J3750" s="340">
        <v>45283</v>
      </c>
      <c r="K3750" s="160">
        <v>289</v>
      </c>
      <c r="L3750" s="836"/>
    </row>
    <row r="3751" spans="1:12" ht="63.75" hidden="1" x14ac:dyDescent="0.2">
      <c r="A3751" s="3">
        <v>3745</v>
      </c>
      <c r="B3751" s="296">
        <v>2020</v>
      </c>
      <c r="C3751" s="374" t="s">
        <v>5590</v>
      </c>
      <c r="D3751" s="320" t="s">
        <v>5591</v>
      </c>
      <c r="E3751" s="296"/>
      <c r="F3751" s="296" t="s">
        <v>39</v>
      </c>
      <c r="G3751" s="296">
        <v>41111717</v>
      </c>
      <c r="H3751" s="490">
        <v>140000</v>
      </c>
      <c r="I3751" s="296" t="s">
        <v>693</v>
      </c>
      <c r="J3751" s="340">
        <v>45283</v>
      </c>
      <c r="K3751" s="160">
        <v>364</v>
      </c>
      <c r="L3751" s="834" t="s">
        <v>5592</v>
      </c>
    </row>
    <row r="3752" spans="1:12" ht="51" hidden="1" x14ac:dyDescent="0.2">
      <c r="A3752" s="3">
        <v>3746</v>
      </c>
      <c r="B3752" s="296">
        <v>2020</v>
      </c>
      <c r="C3752" s="374" t="s">
        <v>5030</v>
      </c>
      <c r="D3752" s="320">
        <v>3</v>
      </c>
      <c r="E3752" s="296"/>
      <c r="F3752" s="296" t="s">
        <v>39</v>
      </c>
      <c r="G3752" s="296">
        <v>41111717</v>
      </c>
      <c r="H3752" s="490">
        <v>10000</v>
      </c>
      <c r="I3752" s="296" t="s">
        <v>693</v>
      </c>
      <c r="J3752" s="340">
        <v>45283</v>
      </c>
      <c r="K3752" s="160">
        <v>364</v>
      </c>
      <c r="L3752" s="835"/>
    </row>
    <row r="3753" spans="1:12" ht="51" hidden="1" x14ac:dyDescent="0.2">
      <c r="A3753" s="3">
        <v>3747</v>
      </c>
      <c r="B3753" s="296">
        <v>2020</v>
      </c>
      <c r="C3753" s="374" t="s">
        <v>5032</v>
      </c>
      <c r="D3753" s="320" t="s">
        <v>5582</v>
      </c>
      <c r="E3753" s="296"/>
      <c r="F3753" s="296" t="s">
        <v>39</v>
      </c>
      <c r="G3753" s="296">
        <v>41111717</v>
      </c>
      <c r="H3753" s="490">
        <v>12000</v>
      </c>
      <c r="I3753" s="296" t="s">
        <v>693</v>
      </c>
      <c r="J3753" s="340">
        <v>45283</v>
      </c>
      <c r="K3753" s="160">
        <v>364</v>
      </c>
      <c r="L3753" s="835"/>
    </row>
    <row r="3754" spans="1:12" ht="63.75" hidden="1" x14ac:dyDescent="0.2">
      <c r="A3754" s="3">
        <v>3748</v>
      </c>
      <c r="B3754" s="296">
        <v>2020</v>
      </c>
      <c r="C3754" s="374" t="s">
        <v>5593</v>
      </c>
      <c r="D3754" s="320">
        <v>3</v>
      </c>
      <c r="E3754" s="296"/>
      <c r="F3754" s="296" t="s">
        <v>39</v>
      </c>
      <c r="G3754" s="296">
        <v>41111717</v>
      </c>
      <c r="H3754" s="490">
        <v>10000</v>
      </c>
      <c r="I3754" s="296" t="s">
        <v>693</v>
      </c>
      <c r="J3754" s="340">
        <v>45283</v>
      </c>
      <c r="K3754" s="160">
        <v>364</v>
      </c>
      <c r="L3754" s="835"/>
    </row>
    <row r="3755" spans="1:12" ht="51" hidden="1" x14ac:dyDescent="0.2">
      <c r="A3755" s="3">
        <v>3749</v>
      </c>
      <c r="B3755" s="296">
        <v>2020</v>
      </c>
      <c r="C3755" s="374" t="s">
        <v>5035</v>
      </c>
      <c r="D3755" s="320" t="s">
        <v>5594</v>
      </c>
      <c r="E3755" s="296"/>
      <c r="F3755" s="296" t="s">
        <v>39</v>
      </c>
      <c r="G3755" s="296">
        <v>41111717</v>
      </c>
      <c r="H3755" s="490">
        <v>18000</v>
      </c>
      <c r="I3755" s="296" t="s">
        <v>693</v>
      </c>
      <c r="J3755" s="340">
        <v>45283</v>
      </c>
      <c r="K3755" s="160">
        <v>364</v>
      </c>
      <c r="L3755" s="835"/>
    </row>
    <row r="3756" spans="1:12" ht="51" hidden="1" x14ac:dyDescent="0.2">
      <c r="A3756" s="3">
        <v>3750</v>
      </c>
      <c r="B3756" s="296">
        <v>2020</v>
      </c>
      <c r="C3756" s="374" t="s">
        <v>5037</v>
      </c>
      <c r="D3756" s="320">
        <v>2</v>
      </c>
      <c r="E3756" s="296"/>
      <c r="F3756" s="296" t="s">
        <v>39</v>
      </c>
      <c r="G3756" s="296">
        <v>41111717</v>
      </c>
      <c r="H3756" s="490">
        <v>10000</v>
      </c>
      <c r="I3756" s="296" t="s">
        <v>693</v>
      </c>
      <c r="J3756" s="340">
        <v>45283</v>
      </c>
      <c r="K3756" s="160">
        <v>364</v>
      </c>
      <c r="L3756" s="836"/>
    </row>
    <row r="3757" spans="1:12" ht="38.25" hidden="1" x14ac:dyDescent="0.2">
      <c r="A3757" s="3">
        <v>3751</v>
      </c>
      <c r="B3757" s="296">
        <v>2020</v>
      </c>
      <c r="C3757" s="374" t="s">
        <v>5595</v>
      </c>
      <c r="D3757" s="320" t="s">
        <v>5596</v>
      </c>
      <c r="E3757" s="296"/>
      <c r="F3757" s="296" t="s">
        <v>39</v>
      </c>
      <c r="G3757" s="296">
        <v>50161509</v>
      </c>
      <c r="H3757" s="490">
        <v>125000</v>
      </c>
      <c r="I3757" s="296" t="s">
        <v>720</v>
      </c>
      <c r="J3757" s="340">
        <v>45283</v>
      </c>
      <c r="K3757" s="160">
        <v>374</v>
      </c>
      <c r="L3757" s="834" t="s">
        <v>5597</v>
      </c>
    </row>
    <row r="3758" spans="1:12" ht="38.25" hidden="1" x14ac:dyDescent="0.2">
      <c r="A3758" s="3">
        <v>3752</v>
      </c>
      <c r="B3758" s="296">
        <v>2020</v>
      </c>
      <c r="C3758" s="374" t="s">
        <v>5598</v>
      </c>
      <c r="D3758" s="320" t="s">
        <v>5599</v>
      </c>
      <c r="E3758" s="296"/>
      <c r="F3758" s="296" t="s">
        <v>39</v>
      </c>
      <c r="G3758" s="296" t="s">
        <v>5048</v>
      </c>
      <c r="H3758" s="490">
        <v>60000</v>
      </c>
      <c r="I3758" s="296" t="s">
        <v>720</v>
      </c>
      <c r="J3758" s="340">
        <v>45283</v>
      </c>
      <c r="K3758" s="160">
        <v>374</v>
      </c>
      <c r="L3758" s="835"/>
    </row>
    <row r="3759" spans="1:12" ht="76.5" hidden="1" x14ac:dyDescent="0.2">
      <c r="A3759" s="3">
        <v>3753</v>
      </c>
      <c r="B3759" s="296">
        <v>2020</v>
      </c>
      <c r="C3759" s="374" t="s">
        <v>5600</v>
      </c>
      <c r="D3759" s="320" t="s">
        <v>5601</v>
      </c>
      <c r="E3759" s="320"/>
      <c r="F3759" s="296" t="s">
        <v>39</v>
      </c>
      <c r="G3759" s="296">
        <v>50201706</v>
      </c>
      <c r="H3759" s="490">
        <v>35000</v>
      </c>
      <c r="I3759" s="296" t="s">
        <v>720</v>
      </c>
      <c r="J3759" s="340">
        <v>45283</v>
      </c>
      <c r="K3759" s="160">
        <v>374</v>
      </c>
      <c r="L3759" s="835"/>
    </row>
    <row r="3760" spans="1:12" ht="38.25" hidden="1" x14ac:dyDescent="0.2">
      <c r="A3760" s="3">
        <v>3754</v>
      </c>
      <c r="B3760" s="296">
        <v>2020</v>
      </c>
      <c r="C3760" s="374" t="s">
        <v>5602</v>
      </c>
      <c r="D3760" s="320" t="s">
        <v>5603</v>
      </c>
      <c r="E3760" s="296"/>
      <c r="F3760" s="296" t="s">
        <v>39</v>
      </c>
      <c r="G3760" s="296">
        <v>502017</v>
      </c>
      <c r="H3760" s="490">
        <v>50000</v>
      </c>
      <c r="I3760" s="296" t="s">
        <v>720</v>
      </c>
      <c r="J3760" s="340">
        <v>45283</v>
      </c>
      <c r="K3760" s="160">
        <v>374</v>
      </c>
      <c r="L3760" s="835"/>
    </row>
    <row r="3761" spans="1:12" ht="38.25" hidden="1" x14ac:dyDescent="0.2">
      <c r="A3761" s="3">
        <v>3755</v>
      </c>
      <c r="B3761" s="296">
        <v>2020</v>
      </c>
      <c r="C3761" s="374" t="s">
        <v>5604</v>
      </c>
      <c r="D3761" s="320" t="s">
        <v>5605</v>
      </c>
      <c r="E3761" s="296"/>
      <c r="F3761" s="296" t="s">
        <v>39</v>
      </c>
      <c r="G3761" s="296">
        <v>502017</v>
      </c>
      <c r="H3761" s="490">
        <v>30000</v>
      </c>
      <c r="I3761" s="296" t="s">
        <v>720</v>
      </c>
      <c r="J3761" s="340">
        <v>45283</v>
      </c>
      <c r="K3761" s="160">
        <v>374</v>
      </c>
      <c r="L3761" s="835"/>
    </row>
    <row r="3762" spans="1:12" ht="38.25" hidden="1" x14ac:dyDescent="0.2">
      <c r="A3762" s="3">
        <v>3756</v>
      </c>
      <c r="B3762" s="296">
        <v>2020</v>
      </c>
      <c r="C3762" s="374" t="s">
        <v>5606</v>
      </c>
      <c r="D3762" s="320" t="s">
        <v>5607</v>
      </c>
      <c r="E3762" s="296"/>
      <c r="F3762" s="296" t="s">
        <v>39</v>
      </c>
      <c r="G3762" s="296" t="s">
        <v>5048</v>
      </c>
      <c r="H3762" s="490">
        <v>500000</v>
      </c>
      <c r="I3762" s="296" t="s">
        <v>720</v>
      </c>
      <c r="J3762" s="340">
        <v>45283</v>
      </c>
      <c r="K3762" s="160">
        <v>374</v>
      </c>
      <c r="L3762" s="835"/>
    </row>
    <row r="3763" spans="1:12" ht="38.25" hidden="1" x14ac:dyDescent="0.2">
      <c r="A3763" s="3">
        <v>3757</v>
      </c>
      <c r="B3763" s="296">
        <v>2020</v>
      </c>
      <c r="C3763" s="374" t="s">
        <v>5608</v>
      </c>
      <c r="D3763" s="320" t="s">
        <v>5609</v>
      </c>
      <c r="E3763" s="296"/>
      <c r="F3763" s="296" t="s">
        <v>39</v>
      </c>
      <c r="G3763" s="296" t="s">
        <v>5048</v>
      </c>
      <c r="H3763" s="490">
        <v>1300000</v>
      </c>
      <c r="I3763" s="296" t="s">
        <v>720</v>
      </c>
      <c r="J3763" s="340">
        <v>45283</v>
      </c>
      <c r="K3763" s="160">
        <v>374</v>
      </c>
      <c r="L3763" s="835"/>
    </row>
    <row r="3764" spans="1:12" ht="51" hidden="1" x14ac:dyDescent="0.2">
      <c r="A3764" s="3">
        <v>3758</v>
      </c>
      <c r="B3764" s="296">
        <v>2020</v>
      </c>
      <c r="C3764" s="374" t="s">
        <v>5610</v>
      </c>
      <c r="D3764" s="320" t="s">
        <v>5611</v>
      </c>
      <c r="E3764" s="296"/>
      <c r="F3764" s="296" t="s">
        <v>39</v>
      </c>
      <c r="G3764" s="296">
        <v>502017</v>
      </c>
      <c r="H3764" s="490">
        <v>200000</v>
      </c>
      <c r="I3764" s="296" t="s">
        <v>720</v>
      </c>
      <c r="J3764" s="340">
        <v>45283</v>
      </c>
      <c r="K3764" s="160">
        <v>374</v>
      </c>
      <c r="L3764" s="835"/>
    </row>
    <row r="3765" spans="1:12" ht="38.25" hidden="1" x14ac:dyDescent="0.2">
      <c r="A3765" s="3">
        <v>3759</v>
      </c>
      <c r="B3765" s="296">
        <v>2020</v>
      </c>
      <c r="C3765" s="374" t="s">
        <v>5612</v>
      </c>
      <c r="D3765" s="320">
        <v>200</v>
      </c>
      <c r="E3765" s="296"/>
      <c r="F3765" s="296" t="s">
        <v>39</v>
      </c>
      <c r="G3765" s="296" t="s">
        <v>5048</v>
      </c>
      <c r="H3765" s="490">
        <v>200000</v>
      </c>
      <c r="I3765" s="296" t="s">
        <v>720</v>
      </c>
      <c r="J3765" s="340">
        <v>45283</v>
      </c>
      <c r="K3765" s="160">
        <v>374</v>
      </c>
      <c r="L3765" s="836"/>
    </row>
    <row r="3766" spans="1:12" ht="38.25" hidden="1" x14ac:dyDescent="0.2">
      <c r="A3766" s="3">
        <v>3760</v>
      </c>
      <c r="B3766" s="97">
        <v>2601</v>
      </c>
      <c r="C3766" s="98" t="s">
        <v>2282</v>
      </c>
      <c r="D3766" s="160">
        <v>3</v>
      </c>
      <c r="E3766" s="97"/>
      <c r="F3766" s="97" t="s">
        <v>39</v>
      </c>
      <c r="G3766" s="341" t="s">
        <v>5613</v>
      </c>
      <c r="H3766" s="636">
        <v>200000</v>
      </c>
      <c r="I3766" s="97" t="s">
        <v>2146</v>
      </c>
      <c r="J3766" s="309">
        <v>45261</v>
      </c>
      <c r="K3766" s="342">
        <v>344</v>
      </c>
      <c r="L3766" s="98" t="s">
        <v>5614</v>
      </c>
    </row>
    <row r="3767" spans="1:12" ht="89.25" hidden="1" x14ac:dyDescent="0.2">
      <c r="A3767" s="3">
        <v>3761</v>
      </c>
      <c r="B3767" s="323">
        <v>2662</v>
      </c>
      <c r="C3767" s="306" t="s">
        <v>5615</v>
      </c>
      <c r="D3767" s="326">
        <v>1</v>
      </c>
      <c r="E3767" s="323"/>
      <c r="F3767" s="323" t="s">
        <v>5616</v>
      </c>
      <c r="G3767" s="341" t="s">
        <v>5617</v>
      </c>
      <c r="H3767" s="554">
        <v>40000000</v>
      </c>
      <c r="I3767" s="323" t="s">
        <v>4220</v>
      </c>
      <c r="J3767" s="299">
        <v>45261</v>
      </c>
      <c r="K3767" s="160">
        <v>106</v>
      </c>
      <c r="L3767" s="327" t="s">
        <v>5618</v>
      </c>
    </row>
    <row r="3768" spans="1:12" ht="38.25" hidden="1" x14ac:dyDescent="0.2">
      <c r="A3768" s="3">
        <v>3762</v>
      </c>
      <c r="B3768" s="323">
        <v>2662</v>
      </c>
      <c r="C3768" s="306" t="s">
        <v>5619</v>
      </c>
      <c r="D3768" s="326">
        <v>1</v>
      </c>
      <c r="E3768" s="323"/>
      <c r="F3768" s="323" t="s">
        <v>5616</v>
      </c>
      <c r="G3768" s="341" t="s">
        <v>5620</v>
      </c>
      <c r="H3768" s="554">
        <v>5500000</v>
      </c>
      <c r="I3768" s="323" t="s">
        <v>4220</v>
      </c>
      <c r="J3768" s="299">
        <v>45261</v>
      </c>
      <c r="K3768" s="160">
        <v>106</v>
      </c>
      <c r="L3768" s="327" t="s">
        <v>5621</v>
      </c>
    </row>
    <row r="3769" spans="1:12" ht="51" hidden="1" x14ac:dyDescent="0.2">
      <c r="A3769" s="3">
        <v>3763</v>
      </c>
      <c r="B3769" s="323">
        <v>2662</v>
      </c>
      <c r="C3769" s="306" t="s">
        <v>5622</v>
      </c>
      <c r="D3769" s="326">
        <v>1</v>
      </c>
      <c r="E3769" s="323"/>
      <c r="F3769" s="323" t="s">
        <v>5616</v>
      </c>
      <c r="G3769" s="341" t="s">
        <v>5623</v>
      </c>
      <c r="H3769" s="554">
        <v>7500000</v>
      </c>
      <c r="I3769" s="323" t="s">
        <v>4220</v>
      </c>
      <c r="J3769" s="299">
        <v>45261</v>
      </c>
      <c r="K3769" s="160">
        <v>106</v>
      </c>
      <c r="L3769" s="327" t="s">
        <v>5621</v>
      </c>
    </row>
    <row r="3770" spans="1:12" ht="114.75" hidden="1" x14ac:dyDescent="0.2">
      <c r="A3770" s="3">
        <v>3764</v>
      </c>
      <c r="B3770" s="323">
        <v>2662</v>
      </c>
      <c r="C3770" s="306" t="s">
        <v>5624</v>
      </c>
      <c r="D3770" s="326">
        <v>1</v>
      </c>
      <c r="E3770" s="323"/>
      <c r="F3770" s="323" t="s">
        <v>5616</v>
      </c>
      <c r="G3770" s="341" t="s">
        <v>5625</v>
      </c>
      <c r="H3770" s="554">
        <v>850000</v>
      </c>
      <c r="I3770" s="323" t="s">
        <v>4220</v>
      </c>
      <c r="J3770" s="299">
        <v>45261</v>
      </c>
      <c r="K3770" s="160">
        <v>106</v>
      </c>
      <c r="L3770" s="327" t="s">
        <v>5621</v>
      </c>
    </row>
    <row r="3771" spans="1:12" ht="63.75" hidden="1" x14ac:dyDescent="0.2">
      <c r="A3771" s="3">
        <v>3765</v>
      </c>
      <c r="B3771" s="323">
        <v>2662</v>
      </c>
      <c r="C3771" s="306" t="s">
        <v>5626</v>
      </c>
      <c r="D3771" s="326">
        <v>1</v>
      </c>
      <c r="E3771" s="323"/>
      <c r="F3771" s="323" t="s">
        <v>5616</v>
      </c>
      <c r="G3771" s="341" t="s">
        <v>5627</v>
      </c>
      <c r="H3771" s="554">
        <v>1020000</v>
      </c>
      <c r="I3771" s="323" t="s">
        <v>4220</v>
      </c>
      <c r="J3771" s="299">
        <v>45261</v>
      </c>
      <c r="K3771" s="160">
        <v>106</v>
      </c>
      <c r="L3771" s="327" t="s">
        <v>5621</v>
      </c>
    </row>
    <row r="3772" spans="1:12" ht="25.5" hidden="1" x14ac:dyDescent="0.2">
      <c r="A3772" s="3">
        <v>3766</v>
      </c>
      <c r="B3772" s="323">
        <v>2662</v>
      </c>
      <c r="C3772" s="306" t="s">
        <v>5628</v>
      </c>
      <c r="D3772" s="326">
        <v>1</v>
      </c>
      <c r="E3772" s="323"/>
      <c r="F3772" s="323" t="s">
        <v>5616</v>
      </c>
      <c r="G3772" s="341" t="s">
        <v>5629</v>
      </c>
      <c r="H3772" s="554">
        <v>50000000</v>
      </c>
      <c r="I3772" s="323" t="s">
        <v>4220</v>
      </c>
      <c r="J3772" s="299">
        <v>45261</v>
      </c>
      <c r="K3772" s="160">
        <v>106</v>
      </c>
      <c r="L3772" s="327" t="s">
        <v>5630</v>
      </c>
    </row>
    <row r="3773" spans="1:12" ht="76.5" hidden="1" x14ac:dyDescent="0.2">
      <c r="A3773" s="3">
        <v>3767</v>
      </c>
      <c r="B3773" s="97">
        <v>2662</v>
      </c>
      <c r="C3773" s="98" t="s">
        <v>5631</v>
      </c>
      <c r="D3773" s="160">
        <v>1</v>
      </c>
      <c r="E3773" s="97"/>
      <c r="F3773" s="97" t="s">
        <v>5616</v>
      </c>
      <c r="G3773" s="341">
        <v>86132101</v>
      </c>
      <c r="H3773" s="557">
        <v>25130000</v>
      </c>
      <c r="I3773" s="323" t="s">
        <v>4220</v>
      </c>
      <c r="J3773" s="299">
        <v>45261</v>
      </c>
      <c r="K3773" s="160">
        <v>106</v>
      </c>
      <c r="L3773" s="98" t="s">
        <v>5632</v>
      </c>
    </row>
    <row r="3774" spans="1:12" ht="306" hidden="1" x14ac:dyDescent="0.2">
      <c r="A3774" s="3">
        <v>3768</v>
      </c>
      <c r="B3774" s="97">
        <v>2602</v>
      </c>
      <c r="C3774" s="161" t="s">
        <v>5633</v>
      </c>
      <c r="D3774" s="160" t="s">
        <v>5634</v>
      </c>
      <c r="E3774" s="160"/>
      <c r="F3774" s="97" t="s">
        <v>39</v>
      </c>
      <c r="G3774" s="160">
        <v>60123099</v>
      </c>
      <c r="H3774" s="557">
        <v>10000</v>
      </c>
      <c r="I3774" s="97" t="s">
        <v>5635</v>
      </c>
      <c r="J3774" s="309">
        <v>45261</v>
      </c>
      <c r="K3774" s="160">
        <v>112</v>
      </c>
      <c r="L3774" s="160" t="s">
        <v>5636</v>
      </c>
    </row>
    <row r="3775" spans="1:12" ht="140.25" hidden="1" x14ac:dyDescent="0.2">
      <c r="A3775" s="3">
        <v>3769</v>
      </c>
      <c r="B3775" s="97">
        <v>2602</v>
      </c>
      <c r="C3775" s="161" t="s">
        <v>5637</v>
      </c>
      <c r="D3775" s="160" t="s">
        <v>5638</v>
      </c>
      <c r="E3775" s="160"/>
      <c r="F3775" s="97" t="s">
        <v>39</v>
      </c>
      <c r="G3775" s="160">
        <v>14121605</v>
      </c>
      <c r="H3775" s="557">
        <v>9000</v>
      </c>
      <c r="I3775" s="97" t="s">
        <v>5635</v>
      </c>
      <c r="J3775" s="309">
        <v>45261</v>
      </c>
      <c r="K3775" s="160">
        <v>112</v>
      </c>
      <c r="L3775" s="160" t="s">
        <v>5636</v>
      </c>
    </row>
    <row r="3776" spans="1:12" ht="153" hidden="1" x14ac:dyDescent="0.2">
      <c r="A3776" s="3">
        <v>3770</v>
      </c>
      <c r="B3776" s="97">
        <v>2602</v>
      </c>
      <c r="C3776" s="161" t="s">
        <v>5639</v>
      </c>
      <c r="D3776" s="160" t="s">
        <v>5638</v>
      </c>
      <c r="E3776" s="160"/>
      <c r="F3776" s="97" t="s">
        <v>39</v>
      </c>
      <c r="G3776" s="160">
        <v>14121602</v>
      </c>
      <c r="H3776" s="557">
        <v>9000</v>
      </c>
      <c r="I3776" s="97" t="s">
        <v>5635</v>
      </c>
      <c r="J3776" s="309">
        <v>45261</v>
      </c>
      <c r="K3776" s="160">
        <v>112</v>
      </c>
      <c r="L3776" s="160" t="s">
        <v>5636</v>
      </c>
    </row>
    <row r="3777" spans="1:12" ht="127.5" hidden="1" x14ac:dyDescent="0.2">
      <c r="A3777" s="3">
        <v>3771</v>
      </c>
      <c r="B3777" s="97">
        <v>2602</v>
      </c>
      <c r="C3777" s="161" t="s">
        <v>5640</v>
      </c>
      <c r="D3777" s="160" t="s">
        <v>5641</v>
      </c>
      <c r="E3777" s="160"/>
      <c r="F3777" s="97" t="s">
        <v>39</v>
      </c>
      <c r="G3777" s="160">
        <v>52151799</v>
      </c>
      <c r="H3777" s="557">
        <v>3000</v>
      </c>
      <c r="I3777" s="97" t="s">
        <v>5635</v>
      </c>
      <c r="J3777" s="309">
        <v>45261</v>
      </c>
      <c r="K3777" s="160">
        <v>112</v>
      </c>
      <c r="L3777" s="160" t="s">
        <v>5636</v>
      </c>
    </row>
    <row r="3778" spans="1:12" ht="229.5" hidden="1" x14ac:dyDescent="0.2">
      <c r="A3778" s="3">
        <v>3772</v>
      </c>
      <c r="B3778" s="97">
        <v>2602</v>
      </c>
      <c r="C3778" s="161" t="s">
        <v>5642</v>
      </c>
      <c r="D3778" s="160" t="s">
        <v>5641</v>
      </c>
      <c r="E3778" s="160"/>
      <c r="F3778" s="97" t="s">
        <v>39</v>
      </c>
      <c r="G3778" s="160">
        <v>60141108</v>
      </c>
      <c r="H3778" s="557">
        <v>20000</v>
      </c>
      <c r="I3778" s="97" t="s">
        <v>5635</v>
      </c>
      <c r="J3778" s="309">
        <v>45261</v>
      </c>
      <c r="K3778" s="160">
        <v>112</v>
      </c>
      <c r="L3778" s="160" t="s">
        <v>5636</v>
      </c>
    </row>
    <row r="3779" spans="1:12" ht="114.75" hidden="1" x14ac:dyDescent="0.2">
      <c r="A3779" s="3">
        <v>3773</v>
      </c>
      <c r="B3779" s="97">
        <v>2602</v>
      </c>
      <c r="C3779" s="161" t="s">
        <v>5643</v>
      </c>
      <c r="D3779" s="160" t="s">
        <v>5644</v>
      </c>
      <c r="E3779" s="160"/>
      <c r="F3779" s="97" t="s">
        <v>39</v>
      </c>
      <c r="G3779" s="160">
        <v>60111408</v>
      </c>
      <c r="H3779" s="557">
        <v>10000</v>
      </c>
      <c r="I3779" s="97" t="s">
        <v>5635</v>
      </c>
      <c r="J3779" s="309">
        <v>45261</v>
      </c>
      <c r="K3779" s="160">
        <v>112</v>
      </c>
      <c r="L3779" s="160" t="s">
        <v>5636</v>
      </c>
    </row>
    <row r="3780" spans="1:12" ht="114.75" hidden="1" x14ac:dyDescent="0.2">
      <c r="A3780" s="3">
        <v>3774</v>
      </c>
      <c r="B3780" s="97">
        <v>2602</v>
      </c>
      <c r="C3780" s="161" t="s">
        <v>5645</v>
      </c>
      <c r="D3780" s="160" t="s">
        <v>5644</v>
      </c>
      <c r="E3780" s="160"/>
      <c r="F3780" s="97" t="s">
        <v>39</v>
      </c>
      <c r="G3780" s="160">
        <v>60111408</v>
      </c>
      <c r="H3780" s="557">
        <v>10000</v>
      </c>
      <c r="I3780" s="97" t="s">
        <v>5635</v>
      </c>
      <c r="J3780" s="309">
        <v>45261</v>
      </c>
      <c r="K3780" s="160">
        <v>112</v>
      </c>
      <c r="L3780" s="160" t="s">
        <v>5636</v>
      </c>
    </row>
    <row r="3781" spans="1:12" ht="38.25" hidden="1" x14ac:dyDescent="0.2">
      <c r="A3781" s="3">
        <v>3775</v>
      </c>
      <c r="B3781" s="97">
        <v>2602</v>
      </c>
      <c r="C3781" s="161" t="s">
        <v>5646</v>
      </c>
      <c r="D3781" s="160" t="s">
        <v>5647</v>
      </c>
      <c r="E3781" s="160"/>
      <c r="F3781" s="97" t="s">
        <v>39</v>
      </c>
      <c r="G3781" s="343">
        <v>3116241890013380</v>
      </c>
      <c r="H3781" s="557">
        <v>12000</v>
      </c>
      <c r="I3781" s="97" t="s">
        <v>5635</v>
      </c>
      <c r="J3781" s="309">
        <v>45261</v>
      </c>
      <c r="K3781" s="160">
        <v>112</v>
      </c>
      <c r="L3781" s="161" t="s">
        <v>5646</v>
      </c>
    </row>
    <row r="3782" spans="1:12" ht="38.25" hidden="1" x14ac:dyDescent="0.2">
      <c r="A3782" s="3">
        <v>3776</v>
      </c>
      <c r="B3782" s="97">
        <v>2602</v>
      </c>
      <c r="C3782" s="161" t="s">
        <v>5648</v>
      </c>
      <c r="D3782" s="160" t="s">
        <v>5649</v>
      </c>
      <c r="E3782" s="160"/>
      <c r="F3782" s="97" t="s">
        <v>39</v>
      </c>
      <c r="G3782" s="343">
        <v>3120150190013380</v>
      </c>
      <c r="H3782" s="557">
        <v>40000</v>
      </c>
      <c r="I3782" s="97" t="s">
        <v>5635</v>
      </c>
      <c r="J3782" s="309">
        <v>45261</v>
      </c>
      <c r="K3782" s="160">
        <v>112</v>
      </c>
      <c r="L3782" s="161" t="s">
        <v>5648</v>
      </c>
    </row>
    <row r="3783" spans="1:12" ht="114.75" hidden="1" x14ac:dyDescent="0.2">
      <c r="A3783" s="3">
        <v>3777</v>
      </c>
      <c r="B3783" s="97">
        <v>2602</v>
      </c>
      <c r="C3783" s="161" t="s">
        <v>5650</v>
      </c>
      <c r="D3783" s="160" t="s">
        <v>5649</v>
      </c>
      <c r="E3783" s="160"/>
      <c r="F3783" s="97" t="s">
        <v>39</v>
      </c>
      <c r="G3783" s="160">
        <v>31201501</v>
      </c>
      <c r="H3783" s="557">
        <v>15000</v>
      </c>
      <c r="I3783" s="97" t="s">
        <v>5635</v>
      </c>
      <c r="J3783" s="309">
        <v>45261</v>
      </c>
      <c r="K3783" s="160">
        <v>112</v>
      </c>
      <c r="L3783" s="160" t="s">
        <v>5636</v>
      </c>
    </row>
    <row r="3784" spans="1:12" ht="114.75" hidden="1" x14ac:dyDescent="0.2">
      <c r="A3784" s="3">
        <v>3778</v>
      </c>
      <c r="B3784" s="97">
        <v>2602</v>
      </c>
      <c r="C3784" s="161" t="s">
        <v>5651</v>
      </c>
      <c r="D3784" s="160" t="s">
        <v>5033</v>
      </c>
      <c r="E3784" s="160"/>
      <c r="F3784" s="97" t="s">
        <v>39</v>
      </c>
      <c r="G3784" s="160">
        <v>50161814</v>
      </c>
      <c r="H3784" s="557">
        <v>10000</v>
      </c>
      <c r="I3784" s="97" t="s">
        <v>5635</v>
      </c>
      <c r="J3784" s="309">
        <v>45261</v>
      </c>
      <c r="K3784" s="160">
        <v>112</v>
      </c>
      <c r="L3784" s="160" t="s">
        <v>5636</v>
      </c>
    </row>
    <row r="3785" spans="1:12" ht="114.75" hidden="1" x14ac:dyDescent="0.2">
      <c r="A3785" s="3">
        <v>3779</v>
      </c>
      <c r="B3785" s="97">
        <v>2602</v>
      </c>
      <c r="C3785" s="161" t="s">
        <v>5652</v>
      </c>
      <c r="D3785" s="160" t="s">
        <v>5033</v>
      </c>
      <c r="E3785" s="160"/>
      <c r="F3785" s="97" t="s">
        <v>39</v>
      </c>
      <c r="G3785" s="160">
        <v>50161814</v>
      </c>
      <c r="H3785" s="557">
        <v>10000</v>
      </c>
      <c r="I3785" s="97" t="s">
        <v>5635</v>
      </c>
      <c r="J3785" s="309">
        <v>45261</v>
      </c>
      <c r="K3785" s="160">
        <v>112</v>
      </c>
      <c r="L3785" s="160" t="s">
        <v>5636</v>
      </c>
    </row>
    <row r="3786" spans="1:12" ht="114.75" hidden="1" x14ac:dyDescent="0.2">
      <c r="A3786" s="3">
        <v>3780</v>
      </c>
      <c r="B3786" s="97">
        <v>2602</v>
      </c>
      <c r="C3786" s="161" t="s">
        <v>5653</v>
      </c>
      <c r="D3786" s="160" t="s">
        <v>5033</v>
      </c>
      <c r="E3786" s="160"/>
      <c r="F3786" s="97" t="s">
        <v>39</v>
      </c>
      <c r="G3786" s="160">
        <v>50161814</v>
      </c>
      <c r="H3786" s="557">
        <v>10000</v>
      </c>
      <c r="I3786" s="97" t="s">
        <v>5635</v>
      </c>
      <c r="J3786" s="309">
        <v>45261</v>
      </c>
      <c r="K3786" s="160">
        <v>112</v>
      </c>
      <c r="L3786" s="160" t="s">
        <v>5636</v>
      </c>
    </row>
    <row r="3787" spans="1:12" ht="114.75" hidden="1" x14ac:dyDescent="0.2">
      <c r="A3787" s="3">
        <v>3781</v>
      </c>
      <c r="B3787" s="97">
        <v>2602</v>
      </c>
      <c r="C3787" s="161" t="s">
        <v>5654</v>
      </c>
      <c r="D3787" s="160" t="s">
        <v>5655</v>
      </c>
      <c r="E3787" s="160"/>
      <c r="F3787" s="97" t="s">
        <v>39</v>
      </c>
      <c r="G3787" s="160">
        <v>50161814</v>
      </c>
      <c r="H3787" s="557">
        <v>10000</v>
      </c>
      <c r="I3787" s="97" t="s">
        <v>4573</v>
      </c>
      <c r="J3787" s="309">
        <v>45261</v>
      </c>
      <c r="K3787" s="160">
        <v>112</v>
      </c>
      <c r="L3787" s="160" t="s">
        <v>5636</v>
      </c>
    </row>
    <row r="3788" spans="1:12" ht="114.75" hidden="1" x14ac:dyDescent="0.2">
      <c r="A3788" s="3">
        <v>3782</v>
      </c>
      <c r="B3788" s="97">
        <v>2602</v>
      </c>
      <c r="C3788" s="161" t="s">
        <v>5656</v>
      </c>
      <c r="D3788" s="160" t="s">
        <v>5033</v>
      </c>
      <c r="E3788" s="160"/>
      <c r="F3788" s="97" t="s">
        <v>39</v>
      </c>
      <c r="G3788" s="160">
        <v>50161814</v>
      </c>
      <c r="H3788" s="557">
        <v>15000</v>
      </c>
      <c r="I3788" s="97" t="s">
        <v>5635</v>
      </c>
      <c r="J3788" s="309">
        <v>45261</v>
      </c>
      <c r="K3788" s="160">
        <v>112</v>
      </c>
      <c r="L3788" s="160" t="s">
        <v>5636</v>
      </c>
    </row>
    <row r="3789" spans="1:12" ht="114.75" hidden="1" x14ac:dyDescent="0.2">
      <c r="A3789" s="3">
        <v>3783</v>
      </c>
      <c r="B3789" s="97">
        <v>2602</v>
      </c>
      <c r="C3789" s="161" t="s">
        <v>5657</v>
      </c>
      <c r="D3789" s="160" t="s">
        <v>5658</v>
      </c>
      <c r="E3789" s="160"/>
      <c r="F3789" s="97" t="s">
        <v>39</v>
      </c>
      <c r="G3789" s="160">
        <v>50161511</v>
      </c>
      <c r="H3789" s="557">
        <v>30000</v>
      </c>
      <c r="I3789" s="97" t="s">
        <v>5635</v>
      </c>
      <c r="J3789" s="309">
        <v>45261</v>
      </c>
      <c r="K3789" s="160">
        <v>112</v>
      </c>
      <c r="L3789" s="160" t="s">
        <v>5636</v>
      </c>
    </row>
    <row r="3790" spans="1:12" ht="114.75" hidden="1" x14ac:dyDescent="0.2">
      <c r="A3790" s="3">
        <v>3784</v>
      </c>
      <c r="B3790" s="97">
        <v>2602</v>
      </c>
      <c r="C3790" s="161" t="s">
        <v>5659</v>
      </c>
      <c r="D3790" s="160" t="s">
        <v>5660</v>
      </c>
      <c r="E3790" s="160"/>
      <c r="F3790" s="97" t="s">
        <v>39</v>
      </c>
      <c r="G3790" s="160">
        <v>50161511</v>
      </c>
      <c r="H3790" s="557">
        <v>24000</v>
      </c>
      <c r="I3790" s="97" t="s">
        <v>5635</v>
      </c>
      <c r="J3790" s="309">
        <v>45261</v>
      </c>
      <c r="K3790" s="160">
        <v>112</v>
      </c>
      <c r="L3790" s="160" t="s">
        <v>5636</v>
      </c>
    </row>
    <row r="3791" spans="1:12" ht="114.75" hidden="1" x14ac:dyDescent="0.2">
      <c r="A3791" s="3">
        <v>3785</v>
      </c>
      <c r="B3791" s="97">
        <v>2602</v>
      </c>
      <c r="C3791" s="161" t="s">
        <v>5661</v>
      </c>
      <c r="D3791" s="160" t="s">
        <v>5660</v>
      </c>
      <c r="E3791" s="160"/>
      <c r="F3791" s="97" t="s">
        <v>39</v>
      </c>
      <c r="G3791" s="160">
        <v>50161511</v>
      </c>
      <c r="H3791" s="557">
        <v>30000</v>
      </c>
      <c r="I3791" s="97" t="s">
        <v>5635</v>
      </c>
      <c r="J3791" s="309">
        <v>45261</v>
      </c>
      <c r="K3791" s="160">
        <v>112</v>
      </c>
      <c r="L3791" s="160" t="s">
        <v>5636</v>
      </c>
    </row>
    <row r="3792" spans="1:12" ht="114.75" hidden="1" x14ac:dyDescent="0.2">
      <c r="A3792" s="3">
        <v>3786</v>
      </c>
      <c r="B3792" s="97">
        <v>2602</v>
      </c>
      <c r="C3792" s="161" t="s">
        <v>5662</v>
      </c>
      <c r="D3792" s="160" t="s">
        <v>5663</v>
      </c>
      <c r="E3792" s="160"/>
      <c r="F3792" s="97" t="s">
        <v>39</v>
      </c>
      <c r="G3792" s="160">
        <v>50161511</v>
      </c>
      <c r="H3792" s="557">
        <v>20000</v>
      </c>
      <c r="I3792" s="97" t="s">
        <v>5635</v>
      </c>
      <c r="J3792" s="309">
        <v>45261</v>
      </c>
      <c r="K3792" s="160">
        <v>112</v>
      </c>
      <c r="L3792" s="160" t="s">
        <v>5636</v>
      </c>
    </row>
    <row r="3793" spans="1:12" ht="114.75" hidden="1" x14ac:dyDescent="0.2">
      <c r="A3793" s="3">
        <v>3787</v>
      </c>
      <c r="B3793" s="97">
        <v>2602</v>
      </c>
      <c r="C3793" s="161" t="s">
        <v>5664</v>
      </c>
      <c r="D3793" s="160" t="s">
        <v>3517</v>
      </c>
      <c r="E3793" s="160"/>
      <c r="F3793" s="97" t="s">
        <v>39</v>
      </c>
      <c r="G3793" s="160">
        <v>50161511</v>
      </c>
      <c r="H3793" s="557">
        <v>11000</v>
      </c>
      <c r="I3793" s="97" t="s">
        <v>5635</v>
      </c>
      <c r="J3793" s="309">
        <v>45261</v>
      </c>
      <c r="K3793" s="160">
        <v>112</v>
      </c>
      <c r="L3793" s="160" t="s">
        <v>5636</v>
      </c>
    </row>
    <row r="3794" spans="1:12" ht="114.75" hidden="1" x14ac:dyDescent="0.2">
      <c r="A3794" s="3">
        <v>3788</v>
      </c>
      <c r="B3794" s="97">
        <v>2602</v>
      </c>
      <c r="C3794" s="161" t="s">
        <v>5665</v>
      </c>
      <c r="D3794" s="160" t="s">
        <v>5663</v>
      </c>
      <c r="E3794" s="160"/>
      <c r="F3794" s="97" t="s">
        <v>39</v>
      </c>
      <c r="G3794" s="160">
        <v>50161511</v>
      </c>
      <c r="H3794" s="557">
        <v>12000</v>
      </c>
      <c r="I3794" s="97" t="s">
        <v>5635</v>
      </c>
      <c r="J3794" s="309">
        <v>45261</v>
      </c>
      <c r="K3794" s="160">
        <v>112</v>
      </c>
      <c r="L3794" s="160" t="s">
        <v>5636</v>
      </c>
    </row>
    <row r="3795" spans="1:12" ht="114.75" hidden="1" x14ac:dyDescent="0.2">
      <c r="A3795" s="3">
        <v>3789</v>
      </c>
      <c r="B3795" s="97">
        <v>2602</v>
      </c>
      <c r="C3795" s="161" t="s">
        <v>5666</v>
      </c>
      <c r="D3795" s="160" t="s">
        <v>5655</v>
      </c>
      <c r="E3795" s="160"/>
      <c r="F3795" s="97" t="s">
        <v>39</v>
      </c>
      <c r="G3795" s="160">
        <v>50161511</v>
      </c>
      <c r="H3795" s="557">
        <v>19000</v>
      </c>
      <c r="I3795" s="97" t="s">
        <v>5635</v>
      </c>
      <c r="J3795" s="309">
        <v>45261</v>
      </c>
      <c r="K3795" s="160">
        <v>112</v>
      </c>
      <c r="L3795" s="160" t="s">
        <v>5636</v>
      </c>
    </row>
    <row r="3796" spans="1:12" ht="114.75" hidden="1" x14ac:dyDescent="0.2">
      <c r="A3796" s="3">
        <v>3790</v>
      </c>
      <c r="B3796" s="97">
        <v>2602</v>
      </c>
      <c r="C3796" s="161" t="s">
        <v>5667</v>
      </c>
      <c r="D3796" s="160" t="s">
        <v>5660</v>
      </c>
      <c r="E3796" s="160"/>
      <c r="F3796" s="97" t="s">
        <v>39</v>
      </c>
      <c r="G3796" s="160">
        <v>50161814</v>
      </c>
      <c r="H3796" s="557">
        <v>16000</v>
      </c>
      <c r="I3796" s="97" t="s">
        <v>4573</v>
      </c>
      <c r="J3796" s="309">
        <v>45261</v>
      </c>
      <c r="K3796" s="160">
        <v>112</v>
      </c>
      <c r="L3796" s="160" t="s">
        <v>5636</v>
      </c>
    </row>
    <row r="3797" spans="1:12" ht="114.75" hidden="1" x14ac:dyDescent="0.2">
      <c r="A3797" s="3">
        <v>3791</v>
      </c>
      <c r="B3797" s="97">
        <v>2602</v>
      </c>
      <c r="C3797" s="161" t="s">
        <v>5668</v>
      </c>
      <c r="D3797" s="160" t="s">
        <v>5660</v>
      </c>
      <c r="E3797" s="160"/>
      <c r="F3797" s="97" t="s">
        <v>39</v>
      </c>
      <c r="G3797" s="160">
        <v>50161511</v>
      </c>
      <c r="H3797" s="557">
        <v>18000</v>
      </c>
      <c r="I3797" s="97" t="s">
        <v>5635</v>
      </c>
      <c r="J3797" s="309">
        <v>45261</v>
      </c>
      <c r="K3797" s="160">
        <v>112</v>
      </c>
      <c r="L3797" s="160" t="s">
        <v>5636</v>
      </c>
    </row>
    <row r="3798" spans="1:12" ht="114.75" hidden="1" x14ac:dyDescent="0.2">
      <c r="A3798" s="3">
        <v>3792</v>
      </c>
      <c r="B3798" s="97">
        <v>2602</v>
      </c>
      <c r="C3798" s="161" t="s">
        <v>5669</v>
      </c>
      <c r="D3798" s="160" t="s">
        <v>5660</v>
      </c>
      <c r="E3798" s="160"/>
      <c r="F3798" s="97" t="s">
        <v>39</v>
      </c>
      <c r="G3798" s="160">
        <v>50161814</v>
      </c>
      <c r="H3798" s="557">
        <v>16000</v>
      </c>
      <c r="I3798" s="97" t="s">
        <v>5635</v>
      </c>
      <c r="J3798" s="309">
        <v>45261</v>
      </c>
      <c r="K3798" s="160">
        <v>112</v>
      </c>
      <c r="L3798" s="160" t="s">
        <v>5636</v>
      </c>
    </row>
    <row r="3799" spans="1:12" ht="114.75" hidden="1" x14ac:dyDescent="0.2">
      <c r="A3799" s="3">
        <v>3793</v>
      </c>
      <c r="B3799" s="97">
        <v>2602</v>
      </c>
      <c r="C3799" s="161" t="s">
        <v>5670</v>
      </c>
      <c r="D3799" s="160" t="s">
        <v>5655</v>
      </c>
      <c r="E3799" s="160"/>
      <c r="F3799" s="97" t="s">
        <v>39</v>
      </c>
      <c r="G3799" s="160">
        <v>50161814</v>
      </c>
      <c r="H3799" s="557">
        <v>10000</v>
      </c>
      <c r="I3799" s="97" t="s">
        <v>5635</v>
      </c>
      <c r="J3799" s="309">
        <v>45261</v>
      </c>
      <c r="K3799" s="160">
        <v>112</v>
      </c>
      <c r="L3799" s="160" t="s">
        <v>5636</v>
      </c>
    </row>
    <row r="3800" spans="1:12" ht="114.75" hidden="1" x14ac:dyDescent="0.2">
      <c r="A3800" s="3">
        <v>3794</v>
      </c>
      <c r="B3800" s="97">
        <v>2602</v>
      </c>
      <c r="C3800" s="161" t="s">
        <v>5671</v>
      </c>
      <c r="D3800" s="160" t="s">
        <v>5655</v>
      </c>
      <c r="E3800" s="160"/>
      <c r="F3800" s="97" t="s">
        <v>39</v>
      </c>
      <c r="G3800" s="160">
        <v>50161814</v>
      </c>
      <c r="H3800" s="557">
        <v>10000</v>
      </c>
      <c r="I3800" s="97" t="s">
        <v>5635</v>
      </c>
      <c r="J3800" s="309">
        <v>45261</v>
      </c>
      <c r="K3800" s="160">
        <v>112</v>
      </c>
      <c r="L3800" s="160" t="s">
        <v>5636</v>
      </c>
    </row>
    <row r="3801" spans="1:12" ht="114.75" hidden="1" x14ac:dyDescent="0.2">
      <c r="A3801" s="3">
        <v>3795</v>
      </c>
      <c r="B3801" s="97">
        <v>2602</v>
      </c>
      <c r="C3801" s="161" t="s">
        <v>5672</v>
      </c>
      <c r="D3801" s="160" t="s">
        <v>5655</v>
      </c>
      <c r="E3801" s="160"/>
      <c r="F3801" s="97" t="s">
        <v>39</v>
      </c>
      <c r="G3801" s="160">
        <v>50161814</v>
      </c>
      <c r="H3801" s="557">
        <v>10000</v>
      </c>
      <c r="I3801" s="97" t="s">
        <v>5635</v>
      </c>
      <c r="J3801" s="309">
        <v>45261</v>
      </c>
      <c r="K3801" s="160">
        <v>112</v>
      </c>
      <c r="L3801" s="160" t="s">
        <v>5636</v>
      </c>
    </row>
    <row r="3802" spans="1:12" ht="114.75" hidden="1" x14ac:dyDescent="0.2">
      <c r="A3802" s="3">
        <v>3796</v>
      </c>
      <c r="B3802" s="97">
        <v>2602</v>
      </c>
      <c r="C3802" s="161" t="s">
        <v>5673</v>
      </c>
      <c r="D3802" s="160" t="s">
        <v>5663</v>
      </c>
      <c r="E3802" s="160"/>
      <c r="F3802" s="97" t="s">
        <v>39</v>
      </c>
      <c r="G3802" s="160">
        <v>50161511</v>
      </c>
      <c r="H3802" s="557">
        <v>15000</v>
      </c>
      <c r="I3802" s="97" t="s">
        <v>5635</v>
      </c>
      <c r="J3802" s="309">
        <v>45261</v>
      </c>
      <c r="K3802" s="160">
        <v>112</v>
      </c>
      <c r="L3802" s="160" t="s">
        <v>5636</v>
      </c>
    </row>
    <row r="3803" spans="1:12" ht="114.75" hidden="1" x14ac:dyDescent="0.2">
      <c r="A3803" s="3">
        <v>3797</v>
      </c>
      <c r="B3803" s="97">
        <v>2602</v>
      </c>
      <c r="C3803" s="161" t="s">
        <v>5674</v>
      </c>
      <c r="D3803" s="160" t="s">
        <v>5658</v>
      </c>
      <c r="E3803" s="160"/>
      <c r="F3803" s="97" t="s">
        <v>39</v>
      </c>
      <c r="G3803" s="160">
        <v>50161814</v>
      </c>
      <c r="H3803" s="557">
        <v>16000</v>
      </c>
      <c r="I3803" s="97" t="s">
        <v>5635</v>
      </c>
      <c r="J3803" s="309">
        <v>45261</v>
      </c>
      <c r="K3803" s="160">
        <v>112</v>
      </c>
      <c r="L3803" s="160" t="s">
        <v>5636</v>
      </c>
    </row>
    <row r="3804" spans="1:12" ht="114.75" hidden="1" x14ac:dyDescent="0.2">
      <c r="A3804" s="3">
        <v>3798</v>
      </c>
      <c r="B3804" s="97">
        <v>2602</v>
      </c>
      <c r="C3804" s="161" t="s">
        <v>5675</v>
      </c>
      <c r="D3804" s="160" t="s">
        <v>5676</v>
      </c>
      <c r="E3804" s="160"/>
      <c r="F3804" s="97" t="s">
        <v>39</v>
      </c>
      <c r="G3804" s="160">
        <v>50161814</v>
      </c>
      <c r="H3804" s="557">
        <v>23000</v>
      </c>
      <c r="I3804" s="97" t="s">
        <v>5635</v>
      </c>
      <c r="J3804" s="309">
        <v>45261</v>
      </c>
      <c r="K3804" s="160">
        <v>112</v>
      </c>
      <c r="L3804" s="160" t="s">
        <v>5636</v>
      </c>
    </row>
    <row r="3805" spans="1:12" ht="114.75" hidden="1" x14ac:dyDescent="0.2">
      <c r="A3805" s="3">
        <v>3799</v>
      </c>
      <c r="B3805" s="97">
        <v>2602</v>
      </c>
      <c r="C3805" s="161" t="s">
        <v>5677</v>
      </c>
      <c r="D3805" s="160" t="s">
        <v>5663</v>
      </c>
      <c r="E3805" s="160"/>
      <c r="F3805" s="97" t="s">
        <v>39</v>
      </c>
      <c r="G3805" s="160">
        <v>50161814</v>
      </c>
      <c r="H3805" s="557">
        <v>60000</v>
      </c>
      <c r="I3805" s="97" t="s">
        <v>4573</v>
      </c>
      <c r="J3805" s="309">
        <v>45261</v>
      </c>
      <c r="K3805" s="160">
        <v>112</v>
      </c>
      <c r="L3805" s="160" t="s">
        <v>5636</v>
      </c>
    </row>
    <row r="3806" spans="1:12" ht="114.75" hidden="1" x14ac:dyDescent="0.2">
      <c r="A3806" s="3">
        <v>3800</v>
      </c>
      <c r="B3806" s="97">
        <v>2602</v>
      </c>
      <c r="C3806" s="161" t="s">
        <v>5678</v>
      </c>
      <c r="D3806" s="160" t="s">
        <v>5679</v>
      </c>
      <c r="E3806" s="160"/>
      <c r="F3806" s="97" t="s">
        <v>39</v>
      </c>
      <c r="G3806" s="160">
        <v>50161814</v>
      </c>
      <c r="H3806" s="557">
        <v>13400</v>
      </c>
      <c r="I3806" s="97" t="s">
        <v>5635</v>
      </c>
      <c r="J3806" s="309">
        <v>45261</v>
      </c>
      <c r="K3806" s="160">
        <v>112</v>
      </c>
      <c r="L3806" s="160" t="s">
        <v>5636</v>
      </c>
    </row>
    <row r="3807" spans="1:12" ht="38.25" hidden="1" x14ac:dyDescent="0.2">
      <c r="A3807" s="3">
        <v>3801</v>
      </c>
      <c r="B3807" s="97">
        <v>2602</v>
      </c>
      <c r="C3807" s="161" t="s">
        <v>5680</v>
      </c>
      <c r="D3807" s="160" t="s">
        <v>5681</v>
      </c>
      <c r="E3807" s="160"/>
      <c r="F3807" s="97" t="s">
        <v>39</v>
      </c>
      <c r="G3807" s="343">
        <v>2411260192026750</v>
      </c>
      <c r="H3807" s="557">
        <v>118600</v>
      </c>
      <c r="I3807" s="97" t="s">
        <v>4573</v>
      </c>
      <c r="J3807" s="309">
        <v>45261</v>
      </c>
      <c r="K3807" s="160">
        <v>112</v>
      </c>
      <c r="L3807" s="160" t="s">
        <v>5682</v>
      </c>
    </row>
    <row r="3808" spans="1:12" ht="38.25" hidden="1" x14ac:dyDescent="0.2">
      <c r="A3808" s="3">
        <v>3802</v>
      </c>
      <c r="B3808" s="97">
        <v>2602</v>
      </c>
      <c r="C3808" s="161" t="s">
        <v>5683</v>
      </c>
      <c r="D3808" s="160" t="s">
        <v>5684</v>
      </c>
      <c r="E3808" s="160"/>
      <c r="F3808" s="97" t="s">
        <v>39</v>
      </c>
      <c r="G3808" s="343">
        <v>5020231092066070</v>
      </c>
      <c r="H3808" s="557">
        <v>20000</v>
      </c>
      <c r="I3808" s="97" t="s">
        <v>5635</v>
      </c>
      <c r="J3808" s="309">
        <v>45261</v>
      </c>
      <c r="K3808" s="160">
        <v>112</v>
      </c>
      <c r="L3808" s="98" t="s">
        <v>5682</v>
      </c>
    </row>
    <row r="3809" spans="1:12" ht="38.25" hidden="1" x14ac:dyDescent="0.2">
      <c r="A3809" s="3">
        <v>3803</v>
      </c>
      <c r="B3809" s="97">
        <v>2602</v>
      </c>
      <c r="C3809" s="161" t="s">
        <v>5685</v>
      </c>
      <c r="D3809" s="160" t="s">
        <v>5686</v>
      </c>
      <c r="E3809" s="160"/>
      <c r="F3809" s="97" t="s">
        <v>39</v>
      </c>
      <c r="G3809" s="343">
        <v>4810171192010580</v>
      </c>
      <c r="H3809" s="557">
        <v>100000</v>
      </c>
      <c r="I3809" s="97" t="s">
        <v>5635</v>
      </c>
      <c r="J3809" s="309">
        <v>45261</v>
      </c>
      <c r="K3809" s="160">
        <v>112</v>
      </c>
      <c r="L3809" s="98" t="s">
        <v>5682</v>
      </c>
    </row>
    <row r="3810" spans="1:12" ht="114.75" hidden="1" x14ac:dyDescent="0.2">
      <c r="A3810" s="3">
        <v>3804</v>
      </c>
      <c r="B3810" s="97">
        <v>2602</v>
      </c>
      <c r="C3810" s="161" t="s">
        <v>5687</v>
      </c>
      <c r="D3810" s="160" t="s">
        <v>5688</v>
      </c>
      <c r="E3810" s="160"/>
      <c r="F3810" s="97" t="s">
        <v>39</v>
      </c>
      <c r="G3810" s="160">
        <v>52151504</v>
      </c>
      <c r="H3810" s="557">
        <v>15000</v>
      </c>
      <c r="I3810" s="97" t="s">
        <v>5635</v>
      </c>
      <c r="J3810" s="309">
        <v>45261</v>
      </c>
      <c r="K3810" s="160">
        <v>112</v>
      </c>
      <c r="L3810" s="160" t="s">
        <v>5636</v>
      </c>
    </row>
    <row r="3811" spans="1:12" ht="51" hidden="1" x14ac:dyDescent="0.2">
      <c r="A3811" s="3">
        <v>3805</v>
      </c>
      <c r="B3811" s="97">
        <v>2602</v>
      </c>
      <c r="C3811" s="161" t="s">
        <v>5689</v>
      </c>
      <c r="D3811" s="160" t="s">
        <v>5690</v>
      </c>
      <c r="E3811" s="160"/>
      <c r="F3811" s="97" t="s">
        <v>39</v>
      </c>
      <c r="G3811" s="343">
        <v>3911260492309100</v>
      </c>
      <c r="H3811" s="557">
        <v>10000</v>
      </c>
      <c r="I3811" s="97" t="s">
        <v>5635</v>
      </c>
      <c r="J3811" s="309">
        <v>45261</v>
      </c>
      <c r="K3811" s="160">
        <v>112</v>
      </c>
      <c r="L3811" s="160"/>
    </row>
    <row r="3812" spans="1:12" ht="114.75" hidden="1" x14ac:dyDescent="0.2">
      <c r="A3812" s="3">
        <v>3806</v>
      </c>
      <c r="B3812" s="97">
        <v>2602</v>
      </c>
      <c r="C3812" s="161" t="s">
        <v>5691</v>
      </c>
      <c r="D3812" s="160" t="s">
        <v>5692</v>
      </c>
      <c r="E3812" s="160"/>
      <c r="F3812" s="97" t="s">
        <v>39</v>
      </c>
      <c r="G3812" s="160">
        <v>2411502</v>
      </c>
      <c r="H3812" s="557">
        <v>200000</v>
      </c>
      <c r="I3812" s="97" t="s">
        <v>5635</v>
      </c>
      <c r="J3812" s="309">
        <v>45261</v>
      </c>
      <c r="K3812" s="160">
        <v>112</v>
      </c>
      <c r="L3812" s="160" t="s">
        <v>5636</v>
      </c>
    </row>
    <row r="3813" spans="1:12" ht="25.5" hidden="1" x14ac:dyDescent="0.2">
      <c r="A3813" s="3">
        <v>3807</v>
      </c>
      <c r="B3813" s="97">
        <v>2602</v>
      </c>
      <c r="C3813" s="161" t="s">
        <v>5693</v>
      </c>
      <c r="D3813" s="160" t="s">
        <v>5694</v>
      </c>
      <c r="E3813" s="160"/>
      <c r="F3813" s="97" t="s">
        <v>39</v>
      </c>
      <c r="G3813" s="160" t="s">
        <v>5695</v>
      </c>
      <c r="H3813" s="557">
        <v>250000</v>
      </c>
      <c r="I3813" s="97" t="s">
        <v>5635</v>
      </c>
      <c r="J3813" s="309">
        <v>45261</v>
      </c>
      <c r="K3813" s="160">
        <v>112</v>
      </c>
      <c r="L3813" s="98" t="s">
        <v>5693</v>
      </c>
    </row>
    <row r="3814" spans="1:12" ht="76.5" hidden="1" x14ac:dyDescent="0.2">
      <c r="A3814" s="3">
        <v>3808</v>
      </c>
      <c r="B3814" s="97">
        <v>2602</v>
      </c>
      <c r="C3814" s="161" t="s">
        <v>5696</v>
      </c>
      <c r="D3814" s="160" t="s">
        <v>5697</v>
      </c>
      <c r="E3814" s="160"/>
      <c r="F3814" s="97" t="s">
        <v>39</v>
      </c>
      <c r="G3814" s="160" t="s">
        <v>5698</v>
      </c>
      <c r="H3814" s="557">
        <v>1900000</v>
      </c>
      <c r="I3814" s="97" t="s">
        <v>5635</v>
      </c>
      <c r="J3814" s="309">
        <v>45261</v>
      </c>
      <c r="K3814" s="160">
        <v>112</v>
      </c>
      <c r="L3814" s="98" t="s">
        <v>5696</v>
      </c>
    </row>
    <row r="3815" spans="1:12" ht="76.5" hidden="1" x14ac:dyDescent="0.2">
      <c r="A3815" s="3">
        <v>3809</v>
      </c>
      <c r="B3815" s="97">
        <v>2602</v>
      </c>
      <c r="C3815" s="161" t="s">
        <v>5699</v>
      </c>
      <c r="D3815" s="160" t="s">
        <v>5700</v>
      </c>
      <c r="E3815" s="160"/>
      <c r="F3815" s="97" t="s">
        <v>39</v>
      </c>
      <c r="G3815" s="160" t="s">
        <v>5698</v>
      </c>
      <c r="H3815" s="557">
        <v>1000000</v>
      </c>
      <c r="I3815" s="97" t="s">
        <v>5635</v>
      </c>
      <c r="J3815" s="309">
        <v>45261</v>
      </c>
      <c r="K3815" s="160">
        <v>112</v>
      </c>
      <c r="L3815" s="98" t="s">
        <v>5699</v>
      </c>
    </row>
    <row r="3816" spans="1:12" ht="76.5" hidden="1" x14ac:dyDescent="0.2">
      <c r="A3816" s="3">
        <v>3810</v>
      </c>
      <c r="B3816" s="97">
        <v>2602</v>
      </c>
      <c r="C3816" s="161" t="s">
        <v>5701</v>
      </c>
      <c r="D3816" s="160" t="s">
        <v>5700</v>
      </c>
      <c r="E3816" s="160"/>
      <c r="F3816" s="97" t="s">
        <v>39</v>
      </c>
      <c r="G3816" s="160" t="s">
        <v>5698</v>
      </c>
      <c r="H3816" s="557">
        <v>1000000</v>
      </c>
      <c r="I3816" s="97" t="s">
        <v>4573</v>
      </c>
      <c r="J3816" s="309">
        <v>45261</v>
      </c>
      <c r="K3816" s="160">
        <v>112</v>
      </c>
      <c r="L3816" s="98" t="s">
        <v>5701</v>
      </c>
    </row>
    <row r="3817" spans="1:12" ht="76.5" hidden="1" x14ac:dyDescent="0.2">
      <c r="A3817" s="3">
        <v>3811</v>
      </c>
      <c r="B3817" s="97">
        <v>2602</v>
      </c>
      <c r="C3817" s="161" t="s">
        <v>5702</v>
      </c>
      <c r="D3817" s="160" t="s">
        <v>5700</v>
      </c>
      <c r="E3817" s="160"/>
      <c r="F3817" s="97" t="s">
        <v>39</v>
      </c>
      <c r="G3817" s="160" t="s">
        <v>5698</v>
      </c>
      <c r="H3817" s="557">
        <v>1000000</v>
      </c>
      <c r="I3817" s="97" t="s">
        <v>5635</v>
      </c>
      <c r="J3817" s="309">
        <v>45261</v>
      </c>
      <c r="K3817" s="160">
        <v>112</v>
      </c>
      <c r="L3817" s="98" t="s">
        <v>5702</v>
      </c>
    </row>
    <row r="3818" spans="1:12" ht="76.5" hidden="1" x14ac:dyDescent="0.2">
      <c r="A3818" s="3">
        <v>3812</v>
      </c>
      <c r="B3818" s="97">
        <v>2602</v>
      </c>
      <c r="C3818" s="161" t="s">
        <v>5703</v>
      </c>
      <c r="D3818" s="160" t="s">
        <v>5700</v>
      </c>
      <c r="E3818" s="160"/>
      <c r="F3818" s="97" t="s">
        <v>39</v>
      </c>
      <c r="G3818" s="160" t="s">
        <v>5698</v>
      </c>
      <c r="H3818" s="557">
        <v>1000000</v>
      </c>
      <c r="I3818" s="97" t="s">
        <v>5635</v>
      </c>
      <c r="J3818" s="309">
        <v>45261</v>
      </c>
      <c r="K3818" s="160">
        <v>112</v>
      </c>
      <c r="L3818" s="98" t="s">
        <v>5703</v>
      </c>
    </row>
    <row r="3819" spans="1:12" ht="89.25" hidden="1" x14ac:dyDescent="0.2">
      <c r="A3819" s="3">
        <v>3813</v>
      </c>
      <c r="B3819" s="97">
        <v>2602</v>
      </c>
      <c r="C3819" s="161" t="s">
        <v>5704</v>
      </c>
      <c r="D3819" s="160" t="s">
        <v>5694</v>
      </c>
      <c r="E3819" s="160"/>
      <c r="F3819" s="97" t="s">
        <v>39</v>
      </c>
      <c r="G3819" s="160" t="s">
        <v>5051</v>
      </c>
      <c r="H3819" s="557">
        <v>420000</v>
      </c>
      <c r="I3819" s="97" t="s">
        <v>5635</v>
      </c>
      <c r="J3819" s="309">
        <v>45261</v>
      </c>
      <c r="K3819" s="160">
        <v>112</v>
      </c>
      <c r="L3819" s="98" t="s">
        <v>5704</v>
      </c>
    </row>
    <row r="3820" spans="1:12" ht="63.75" hidden="1" x14ac:dyDescent="0.2">
      <c r="A3820" s="3">
        <v>3814</v>
      </c>
      <c r="B3820" s="97">
        <v>2602</v>
      </c>
      <c r="C3820" s="161" t="s">
        <v>5705</v>
      </c>
      <c r="D3820" s="160" t="s">
        <v>5690</v>
      </c>
      <c r="E3820" s="160"/>
      <c r="F3820" s="97" t="s">
        <v>39</v>
      </c>
      <c r="G3820" s="160" t="s">
        <v>5051</v>
      </c>
      <c r="H3820" s="557">
        <v>1000000</v>
      </c>
      <c r="I3820" s="97" t="s">
        <v>5635</v>
      </c>
      <c r="J3820" s="309">
        <v>45261</v>
      </c>
      <c r="K3820" s="160">
        <v>112</v>
      </c>
      <c r="L3820" s="98" t="s">
        <v>5705</v>
      </c>
    </row>
    <row r="3821" spans="1:12" ht="89.25" hidden="1" x14ac:dyDescent="0.2">
      <c r="A3821" s="3">
        <v>3815</v>
      </c>
      <c r="B3821" s="97">
        <v>2602</v>
      </c>
      <c r="C3821" s="161" t="s">
        <v>5706</v>
      </c>
      <c r="D3821" s="160" t="s">
        <v>5686</v>
      </c>
      <c r="E3821" s="160"/>
      <c r="F3821" s="97" t="s">
        <v>39</v>
      </c>
      <c r="G3821" s="160" t="s">
        <v>5051</v>
      </c>
      <c r="H3821" s="557">
        <v>200000</v>
      </c>
      <c r="I3821" s="97" t="s">
        <v>5635</v>
      </c>
      <c r="J3821" s="309">
        <v>45261</v>
      </c>
      <c r="K3821" s="160">
        <v>112</v>
      </c>
      <c r="L3821" s="98" t="s">
        <v>5706</v>
      </c>
    </row>
    <row r="3822" spans="1:12" ht="38.25" hidden="1" x14ac:dyDescent="0.2">
      <c r="A3822" s="3">
        <v>3816</v>
      </c>
      <c r="B3822" s="97">
        <v>2602</v>
      </c>
      <c r="C3822" s="161" t="s">
        <v>5707</v>
      </c>
      <c r="D3822" s="160" t="s">
        <v>5694</v>
      </c>
      <c r="E3822" s="160"/>
      <c r="F3822" s="97" t="s">
        <v>39</v>
      </c>
      <c r="G3822" s="160" t="s">
        <v>5708</v>
      </c>
      <c r="H3822" s="557">
        <v>40000</v>
      </c>
      <c r="I3822" s="97" t="s">
        <v>5635</v>
      </c>
      <c r="J3822" s="309">
        <v>45261</v>
      </c>
      <c r="K3822" s="160">
        <v>112</v>
      </c>
      <c r="L3822" s="98" t="s">
        <v>5707</v>
      </c>
    </row>
    <row r="3823" spans="1:12" ht="280.5" hidden="1" x14ac:dyDescent="0.2">
      <c r="A3823" s="3">
        <v>3817</v>
      </c>
      <c r="B3823" s="97">
        <v>2602</v>
      </c>
      <c r="C3823" s="161" t="s">
        <v>5709</v>
      </c>
      <c r="D3823" s="160" t="s">
        <v>5710</v>
      </c>
      <c r="E3823" s="97"/>
      <c r="F3823" s="97" t="s">
        <v>39</v>
      </c>
      <c r="G3823" s="160">
        <v>49101701</v>
      </c>
      <c r="H3823" s="557">
        <v>700000</v>
      </c>
      <c r="I3823" s="97" t="s">
        <v>5635</v>
      </c>
      <c r="J3823" s="309">
        <v>45261</v>
      </c>
      <c r="K3823" s="160">
        <v>112</v>
      </c>
      <c r="L3823" s="160" t="s">
        <v>5636</v>
      </c>
    </row>
    <row r="3824" spans="1:12" ht="280.5" hidden="1" x14ac:dyDescent="0.2">
      <c r="A3824" s="3">
        <v>3818</v>
      </c>
      <c r="B3824" s="97">
        <v>2602</v>
      </c>
      <c r="C3824" s="161" t="s">
        <v>5711</v>
      </c>
      <c r="D3824" s="160" t="s">
        <v>5712</v>
      </c>
      <c r="E3824" s="97"/>
      <c r="F3824" s="97" t="s">
        <v>39</v>
      </c>
      <c r="G3824" s="160">
        <v>49101701</v>
      </c>
      <c r="H3824" s="557">
        <v>750000</v>
      </c>
      <c r="I3824" s="97" t="s">
        <v>5635</v>
      </c>
      <c r="J3824" s="309">
        <v>45261</v>
      </c>
      <c r="K3824" s="160">
        <v>112</v>
      </c>
      <c r="L3824" s="160" t="s">
        <v>5636</v>
      </c>
    </row>
    <row r="3825" spans="1:12" ht="280.5" hidden="1" x14ac:dyDescent="0.2">
      <c r="A3825" s="3">
        <v>3819</v>
      </c>
      <c r="B3825" s="97">
        <v>2602</v>
      </c>
      <c r="C3825" s="161" t="s">
        <v>5713</v>
      </c>
      <c r="D3825" s="160" t="s">
        <v>5714</v>
      </c>
      <c r="E3825" s="97"/>
      <c r="F3825" s="97" t="s">
        <v>39</v>
      </c>
      <c r="G3825" s="160">
        <v>49101701</v>
      </c>
      <c r="H3825" s="557">
        <v>1800000</v>
      </c>
      <c r="I3825" s="97" t="s">
        <v>4573</v>
      </c>
      <c r="J3825" s="309">
        <v>45261</v>
      </c>
      <c r="K3825" s="160">
        <v>112</v>
      </c>
      <c r="L3825" s="160" t="s">
        <v>5636</v>
      </c>
    </row>
    <row r="3826" spans="1:12" ht="216.75" hidden="1" x14ac:dyDescent="0.2">
      <c r="A3826" s="3">
        <v>3820</v>
      </c>
      <c r="B3826" s="97">
        <v>2602</v>
      </c>
      <c r="C3826" s="161" t="s">
        <v>5715</v>
      </c>
      <c r="D3826" s="160" t="s">
        <v>5716</v>
      </c>
      <c r="E3826" s="97"/>
      <c r="F3826" s="97" t="s">
        <v>39</v>
      </c>
      <c r="G3826" s="160">
        <v>49101701</v>
      </c>
      <c r="H3826" s="557">
        <v>250000</v>
      </c>
      <c r="I3826" s="97" t="s">
        <v>5635</v>
      </c>
      <c r="J3826" s="309">
        <v>45261</v>
      </c>
      <c r="K3826" s="160">
        <v>112</v>
      </c>
      <c r="L3826" s="160" t="s">
        <v>5636</v>
      </c>
    </row>
    <row r="3827" spans="1:12" ht="293.25" hidden="1" x14ac:dyDescent="0.2">
      <c r="A3827" s="3">
        <v>3821</v>
      </c>
      <c r="B3827" s="97">
        <v>2602</v>
      </c>
      <c r="C3827" s="161" t="s">
        <v>5717</v>
      </c>
      <c r="D3827" s="160" t="s">
        <v>5712</v>
      </c>
      <c r="E3827" s="97"/>
      <c r="F3827" s="97" t="s">
        <v>39</v>
      </c>
      <c r="G3827" s="160">
        <v>49101701</v>
      </c>
      <c r="H3827" s="557">
        <v>950000</v>
      </c>
      <c r="I3827" s="97" t="s">
        <v>5635</v>
      </c>
      <c r="J3827" s="309">
        <v>45261</v>
      </c>
      <c r="K3827" s="160">
        <v>112</v>
      </c>
      <c r="L3827" s="160" t="s">
        <v>5636</v>
      </c>
    </row>
    <row r="3828" spans="1:12" ht="293.25" hidden="1" x14ac:dyDescent="0.2">
      <c r="A3828" s="3">
        <v>3822</v>
      </c>
      <c r="B3828" s="97">
        <v>2602</v>
      </c>
      <c r="C3828" s="161" t="s">
        <v>5718</v>
      </c>
      <c r="D3828" s="160" t="s">
        <v>5719</v>
      </c>
      <c r="E3828" s="97"/>
      <c r="F3828" s="97" t="s">
        <v>39</v>
      </c>
      <c r="G3828" s="160">
        <v>49101701</v>
      </c>
      <c r="H3828" s="557">
        <v>700000</v>
      </c>
      <c r="I3828" s="97" t="s">
        <v>5635</v>
      </c>
      <c r="J3828" s="309">
        <v>45261</v>
      </c>
      <c r="K3828" s="160">
        <v>112</v>
      </c>
      <c r="L3828" s="160" t="s">
        <v>5636</v>
      </c>
    </row>
    <row r="3829" spans="1:12" ht="280.5" hidden="1" x14ac:dyDescent="0.2">
      <c r="A3829" s="3">
        <v>3823</v>
      </c>
      <c r="B3829" s="97">
        <v>2602</v>
      </c>
      <c r="C3829" s="161" t="s">
        <v>5720</v>
      </c>
      <c r="D3829" s="160" t="s">
        <v>5638</v>
      </c>
      <c r="E3829" s="97"/>
      <c r="F3829" s="97" t="s">
        <v>39</v>
      </c>
      <c r="G3829" s="160">
        <v>49101701</v>
      </c>
      <c r="H3829" s="557">
        <v>620000</v>
      </c>
      <c r="I3829" s="97" t="s">
        <v>5635</v>
      </c>
      <c r="J3829" s="309">
        <v>45261</v>
      </c>
      <c r="K3829" s="160">
        <v>112</v>
      </c>
      <c r="L3829" s="160" t="s">
        <v>5636</v>
      </c>
    </row>
    <row r="3830" spans="1:12" ht="280.5" hidden="1" x14ac:dyDescent="0.2">
      <c r="A3830" s="3">
        <v>3824</v>
      </c>
      <c r="B3830" s="97">
        <v>2602</v>
      </c>
      <c r="C3830" s="161" t="s">
        <v>5721</v>
      </c>
      <c r="D3830" s="160" t="s">
        <v>5722</v>
      </c>
      <c r="E3830" s="97"/>
      <c r="F3830" s="97" t="s">
        <v>39</v>
      </c>
      <c r="G3830" s="160">
        <v>49101701</v>
      </c>
      <c r="H3830" s="557">
        <v>500000</v>
      </c>
      <c r="I3830" s="97" t="s">
        <v>5635</v>
      </c>
      <c r="J3830" s="309">
        <v>45261</v>
      </c>
      <c r="K3830" s="160">
        <v>112</v>
      </c>
      <c r="L3830" s="160" t="s">
        <v>5636</v>
      </c>
    </row>
    <row r="3831" spans="1:12" ht="409.5" hidden="1" x14ac:dyDescent="0.2">
      <c r="A3831" s="3">
        <v>3825</v>
      </c>
      <c r="B3831" s="97">
        <v>2602</v>
      </c>
      <c r="C3831" s="161" t="s">
        <v>5723</v>
      </c>
      <c r="D3831" s="160" t="s">
        <v>5694</v>
      </c>
      <c r="E3831" s="97"/>
      <c r="F3831" s="97" t="s">
        <v>39</v>
      </c>
      <c r="G3831" s="160" t="s">
        <v>5695</v>
      </c>
      <c r="H3831" s="557">
        <v>650000</v>
      </c>
      <c r="I3831" s="97" t="s">
        <v>5635</v>
      </c>
      <c r="J3831" s="309">
        <v>45261</v>
      </c>
      <c r="K3831" s="160">
        <v>112</v>
      </c>
      <c r="L3831" s="161" t="s">
        <v>5723</v>
      </c>
    </row>
    <row r="3832" spans="1:12" ht="229.5" hidden="1" x14ac:dyDescent="0.2">
      <c r="A3832" s="3">
        <v>3826</v>
      </c>
      <c r="B3832" s="97">
        <v>2602</v>
      </c>
      <c r="C3832" s="161" t="s">
        <v>5724</v>
      </c>
      <c r="D3832" s="160" t="s">
        <v>5694</v>
      </c>
      <c r="E3832" s="97"/>
      <c r="F3832" s="97" t="s">
        <v>39</v>
      </c>
      <c r="G3832" s="160" t="s">
        <v>5695</v>
      </c>
      <c r="H3832" s="557">
        <v>1000000</v>
      </c>
      <c r="I3832" s="97" t="s">
        <v>5635</v>
      </c>
      <c r="J3832" s="309">
        <v>45261</v>
      </c>
      <c r="K3832" s="160">
        <v>112</v>
      </c>
      <c r="L3832" s="161" t="s">
        <v>5724</v>
      </c>
    </row>
    <row r="3833" spans="1:12" ht="280.5" hidden="1" x14ac:dyDescent="0.2">
      <c r="A3833" s="3">
        <v>3827</v>
      </c>
      <c r="B3833" s="97">
        <v>2602</v>
      </c>
      <c r="C3833" s="161" t="s">
        <v>5725</v>
      </c>
      <c r="D3833" s="160" t="s">
        <v>5694</v>
      </c>
      <c r="E3833" s="97"/>
      <c r="F3833" s="97" t="s">
        <v>39</v>
      </c>
      <c r="G3833" s="160" t="s">
        <v>5695</v>
      </c>
      <c r="H3833" s="557">
        <v>500000</v>
      </c>
      <c r="I3833" s="97" t="s">
        <v>5635</v>
      </c>
      <c r="J3833" s="309">
        <v>45261</v>
      </c>
      <c r="K3833" s="160">
        <v>112</v>
      </c>
      <c r="L3833" s="161" t="s">
        <v>5725</v>
      </c>
    </row>
    <row r="3834" spans="1:12" ht="242.25" hidden="1" x14ac:dyDescent="0.2">
      <c r="A3834" s="3">
        <v>3828</v>
      </c>
      <c r="B3834" s="97">
        <v>2602</v>
      </c>
      <c r="C3834" s="161" t="s">
        <v>5726</v>
      </c>
      <c r="D3834" s="160" t="s">
        <v>5694</v>
      </c>
      <c r="E3834" s="97"/>
      <c r="F3834" s="97" t="s">
        <v>39</v>
      </c>
      <c r="G3834" s="160" t="s">
        <v>5695</v>
      </c>
      <c r="H3834" s="557">
        <v>600000</v>
      </c>
      <c r="I3834" s="97" t="s">
        <v>4573</v>
      </c>
      <c r="J3834" s="309">
        <v>45261</v>
      </c>
      <c r="K3834" s="160">
        <v>112</v>
      </c>
      <c r="L3834" s="161" t="s">
        <v>5726</v>
      </c>
    </row>
    <row r="3835" spans="1:12" ht="357" hidden="1" x14ac:dyDescent="0.2">
      <c r="A3835" s="3">
        <v>3829</v>
      </c>
      <c r="B3835" s="97">
        <v>2602</v>
      </c>
      <c r="C3835" s="161" t="s">
        <v>5727</v>
      </c>
      <c r="D3835" s="160" t="s">
        <v>5694</v>
      </c>
      <c r="E3835" s="97"/>
      <c r="F3835" s="97" t="s">
        <v>39</v>
      </c>
      <c r="G3835" s="160" t="s">
        <v>5695</v>
      </c>
      <c r="H3835" s="557">
        <v>1200000</v>
      </c>
      <c r="I3835" s="97" t="s">
        <v>5635</v>
      </c>
      <c r="J3835" s="309">
        <v>45261</v>
      </c>
      <c r="K3835" s="160">
        <v>112</v>
      </c>
      <c r="L3835" s="161" t="s">
        <v>5727</v>
      </c>
    </row>
    <row r="3836" spans="1:12" ht="114.75" hidden="1" x14ac:dyDescent="0.2">
      <c r="A3836" s="3">
        <v>3830</v>
      </c>
      <c r="B3836" s="97">
        <v>2602</v>
      </c>
      <c r="C3836" s="161" t="s">
        <v>5728</v>
      </c>
      <c r="D3836" s="160" t="s">
        <v>5729</v>
      </c>
      <c r="E3836" s="160"/>
      <c r="F3836" s="97" t="s">
        <v>39</v>
      </c>
      <c r="G3836" s="160" t="s">
        <v>5695</v>
      </c>
      <c r="H3836" s="557">
        <v>200000</v>
      </c>
      <c r="I3836" s="97" t="s">
        <v>5635</v>
      </c>
      <c r="J3836" s="309">
        <v>45261</v>
      </c>
      <c r="K3836" s="160">
        <v>112</v>
      </c>
      <c r="L3836" s="161" t="s">
        <v>5728</v>
      </c>
    </row>
    <row r="3837" spans="1:12" ht="114.75" hidden="1" x14ac:dyDescent="0.2">
      <c r="A3837" s="3">
        <v>3831</v>
      </c>
      <c r="B3837" s="97">
        <v>2602</v>
      </c>
      <c r="C3837" s="161" t="s">
        <v>5730</v>
      </c>
      <c r="D3837" s="160" t="s">
        <v>5729</v>
      </c>
      <c r="E3837" s="160"/>
      <c r="F3837" s="97" t="s">
        <v>39</v>
      </c>
      <c r="G3837" s="160" t="s">
        <v>5695</v>
      </c>
      <c r="H3837" s="557">
        <v>150000</v>
      </c>
      <c r="I3837" s="97" t="s">
        <v>5635</v>
      </c>
      <c r="J3837" s="309">
        <v>45261</v>
      </c>
      <c r="K3837" s="160">
        <v>112</v>
      </c>
      <c r="L3837" s="161" t="s">
        <v>5730</v>
      </c>
    </row>
    <row r="3838" spans="1:12" ht="102" hidden="1" x14ac:dyDescent="0.2">
      <c r="A3838" s="3">
        <v>3832</v>
      </c>
      <c r="B3838" s="97">
        <v>2602</v>
      </c>
      <c r="C3838" s="161" t="s">
        <v>5731</v>
      </c>
      <c r="D3838" s="160" t="s">
        <v>5732</v>
      </c>
      <c r="E3838" s="97"/>
      <c r="F3838" s="97" t="s">
        <v>39</v>
      </c>
      <c r="G3838" s="160" t="s">
        <v>5695</v>
      </c>
      <c r="H3838" s="557">
        <v>950000</v>
      </c>
      <c r="I3838" s="97" t="s">
        <v>5635</v>
      </c>
      <c r="J3838" s="309">
        <v>45261</v>
      </c>
      <c r="K3838" s="160">
        <v>112</v>
      </c>
      <c r="L3838" s="161" t="s">
        <v>5731</v>
      </c>
    </row>
    <row r="3839" spans="1:12" ht="89.25" hidden="1" x14ac:dyDescent="0.2">
      <c r="A3839" s="3">
        <v>3833</v>
      </c>
      <c r="B3839" s="97">
        <v>2602</v>
      </c>
      <c r="C3839" s="161" t="s">
        <v>5733</v>
      </c>
      <c r="D3839" s="160" t="s">
        <v>5734</v>
      </c>
      <c r="E3839" s="97"/>
      <c r="F3839" s="97" t="s">
        <v>39</v>
      </c>
      <c r="G3839" s="160" t="s">
        <v>5695</v>
      </c>
      <c r="H3839" s="557">
        <v>1250000</v>
      </c>
      <c r="I3839" s="97" t="s">
        <v>5635</v>
      </c>
      <c r="J3839" s="309">
        <v>45261</v>
      </c>
      <c r="K3839" s="160">
        <v>112</v>
      </c>
      <c r="L3839" s="161" t="s">
        <v>5733</v>
      </c>
    </row>
    <row r="3840" spans="1:12" ht="114.75" hidden="1" x14ac:dyDescent="0.2">
      <c r="A3840" s="3">
        <v>3834</v>
      </c>
      <c r="B3840" s="97">
        <v>2602</v>
      </c>
      <c r="C3840" s="161" t="s">
        <v>5735</v>
      </c>
      <c r="D3840" s="160" t="s">
        <v>5736</v>
      </c>
      <c r="E3840" s="160"/>
      <c r="F3840" s="97" t="s">
        <v>39</v>
      </c>
      <c r="G3840" s="160" t="s">
        <v>5695</v>
      </c>
      <c r="H3840" s="557">
        <v>600000</v>
      </c>
      <c r="I3840" s="97" t="s">
        <v>5635</v>
      </c>
      <c r="J3840" s="309">
        <v>45261</v>
      </c>
      <c r="K3840" s="160">
        <v>112</v>
      </c>
      <c r="L3840" s="161" t="s">
        <v>5735</v>
      </c>
    </row>
    <row r="3841" spans="1:12" ht="127.5" hidden="1" x14ac:dyDescent="0.2">
      <c r="A3841" s="3">
        <v>3835</v>
      </c>
      <c r="B3841" s="97">
        <v>2602</v>
      </c>
      <c r="C3841" s="161" t="s">
        <v>5737</v>
      </c>
      <c r="D3841" s="160" t="s">
        <v>5738</v>
      </c>
      <c r="E3841" s="160"/>
      <c r="F3841" s="97" t="s">
        <v>39</v>
      </c>
      <c r="G3841" s="160" t="s">
        <v>5695</v>
      </c>
      <c r="H3841" s="557">
        <v>200000</v>
      </c>
      <c r="I3841" s="97" t="s">
        <v>4573</v>
      </c>
      <c r="J3841" s="309">
        <v>45261</v>
      </c>
      <c r="K3841" s="160">
        <v>112</v>
      </c>
      <c r="L3841" s="161" t="s">
        <v>5737</v>
      </c>
    </row>
    <row r="3842" spans="1:12" ht="127.5" hidden="1" x14ac:dyDescent="0.2">
      <c r="A3842" s="3">
        <v>3836</v>
      </c>
      <c r="B3842" s="97">
        <v>2602</v>
      </c>
      <c r="C3842" s="161" t="s">
        <v>5739</v>
      </c>
      <c r="D3842" s="160" t="s">
        <v>5738</v>
      </c>
      <c r="E3842" s="160"/>
      <c r="F3842" s="97" t="s">
        <v>39</v>
      </c>
      <c r="G3842" s="160" t="s">
        <v>5695</v>
      </c>
      <c r="H3842" s="557">
        <v>200000</v>
      </c>
      <c r="I3842" s="97" t="s">
        <v>5635</v>
      </c>
      <c r="J3842" s="309">
        <v>45261</v>
      </c>
      <c r="K3842" s="160">
        <v>112</v>
      </c>
      <c r="L3842" s="98" t="s">
        <v>5739</v>
      </c>
    </row>
    <row r="3843" spans="1:12" ht="89.25" hidden="1" x14ac:dyDescent="0.2">
      <c r="A3843" s="3">
        <v>3837</v>
      </c>
      <c r="B3843" s="97">
        <v>2602</v>
      </c>
      <c r="C3843" s="161" t="s">
        <v>5740</v>
      </c>
      <c r="D3843" s="160" t="s">
        <v>5649</v>
      </c>
      <c r="E3843" s="97"/>
      <c r="F3843" s="97" t="s">
        <v>39</v>
      </c>
      <c r="G3843" s="160" t="s">
        <v>5695</v>
      </c>
      <c r="H3843" s="557">
        <v>300000</v>
      </c>
      <c r="I3843" s="97" t="s">
        <v>5635</v>
      </c>
      <c r="J3843" s="309">
        <v>45261</v>
      </c>
      <c r="K3843" s="160">
        <v>112</v>
      </c>
      <c r="L3843" s="98" t="s">
        <v>5740</v>
      </c>
    </row>
    <row r="3844" spans="1:12" ht="114.75" hidden="1" x14ac:dyDescent="0.2">
      <c r="A3844" s="3">
        <v>3838</v>
      </c>
      <c r="B3844" s="97">
        <v>2602</v>
      </c>
      <c r="C3844" s="161" t="s">
        <v>5741</v>
      </c>
      <c r="D3844" s="160" t="s">
        <v>5690</v>
      </c>
      <c r="E3844" s="97"/>
      <c r="F3844" s="97" t="s">
        <v>39</v>
      </c>
      <c r="G3844" s="160" t="s">
        <v>5708</v>
      </c>
      <c r="H3844" s="557">
        <v>110000</v>
      </c>
      <c r="I3844" s="97" t="s">
        <v>5635</v>
      </c>
      <c r="J3844" s="309">
        <v>45261</v>
      </c>
      <c r="K3844" s="160">
        <v>112</v>
      </c>
      <c r="L3844" s="98" t="s">
        <v>5741</v>
      </c>
    </row>
    <row r="3845" spans="1:12" ht="51" hidden="1" x14ac:dyDescent="0.2">
      <c r="A3845" s="3">
        <v>3839</v>
      </c>
      <c r="B3845" s="97">
        <v>2602</v>
      </c>
      <c r="C3845" s="161" t="s">
        <v>5742</v>
      </c>
      <c r="D3845" s="160" t="s">
        <v>5694</v>
      </c>
      <c r="E3845" s="160"/>
      <c r="F3845" s="97" t="s">
        <v>39</v>
      </c>
      <c r="G3845" s="160" t="s">
        <v>5695</v>
      </c>
      <c r="H3845" s="557">
        <v>176600</v>
      </c>
      <c r="I3845" s="97" t="s">
        <v>5635</v>
      </c>
      <c r="J3845" s="309">
        <v>45261</v>
      </c>
      <c r="K3845" s="160">
        <v>115</v>
      </c>
      <c r="L3845" s="98" t="s">
        <v>5742</v>
      </c>
    </row>
    <row r="3846" spans="1:12" ht="25.5" hidden="1" x14ac:dyDescent="0.2">
      <c r="A3846" s="3">
        <v>3840</v>
      </c>
      <c r="B3846" s="97">
        <v>2602</v>
      </c>
      <c r="C3846" s="161" t="s">
        <v>5743</v>
      </c>
      <c r="D3846" s="160" t="s">
        <v>5744</v>
      </c>
      <c r="E3846" s="160"/>
      <c r="F3846" s="97" t="s">
        <v>39</v>
      </c>
      <c r="G3846" s="160" t="s">
        <v>5695</v>
      </c>
      <c r="H3846" s="557">
        <v>256000</v>
      </c>
      <c r="I3846" s="97" t="s">
        <v>5635</v>
      </c>
      <c r="J3846" s="309">
        <v>45261</v>
      </c>
      <c r="K3846" s="160">
        <v>115</v>
      </c>
      <c r="L3846" s="98" t="s">
        <v>5743</v>
      </c>
    </row>
    <row r="3847" spans="1:12" ht="63.75" hidden="1" x14ac:dyDescent="0.2">
      <c r="A3847" s="3">
        <v>3841</v>
      </c>
      <c r="B3847" s="97">
        <v>2602</v>
      </c>
      <c r="C3847" s="161" t="s">
        <v>5745</v>
      </c>
      <c r="D3847" s="160" t="s">
        <v>5744</v>
      </c>
      <c r="E3847" s="160"/>
      <c r="F3847" s="97" t="s">
        <v>39</v>
      </c>
      <c r="G3847" s="160" t="s">
        <v>5695</v>
      </c>
      <c r="H3847" s="557">
        <v>256000</v>
      </c>
      <c r="I3847" s="97" t="s">
        <v>5635</v>
      </c>
      <c r="J3847" s="309">
        <v>45261</v>
      </c>
      <c r="K3847" s="160">
        <v>115</v>
      </c>
      <c r="L3847" s="98" t="s">
        <v>5745</v>
      </c>
    </row>
    <row r="3848" spans="1:12" ht="76.5" hidden="1" x14ac:dyDescent="0.2">
      <c r="A3848" s="3">
        <v>3842</v>
      </c>
      <c r="B3848" s="97">
        <v>2602</v>
      </c>
      <c r="C3848" s="161" t="s">
        <v>5746</v>
      </c>
      <c r="D3848" s="160" t="s">
        <v>5747</v>
      </c>
      <c r="E3848" s="160"/>
      <c r="F3848" s="97" t="s">
        <v>39</v>
      </c>
      <c r="G3848" s="160" t="s">
        <v>5695</v>
      </c>
      <c r="H3848" s="557">
        <v>105000</v>
      </c>
      <c r="I3848" s="97" t="s">
        <v>4573</v>
      </c>
      <c r="J3848" s="309">
        <v>45261</v>
      </c>
      <c r="K3848" s="160">
        <v>115</v>
      </c>
      <c r="L3848" s="98" t="s">
        <v>5746</v>
      </c>
    </row>
    <row r="3849" spans="1:12" ht="63.75" hidden="1" x14ac:dyDescent="0.2">
      <c r="A3849" s="3">
        <v>3843</v>
      </c>
      <c r="B3849" s="97">
        <v>2602</v>
      </c>
      <c r="C3849" s="161" t="s">
        <v>5748</v>
      </c>
      <c r="D3849" s="160" t="s">
        <v>5681</v>
      </c>
      <c r="E3849" s="160"/>
      <c r="F3849" s="97" t="s">
        <v>39</v>
      </c>
      <c r="G3849" s="160" t="s">
        <v>5695</v>
      </c>
      <c r="H3849" s="557">
        <v>100000</v>
      </c>
      <c r="I3849" s="97" t="s">
        <v>5635</v>
      </c>
      <c r="J3849" s="309">
        <v>45261</v>
      </c>
      <c r="K3849" s="160">
        <v>115</v>
      </c>
      <c r="L3849" s="98" t="s">
        <v>5748</v>
      </c>
    </row>
    <row r="3850" spans="1:12" ht="25.5" hidden="1" x14ac:dyDescent="0.2">
      <c r="A3850" s="3">
        <v>3844</v>
      </c>
      <c r="B3850" s="97">
        <v>2602</v>
      </c>
      <c r="C3850" s="161" t="s">
        <v>5749</v>
      </c>
      <c r="D3850" s="160" t="s">
        <v>5750</v>
      </c>
      <c r="E3850" s="160"/>
      <c r="F3850" s="97" t="s">
        <v>39</v>
      </c>
      <c r="G3850" s="160" t="s">
        <v>5695</v>
      </c>
      <c r="H3850" s="557">
        <v>398400</v>
      </c>
      <c r="I3850" s="97" t="s">
        <v>5635</v>
      </c>
      <c r="J3850" s="309">
        <v>45261</v>
      </c>
      <c r="K3850" s="160">
        <v>115</v>
      </c>
      <c r="L3850" s="98" t="s">
        <v>5749</v>
      </c>
    </row>
    <row r="3851" spans="1:12" ht="51" hidden="1" x14ac:dyDescent="0.2">
      <c r="A3851" s="3">
        <v>3845</v>
      </c>
      <c r="B3851" s="97">
        <v>2602</v>
      </c>
      <c r="C3851" s="161" t="s">
        <v>5751</v>
      </c>
      <c r="D3851" s="160" t="s">
        <v>5694</v>
      </c>
      <c r="E3851" s="160"/>
      <c r="F3851" s="97" t="s">
        <v>39</v>
      </c>
      <c r="G3851" s="160" t="s">
        <v>5708</v>
      </c>
      <c r="H3851" s="557">
        <v>80000</v>
      </c>
      <c r="I3851" s="97" t="s">
        <v>5635</v>
      </c>
      <c r="J3851" s="309">
        <v>45261</v>
      </c>
      <c r="K3851" s="160">
        <v>115</v>
      </c>
      <c r="L3851" s="98" t="s">
        <v>5752</v>
      </c>
    </row>
    <row r="3852" spans="1:12" ht="63.75" hidden="1" x14ac:dyDescent="0.2">
      <c r="A3852" s="3">
        <v>3846</v>
      </c>
      <c r="B3852" s="97">
        <v>2602</v>
      </c>
      <c r="C3852" s="161" t="s">
        <v>5705</v>
      </c>
      <c r="D3852" s="160" t="s">
        <v>5690</v>
      </c>
      <c r="E3852" s="160"/>
      <c r="F3852" s="97" t="s">
        <v>39</v>
      </c>
      <c r="G3852" s="160" t="s">
        <v>5051</v>
      </c>
      <c r="H3852" s="557">
        <v>50000</v>
      </c>
      <c r="I3852" s="97" t="s">
        <v>5635</v>
      </c>
      <c r="J3852" s="309">
        <v>45261</v>
      </c>
      <c r="K3852" s="160">
        <v>115</v>
      </c>
      <c r="L3852" s="98" t="s">
        <v>5705</v>
      </c>
    </row>
    <row r="3853" spans="1:12" ht="89.25" hidden="1" x14ac:dyDescent="0.2">
      <c r="A3853" s="3">
        <v>3847</v>
      </c>
      <c r="B3853" s="97">
        <v>2602</v>
      </c>
      <c r="C3853" s="161" t="s">
        <v>5706</v>
      </c>
      <c r="D3853" s="160" t="s">
        <v>5694</v>
      </c>
      <c r="E3853" s="160"/>
      <c r="F3853" s="97" t="s">
        <v>39</v>
      </c>
      <c r="G3853" s="160" t="s">
        <v>5051</v>
      </c>
      <c r="H3853" s="557">
        <v>38000</v>
      </c>
      <c r="I3853" s="97" t="s">
        <v>5635</v>
      </c>
      <c r="J3853" s="309">
        <v>45261</v>
      </c>
      <c r="K3853" s="160">
        <v>115</v>
      </c>
      <c r="L3853" s="98" t="s">
        <v>5706</v>
      </c>
    </row>
    <row r="3854" spans="1:12" ht="38.25" hidden="1" x14ac:dyDescent="0.2">
      <c r="A3854" s="3">
        <v>3848</v>
      </c>
      <c r="B3854" s="97">
        <v>2602</v>
      </c>
      <c r="C3854" s="161" t="s">
        <v>5707</v>
      </c>
      <c r="D3854" s="160" t="s">
        <v>5694</v>
      </c>
      <c r="E3854" s="160"/>
      <c r="F3854" s="97" t="s">
        <v>39</v>
      </c>
      <c r="G3854" s="160" t="s">
        <v>5708</v>
      </c>
      <c r="H3854" s="557">
        <v>40000</v>
      </c>
      <c r="I3854" s="97" t="s">
        <v>4573</v>
      </c>
      <c r="J3854" s="309">
        <v>45261</v>
      </c>
      <c r="K3854" s="160">
        <v>115</v>
      </c>
      <c r="L3854" s="98" t="s">
        <v>5707</v>
      </c>
    </row>
    <row r="3855" spans="1:12" ht="51" hidden="1" x14ac:dyDescent="0.2">
      <c r="A3855" s="3">
        <v>3849</v>
      </c>
      <c r="B3855" s="97">
        <v>2602</v>
      </c>
      <c r="C3855" s="98" t="s">
        <v>5753</v>
      </c>
      <c r="D3855" s="160">
        <v>2</v>
      </c>
      <c r="E3855" s="97"/>
      <c r="F3855" s="97" t="s">
        <v>39</v>
      </c>
      <c r="G3855" s="341">
        <v>9010160390003870</v>
      </c>
      <c r="H3855" s="557">
        <v>50000</v>
      </c>
      <c r="I3855" s="97" t="s">
        <v>2183</v>
      </c>
      <c r="J3855" s="309">
        <v>45261</v>
      </c>
      <c r="K3855" s="342">
        <v>116</v>
      </c>
      <c r="L3855" s="98" t="s">
        <v>5754</v>
      </c>
    </row>
    <row r="3856" spans="1:12" ht="102" hidden="1" x14ac:dyDescent="0.2">
      <c r="A3856" s="3">
        <v>3850</v>
      </c>
      <c r="B3856" s="97">
        <v>2602</v>
      </c>
      <c r="C3856" s="98" t="s">
        <v>5755</v>
      </c>
      <c r="D3856" s="160">
        <v>50</v>
      </c>
      <c r="E3856" s="97"/>
      <c r="F3856" s="97" t="s">
        <v>39</v>
      </c>
      <c r="G3856" s="160" t="s">
        <v>5756</v>
      </c>
      <c r="H3856" s="557">
        <v>20000</v>
      </c>
      <c r="I3856" s="97" t="s">
        <v>773</v>
      </c>
      <c r="J3856" s="309">
        <v>45261</v>
      </c>
      <c r="K3856" s="160">
        <v>289</v>
      </c>
      <c r="L3856" s="98" t="s">
        <v>5757</v>
      </c>
    </row>
    <row r="3857" spans="1:12" ht="25.5" hidden="1" x14ac:dyDescent="0.2">
      <c r="A3857" s="3">
        <v>3851</v>
      </c>
      <c r="B3857" s="97">
        <v>2602</v>
      </c>
      <c r="C3857" s="98" t="s">
        <v>2282</v>
      </c>
      <c r="D3857" s="160">
        <v>1</v>
      </c>
      <c r="E3857" s="97"/>
      <c r="F3857" s="97" t="s">
        <v>39</v>
      </c>
      <c r="G3857" s="341">
        <v>4410170692017740</v>
      </c>
      <c r="H3857" s="557">
        <v>30000</v>
      </c>
      <c r="I3857" s="97" t="s">
        <v>4712</v>
      </c>
      <c r="J3857" s="309">
        <v>45261</v>
      </c>
      <c r="K3857" s="342">
        <v>344</v>
      </c>
      <c r="L3857" s="98" t="s">
        <v>5758</v>
      </c>
    </row>
    <row r="3858" spans="1:12" ht="25.5" hidden="1" x14ac:dyDescent="0.2">
      <c r="A3858" s="3">
        <v>3852</v>
      </c>
      <c r="B3858" s="97">
        <v>2602</v>
      </c>
      <c r="C3858" s="344" t="s">
        <v>268</v>
      </c>
      <c r="D3858" s="160">
        <v>5</v>
      </c>
      <c r="E3858" s="97"/>
      <c r="F3858" s="97" t="s">
        <v>39</v>
      </c>
      <c r="G3858" s="341" t="s">
        <v>4320</v>
      </c>
      <c r="H3858" s="557">
        <v>5000</v>
      </c>
      <c r="I3858" s="345" t="s">
        <v>2146</v>
      </c>
      <c r="J3858" s="309">
        <v>45261</v>
      </c>
      <c r="K3858" s="342">
        <v>364</v>
      </c>
      <c r="L3858" s="98" t="s">
        <v>5759</v>
      </c>
    </row>
    <row r="3859" spans="1:12" ht="38.25" hidden="1" x14ac:dyDescent="0.2">
      <c r="A3859" s="3">
        <v>3853</v>
      </c>
      <c r="B3859" s="97">
        <v>2602</v>
      </c>
      <c r="C3859" s="344" t="s">
        <v>272</v>
      </c>
      <c r="D3859" s="160">
        <v>6</v>
      </c>
      <c r="E3859" s="97"/>
      <c r="F3859" s="97" t="s">
        <v>39</v>
      </c>
      <c r="G3859" s="341" t="s">
        <v>3282</v>
      </c>
      <c r="H3859" s="557">
        <v>5000</v>
      </c>
      <c r="I3859" s="345" t="s">
        <v>2146</v>
      </c>
      <c r="J3859" s="309">
        <v>45261</v>
      </c>
      <c r="K3859" s="342">
        <v>364</v>
      </c>
      <c r="L3859" s="98" t="s">
        <v>5760</v>
      </c>
    </row>
    <row r="3860" spans="1:12" ht="25.5" hidden="1" x14ac:dyDescent="0.2">
      <c r="A3860" s="3">
        <v>3854</v>
      </c>
      <c r="B3860" s="97">
        <v>2602</v>
      </c>
      <c r="C3860" s="344" t="s">
        <v>5761</v>
      </c>
      <c r="D3860" s="160">
        <v>3</v>
      </c>
      <c r="E3860" s="97"/>
      <c r="F3860" s="97">
        <v>34300</v>
      </c>
      <c r="G3860" s="341" t="s">
        <v>5762</v>
      </c>
      <c r="H3860" s="557">
        <v>5000</v>
      </c>
      <c r="I3860" s="345" t="s">
        <v>2146</v>
      </c>
      <c r="J3860" s="309">
        <v>45261</v>
      </c>
      <c r="K3860" s="342">
        <v>364</v>
      </c>
      <c r="L3860" s="98" t="s">
        <v>5763</v>
      </c>
    </row>
    <row r="3861" spans="1:12" ht="25.5" hidden="1" x14ac:dyDescent="0.2">
      <c r="A3861" s="3">
        <v>3855</v>
      </c>
      <c r="B3861" s="97">
        <v>2602</v>
      </c>
      <c r="C3861" s="344" t="s">
        <v>5764</v>
      </c>
      <c r="D3861" s="160">
        <v>3</v>
      </c>
      <c r="E3861" s="97"/>
      <c r="F3861" s="97">
        <v>34300</v>
      </c>
      <c r="G3861" s="341" t="s">
        <v>5762</v>
      </c>
      <c r="H3861" s="557">
        <v>5000</v>
      </c>
      <c r="I3861" s="345" t="s">
        <v>2146</v>
      </c>
      <c r="J3861" s="309">
        <v>45261</v>
      </c>
      <c r="K3861" s="342">
        <v>364</v>
      </c>
      <c r="L3861" s="98" t="s">
        <v>5763</v>
      </c>
    </row>
    <row r="3862" spans="1:12" ht="76.5" hidden="1" x14ac:dyDescent="0.2">
      <c r="A3862" s="3">
        <v>3856</v>
      </c>
      <c r="B3862" s="97">
        <v>2602</v>
      </c>
      <c r="C3862" s="161" t="s">
        <v>5765</v>
      </c>
      <c r="D3862" s="160" t="s">
        <v>5766</v>
      </c>
      <c r="E3862" s="160"/>
      <c r="F3862" s="97" t="s">
        <v>39</v>
      </c>
      <c r="G3862" s="160" t="s">
        <v>5698</v>
      </c>
      <c r="H3862" s="557">
        <v>1100000</v>
      </c>
      <c r="I3862" s="97" t="s">
        <v>5635</v>
      </c>
      <c r="J3862" s="309">
        <v>45261</v>
      </c>
      <c r="K3862" s="160">
        <v>374</v>
      </c>
      <c r="L3862" s="98" t="s">
        <v>5767</v>
      </c>
    </row>
    <row r="3863" spans="1:12" ht="38.25" hidden="1" x14ac:dyDescent="0.2">
      <c r="A3863" s="3">
        <v>3857</v>
      </c>
      <c r="B3863" s="97">
        <v>2602</v>
      </c>
      <c r="C3863" s="98" t="s">
        <v>5768</v>
      </c>
      <c r="D3863" s="160">
        <v>50</v>
      </c>
      <c r="E3863" s="97"/>
      <c r="F3863" s="97" t="s">
        <v>39</v>
      </c>
      <c r="G3863" s="160" t="s">
        <v>5769</v>
      </c>
      <c r="H3863" s="557">
        <v>1000000</v>
      </c>
      <c r="I3863" s="97" t="s">
        <v>693</v>
      </c>
      <c r="J3863" s="309">
        <v>45261</v>
      </c>
      <c r="K3863" s="160">
        <v>385</v>
      </c>
      <c r="L3863" s="98" t="s">
        <v>5770</v>
      </c>
    </row>
    <row r="3864" spans="1:12" ht="51" hidden="1" x14ac:dyDescent="0.2">
      <c r="A3864" s="3">
        <v>3858</v>
      </c>
      <c r="B3864" s="97">
        <v>2602</v>
      </c>
      <c r="C3864" s="98" t="s">
        <v>5771</v>
      </c>
      <c r="D3864" s="160">
        <v>6</v>
      </c>
      <c r="E3864" s="97"/>
      <c r="F3864" s="97" t="s">
        <v>39</v>
      </c>
      <c r="G3864" s="160" t="s">
        <v>5772</v>
      </c>
      <c r="H3864" s="557">
        <v>1050000</v>
      </c>
      <c r="I3864" s="97" t="s">
        <v>4573</v>
      </c>
      <c r="J3864" s="309">
        <v>45261</v>
      </c>
      <c r="K3864" s="160">
        <v>385</v>
      </c>
      <c r="L3864" s="98" t="s">
        <v>5773</v>
      </c>
    </row>
    <row r="3865" spans="1:12" ht="63.75" hidden="1" x14ac:dyDescent="0.2">
      <c r="A3865" s="3">
        <v>3859</v>
      </c>
      <c r="B3865" s="97">
        <v>2602</v>
      </c>
      <c r="C3865" s="98" t="s">
        <v>5774</v>
      </c>
      <c r="D3865" s="160">
        <v>1</v>
      </c>
      <c r="E3865" s="97"/>
      <c r="F3865" s="97" t="s">
        <v>39</v>
      </c>
      <c r="G3865" s="160" t="s">
        <v>5772</v>
      </c>
      <c r="H3865" s="557">
        <v>650000</v>
      </c>
      <c r="I3865" s="97" t="s">
        <v>4573</v>
      </c>
      <c r="J3865" s="309">
        <v>45261</v>
      </c>
      <c r="K3865" s="160">
        <v>385</v>
      </c>
      <c r="L3865" s="98" t="s">
        <v>5775</v>
      </c>
    </row>
    <row r="3866" spans="1:12" ht="38.25" hidden="1" x14ac:dyDescent="0.2">
      <c r="A3866" s="3">
        <v>3860</v>
      </c>
      <c r="B3866" s="97">
        <v>2603</v>
      </c>
      <c r="C3866" s="98" t="s">
        <v>4708</v>
      </c>
      <c r="D3866" s="160">
        <v>5</v>
      </c>
      <c r="E3866" s="97"/>
      <c r="F3866" s="97" t="s">
        <v>39</v>
      </c>
      <c r="G3866" s="341">
        <v>7811180290033160</v>
      </c>
      <c r="H3866" s="636">
        <v>150000</v>
      </c>
      <c r="I3866" s="97" t="s">
        <v>2182</v>
      </c>
      <c r="J3866" s="309">
        <v>45261</v>
      </c>
      <c r="K3866" s="342">
        <v>110</v>
      </c>
      <c r="L3866" s="98" t="s">
        <v>5776</v>
      </c>
    </row>
    <row r="3867" spans="1:12" ht="51" hidden="1" x14ac:dyDescent="0.2">
      <c r="A3867" s="3">
        <v>3861</v>
      </c>
      <c r="B3867" s="97">
        <v>2603</v>
      </c>
      <c r="C3867" s="98" t="s">
        <v>5753</v>
      </c>
      <c r="D3867" s="160">
        <v>5</v>
      </c>
      <c r="E3867" s="97"/>
      <c r="F3867" s="97" t="s">
        <v>39</v>
      </c>
      <c r="G3867" s="341">
        <v>9010160390003870</v>
      </c>
      <c r="H3867" s="636">
        <v>100000</v>
      </c>
      <c r="I3867" s="97" t="s">
        <v>2183</v>
      </c>
      <c r="J3867" s="309">
        <v>45261</v>
      </c>
      <c r="K3867" s="342">
        <v>116</v>
      </c>
      <c r="L3867" s="98" t="s">
        <v>5776</v>
      </c>
    </row>
    <row r="3868" spans="1:12" ht="25.5" hidden="1" x14ac:dyDescent="0.2">
      <c r="A3868" s="3">
        <v>3862</v>
      </c>
      <c r="B3868" s="97">
        <v>2603</v>
      </c>
      <c r="C3868" s="98" t="s">
        <v>2282</v>
      </c>
      <c r="D3868" s="160">
        <v>4</v>
      </c>
      <c r="E3868" s="97"/>
      <c r="F3868" s="97" t="s">
        <v>39</v>
      </c>
      <c r="G3868" s="341">
        <v>4410170692017740</v>
      </c>
      <c r="H3868" s="636">
        <v>400000</v>
      </c>
      <c r="I3868" s="97" t="s">
        <v>4712</v>
      </c>
      <c r="J3868" s="309">
        <v>45261</v>
      </c>
      <c r="K3868" s="342">
        <v>344</v>
      </c>
      <c r="L3868" s="98" t="s">
        <v>5777</v>
      </c>
    </row>
    <row r="3869" spans="1:12" ht="25.5" hidden="1" x14ac:dyDescent="0.2">
      <c r="A3869" s="3">
        <v>3863</v>
      </c>
      <c r="B3869" s="97">
        <v>2603</v>
      </c>
      <c r="C3869" s="98" t="s">
        <v>5778</v>
      </c>
      <c r="D3869" s="160">
        <v>6</v>
      </c>
      <c r="E3869" s="97"/>
      <c r="F3869" s="97" t="s">
        <v>39</v>
      </c>
      <c r="G3869" s="341">
        <v>5020170690038860</v>
      </c>
      <c r="H3869" s="636">
        <v>30000</v>
      </c>
      <c r="I3869" s="97" t="s">
        <v>1782</v>
      </c>
      <c r="J3869" s="309">
        <v>45261</v>
      </c>
      <c r="K3869" s="342">
        <v>374</v>
      </c>
      <c r="L3869" s="98" t="s">
        <v>5779</v>
      </c>
    </row>
    <row r="3870" spans="1:12" ht="25.5" hidden="1" x14ac:dyDescent="0.2">
      <c r="A3870" s="3">
        <v>3864</v>
      </c>
      <c r="B3870" s="97">
        <v>2603</v>
      </c>
      <c r="C3870" s="98" t="s">
        <v>5780</v>
      </c>
      <c r="D3870" s="160">
        <v>3</v>
      </c>
      <c r="E3870" s="97"/>
      <c r="F3870" s="97" t="s">
        <v>39</v>
      </c>
      <c r="G3870" s="341">
        <v>5016150990013450</v>
      </c>
      <c r="H3870" s="636">
        <v>20000</v>
      </c>
      <c r="I3870" s="97" t="s">
        <v>1782</v>
      </c>
      <c r="J3870" s="309">
        <v>45261</v>
      </c>
      <c r="K3870" s="342">
        <v>374</v>
      </c>
      <c r="L3870" s="98" t="s">
        <v>5779</v>
      </c>
    </row>
    <row r="3871" spans="1:12" ht="25.5" hidden="1" x14ac:dyDescent="0.2">
      <c r="A3871" s="3">
        <v>3865</v>
      </c>
      <c r="B3871" s="97">
        <v>2603</v>
      </c>
      <c r="C3871" s="98" t="s">
        <v>5781</v>
      </c>
      <c r="D3871" s="160">
        <v>20</v>
      </c>
      <c r="E3871" s="97"/>
      <c r="F3871" s="97" t="s">
        <v>39</v>
      </c>
      <c r="G3871" s="341">
        <v>8011150990034100</v>
      </c>
      <c r="H3871" s="636">
        <v>4700000</v>
      </c>
      <c r="I3871" s="97" t="s">
        <v>297</v>
      </c>
      <c r="J3871" s="309">
        <v>45261</v>
      </c>
      <c r="K3871" s="342">
        <v>522</v>
      </c>
      <c r="L3871" s="98" t="s">
        <v>5782</v>
      </c>
    </row>
    <row r="3872" spans="1:12" ht="51" hidden="1" x14ac:dyDescent="0.2">
      <c r="A3872" s="3">
        <v>3866</v>
      </c>
      <c r="B3872" s="323">
        <v>2603</v>
      </c>
      <c r="C3872" s="346" t="s">
        <v>5783</v>
      </c>
      <c r="D3872" s="160">
        <v>10</v>
      </c>
      <c r="E3872" s="97"/>
      <c r="F3872" s="97" t="s">
        <v>39</v>
      </c>
      <c r="G3872" s="341">
        <v>1411151490001810</v>
      </c>
      <c r="H3872" s="636">
        <v>35000</v>
      </c>
      <c r="I3872" s="97" t="s">
        <v>2146</v>
      </c>
      <c r="J3872" s="309">
        <v>45261</v>
      </c>
      <c r="K3872" s="342">
        <v>364</v>
      </c>
      <c r="L3872" s="98" t="s">
        <v>5784</v>
      </c>
    </row>
    <row r="3873" spans="1:12" ht="63.75" hidden="1" x14ac:dyDescent="0.2">
      <c r="A3873" s="3">
        <v>3867</v>
      </c>
      <c r="B3873" s="97">
        <v>2603</v>
      </c>
      <c r="C3873" s="344" t="s">
        <v>5785</v>
      </c>
      <c r="D3873" s="160">
        <v>20</v>
      </c>
      <c r="E3873" s="97"/>
      <c r="F3873" s="97" t="s">
        <v>39</v>
      </c>
      <c r="G3873" s="341" t="s">
        <v>4320</v>
      </c>
      <c r="H3873" s="636">
        <v>15000</v>
      </c>
      <c r="I3873" s="345" t="s">
        <v>2146</v>
      </c>
      <c r="J3873" s="309">
        <v>45261</v>
      </c>
      <c r="K3873" s="342">
        <v>364</v>
      </c>
      <c r="L3873" s="98" t="s">
        <v>5759</v>
      </c>
    </row>
    <row r="3874" spans="1:12" ht="76.5" hidden="1" x14ac:dyDescent="0.2">
      <c r="A3874" s="3">
        <v>3868</v>
      </c>
      <c r="B3874" s="97">
        <v>2603</v>
      </c>
      <c r="C3874" s="344" t="s">
        <v>5786</v>
      </c>
      <c r="D3874" s="160">
        <v>10</v>
      </c>
      <c r="E3874" s="97"/>
      <c r="F3874" s="97" t="s">
        <v>39</v>
      </c>
      <c r="G3874" s="341" t="s">
        <v>3282</v>
      </c>
      <c r="H3874" s="636">
        <v>10000</v>
      </c>
      <c r="I3874" s="345" t="s">
        <v>2146</v>
      </c>
      <c r="J3874" s="309">
        <v>45261</v>
      </c>
      <c r="K3874" s="342">
        <v>364</v>
      </c>
      <c r="L3874" s="98" t="s">
        <v>5760</v>
      </c>
    </row>
    <row r="3875" spans="1:12" ht="63.75" hidden="1" x14ac:dyDescent="0.2">
      <c r="A3875" s="3">
        <v>3869</v>
      </c>
      <c r="B3875" s="97">
        <v>2603</v>
      </c>
      <c r="C3875" s="344" t="s">
        <v>5787</v>
      </c>
      <c r="D3875" s="160">
        <v>6</v>
      </c>
      <c r="E3875" s="97"/>
      <c r="F3875" s="97" t="s">
        <v>39</v>
      </c>
      <c r="G3875" s="341" t="s">
        <v>5762</v>
      </c>
      <c r="H3875" s="636">
        <v>10000</v>
      </c>
      <c r="I3875" s="345" t="s">
        <v>2146</v>
      </c>
      <c r="J3875" s="309">
        <v>45261</v>
      </c>
      <c r="K3875" s="342">
        <v>364</v>
      </c>
      <c r="L3875" s="98" t="s">
        <v>5763</v>
      </c>
    </row>
    <row r="3876" spans="1:12" ht="63.75" hidden="1" x14ac:dyDescent="0.2">
      <c r="A3876" s="3">
        <v>3870</v>
      </c>
      <c r="B3876" s="97">
        <v>2603</v>
      </c>
      <c r="C3876" s="344" t="s">
        <v>5788</v>
      </c>
      <c r="D3876" s="160">
        <v>6</v>
      </c>
      <c r="E3876" s="97"/>
      <c r="F3876" s="97">
        <v>34300</v>
      </c>
      <c r="G3876" s="341" t="s">
        <v>5762</v>
      </c>
      <c r="H3876" s="636">
        <v>10000</v>
      </c>
      <c r="I3876" s="345" t="s">
        <v>2146</v>
      </c>
      <c r="J3876" s="309">
        <v>45261</v>
      </c>
      <c r="K3876" s="342">
        <v>364</v>
      </c>
      <c r="L3876" s="98" t="s">
        <v>5763</v>
      </c>
    </row>
    <row r="3877" spans="1:12" ht="140.25" hidden="1" x14ac:dyDescent="0.2">
      <c r="A3877" s="3">
        <v>3871</v>
      </c>
      <c r="B3877" s="97">
        <v>7001</v>
      </c>
      <c r="C3877" s="518" t="s">
        <v>5829</v>
      </c>
      <c r="D3877" s="97">
        <v>5</v>
      </c>
      <c r="E3877" s="97"/>
      <c r="F3877" s="97" t="s">
        <v>5902</v>
      </c>
      <c r="G3877" s="160">
        <v>27112309</v>
      </c>
      <c r="H3877" s="634">
        <v>11950</v>
      </c>
      <c r="I3877" s="97" t="s">
        <v>1901</v>
      </c>
      <c r="J3877" s="510" t="s">
        <v>5827</v>
      </c>
      <c r="K3877" s="97">
        <v>350</v>
      </c>
      <c r="L3877" s="98" t="s">
        <v>5830</v>
      </c>
    </row>
    <row r="3878" spans="1:12" ht="408" hidden="1" x14ac:dyDescent="0.2">
      <c r="A3878" s="3">
        <v>3872</v>
      </c>
      <c r="B3878" s="97">
        <v>7001</v>
      </c>
      <c r="C3878" s="518" t="s">
        <v>5831</v>
      </c>
      <c r="D3878" s="97">
        <v>5</v>
      </c>
      <c r="E3878" s="97"/>
      <c r="F3878" s="97" t="s">
        <v>5902</v>
      </c>
      <c r="G3878" s="160">
        <v>44121701</v>
      </c>
      <c r="H3878" s="557">
        <v>12950</v>
      </c>
      <c r="I3878" s="97" t="s">
        <v>1901</v>
      </c>
      <c r="J3878" s="510" t="s">
        <v>5827</v>
      </c>
      <c r="K3878" s="160">
        <v>350</v>
      </c>
      <c r="L3878" s="98" t="s">
        <v>5830</v>
      </c>
    </row>
    <row r="3879" spans="1:12" ht="408" hidden="1" x14ac:dyDescent="0.2">
      <c r="A3879" s="3">
        <v>3873</v>
      </c>
      <c r="B3879" s="97">
        <v>7001</v>
      </c>
      <c r="C3879" s="518" t="s">
        <v>5832</v>
      </c>
      <c r="D3879" s="97">
        <v>5</v>
      </c>
      <c r="E3879" s="97"/>
      <c r="F3879" s="97" t="s">
        <v>5902</v>
      </c>
      <c r="G3879" s="160">
        <v>44121701</v>
      </c>
      <c r="H3879" s="557">
        <v>12950</v>
      </c>
      <c r="I3879" s="97" t="s">
        <v>1901</v>
      </c>
      <c r="J3879" s="510" t="s">
        <v>5827</v>
      </c>
      <c r="K3879" s="160">
        <v>350</v>
      </c>
      <c r="L3879" s="98" t="s">
        <v>5830</v>
      </c>
    </row>
    <row r="3880" spans="1:12" ht="409.5" hidden="1" x14ac:dyDescent="0.2">
      <c r="A3880" s="3">
        <v>3874</v>
      </c>
      <c r="B3880" s="97">
        <v>7001</v>
      </c>
      <c r="C3880" s="518" t="s">
        <v>5833</v>
      </c>
      <c r="D3880" s="97">
        <v>5</v>
      </c>
      <c r="E3880" s="97"/>
      <c r="F3880" s="97" t="s">
        <v>5902</v>
      </c>
      <c r="G3880" s="160">
        <v>44121701</v>
      </c>
      <c r="H3880" s="557">
        <v>12950</v>
      </c>
      <c r="I3880" s="97" t="s">
        <v>1901</v>
      </c>
      <c r="J3880" s="510" t="s">
        <v>5827</v>
      </c>
      <c r="K3880" s="160">
        <v>350</v>
      </c>
      <c r="L3880" s="98" t="s">
        <v>5830</v>
      </c>
    </row>
    <row r="3881" spans="1:12" ht="409.5" hidden="1" x14ac:dyDescent="0.2">
      <c r="A3881" s="3">
        <v>3875</v>
      </c>
      <c r="B3881" s="97">
        <v>7001</v>
      </c>
      <c r="C3881" s="518" t="s">
        <v>5834</v>
      </c>
      <c r="D3881" s="97">
        <v>5</v>
      </c>
      <c r="E3881" s="97"/>
      <c r="F3881" s="97" t="s">
        <v>5902</v>
      </c>
      <c r="G3881" s="160">
        <v>44121708</v>
      </c>
      <c r="H3881" s="557">
        <v>19800</v>
      </c>
      <c r="I3881" s="97" t="s">
        <v>1901</v>
      </c>
      <c r="J3881" s="510" t="s">
        <v>5827</v>
      </c>
      <c r="K3881" s="160">
        <v>350</v>
      </c>
      <c r="L3881" s="98" t="s">
        <v>5830</v>
      </c>
    </row>
    <row r="3882" spans="1:12" ht="25.5" hidden="1" x14ac:dyDescent="0.2">
      <c r="A3882" s="3">
        <v>3876</v>
      </c>
      <c r="B3882" s="97">
        <v>7001</v>
      </c>
      <c r="C3882" s="518" t="s">
        <v>3212</v>
      </c>
      <c r="D3882" s="97">
        <v>5</v>
      </c>
      <c r="E3882" s="97"/>
      <c r="F3882" s="97" t="s">
        <v>5902</v>
      </c>
      <c r="G3882" s="160">
        <v>44122107</v>
      </c>
      <c r="H3882" s="557">
        <v>12950</v>
      </c>
      <c r="I3882" s="97" t="s">
        <v>1901</v>
      </c>
      <c r="J3882" s="510" t="s">
        <v>5827</v>
      </c>
      <c r="K3882" s="160">
        <v>350</v>
      </c>
      <c r="L3882" s="98" t="s">
        <v>5830</v>
      </c>
    </row>
    <row r="3883" spans="1:12" ht="25.5" hidden="1" x14ac:dyDescent="0.2">
      <c r="A3883" s="3">
        <v>3877</v>
      </c>
      <c r="B3883" s="97">
        <v>7001</v>
      </c>
      <c r="C3883" s="98" t="s">
        <v>5835</v>
      </c>
      <c r="D3883" s="97">
        <v>8</v>
      </c>
      <c r="E3883" s="97"/>
      <c r="F3883" s="97" t="s">
        <v>5902</v>
      </c>
      <c r="G3883" s="160">
        <v>14111514</v>
      </c>
      <c r="H3883" s="557">
        <v>18720</v>
      </c>
      <c r="I3883" s="97" t="s">
        <v>1901</v>
      </c>
      <c r="J3883" s="510" t="s">
        <v>5827</v>
      </c>
      <c r="K3883" s="160">
        <v>350</v>
      </c>
      <c r="L3883" s="98" t="s">
        <v>5830</v>
      </c>
    </row>
    <row r="3884" spans="1:12" ht="38.25" hidden="1" x14ac:dyDescent="0.2">
      <c r="A3884" s="3">
        <v>3878</v>
      </c>
      <c r="B3884" s="97">
        <v>7001</v>
      </c>
      <c r="C3884" s="98" t="s">
        <v>5836</v>
      </c>
      <c r="D3884" s="97">
        <v>8</v>
      </c>
      <c r="E3884" s="97"/>
      <c r="F3884" s="97" t="s">
        <v>5902</v>
      </c>
      <c r="G3884" s="160">
        <v>14111531</v>
      </c>
      <c r="H3884" s="557">
        <v>21200</v>
      </c>
      <c r="I3884" s="97" t="s">
        <v>1901</v>
      </c>
      <c r="J3884" s="510" t="s">
        <v>5827</v>
      </c>
      <c r="K3884" s="160">
        <v>350</v>
      </c>
      <c r="L3884" s="98" t="s">
        <v>5830</v>
      </c>
    </row>
    <row r="3885" spans="1:12" ht="165.75" hidden="1" x14ac:dyDescent="0.2">
      <c r="A3885" s="3">
        <v>3879</v>
      </c>
      <c r="B3885" s="97">
        <v>7001</v>
      </c>
      <c r="C3885" s="98" t="s">
        <v>5837</v>
      </c>
      <c r="D3885" s="97">
        <v>5</v>
      </c>
      <c r="E3885" s="97"/>
      <c r="F3885" s="97" t="s">
        <v>5902</v>
      </c>
      <c r="G3885" s="160">
        <v>44122011</v>
      </c>
      <c r="H3885" s="557">
        <v>27450</v>
      </c>
      <c r="I3885" s="97" t="s">
        <v>1901</v>
      </c>
      <c r="J3885" s="510" t="s">
        <v>5827</v>
      </c>
      <c r="K3885" s="160">
        <v>350</v>
      </c>
      <c r="L3885" s="98" t="s">
        <v>5830</v>
      </c>
    </row>
    <row r="3886" spans="1:12" ht="38.25" hidden="1" x14ac:dyDescent="0.2">
      <c r="A3886" s="3">
        <v>3880</v>
      </c>
      <c r="B3886" s="97">
        <v>7001</v>
      </c>
      <c r="C3886" s="98" t="s">
        <v>5838</v>
      </c>
      <c r="D3886" s="97">
        <v>5</v>
      </c>
      <c r="E3886" s="97"/>
      <c r="F3886" s="97" t="s">
        <v>5902</v>
      </c>
      <c r="G3886" s="160">
        <v>44121902</v>
      </c>
      <c r="H3886" s="557">
        <v>5450</v>
      </c>
      <c r="I3886" s="97" t="s">
        <v>1901</v>
      </c>
      <c r="J3886" s="510" t="s">
        <v>5827</v>
      </c>
      <c r="K3886" s="160">
        <v>350</v>
      </c>
      <c r="L3886" s="98" t="s">
        <v>5830</v>
      </c>
    </row>
    <row r="3887" spans="1:12" ht="25.5" hidden="1" x14ac:dyDescent="0.2">
      <c r="A3887" s="3">
        <v>3881</v>
      </c>
      <c r="B3887" s="97">
        <v>7001</v>
      </c>
      <c r="C3887" s="98" t="s">
        <v>5839</v>
      </c>
      <c r="D3887" s="97">
        <v>6</v>
      </c>
      <c r="E3887" s="97"/>
      <c r="F3887" s="97" t="s">
        <v>5902</v>
      </c>
      <c r="G3887" s="160" t="s">
        <v>5840</v>
      </c>
      <c r="H3887" s="557">
        <v>270000</v>
      </c>
      <c r="I3887" s="97" t="s">
        <v>693</v>
      </c>
      <c r="J3887" s="510" t="s">
        <v>5827</v>
      </c>
      <c r="K3887" s="160">
        <v>365</v>
      </c>
      <c r="L3887" s="98" t="s">
        <v>5841</v>
      </c>
    </row>
    <row r="3888" spans="1:12" ht="38.25" hidden="1" x14ac:dyDescent="0.2">
      <c r="A3888" s="3">
        <v>3882</v>
      </c>
      <c r="B3888" s="97">
        <v>7001</v>
      </c>
      <c r="C3888" s="98" t="s">
        <v>5842</v>
      </c>
      <c r="D3888" s="97">
        <v>2</v>
      </c>
      <c r="E3888" s="97"/>
      <c r="F3888" s="97" t="s">
        <v>5902</v>
      </c>
      <c r="G3888" s="160" t="s">
        <v>5843</v>
      </c>
      <c r="H3888" s="634">
        <v>50000</v>
      </c>
      <c r="I3888" s="97" t="s">
        <v>693</v>
      </c>
      <c r="J3888" s="510" t="s">
        <v>5827</v>
      </c>
      <c r="K3888" s="160">
        <v>365</v>
      </c>
      <c r="L3888" s="98" t="s">
        <v>5844</v>
      </c>
    </row>
    <row r="3889" spans="1:12" ht="25.5" hidden="1" x14ac:dyDescent="0.2">
      <c r="A3889" s="3">
        <v>3883</v>
      </c>
      <c r="B3889" s="97">
        <v>7001</v>
      </c>
      <c r="C3889" s="98" t="s">
        <v>5845</v>
      </c>
      <c r="D3889" s="97">
        <v>3</v>
      </c>
      <c r="E3889" s="97"/>
      <c r="F3889" s="97" t="s">
        <v>5902</v>
      </c>
      <c r="G3889" s="160" t="s">
        <v>5846</v>
      </c>
      <c r="H3889" s="634">
        <v>3000</v>
      </c>
      <c r="I3889" s="97" t="s">
        <v>693</v>
      </c>
      <c r="J3889" s="510" t="s">
        <v>5827</v>
      </c>
      <c r="K3889" s="160">
        <v>365</v>
      </c>
      <c r="L3889" s="98" t="s">
        <v>5847</v>
      </c>
    </row>
    <row r="3890" spans="1:12" ht="25.5" hidden="1" x14ac:dyDescent="0.2">
      <c r="A3890" s="3">
        <v>3884</v>
      </c>
      <c r="B3890" s="97">
        <v>7001</v>
      </c>
      <c r="C3890" s="98" t="s">
        <v>5848</v>
      </c>
      <c r="D3890" s="97">
        <v>6</v>
      </c>
      <c r="E3890" s="97"/>
      <c r="F3890" s="97" t="s">
        <v>5902</v>
      </c>
      <c r="G3890" s="160" t="s">
        <v>5849</v>
      </c>
      <c r="H3890" s="634">
        <v>45000</v>
      </c>
      <c r="I3890" s="519" t="s">
        <v>693</v>
      </c>
      <c r="J3890" s="510" t="s">
        <v>5827</v>
      </c>
      <c r="K3890" s="160">
        <v>365</v>
      </c>
      <c r="L3890" s="98" t="s">
        <v>5850</v>
      </c>
    </row>
    <row r="3891" spans="1:12" ht="38.25" hidden="1" x14ac:dyDescent="0.2">
      <c r="A3891" s="3">
        <v>3885</v>
      </c>
      <c r="B3891" s="97">
        <v>7001</v>
      </c>
      <c r="C3891" s="98" t="s">
        <v>5851</v>
      </c>
      <c r="D3891" s="97">
        <v>2</v>
      </c>
      <c r="E3891" s="97"/>
      <c r="F3891" s="97" t="s">
        <v>5902</v>
      </c>
      <c r="G3891" s="160" t="s">
        <v>5852</v>
      </c>
      <c r="H3891" s="634">
        <v>110000</v>
      </c>
      <c r="I3891" s="519" t="s">
        <v>693</v>
      </c>
      <c r="J3891" s="510" t="s">
        <v>5827</v>
      </c>
      <c r="K3891" s="160">
        <v>365</v>
      </c>
      <c r="L3891" s="98" t="s">
        <v>5853</v>
      </c>
    </row>
    <row r="3892" spans="1:12" ht="38.25" hidden="1" x14ac:dyDescent="0.2">
      <c r="A3892" s="3">
        <v>3886</v>
      </c>
      <c r="B3892" s="97">
        <v>7001</v>
      </c>
      <c r="C3892" s="98" t="s">
        <v>5854</v>
      </c>
      <c r="D3892" s="97">
        <v>15</v>
      </c>
      <c r="E3892" s="97"/>
      <c r="F3892" s="97" t="s">
        <v>5902</v>
      </c>
      <c r="G3892" s="160" t="s">
        <v>5855</v>
      </c>
      <c r="H3892" s="634">
        <v>90000</v>
      </c>
      <c r="I3892" s="519" t="s">
        <v>693</v>
      </c>
      <c r="J3892" s="510" t="s">
        <v>5827</v>
      </c>
      <c r="K3892" s="160">
        <v>365</v>
      </c>
      <c r="L3892" s="98" t="s">
        <v>5856</v>
      </c>
    </row>
    <row r="3893" spans="1:12" ht="38.25" hidden="1" x14ac:dyDescent="0.2">
      <c r="A3893" s="3">
        <v>3887</v>
      </c>
      <c r="B3893" s="97">
        <v>7001</v>
      </c>
      <c r="C3893" s="98" t="s">
        <v>5857</v>
      </c>
      <c r="D3893" s="97">
        <v>2</v>
      </c>
      <c r="E3893" s="97"/>
      <c r="F3893" s="97" t="s">
        <v>5902</v>
      </c>
      <c r="G3893" s="160" t="s">
        <v>5858</v>
      </c>
      <c r="H3893" s="634">
        <v>16000</v>
      </c>
      <c r="I3893" s="97" t="s">
        <v>693</v>
      </c>
      <c r="J3893" s="510" t="s">
        <v>5827</v>
      </c>
      <c r="K3893" s="160">
        <v>365</v>
      </c>
      <c r="L3893" s="98" t="s">
        <v>5859</v>
      </c>
    </row>
    <row r="3894" spans="1:12" ht="38.25" hidden="1" x14ac:dyDescent="0.2">
      <c r="A3894" s="3">
        <v>3888</v>
      </c>
      <c r="B3894" s="97">
        <v>7001</v>
      </c>
      <c r="C3894" s="98" t="s">
        <v>5860</v>
      </c>
      <c r="D3894" s="97">
        <v>5</v>
      </c>
      <c r="E3894" s="97"/>
      <c r="F3894" s="97" t="s">
        <v>5902</v>
      </c>
      <c r="G3894" s="160" t="s">
        <v>5861</v>
      </c>
      <c r="H3894" s="634">
        <v>1250000</v>
      </c>
      <c r="I3894" s="97" t="s">
        <v>693</v>
      </c>
      <c r="J3894" s="510" t="s">
        <v>5827</v>
      </c>
      <c r="K3894" s="160">
        <v>365</v>
      </c>
      <c r="L3894" s="98" t="s">
        <v>5862</v>
      </c>
    </row>
    <row r="3895" spans="1:12" ht="25.5" hidden="1" x14ac:dyDescent="0.2">
      <c r="A3895" s="3">
        <v>3889</v>
      </c>
      <c r="B3895" s="97">
        <v>7001</v>
      </c>
      <c r="C3895" s="98" t="s">
        <v>5863</v>
      </c>
      <c r="D3895" s="97">
        <v>8</v>
      </c>
      <c r="E3895" s="97"/>
      <c r="F3895" s="97" t="s">
        <v>5902</v>
      </c>
      <c r="G3895" s="160" t="s">
        <v>5864</v>
      </c>
      <c r="H3895" s="634">
        <v>28000</v>
      </c>
      <c r="I3895" s="97" t="s">
        <v>693</v>
      </c>
      <c r="J3895" s="510" t="s">
        <v>5827</v>
      </c>
      <c r="K3895" s="160">
        <v>365</v>
      </c>
      <c r="L3895" s="98" t="s">
        <v>5865</v>
      </c>
    </row>
    <row r="3896" spans="1:12" ht="25.5" hidden="1" x14ac:dyDescent="0.2">
      <c r="A3896" s="3">
        <v>3890</v>
      </c>
      <c r="B3896" s="97">
        <v>7001</v>
      </c>
      <c r="C3896" s="98" t="s">
        <v>5839</v>
      </c>
      <c r="D3896" s="97">
        <v>6</v>
      </c>
      <c r="E3896" s="97"/>
      <c r="F3896" s="97" t="s">
        <v>5902</v>
      </c>
      <c r="G3896" s="160" t="s">
        <v>5840</v>
      </c>
      <c r="H3896" s="634">
        <v>270000</v>
      </c>
      <c r="I3896" s="97" t="s">
        <v>693</v>
      </c>
      <c r="J3896" s="510" t="s">
        <v>5827</v>
      </c>
      <c r="K3896" s="160">
        <v>365</v>
      </c>
      <c r="L3896" s="98" t="s">
        <v>5841</v>
      </c>
    </row>
    <row r="3897" spans="1:12" ht="38.25" hidden="1" x14ac:dyDescent="0.2">
      <c r="A3897" s="3">
        <v>3891</v>
      </c>
      <c r="B3897" s="97">
        <v>7001</v>
      </c>
      <c r="C3897" s="98" t="s">
        <v>5866</v>
      </c>
      <c r="D3897" s="97">
        <v>10</v>
      </c>
      <c r="E3897" s="97"/>
      <c r="F3897" s="97" t="s">
        <v>5902</v>
      </c>
      <c r="G3897" s="160" t="s">
        <v>5867</v>
      </c>
      <c r="H3897" s="634">
        <v>40000</v>
      </c>
      <c r="I3897" s="97" t="s">
        <v>693</v>
      </c>
      <c r="J3897" s="510" t="s">
        <v>5827</v>
      </c>
      <c r="K3897" s="160">
        <v>365</v>
      </c>
      <c r="L3897" s="98" t="s">
        <v>5868</v>
      </c>
    </row>
    <row r="3898" spans="1:12" ht="38.25" hidden="1" x14ac:dyDescent="0.2">
      <c r="A3898" s="3">
        <v>3892</v>
      </c>
      <c r="B3898" s="97">
        <v>7001</v>
      </c>
      <c r="C3898" s="518" t="s">
        <v>5842</v>
      </c>
      <c r="D3898" s="97">
        <v>2</v>
      </c>
      <c r="E3898" s="97"/>
      <c r="F3898" s="97" t="s">
        <v>5902</v>
      </c>
      <c r="G3898" s="160" t="s">
        <v>5843</v>
      </c>
      <c r="H3898" s="634">
        <v>50000</v>
      </c>
      <c r="I3898" s="97" t="s">
        <v>693</v>
      </c>
      <c r="J3898" s="510" t="s">
        <v>5827</v>
      </c>
      <c r="K3898" s="97">
        <v>365</v>
      </c>
      <c r="L3898" s="98" t="s">
        <v>5844</v>
      </c>
    </row>
    <row r="3899" spans="1:12" ht="25.5" hidden="1" x14ac:dyDescent="0.2">
      <c r="A3899" s="3">
        <v>3893</v>
      </c>
      <c r="B3899" s="97">
        <v>7001</v>
      </c>
      <c r="C3899" s="518" t="s">
        <v>5845</v>
      </c>
      <c r="D3899" s="97">
        <v>15</v>
      </c>
      <c r="E3899" s="97"/>
      <c r="F3899" s="97" t="s">
        <v>5902</v>
      </c>
      <c r="G3899" s="160" t="s">
        <v>5846</v>
      </c>
      <c r="H3899" s="634">
        <v>15000</v>
      </c>
      <c r="I3899" s="97" t="s">
        <v>693</v>
      </c>
      <c r="J3899" s="510" t="s">
        <v>5827</v>
      </c>
      <c r="K3899" s="97">
        <v>365</v>
      </c>
      <c r="L3899" s="98" t="s">
        <v>5847</v>
      </c>
    </row>
    <row r="3900" spans="1:12" ht="38.25" hidden="1" x14ac:dyDescent="0.2">
      <c r="A3900" s="3">
        <v>3894</v>
      </c>
      <c r="B3900" s="97">
        <v>7001</v>
      </c>
      <c r="C3900" s="518" t="s">
        <v>5851</v>
      </c>
      <c r="D3900" s="97">
        <v>3</v>
      </c>
      <c r="E3900" s="97"/>
      <c r="F3900" s="97" t="s">
        <v>5902</v>
      </c>
      <c r="G3900" s="160" t="s">
        <v>5852</v>
      </c>
      <c r="H3900" s="634">
        <v>165000</v>
      </c>
      <c r="I3900" s="97" t="s">
        <v>693</v>
      </c>
      <c r="J3900" s="510" t="s">
        <v>5827</v>
      </c>
      <c r="K3900" s="97">
        <v>365</v>
      </c>
      <c r="L3900" s="98" t="s">
        <v>5853</v>
      </c>
    </row>
    <row r="3901" spans="1:12" ht="25.5" hidden="1" x14ac:dyDescent="0.2">
      <c r="A3901" s="3">
        <v>3895</v>
      </c>
      <c r="B3901" s="97">
        <v>7001</v>
      </c>
      <c r="C3901" s="518" t="s">
        <v>5839</v>
      </c>
      <c r="D3901" s="97">
        <v>6</v>
      </c>
      <c r="E3901" s="97"/>
      <c r="F3901" s="97" t="s">
        <v>5902</v>
      </c>
      <c r="G3901" s="160" t="s">
        <v>5840</v>
      </c>
      <c r="H3901" s="634">
        <v>270000</v>
      </c>
      <c r="I3901" s="97" t="s">
        <v>693</v>
      </c>
      <c r="J3901" s="510" t="s">
        <v>5827</v>
      </c>
      <c r="K3901" s="97">
        <v>365</v>
      </c>
      <c r="L3901" s="98" t="s">
        <v>5841</v>
      </c>
    </row>
    <row r="3902" spans="1:12" ht="38.25" hidden="1" x14ac:dyDescent="0.2">
      <c r="A3902" s="3">
        <v>3896</v>
      </c>
      <c r="B3902" s="97">
        <v>7001</v>
      </c>
      <c r="C3902" s="518" t="s">
        <v>5842</v>
      </c>
      <c r="D3902" s="97">
        <v>2</v>
      </c>
      <c r="E3902" s="97"/>
      <c r="F3902" s="97" t="s">
        <v>5902</v>
      </c>
      <c r="G3902" s="160" t="s">
        <v>5843</v>
      </c>
      <c r="H3902" s="634">
        <v>50000</v>
      </c>
      <c r="I3902" s="97" t="s">
        <v>693</v>
      </c>
      <c r="J3902" s="510" t="s">
        <v>5827</v>
      </c>
      <c r="K3902" s="97">
        <v>365</v>
      </c>
      <c r="L3902" s="98" t="s">
        <v>5844</v>
      </c>
    </row>
    <row r="3903" spans="1:12" ht="25.5" hidden="1" x14ac:dyDescent="0.2">
      <c r="A3903" s="3">
        <v>3897</v>
      </c>
      <c r="B3903" s="97">
        <v>7001</v>
      </c>
      <c r="C3903" s="518" t="s">
        <v>5845</v>
      </c>
      <c r="D3903" s="97">
        <v>10</v>
      </c>
      <c r="E3903" s="97"/>
      <c r="F3903" s="97" t="s">
        <v>5902</v>
      </c>
      <c r="G3903" s="160" t="s">
        <v>5846</v>
      </c>
      <c r="H3903" s="634">
        <v>10000</v>
      </c>
      <c r="I3903" s="97" t="s">
        <v>693</v>
      </c>
      <c r="J3903" s="510" t="s">
        <v>5827</v>
      </c>
      <c r="K3903" s="97">
        <v>365</v>
      </c>
      <c r="L3903" s="98" t="s">
        <v>5847</v>
      </c>
    </row>
    <row r="3904" spans="1:12" ht="25.5" hidden="1" x14ac:dyDescent="0.2">
      <c r="A3904" s="3">
        <v>3898</v>
      </c>
      <c r="B3904" s="97">
        <v>7001</v>
      </c>
      <c r="C3904" s="518" t="s">
        <v>5869</v>
      </c>
      <c r="D3904" s="97">
        <v>5</v>
      </c>
      <c r="E3904" s="97"/>
      <c r="F3904" s="97" t="s">
        <v>5902</v>
      </c>
      <c r="G3904" s="160" t="s">
        <v>5861</v>
      </c>
      <c r="H3904" s="634">
        <v>125000</v>
      </c>
      <c r="I3904" s="97" t="s">
        <v>693</v>
      </c>
      <c r="J3904" s="510" t="s">
        <v>5827</v>
      </c>
      <c r="K3904" s="97">
        <v>365</v>
      </c>
      <c r="L3904" s="98" t="s">
        <v>5870</v>
      </c>
    </row>
    <row r="3905" spans="1:12" ht="25.5" hidden="1" x14ac:dyDescent="0.2">
      <c r="A3905" s="3">
        <v>3899</v>
      </c>
      <c r="B3905" s="97">
        <v>7001</v>
      </c>
      <c r="C3905" s="518" t="s">
        <v>5839</v>
      </c>
      <c r="D3905" s="97">
        <v>2</v>
      </c>
      <c r="E3905" s="97"/>
      <c r="F3905" s="97" t="s">
        <v>5902</v>
      </c>
      <c r="G3905" s="160" t="s">
        <v>5840</v>
      </c>
      <c r="H3905" s="634">
        <v>90000</v>
      </c>
      <c r="I3905" s="97" t="s">
        <v>693</v>
      </c>
      <c r="J3905" s="510" t="s">
        <v>5827</v>
      </c>
      <c r="K3905" s="97">
        <v>365</v>
      </c>
      <c r="L3905" s="98" t="s">
        <v>5841</v>
      </c>
    </row>
    <row r="3906" spans="1:12" ht="38.25" hidden="1" x14ac:dyDescent="0.2">
      <c r="A3906" s="3">
        <v>3900</v>
      </c>
      <c r="B3906" s="97">
        <v>7001</v>
      </c>
      <c r="C3906" s="518" t="s">
        <v>5842</v>
      </c>
      <c r="D3906" s="97">
        <v>2</v>
      </c>
      <c r="E3906" s="97"/>
      <c r="F3906" s="97" t="s">
        <v>5902</v>
      </c>
      <c r="G3906" s="160" t="s">
        <v>5843</v>
      </c>
      <c r="H3906" s="634">
        <v>50000</v>
      </c>
      <c r="I3906" s="97" t="s">
        <v>693</v>
      </c>
      <c r="J3906" s="510" t="s">
        <v>5827</v>
      </c>
      <c r="K3906" s="97">
        <v>365</v>
      </c>
      <c r="L3906" s="98" t="s">
        <v>5844</v>
      </c>
    </row>
    <row r="3907" spans="1:12" ht="25.5" hidden="1" x14ac:dyDescent="0.2">
      <c r="A3907" s="3">
        <v>3901</v>
      </c>
      <c r="B3907" s="97">
        <v>7001</v>
      </c>
      <c r="C3907" s="518" t="s">
        <v>5845</v>
      </c>
      <c r="D3907" s="97">
        <v>3</v>
      </c>
      <c r="E3907" s="97"/>
      <c r="F3907" s="97" t="s">
        <v>5902</v>
      </c>
      <c r="G3907" s="160" t="s">
        <v>5846</v>
      </c>
      <c r="H3907" s="634">
        <v>3000</v>
      </c>
      <c r="I3907" s="97" t="s">
        <v>693</v>
      </c>
      <c r="J3907" s="510" t="s">
        <v>5827</v>
      </c>
      <c r="K3907" s="97">
        <v>365</v>
      </c>
      <c r="L3907" s="98" t="s">
        <v>5847</v>
      </c>
    </row>
    <row r="3908" spans="1:12" ht="38.25" hidden="1" x14ac:dyDescent="0.2">
      <c r="A3908" s="3">
        <v>3902</v>
      </c>
      <c r="B3908" s="97">
        <v>7001</v>
      </c>
      <c r="C3908" s="518" t="s">
        <v>5851</v>
      </c>
      <c r="D3908" s="97">
        <v>1</v>
      </c>
      <c r="E3908" s="97"/>
      <c r="F3908" s="97" t="s">
        <v>5902</v>
      </c>
      <c r="G3908" s="160" t="s">
        <v>5852</v>
      </c>
      <c r="H3908" s="634">
        <v>55000</v>
      </c>
      <c r="I3908" s="97" t="s">
        <v>693</v>
      </c>
      <c r="J3908" s="510" t="s">
        <v>5827</v>
      </c>
      <c r="K3908" s="97">
        <v>365</v>
      </c>
      <c r="L3908" s="98" t="s">
        <v>5853</v>
      </c>
    </row>
    <row r="3909" spans="1:12" ht="25.5" hidden="1" x14ac:dyDescent="0.2">
      <c r="A3909" s="3">
        <v>3903</v>
      </c>
      <c r="B3909" s="97">
        <v>7001</v>
      </c>
      <c r="C3909" s="518" t="s">
        <v>5863</v>
      </c>
      <c r="D3909" s="97">
        <v>3</v>
      </c>
      <c r="E3909" s="97"/>
      <c r="F3909" s="97" t="s">
        <v>5902</v>
      </c>
      <c r="G3909" s="160" t="s">
        <v>5864</v>
      </c>
      <c r="H3909" s="634">
        <v>10500</v>
      </c>
      <c r="I3909" s="97" t="s">
        <v>693</v>
      </c>
      <c r="J3909" s="510" t="s">
        <v>5827</v>
      </c>
      <c r="K3909" s="97">
        <v>365</v>
      </c>
      <c r="L3909" s="98" t="s">
        <v>5865</v>
      </c>
    </row>
    <row r="3910" spans="1:12" ht="25.5" hidden="1" x14ac:dyDescent="0.2">
      <c r="A3910" s="3">
        <v>3904</v>
      </c>
      <c r="B3910" s="97">
        <v>7001</v>
      </c>
      <c r="C3910" s="518" t="s">
        <v>5869</v>
      </c>
      <c r="D3910" s="97">
        <v>10</v>
      </c>
      <c r="E3910" s="97"/>
      <c r="F3910" s="97" t="s">
        <v>5902</v>
      </c>
      <c r="G3910" s="160" t="s">
        <v>5861</v>
      </c>
      <c r="H3910" s="634">
        <v>250000</v>
      </c>
      <c r="I3910" s="97" t="s">
        <v>693</v>
      </c>
      <c r="J3910" s="510" t="s">
        <v>5827</v>
      </c>
      <c r="K3910" s="97">
        <v>365</v>
      </c>
      <c r="L3910" s="98" t="s">
        <v>5870</v>
      </c>
    </row>
    <row r="3911" spans="1:12" ht="25.5" hidden="1" x14ac:dyDescent="0.2">
      <c r="A3911" s="3">
        <v>3905</v>
      </c>
      <c r="B3911" s="97">
        <v>7001</v>
      </c>
      <c r="C3911" s="518" t="s">
        <v>5839</v>
      </c>
      <c r="D3911" s="97">
        <v>6</v>
      </c>
      <c r="E3911" s="97"/>
      <c r="F3911" s="97" t="s">
        <v>5902</v>
      </c>
      <c r="G3911" s="160" t="s">
        <v>5840</v>
      </c>
      <c r="H3911" s="634">
        <v>270000</v>
      </c>
      <c r="I3911" s="97" t="s">
        <v>693</v>
      </c>
      <c r="J3911" s="510" t="s">
        <v>5827</v>
      </c>
      <c r="K3911" s="97">
        <v>365</v>
      </c>
      <c r="L3911" s="98" t="s">
        <v>5841</v>
      </c>
    </row>
    <row r="3912" spans="1:12" ht="38.25" hidden="1" x14ac:dyDescent="0.2">
      <c r="A3912" s="3">
        <v>3906</v>
      </c>
      <c r="B3912" s="97">
        <v>7001</v>
      </c>
      <c r="C3912" s="518" t="s">
        <v>5842</v>
      </c>
      <c r="D3912" s="97">
        <v>2</v>
      </c>
      <c r="E3912" s="97"/>
      <c r="F3912" s="97" t="s">
        <v>5902</v>
      </c>
      <c r="G3912" s="160" t="s">
        <v>5843</v>
      </c>
      <c r="H3912" s="634">
        <v>50000</v>
      </c>
      <c r="I3912" s="97" t="s">
        <v>693</v>
      </c>
      <c r="J3912" s="510" t="s">
        <v>5827</v>
      </c>
      <c r="K3912" s="97">
        <v>365</v>
      </c>
      <c r="L3912" s="98" t="s">
        <v>5844</v>
      </c>
    </row>
    <row r="3913" spans="1:12" ht="25.5" hidden="1" x14ac:dyDescent="0.2">
      <c r="A3913" s="3">
        <v>3907</v>
      </c>
      <c r="B3913" s="97">
        <v>7001</v>
      </c>
      <c r="C3913" s="518" t="s">
        <v>5845</v>
      </c>
      <c r="D3913" s="97">
        <v>3</v>
      </c>
      <c r="E3913" s="97"/>
      <c r="F3913" s="97" t="s">
        <v>5902</v>
      </c>
      <c r="G3913" s="160" t="s">
        <v>5846</v>
      </c>
      <c r="H3913" s="634">
        <v>3000</v>
      </c>
      <c r="I3913" s="97" t="s">
        <v>693</v>
      </c>
      <c r="J3913" s="510" t="s">
        <v>5827</v>
      </c>
      <c r="K3913" s="97">
        <v>365</v>
      </c>
      <c r="L3913" s="98" t="s">
        <v>5847</v>
      </c>
    </row>
    <row r="3914" spans="1:12" ht="25.5" hidden="1" x14ac:dyDescent="0.2">
      <c r="A3914" s="3">
        <v>3908</v>
      </c>
      <c r="B3914" s="97">
        <v>7001</v>
      </c>
      <c r="C3914" s="518" t="s">
        <v>5848</v>
      </c>
      <c r="D3914" s="97">
        <v>3</v>
      </c>
      <c r="E3914" s="97"/>
      <c r="F3914" s="97" t="s">
        <v>5902</v>
      </c>
      <c r="G3914" s="160" t="s">
        <v>5849</v>
      </c>
      <c r="H3914" s="634">
        <v>22500</v>
      </c>
      <c r="I3914" s="97" t="s">
        <v>693</v>
      </c>
      <c r="J3914" s="510" t="s">
        <v>5827</v>
      </c>
      <c r="K3914" s="97">
        <v>365</v>
      </c>
      <c r="L3914" s="98" t="s">
        <v>5850</v>
      </c>
    </row>
    <row r="3915" spans="1:12" ht="38.25" hidden="1" x14ac:dyDescent="0.2">
      <c r="A3915" s="3">
        <v>3909</v>
      </c>
      <c r="B3915" s="97">
        <v>7001</v>
      </c>
      <c r="C3915" s="518" t="s">
        <v>5851</v>
      </c>
      <c r="D3915" s="97">
        <v>3</v>
      </c>
      <c r="E3915" s="97"/>
      <c r="F3915" s="97" t="s">
        <v>5902</v>
      </c>
      <c r="G3915" s="160" t="s">
        <v>5852</v>
      </c>
      <c r="H3915" s="634">
        <v>165000</v>
      </c>
      <c r="I3915" s="97" t="s">
        <v>693</v>
      </c>
      <c r="J3915" s="510" t="s">
        <v>5827</v>
      </c>
      <c r="K3915" s="97">
        <v>365</v>
      </c>
      <c r="L3915" s="98" t="s">
        <v>5853</v>
      </c>
    </row>
    <row r="3916" spans="1:12" ht="38.25" hidden="1" x14ac:dyDescent="0.2">
      <c r="A3916" s="3">
        <v>3910</v>
      </c>
      <c r="B3916" s="97">
        <v>7001</v>
      </c>
      <c r="C3916" s="518" t="s">
        <v>5857</v>
      </c>
      <c r="D3916" s="97">
        <v>1</v>
      </c>
      <c r="E3916" s="97"/>
      <c r="F3916" s="97" t="s">
        <v>5902</v>
      </c>
      <c r="G3916" s="160" t="s">
        <v>5858</v>
      </c>
      <c r="H3916" s="634">
        <v>8000</v>
      </c>
      <c r="I3916" s="97" t="s">
        <v>693</v>
      </c>
      <c r="J3916" s="510" t="s">
        <v>5827</v>
      </c>
      <c r="K3916" s="97">
        <v>365</v>
      </c>
      <c r="L3916" s="98" t="s">
        <v>5859</v>
      </c>
    </row>
    <row r="3917" spans="1:12" ht="38.25" hidden="1" x14ac:dyDescent="0.2">
      <c r="A3917" s="3">
        <v>3911</v>
      </c>
      <c r="B3917" s="97">
        <v>7001</v>
      </c>
      <c r="C3917" s="518" t="s">
        <v>5860</v>
      </c>
      <c r="D3917" s="97">
        <v>4</v>
      </c>
      <c r="E3917" s="97"/>
      <c r="F3917" s="97" t="s">
        <v>5902</v>
      </c>
      <c r="G3917" s="160" t="s">
        <v>5861</v>
      </c>
      <c r="H3917" s="634">
        <v>1000000</v>
      </c>
      <c r="I3917" s="97" t="s">
        <v>693</v>
      </c>
      <c r="J3917" s="510" t="s">
        <v>5827</v>
      </c>
      <c r="K3917" s="97">
        <v>365</v>
      </c>
      <c r="L3917" s="98" t="s">
        <v>5862</v>
      </c>
    </row>
    <row r="3918" spans="1:12" ht="25.5" hidden="1" x14ac:dyDescent="0.2">
      <c r="A3918" s="3">
        <v>3912</v>
      </c>
      <c r="B3918" s="97">
        <v>7001</v>
      </c>
      <c r="C3918" s="518" t="s">
        <v>5869</v>
      </c>
      <c r="D3918" s="97">
        <v>20</v>
      </c>
      <c r="E3918" s="97"/>
      <c r="F3918" s="97" t="s">
        <v>5902</v>
      </c>
      <c r="G3918" s="160" t="s">
        <v>5871</v>
      </c>
      <c r="H3918" s="634">
        <v>500000</v>
      </c>
      <c r="I3918" s="97" t="s">
        <v>693</v>
      </c>
      <c r="J3918" s="510" t="s">
        <v>5827</v>
      </c>
      <c r="K3918" s="97">
        <v>365</v>
      </c>
      <c r="L3918" s="98" t="s">
        <v>5870</v>
      </c>
    </row>
    <row r="3919" spans="1:12" ht="25.5" hidden="1" x14ac:dyDescent="0.2">
      <c r="A3919" s="3">
        <v>3913</v>
      </c>
      <c r="B3919" s="97">
        <v>7001</v>
      </c>
      <c r="C3919" s="518" t="s">
        <v>5863</v>
      </c>
      <c r="D3919" s="97">
        <v>1</v>
      </c>
      <c r="E3919" s="97"/>
      <c r="F3919" s="97" t="s">
        <v>5902</v>
      </c>
      <c r="G3919" s="160" t="s">
        <v>5864</v>
      </c>
      <c r="H3919" s="634">
        <v>3500</v>
      </c>
      <c r="I3919" s="97" t="s">
        <v>693</v>
      </c>
      <c r="J3919" s="510" t="s">
        <v>5827</v>
      </c>
      <c r="K3919" s="97">
        <v>365</v>
      </c>
      <c r="L3919" s="98" t="s">
        <v>5865</v>
      </c>
    </row>
    <row r="3920" spans="1:12" ht="25.5" hidden="1" x14ac:dyDescent="0.2">
      <c r="A3920" s="3">
        <v>3914</v>
      </c>
      <c r="B3920" s="97">
        <v>7001</v>
      </c>
      <c r="C3920" s="518" t="s">
        <v>5839</v>
      </c>
      <c r="D3920" s="97">
        <v>6</v>
      </c>
      <c r="E3920" s="97"/>
      <c r="F3920" s="97" t="s">
        <v>5902</v>
      </c>
      <c r="G3920" s="160" t="s">
        <v>5840</v>
      </c>
      <c r="H3920" s="634">
        <v>270000</v>
      </c>
      <c r="I3920" s="97" t="s">
        <v>693</v>
      </c>
      <c r="J3920" s="510" t="s">
        <v>5827</v>
      </c>
      <c r="K3920" s="97">
        <v>365</v>
      </c>
      <c r="L3920" s="98" t="s">
        <v>5841</v>
      </c>
    </row>
    <row r="3921" spans="1:12" ht="25.5" hidden="1" x14ac:dyDescent="0.2">
      <c r="A3921" s="3">
        <v>3915</v>
      </c>
      <c r="B3921" s="97">
        <v>7001</v>
      </c>
      <c r="C3921" s="518" t="s">
        <v>5869</v>
      </c>
      <c r="D3921" s="97">
        <v>20</v>
      </c>
      <c r="E3921" s="97"/>
      <c r="F3921" s="97" t="s">
        <v>5902</v>
      </c>
      <c r="G3921" s="160" t="s">
        <v>5871</v>
      </c>
      <c r="H3921" s="634">
        <v>500000</v>
      </c>
      <c r="I3921" s="97" t="s">
        <v>693</v>
      </c>
      <c r="J3921" s="510" t="s">
        <v>5827</v>
      </c>
      <c r="K3921" s="97">
        <v>365</v>
      </c>
      <c r="L3921" s="98" t="s">
        <v>5870</v>
      </c>
    </row>
    <row r="3922" spans="1:12" ht="38.25" hidden="1" x14ac:dyDescent="0.2">
      <c r="A3922" s="3">
        <v>3916</v>
      </c>
      <c r="B3922" s="97">
        <v>7001</v>
      </c>
      <c r="C3922" s="518" t="s">
        <v>5842</v>
      </c>
      <c r="D3922" s="97">
        <v>2</v>
      </c>
      <c r="E3922" s="97"/>
      <c r="F3922" s="97" t="s">
        <v>5902</v>
      </c>
      <c r="G3922" s="160" t="s">
        <v>5843</v>
      </c>
      <c r="H3922" s="634">
        <v>50000</v>
      </c>
      <c r="I3922" s="97" t="s">
        <v>693</v>
      </c>
      <c r="J3922" s="510" t="s">
        <v>5827</v>
      </c>
      <c r="K3922" s="97">
        <v>365</v>
      </c>
      <c r="L3922" s="98" t="s">
        <v>5844</v>
      </c>
    </row>
    <row r="3923" spans="1:12" ht="25.5" hidden="1" x14ac:dyDescent="0.2">
      <c r="A3923" s="3">
        <v>3917</v>
      </c>
      <c r="B3923" s="97">
        <v>7001</v>
      </c>
      <c r="C3923" s="518" t="s">
        <v>5845</v>
      </c>
      <c r="D3923" s="97">
        <v>3</v>
      </c>
      <c r="E3923" s="97"/>
      <c r="F3923" s="97" t="s">
        <v>5902</v>
      </c>
      <c r="G3923" s="160" t="s">
        <v>5846</v>
      </c>
      <c r="H3923" s="634">
        <v>3000</v>
      </c>
      <c r="I3923" s="97" t="s">
        <v>693</v>
      </c>
      <c r="J3923" s="510" t="s">
        <v>5827</v>
      </c>
      <c r="K3923" s="97">
        <v>365</v>
      </c>
      <c r="L3923" s="98" t="s">
        <v>5847</v>
      </c>
    </row>
    <row r="3924" spans="1:12" ht="38.25" hidden="1" x14ac:dyDescent="0.2">
      <c r="A3924" s="3">
        <v>3918</v>
      </c>
      <c r="B3924" s="97">
        <v>7001</v>
      </c>
      <c r="C3924" s="518" t="s">
        <v>5851</v>
      </c>
      <c r="D3924" s="97">
        <v>5</v>
      </c>
      <c r="E3924" s="97"/>
      <c r="F3924" s="97" t="s">
        <v>5902</v>
      </c>
      <c r="G3924" s="160" t="s">
        <v>5852</v>
      </c>
      <c r="H3924" s="634">
        <v>275000</v>
      </c>
      <c r="I3924" s="97" t="s">
        <v>693</v>
      </c>
      <c r="J3924" s="510" t="s">
        <v>5827</v>
      </c>
      <c r="K3924" s="97">
        <v>365</v>
      </c>
      <c r="L3924" s="98" t="s">
        <v>5853</v>
      </c>
    </row>
    <row r="3925" spans="1:12" ht="25.5" hidden="1" x14ac:dyDescent="0.2">
      <c r="A3925" s="3">
        <v>3919</v>
      </c>
      <c r="B3925" s="97">
        <v>7001</v>
      </c>
      <c r="C3925" s="518" t="s">
        <v>5848</v>
      </c>
      <c r="D3925" s="97">
        <v>2</v>
      </c>
      <c r="E3925" s="97"/>
      <c r="F3925" s="97" t="s">
        <v>5902</v>
      </c>
      <c r="G3925" s="160" t="s">
        <v>5849</v>
      </c>
      <c r="H3925" s="634">
        <v>15000</v>
      </c>
      <c r="I3925" s="97" t="s">
        <v>693</v>
      </c>
      <c r="J3925" s="510" t="s">
        <v>5827</v>
      </c>
      <c r="K3925" s="97">
        <v>365</v>
      </c>
      <c r="L3925" s="98" t="s">
        <v>5850</v>
      </c>
    </row>
    <row r="3926" spans="1:12" ht="38.25" hidden="1" x14ac:dyDescent="0.2">
      <c r="A3926" s="3">
        <v>3920</v>
      </c>
      <c r="B3926" s="97">
        <v>7001</v>
      </c>
      <c r="C3926" s="518" t="s">
        <v>5860</v>
      </c>
      <c r="D3926" s="97">
        <v>4</v>
      </c>
      <c r="E3926" s="97"/>
      <c r="F3926" s="97" t="s">
        <v>5902</v>
      </c>
      <c r="G3926" s="160" t="s">
        <v>5861</v>
      </c>
      <c r="H3926" s="634">
        <v>1000000</v>
      </c>
      <c r="I3926" s="97" t="s">
        <v>693</v>
      </c>
      <c r="J3926" s="510" t="s">
        <v>5827</v>
      </c>
      <c r="K3926" s="97">
        <v>365</v>
      </c>
      <c r="L3926" s="98" t="s">
        <v>5862</v>
      </c>
    </row>
    <row r="3927" spans="1:12" ht="25.5" hidden="1" x14ac:dyDescent="0.2">
      <c r="A3927" s="3">
        <v>3921</v>
      </c>
      <c r="B3927" s="97">
        <v>7001</v>
      </c>
      <c r="C3927" s="518" t="s">
        <v>5863</v>
      </c>
      <c r="D3927" s="97">
        <v>11</v>
      </c>
      <c r="E3927" s="97"/>
      <c r="F3927" s="97" t="s">
        <v>5902</v>
      </c>
      <c r="G3927" s="160" t="s">
        <v>5864</v>
      </c>
      <c r="H3927" s="634">
        <v>38500</v>
      </c>
      <c r="I3927" s="97" t="s">
        <v>693</v>
      </c>
      <c r="J3927" s="510" t="s">
        <v>5827</v>
      </c>
      <c r="K3927" s="97">
        <v>365</v>
      </c>
      <c r="L3927" s="98" t="s">
        <v>5865</v>
      </c>
    </row>
    <row r="3928" spans="1:12" ht="25.5" hidden="1" x14ac:dyDescent="0.2">
      <c r="A3928" s="3">
        <v>3922</v>
      </c>
      <c r="B3928" s="97">
        <v>7001</v>
      </c>
      <c r="C3928" s="518" t="s">
        <v>5839</v>
      </c>
      <c r="D3928" s="97">
        <v>11</v>
      </c>
      <c r="E3928" s="97"/>
      <c r="F3928" s="97" t="s">
        <v>5902</v>
      </c>
      <c r="G3928" s="160" t="s">
        <v>5840</v>
      </c>
      <c r="H3928" s="634">
        <v>495000</v>
      </c>
      <c r="I3928" s="97" t="s">
        <v>693</v>
      </c>
      <c r="J3928" s="510" t="s">
        <v>5827</v>
      </c>
      <c r="K3928" s="97">
        <v>365</v>
      </c>
      <c r="L3928" s="98" t="s">
        <v>5841</v>
      </c>
    </row>
    <row r="3929" spans="1:12" ht="25.5" hidden="1" x14ac:dyDescent="0.2">
      <c r="A3929" s="3">
        <v>3923</v>
      </c>
      <c r="B3929" s="97">
        <v>7001</v>
      </c>
      <c r="C3929" s="518" t="s">
        <v>5869</v>
      </c>
      <c r="D3929" s="97">
        <v>15</v>
      </c>
      <c r="E3929" s="97"/>
      <c r="F3929" s="97" t="s">
        <v>5902</v>
      </c>
      <c r="G3929" s="160" t="s">
        <v>5871</v>
      </c>
      <c r="H3929" s="634">
        <v>375000</v>
      </c>
      <c r="I3929" s="97" t="s">
        <v>693</v>
      </c>
      <c r="J3929" s="510" t="s">
        <v>5827</v>
      </c>
      <c r="K3929" s="97">
        <v>365</v>
      </c>
      <c r="L3929" s="98" t="s">
        <v>5870</v>
      </c>
    </row>
    <row r="3930" spans="1:12" ht="38.25" hidden="1" x14ac:dyDescent="0.2">
      <c r="A3930" s="3">
        <v>3924</v>
      </c>
      <c r="B3930" s="97">
        <v>7001</v>
      </c>
      <c r="C3930" s="518" t="s">
        <v>5842</v>
      </c>
      <c r="D3930" s="97">
        <v>4</v>
      </c>
      <c r="E3930" s="97"/>
      <c r="F3930" s="97" t="s">
        <v>5902</v>
      </c>
      <c r="G3930" s="160" t="s">
        <v>5843</v>
      </c>
      <c r="H3930" s="634">
        <v>100000</v>
      </c>
      <c r="I3930" s="97" t="s">
        <v>693</v>
      </c>
      <c r="J3930" s="510" t="s">
        <v>5827</v>
      </c>
      <c r="K3930" s="97">
        <v>365</v>
      </c>
      <c r="L3930" s="98" t="s">
        <v>5844</v>
      </c>
    </row>
    <row r="3931" spans="1:12" ht="25.5" hidden="1" x14ac:dyDescent="0.2">
      <c r="A3931" s="3">
        <v>3925</v>
      </c>
      <c r="B3931" s="97">
        <v>7001</v>
      </c>
      <c r="C3931" s="518" t="s">
        <v>5845</v>
      </c>
      <c r="D3931" s="97">
        <v>10</v>
      </c>
      <c r="E3931" s="97"/>
      <c r="F3931" s="97" t="s">
        <v>5902</v>
      </c>
      <c r="G3931" s="160" t="s">
        <v>5846</v>
      </c>
      <c r="H3931" s="634">
        <v>10000</v>
      </c>
      <c r="I3931" s="97" t="s">
        <v>693</v>
      </c>
      <c r="J3931" s="510" t="s">
        <v>5827</v>
      </c>
      <c r="K3931" s="97">
        <v>365</v>
      </c>
      <c r="L3931" s="98" t="s">
        <v>5847</v>
      </c>
    </row>
    <row r="3932" spans="1:12" ht="38.25" hidden="1" x14ac:dyDescent="0.2">
      <c r="A3932" s="3">
        <v>3926</v>
      </c>
      <c r="B3932" s="97">
        <v>7001</v>
      </c>
      <c r="C3932" s="518" t="s">
        <v>5851</v>
      </c>
      <c r="D3932" s="97">
        <v>2</v>
      </c>
      <c r="E3932" s="97"/>
      <c r="F3932" s="97" t="s">
        <v>5902</v>
      </c>
      <c r="G3932" s="160" t="s">
        <v>5852</v>
      </c>
      <c r="H3932" s="634">
        <v>110000</v>
      </c>
      <c r="I3932" s="97" t="s">
        <v>693</v>
      </c>
      <c r="J3932" s="510" t="s">
        <v>5827</v>
      </c>
      <c r="K3932" s="97">
        <v>365</v>
      </c>
      <c r="L3932" s="98" t="s">
        <v>5853</v>
      </c>
    </row>
    <row r="3933" spans="1:12" ht="25.5" hidden="1" x14ac:dyDescent="0.2">
      <c r="A3933" s="3">
        <v>3927</v>
      </c>
      <c r="B3933" s="97">
        <v>7001</v>
      </c>
      <c r="C3933" s="518" t="s">
        <v>5839</v>
      </c>
      <c r="D3933" s="97">
        <v>6</v>
      </c>
      <c r="E3933" s="97"/>
      <c r="F3933" s="97" t="s">
        <v>5902</v>
      </c>
      <c r="G3933" s="160" t="s">
        <v>5840</v>
      </c>
      <c r="H3933" s="634">
        <v>270000</v>
      </c>
      <c r="I3933" s="97" t="s">
        <v>693</v>
      </c>
      <c r="J3933" s="510" t="s">
        <v>5827</v>
      </c>
      <c r="K3933" s="97">
        <v>365</v>
      </c>
      <c r="L3933" s="98" t="s">
        <v>5841</v>
      </c>
    </row>
    <row r="3934" spans="1:12" ht="38.25" hidden="1" x14ac:dyDescent="0.2">
      <c r="A3934" s="3">
        <v>3928</v>
      </c>
      <c r="B3934" s="97">
        <v>7001</v>
      </c>
      <c r="C3934" s="518" t="s">
        <v>5842</v>
      </c>
      <c r="D3934" s="97">
        <v>2</v>
      </c>
      <c r="E3934" s="97"/>
      <c r="F3934" s="97" t="s">
        <v>5902</v>
      </c>
      <c r="G3934" s="160" t="s">
        <v>5843</v>
      </c>
      <c r="H3934" s="634">
        <v>50000</v>
      </c>
      <c r="I3934" s="97" t="s">
        <v>693</v>
      </c>
      <c r="J3934" s="510" t="s">
        <v>5827</v>
      </c>
      <c r="K3934" s="97">
        <v>365</v>
      </c>
      <c r="L3934" s="98" t="s">
        <v>5844</v>
      </c>
    </row>
    <row r="3935" spans="1:12" ht="25.5" hidden="1" x14ac:dyDescent="0.2">
      <c r="A3935" s="3">
        <v>3929</v>
      </c>
      <c r="B3935" s="97">
        <v>7001</v>
      </c>
      <c r="C3935" s="518" t="s">
        <v>5845</v>
      </c>
      <c r="D3935" s="97">
        <v>10</v>
      </c>
      <c r="E3935" s="97"/>
      <c r="F3935" s="97" t="s">
        <v>5902</v>
      </c>
      <c r="G3935" s="160" t="s">
        <v>5846</v>
      </c>
      <c r="H3935" s="634">
        <v>10000</v>
      </c>
      <c r="I3935" s="97" t="s">
        <v>693</v>
      </c>
      <c r="J3935" s="510" t="s">
        <v>5827</v>
      </c>
      <c r="K3935" s="97">
        <v>365</v>
      </c>
      <c r="L3935" s="98" t="s">
        <v>5847</v>
      </c>
    </row>
    <row r="3936" spans="1:12" ht="38.25" hidden="1" x14ac:dyDescent="0.2">
      <c r="A3936" s="3">
        <v>3930</v>
      </c>
      <c r="B3936" s="97">
        <v>7001</v>
      </c>
      <c r="C3936" s="518" t="s">
        <v>5851</v>
      </c>
      <c r="D3936" s="97">
        <v>1</v>
      </c>
      <c r="E3936" s="97"/>
      <c r="F3936" s="97" t="s">
        <v>5902</v>
      </c>
      <c r="G3936" s="160" t="s">
        <v>5852</v>
      </c>
      <c r="H3936" s="634">
        <v>55000</v>
      </c>
      <c r="I3936" s="97" t="s">
        <v>693</v>
      </c>
      <c r="J3936" s="510" t="s">
        <v>5827</v>
      </c>
      <c r="K3936" s="97">
        <v>365</v>
      </c>
      <c r="L3936" s="98" t="s">
        <v>5853</v>
      </c>
    </row>
    <row r="3937" spans="1:12" ht="25.5" hidden="1" x14ac:dyDescent="0.2">
      <c r="A3937" s="3">
        <v>3931</v>
      </c>
      <c r="B3937" s="97">
        <v>7001</v>
      </c>
      <c r="C3937" s="518" t="s">
        <v>5863</v>
      </c>
      <c r="D3937" s="97">
        <v>7</v>
      </c>
      <c r="E3937" s="97"/>
      <c r="F3937" s="97" t="s">
        <v>5902</v>
      </c>
      <c r="G3937" s="160" t="s">
        <v>5864</v>
      </c>
      <c r="H3937" s="634">
        <v>24500</v>
      </c>
      <c r="I3937" s="97" t="s">
        <v>693</v>
      </c>
      <c r="J3937" s="510" t="s">
        <v>5827</v>
      </c>
      <c r="K3937" s="97">
        <v>365</v>
      </c>
      <c r="L3937" s="98" t="s">
        <v>5865</v>
      </c>
    </row>
    <row r="3938" spans="1:12" ht="25.5" hidden="1" x14ac:dyDescent="0.2">
      <c r="A3938" s="3">
        <v>3932</v>
      </c>
      <c r="B3938" s="97">
        <v>7001</v>
      </c>
      <c r="C3938" s="518" t="s">
        <v>5839</v>
      </c>
      <c r="D3938" s="97">
        <v>13</v>
      </c>
      <c r="E3938" s="97"/>
      <c r="F3938" s="97" t="s">
        <v>5902</v>
      </c>
      <c r="G3938" s="160" t="s">
        <v>5840</v>
      </c>
      <c r="H3938" s="634">
        <v>585000</v>
      </c>
      <c r="I3938" s="97" t="s">
        <v>693</v>
      </c>
      <c r="J3938" s="510" t="s">
        <v>5827</v>
      </c>
      <c r="K3938" s="97">
        <v>365</v>
      </c>
      <c r="L3938" s="98" t="s">
        <v>5841</v>
      </c>
    </row>
    <row r="3939" spans="1:12" ht="25.5" hidden="1" x14ac:dyDescent="0.2">
      <c r="A3939" s="3">
        <v>3933</v>
      </c>
      <c r="B3939" s="97">
        <v>7001</v>
      </c>
      <c r="C3939" s="518" t="s">
        <v>5848</v>
      </c>
      <c r="D3939" s="97">
        <v>20</v>
      </c>
      <c r="E3939" s="97"/>
      <c r="F3939" s="97" t="s">
        <v>5902</v>
      </c>
      <c r="G3939" s="160" t="s">
        <v>5849</v>
      </c>
      <c r="H3939" s="634">
        <v>150000</v>
      </c>
      <c r="I3939" s="97" t="s">
        <v>693</v>
      </c>
      <c r="J3939" s="510" t="s">
        <v>5827</v>
      </c>
      <c r="K3939" s="97">
        <v>365</v>
      </c>
      <c r="L3939" s="98" t="s">
        <v>5850</v>
      </c>
    </row>
    <row r="3940" spans="1:12" ht="38.25" hidden="1" x14ac:dyDescent="0.2">
      <c r="A3940" s="3">
        <v>3934</v>
      </c>
      <c r="B3940" s="97">
        <v>7001</v>
      </c>
      <c r="C3940" s="518" t="s">
        <v>5872</v>
      </c>
      <c r="D3940" s="97">
        <v>10</v>
      </c>
      <c r="E3940" s="97"/>
      <c r="F3940" s="97" t="s">
        <v>5902</v>
      </c>
      <c r="G3940" s="160" t="s">
        <v>5858</v>
      </c>
      <c r="H3940" s="634">
        <v>90000</v>
      </c>
      <c r="I3940" s="97" t="s">
        <v>693</v>
      </c>
      <c r="J3940" s="510" t="s">
        <v>5827</v>
      </c>
      <c r="K3940" s="97">
        <v>365</v>
      </c>
      <c r="L3940" s="98" t="s">
        <v>5873</v>
      </c>
    </row>
    <row r="3941" spans="1:12" ht="38.25" hidden="1" x14ac:dyDescent="0.2">
      <c r="A3941" s="3">
        <v>3935</v>
      </c>
      <c r="B3941" s="97">
        <v>7001</v>
      </c>
      <c r="C3941" s="518" t="s">
        <v>5854</v>
      </c>
      <c r="D3941" s="97">
        <v>10</v>
      </c>
      <c r="E3941" s="97"/>
      <c r="F3941" s="97" t="s">
        <v>5902</v>
      </c>
      <c r="G3941" s="160" t="s">
        <v>5855</v>
      </c>
      <c r="H3941" s="634">
        <v>60000</v>
      </c>
      <c r="I3941" s="97" t="s">
        <v>693</v>
      </c>
      <c r="J3941" s="510" t="s">
        <v>5827</v>
      </c>
      <c r="K3941" s="97">
        <v>365</v>
      </c>
      <c r="L3941" s="98" t="s">
        <v>5856</v>
      </c>
    </row>
    <row r="3942" spans="1:12" ht="38.25" hidden="1" x14ac:dyDescent="0.2">
      <c r="A3942" s="3">
        <v>3936</v>
      </c>
      <c r="B3942" s="97">
        <v>7001</v>
      </c>
      <c r="C3942" s="518" t="s">
        <v>5874</v>
      </c>
      <c r="D3942" s="97">
        <v>45</v>
      </c>
      <c r="E3942" s="97"/>
      <c r="F3942" s="97" t="s">
        <v>5902</v>
      </c>
      <c r="G3942" s="160"/>
      <c r="H3942" s="634">
        <v>180000</v>
      </c>
      <c r="I3942" s="97" t="s">
        <v>693</v>
      </c>
      <c r="J3942" s="510" t="s">
        <v>5827</v>
      </c>
      <c r="K3942" s="97">
        <v>365</v>
      </c>
      <c r="L3942" s="98" t="s">
        <v>5875</v>
      </c>
    </row>
    <row r="3943" spans="1:12" ht="38.25" hidden="1" x14ac:dyDescent="0.2">
      <c r="A3943" s="3">
        <v>3937</v>
      </c>
      <c r="B3943" s="97">
        <v>7001</v>
      </c>
      <c r="C3943" s="518" t="s">
        <v>5866</v>
      </c>
      <c r="D3943" s="97">
        <v>25</v>
      </c>
      <c r="E3943" s="97"/>
      <c r="F3943" s="97" t="s">
        <v>5902</v>
      </c>
      <c r="G3943" s="160" t="s">
        <v>5867</v>
      </c>
      <c r="H3943" s="634">
        <v>100000</v>
      </c>
      <c r="I3943" s="97" t="s">
        <v>693</v>
      </c>
      <c r="J3943" s="510" t="s">
        <v>5827</v>
      </c>
      <c r="K3943" s="97">
        <v>365</v>
      </c>
      <c r="L3943" s="98" t="s">
        <v>5868</v>
      </c>
    </row>
    <row r="3944" spans="1:12" hidden="1" x14ac:dyDescent="0.2">
      <c r="A3944" s="3">
        <v>3938</v>
      </c>
      <c r="B3944" s="97">
        <v>7001</v>
      </c>
      <c r="C3944" s="518" t="s">
        <v>1970</v>
      </c>
      <c r="D3944" s="97">
        <v>15</v>
      </c>
      <c r="E3944" s="97"/>
      <c r="F3944" s="97" t="s">
        <v>5902</v>
      </c>
      <c r="G3944" s="160"/>
      <c r="H3944" s="634">
        <v>150000</v>
      </c>
      <c r="I3944" s="97" t="s">
        <v>693</v>
      </c>
      <c r="J3944" s="510" t="s">
        <v>5827</v>
      </c>
      <c r="K3944" s="97">
        <v>365</v>
      </c>
      <c r="L3944" s="98" t="s">
        <v>5876</v>
      </c>
    </row>
    <row r="3945" spans="1:12" ht="25.5" hidden="1" x14ac:dyDescent="0.2">
      <c r="A3945" s="3">
        <v>3939</v>
      </c>
      <c r="B3945" s="97">
        <v>7001</v>
      </c>
      <c r="C3945" s="518" t="s">
        <v>5877</v>
      </c>
      <c r="D3945" s="97">
        <v>12</v>
      </c>
      <c r="E3945" s="97"/>
      <c r="F3945" s="97" t="s">
        <v>5902</v>
      </c>
      <c r="G3945" s="160"/>
      <c r="H3945" s="634">
        <v>48000</v>
      </c>
      <c r="I3945" s="97" t="s">
        <v>693</v>
      </c>
      <c r="J3945" s="510" t="s">
        <v>5827</v>
      </c>
      <c r="K3945" s="97">
        <v>365</v>
      </c>
      <c r="L3945" s="98" t="s">
        <v>5878</v>
      </c>
    </row>
    <row r="3946" spans="1:12" ht="25.5" hidden="1" x14ac:dyDescent="0.2">
      <c r="A3946" s="3">
        <v>3940</v>
      </c>
      <c r="B3946" s="97">
        <v>7001</v>
      </c>
      <c r="C3946" s="518" t="s">
        <v>5900</v>
      </c>
      <c r="D3946" s="97">
        <v>20</v>
      </c>
      <c r="E3946" s="97"/>
      <c r="F3946" s="97" t="s">
        <v>5902</v>
      </c>
      <c r="G3946" s="160"/>
      <c r="H3946" s="634">
        <v>50000</v>
      </c>
      <c r="I3946" s="97" t="s">
        <v>693</v>
      </c>
      <c r="J3946" s="510" t="s">
        <v>5827</v>
      </c>
      <c r="K3946" s="97"/>
      <c r="L3946" s="98" t="s">
        <v>5901</v>
      </c>
    </row>
    <row r="3947" spans="1:12" ht="38.25" hidden="1" x14ac:dyDescent="0.2">
      <c r="A3947" s="3">
        <v>3941</v>
      </c>
      <c r="B3947" s="97">
        <v>7001</v>
      </c>
      <c r="C3947" s="518" t="s">
        <v>5857</v>
      </c>
      <c r="D3947" s="97">
        <v>10</v>
      </c>
      <c r="E3947" s="97"/>
      <c r="F3947" s="97" t="s">
        <v>5902</v>
      </c>
      <c r="G3947" s="160" t="s">
        <v>5858</v>
      </c>
      <c r="H3947" s="634">
        <v>80000</v>
      </c>
      <c r="I3947" s="97" t="s">
        <v>693</v>
      </c>
      <c r="J3947" s="510" t="s">
        <v>5827</v>
      </c>
      <c r="K3947" s="97">
        <v>365</v>
      </c>
      <c r="L3947" s="98" t="s">
        <v>5859</v>
      </c>
    </row>
    <row r="3948" spans="1:12" ht="25.5" hidden="1" x14ac:dyDescent="0.2">
      <c r="A3948" s="3">
        <v>3942</v>
      </c>
      <c r="B3948" s="97">
        <v>7001</v>
      </c>
      <c r="C3948" s="518" t="s">
        <v>5863</v>
      </c>
      <c r="D3948" s="97">
        <v>6</v>
      </c>
      <c r="E3948" s="97"/>
      <c r="F3948" s="97" t="s">
        <v>5902</v>
      </c>
      <c r="G3948" s="160" t="s">
        <v>5864</v>
      </c>
      <c r="H3948" s="634">
        <v>21000</v>
      </c>
      <c r="I3948" s="97" t="s">
        <v>693</v>
      </c>
      <c r="J3948" s="510" t="s">
        <v>5827</v>
      </c>
      <c r="K3948" s="97">
        <v>365</v>
      </c>
      <c r="L3948" s="98" t="s">
        <v>5865</v>
      </c>
    </row>
    <row r="3949" spans="1:12" ht="25.5" hidden="1" x14ac:dyDescent="0.2">
      <c r="A3949" s="3">
        <v>3943</v>
      </c>
      <c r="B3949" s="97">
        <v>7001</v>
      </c>
      <c r="C3949" s="518" t="s">
        <v>5839</v>
      </c>
      <c r="D3949" s="97">
        <v>17</v>
      </c>
      <c r="E3949" s="97"/>
      <c r="F3949" s="97" t="s">
        <v>5902</v>
      </c>
      <c r="G3949" s="160" t="s">
        <v>5840</v>
      </c>
      <c r="H3949" s="634">
        <v>765000</v>
      </c>
      <c r="I3949" s="97" t="s">
        <v>693</v>
      </c>
      <c r="J3949" s="510" t="s">
        <v>5827</v>
      </c>
      <c r="K3949" s="97">
        <v>365</v>
      </c>
      <c r="L3949" s="98" t="s">
        <v>5841</v>
      </c>
    </row>
    <row r="3950" spans="1:12" ht="25.5" hidden="1" x14ac:dyDescent="0.2">
      <c r="A3950" s="3">
        <v>3944</v>
      </c>
      <c r="B3950" s="97">
        <v>7001</v>
      </c>
      <c r="C3950" s="518" t="s">
        <v>5845</v>
      </c>
      <c r="D3950" s="97">
        <v>10</v>
      </c>
      <c r="E3950" s="97"/>
      <c r="F3950" s="97" t="s">
        <v>5902</v>
      </c>
      <c r="G3950" s="160" t="s">
        <v>5846</v>
      </c>
      <c r="H3950" s="634">
        <v>10000</v>
      </c>
      <c r="I3950" s="97" t="s">
        <v>693</v>
      </c>
      <c r="J3950" s="510" t="s">
        <v>5827</v>
      </c>
      <c r="K3950" s="97">
        <v>365</v>
      </c>
      <c r="L3950" s="98" t="s">
        <v>5847</v>
      </c>
    </row>
    <row r="3951" spans="1:12" ht="38.25" hidden="1" x14ac:dyDescent="0.2">
      <c r="A3951" s="3">
        <v>3945</v>
      </c>
      <c r="B3951" s="97">
        <v>7001</v>
      </c>
      <c r="C3951" s="518" t="s">
        <v>5866</v>
      </c>
      <c r="D3951" s="97">
        <v>15</v>
      </c>
      <c r="E3951" s="97"/>
      <c r="F3951" s="97" t="s">
        <v>5902</v>
      </c>
      <c r="G3951" s="160" t="s">
        <v>5867</v>
      </c>
      <c r="H3951" s="634">
        <v>60000</v>
      </c>
      <c r="I3951" s="97" t="s">
        <v>693</v>
      </c>
      <c r="J3951" s="510" t="s">
        <v>5827</v>
      </c>
      <c r="K3951" s="97">
        <v>365</v>
      </c>
      <c r="L3951" s="98" t="s">
        <v>5868</v>
      </c>
    </row>
    <row r="3952" spans="1:12" ht="38.25" hidden="1" x14ac:dyDescent="0.2">
      <c r="A3952" s="3">
        <v>3946</v>
      </c>
      <c r="B3952" s="97">
        <v>7001</v>
      </c>
      <c r="C3952" s="518" t="s">
        <v>5872</v>
      </c>
      <c r="D3952" s="97">
        <v>5</v>
      </c>
      <c r="E3952" s="97"/>
      <c r="F3952" s="97" t="s">
        <v>5902</v>
      </c>
      <c r="G3952" s="160" t="s">
        <v>5858</v>
      </c>
      <c r="H3952" s="634">
        <v>45000</v>
      </c>
      <c r="I3952" s="97" t="s">
        <v>693</v>
      </c>
      <c r="J3952" s="510" t="s">
        <v>5827</v>
      </c>
      <c r="K3952" s="97">
        <v>365</v>
      </c>
      <c r="L3952" s="98" t="s">
        <v>5873</v>
      </c>
    </row>
    <row r="3953" spans="1:12" ht="38.25" hidden="1" x14ac:dyDescent="0.2">
      <c r="A3953" s="3">
        <v>3947</v>
      </c>
      <c r="B3953" s="97">
        <v>7001</v>
      </c>
      <c r="C3953" s="518" t="s">
        <v>5854</v>
      </c>
      <c r="D3953" s="97">
        <v>5</v>
      </c>
      <c r="E3953" s="97"/>
      <c r="F3953" s="97" t="s">
        <v>5902</v>
      </c>
      <c r="G3953" s="160" t="s">
        <v>5855</v>
      </c>
      <c r="H3953" s="634">
        <v>30000</v>
      </c>
      <c r="I3953" s="97" t="s">
        <v>693</v>
      </c>
      <c r="J3953" s="510" t="s">
        <v>5827</v>
      </c>
      <c r="K3953" s="97">
        <v>365</v>
      </c>
      <c r="L3953" s="98" t="s">
        <v>5856</v>
      </c>
    </row>
    <row r="3954" spans="1:12" ht="38.25" hidden="1" x14ac:dyDescent="0.2">
      <c r="A3954" s="3">
        <v>3948</v>
      </c>
      <c r="B3954" s="97">
        <v>7001</v>
      </c>
      <c r="C3954" s="518" t="s">
        <v>5874</v>
      </c>
      <c r="D3954" s="97">
        <v>30</v>
      </c>
      <c r="E3954" s="97"/>
      <c r="F3954" s="97" t="s">
        <v>5902</v>
      </c>
      <c r="G3954" s="160"/>
      <c r="H3954" s="634">
        <v>120000</v>
      </c>
      <c r="I3954" s="97" t="s">
        <v>693</v>
      </c>
      <c r="J3954" s="510" t="s">
        <v>5827</v>
      </c>
      <c r="K3954" s="97">
        <v>365</v>
      </c>
      <c r="L3954" s="98" t="s">
        <v>5875</v>
      </c>
    </row>
    <row r="3955" spans="1:12" hidden="1" x14ac:dyDescent="0.2">
      <c r="A3955" s="3">
        <v>3949</v>
      </c>
      <c r="B3955" s="97">
        <v>7001</v>
      </c>
      <c r="C3955" s="518" t="s">
        <v>1970</v>
      </c>
      <c r="D3955" s="97">
        <v>17</v>
      </c>
      <c r="E3955" s="97"/>
      <c r="F3955" s="97" t="s">
        <v>5902</v>
      </c>
      <c r="G3955" s="160"/>
      <c r="H3955" s="634">
        <v>170000</v>
      </c>
      <c r="I3955" s="97" t="s">
        <v>693</v>
      </c>
      <c r="J3955" s="510" t="s">
        <v>5827</v>
      </c>
      <c r="K3955" s="97">
        <v>365</v>
      </c>
      <c r="L3955" s="98" t="s">
        <v>5876</v>
      </c>
    </row>
    <row r="3956" spans="1:12" ht="25.5" hidden="1" x14ac:dyDescent="0.2">
      <c r="A3956" s="3">
        <v>3950</v>
      </c>
      <c r="B3956" s="97">
        <v>7001</v>
      </c>
      <c r="C3956" s="518" t="s">
        <v>5839</v>
      </c>
      <c r="D3956" s="97">
        <v>13</v>
      </c>
      <c r="E3956" s="97"/>
      <c r="F3956" s="97" t="s">
        <v>5902</v>
      </c>
      <c r="G3956" s="160" t="s">
        <v>5840</v>
      </c>
      <c r="H3956" s="634">
        <v>585000</v>
      </c>
      <c r="I3956" s="97" t="s">
        <v>693</v>
      </c>
      <c r="J3956" s="510" t="s">
        <v>5827</v>
      </c>
      <c r="K3956" s="97">
        <v>365</v>
      </c>
      <c r="L3956" s="98" t="s">
        <v>5841</v>
      </c>
    </row>
    <row r="3957" spans="1:12" ht="25.5" hidden="1" x14ac:dyDescent="0.2">
      <c r="A3957" s="3">
        <v>3951</v>
      </c>
      <c r="B3957" s="97">
        <v>7001</v>
      </c>
      <c r="C3957" s="518" t="s">
        <v>5848</v>
      </c>
      <c r="D3957" s="97">
        <v>14</v>
      </c>
      <c r="E3957" s="97"/>
      <c r="F3957" s="97" t="s">
        <v>5902</v>
      </c>
      <c r="G3957" s="160" t="s">
        <v>5849</v>
      </c>
      <c r="H3957" s="634">
        <v>105000</v>
      </c>
      <c r="I3957" s="97" t="s">
        <v>693</v>
      </c>
      <c r="J3957" s="510" t="s">
        <v>5827</v>
      </c>
      <c r="K3957" s="97">
        <v>365</v>
      </c>
      <c r="L3957" s="98" t="s">
        <v>5850</v>
      </c>
    </row>
    <row r="3958" spans="1:12" ht="38.25" hidden="1" x14ac:dyDescent="0.2">
      <c r="A3958" s="3">
        <v>3952</v>
      </c>
      <c r="B3958" s="97">
        <v>7001</v>
      </c>
      <c r="C3958" s="518" t="s">
        <v>5872</v>
      </c>
      <c r="D3958" s="97">
        <v>7</v>
      </c>
      <c r="E3958" s="97"/>
      <c r="F3958" s="97" t="s">
        <v>5902</v>
      </c>
      <c r="G3958" s="160" t="s">
        <v>5858</v>
      </c>
      <c r="H3958" s="634">
        <v>36000</v>
      </c>
      <c r="I3958" s="97" t="s">
        <v>693</v>
      </c>
      <c r="J3958" s="510" t="s">
        <v>5827</v>
      </c>
      <c r="K3958" s="97">
        <v>365</v>
      </c>
      <c r="L3958" s="98" t="s">
        <v>5873</v>
      </c>
    </row>
    <row r="3959" spans="1:12" ht="25.5" hidden="1" x14ac:dyDescent="0.2">
      <c r="A3959" s="3">
        <v>3953</v>
      </c>
      <c r="B3959" s="97">
        <v>7001</v>
      </c>
      <c r="C3959" s="518" t="s">
        <v>5879</v>
      </c>
      <c r="D3959" s="97">
        <v>1</v>
      </c>
      <c r="E3959" s="97"/>
      <c r="F3959" s="97" t="s">
        <v>5902</v>
      </c>
      <c r="G3959" s="160"/>
      <c r="H3959" s="634">
        <v>45000</v>
      </c>
      <c r="I3959" s="97" t="s">
        <v>693</v>
      </c>
      <c r="J3959" s="510" t="s">
        <v>5827</v>
      </c>
      <c r="K3959" s="97">
        <v>365</v>
      </c>
      <c r="L3959" s="98" t="s">
        <v>5880</v>
      </c>
    </row>
    <row r="3960" spans="1:12" ht="38.25" hidden="1" x14ac:dyDescent="0.2">
      <c r="A3960" s="3">
        <v>3954</v>
      </c>
      <c r="B3960" s="97">
        <v>7001</v>
      </c>
      <c r="C3960" s="518" t="s">
        <v>5866</v>
      </c>
      <c r="D3960" s="97">
        <v>10</v>
      </c>
      <c r="E3960" s="97"/>
      <c r="F3960" s="97" t="s">
        <v>5902</v>
      </c>
      <c r="G3960" s="160" t="s">
        <v>5867</v>
      </c>
      <c r="H3960" s="634">
        <v>40000</v>
      </c>
      <c r="I3960" s="97" t="s">
        <v>693</v>
      </c>
      <c r="J3960" s="510" t="s">
        <v>5827</v>
      </c>
      <c r="K3960" s="97">
        <v>365</v>
      </c>
      <c r="L3960" s="98" t="s">
        <v>5868</v>
      </c>
    </row>
    <row r="3961" spans="1:12" ht="25.5" hidden="1" x14ac:dyDescent="0.2">
      <c r="A3961" s="3">
        <v>3955</v>
      </c>
      <c r="B3961" s="97">
        <v>7001</v>
      </c>
      <c r="C3961" s="518" t="s">
        <v>5869</v>
      </c>
      <c r="D3961" s="97">
        <v>20</v>
      </c>
      <c r="E3961" s="97"/>
      <c r="F3961" s="97" t="s">
        <v>5902</v>
      </c>
      <c r="G3961" s="160" t="s">
        <v>5871</v>
      </c>
      <c r="H3961" s="634">
        <v>500000</v>
      </c>
      <c r="I3961" s="97" t="s">
        <v>693</v>
      </c>
      <c r="J3961" s="510" t="s">
        <v>5827</v>
      </c>
      <c r="K3961" s="97">
        <v>365</v>
      </c>
      <c r="L3961" s="98" t="s">
        <v>5870</v>
      </c>
    </row>
    <row r="3962" spans="1:12" ht="38.25" hidden="1" x14ac:dyDescent="0.2">
      <c r="A3962" s="3">
        <v>3956</v>
      </c>
      <c r="B3962" s="97">
        <v>7001</v>
      </c>
      <c r="C3962" s="518" t="s">
        <v>5874</v>
      </c>
      <c r="D3962" s="97">
        <v>20</v>
      </c>
      <c r="E3962" s="97"/>
      <c r="F3962" s="97" t="s">
        <v>5902</v>
      </c>
      <c r="G3962" s="160"/>
      <c r="H3962" s="634">
        <v>80000</v>
      </c>
      <c r="I3962" s="97" t="s">
        <v>693</v>
      </c>
      <c r="J3962" s="510" t="s">
        <v>5827</v>
      </c>
      <c r="K3962" s="97">
        <v>365</v>
      </c>
      <c r="L3962" s="98" t="s">
        <v>5875</v>
      </c>
    </row>
    <row r="3963" spans="1:12" hidden="1" x14ac:dyDescent="0.2">
      <c r="A3963" s="3">
        <v>3957</v>
      </c>
      <c r="B3963" s="97">
        <v>7001</v>
      </c>
      <c r="C3963" s="518" t="s">
        <v>1970</v>
      </c>
      <c r="D3963" s="97">
        <v>20</v>
      </c>
      <c r="E3963" s="97"/>
      <c r="F3963" s="97" t="s">
        <v>5902</v>
      </c>
      <c r="G3963" s="160"/>
      <c r="H3963" s="634">
        <v>200000</v>
      </c>
      <c r="I3963" s="97" t="s">
        <v>693</v>
      </c>
      <c r="J3963" s="510" t="s">
        <v>5827</v>
      </c>
      <c r="K3963" s="97">
        <v>365</v>
      </c>
      <c r="L3963" s="98" t="s">
        <v>5876</v>
      </c>
    </row>
    <row r="3964" spans="1:12" ht="38.25" hidden="1" x14ac:dyDescent="0.2">
      <c r="A3964" s="3">
        <v>3958</v>
      </c>
      <c r="B3964" s="97">
        <v>7001</v>
      </c>
      <c r="C3964" s="518" t="s">
        <v>5857</v>
      </c>
      <c r="D3964" s="97">
        <v>3</v>
      </c>
      <c r="E3964" s="97"/>
      <c r="F3964" s="97" t="s">
        <v>5902</v>
      </c>
      <c r="G3964" s="160" t="s">
        <v>5858</v>
      </c>
      <c r="H3964" s="634">
        <v>24000</v>
      </c>
      <c r="I3964" s="97" t="s">
        <v>693</v>
      </c>
      <c r="J3964" s="510" t="s">
        <v>5827</v>
      </c>
      <c r="K3964" s="97">
        <v>365</v>
      </c>
      <c r="L3964" s="98" t="s">
        <v>5859</v>
      </c>
    </row>
    <row r="3965" spans="1:12" ht="25.5" hidden="1" x14ac:dyDescent="0.2">
      <c r="A3965" s="3">
        <v>3959</v>
      </c>
      <c r="B3965" s="97">
        <v>7001</v>
      </c>
      <c r="C3965" s="518" t="s">
        <v>5839</v>
      </c>
      <c r="D3965" s="97">
        <v>35</v>
      </c>
      <c r="E3965" s="97"/>
      <c r="F3965" s="97" t="s">
        <v>5902</v>
      </c>
      <c r="G3965" s="160" t="s">
        <v>5840</v>
      </c>
      <c r="H3965" s="634">
        <v>1575000</v>
      </c>
      <c r="I3965" s="97" t="s">
        <v>693</v>
      </c>
      <c r="J3965" s="510" t="s">
        <v>5827</v>
      </c>
      <c r="K3965" s="97">
        <v>365</v>
      </c>
      <c r="L3965" s="98" t="s">
        <v>5841</v>
      </c>
    </row>
    <row r="3966" spans="1:12" ht="38.25" hidden="1" x14ac:dyDescent="0.2">
      <c r="A3966" s="3">
        <v>3960</v>
      </c>
      <c r="B3966" s="97">
        <v>7001</v>
      </c>
      <c r="C3966" s="518" t="s">
        <v>5842</v>
      </c>
      <c r="D3966" s="97">
        <v>2</v>
      </c>
      <c r="E3966" s="97"/>
      <c r="F3966" s="97" t="s">
        <v>5902</v>
      </c>
      <c r="G3966" s="160" t="s">
        <v>5843</v>
      </c>
      <c r="H3966" s="634">
        <v>50000</v>
      </c>
      <c r="I3966" s="97" t="s">
        <v>693</v>
      </c>
      <c r="J3966" s="510" t="s">
        <v>5827</v>
      </c>
      <c r="K3966" s="97">
        <v>365</v>
      </c>
      <c r="L3966" s="98" t="s">
        <v>5844</v>
      </c>
    </row>
    <row r="3967" spans="1:12" ht="25.5" hidden="1" x14ac:dyDescent="0.2">
      <c r="A3967" s="3">
        <v>3961</v>
      </c>
      <c r="B3967" s="97">
        <v>7001</v>
      </c>
      <c r="C3967" s="518" t="s">
        <v>5848</v>
      </c>
      <c r="D3967" s="97">
        <v>50</v>
      </c>
      <c r="E3967" s="97"/>
      <c r="F3967" s="97" t="s">
        <v>5902</v>
      </c>
      <c r="G3967" s="160" t="s">
        <v>5849</v>
      </c>
      <c r="H3967" s="634">
        <v>375000</v>
      </c>
      <c r="I3967" s="97" t="s">
        <v>693</v>
      </c>
      <c r="J3967" s="510" t="s">
        <v>5827</v>
      </c>
      <c r="K3967" s="97">
        <v>365</v>
      </c>
      <c r="L3967" s="98" t="s">
        <v>5850</v>
      </c>
    </row>
    <row r="3968" spans="1:12" ht="38.25" hidden="1" x14ac:dyDescent="0.2">
      <c r="A3968" s="3">
        <v>3962</v>
      </c>
      <c r="B3968" s="97">
        <v>7001</v>
      </c>
      <c r="C3968" s="518" t="s">
        <v>5872</v>
      </c>
      <c r="D3968" s="97">
        <v>5</v>
      </c>
      <c r="E3968" s="97"/>
      <c r="F3968" s="97" t="s">
        <v>5902</v>
      </c>
      <c r="G3968" s="160" t="s">
        <v>5858</v>
      </c>
      <c r="H3968" s="634">
        <v>45000</v>
      </c>
      <c r="I3968" s="97" t="s">
        <v>693</v>
      </c>
      <c r="J3968" s="510" t="s">
        <v>5827</v>
      </c>
      <c r="K3968" s="97">
        <v>365</v>
      </c>
      <c r="L3968" s="98" t="s">
        <v>5873</v>
      </c>
    </row>
    <row r="3969" spans="1:12" ht="38.25" hidden="1" x14ac:dyDescent="0.2">
      <c r="A3969" s="3">
        <v>3963</v>
      </c>
      <c r="B3969" s="97">
        <v>7001</v>
      </c>
      <c r="C3969" s="518" t="s">
        <v>5866</v>
      </c>
      <c r="D3969" s="97">
        <v>20</v>
      </c>
      <c r="E3969" s="97"/>
      <c r="F3969" s="97" t="s">
        <v>5902</v>
      </c>
      <c r="G3969" s="160" t="s">
        <v>5867</v>
      </c>
      <c r="H3969" s="634">
        <v>80000</v>
      </c>
      <c r="I3969" s="97" t="s">
        <v>693</v>
      </c>
      <c r="J3969" s="510" t="s">
        <v>5827</v>
      </c>
      <c r="K3969" s="97">
        <v>365</v>
      </c>
      <c r="L3969" s="98" t="s">
        <v>5868</v>
      </c>
    </row>
    <row r="3970" spans="1:12" ht="38.25" hidden="1" x14ac:dyDescent="0.2">
      <c r="A3970" s="3">
        <v>3964</v>
      </c>
      <c r="B3970" s="97">
        <v>7001</v>
      </c>
      <c r="C3970" s="518" t="s">
        <v>5874</v>
      </c>
      <c r="D3970" s="97">
        <v>50</v>
      </c>
      <c r="E3970" s="97"/>
      <c r="F3970" s="97" t="s">
        <v>5902</v>
      </c>
      <c r="G3970" s="160"/>
      <c r="H3970" s="634">
        <v>200000</v>
      </c>
      <c r="I3970" s="97" t="s">
        <v>693</v>
      </c>
      <c r="J3970" s="510" t="s">
        <v>5827</v>
      </c>
      <c r="K3970" s="97">
        <v>365</v>
      </c>
      <c r="L3970" s="98" t="s">
        <v>5875</v>
      </c>
    </row>
    <row r="3971" spans="1:12" hidden="1" x14ac:dyDescent="0.2">
      <c r="A3971" s="3">
        <v>3965</v>
      </c>
      <c r="B3971" s="97">
        <v>7001</v>
      </c>
      <c r="C3971" s="518" t="s">
        <v>1970</v>
      </c>
      <c r="D3971" s="97">
        <v>5</v>
      </c>
      <c r="E3971" s="97"/>
      <c r="F3971" s="97" t="s">
        <v>5902</v>
      </c>
      <c r="G3971" s="160"/>
      <c r="H3971" s="634">
        <v>50000</v>
      </c>
      <c r="I3971" s="97" t="s">
        <v>693</v>
      </c>
      <c r="J3971" s="510" t="s">
        <v>5827</v>
      </c>
      <c r="K3971" s="97">
        <v>365</v>
      </c>
      <c r="L3971" s="98" t="s">
        <v>5876</v>
      </c>
    </row>
    <row r="3972" spans="1:12" ht="38.25" hidden="1" x14ac:dyDescent="0.2">
      <c r="A3972" s="3">
        <v>3966</v>
      </c>
      <c r="B3972" s="97">
        <v>7001</v>
      </c>
      <c r="C3972" s="518" t="s">
        <v>5857</v>
      </c>
      <c r="D3972" s="97">
        <v>5</v>
      </c>
      <c r="E3972" s="97"/>
      <c r="F3972" s="97" t="s">
        <v>5902</v>
      </c>
      <c r="G3972" s="160" t="s">
        <v>5858</v>
      </c>
      <c r="H3972" s="634">
        <v>40000</v>
      </c>
      <c r="I3972" s="97" t="s">
        <v>693</v>
      </c>
      <c r="J3972" s="510" t="s">
        <v>5827</v>
      </c>
      <c r="K3972" s="97">
        <v>365</v>
      </c>
      <c r="L3972" s="98" t="s">
        <v>5859</v>
      </c>
    </row>
    <row r="3973" spans="1:12" ht="25.5" hidden="1" x14ac:dyDescent="0.2">
      <c r="A3973" s="3">
        <v>3967</v>
      </c>
      <c r="B3973" s="97">
        <v>7001</v>
      </c>
      <c r="C3973" s="518" t="s">
        <v>5881</v>
      </c>
      <c r="D3973" s="97">
        <v>4</v>
      </c>
      <c r="E3973" s="97"/>
      <c r="F3973" s="97" t="s">
        <v>5902</v>
      </c>
      <c r="G3973" s="160" t="s">
        <v>5882</v>
      </c>
      <c r="H3973" s="634">
        <v>1800000</v>
      </c>
      <c r="I3973" s="97" t="s">
        <v>693</v>
      </c>
      <c r="J3973" s="510" t="s">
        <v>5827</v>
      </c>
      <c r="K3973" s="97">
        <v>365</v>
      </c>
      <c r="L3973" s="98" t="s">
        <v>5883</v>
      </c>
    </row>
    <row r="3974" spans="1:12" ht="25.5" hidden="1" x14ac:dyDescent="0.2">
      <c r="A3974" s="3">
        <v>3968</v>
      </c>
      <c r="B3974" s="97">
        <v>7001</v>
      </c>
      <c r="C3974" s="518" t="s">
        <v>5884</v>
      </c>
      <c r="D3974" s="97">
        <v>10</v>
      </c>
      <c r="E3974" s="97"/>
      <c r="F3974" s="97" t="s">
        <v>5902</v>
      </c>
      <c r="G3974" s="160" t="s">
        <v>5885</v>
      </c>
      <c r="H3974" s="634">
        <v>3500000</v>
      </c>
      <c r="I3974" s="97" t="s">
        <v>693</v>
      </c>
      <c r="J3974" s="510" t="s">
        <v>5827</v>
      </c>
      <c r="K3974" s="97">
        <v>365</v>
      </c>
      <c r="L3974" s="98" t="s">
        <v>5886</v>
      </c>
    </row>
    <row r="3975" spans="1:12" ht="38.25" hidden="1" x14ac:dyDescent="0.2">
      <c r="A3975" s="3">
        <v>3969</v>
      </c>
      <c r="B3975" s="97">
        <v>7001</v>
      </c>
      <c r="C3975" s="518" t="s">
        <v>5851</v>
      </c>
      <c r="D3975" s="97">
        <v>7</v>
      </c>
      <c r="E3975" s="97"/>
      <c r="F3975" s="97" t="s">
        <v>5902</v>
      </c>
      <c r="G3975" s="160" t="s">
        <v>5852</v>
      </c>
      <c r="H3975" s="634">
        <v>385000</v>
      </c>
      <c r="I3975" s="97" t="s">
        <v>693</v>
      </c>
      <c r="J3975" s="510" t="s">
        <v>5827</v>
      </c>
      <c r="K3975" s="97">
        <v>365</v>
      </c>
      <c r="L3975" s="98" t="s">
        <v>5853</v>
      </c>
    </row>
    <row r="3976" spans="1:12" ht="25.5" hidden="1" x14ac:dyDescent="0.2">
      <c r="A3976" s="3">
        <v>3970</v>
      </c>
      <c r="B3976" s="97">
        <v>7001</v>
      </c>
      <c r="C3976" s="518" t="s">
        <v>5887</v>
      </c>
      <c r="D3976" s="97">
        <v>1</v>
      </c>
      <c r="E3976" s="97"/>
      <c r="F3976" s="97" t="s">
        <v>5902</v>
      </c>
      <c r="G3976" s="160" t="s">
        <v>5888</v>
      </c>
      <c r="H3976" s="634">
        <v>30000</v>
      </c>
      <c r="I3976" s="97" t="s">
        <v>693</v>
      </c>
      <c r="J3976" s="510" t="s">
        <v>5827</v>
      </c>
      <c r="K3976" s="97">
        <v>365</v>
      </c>
      <c r="L3976" s="98" t="s">
        <v>5889</v>
      </c>
    </row>
    <row r="3977" spans="1:12" ht="25.5" hidden="1" x14ac:dyDescent="0.2">
      <c r="A3977" s="3">
        <v>3971</v>
      </c>
      <c r="B3977" s="97">
        <v>7001</v>
      </c>
      <c r="C3977" s="518" t="s">
        <v>5887</v>
      </c>
      <c r="D3977" s="97">
        <v>1</v>
      </c>
      <c r="E3977" s="97"/>
      <c r="F3977" s="97" t="s">
        <v>5902</v>
      </c>
      <c r="G3977" s="160" t="s">
        <v>5890</v>
      </c>
      <c r="H3977" s="634">
        <v>30000</v>
      </c>
      <c r="I3977" s="97" t="s">
        <v>693</v>
      </c>
      <c r="J3977" s="510" t="s">
        <v>5827</v>
      </c>
      <c r="K3977" s="97">
        <v>365</v>
      </c>
      <c r="L3977" s="98" t="s">
        <v>5889</v>
      </c>
    </row>
    <row r="3978" spans="1:12" ht="25.5" hidden="1" x14ac:dyDescent="0.2">
      <c r="A3978" s="3">
        <v>3972</v>
      </c>
      <c r="B3978" s="97">
        <v>7001</v>
      </c>
      <c r="C3978" s="518" t="s">
        <v>5887</v>
      </c>
      <c r="D3978" s="97">
        <v>15</v>
      </c>
      <c r="E3978" s="97"/>
      <c r="F3978" s="97" t="s">
        <v>5902</v>
      </c>
      <c r="G3978" s="160" t="s">
        <v>5891</v>
      </c>
      <c r="H3978" s="634">
        <v>450000</v>
      </c>
      <c r="I3978" s="97" t="s">
        <v>693</v>
      </c>
      <c r="J3978" s="510" t="s">
        <v>5827</v>
      </c>
      <c r="K3978" s="97">
        <v>365</v>
      </c>
      <c r="L3978" s="98" t="s">
        <v>5889</v>
      </c>
    </row>
    <row r="3979" spans="1:12" ht="25.5" hidden="1" x14ac:dyDescent="0.2">
      <c r="A3979" s="3">
        <v>3973</v>
      </c>
      <c r="B3979" s="97">
        <v>7001</v>
      </c>
      <c r="C3979" s="518" t="s">
        <v>5887</v>
      </c>
      <c r="D3979" s="97">
        <v>3</v>
      </c>
      <c r="E3979" s="97"/>
      <c r="F3979" s="97" t="s">
        <v>5902</v>
      </c>
      <c r="G3979" s="160" t="s">
        <v>5892</v>
      </c>
      <c r="H3979" s="634">
        <v>90000</v>
      </c>
      <c r="I3979" s="97" t="s">
        <v>693</v>
      </c>
      <c r="J3979" s="510" t="s">
        <v>5827</v>
      </c>
      <c r="K3979" s="97">
        <v>365</v>
      </c>
      <c r="L3979" s="98" t="s">
        <v>5889</v>
      </c>
    </row>
    <row r="3980" spans="1:12" ht="25.5" hidden="1" x14ac:dyDescent="0.2">
      <c r="A3980" s="3">
        <v>3974</v>
      </c>
      <c r="B3980" s="97">
        <v>7001</v>
      </c>
      <c r="C3980" s="518" t="s">
        <v>5887</v>
      </c>
      <c r="D3980" s="97">
        <v>20</v>
      </c>
      <c r="E3980" s="97"/>
      <c r="F3980" s="97" t="s">
        <v>5902</v>
      </c>
      <c r="G3980" s="160" t="s">
        <v>5893</v>
      </c>
      <c r="H3980" s="634">
        <v>600000</v>
      </c>
      <c r="I3980" s="97" t="s">
        <v>693</v>
      </c>
      <c r="J3980" s="510" t="s">
        <v>5827</v>
      </c>
      <c r="K3980" s="97">
        <v>365</v>
      </c>
      <c r="L3980" s="98" t="s">
        <v>5889</v>
      </c>
    </row>
    <row r="3981" spans="1:12" ht="229.5" hidden="1" x14ac:dyDescent="0.2">
      <c r="A3981" s="3">
        <v>3975</v>
      </c>
      <c r="B3981" s="97">
        <v>7001</v>
      </c>
      <c r="C3981" s="518" t="s">
        <v>5894</v>
      </c>
      <c r="D3981" s="97">
        <v>1</v>
      </c>
      <c r="E3981" s="97"/>
      <c r="F3981" s="97" t="s">
        <v>5902</v>
      </c>
      <c r="G3981" s="160" t="s">
        <v>5895</v>
      </c>
      <c r="H3981" s="634">
        <v>510000</v>
      </c>
      <c r="I3981" s="97" t="s">
        <v>693</v>
      </c>
      <c r="J3981" s="510" t="s">
        <v>5827</v>
      </c>
      <c r="K3981" s="97">
        <v>365</v>
      </c>
      <c r="L3981" s="98"/>
    </row>
    <row r="3982" spans="1:12" ht="38.25" hidden="1" x14ac:dyDescent="0.2">
      <c r="A3982" s="3">
        <v>3976</v>
      </c>
      <c r="B3982" s="97">
        <v>7001</v>
      </c>
      <c r="C3982" s="518" t="s">
        <v>4144</v>
      </c>
      <c r="D3982" s="97">
        <v>1</v>
      </c>
      <c r="E3982" s="97"/>
      <c r="F3982" s="97" t="s">
        <v>5902</v>
      </c>
      <c r="G3982" s="160" t="s">
        <v>4143</v>
      </c>
      <c r="H3982" s="634">
        <v>140000</v>
      </c>
      <c r="I3982" s="97" t="s">
        <v>693</v>
      </c>
      <c r="J3982" s="510" t="s">
        <v>5827</v>
      </c>
      <c r="K3982" s="97">
        <v>192</v>
      </c>
      <c r="L3982" s="98" t="s">
        <v>5828</v>
      </c>
    </row>
    <row r="3983" spans="1:12" ht="25.5" hidden="1" x14ac:dyDescent="0.2">
      <c r="A3983" s="3">
        <v>3977</v>
      </c>
      <c r="B3983" s="97">
        <v>7001</v>
      </c>
      <c r="C3983" s="518" t="s">
        <v>5884</v>
      </c>
      <c r="D3983" s="97">
        <v>108</v>
      </c>
      <c r="E3983" s="97"/>
      <c r="F3983" s="97" t="s">
        <v>5902</v>
      </c>
      <c r="G3983" s="160" t="s">
        <v>5885</v>
      </c>
      <c r="H3983" s="634">
        <v>3500000</v>
      </c>
      <c r="I3983" s="97" t="s">
        <v>693</v>
      </c>
      <c r="J3983" s="510" t="s">
        <v>5827</v>
      </c>
      <c r="K3983" s="97">
        <v>365</v>
      </c>
      <c r="L3983" s="98" t="s">
        <v>5886</v>
      </c>
    </row>
    <row r="3984" spans="1:12" ht="38.25" hidden="1" x14ac:dyDescent="0.2">
      <c r="A3984" s="3">
        <v>3978</v>
      </c>
      <c r="B3984" s="97">
        <v>7001</v>
      </c>
      <c r="C3984" s="518" t="s">
        <v>5851</v>
      </c>
      <c r="D3984" s="97">
        <v>109</v>
      </c>
      <c r="E3984" s="97"/>
      <c r="F3984" s="97" t="s">
        <v>5902</v>
      </c>
      <c r="G3984" s="160" t="s">
        <v>5852</v>
      </c>
      <c r="H3984" s="634">
        <f>(55000*D3984)</f>
        <v>5995000</v>
      </c>
      <c r="I3984" s="97" t="s">
        <v>693</v>
      </c>
      <c r="J3984" s="510" t="s">
        <v>5827</v>
      </c>
      <c r="K3984" s="97">
        <v>365</v>
      </c>
      <c r="L3984" s="98" t="s">
        <v>5853</v>
      </c>
    </row>
    <row r="3985" spans="1:12" ht="25.5" hidden="1" x14ac:dyDescent="0.2">
      <c r="A3985" s="3">
        <v>3979</v>
      </c>
      <c r="B3985" s="97">
        <v>7001</v>
      </c>
      <c r="C3985" s="518" t="s">
        <v>5887</v>
      </c>
      <c r="D3985" s="97">
        <v>110</v>
      </c>
      <c r="E3985" s="97"/>
      <c r="F3985" s="97" t="s">
        <v>5902</v>
      </c>
      <c r="G3985" s="160" t="s">
        <v>5888</v>
      </c>
      <c r="H3985" s="634">
        <v>30000</v>
      </c>
      <c r="I3985" s="97" t="s">
        <v>693</v>
      </c>
      <c r="J3985" s="510" t="s">
        <v>5827</v>
      </c>
      <c r="K3985" s="97">
        <v>365</v>
      </c>
      <c r="L3985" s="98" t="s">
        <v>5889</v>
      </c>
    </row>
    <row r="3986" spans="1:12" ht="25.5" hidden="1" x14ac:dyDescent="0.2">
      <c r="A3986" s="3">
        <v>3980</v>
      </c>
      <c r="B3986" s="97">
        <v>7001</v>
      </c>
      <c r="C3986" s="518" t="s">
        <v>5887</v>
      </c>
      <c r="D3986" s="97">
        <v>111</v>
      </c>
      <c r="E3986" s="97"/>
      <c r="F3986" s="97" t="s">
        <v>5902</v>
      </c>
      <c r="G3986" s="160" t="s">
        <v>5890</v>
      </c>
      <c r="H3986" s="634">
        <v>30000</v>
      </c>
      <c r="I3986" s="97" t="s">
        <v>693</v>
      </c>
      <c r="J3986" s="510" t="s">
        <v>5827</v>
      </c>
      <c r="K3986" s="97">
        <v>365</v>
      </c>
      <c r="L3986" s="98" t="s">
        <v>5889</v>
      </c>
    </row>
    <row r="3987" spans="1:12" ht="25.5" hidden="1" x14ac:dyDescent="0.2">
      <c r="A3987" s="3">
        <v>3981</v>
      </c>
      <c r="B3987" s="97">
        <v>7001</v>
      </c>
      <c r="C3987" s="518" t="s">
        <v>5887</v>
      </c>
      <c r="D3987" s="97">
        <v>112</v>
      </c>
      <c r="E3987" s="97"/>
      <c r="F3987" s="97" t="s">
        <v>5902</v>
      </c>
      <c r="G3987" s="160" t="s">
        <v>5891</v>
      </c>
      <c r="H3987" s="634">
        <f>(30000*D3987)</f>
        <v>3360000</v>
      </c>
      <c r="I3987" s="97" t="s">
        <v>693</v>
      </c>
      <c r="J3987" s="510" t="s">
        <v>5827</v>
      </c>
      <c r="K3987" s="97">
        <v>365</v>
      </c>
      <c r="L3987" s="98" t="s">
        <v>5889</v>
      </c>
    </row>
    <row r="3988" spans="1:12" ht="25.5" hidden="1" x14ac:dyDescent="0.2">
      <c r="A3988" s="3">
        <v>3982</v>
      </c>
      <c r="B3988" s="97">
        <v>7001</v>
      </c>
      <c r="C3988" s="518" t="s">
        <v>5887</v>
      </c>
      <c r="D3988" s="97">
        <v>113</v>
      </c>
      <c r="E3988" s="97"/>
      <c r="F3988" s="97" t="s">
        <v>5902</v>
      </c>
      <c r="G3988" s="160" t="s">
        <v>5892</v>
      </c>
      <c r="H3988" s="634">
        <f>(D3988*30000)</f>
        <v>3390000</v>
      </c>
      <c r="I3988" s="97" t="s">
        <v>693</v>
      </c>
      <c r="J3988" s="510" t="s">
        <v>5827</v>
      </c>
      <c r="K3988" s="97">
        <v>365</v>
      </c>
      <c r="L3988" s="98" t="s">
        <v>5889</v>
      </c>
    </row>
    <row r="3989" spans="1:12" ht="25.5" hidden="1" x14ac:dyDescent="0.2">
      <c r="A3989" s="3">
        <v>3983</v>
      </c>
      <c r="B3989" s="97">
        <v>7001</v>
      </c>
      <c r="C3989" s="518" t="s">
        <v>5887</v>
      </c>
      <c r="D3989" s="97">
        <v>114</v>
      </c>
      <c r="E3989" s="97"/>
      <c r="F3989" s="97" t="s">
        <v>5902</v>
      </c>
      <c r="G3989" s="160" t="s">
        <v>5893</v>
      </c>
      <c r="H3989" s="634">
        <f>(D3989*30000)</f>
        <v>3420000</v>
      </c>
      <c r="I3989" s="97" t="s">
        <v>693</v>
      </c>
      <c r="J3989" s="510" t="s">
        <v>5827</v>
      </c>
      <c r="K3989" s="97">
        <v>365</v>
      </c>
      <c r="L3989" s="98" t="s">
        <v>5889</v>
      </c>
    </row>
    <row r="3990" spans="1:12" ht="229.5" hidden="1" x14ac:dyDescent="0.2">
      <c r="A3990" s="3">
        <v>3984</v>
      </c>
      <c r="B3990" s="97">
        <v>7001</v>
      </c>
      <c r="C3990" s="518" t="s">
        <v>5894</v>
      </c>
      <c r="D3990" s="97">
        <v>115</v>
      </c>
      <c r="E3990" s="97"/>
      <c r="F3990" s="97" t="s">
        <v>5902</v>
      </c>
      <c r="G3990" s="160" t="s">
        <v>5895</v>
      </c>
      <c r="H3990" s="634">
        <v>510000</v>
      </c>
      <c r="I3990" s="97" t="s">
        <v>693</v>
      </c>
      <c r="J3990" s="510" t="s">
        <v>5827</v>
      </c>
      <c r="K3990" s="97">
        <v>365</v>
      </c>
      <c r="L3990" s="98"/>
    </row>
    <row r="3991" spans="1:12" ht="25.5" hidden="1" x14ac:dyDescent="0.2">
      <c r="A3991" s="3">
        <v>3985</v>
      </c>
      <c r="B3991" s="97">
        <v>7001</v>
      </c>
      <c r="C3991" s="98" t="s">
        <v>5896</v>
      </c>
      <c r="D3991" s="97">
        <v>116</v>
      </c>
      <c r="E3991" s="97"/>
      <c r="F3991" s="97" t="s">
        <v>5902</v>
      </c>
      <c r="G3991" s="160">
        <v>50201706</v>
      </c>
      <c r="H3991" s="634">
        <f>(3089.11*15)</f>
        <v>46336.65</v>
      </c>
      <c r="I3991" s="97" t="s">
        <v>720</v>
      </c>
      <c r="J3991" s="510" t="s">
        <v>5827</v>
      </c>
      <c r="K3991" s="160">
        <v>374</v>
      </c>
      <c r="L3991" s="98" t="s">
        <v>5897</v>
      </c>
    </row>
    <row r="3992" spans="1:12" ht="38.25" hidden="1" x14ac:dyDescent="0.2">
      <c r="A3992" s="3">
        <v>3986</v>
      </c>
      <c r="B3992" s="97">
        <v>7001</v>
      </c>
      <c r="C3992" s="98" t="s">
        <v>5898</v>
      </c>
      <c r="D3992" s="97">
        <v>117</v>
      </c>
      <c r="E3992" s="97"/>
      <c r="F3992" s="97" t="s">
        <v>5902</v>
      </c>
      <c r="G3992" s="160">
        <v>50161509</v>
      </c>
      <c r="H3992" s="634">
        <f>(1316.83*6)</f>
        <v>7900.98</v>
      </c>
      <c r="I3992" s="97" t="s">
        <v>720</v>
      </c>
      <c r="J3992" s="510" t="s">
        <v>5827</v>
      </c>
      <c r="K3992" s="160">
        <v>374</v>
      </c>
      <c r="L3992" s="98" t="s">
        <v>5897</v>
      </c>
    </row>
    <row r="3993" spans="1:12" ht="89.25" hidden="1" x14ac:dyDescent="0.2">
      <c r="A3993" s="3">
        <v>3987</v>
      </c>
      <c r="B3993" s="97">
        <v>7001</v>
      </c>
      <c r="C3993" s="518" t="s">
        <v>5899</v>
      </c>
      <c r="D3993" s="97">
        <v>118</v>
      </c>
      <c r="E3993" s="97"/>
      <c r="F3993" s="97" t="s">
        <v>5902</v>
      </c>
      <c r="G3993" s="160">
        <v>40142501</v>
      </c>
      <c r="H3993" s="634">
        <f>(2006.3*4)</f>
        <v>8025.2</v>
      </c>
      <c r="I3993" s="97" t="s">
        <v>720</v>
      </c>
      <c r="J3993" s="510" t="s">
        <v>5827</v>
      </c>
      <c r="K3993" s="97">
        <v>374</v>
      </c>
      <c r="L3993" s="98" t="s">
        <v>5897</v>
      </c>
    </row>
    <row r="3994" spans="1:12" ht="25.5" hidden="1" x14ac:dyDescent="0.2">
      <c r="A3994" s="3">
        <v>3988</v>
      </c>
      <c r="B3994" s="97">
        <v>7001</v>
      </c>
      <c r="C3994" s="518" t="s">
        <v>5900</v>
      </c>
      <c r="D3994" s="97">
        <v>119</v>
      </c>
      <c r="E3994" s="97"/>
      <c r="F3994" s="97" t="s">
        <v>5902</v>
      </c>
      <c r="G3994" s="160"/>
      <c r="H3994" s="634">
        <f>(D3994*2500)</f>
        <v>297500</v>
      </c>
      <c r="I3994" s="97" t="s">
        <v>693</v>
      </c>
      <c r="J3994" s="510" t="s">
        <v>5827</v>
      </c>
      <c r="K3994" s="97"/>
      <c r="L3994" s="98" t="s">
        <v>5901</v>
      </c>
    </row>
    <row r="3995" spans="1:12" hidden="1" x14ac:dyDescent="0.2">
      <c r="A3995" s="3">
        <v>3989</v>
      </c>
      <c r="B3995" s="97">
        <v>7001</v>
      </c>
      <c r="C3995" s="518"/>
      <c r="D3995" s="97">
        <v>120</v>
      </c>
      <c r="E3995" s="97"/>
      <c r="F3995" s="97" t="s">
        <v>5902</v>
      </c>
      <c r="G3995" s="160"/>
      <c r="H3995" s="634"/>
      <c r="I3995" s="97" t="s">
        <v>693</v>
      </c>
      <c r="J3995" s="510" t="s">
        <v>5827</v>
      </c>
      <c r="K3995" s="97"/>
      <c r="L3995" s="98"/>
    </row>
    <row r="3996" spans="1:12" hidden="1" x14ac:dyDescent="0.2">
      <c r="A3996" s="3">
        <v>3990</v>
      </c>
      <c r="B3996" s="97">
        <v>7005</v>
      </c>
      <c r="C3996" s="98" t="s">
        <v>37</v>
      </c>
      <c r="D3996" s="97">
        <v>90</v>
      </c>
      <c r="E3996" s="97"/>
      <c r="F3996" s="97" t="s">
        <v>5902</v>
      </c>
      <c r="G3996" s="160">
        <v>50201706</v>
      </c>
      <c r="H3996" s="557">
        <v>266711.94</v>
      </c>
      <c r="I3996" s="97" t="s">
        <v>720</v>
      </c>
      <c r="J3996" s="510">
        <v>44935</v>
      </c>
      <c r="K3996" s="160">
        <v>374</v>
      </c>
      <c r="L3996" s="799" t="s">
        <v>5903</v>
      </c>
    </row>
    <row r="3997" spans="1:12" hidden="1" x14ac:dyDescent="0.2">
      <c r="A3997" s="3">
        <v>3991</v>
      </c>
      <c r="B3997" s="97">
        <v>7005</v>
      </c>
      <c r="C3997" s="98" t="s">
        <v>42</v>
      </c>
      <c r="D3997" s="97">
        <v>20</v>
      </c>
      <c r="E3997" s="97"/>
      <c r="F3997" s="97" t="s">
        <v>5902</v>
      </c>
      <c r="G3997" s="160">
        <v>50161509</v>
      </c>
      <c r="H3997" s="557">
        <v>27641.592000000001</v>
      </c>
      <c r="I3997" s="97" t="s">
        <v>720</v>
      </c>
      <c r="J3997" s="510">
        <v>44935</v>
      </c>
      <c r="K3997" s="160">
        <v>374</v>
      </c>
      <c r="L3997" s="799"/>
    </row>
    <row r="3998" spans="1:12" ht="25.5" hidden="1" x14ac:dyDescent="0.2">
      <c r="A3998" s="3">
        <v>3992</v>
      </c>
      <c r="B3998" s="97">
        <v>7005</v>
      </c>
      <c r="C3998" s="98" t="s">
        <v>5904</v>
      </c>
      <c r="D3998" s="97">
        <v>12</v>
      </c>
      <c r="E3998" s="97"/>
      <c r="F3998" s="97" t="s">
        <v>5902</v>
      </c>
      <c r="G3998" s="160">
        <v>76111801</v>
      </c>
      <c r="H3998" s="557">
        <v>143880</v>
      </c>
      <c r="I3998" s="97" t="s">
        <v>295</v>
      </c>
      <c r="J3998" s="510">
        <v>44935</v>
      </c>
      <c r="K3998" s="160">
        <v>248</v>
      </c>
      <c r="L3998" s="98" t="s">
        <v>5905</v>
      </c>
    </row>
    <row r="3999" spans="1:12" ht="51" hidden="1" x14ac:dyDescent="0.2">
      <c r="A3999" s="3">
        <v>3993</v>
      </c>
      <c r="B3999" s="97">
        <v>7005</v>
      </c>
      <c r="C3999" s="98" t="s">
        <v>5906</v>
      </c>
      <c r="D3999" s="97">
        <v>1</v>
      </c>
      <c r="E3999" s="97"/>
      <c r="F3999" s="97" t="s">
        <v>5902</v>
      </c>
      <c r="G3999" s="160">
        <v>42172001</v>
      </c>
      <c r="H3999" s="557">
        <v>168614.32500000001</v>
      </c>
      <c r="I3999" s="97" t="s">
        <v>693</v>
      </c>
      <c r="J3999" s="510">
        <v>44935</v>
      </c>
      <c r="K3999" s="160">
        <v>365</v>
      </c>
      <c r="L3999" s="98" t="s">
        <v>5907</v>
      </c>
    </row>
    <row r="4000" spans="1:12" ht="38.25" hidden="1" x14ac:dyDescent="0.2">
      <c r="A4000" s="3">
        <v>3994</v>
      </c>
      <c r="B4000" s="97">
        <v>7005</v>
      </c>
      <c r="C4000" s="98" t="s">
        <v>5908</v>
      </c>
      <c r="D4000" s="97">
        <v>4</v>
      </c>
      <c r="E4000" s="97"/>
      <c r="F4000" s="97" t="s">
        <v>5902</v>
      </c>
      <c r="G4000" s="160">
        <v>52161699</v>
      </c>
      <c r="H4000" s="557">
        <v>38280</v>
      </c>
      <c r="I4000" s="97" t="s">
        <v>2146</v>
      </c>
      <c r="J4000" s="510">
        <v>44605</v>
      </c>
      <c r="K4000" s="160">
        <v>351</v>
      </c>
      <c r="L4000" s="98" t="s">
        <v>5909</v>
      </c>
    </row>
    <row r="4001" spans="1:12" ht="25.5" hidden="1" x14ac:dyDescent="0.2">
      <c r="A4001" s="3">
        <v>3995</v>
      </c>
      <c r="B4001" s="97">
        <v>7005</v>
      </c>
      <c r="C4001" s="98" t="s">
        <v>5910</v>
      </c>
      <c r="D4001" s="97">
        <v>4</v>
      </c>
      <c r="E4001" s="97"/>
      <c r="F4001" s="97" t="s">
        <v>5902</v>
      </c>
      <c r="G4001" s="160">
        <v>43211706</v>
      </c>
      <c r="H4001" s="557">
        <v>57156</v>
      </c>
      <c r="I4001" s="97" t="s">
        <v>2146</v>
      </c>
      <c r="J4001" s="510">
        <v>44668</v>
      </c>
      <c r="K4001" s="160">
        <v>351</v>
      </c>
      <c r="L4001" s="98" t="s">
        <v>5911</v>
      </c>
    </row>
    <row r="4002" spans="1:12" ht="25.5" hidden="1" x14ac:dyDescent="0.2">
      <c r="A4002" s="3">
        <v>3996</v>
      </c>
      <c r="B4002" s="97">
        <v>7005</v>
      </c>
      <c r="C4002" s="98" t="s">
        <v>89</v>
      </c>
      <c r="D4002" s="97">
        <v>4</v>
      </c>
      <c r="E4002" s="97"/>
      <c r="F4002" s="97" t="s">
        <v>5902</v>
      </c>
      <c r="G4002" s="160">
        <v>43211708</v>
      </c>
      <c r="H4002" s="557">
        <v>11836</v>
      </c>
      <c r="I4002" s="97" t="s">
        <v>2146</v>
      </c>
      <c r="J4002" s="510">
        <v>44668</v>
      </c>
      <c r="K4002" s="160">
        <v>351</v>
      </c>
      <c r="L4002" s="98" t="s">
        <v>5912</v>
      </c>
    </row>
    <row r="4003" spans="1:12" ht="25.5" hidden="1" x14ac:dyDescent="0.2">
      <c r="A4003" s="3">
        <v>3997</v>
      </c>
      <c r="B4003" s="97">
        <v>7005</v>
      </c>
      <c r="C4003" s="98" t="s">
        <v>5913</v>
      </c>
      <c r="D4003" s="97">
        <v>2</v>
      </c>
      <c r="E4003" s="97"/>
      <c r="F4003" s="97" t="s">
        <v>5902</v>
      </c>
      <c r="G4003" s="160">
        <v>24102004</v>
      </c>
      <c r="H4003" s="557">
        <v>175890</v>
      </c>
      <c r="I4003" s="97" t="s">
        <v>761</v>
      </c>
      <c r="J4003" s="510">
        <v>44598</v>
      </c>
      <c r="K4003" s="160">
        <v>403</v>
      </c>
      <c r="L4003" s="98" t="s">
        <v>5914</v>
      </c>
    </row>
    <row r="4004" spans="1:12" ht="25.5" hidden="1" x14ac:dyDescent="0.2">
      <c r="A4004" s="3">
        <v>3998</v>
      </c>
      <c r="B4004" s="97">
        <v>7005</v>
      </c>
      <c r="C4004" s="98" t="s">
        <v>2732</v>
      </c>
      <c r="D4004" s="97">
        <v>10</v>
      </c>
      <c r="E4004" s="97"/>
      <c r="F4004" s="97" t="s">
        <v>5902</v>
      </c>
      <c r="G4004" s="160">
        <v>47131810</v>
      </c>
      <c r="H4004" s="557">
        <v>11681.45</v>
      </c>
      <c r="I4004" s="97" t="s">
        <v>3897</v>
      </c>
      <c r="J4004" s="510">
        <v>44731</v>
      </c>
      <c r="K4004" s="97">
        <v>354</v>
      </c>
      <c r="L4004" s="98" t="s">
        <v>5915</v>
      </c>
    </row>
    <row r="4005" spans="1:12" ht="25.5" hidden="1" x14ac:dyDescent="0.2">
      <c r="A4005" s="3">
        <v>3999</v>
      </c>
      <c r="B4005" s="97">
        <v>7005</v>
      </c>
      <c r="C4005" s="98" t="s">
        <v>5916</v>
      </c>
      <c r="D4005" s="97">
        <v>10</v>
      </c>
      <c r="E4005" s="97"/>
      <c r="F4005" s="97" t="s">
        <v>5902</v>
      </c>
      <c r="G4005" s="160">
        <v>47131603</v>
      </c>
      <c r="H4005" s="557">
        <v>11876.15</v>
      </c>
      <c r="I4005" s="97" t="s">
        <v>3897</v>
      </c>
      <c r="J4005" s="510">
        <v>44731</v>
      </c>
      <c r="K4005" s="97">
        <v>354</v>
      </c>
      <c r="L4005" s="98" t="s">
        <v>5917</v>
      </c>
    </row>
    <row r="4006" spans="1:12" ht="25.5" hidden="1" x14ac:dyDescent="0.2">
      <c r="A4006" s="3">
        <v>4000</v>
      </c>
      <c r="B4006" s="97">
        <v>7005</v>
      </c>
      <c r="C4006" s="98" t="s">
        <v>5918</v>
      </c>
      <c r="D4006" s="97">
        <v>1</v>
      </c>
      <c r="E4006" s="97"/>
      <c r="F4006" s="97" t="s">
        <v>5902</v>
      </c>
      <c r="G4006" s="160">
        <v>39101616</v>
      </c>
      <c r="H4006" s="634">
        <v>78447.291999999987</v>
      </c>
      <c r="I4006" s="97" t="s">
        <v>364</v>
      </c>
      <c r="J4006" s="510">
        <v>45187</v>
      </c>
      <c r="K4006" s="97">
        <v>304</v>
      </c>
      <c r="L4006" s="98" t="s">
        <v>5919</v>
      </c>
    </row>
    <row r="4007" spans="1:12" ht="63.75" hidden="1" x14ac:dyDescent="0.2">
      <c r="A4007" s="3">
        <v>4001</v>
      </c>
      <c r="B4007" s="97">
        <v>7005</v>
      </c>
      <c r="C4007" s="98" t="s">
        <v>5920</v>
      </c>
      <c r="D4007" s="97">
        <v>2</v>
      </c>
      <c r="E4007" s="97"/>
      <c r="F4007" s="97" t="s">
        <v>5902</v>
      </c>
      <c r="G4007" s="160">
        <v>40161502</v>
      </c>
      <c r="H4007" s="634">
        <v>19031.232</v>
      </c>
      <c r="I4007" s="97" t="s">
        <v>693</v>
      </c>
      <c r="J4007" s="510">
        <v>44815</v>
      </c>
      <c r="K4007" s="97">
        <v>364</v>
      </c>
      <c r="L4007" s="512" t="s">
        <v>5921</v>
      </c>
    </row>
    <row r="4008" spans="1:12" ht="63.75" hidden="1" x14ac:dyDescent="0.2">
      <c r="A4008" s="3">
        <v>4002</v>
      </c>
      <c r="B4008" s="97">
        <v>7005</v>
      </c>
      <c r="C4008" s="98" t="s">
        <v>5922</v>
      </c>
      <c r="D4008" s="97">
        <v>2</v>
      </c>
      <c r="E4008" s="97"/>
      <c r="F4008" s="97" t="s">
        <v>5902</v>
      </c>
      <c r="G4008" s="160">
        <v>40161502</v>
      </c>
      <c r="H4008" s="634">
        <v>10585.52</v>
      </c>
      <c r="I4008" s="97" t="s">
        <v>693</v>
      </c>
      <c r="J4008" s="510">
        <v>44815</v>
      </c>
      <c r="K4008" s="97">
        <v>364</v>
      </c>
      <c r="L4008" s="512" t="s">
        <v>5921</v>
      </c>
    </row>
    <row r="4009" spans="1:12" ht="38.25" hidden="1" x14ac:dyDescent="0.2">
      <c r="A4009" s="3">
        <v>4003</v>
      </c>
      <c r="B4009" s="97">
        <v>7005</v>
      </c>
      <c r="C4009" s="98" t="s">
        <v>5923</v>
      </c>
      <c r="D4009" s="97">
        <v>2</v>
      </c>
      <c r="E4009" s="97"/>
      <c r="F4009" s="97" t="s">
        <v>5902</v>
      </c>
      <c r="G4009" s="160">
        <v>41104212</v>
      </c>
      <c r="H4009" s="634">
        <v>28661.215000000004</v>
      </c>
      <c r="I4009" s="97" t="s">
        <v>693</v>
      </c>
      <c r="J4009" s="510">
        <v>44815</v>
      </c>
      <c r="K4009" s="97">
        <v>364</v>
      </c>
      <c r="L4009" s="512" t="s">
        <v>5921</v>
      </c>
    </row>
    <row r="4010" spans="1:12" hidden="1" x14ac:dyDescent="0.2">
      <c r="A4010" s="3">
        <v>4004</v>
      </c>
      <c r="B4010" s="97">
        <v>7005</v>
      </c>
      <c r="C4010" s="98" t="s">
        <v>5924</v>
      </c>
      <c r="D4010" s="97">
        <v>12</v>
      </c>
      <c r="E4010" s="97"/>
      <c r="F4010" s="97" t="s">
        <v>5902</v>
      </c>
      <c r="G4010" s="160">
        <v>52152102</v>
      </c>
      <c r="H4010" s="634">
        <v>7260</v>
      </c>
      <c r="I4010" s="97" t="s">
        <v>3899</v>
      </c>
      <c r="J4010" s="510">
        <v>44850</v>
      </c>
      <c r="K4010" s="97">
        <v>359</v>
      </c>
      <c r="L4010" s="499" t="s">
        <v>5925</v>
      </c>
    </row>
    <row r="4011" spans="1:12" hidden="1" x14ac:dyDescent="0.2">
      <c r="A4011" s="3">
        <v>4005</v>
      </c>
      <c r="B4011" s="97">
        <v>7005</v>
      </c>
      <c r="C4011" s="98" t="s">
        <v>5926</v>
      </c>
      <c r="D4011" s="97">
        <v>1</v>
      </c>
      <c r="E4011" s="97"/>
      <c r="F4011" s="97" t="s">
        <v>5902</v>
      </c>
      <c r="G4011" s="160">
        <v>52152016</v>
      </c>
      <c r="H4011" s="634">
        <v>21235.5</v>
      </c>
      <c r="I4011" s="97" t="s">
        <v>3899</v>
      </c>
      <c r="J4011" s="510">
        <v>44850</v>
      </c>
      <c r="K4011" s="97">
        <v>359</v>
      </c>
      <c r="L4011" s="499" t="s">
        <v>5925</v>
      </c>
    </row>
    <row r="4012" spans="1:12" hidden="1" x14ac:dyDescent="0.2">
      <c r="A4012" s="3">
        <v>4006</v>
      </c>
      <c r="B4012" s="97">
        <v>7005</v>
      </c>
      <c r="C4012" s="98" t="s">
        <v>5927</v>
      </c>
      <c r="D4012" s="97">
        <v>12</v>
      </c>
      <c r="E4012" s="97"/>
      <c r="F4012" s="97" t="s">
        <v>5902</v>
      </c>
      <c r="G4012" s="160">
        <v>52151703</v>
      </c>
      <c r="H4012" s="634">
        <v>1980</v>
      </c>
      <c r="I4012" s="97" t="s">
        <v>3899</v>
      </c>
      <c r="J4012" s="510">
        <v>44850</v>
      </c>
      <c r="K4012" s="97">
        <v>359</v>
      </c>
      <c r="L4012" s="499" t="s">
        <v>5925</v>
      </c>
    </row>
    <row r="4013" spans="1:12" hidden="1" x14ac:dyDescent="0.2">
      <c r="A4013" s="3">
        <v>4007</v>
      </c>
      <c r="B4013" s="97">
        <v>7005</v>
      </c>
      <c r="C4013" s="98" t="s">
        <v>5928</v>
      </c>
      <c r="D4013" s="97">
        <v>12</v>
      </c>
      <c r="E4013" s="97"/>
      <c r="F4013" s="97" t="s">
        <v>5902</v>
      </c>
      <c r="G4013" s="160">
        <v>52151704</v>
      </c>
      <c r="H4013" s="634">
        <v>1980</v>
      </c>
      <c r="I4013" s="97" t="s">
        <v>3899</v>
      </c>
      <c r="J4013" s="510">
        <v>44850</v>
      </c>
      <c r="K4013" s="97">
        <v>359</v>
      </c>
      <c r="L4013" s="499" t="s">
        <v>5925</v>
      </c>
    </row>
    <row r="4014" spans="1:12" hidden="1" x14ac:dyDescent="0.2">
      <c r="A4014" s="3">
        <v>4008</v>
      </c>
      <c r="B4014" s="97">
        <v>7005</v>
      </c>
      <c r="C4014" s="98" t="s">
        <v>5929</v>
      </c>
      <c r="D4014" s="97">
        <v>12</v>
      </c>
      <c r="E4014" s="97"/>
      <c r="F4014" s="97" t="s">
        <v>5902</v>
      </c>
      <c r="G4014" s="160">
        <v>52151702</v>
      </c>
      <c r="H4014" s="634">
        <v>2310</v>
      </c>
      <c r="I4014" s="97" t="s">
        <v>3899</v>
      </c>
      <c r="J4014" s="510">
        <v>44850</v>
      </c>
      <c r="K4014" s="97">
        <v>359</v>
      </c>
      <c r="L4014" s="499" t="s">
        <v>5925</v>
      </c>
    </row>
    <row r="4015" spans="1:12" hidden="1" x14ac:dyDescent="0.2">
      <c r="A4015" s="3">
        <v>4009</v>
      </c>
      <c r="B4015" s="97">
        <v>7005</v>
      </c>
      <c r="C4015" s="98" t="s">
        <v>5930</v>
      </c>
      <c r="D4015" s="97">
        <v>1</v>
      </c>
      <c r="E4015" s="97"/>
      <c r="F4015" s="97" t="s">
        <v>5902</v>
      </c>
      <c r="G4015" s="160">
        <v>52141539</v>
      </c>
      <c r="H4015" s="634">
        <v>40920</v>
      </c>
      <c r="I4015" s="97" t="s">
        <v>3899</v>
      </c>
      <c r="J4015" s="510">
        <v>44850</v>
      </c>
      <c r="K4015" s="97">
        <v>359</v>
      </c>
      <c r="L4015" s="499" t="s">
        <v>5925</v>
      </c>
    </row>
    <row r="4016" spans="1:12" ht="25.5" hidden="1" x14ac:dyDescent="0.2">
      <c r="A4016" s="3">
        <v>4010</v>
      </c>
      <c r="B4016" s="97">
        <v>7005</v>
      </c>
      <c r="C4016" s="98" t="s">
        <v>5931</v>
      </c>
      <c r="D4016" s="97">
        <v>24</v>
      </c>
      <c r="E4016" s="97"/>
      <c r="F4016" s="97" t="s">
        <v>5902</v>
      </c>
      <c r="G4016" s="160">
        <v>44121701</v>
      </c>
      <c r="H4016" s="634">
        <v>13200</v>
      </c>
      <c r="I4016" s="97" t="s">
        <v>1901</v>
      </c>
      <c r="J4016" s="510">
        <v>44724</v>
      </c>
      <c r="K4016" s="97">
        <v>350</v>
      </c>
      <c r="L4016" s="512" t="s">
        <v>5932</v>
      </c>
    </row>
    <row r="4017" spans="1:12" ht="25.5" hidden="1" x14ac:dyDescent="0.2">
      <c r="A4017" s="3">
        <v>4011</v>
      </c>
      <c r="B4017" s="97">
        <v>7005</v>
      </c>
      <c r="C4017" s="98" t="s">
        <v>5933</v>
      </c>
      <c r="D4017" s="97">
        <v>24</v>
      </c>
      <c r="E4017" s="97"/>
      <c r="F4017" s="97" t="s">
        <v>5902</v>
      </c>
      <c r="G4017" s="160">
        <v>44121701</v>
      </c>
      <c r="H4017" s="634">
        <v>13200</v>
      </c>
      <c r="I4017" s="97" t="s">
        <v>1901</v>
      </c>
      <c r="J4017" s="510">
        <v>44724</v>
      </c>
      <c r="K4017" s="97">
        <v>350</v>
      </c>
      <c r="L4017" s="512" t="s">
        <v>5932</v>
      </c>
    </row>
    <row r="4018" spans="1:12" ht="25.5" hidden="1" x14ac:dyDescent="0.2">
      <c r="A4018" s="3">
        <v>4012</v>
      </c>
      <c r="B4018" s="97">
        <v>7005</v>
      </c>
      <c r="C4018" s="98" t="s">
        <v>5934</v>
      </c>
      <c r="D4018" s="97">
        <v>6</v>
      </c>
      <c r="E4018" s="97"/>
      <c r="F4018" s="97" t="s">
        <v>5902</v>
      </c>
      <c r="G4018" s="160">
        <v>31201512</v>
      </c>
      <c r="H4018" s="634">
        <v>7590</v>
      </c>
      <c r="I4018" s="97" t="s">
        <v>1901</v>
      </c>
      <c r="J4018" s="510">
        <v>44724</v>
      </c>
      <c r="K4018" s="97">
        <v>350</v>
      </c>
      <c r="L4018" s="512" t="s">
        <v>5932</v>
      </c>
    </row>
    <row r="4019" spans="1:12" ht="25.5" hidden="1" x14ac:dyDescent="0.2">
      <c r="A4019" s="3">
        <v>4013</v>
      </c>
      <c r="B4019" s="97">
        <v>7005</v>
      </c>
      <c r="C4019" s="98" t="s">
        <v>5935</v>
      </c>
      <c r="D4019" s="97">
        <v>8</v>
      </c>
      <c r="E4019" s="97"/>
      <c r="F4019" s="97" t="s">
        <v>5902</v>
      </c>
      <c r="G4019" s="160">
        <v>44121801</v>
      </c>
      <c r="H4019" s="634">
        <v>17512</v>
      </c>
      <c r="I4019" s="97" t="s">
        <v>1901</v>
      </c>
      <c r="J4019" s="510">
        <v>44724</v>
      </c>
      <c r="K4019" s="97">
        <v>350</v>
      </c>
      <c r="L4019" s="512" t="s">
        <v>5932</v>
      </c>
    </row>
    <row r="4020" spans="1:12" ht="25.5" hidden="1" x14ac:dyDescent="0.2">
      <c r="A4020" s="3">
        <v>4014</v>
      </c>
      <c r="B4020" s="97">
        <v>7005</v>
      </c>
      <c r="C4020" s="98" t="s">
        <v>5936</v>
      </c>
      <c r="D4020" s="97">
        <v>20</v>
      </c>
      <c r="E4020" s="97"/>
      <c r="F4020" s="97" t="s">
        <v>5902</v>
      </c>
      <c r="G4020" s="160">
        <v>44121804</v>
      </c>
      <c r="H4020" s="634">
        <v>3850</v>
      </c>
      <c r="I4020" s="97" t="s">
        <v>1901</v>
      </c>
      <c r="J4020" s="510">
        <v>44724</v>
      </c>
      <c r="K4020" s="97">
        <v>350</v>
      </c>
      <c r="L4020" s="512" t="s">
        <v>5932</v>
      </c>
    </row>
    <row r="4021" spans="1:12" ht="25.5" hidden="1" x14ac:dyDescent="0.2">
      <c r="A4021" s="3">
        <v>4015</v>
      </c>
      <c r="B4021" s="97">
        <v>7005</v>
      </c>
      <c r="C4021" s="98" t="s">
        <v>5937</v>
      </c>
      <c r="D4021" s="97">
        <v>1</v>
      </c>
      <c r="E4021" s="97"/>
      <c r="F4021" s="97" t="s">
        <v>5902</v>
      </c>
      <c r="G4021" s="160">
        <v>44122107</v>
      </c>
      <c r="H4021" s="634">
        <v>742.5</v>
      </c>
      <c r="I4021" s="97" t="s">
        <v>1901</v>
      </c>
      <c r="J4021" s="510">
        <v>44724</v>
      </c>
      <c r="K4021" s="97">
        <v>350</v>
      </c>
      <c r="L4021" s="512" t="s">
        <v>5932</v>
      </c>
    </row>
    <row r="4022" spans="1:12" ht="38.25" hidden="1" x14ac:dyDescent="0.2">
      <c r="A4022" s="3">
        <v>4016</v>
      </c>
      <c r="B4022" s="97">
        <v>7005</v>
      </c>
      <c r="C4022" s="98" t="s">
        <v>5938</v>
      </c>
      <c r="D4022" s="97">
        <v>3</v>
      </c>
      <c r="E4022" s="97"/>
      <c r="F4022" s="97" t="s">
        <v>5902</v>
      </c>
      <c r="G4022" s="160">
        <v>44121708</v>
      </c>
      <c r="H4022" s="634">
        <v>2145</v>
      </c>
      <c r="I4022" s="97" t="s">
        <v>1901</v>
      </c>
      <c r="J4022" s="510">
        <v>44724</v>
      </c>
      <c r="K4022" s="97">
        <v>350</v>
      </c>
      <c r="L4022" s="512" t="s">
        <v>5932</v>
      </c>
    </row>
    <row r="4023" spans="1:12" ht="38.25" hidden="1" x14ac:dyDescent="0.2">
      <c r="A4023" s="3">
        <v>4017</v>
      </c>
      <c r="B4023" s="97">
        <v>7005</v>
      </c>
      <c r="C4023" s="98" t="s">
        <v>5939</v>
      </c>
      <c r="D4023" s="97">
        <v>3</v>
      </c>
      <c r="E4023" s="97"/>
      <c r="F4023" s="97" t="s">
        <v>5902</v>
      </c>
      <c r="G4023" s="160">
        <v>44121708</v>
      </c>
      <c r="H4023" s="634">
        <v>2145</v>
      </c>
      <c r="I4023" s="97" t="s">
        <v>1901</v>
      </c>
      <c r="J4023" s="510">
        <v>44724</v>
      </c>
      <c r="K4023" s="97">
        <v>350</v>
      </c>
      <c r="L4023" s="512" t="s">
        <v>5932</v>
      </c>
    </row>
    <row r="4024" spans="1:12" ht="25.5" hidden="1" x14ac:dyDescent="0.2">
      <c r="A4024" s="3">
        <v>4018</v>
      </c>
      <c r="B4024" s="97">
        <v>7005</v>
      </c>
      <c r="C4024" s="98" t="s">
        <v>5940</v>
      </c>
      <c r="D4024" s="97">
        <v>6</v>
      </c>
      <c r="E4024" s="97"/>
      <c r="F4024" s="97" t="s">
        <v>5902</v>
      </c>
      <c r="G4024" s="160">
        <v>44121708</v>
      </c>
      <c r="H4024" s="634">
        <v>4290</v>
      </c>
      <c r="I4024" s="97" t="s">
        <v>1901</v>
      </c>
      <c r="J4024" s="510">
        <v>44724</v>
      </c>
      <c r="K4024" s="97">
        <v>350</v>
      </c>
      <c r="L4024" s="512" t="s">
        <v>5932</v>
      </c>
    </row>
    <row r="4025" spans="1:12" ht="38.25" hidden="1" x14ac:dyDescent="0.2">
      <c r="A4025" s="3">
        <v>4019</v>
      </c>
      <c r="B4025" s="97">
        <v>7005</v>
      </c>
      <c r="C4025" s="98" t="s">
        <v>5941</v>
      </c>
      <c r="D4025" s="97">
        <v>6</v>
      </c>
      <c r="E4025" s="97"/>
      <c r="F4025" s="97" t="s">
        <v>5902</v>
      </c>
      <c r="G4025" s="160">
        <v>44121708</v>
      </c>
      <c r="H4025" s="634">
        <v>4290</v>
      </c>
      <c r="I4025" s="97" t="s">
        <v>1901</v>
      </c>
      <c r="J4025" s="510">
        <v>44724</v>
      </c>
      <c r="K4025" s="97">
        <v>350</v>
      </c>
      <c r="L4025" s="512" t="s">
        <v>5932</v>
      </c>
    </row>
    <row r="4026" spans="1:12" ht="38.25" hidden="1" x14ac:dyDescent="0.2">
      <c r="A4026" s="3">
        <v>4020</v>
      </c>
      <c r="B4026" s="97">
        <v>7005</v>
      </c>
      <c r="C4026" s="98" t="s">
        <v>5942</v>
      </c>
      <c r="D4026" s="97">
        <v>6</v>
      </c>
      <c r="E4026" s="97"/>
      <c r="F4026" s="97" t="s">
        <v>5902</v>
      </c>
      <c r="G4026" s="160">
        <v>44121708</v>
      </c>
      <c r="H4026" s="634">
        <v>4290</v>
      </c>
      <c r="I4026" s="97" t="s">
        <v>1901</v>
      </c>
      <c r="J4026" s="510">
        <v>44724</v>
      </c>
      <c r="K4026" s="97">
        <v>350</v>
      </c>
      <c r="L4026" s="512" t="s">
        <v>5932</v>
      </c>
    </row>
    <row r="4027" spans="1:12" ht="25.5" hidden="1" x14ac:dyDescent="0.2">
      <c r="A4027" s="3">
        <v>4021</v>
      </c>
      <c r="B4027" s="97">
        <v>7005</v>
      </c>
      <c r="C4027" s="98" t="s">
        <v>5943</v>
      </c>
      <c r="D4027" s="97">
        <v>1</v>
      </c>
      <c r="E4027" s="97"/>
      <c r="F4027" s="97" t="s">
        <v>5902</v>
      </c>
      <c r="G4027" s="160">
        <v>31201512</v>
      </c>
      <c r="H4027" s="634">
        <v>2475</v>
      </c>
      <c r="I4027" s="97" t="s">
        <v>1901</v>
      </c>
      <c r="J4027" s="510">
        <v>44724</v>
      </c>
      <c r="K4027" s="97">
        <v>350</v>
      </c>
      <c r="L4027" s="512" t="s">
        <v>5932</v>
      </c>
    </row>
    <row r="4028" spans="1:12" ht="38.25" hidden="1" x14ac:dyDescent="0.2">
      <c r="A4028" s="3">
        <v>4022</v>
      </c>
      <c r="B4028" s="97">
        <v>7005</v>
      </c>
      <c r="C4028" s="98" t="s">
        <v>5944</v>
      </c>
      <c r="D4028" s="97">
        <v>1</v>
      </c>
      <c r="E4028" s="97"/>
      <c r="F4028" s="97" t="s">
        <v>5902</v>
      </c>
      <c r="G4028" s="160">
        <v>44122104</v>
      </c>
      <c r="H4028" s="634">
        <v>632.5</v>
      </c>
      <c r="I4028" s="97" t="s">
        <v>1901</v>
      </c>
      <c r="J4028" s="510">
        <v>44724</v>
      </c>
      <c r="K4028" s="97">
        <v>350</v>
      </c>
      <c r="L4028" s="512" t="s">
        <v>5932</v>
      </c>
    </row>
    <row r="4029" spans="1:12" ht="25.5" hidden="1" x14ac:dyDescent="0.2">
      <c r="A4029" s="3">
        <v>4023</v>
      </c>
      <c r="B4029" s="97">
        <v>7005</v>
      </c>
      <c r="C4029" s="98" t="s">
        <v>5945</v>
      </c>
      <c r="D4029" s="97">
        <v>24</v>
      </c>
      <c r="E4029" s="97"/>
      <c r="F4029" s="97" t="s">
        <v>5902</v>
      </c>
      <c r="G4029" s="160">
        <v>27112309</v>
      </c>
      <c r="H4029" s="634">
        <v>4620</v>
      </c>
      <c r="I4029" s="97" t="s">
        <v>1901</v>
      </c>
      <c r="J4029" s="510">
        <v>44724</v>
      </c>
      <c r="K4029" s="97">
        <v>350</v>
      </c>
      <c r="L4029" s="512" t="s">
        <v>5932</v>
      </c>
    </row>
    <row r="4030" spans="1:12" ht="25.5" hidden="1" x14ac:dyDescent="0.2">
      <c r="A4030" s="3">
        <v>4024</v>
      </c>
      <c r="B4030" s="97">
        <v>7005</v>
      </c>
      <c r="C4030" s="98" t="s">
        <v>5946</v>
      </c>
      <c r="D4030" s="97">
        <v>2</v>
      </c>
      <c r="E4030" s="97"/>
      <c r="F4030" s="97" t="s">
        <v>5902</v>
      </c>
      <c r="G4030" s="160">
        <v>31201610</v>
      </c>
      <c r="H4030" s="634">
        <v>4180</v>
      </c>
      <c r="I4030" s="97" t="s">
        <v>1901</v>
      </c>
      <c r="J4030" s="510">
        <v>44724</v>
      </c>
      <c r="K4030" s="97">
        <v>350</v>
      </c>
      <c r="L4030" s="512" t="s">
        <v>5932</v>
      </c>
    </row>
    <row r="4031" spans="1:12" ht="38.25" hidden="1" x14ac:dyDescent="0.2">
      <c r="A4031" s="3">
        <v>4025</v>
      </c>
      <c r="B4031" s="97">
        <v>7005</v>
      </c>
      <c r="C4031" s="98" t="s">
        <v>5947</v>
      </c>
      <c r="D4031" s="97">
        <v>3</v>
      </c>
      <c r="E4031" s="97"/>
      <c r="F4031" s="97" t="s">
        <v>5902</v>
      </c>
      <c r="G4031" s="160">
        <v>44122029</v>
      </c>
      <c r="H4031" s="634">
        <v>4867.5</v>
      </c>
      <c r="I4031" s="97" t="s">
        <v>1901</v>
      </c>
      <c r="J4031" s="510">
        <v>44724</v>
      </c>
      <c r="K4031" s="97">
        <v>350</v>
      </c>
      <c r="L4031" s="512" t="s">
        <v>5932</v>
      </c>
    </row>
    <row r="4032" spans="1:12" ht="63.75" hidden="1" x14ac:dyDescent="0.2">
      <c r="A4032" s="3">
        <v>4026</v>
      </c>
      <c r="B4032" s="160">
        <v>7401</v>
      </c>
      <c r="C4032" s="98" t="s">
        <v>5948</v>
      </c>
      <c r="D4032" s="160"/>
      <c r="E4032" s="160"/>
      <c r="F4032" s="97" t="s">
        <v>5902</v>
      </c>
      <c r="G4032" s="160" t="s">
        <v>5949</v>
      </c>
      <c r="H4032" s="637">
        <v>70000</v>
      </c>
      <c r="I4032" s="160" t="s">
        <v>5950</v>
      </c>
      <c r="J4032" s="309" t="s">
        <v>5951</v>
      </c>
      <c r="K4032" s="160">
        <v>110</v>
      </c>
      <c r="L4032" s="98" t="s">
        <v>5952</v>
      </c>
    </row>
    <row r="4033" spans="1:12" ht="51" hidden="1" x14ac:dyDescent="0.2">
      <c r="A4033" s="3">
        <v>4027</v>
      </c>
      <c r="B4033" s="160">
        <v>7401</v>
      </c>
      <c r="C4033" s="98" t="s">
        <v>5953</v>
      </c>
      <c r="D4033" s="160"/>
      <c r="E4033" s="160"/>
      <c r="F4033" s="97" t="s">
        <v>5902</v>
      </c>
      <c r="G4033" s="160" t="s">
        <v>5954</v>
      </c>
      <c r="H4033" s="637">
        <v>100000</v>
      </c>
      <c r="I4033" s="160" t="s">
        <v>5955</v>
      </c>
      <c r="J4033" s="309" t="s">
        <v>5951</v>
      </c>
      <c r="K4033" s="160">
        <v>111</v>
      </c>
      <c r="L4033" s="98" t="s">
        <v>5956</v>
      </c>
    </row>
    <row r="4034" spans="1:12" ht="102" hidden="1" x14ac:dyDescent="0.2">
      <c r="A4034" s="3">
        <v>4028</v>
      </c>
      <c r="B4034" s="160">
        <v>7401</v>
      </c>
      <c r="C4034" s="98" t="s">
        <v>3494</v>
      </c>
      <c r="D4034" s="160"/>
      <c r="E4034" s="160"/>
      <c r="F4034" s="97" t="s">
        <v>5902</v>
      </c>
      <c r="G4034" s="160">
        <v>93151611</v>
      </c>
      <c r="H4034" s="637">
        <v>1000000</v>
      </c>
      <c r="I4034" s="160" t="s">
        <v>2183</v>
      </c>
      <c r="J4034" s="309" t="s">
        <v>5951</v>
      </c>
      <c r="K4034" s="160">
        <v>116</v>
      </c>
      <c r="L4034" s="98" t="s">
        <v>5957</v>
      </c>
    </row>
    <row r="4035" spans="1:12" hidden="1" x14ac:dyDescent="0.2">
      <c r="A4035" s="3">
        <v>4029</v>
      </c>
      <c r="B4035" s="160">
        <v>7401</v>
      </c>
      <c r="C4035" s="98" t="s">
        <v>3620</v>
      </c>
      <c r="D4035" s="160">
        <v>1</v>
      </c>
      <c r="E4035" s="160"/>
      <c r="F4035" s="97" t="s">
        <v>5902</v>
      </c>
      <c r="G4035" s="160" t="s">
        <v>5958</v>
      </c>
      <c r="H4035" s="637">
        <v>35000</v>
      </c>
      <c r="I4035" s="160" t="s">
        <v>5959</v>
      </c>
      <c r="J4035" s="309" t="s">
        <v>5951</v>
      </c>
      <c r="K4035" s="160">
        <v>170</v>
      </c>
      <c r="L4035" s="98" t="s">
        <v>2052</v>
      </c>
    </row>
    <row r="4036" spans="1:12" ht="153" hidden="1" x14ac:dyDescent="0.2">
      <c r="A4036" s="3">
        <v>4030</v>
      </c>
      <c r="B4036" s="160">
        <v>7401</v>
      </c>
      <c r="C4036" s="508" t="s">
        <v>5960</v>
      </c>
      <c r="D4036" s="160">
        <v>1</v>
      </c>
      <c r="E4036" s="160"/>
      <c r="F4036" s="97" t="s">
        <v>5902</v>
      </c>
      <c r="G4036" s="39" t="s">
        <v>5961</v>
      </c>
      <c r="H4036" s="634">
        <v>11900000</v>
      </c>
      <c r="I4036" s="51" t="s">
        <v>286</v>
      </c>
      <c r="J4036" s="382" t="s">
        <v>5962</v>
      </c>
      <c r="K4036" s="160">
        <v>175</v>
      </c>
      <c r="L4036" s="508" t="s">
        <v>5963</v>
      </c>
    </row>
    <row r="4037" spans="1:12" ht="89.25" hidden="1" x14ac:dyDescent="0.2">
      <c r="A4037" s="3">
        <v>4031</v>
      </c>
      <c r="B4037" s="160">
        <v>7401</v>
      </c>
      <c r="C4037" s="98" t="s">
        <v>5964</v>
      </c>
      <c r="D4037" s="160"/>
      <c r="E4037" s="160"/>
      <c r="F4037" s="97" t="s">
        <v>5902</v>
      </c>
      <c r="G4037" s="160" t="s">
        <v>5965</v>
      </c>
      <c r="H4037" s="637">
        <v>800000</v>
      </c>
      <c r="I4037" s="160" t="s">
        <v>4704</v>
      </c>
      <c r="J4037" s="309" t="s">
        <v>5951</v>
      </c>
      <c r="K4037" s="160">
        <v>192</v>
      </c>
      <c r="L4037" s="98" t="s">
        <v>5966</v>
      </c>
    </row>
    <row r="4038" spans="1:12" ht="102" hidden="1" x14ac:dyDescent="0.2">
      <c r="A4038" s="3">
        <v>4032</v>
      </c>
      <c r="B4038" s="160">
        <v>7401</v>
      </c>
      <c r="C4038" s="98" t="s">
        <v>5967</v>
      </c>
      <c r="D4038" s="160">
        <v>28</v>
      </c>
      <c r="E4038" s="160"/>
      <c r="F4038" s="97" t="s">
        <v>5902</v>
      </c>
      <c r="G4038" s="160" t="s">
        <v>5968</v>
      </c>
      <c r="H4038" s="637">
        <v>1600000</v>
      </c>
      <c r="I4038" s="160" t="s">
        <v>295</v>
      </c>
      <c r="J4038" s="309" t="s">
        <v>5969</v>
      </c>
      <c r="K4038" s="160">
        <v>247</v>
      </c>
      <c r="L4038" s="98" t="s">
        <v>5970</v>
      </c>
    </row>
    <row r="4039" spans="1:12" ht="114.75" hidden="1" x14ac:dyDescent="0.2">
      <c r="A4039" s="3">
        <v>4033</v>
      </c>
      <c r="B4039" s="160">
        <v>7401</v>
      </c>
      <c r="C4039" s="98" t="s">
        <v>5971</v>
      </c>
      <c r="D4039" s="160">
        <v>33</v>
      </c>
      <c r="E4039" s="160"/>
      <c r="F4039" s="97" t="s">
        <v>5902</v>
      </c>
      <c r="G4039" s="160" t="s">
        <v>5972</v>
      </c>
      <c r="H4039" s="637">
        <v>300000</v>
      </c>
      <c r="I4039" s="160" t="s">
        <v>295</v>
      </c>
      <c r="J4039" s="309" t="s">
        <v>5951</v>
      </c>
      <c r="K4039" s="160">
        <v>248</v>
      </c>
      <c r="L4039" s="98" t="s">
        <v>5973</v>
      </c>
    </row>
    <row r="4040" spans="1:12" ht="63.75" hidden="1" x14ac:dyDescent="0.2">
      <c r="A4040" s="3">
        <v>4034</v>
      </c>
      <c r="B4040" s="160">
        <v>7401</v>
      </c>
      <c r="C4040" s="98" t="s">
        <v>5974</v>
      </c>
      <c r="D4040" s="160">
        <v>4</v>
      </c>
      <c r="E4040" s="160"/>
      <c r="F4040" s="97" t="s">
        <v>5902</v>
      </c>
      <c r="G4040" s="160" t="s">
        <v>5975</v>
      </c>
      <c r="H4040" s="557">
        <v>60000</v>
      </c>
      <c r="I4040" s="160" t="s">
        <v>295</v>
      </c>
      <c r="J4040" s="309" t="s">
        <v>5951</v>
      </c>
      <c r="K4040" s="160">
        <v>250</v>
      </c>
      <c r="L4040" s="98" t="s">
        <v>5976</v>
      </c>
    </row>
    <row r="4041" spans="1:12" ht="25.5" hidden="1" x14ac:dyDescent="0.2">
      <c r="A4041" s="3">
        <v>4035</v>
      </c>
      <c r="B4041" s="160">
        <v>7401</v>
      </c>
      <c r="C4041" s="98" t="s">
        <v>5977</v>
      </c>
      <c r="D4041" s="160">
        <v>6</v>
      </c>
      <c r="E4041" s="160"/>
      <c r="F4041" s="97" t="s">
        <v>5902</v>
      </c>
      <c r="G4041" s="160" t="s">
        <v>2405</v>
      </c>
      <c r="H4041" s="557">
        <v>15000</v>
      </c>
      <c r="I4041" s="160" t="s">
        <v>295</v>
      </c>
      <c r="J4041" s="309" t="s">
        <v>5951</v>
      </c>
      <c r="K4041" s="160">
        <v>250</v>
      </c>
      <c r="L4041" s="98" t="s">
        <v>5978</v>
      </c>
    </row>
    <row r="4042" spans="1:12" ht="38.25" hidden="1" x14ac:dyDescent="0.2">
      <c r="A4042" s="3">
        <v>4036</v>
      </c>
      <c r="B4042" s="160">
        <v>7401</v>
      </c>
      <c r="C4042" s="98" t="s">
        <v>5979</v>
      </c>
      <c r="D4042" s="343">
        <v>5</v>
      </c>
      <c r="E4042" s="343"/>
      <c r="F4042" s="97" t="s">
        <v>5902</v>
      </c>
      <c r="G4042" s="160" t="s">
        <v>3453</v>
      </c>
      <c r="H4042" s="637">
        <v>80000</v>
      </c>
      <c r="I4042" s="160" t="s">
        <v>295</v>
      </c>
      <c r="J4042" s="309" t="s">
        <v>5951</v>
      </c>
      <c r="K4042" s="160">
        <v>252</v>
      </c>
      <c r="L4042" s="98" t="s">
        <v>5980</v>
      </c>
    </row>
    <row r="4043" spans="1:12" ht="25.5" hidden="1" x14ac:dyDescent="0.2">
      <c r="A4043" s="3">
        <v>4037</v>
      </c>
      <c r="B4043" s="160">
        <v>7401</v>
      </c>
      <c r="C4043" s="98" t="s">
        <v>5981</v>
      </c>
      <c r="D4043" s="343">
        <v>4</v>
      </c>
      <c r="E4043" s="343"/>
      <c r="F4043" s="97" t="s">
        <v>5902</v>
      </c>
      <c r="G4043" s="160" t="s">
        <v>5982</v>
      </c>
      <c r="H4043" s="557">
        <v>40000</v>
      </c>
      <c r="I4043" s="97" t="s">
        <v>3899</v>
      </c>
      <c r="J4043" s="309" t="s">
        <v>5951</v>
      </c>
      <c r="K4043" s="160">
        <v>274</v>
      </c>
      <c r="L4043" s="98" t="s">
        <v>5983</v>
      </c>
    </row>
    <row r="4044" spans="1:12" ht="63.75" hidden="1" x14ac:dyDescent="0.2">
      <c r="A4044" s="3">
        <v>4038</v>
      </c>
      <c r="B4044" s="160">
        <v>7401</v>
      </c>
      <c r="C4044" s="98" t="s">
        <v>5984</v>
      </c>
      <c r="D4044" s="343"/>
      <c r="E4044" s="343"/>
      <c r="F4044" s="97" t="s">
        <v>5902</v>
      </c>
      <c r="G4044" s="160" t="s">
        <v>5985</v>
      </c>
      <c r="H4044" s="557">
        <v>3575000</v>
      </c>
      <c r="I4044" s="97" t="s">
        <v>4705</v>
      </c>
      <c r="J4044" s="309" t="s">
        <v>5951</v>
      </c>
      <c r="K4044" s="160">
        <v>344</v>
      </c>
      <c r="L4044" s="98" t="s">
        <v>5986</v>
      </c>
    </row>
    <row r="4045" spans="1:12" ht="76.5" hidden="1" x14ac:dyDescent="0.2">
      <c r="A4045" s="3">
        <v>4039</v>
      </c>
      <c r="B4045" s="160">
        <v>7401</v>
      </c>
      <c r="C4045" s="98" t="s">
        <v>5987</v>
      </c>
      <c r="D4045" s="343">
        <v>5</v>
      </c>
      <c r="E4045" s="343"/>
      <c r="F4045" s="97" t="s">
        <v>5902</v>
      </c>
      <c r="G4045" s="160" t="s">
        <v>5988</v>
      </c>
      <c r="H4045" s="557">
        <v>9250</v>
      </c>
      <c r="I4045" s="97" t="s">
        <v>1901</v>
      </c>
      <c r="J4045" s="309" t="s">
        <v>5951</v>
      </c>
      <c r="K4045" s="160">
        <v>350</v>
      </c>
      <c r="L4045" s="98" t="s">
        <v>5989</v>
      </c>
    </row>
    <row r="4046" spans="1:12" ht="229.5" hidden="1" x14ac:dyDescent="0.2">
      <c r="A4046" s="3">
        <v>4040</v>
      </c>
      <c r="B4046" s="160">
        <v>7401</v>
      </c>
      <c r="C4046" s="520" t="s">
        <v>5990</v>
      </c>
      <c r="D4046" s="343">
        <v>2</v>
      </c>
      <c r="E4046" s="343"/>
      <c r="F4046" s="97" t="s">
        <v>5902</v>
      </c>
      <c r="G4046" s="160" t="s">
        <v>2603</v>
      </c>
      <c r="H4046" s="557">
        <v>3000</v>
      </c>
      <c r="I4046" s="97" t="s">
        <v>1901</v>
      </c>
      <c r="J4046" s="309" t="s">
        <v>5951</v>
      </c>
      <c r="K4046" s="160">
        <v>350</v>
      </c>
      <c r="L4046" s="98" t="s">
        <v>5989</v>
      </c>
    </row>
    <row r="4047" spans="1:12" ht="191.25" hidden="1" x14ac:dyDescent="0.2">
      <c r="A4047" s="3">
        <v>4041</v>
      </c>
      <c r="B4047" s="160">
        <v>7401</v>
      </c>
      <c r="C4047" s="520" t="s">
        <v>5991</v>
      </c>
      <c r="D4047" s="343">
        <v>2</v>
      </c>
      <c r="E4047" s="343"/>
      <c r="F4047" s="97" t="s">
        <v>5902</v>
      </c>
      <c r="G4047" s="160" t="s">
        <v>2891</v>
      </c>
      <c r="H4047" s="557">
        <v>3000</v>
      </c>
      <c r="I4047" s="97" t="s">
        <v>1901</v>
      </c>
      <c r="J4047" s="309" t="s">
        <v>5951</v>
      </c>
      <c r="K4047" s="160">
        <v>350</v>
      </c>
      <c r="L4047" s="98" t="s">
        <v>5989</v>
      </c>
    </row>
    <row r="4048" spans="1:12" ht="140.25" hidden="1" x14ac:dyDescent="0.2">
      <c r="A4048" s="3">
        <v>4042</v>
      </c>
      <c r="B4048" s="160">
        <v>7401</v>
      </c>
      <c r="C4048" s="98" t="s">
        <v>5992</v>
      </c>
      <c r="D4048" s="343">
        <v>5</v>
      </c>
      <c r="E4048" s="343"/>
      <c r="F4048" s="97" t="s">
        <v>5902</v>
      </c>
      <c r="G4048" s="160" t="s">
        <v>5993</v>
      </c>
      <c r="H4048" s="557">
        <v>8000</v>
      </c>
      <c r="I4048" s="97" t="s">
        <v>1901</v>
      </c>
      <c r="J4048" s="309" t="s">
        <v>5951</v>
      </c>
      <c r="K4048" s="160">
        <v>350</v>
      </c>
      <c r="L4048" s="98" t="s">
        <v>5989</v>
      </c>
    </row>
    <row r="4049" spans="1:12" ht="165.75" hidden="1" x14ac:dyDescent="0.2">
      <c r="A4049" s="3">
        <v>4043</v>
      </c>
      <c r="B4049" s="160">
        <v>7401</v>
      </c>
      <c r="C4049" s="98" t="s">
        <v>5994</v>
      </c>
      <c r="D4049" s="343">
        <v>5</v>
      </c>
      <c r="E4049" s="343"/>
      <c r="F4049" s="97" t="s">
        <v>5902</v>
      </c>
      <c r="G4049" s="160" t="s">
        <v>5995</v>
      </c>
      <c r="H4049" s="557">
        <v>8000</v>
      </c>
      <c r="I4049" s="97" t="s">
        <v>1901</v>
      </c>
      <c r="J4049" s="309" t="s">
        <v>5951</v>
      </c>
      <c r="K4049" s="160">
        <v>350</v>
      </c>
      <c r="L4049" s="98" t="s">
        <v>5989</v>
      </c>
    </row>
    <row r="4050" spans="1:12" ht="102" hidden="1" x14ac:dyDescent="0.2">
      <c r="A4050" s="3">
        <v>4044</v>
      </c>
      <c r="B4050" s="160">
        <v>7401</v>
      </c>
      <c r="C4050" s="98" t="s">
        <v>5996</v>
      </c>
      <c r="D4050" s="343">
        <v>5</v>
      </c>
      <c r="E4050" s="343"/>
      <c r="F4050" s="97" t="s">
        <v>5902</v>
      </c>
      <c r="G4050" s="160" t="s">
        <v>4706</v>
      </c>
      <c r="H4050" s="557">
        <v>8000</v>
      </c>
      <c r="I4050" s="97" t="s">
        <v>1901</v>
      </c>
      <c r="J4050" s="309" t="s">
        <v>5951</v>
      </c>
      <c r="K4050" s="160">
        <v>350</v>
      </c>
      <c r="L4050" s="98" t="s">
        <v>5989</v>
      </c>
    </row>
    <row r="4051" spans="1:12" ht="204" hidden="1" x14ac:dyDescent="0.2">
      <c r="A4051" s="3">
        <v>4045</v>
      </c>
      <c r="B4051" s="160">
        <v>7401</v>
      </c>
      <c r="C4051" s="98" t="s">
        <v>5997</v>
      </c>
      <c r="D4051" s="343">
        <v>7</v>
      </c>
      <c r="E4051" s="343"/>
      <c r="F4051" s="97" t="s">
        <v>5902</v>
      </c>
      <c r="G4051" s="160" t="s">
        <v>5998</v>
      </c>
      <c r="H4051" s="557">
        <v>10000</v>
      </c>
      <c r="I4051" s="97" t="s">
        <v>1901</v>
      </c>
      <c r="J4051" s="309" t="s">
        <v>5951</v>
      </c>
      <c r="K4051" s="160">
        <v>350</v>
      </c>
      <c r="L4051" s="98" t="s">
        <v>5989</v>
      </c>
    </row>
    <row r="4052" spans="1:12" ht="165.75" hidden="1" x14ac:dyDescent="0.2">
      <c r="A4052" s="3">
        <v>4046</v>
      </c>
      <c r="B4052" s="160">
        <v>7401</v>
      </c>
      <c r="C4052" s="98" t="s">
        <v>5999</v>
      </c>
      <c r="D4052" s="343">
        <v>7</v>
      </c>
      <c r="E4052" s="343"/>
      <c r="F4052" s="97" t="s">
        <v>5902</v>
      </c>
      <c r="G4052" s="160" t="s">
        <v>6000</v>
      </c>
      <c r="H4052" s="557">
        <v>10000</v>
      </c>
      <c r="I4052" s="97" t="s">
        <v>1901</v>
      </c>
      <c r="J4052" s="309" t="s">
        <v>5951</v>
      </c>
      <c r="K4052" s="160">
        <v>350</v>
      </c>
      <c r="L4052" s="98" t="s">
        <v>5989</v>
      </c>
    </row>
    <row r="4053" spans="1:12" ht="242.25" hidden="1" x14ac:dyDescent="0.2">
      <c r="A4053" s="3">
        <v>4047</v>
      </c>
      <c r="B4053" s="160">
        <v>7401</v>
      </c>
      <c r="C4053" s="520" t="s">
        <v>6001</v>
      </c>
      <c r="D4053" s="343">
        <v>3</v>
      </c>
      <c r="E4053" s="343"/>
      <c r="F4053" s="97" t="s">
        <v>5902</v>
      </c>
      <c r="G4053" s="160" t="s">
        <v>2387</v>
      </c>
      <c r="H4053" s="557">
        <v>4500</v>
      </c>
      <c r="I4053" s="97" t="s">
        <v>1901</v>
      </c>
      <c r="J4053" s="309" t="s">
        <v>5951</v>
      </c>
      <c r="K4053" s="160">
        <v>350</v>
      </c>
      <c r="L4053" s="98" t="s">
        <v>5989</v>
      </c>
    </row>
    <row r="4054" spans="1:12" ht="242.25" hidden="1" x14ac:dyDescent="0.2">
      <c r="A4054" s="3">
        <v>4048</v>
      </c>
      <c r="B4054" s="160">
        <v>7401</v>
      </c>
      <c r="C4054" s="98" t="s">
        <v>6002</v>
      </c>
      <c r="D4054" s="343">
        <v>3</v>
      </c>
      <c r="E4054" s="343"/>
      <c r="F4054" s="97" t="s">
        <v>5902</v>
      </c>
      <c r="G4054" s="160" t="s">
        <v>2389</v>
      </c>
      <c r="H4054" s="557">
        <v>4500</v>
      </c>
      <c r="I4054" s="97" t="s">
        <v>1901</v>
      </c>
      <c r="J4054" s="309" t="s">
        <v>5951</v>
      </c>
      <c r="K4054" s="160">
        <v>350</v>
      </c>
      <c r="L4054" s="98" t="s">
        <v>5989</v>
      </c>
    </row>
    <row r="4055" spans="1:12" ht="127.5" hidden="1" x14ac:dyDescent="0.2">
      <c r="A4055" s="3">
        <v>4049</v>
      </c>
      <c r="B4055" s="160">
        <v>7401</v>
      </c>
      <c r="C4055" s="98" t="s">
        <v>6003</v>
      </c>
      <c r="D4055" s="343">
        <v>6</v>
      </c>
      <c r="E4055" s="343"/>
      <c r="F4055" s="97" t="s">
        <v>5902</v>
      </c>
      <c r="G4055" s="160" t="s">
        <v>6004</v>
      </c>
      <c r="H4055" s="557">
        <v>6000</v>
      </c>
      <c r="I4055" s="97" t="s">
        <v>1901</v>
      </c>
      <c r="J4055" s="309" t="s">
        <v>5951</v>
      </c>
      <c r="K4055" s="160">
        <v>350</v>
      </c>
      <c r="L4055" s="98" t="s">
        <v>5989</v>
      </c>
    </row>
    <row r="4056" spans="1:12" ht="76.5" hidden="1" x14ac:dyDescent="0.2">
      <c r="A4056" s="3">
        <v>4050</v>
      </c>
      <c r="B4056" s="160">
        <v>7401</v>
      </c>
      <c r="C4056" s="98" t="s">
        <v>6005</v>
      </c>
      <c r="D4056" s="343">
        <v>5</v>
      </c>
      <c r="E4056" s="343"/>
      <c r="F4056" s="97" t="s">
        <v>5902</v>
      </c>
      <c r="G4056" s="160" t="s">
        <v>6006</v>
      </c>
      <c r="H4056" s="557">
        <v>4000</v>
      </c>
      <c r="I4056" s="97" t="s">
        <v>1901</v>
      </c>
      <c r="J4056" s="309" t="s">
        <v>5951</v>
      </c>
      <c r="K4056" s="160">
        <v>350</v>
      </c>
      <c r="L4056" s="98" t="s">
        <v>5989</v>
      </c>
    </row>
    <row r="4057" spans="1:12" ht="38.25" hidden="1" x14ac:dyDescent="0.2">
      <c r="A4057" s="3">
        <v>4051</v>
      </c>
      <c r="B4057" s="160">
        <v>7401</v>
      </c>
      <c r="C4057" s="98" t="s">
        <v>6007</v>
      </c>
      <c r="D4057" s="343">
        <v>8</v>
      </c>
      <c r="E4057" s="343"/>
      <c r="F4057" s="97" t="s">
        <v>5902</v>
      </c>
      <c r="G4057" s="160" t="s">
        <v>6008</v>
      </c>
      <c r="H4057" s="557">
        <v>4000</v>
      </c>
      <c r="I4057" s="97" t="s">
        <v>1901</v>
      </c>
      <c r="J4057" s="309" t="s">
        <v>5951</v>
      </c>
      <c r="K4057" s="160">
        <v>350</v>
      </c>
      <c r="L4057" s="98" t="s">
        <v>5989</v>
      </c>
    </row>
    <row r="4058" spans="1:12" ht="127.5" hidden="1" x14ac:dyDescent="0.2">
      <c r="A4058" s="3">
        <v>4052</v>
      </c>
      <c r="B4058" s="160">
        <v>7401</v>
      </c>
      <c r="C4058" s="98" t="s">
        <v>6009</v>
      </c>
      <c r="D4058" s="343">
        <v>1</v>
      </c>
      <c r="E4058" s="343"/>
      <c r="F4058" s="97" t="s">
        <v>5902</v>
      </c>
      <c r="G4058" s="160" t="s">
        <v>6010</v>
      </c>
      <c r="H4058" s="557">
        <v>15000</v>
      </c>
      <c r="I4058" s="97" t="s">
        <v>1901</v>
      </c>
      <c r="J4058" s="309" t="s">
        <v>5951</v>
      </c>
      <c r="K4058" s="160">
        <v>350</v>
      </c>
      <c r="L4058" s="98" t="s">
        <v>5989</v>
      </c>
    </row>
    <row r="4059" spans="1:12" ht="114.75" hidden="1" x14ac:dyDescent="0.2">
      <c r="A4059" s="3">
        <v>4053</v>
      </c>
      <c r="B4059" s="160">
        <v>7401</v>
      </c>
      <c r="C4059" s="98" t="s">
        <v>6011</v>
      </c>
      <c r="D4059" s="343">
        <v>6</v>
      </c>
      <c r="E4059" s="343"/>
      <c r="F4059" s="97" t="s">
        <v>5902</v>
      </c>
      <c r="G4059" s="160" t="s">
        <v>6012</v>
      </c>
      <c r="H4059" s="557">
        <v>3000</v>
      </c>
      <c r="I4059" s="97" t="s">
        <v>1901</v>
      </c>
      <c r="J4059" s="309" t="s">
        <v>5951</v>
      </c>
      <c r="K4059" s="160">
        <v>350</v>
      </c>
      <c r="L4059" s="98" t="s">
        <v>5989</v>
      </c>
    </row>
    <row r="4060" spans="1:12" ht="76.5" hidden="1" x14ac:dyDescent="0.2">
      <c r="A4060" s="3">
        <v>4054</v>
      </c>
      <c r="B4060" s="160">
        <v>7401</v>
      </c>
      <c r="C4060" s="520" t="s">
        <v>6013</v>
      </c>
      <c r="D4060" s="497">
        <v>2</v>
      </c>
      <c r="E4060" s="497"/>
      <c r="F4060" s="97" t="s">
        <v>5902</v>
      </c>
      <c r="G4060" s="160" t="s">
        <v>4201</v>
      </c>
      <c r="H4060" s="557">
        <v>4500</v>
      </c>
      <c r="I4060" s="97" t="s">
        <v>1901</v>
      </c>
      <c r="J4060" s="309" t="s">
        <v>5951</v>
      </c>
      <c r="K4060" s="160">
        <v>350</v>
      </c>
      <c r="L4060" s="98" t="s">
        <v>5989</v>
      </c>
    </row>
    <row r="4061" spans="1:12" ht="38.25" hidden="1" x14ac:dyDescent="0.2">
      <c r="A4061" s="3">
        <v>4055</v>
      </c>
      <c r="B4061" s="160">
        <v>7401</v>
      </c>
      <c r="C4061" s="98" t="s">
        <v>6014</v>
      </c>
      <c r="D4061" s="343">
        <v>4</v>
      </c>
      <c r="E4061" s="343"/>
      <c r="F4061" s="97" t="s">
        <v>5902</v>
      </c>
      <c r="G4061" s="160" t="s">
        <v>6015</v>
      </c>
      <c r="H4061" s="557">
        <v>20000</v>
      </c>
      <c r="I4061" s="97" t="s">
        <v>1901</v>
      </c>
      <c r="J4061" s="309" t="s">
        <v>5951</v>
      </c>
      <c r="K4061" s="160">
        <v>350</v>
      </c>
      <c r="L4061" s="98" t="s">
        <v>5989</v>
      </c>
    </row>
    <row r="4062" spans="1:12" ht="102" hidden="1" x14ac:dyDescent="0.2">
      <c r="A4062" s="3">
        <v>4056</v>
      </c>
      <c r="B4062" s="160">
        <v>7401</v>
      </c>
      <c r="C4062" s="98" t="s">
        <v>6016</v>
      </c>
      <c r="D4062" s="343">
        <v>100</v>
      </c>
      <c r="E4062" s="343"/>
      <c r="F4062" s="97" t="s">
        <v>5902</v>
      </c>
      <c r="G4062" s="160" t="s">
        <v>6017</v>
      </c>
      <c r="H4062" s="557">
        <v>10000</v>
      </c>
      <c r="I4062" s="97" t="s">
        <v>1901</v>
      </c>
      <c r="J4062" s="309" t="s">
        <v>5951</v>
      </c>
      <c r="K4062" s="160">
        <v>350</v>
      </c>
      <c r="L4062" s="98" t="s">
        <v>6018</v>
      </c>
    </row>
    <row r="4063" spans="1:12" ht="165.75" hidden="1" x14ac:dyDescent="0.2">
      <c r="A4063" s="3">
        <v>4057</v>
      </c>
      <c r="B4063" s="160">
        <v>7401</v>
      </c>
      <c r="C4063" s="98" t="s">
        <v>6019</v>
      </c>
      <c r="D4063" s="343">
        <v>1</v>
      </c>
      <c r="E4063" s="343"/>
      <c r="F4063" s="97" t="s">
        <v>5902</v>
      </c>
      <c r="G4063" s="160" t="s">
        <v>6020</v>
      </c>
      <c r="H4063" s="557">
        <v>3500</v>
      </c>
      <c r="I4063" s="97" t="s">
        <v>1901</v>
      </c>
      <c r="J4063" s="309" t="s">
        <v>5951</v>
      </c>
      <c r="K4063" s="160">
        <v>350</v>
      </c>
      <c r="L4063" s="98" t="s">
        <v>5989</v>
      </c>
    </row>
    <row r="4064" spans="1:12" ht="89.25" hidden="1" x14ac:dyDescent="0.2">
      <c r="A4064" s="3">
        <v>4058</v>
      </c>
      <c r="B4064" s="160">
        <v>7401</v>
      </c>
      <c r="C4064" s="98" t="s">
        <v>6021</v>
      </c>
      <c r="D4064" s="343">
        <v>8</v>
      </c>
      <c r="E4064" s="343"/>
      <c r="F4064" s="97" t="s">
        <v>5902</v>
      </c>
      <c r="G4064" s="160" t="s">
        <v>6022</v>
      </c>
      <c r="H4064" s="557">
        <v>1600</v>
      </c>
      <c r="I4064" s="97" t="s">
        <v>1901</v>
      </c>
      <c r="J4064" s="309" t="s">
        <v>5951</v>
      </c>
      <c r="K4064" s="160">
        <v>350</v>
      </c>
      <c r="L4064" s="98" t="s">
        <v>5989</v>
      </c>
    </row>
    <row r="4065" spans="1:12" ht="51" hidden="1" x14ac:dyDescent="0.2">
      <c r="A4065" s="3">
        <v>4059</v>
      </c>
      <c r="B4065" s="160">
        <v>7401</v>
      </c>
      <c r="C4065" s="98" t="s">
        <v>6023</v>
      </c>
      <c r="D4065" s="343">
        <v>5</v>
      </c>
      <c r="E4065" s="343"/>
      <c r="F4065" s="97" t="s">
        <v>5902</v>
      </c>
      <c r="G4065" s="160" t="s">
        <v>4707</v>
      </c>
      <c r="H4065" s="557">
        <v>1500</v>
      </c>
      <c r="I4065" s="97" t="s">
        <v>1901</v>
      </c>
      <c r="J4065" s="309" t="s">
        <v>5951</v>
      </c>
      <c r="K4065" s="160">
        <v>350</v>
      </c>
      <c r="L4065" s="98" t="s">
        <v>5989</v>
      </c>
    </row>
    <row r="4066" spans="1:12" ht="255" hidden="1" x14ac:dyDescent="0.2">
      <c r="A4066" s="3">
        <v>4060</v>
      </c>
      <c r="B4066" s="160">
        <v>7401</v>
      </c>
      <c r="C4066" s="98" t="s">
        <v>6024</v>
      </c>
      <c r="D4066" s="343">
        <v>5</v>
      </c>
      <c r="E4066" s="343"/>
      <c r="F4066" s="97" t="s">
        <v>5902</v>
      </c>
      <c r="G4066" s="160" t="s">
        <v>4351</v>
      </c>
      <c r="H4066" s="557">
        <v>5000</v>
      </c>
      <c r="I4066" s="97" t="s">
        <v>1901</v>
      </c>
      <c r="J4066" s="309" t="s">
        <v>5951</v>
      </c>
      <c r="K4066" s="160">
        <v>350</v>
      </c>
      <c r="L4066" s="98" t="s">
        <v>5989</v>
      </c>
    </row>
    <row r="4067" spans="1:12" ht="140.25" hidden="1" x14ac:dyDescent="0.2">
      <c r="A4067" s="3">
        <v>4061</v>
      </c>
      <c r="B4067" s="160">
        <v>7401</v>
      </c>
      <c r="C4067" s="521" t="s">
        <v>6025</v>
      </c>
      <c r="D4067" s="343">
        <v>6</v>
      </c>
      <c r="E4067" s="343"/>
      <c r="F4067" s="97" t="s">
        <v>5902</v>
      </c>
      <c r="G4067" s="497" t="s">
        <v>6026</v>
      </c>
      <c r="H4067" s="557">
        <v>84000</v>
      </c>
      <c r="I4067" s="97" t="s">
        <v>1901</v>
      </c>
      <c r="J4067" s="309" t="s">
        <v>5951</v>
      </c>
      <c r="K4067" s="160">
        <v>351</v>
      </c>
      <c r="L4067" s="98" t="s">
        <v>6027</v>
      </c>
    </row>
    <row r="4068" spans="1:12" ht="76.5" hidden="1" x14ac:dyDescent="0.2">
      <c r="A4068" s="3">
        <v>4062</v>
      </c>
      <c r="B4068" s="160">
        <v>7401</v>
      </c>
      <c r="C4068" s="520" t="s">
        <v>6028</v>
      </c>
      <c r="D4068" s="343">
        <v>8</v>
      </c>
      <c r="E4068" s="343"/>
      <c r="F4068" s="97" t="s">
        <v>5902</v>
      </c>
      <c r="G4068" s="160" t="s">
        <v>6029</v>
      </c>
      <c r="H4068" s="557">
        <v>136000</v>
      </c>
      <c r="I4068" s="97" t="s">
        <v>1901</v>
      </c>
      <c r="J4068" s="309" t="s">
        <v>5951</v>
      </c>
      <c r="K4068" s="160">
        <v>351</v>
      </c>
      <c r="L4068" s="98" t="s">
        <v>6027</v>
      </c>
    </row>
    <row r="4069" spans="1:12" ht="357" hidden="1" x14ac:dyDescent="0.2">
      <c r="A4069" s="3">
        <v>4063</v>
      </c>
      <c r="B4069" s="160">
        <v>7401</v>
      </c>
      <c r="C4069" s="521" t="s">
        <v>6030</v>
      </c>
      <c r="D4069" s="343">
        <v>8</v>
      </c>
      <c r="E4069" s="343"/>
      <c r="F4069" s="97" t="s">
        <v>5902</v>
      </c>
      <c r="G4069" s="160" t="s">
        <v>6031</v>
      </c>
      <c r="H4069" s="557">
        <v>176000</v>
      </c>
      <c r="I4069" s="97" t="s">
        <v>1901</v>
      </c>
      <c r="J4069" s="309" t="s">
        <v>5951</v>
      </c>
      <c r="K4069" s="160">
        <v>351</v>
      </c>
      <c r="L4069" s="98" t="s">
        <v>6032</v>
      </c>
    </row>
    <row r="4070" spans="1:12" ht="114.75" hidden="1" x14ac:dyDescent="0.2">
      <c r="A4070" s="3">
        <v>4064</v>
      </c>
      <c r="B4070" s="160">
        <v>7401</v>
      </c>
      <c r="C4070" s="520" t="s">
        <v>6033</v>
      </c>
      <c r="D4070" s="343">
        <v>8</v>
      </c>
      <c r="E4070" s="343"/>
      <c r="F4070" s="97" t="s">
        <v>5902</v>
      </c>
      <c r="G4070" s="160" t="s">
        <v>3249</v>
      </c>
      <c r="H4070" s="557">
        <v>72000</v>
      </c>
      <c r="I4070" s="97" t="s">
        <v>1901</v>
      </c>
      <c r="J4070" s="309" t="s">
        <v>5951</v>
      </c>
      <c r="K4070" s="160">
        <v>351</v>
      </c>
      <c r="L4070" s="98" t="s">
        <v>6027</v>
      </c>
    </row>
    <row r="4071" spans="1:12" ht="102" hidden="1" x14ac:dyDescent="0.2">
      <c r="A4071" s="3">
        <v>4065</v>
      </c>
      <c r="B4071" s="160">
        <v>7401</v>
      </c>
      <c r="C4071" s="521" t="s">
        <v>6034</v>
      </c>
      <c r="D4071" s="343">
        <v>4</v>
      </c>
      <c r="E4071" s="343"/>
      <c r="F4071" s="97" t="s">
        <v>5902</v>
      </c>
      <c r="G4071" s="160" t="s">
        <v>6035</v>
      </c>
      <c r="H4071" s="557">
        <v>72000</v>
      </c>
      <c r="I4071" s="97" t="s">
        <v>1901</v>
      </c>
      <c r="J4071" s="309" t="s">
        <v>5951</v>
      </c>
      <c r="K4071" s="160">
        <v>351</v>
      </c>
      <c r="L4071" s="98" t="s">
        <v>6027</v>
      </c>
    </row>
    <row r="4072" spans="1:12" ht="153" hidden="1" x14ac:dyDescent="0.2">
      <c r="A4072" s="3">
        <v>4066</v>
      </c>
      <c r="B4072" s="160">
        <v>7401</v>
      </c>
      <c r="C4072" s="98" t="s">
        <v>6036</v>
      </c>
      <c r="D4072" s="343">
        <v>1</v>
      </c>
      <c r="E4072" s="343"/>
      <c r="F4072" s="97" t="s">
        <v>5902</v>
      </c>
      <c r="G4072" s="160" t="s">
        <v>6037</v>
      </c>
      <c r="H4072" s="557">
        <v>150000</v>
      </c>
      <c r="I4072" s="97" t="s">
        <v>3897</v>
      </c>
      <c r="J4072" s="309" t="s">
        <v>5951</v>
      </c>
      <c r="K4072" s="160">
        <v>352</v>
      </c>
      <c r="L4072" s="98" t="s">
        <v>6038</v>
      </c>
    </row>
    <row r="4073" spans="1:12" ht="153" hidden="1" x14ac:dyDescent="0.2">
      <c r="A4073" s="3">
        <v>4067</v>
      </c>
      <c r="B4073" s="160">
        <v>7401</v>
      </c>
      <c r="C4073" s="98" t="s">
        <v>6039</v>
      </c>
      <c r="D4073" s="343">
        <v>1</v>
      </c>
      <c r="E4073" s="343"/>
      <c r="F4073" s="97" t="s">
        <v>5902</v>
      </c>
      <c r="G4073" s="160" t="s">
        <v>6040</v>
      </c>
      <c r="H4073" s="557">
        <v>150000</v>
      </c>
      <c r="I4073" s="97" t="s">
        <v>3897</v>
      </c>
      <c r="J4073" s="309" t="s">
        <v>5951</v>
      </c>
      <c r="K4073" s="160">
        <v>352</v>
      </c>
      <c r="L4073" s="98" t="s">
        <v>6038</v>
      </c>
    </row>
    <row r="4074" spans="1:12" ht="89.25" hidden="1" x14ac:dyDescent="0.2">
      <c r="A4074" s="3">
        <v>4068</v>
      </c>
      <c r="B4074" s="160">
        <v>7401</v>
      </c>
      <c r="C4074" s="520" t="s">
        <v>6041</v>
      </c>
      <c r="D4074" s="343">
        <v>5</v>
      </c>
      <c r="E4074" s="343"/>
      <c r="F4074" s="97" t="s">
        <v>5902</v>
      </c>
      <c r="G4074" s="160" t="s">
        <v>6042</v>
      </c>
      <c r="H4074" s="557">
        <v>8000</v>
      </c>
      <c r="I4074" s="97" t="s">
        <v>3897</v>
      </c>
      <c r="J4074" s="309" t="s">
        <v>5951</v>
      </c>
      <c r="K4074" s="160">
        <v>354</v>
      </c>
      <c r="L4074" s="98" t="s">
        <v>6043</v>
      </c>
    </row>
    <row r="4075" spans="1:12" ht="63.75" hidden="1" x14ac:dyDescent="0.2">
      <c r="A4075" s="3">
        <v>4069</v>
      </c>
      <c r="B4075" s="160">
        <v>7401</v>
      </c>
      <c r="C4075" s="98" t="s">
        <v>6044</v>
      </c>
      <c r="D4075" s="343">
        <v>10</v>
      </c>
      <c r="E4075" s="343"/>
      <c r="F4075" s="97" t="s">
        <v>5902</v>
      </c>
      <c r="G4075" s="160" t="s">
        <v>2530</v>
      </c>
      <c r="H4075" s="557">
        <v>5000</v>
      </c>
      <c r="I4075" s="97" t="s">
        <v>3897</v>
      </c>
      <c r="J4075" s="309" t="s">
        <v>5951</v>
      </c>
      <c r="K4075" s="160">
        <v>354</v>
      </c>
      <c r="L4075" s="98" t="s">
        <v>6043</v>
      </c>
    </row>
    <row r="4076" spans="1:12" ht="127.5" hidden="1" x14ac:dyDescent="0.2">
      <c r="A4076" s="3">
        <v>4070</v>
      </c>
      <c r="B4076" s="160">
        <v>7401</v>
      </c>
      <c r="C4076" s="520" t="s">
        <v>6045</v>
      </c>
      <c r="D4076" s="343">
        <v>2</v>
      </c>
      <c r="E4076" s="343"/>
      <c r="F4076" s="97" t="s">
        <v>5902</v>
      </c>
      <c r="G4076" s="160" t="s">
        <v>6046</v>
      </c>
      <c r="H4076" s="557">
        <v>7000</v>
      </c>
      <c r="I4076" s="97" t="s">
        <v>3897</v>
      </c>
      <c r="J4076" s="309" t="s">
        <v>5951</v>
      </c>
      <c r="K4076" s="160">
        <v>354</v>
      </c>
      <c r="L4076" s="98" t="s">
        <v>6043</v>
      </c>
    </row>
    <row r="4077" spans="1:12" ht="89.25" hidden="1" x14ac:dyDescent="0.2">
      <c r="A4077" s="3">
        <v>4071</v>
      </c>
      <c r="B4077" s="160">
        <v>7401</v>
      </c>
      <c r="C4077" s="98" t="s">
        <v>6047</v>
      </c>
      <c r="D4077" s="343">
        <v>1</v>
      </c>
      <c r="E4077" s="343"/>
      <c r="F4077" s="97" t="s">
        <v>5902</v>
      </c>
      <c r="G4077" s="160" t="s">
        <v>6048</v>
      </c>
      <c r="H4077" s="557">
        <v>20000</v>
      </c>
      <c r="I4077" s="97" t="s">
        <v>3899</v>
      </c>
      <c r="J4077" s="309" t="s">
        <v>5951</v>
      </c>
      <c r="K4077" s="160">
        <v>359</v>
      </c>
      <c r="L4077" s="98" t="s">
        <v>6049</v>
      </c>
    </row>
    <row r="4078" spans="1:12" ht="63.75" hidden="1" x14ac:dyDescent="0.2">
      <c r="A4078" s="3">
        <v>4072</v>
      </c>
      <c r="B4078" s="160">
        <v>7401</v>
      </c>
      <c r="C4078" s="520" t="s">
        <v>6050</v>
      </c>
      <c r="D4078" s="343">
        <v>4</v>
      </c>
      <c r="E4078" s="343"/>
      <c r="F4078" s="97" t="s">
        <v>5902</v>
      </c>
      <c r="G4078" s="160" t="s">
        <v>6051</v>
      </c>
      <c r="H4078" s="557">
        <v>25000</v>
      </c>
      <c r="I4078" s="97" t="s">
        <v>3899</v>
      </c>
      <c r="J4078" s="309" t="s">
        <v>5951</v>
      </c>
      <c r="K4078" s="160">
        <v>359</v>
      </c>
      <c r="L4078" s="98" t="s">
        <v>6052</v>
      </c>
    </row>
    <row r="4079" spans="1:12" ht="38.25" hidden="1" x14ac:dyDescent="0.2">
      <c r="A4079" s="3">
        <v>4073</v>
      </c>
      <c r="B4079" s="160">
        <v>7401</v>
      </c>
      <c r="C4079" s="98" t="s">
        <v>6053</v>
      </c>
      <c r="D4079" s="343">
        <v>10</v>
      </c>
      <c r="E4079" s="343"/>
      <c r="F4079" s="97" t="s">
        <v>5902</v>
      </c>
      <c r="G4079" s="160" t="s">
        <v>2687</v>
      </c>
      <c r="H4079" s="557">
        <v>9000</v>
      </c>
      <c r="I4079" s="97" t="s">
        <v>693</v>
      </c>
      <c r="J4079" s="309" t="s">
        <v>5951</v>
      </c>
      <c r="K4079" s="160">
        <v>364</v>
      </c>
      <c r="L4079" s="98" t="s">
        <v>6054</v>
      </c>
    </row>
    <row r="4080" spans="1:12" ht="76.5" hidden="1" x14ac:dyDescent="0.2">
      <c r="A4080" s="3">
        <v>4074</v>
      </c>
      <c r="B4080" s="160">
        <v>7401</v>
      </c>
      <c r="C4080" s="98" t="s">
        <v>6055</v>
      </c>
      <c r="D4080" s="343">
        <v>6</v>
      </c>
      <c r="E4080" s="343"/>
      <c r="F4080" s="97" t="s">
        <v>5902</v>
      </c>
      <c r="G4080" s="160" t="s">
        <v>2689</v>
      </c>
      <c r="H4080" s="557">
        <v>5000</v>
      </c>
      <c r="I4080" s="97" t="s">
        <v>693</v>
      </c>
      <c r="J4080" s="309" t="s">
        <v>5951</v>
      </c>
      <c r="K4080" s="160">
        <v>364</v>
      </c>
      <c r="L4080" s="98" t="s">
        <v>6056</v>
      </c>
    </row>
    <row r="4081" spans="1:12" ht="76.5" hidden="1" x14ac:dyDescent="0.2">
      <c r="A4081" s="3">
        <v>4075</v>
      </c>
      <c r="B4081" s="160">
        <v>7401</v>
      </c>
      <c r="C4081" s="98" t="s">
        <v>6057</v>
      </c>
      <c r="D4081" s="343">
        <v>4</v>
      </c>
      <c r="E4081" s="343"/>
      <c r="F4081" s="97" t="s">
        <v>5902</v>
      </c>
      <c r="G4081" s="160" t="s">
        <v>6058</v>
      </c>
      <c r="H4081" s="557">
        <v>200000</v>
      </c>
      <c r="I4081" s="97" t="s">
        <v>693</v>
      </c>
      <c r="J4081" s="309" t="s">
        <v>5951</v>
      </c>
      <c r="K4081" s="160">
        <v>365</v>
      </c>
      <c r="L4081" s="98" t="s">
        <v>6059</v>
      </c>
    </row>
    <row r="4082" spans="1:12" ht="38.25" hidden="1" x14ac:dyDescent="0.2">
      <c r="A4082" s="3">
        <v>4076</v>
      </c>
      <c r="B4082" s="97">
        <v>7401</v>
      </c>
      <c r="C4082" s="520" t="s">
        <v>6060</v>
      </c>
      <c r="D4082" s="343">
        <v>25</v>
      </c>
      <c r="E4082" s="343"/>
      <c r="F4082" s="97" t="s">
        <v>5902</v>
      </c>
      <c r="G4082" s="160" t="s">
        <v>2302</v>
      </c>
      <c r="H4082" s="557">
        <v>95000</v>
      </c>
      <c r="I4082" s="97" t="s">
        <v>720</v>
      </c>
      <c r="J4082" s="309" t="s">
        <v>5951</v>
      </c>
      <c r="K4082" s="160">
        <v>374</v>
      </c>
      <c r="L4082" s="98" t="s">
        <v>6061</v>
      </c>
    </row>
    <row r="4083" spans="1:12" ht="89.25" hidden="1" x14ac:dyDescent="0.2">
      <c r="A4083" s="3">
        <v>4077</v>
      </c>
      <c r="B4083" s="97">
        <v>7401</v>
      </c>
      <c r="C4083" s="520" t="s">
        <v>6062</v>
      </c>
      <c r="D4083" s="343">
        <v>18</v>
      </c>
      <c r="E4083" s="343"/>
      <c r="F4083" s="97" t="s">
        <v>5902</v>
      </c>
      <c r="G4083" s="497" t="s">
        <v>3515</v>
      </c>
      <c r="H4083" s="557">
        <v>15000</v>
      </c>
      <c r="I4083" s="97" t="s">
        <v>720</v>
      </c>
      <c r="J4083" s="309" t="s">
        <v>5951</v>
      </c>
      <c r="K4083" s="160">
        <v>374</v>
      </c>
      <c r="L4083" s="98" t="s">
        <v>6061</v>
      </c>
    </row>
    <row r="4084" spans="1:12" ht="38.25" hidden="1" x14ac:dyDescent="0.2">
      <c r="A4084" s="3">
        <v>4078</v>
      </c>
      <c r="B4084" s="97">
        <v>7421</v>
      </c>
      <c r="C4084" s="508" t="s">
        <v>8129</v>
      </c>
      <c r="D4084" s="51">
        <v>33</v>
      </c>
      <c r="E4084" s="51"/>
      <c r="F4084" s="97" t="s">
        <v>5902</v>
      </c>
      <c r="G4084" s="39" t="s">
        <v>8130</v>
      </c>
      <c r="H4084" s="634">
        <v>5000</v>
      </c>
      <c r="I4084" s="522" t="s">
        <v>2183</v>
      </c>
      <c r="J4084" s="523" t="s">
        <v>8131</v>
      </c>
      <c r="K4084" s="39">
        <v>116</v>
      </c>
      <c r="L4084" s="524" t="s">
        <v>8132</v>
      </c>
    </row>
    <row r="4085" spans="1:12" hidden="1" x14ac:dyDescent="0.2">
      <c r="A4085" s="3">
        <v>4079</v>
      </c>
      <c r="B4085" s="97">
        <v>7421</v>
      </c>
      <c r="C4085" s="508" t="s">
        <v>8133</v>
      </c>
      <c r="D4085" s="51">
        <v>2</v>
      </c>
      <c r="E4085" s="51"/>
      <c r="F4085" s="97" t="s">
        <v>5902</v>
      </c>
      <c r="G4085" s="39" t="s">
        <v>3286</v>
      </c>
      <c r="H4085" s="638">
        <v>25000</v>
      </c>
      <c r="I4085" s="522" t="s">
        <v>1901</v>
      </c>
      <c r="J4085" s="523" t="s">
        <v>8131</v>
      </c>
      <c r="K4085" s="39">
        <v>350</v>
      </c>
      <c r="L4085" s="508" t="s">
        <v>8134</v>
      </c>
    </row>
    <row r="4086" spans="1:12" ht="38.25" hidden="1" x14ac:dyDescent="0.2">
      <c r="A4086" s="3">
        <v>4080</v>
      </c>
      <c r="B4086" s="97">
        <v>7421</v>
      </c>
      <c r="C4086" s="508" t="s">
        <v>8135</v>
      </c>
      <c r="D4086" s="51">
        <v>2</v>
      </c>
      <c r="E4086" s="51"/>
      <c r="F4086" s="97" t="s">
        <v>5902</v>
      </c>
      <c r="G4086" s="39" t="s">
        <v>8136</v>
      </c>
      <c r="H4086" s="638">
        <v>17500</v>
      </c>
      <c r="I4086" s="522" t="s">
        <v>1901</v>
      </c>
      <c r="J4086" s="523" t="s">
        <v>8131</v>
      </c>
      <c r="K4086" s="39">
        <v>350</v>
      </c>
      <c r="L4086" s="508" t="s">
        <v>8134</v>
      </c>
    </row>
    <row r="4087" spans="1:12" hidden="1" x14ac:dyDescent="0.2">
      <c r="A4087" s="3">
        <v>4081</v>
      </c>
      <c r="B4087" s="97">
        <v>7421</v>
      </c>
      <c r="C4087" s="508" t="s">
        <v>8137</v>
      </c>
      <c r="D4087" s="51">
        <v>1</v>
      </c>
      <c r="E4087" s="51"/>
      <c r="F4087" s="97" t="s">
        <v>5902</v>
      </c>
      <c r="G4087" s="39" t="s">
        <v>8138</v>
      </c>
      <c r="H4087" s="638">
        <v>37990</v>
      </c>
      <c r="I4087" s="522" t="s">
        <v>1901</v>
      </c>
      <c r="J4087" s="523" t="s">
        <v>8131</v>
      </c>
      <c r="K4087" s="39">
        <v>350</v>
      </c>
      <c r="L4087" s="508" t="s">
        <v>8134</v>
      </c>
    </row>
    <row r="4088" spans="1:12" hidden="1" x14ac:dyDescent="0.2">
      <c r="A4088" s="3">
        <v>4082</v>
      </c>
      <c r="B4088" s="97">
        <v>7421</v>
      </c>
      <c r="C4088" s="508" t="s">
        <v>8139</v>
      </c>
      <c r="D4088" s="51">
        <v>1</v>
      </c>
      <c r="E4088" s="51"/>
      <c r="F4088" s="97" t="s">
        <v>5902</v>
      </c>
      <c r="G4088" s="39" t="s">
        <v>8140</v>
      </c>
      <c r="H4088" s="557">
        <v>36500</v>
      </c>
      <c r="I4088" s="522" t="s">
        <v>1901</v>
      </c>
      <c r="J4088" s="523" t="s">
        <v>8131</v>
      </c>
      <c r="K4088" s="39">
        <v>350</v>
      </c>
      <c r="L4088" s="508" t="s">
        <v>8134</v>
      </c>
    </row>
    <row r="4089" spans="1:12" hidden="1" x14ac:dyDescent="0.2">
      <c r="A4089" s="3">
        <v>4083</v>
      </c>
      <c r="B4089" s="97">
        <v>7421</v>
      </c>
      <c r="C4089" s="508" t="s">
        <v>2404</v>
      </c>
      <c r="D4089" s="51">
        <v>20</v>
      </c>
      <c r="E4089" s="51"/>
      <c r="F4089" s="97" t="s">
        <v>5902</v>
      </c>
      <c r="G4089" s="39" t="s">
        <v>8141</v>
      </c>
      <c r="H4089" s="639">
        <v>120088.84</v>
      </c>
      <c r="I4089" s="522" t="s">
        <v>295</v>
      </c>
      <c r="J4089" s="523" t="s">
        <v>8131</v>
      </c>
      <c r="K4089" s="39">
        <v>250</v>
      </c>
      <c r="L4089" s="524" t="s">
        <v>8142</v>
      </c>
    </row>
    <row r="4090" spans="1:12" hidden="1" x14ac:dyDescent="0.2">
      <c r="A4090" s="3">
        <v>4084</v>
      </c>
      <c r="B4090" s="97">
        <v>7421</v>
      </c>
      <c r="C4090" s="508" t="s">
        <v>8143</v>
      </c>
      <c r="D4090" s="51">
        <v>80</v>
      </c>
      <c r="E4090" s="51"/>
      <c r="F4090" s="97" t="s">
        <v>5902</v>
      </c>
      <c r="G4090" s="39" t="s">
        <v>8144</v>
      </c>
      <c r="H4090" s="634">
        <v>480</v>
      </c>
      <c r="I4090" s="522" t="s">
        <v>295</v>
      </c>
      <c r="J4090" s="523" t="s">
        <v>8131</v>
      </c>
      <c r="K4090" s="39">
        <v>250</v>
      </c>
      <c r="L4090" s="524" t="s">
        <v>8145</v>
      </c>
    </row>
    <row r="4091" spans="1:12" hidden="1" x14ac:dyDescent="0.2">
      <c r="A4091" s="3">
        <v>4085</v>
      </c>
      <c r="B4091" s="97">
        <v>7421</v>
      </c>
      <c r="C4091" s="508" t="s">
        <v>8146</v>
      </c>
      <c r="D4091" s="51">
        <v>24</v>
      </c>
      <c r="E4091" s="51"/>
      <c r="F4091" s="97" t="s">
        <v>5902</v>
      </c>
      <c r="G4091" s="39" t="s">
        <v>4709</v>
      </c>
      <c r="H4091" s="639">
        <v>225000</v>
      </c>
      <c r="I4091" s="522" t="s">
        <v>295</v>
      </c>
      <c r="J4091" s="523" t="s">
        <v>8131</v>
      </c>
      <c r="K4091" s="39">
        <v>250</v>
      </c>
      <c r="L4091" s="524" t="s">
        <v>8147</v>
      </c>
    </row>
    <row r="4092" spans="1:12" ht="25.5" hidden="1" x14ac:dyDescent="0.2">
      <c r="A4092" s="3">
        <v>4086</v>
      </c>
      <c r="B4092" s="97">
        <v>7421</v>
      </c>
      <c r="C4092" s="508" t="s">
        <v>8148</v>
      </c>
      <c r="D4092" s="51">
        <v>1</v>
      </c>
      <c r="E4092" s="51"/>
      <c r="F4092" s="97" t="s">
        <v>5902</v>
      </c>
      <c r="G4092" s="39" t="s">
        <v>8149</v>
      </c>
      <c r="H4092" s="634">
        <v>7156</v>
      </c>
      <c r="I4092" s="522" t="s">
        <v>295</v>
      </c>
      <c r="J4092" s="523" t="s">
        <v>8131</v>
      </c>
      <c r="K4092" s="39">
        <v>250</v>
      </c>
      <c r="L4092" s="524" t="s">
        <v>8150</v>
      </c>
    </row>
    <row r="4093" spans="1:12" ht="38.25" hidden="1" x14ac:dyDescent="0.2">
      <c r="A4093" s="3">
        <v>4087</v>
      </c>
      <c r="B4093" s="97">
        <v>7421</v>
      </c>
      <c r="C4093" s="508" t="s">
        <v>8151</v>
      </c>
      <c r="D4093" s="51">
        <v>4</v>
      </c>
      <c r="E4093" s="51"/>
      <c r="F4093" s="97" t="s">
        <v>5902</v>
      </c>
      <c r="G4093" s="39" t="s">
        <v>8152</v>
      </c>
      <c r="H4093" s="639">
        <f>142392/4</f>
        <v>35598</v>
      </c>
      <c r="I4093" s="522" t="s">
        <v>301</v>
      </c>
      <c r="J4093" s="523" t="s">
        <v>8131</v>
      </c>
      <c r="K4093" s="39">
        <v>268</v>
      </c>
      <c r="L4093" s="524" t="s">
        <v>6314</v>
      </c>
    </row>
    <row r="4094" spans="1:12" ht="25.5" hidden="1" x14ac:dyDescent="0.2">
      <c r="A4094" s="3">
        <v>4088</v>
      </c>
      <c r="B4094" s="97">
        <v>7421</v>
      </c>
      <c r="C4094" s="508" t="s">
        <v>8153</v>
      </c>
      <c r="D4094" s="51">
        <v>1</v>
      </c>
      <c r="E4094" s="51"/>
      <c r="F4094" s="97" t="s">
        <v>5902</v>
      </c>
      <c r="G4094" s="39" t="s">
        <v>8154</v>
      </c>
      <c r="H4094" s="639">
        <v>215000</v>
      </c>
      <c r="I4094" s="522" t="s">
        <v>301</v>
      </c>
      <c r="J4094" s="523" t="s">
        <v>8131</v>
      </c>
      <c r="K4094" s="39">
        <v>269</v>
      </c>
      <c r="L4094" s="524" t="s">
        <v>8155</v>
      </c>
    </row>
    <row r="4095" spans="1:12" ht="25.5" hidden="1" x14ac:dyDescent="0.2">
      <c r="A4095" s="3">
        <v>4089</v>
      </c>
      <c r="B4095" s="97">
        <v>7421</v>
      </c>
      <c r="C4095" s="508" t="s">
        <v>8156</v>
      </c>
      <c r="D4095" s="51">
        <v>1</v>
      </c>
      <c r="E4095" s="51"/>
      <c r="F4095" s="97" t="s">
        <v>5902</v>
      </c>
      <c r="G4095" s="39" t="s">
        <v>8157</v>
      </c>
      <c r="H4095" s="639">
        <v>215000</v>
      </c>
      <c r="I4095" s="522" t="s">
        <v>301</v>
      </c>
      <c r="J4095" s="523" t="s">
        <v>8131</v>
      </c>
      <c r="K4095" s="39">
        <v>269</v>
      </c>
      <c r="L4095" s="524" t="s">
        <v>8155</v>
      </c>
    </row>
    <row r="4096" spans="1:12" ht="25.5" hidden="1" x14ac:dyDescent="0.2">
      <c r="A4096" s="3">
        <v>4090</v>
      </c>
      <c r="B4096" s="97">
        <v>7421</v>
      </c>
      <c r="C4096" s="508" t="s">
        <v>8158</v>
      </c>
      <c r="D4096" s="51">
        <v>12</v>
      </c>
      <c r="E4096" s="51"/>
      <c r="F4096" s="97" t="s">
        <v>5902</v>
      </c>
      <c r="G4096" s="39" t="s">
        <v>8159</v>
      </c>
      <c r="H4096" s="639">
        <v>2075</v>
      </c>
      <c r="I4096" s="522" t="s">
        <v>301</v>
      </c>
      <c r="J4096" s="523" t="s">
        <v>8131</v>
      </c>
      <c r="K4096" s="39">
        <v>269</v>
      </c>
      <c r="L4096" s="524" t="s">
        <v>8160</v>
      </c>
    </row>
    <row r="4097" spans="1:12" ht="25.5" hidden="1" x14ac:dyDescent="0.2">
      <c r="A4097" s="3">
        <v>4091</v>
      </c>
      <c r="B4097" s="97">
        <v>7421</v>
      </c>
      <c r="C4097" s="508" t="s">
        <v>8161</v>
      </c>
      <c r="D4097" s="51">
        <v>1</v>
      </c>
      <c r="E4097" s="51"/>
      <c r="F4097" s="97" t="s">
        <v>5902</v>
      </c>
      <c r="G4097" s="39" t="s">
        <v>8162</v>
      </c>
      <c r="H4097" s="639">
        <v>20695</v>
      </c>
      <c r="I4097" s="522" t="s">
        <v>301</v>
      </c>
      <c r="J4097" s="523" t="s">
        <v>8131</v>
      </c>
      <c r="K4097" s="39">
        <v>269</v>
      </c>
      <c r="L4097" s="524" t="s">
        <v>8163</v>
      </c>
    </row>
    <row r="4098" spans="1:12" hidden="1" x14ac:dyDescent="0.2">
      <c r="A4098" s="3">
        <v>4092</v>
      </c>
      <c r="B4098" s="97">
        <v>7421</v>
      </c>
      <c r="C4098" s="508" t="s">
        <v>8164</v>
      </c>
      <c r="D4098" s="51">
        <v>4</v>
      </c>
      <c r="E4098" s="51"/>
      <c r="F4098" s="97" t="s">
        <v>5902</v>
      </c>
      <c r="G4098" s="39" t="s">
        <v>8165</v>
      </c>
      <c r="H4098" s="639">
        <v>4750</v>
      </c>
      <c r="I4098" s="522" t="s">
        <v>301</v>
      </c>
      <c r="J4098" s="523" t="s">
        <v>8131</v>
      </c>
      <c r="K4098" s="39">
        <v>269</v>
      </c>
      <c r="L4098" s="524" t="s">
        <v>8166</v>
      </c>
    </row>
    <row r="4099" spans="1:12" hidden="1" x14ac:dyDescent="0.2">
      <c r="A4099" s="3">
        <v>4093</v>
      </c>
      <c r="B4099" s="97">
        <v>7421</v>
      </c>
      <c r="C4099" s="508" t="s">
        <v>8167</v>
      </c>
      <c r="D4099" s="51">
        <v>4</v>
      </c>
      <c r="E4099" s="51"/>
      <c r="F4099" s="97" t="s">
        <v>5902</v>
      </c>
      <c r="G4099" s="39" t="s">
        <v>8168</v>
      </c>
      <c r="H4099" s="639">
        <v>4750</v>
      </c>
      <c r="I4099" s="522" t="s">
        <v>301</v>
      </c>
      <c r="J4099" s="523" t="s">
        <v>8131</v>
      </c>
      <c r="K4099" s="39">
        <v>269</v>
      </c>
      <c r="L4099" s="524" t="s">
        <v>8166</v>
      </c>
    </row>
    <row r="4100" spans="1:12" hidden="1" x14ac:dyDescent="0.2">
      <c r="A4100" s="3">
        <v>4094</v>
      </c>
      <c r="B4100" s="97">
        <v>7421</v>
      </c>
      <c r="C4100" s="508" t="s">
        <v>3808</v>
      </c>
      <c r="D4100" s="51">
        <v>12</v>
      </c>
      <c r="E4100" s="51"/>
      <c r="F4100" s="97" t="s">
        <v>5902</v>
      </c>
      <c r="G4100" s="39" t="s">
        <v>8169</v>
      </c>
      <c r="H4100" s="639">
        <v>4000</v>
      </c>
      <c r="I4100" s="522" t="s">
        <v>301</v>
      </c>
      <c r="J4100" s="523" t="s">
        <v>8131</v>
      </c>
      <c r="K4100" s="39">
        <v>269</v>
      </c>
      <c r="L4100" s="524" t="s">
        <v>8170</v>
      </c>
    </row>
    <row r="4101" spans="1:12" hidden="1" x14ac:dyDescent="0.2">
      <c r="A4101" s="3">
        <v>4095</v>
      </c>
      <c r="B4101" s="97">
        <v>7421</v>
      </c>
      <c r="C4101" s="508" t="s">
        <v>8171</v>
      </c>
      <c r="D4101" s="51">
        <v>40</v>
      </c>
      <c r="E4101" s="51"/>
      <c r="F4101" s="97" t="s">
        <v>5902</v>
      </c>
      <c r="G4101" s="525" t="s">
        <v>8172</v>
      </c>
      <c r="H4101" s="557">
        <v>950</v>
      </c>
      <c r="I4101" s="522" t="s">
        <v>2140</v>
      </c>
      <c r="J4101" s="523" t="s">
        <v>8131</v>
      </c>
      <c r="K4101" s="51">
        <v>274</v>
      </c>
      <c r="L4101" s="524" t="s">
        <v>8173</v>
      </c>
    </row>
    <row r="4102" spans="1:12" hidden="1" x14ac:dyDescent="0.2">
      <c r="A4102" s="3">
        <v>4096</v>
      </c>
      <c r="B4102" s="97">
        <v>7421</v>
      </c>
      <c r="C4102" s="508" t="s">
        <v>8174</v>
      </c>
      <c r="D4102" s="51">
        <v>6</v>
      </c>
      <c r="E4102" s="51"/>
      <c r="F4102" s="97" t="s">
        <v>5902</v>
      </c>
      <c r="G4102" s="39" t="s">
        <v>8175</v>
      </c>
      <c r="H4102" s="557">
        <v>5538</v>
      </c>
      <c r="I4102" s="522" t="s">
        <v>2140</v>
      </c>
      <c r="J4102" s="523" t="s">
        <v>8131</v>
      </c>
      <c r="K4102" s="51">
        <v>274</v>
      </c>
      <c r="L4102" s="524" t="s">
        <v>8173</v>
      </c>
    </row>
    <row r="4103" spans="1:12" hidden="1" x14ac:dyDescent="0.2">
      <c r="A4103" s="3">
        <v>4097</v>
      </c>
      <c r="B4103" s="97">
        <v>7421</v>
      </c>
      <c r="C4103" s="508" t="s">
        <v>8176</v>
      </c>
      <c r="D4103" s="51">
        <v>12</v>
      </c>
      <c r="E4103" s="51"/>
      <c r="F4103" s="97" t="s">
        <v>5902</v>
      </c>
      <c r="G4103" s="525" t="s">
        <v>8177</v>
      </c>
      <c r="H4103" s="557">
        <v>6990</v>
      </c>
      <c r="I4103" s="522" t="s">
        <v>306</v>
      </c>
      <c r="J4103" s="523" t="s">
        <v>8131</v>
      </c>
      <c r="K4103" s="51">
        <v>277</v>
      </c>
      <c r="L4103" s="524" t="s">
        <v>8178</v>
      </c>
    </row>
    <row r="4104" spans="1:12" hidden="1" x14ac:dyDescent="0.2">
      <c r="A4104" s="3">
        <v>4098</v>
      </c>
      <c r="B4104" s="97">
        <v>7421</v>
      </c>
      <c r="C4104" s="508" t="s">
        <v>1977</v>
      </c>
      <c r="D4104" s="51">
        <v>6</v>
      </c>
      <c r="E4104" s="51"/>
      <c r="F4104" s="97" t="s">
        <v>5902</v>
      </c>
      <c r="G4104" s="525" t="s">
        <v>8179</v>
      </c>
      <c r="H4104" s="557">
        <v>3170</v>
      </c>
      <c r="I4104" s="522" t="s">
        <v>306</v>
      </c>
      <c r="J4104" s="523" t="s">
        <v>8131</v>
      </c>
      <c r="K4104" s="51">
        <v>277</v>
      </c>
      <c r="L4104" s="524" t="s">
        <v>8178</v>
      </c>
    </row>
    <row r="4105" spans="1:12" ht="25.5" hidden="1" x14ac:dyDescent="0.2">
      <c r="A4105" s="3">
        <v>4099</v>
      </c>
      <c r="B4105" s="97">
        <v>7421</v>
      </c>
      <c r="C4105" s="508" t="s">
        <v>8180</v>
      </c>
      <c r="D4105" s="51">
        <v>12</v>
      </c>
      <c r="E4105" s="51"/>
      <c r="F4105" s="97" t="s">
        <v>5902</v>
      </c>
      <c r="G4105" s="525" t="s">
        <v>8181</v>
      </c>
      <c r="H4105" s="557">
        <v>12800</v>
      </c>
      <c r="I4105" s="522" t="s">
        <v>306</v>
      </c>
      <c r="J4105" s="523" t="s">
        <v>8131</v>
      </c>
      <c r="K4105" s="51">
        <v>278</v>
      </c>
      <c r="L4105" s="524" t="s">
        <v>8178</v>
      </c>
    </row>
    <row r="4106" spans="1:12" hidden="1" x14ac:dyDescent="0.2">
      <c r="A4106" s="3">
        <v>4100</v>
      </c>
      <c r="B4106" s="97">
        <v>7421</v>
      </c>
      <c r="C4106" s="508" t="s">
        <v>8182</v>
      </c>
      <c r="D4106" s="51">
        <v>50</v>
      </c>
      <c r="E4106" s="51"/>
      <c r="F4106" s="97" t="s">
        <v>5902</v>
      </c>
      <c r="G4106" s="525" t="s">
        <v>8183</v>
      </c>
      <c r="H4106" s="557">
        <v>490</v>
      </c>
      <c r="I4106" s="522" t="s">
        <v>306</v>
      </c>
      <c r="J4106" s="523" t="s">
        <v>8131</v>
      </c>
      <c r="K4106" s="51">
        <v>278</v>
      </c>
      <c r="L4106" s="524" t="s">
        <v>8184</v>
      </c>
    </row>
    <row r="4107" spans="1:12" ht="38.25" hidden="1" x14ac:dyDescent="0.2">
      <c r="A4107" s="3">
        <v>4101</v>
      </c>
      <c r="B4107" s="97">
        <v>7421</v>
      </c>
      <c r="C4107" s="508" t="s">
        <v>8185</v>
      </c>
      <c r="D4107" s="51">
        <v>24</v>
      </c>
      <c r="E4107" s="51"/>
      <c r="F4107" s="97" t="s">
        <v>5902</v>
      </c>
      <c r="G4107" s="525" t="s">
        <v>8186</v>
      </c>
      <c r="H4107" s="557">
        <v>5950</v>
      </c>
      <c r="I4107" s="522" t="s">
        <v>306</v>
      </c>
      <c r="J4107" s="523" t="s">
        <v>8131</v>
      </c>
      <c r="K4107" s="51">
        <v>278</v>
      </c>
      <c r="L4107" s="524" t="s">
        <v>8178</v>
      </c>
    </row>
    <row r="4108" spans="1:12" hidden="1" x14ac:dyDescent="0.2">
      <c r="A4108" s="3">
        <v>4102</v>
      </c>
      <c r="B4108" s="97">
        <v>7421</v>
      </c>
      <c r="C4108" s="508" t="s">
        <v>8187</v>
      </c>
      <c r="D4108" s="51">
        <v>6</v>
      </c>
      <c r="E4108" s="51"/>
      <c r="F4108" s="97" t="s">
        <v>5902</v>
      </c>
      <c r="G4108" s="525" t="s">
        <v>3020</v>
      </c>
      <c r="H4108" s="557">
        <v>3530</v>
      </c>
      <c r="I4108" s="522" t="s">
        <v>306</v>
      </c>
      <c r="J4108" s="523" t="s">
        <v>8131</v>
      </c>
      <c r="K4108" s="51">
        <v>278</v>
      </c>
      <c r="L4108" s="524" t="s">
        <v>8188</v>
      </c>
    </row>
    <row r="4109" spans="1:12" hidden="1" x14ac:dyDescent="0.2">
      <c r="A4109" s="3">
        <v>4103</v>
      </c>
      <c r="B4109" s="97">
        <v>7421</v>
      </c>
      <c r="C4109" s="508" t="s">
        <v>8189</v>
      </c>
      <c r="D4109" s="51">
        <v>20</v>
      </c>
      <c r="E4109" s="51"/>
      <c r="F4109" s="97" t="s">
        <v>5902</v>
      </c>
      <c r="G4109" s="525" t="s">
        <v>8190</v>
      </c>
      <c r="H4109" s="639">
        <v>2800</v>
      </c>
      <c r="I4109" s="522" t="s">
        <v>364</v>
      </c>
      <c r="J4109" s="523" t="s">
        <v>8131</v>
      </c>
      <c r="K4109" s="51">
        <v>304</v>
      </c>
      <c r="L4109" s="524" t="s">
        <v>8178</v>
      </c>
    </row>
    <row r="4110" spans="1:12" hidden="1" x14ac:dyDescent="0.2">
      <c r="A4110" s="3">
        <v>4104</v>
      </c>
      <c r="B4110" s="97">
        <v>7421</v>
      </c>
      <c r="C4110" s="508" t="s">
        <v>8191</v>
      </c>
      <c r="D4110" s="51">
        <v>20</v>
      </c>
      <c r="E4110" s="51"/>
      <c r="F4110" s="97" t="s">
        <v>5902</v>
      </c>
      <c r="G4110" s="525" t="s">
        <v>8192</v>
      </c>
      <c r="H4110" s="634">
        <v>520</v>
      </c>
      <c r="I4110" s="522" t="s">
        <v>364</v>
      </c>
      <c r="J4110" s="523" t="s">
        <v>8131</v>
      </c>
      <c r="K4110" s="51">
        <v>304</v>
      </c>
      <c r="L4110" s="524" t="s">
        <v>8178</v>
      </c>
    </row>
    <row r="4111" spans="1:12" hidden="1" x14ac:dyDescent="0.2">
      <c r="A4111" s="3">
        <v>4105</v>
      </c>
      <c r="B4111" s="97">
        <v>7421</v>
      </c>
      <c r="C4111" s="508" t="s">
        <v>8193</v>
      </c>
      <c r="D4111" s="51">
        <v>20</v>
      </c>
      <c r="E4111" s="51"/>
      <c r="F4111" s="97" t="s">
        <v>5902</v>
      </c>
      <c r="G4111" s="525" t="s">
        <v>8194</v>
      </c>
      <c r="H4111" s="634">
        <v>1555</v>
      </c>
      <c r="I4111" s="522" t="s">
        <v>364</v>
      </c>
      <c r="J4111" s="523" t="s">
        <v>8131</v>
      </c>
      <c r="K4111" s="51">
        <v>304</v>
      </c>
      <c r="L4111" s="524" t="s">
        <v>8178</v>
      </c>
    </row>
    <row r="4112" spans="1:12" hidden="1" x14ac:dyDescent="0.2">
      <c r="A4112" s="3">
        <v>4106</v>
      </c>
      <c r="B4112" s="97">
        <v>7421</v>
      </c>
      <c r="C4112" s="508" t="s">
        <v>8195</v>
      </c>
      <c r="D4112" s="51">
        <v>20</v>
      </c>
      <c r="E4112" s="51"/>
      <c r="F4112" s="97" t="s">
        <v>5902</v>
      </c>
      <c r="G4112" s="525" t="s">
        <v>8196</v>
      </c>
      <c r="H4112" s="634">
        <v>30000</v>
      </c>
      <c r="I4112" s="522" t="s">
        <v>364</v>
      </c>
      <c r="J4112" s="523" t="s">
        <v>8131</v>
      </c>
      <c r="K4112" s="51">
        <v>304</v>
      </c>
      <c r="L4112" s="524" t="s">
        <v>8178</v>
      </c>
    </row>
    <row r="4113" spans="1:12" hidden="1" x14ac:dyDescent="0.2">
      <c r="A4113" s="3">
        <v>4107</v>
      </c>
      <c r="B4113" s="97">
        <v>7421</v>
      </c>
      <c r="C4113" s="508" t="s">
        <v>8197</v>
      </c>
      <c r="D4113" s="51">
        <v>20</v>
      </c>
      <c r="E4113" s="51"/>
      <c r="F4113" s="97" t="s">
        <v>5902</v>
      </c>
      <c r="G4113" s="525" t="s">
        <v>8198</v>
      </c>
      <c r="H4113" s="639">
        <v>7450</v>
      </c>
      <c r="I4113" s="522" t="s">
        <v>364</v>
      </c>
      <c r="J4113" s="523" t="s">
        <v>8131</v>
      </c>
      <c r="K4113" s="51">
        <v>304</v>
      </c>
      <c r="L4113" s="524" t="s">
        <v>8178</v>
      </c>
    </row>
    <row r="4114" spans="1:12" hidden="1" x14ac:dyDescent="0.2">
      <c r="A4114" s="3">
        <v>4108</v>
      </c>
      <c r="B4114" s="97">
        <v>7421</v>
      </c>
      <c r="C4114" s="508" t="s">
        <v>8199</v>
      </c>
      <c r="D4114" s="51">
        <v>20</v>
      </c>
      <c r="E4114" s="51"/>
      <c r="F4114" s="97" t="s">
        <v>5902</v>
      </c>
      <c r="G4114" s="525" t="s">
        <v>8200</v>
      </c>
      <c r="H4114" s="639">
        <v>18500</v>
      </c>
      <c r="I4114" s="522" t="s">
        <v>364</v>
      </c>
      <c r="J4114" s="523" t="s">
        <v>8131</v>
      </c>
      <c r="K4114" s="51">
        <v>304</v>
      </c>
      <c r="L4114" s="524" t="s">
        <v>8178</v>
      </c>
    </row>
    <row r="4115" spans="1:12" hidden="1" x14ac:dyDescent="0.2">
      <c r="A4115" s="3">
        <v>4109</v>
      </c>
      <c r="B4115" s="97">
        <v>7421</v>
      </c>
      <c r="C4115" s="508" t="s">
        <v>8201</v>
      </c>
      <c r="D4115" s="51">
        <v>20</v>
      </c>
      <c r="E4115" s="51"/>
      <c r="F4115" s="97" t="s">
        <v>5902</v>
      </c>
      <c r="G4115" s="279" t="s">
        <v>8202</v>
      </c>
      <c r="H4115" s="639">
        <v>200000</v>
      </c>
      <c r="I4115" s="522" t="s">
        <v>364</v>
      </c>
      <c r="J4115" s="523" t="s">
        <v>8131</v>
      </c>
      <c r="K4115" s="51">
        <v>304</v>
      </c>
      <c r="L4115" s="524" t="s">
        <v>8178</v>
      </c>
    </row>
    <row r="4116" spans="1:12" hidden="1" x14ac:dyDescent="0.2">
      <c r="A4116" s="3">
        <v>4110</v>
      </c>
      <c r="B4116" s="97">
        <v>7421</v>
      </c>
      <c r="C4116" s="508" t="s">
        <v>8203</v>
      </c>
      <c r="D4116" s="51">
        <v>20</v>
      </c>
      <c r="E4116" s="51"/>
      <c r="F4116" s="97" t="s">
        <v>5902</v>
      </c>
      <c r="G4116" s="525" t="s">
        <v>6688</v>
      </c>
      <c r="H4116" s="557">
        <v>6424</v>
      </c>
      <c r="I4116" s="522" t="s">
        <v>2141</v>
      </c>
      <c r="J4116" s="523" t="s">
        <v>8131</v>
      </c>
      <c r="K4116" s="51">
        <v>309</v>
      </c>
      <c r="L4116" s="524" t="s">
        <v>8178</v>
      </c>
    </row>
    <row r="4117" spans="1:12" hidden="1" x14ac:dyDescent="0.2">
      <c r="A4117" s="3">
        <v>4111</v>
      </c>
      <c r="B4117" s="97">
        <v>7421</v>
      </c>
      <c r="C4117" s="508" t="s">
        <v>8204</v>
      </c>
      <c r="D4117" s="51">
        <v>20</v>
      </c>
      <c r="E4117" s="51"/>
      <c r="F4117" s="97" t="s">
        <v>5902</v>
      </c>
      <c r="G4117" s="525" t="s">
        <v>8205</v>
      </c>
      <c r="H4117" s="557">
        <v>15417</v>
      </c>
      <c r="I4117" s="522" t="s">
        <v>2141</v>
      </c>
      <c r="J4117" s="523" t="s">
        <v>8131</v>
      </c>
      <c r="K4117" s="51">
        <v>309</v>
      </c>
      <c r="L4117" s="524" t="s">
        <v>8178</v>
      </c>
    </row>
    <row r="4118" spans="1:12" hidden="1" x14ac:dyDescent="0.2">
      <c r="A4118" s="3">
        <v>4112</v>
      </c>
      <c r="B4118" s="97">
        <v>7421</v>
      </c>
      <c r="C4118" s="508" t="s">
        <v>8206</v>
      </c>
      <c r="D4118" s="51">
        <v>20</v>
      </c>
      <c r="E4118" s="51"/>
      <c r="F4118" s="97" t="s">
        <v>5902</v>
      </c>
      <c r="G4118" s="525" t="s">
        <v>8207</v>
      </c>
      <c r="H4118" s="557">
        <v>9412</v>
      </c>
      <c r="I4118" s="522" t="s">
        <v>2141</v>
      </c>
      <c r="J4118" s="523" t="s">
        <v>8131</v>
      </c>
      <c r="K4118" s="51">
        <v>309</v>
      </c>
      <c r="L4118" s="524" t="s">
        <v>8178</v>
      </c>
    </row>
    <row r="4119" spans="1:12" hidden="1" x14ac:dyDescent="0.2">
      <c r="A4119" s="3">
        <v>4113</v>
      </c>
      <c r="B4119" s="97">
        <v>7421</v>
      </c>
      <c r="C4119" s="508" t="s">
        <v>8208</v>
      </c>
      <c r="D4119" s="51">
        <v>20</v>
      </c>
      <c r="E4119" s="51"/>
      <c r="F4119" s="97" t="s">
        <v>5902</v>
      </c>
      <c r="G4119" s="279" t="s">
        <v>8209</v>
      </c>
      <c r="H4119" s="557">
        <v>8600</v>
      </c>
      <c r="I4119" s="522" t="s">
        <v>2141</v>
      </c>
      <c r="J4119" s="523" t="s">
        <v>8131</v>
      </c>
      <c r="K4119" s="51">
        <v>309</v>
      </c>
      <c r="L4119" s="524" t="s">
        <v>8178</v>
      </c>
    </row>
    <row r="4120" spans="1:12" hidden="1" x14ac:dyDescent="0.2">
      <c r="A4120" s="3">
        <v>4114</v>
      </c>
      <c r="B4120" s="97">
        <v>7421</v>
      </c>
      <c r="C4120" s="508" t="s">
        <v>8210</v>
      </c>
      <c r="D4120" s="51">
        <v>20</v>
      </c>
      <c r="E4120" s="51"/>
      <c r="F4120" s="97" t="s">
        <v>5902</v>
      </c>
      <c r="G4120" s="525" t="s">
        <v>8211</v>
      </c>
      <c r="H4120" s="634">
        <v>420</v>
      </c>
      <c r="I4120" s="522" t="s">
        <v>35</v>
      </c>
      <c r="J4120" s="523" t="s">
        <v>8131</v>
      </c>
      <c r="K4120" s="51">
        <v>314</v>
      </c>
      <c r="L4120" s="524" t="s">
        <v>8178</v>
      </c>
    </row>
    <row r="4121" spans="1:12" hidden="1" x14ac:dyDescent="0.2">
      <c r="A4121" s="3">
        <v>4115</v>
      </c>
      <c r="B4121" s="97">
        <v>7421</v>
      </c>
      <c r="C4121" s="508" t="s">
        <v>8212</v>
      </c>
      <c r="D4121" s="51">
        <v>20</v>
      </c>
      <c r="E4121" s="51"/>
      <c r="F4121" s="97" t="s">
        <v>5902</v>
      </c>
      <c r="G4121" s="525" t="s">
        <v>8213</v>
      </c>
      <c r="H4121" s="639">
        <v>75.44</v>
      </c>
      <c r="I4121" s="522" t="s">
        <v>35</v>
      </c>
      <c r="J4121" s="523" t="s">
        <v>8131</v>
      </c>
      <c r="K4121" s="51">
        <v>314</v>
      </c>
      <c r="L4121" s="524" t="s">
        <v>8178</v>
      </c>
    </row>
    <row r="4122" spans="1:12" hidden="1" x14ac:dyDescent="0.2">
      <c r="A4122" s="3">
        <v>4116</v>
      </c>
      <c r="B4122" s="97">
        <v>7421</v>
      </c>
      <c r="C4122" s="508" t="s">
        <v>8214</v>
      </c>
      <c r="D4122" s="51">
        <v>20</v>
      </c>
      <c r="E4122" s="51"/>
      <c r="F4122" s="97" t="s">
        <v>5902</v>
      </c>
      <c r="G4122" s="525" t="s">
        <v>6164</v>
      </c>
      <c r="H4122" s="639">
        <v>100</v>
      </c>
      <c r="I4122" s="522" t="s">
        <v>35</v>
      </c>
      <c r="J4122" s="523" t="s">
        <v>8131</v>
      </c>
      <c r="K4122" s="51">
        <v>314</v>
      </c>
      <c r="L4122" s="524" t="s">
        <v>8178</v>
      </c>
    </row>
    <row r="4123" spans="1:12" hidden="1" x14ac:dyDescent="0.2">
      <c r="A4123" s="3">
        <v>4117</v>
      </c>
      <c r="B4123" s="97">
        <v>7421</v>
      </c>
      <c r="C4123" s="508" t="s">
        <v>8215</v>
      </c>
      <c r="D4123" s="51">
        <v>20</v>
      </c>
      <c r="E4123" s="51"/>
      <c r="F4123" s="97" t="s">
        <v>5902</v>
      </c>
      <c r="G4123" s="525" t="s">
        <v>8216</v>
      </c>
      <c r="H4123" s="639">
        <v>100</v>
      </c>
      <c r="I4123" s="522" t="s">
        <v>35</v>
      </c>
      <c r="J4123" s="523" t="s">
        <v>8131</v>
      </c>
      <c r="K4123" s="51">
        <v>314</v>
      </c>
      <c r="L4123" s="524" t="s">
        <v>8178</v>
      </c>
    </row>
    <row r="4124" spans="1:12" hidden="1" x14ac:dyDescent="0.2">
      <c r="A4124" s="3">
        <v>4118</v>
      </c>
      <c r="B4124" s="97">
        <v>7421</v>
      </c>
      <c r="C4124" s="508" t="s">
        <v>8217</v>
      </c>
      <c r="D4124" s="51">
        <v>20</v>
      </c>
      <c r="E4124" s="51"/>
      <c r="F4124" s="97" t="s">
        <v>5902</v>
      </c>
      <c r="G4124" s="525" t="s">
        <v>8218</v>
      </c>
      <c r="H4124" s="639">
        <v>5250</v>
      </c>
      <c r="I4124" s="522" t="s">
        <v>35</v>
      </c>
      <c r="J4124" s="523" t="s">
        <v>8131</v>
      </c>
      <c r="K4124" s="51">
        <v>314</v>
      </c>
      <c r="L4124" s="524" t="s">
        <v>8178</v>
      </c>
    </row>
    <row r="4125" spans="1:12" hidden="1" x14ac:dyDescent="0.2">
      <c r="A4125" s="3">
        <v>4119</v>
      </c>
      <c r="B4125" s="97">
        <v>7421</v>
      </c>
      <c r="C4125" s="508" t="s">
        <v>8219</v>
      </c>
      <c r="D4125" s="51">
        <v>20</v>
      </c>
      <c r="E4125" s="51"/>
      <c r="F4125" s="97" t="s">
        <v>5902</v>
      </c>
      <c r="G4125" s="525" t="s">
        <v>8220</v>
      </c>
      <c r="H4125" s="639">
        <v>6265</v>
      </c>
      <c r="I4125" s="522" t="s">
        <v>35</v>
      </c>
      <c r="J4125" s="523" t="s">
        <v>8131</v>
      </c>
      <c r="K4125" s="51">
        <v>314</v>
      </c>
      <c r="L4125" s="524" t="s">
        <v>8178</v>
      </c>
    </row>
    <row r="4126" spans="1:12" hidden="1" x14ac:dyDescent="0.2">
      <c r="A4126" s="3">
        <v>4120</v>
      </c>
      <c r="B4126" s="97">
        <v>7421</v>
      </c>
      <c r="C4126" s="508" t="s">
        <v>8221</v>
      </c>
      <c r="D4126" s="51">
        <v>20</v>
      </c>
      <c r="E4126" s="51"/>
      <c r="F4126" s="97" t="s">
        <v>5902</v>
      </c>
      <c r="G4126" s="279" t="s">
        <v>8222</v>
      </c>
      <c r="H4126" s="639">
        <v>18950</v>
      </c>
      <c r="I4126" s="522" t="s">
        <v>35</v>
      </c>
      <c r="J4126" s="523" t="s">
        <v>8131</v>
      </c>
      <c r="K4126" s="51">
        <v>314</v>
      </c>
      <c r="L4126" s="524" t="s">
        <v>8178</v>
      </c>
    </row>
    <row r="4127" spans="1:12" ht="25.5" hidden="1" x14ac:dyDescent="0.2">
      <c r="A4127" s="3">
        <v>4121</v>
      </c>
      <c r="B4127" s="97">
        <v>7421</v>
      </c>
      <c r="C4127" s="508" t="s">
        <v>8223</v>
      </c>
      <c r="D4127" s="51">
        <v>4</v>
      </c>
      <c r="E4127" s="51"/>
      <c r="F4127" s="97" t="s">
        <v>5902</v>
      </c>
      <c r="G4127" s="279" t="s">
        <v>8224</v>
      </c>
      <c r="H4127" s="639">
        <v>4350</v>
      </c>
      <c r="I4127" s="522" t="s">
        <v>669</v>
      </c>
      <c r="J4127" s="523" t="s">
        <v>8131</v>
      </c>
      <c r="K4127" s="51">
        <v>344</v>
      </c>
      <c r="L4127" s="524" t="s">
        <v>8225</v>
      </c>
    </row>
    <row r="4128" spans="1:12" hidden="1" x14ac:dyDescent="0.2">
      <c r="A4128" s="3">
        <v>4122</v>
      </c>
      <c r="B4128" s="97">
        <v>7421</v>
      </c>
      <c r="C4128" s="508" t="s">
        <v>8226</v>
      </c>
      <c r="D4128" s="51">
        <v>4</v>
      </c>
      <c r="E4128" s="51"/>
      <c r="F4128" s="97" t="s">
        <v>5902</v>
      </c>
      <c r="G4128" s="279" t="s">
        <v>6151</v>
      </c>
      <c r="H4128" s="634">
        <v>5250</v>
      </c>
      <c r="I4128" s="522" t="s">
        <v>669</v>
      </c>
      <c r="J4128" s="523" t="s">
        <v>8131</v>
      </c>
      <c r="K4128" s="51">
        <v>344</v>
      </c>
      <c r="L4128" s="524" t="s">
        <v>8225</v>
      </c>
    </row>
    <row r="4129" spans="1:12" hidden="1" x14ac:dyDescent="0.2">
      <c r="A4129" s="3">
        <v>4123</v>
      </c>
      <c r="B4129" s="97">
        <v>7421</v>
      </c>
      <c r="C4129" s="508" t="s">
        <v>8227</v>
      </c>
      <c r="D4129" s="51">
        <v>500</v>
      </c>
      <c r="E4129" s="51"/>
      <c r="F4129" s="97" t="s">
        <v>5902</v>
      </c>
      <c r="G4129" s="525" t="s">
        <v>8228</v>
      </c>
      <c r="H4129" s="557">
        <v>769</v>
      </c>
      <c r="I4129" s="522" t="s">
        <v>495</v>
      </c>
      <c r="J4129" s="523" t="s">
        <v>8131</v>
      </c>
      <c r="K4129" s="51">
        <v>319</v>
      </c>
      <c r="L4129" s="524" t="s">
        <v>8178</v>
      </c>
    </row>
    <row r="4130" spans="1:12" hidden="1" x14ac:dyDescent="0.2">
      <c r="A4130" s="3">
        <v>4124</v>
      </c>
      <c r="B4130" s="97">
        <v>7421</v>
      </c>
      <c r="C4130" s="508" t="s">
        <v>8229</v>
      </c>
      <c r="D4130" s="51">
        <v>30</v>
      </c>
      <c r="E4130" s="51"/>
      <c r="F4130" s="97" t="s">
        <v>5902</v>
      </c>
      <c r="G4130" s="525" t="s">
        <v>8230</v>
      </c>
      <c r="H4130" s="557">
        <v>1595</v>
      </c>
      <c r="I4130" s="522" t="s">
        <v>495</v>
      </c>
      <c r="J4130" s="523" t="s">
        <v>8131</v>
      </c>
      <c r="K4130" s="51">
        <v>319</v>
      </c>
      <c r="L4130" s="524" t="s">
        <v>8178</v>
      </c>
    </row>
    <row r="4131" spans="1:12" hidden="1" x14ac:dyDescent="0.2">
      <c r="A4131" s="3">
        <v>4125</v>
      </c>
      <c r="B4131" s="97">
        <v>7421</v>
      </c>
      <c r="C4131" s="508" t="s">
        <v>8231</v>
      </c>
      <c r="D4131" s="51">
        <v>6</v>
      </c>
      <c r="E4131" s="51"/>
      <c r="F4131" s="97" t="s">
        <v>5902</v>
      </c>
      <c r="G4131" s="525" t="s">
        <v>8232</v>
      </c>
      <c r="H4131" s="557">
        <v>38240</v>
      </c>
      <c r="I4131" s="522" t="s">
        <v>505</v>
      </c>
      <c r="J4131" s="523" t="s">
        <v>8131</v>
      </c>
      <c r="K4131" s="51">
        <v>324</v>
      </c>
      <c r="L4131" s="524" t="s">
        <v>8233</v>
      </c>
    </row>
    <row r="4132" spans="1:12" hidden="1" x14ac:dyDescent="0.2">
      <c r="A4132" s="3">
        <v>4126</v>
      </c>
      <c r="B4132" s="97">
        <v>7421</v>
      </c>
      <c r="C4132" s="508" t="s">
        <v>8234</v>
      </c>
      <c r="D4132" s="51">
        <v>50</v>
      </c>
      <c r="E4132" s="51"/>
      <c r="F4132" s="97" t="s">
        <v>5902</v>
      </c>
      <c r="G4132" s="525" t="s">
        <v>6180</v>
      </c>
      <c r="H4132" s="557">
        <v>624</v>
      </c>
      <c r="I4132" s="522" t="s">
        <v>505</v>
      </c>
      <c r="J4132" s="523" t="s">
        <v>8131</v>
      </c>
      <c r="K4132" s="51">
        <v>324</v>
      </c>
      <c r="L4132" s="524" t="s">
        <v>8235</v>
      </c>
    </row>
    <row r="4133" spans="1:12" hidden="1" x14ac:dyDescent="0.2">
      <c r="A4133" s="3">
        <v>4127</v>
      </c>
      <c r="B4133" s="97">
        <v>7421</v>
      </c>
      <c r="C4133" s="508" t="s">
        <v>8236</v>
      </c>
      <c r="D4133" s="51">
        <v>6</v>
      </c>
      <c r="E4133" s="51"/>
      <c r="F4133" s="97" t="s">
        <v>5902</v>
      </c>
      <c r="G4133" s="525" t="s">
        <v>8237</v>
      </c>
      <c r="H4133" s="557">
        <v>27500</v>
      </c>
      <c r="I4133" s="522" t="s">
        <v>505</v>
      </c>
      <c r="J4133" s="523" t="s">
        <v>8131</v>
      </c>
      <c r="K4133" s="51">
        <v>324</v>
      </c>
      <c r="L4133" s="524" t="s">
        <v>8134</v>
      </c>
    </row>
    <row r="4134" spans="1:12" hidden="1" x14ac:dyDescent="0.2">
      <c r="A4134" s="3">
        <v>4128</v>
      </c>
      <c r="B4134" s="97">
        <v>7421</v>
      </c>
      <c r="C4134" s="508" t="s">
        <v>8238</v>
      </c>
      <c r="D4134" s="51">
        <v>1</v>
      </c>
      <c r="E4134" s="51"/>
      <c r="F4134" s="97" t="s">
        <v>5902</v>
      </c>
      <c r="G4134" s="525" t="s">
        <v>8237</v>
      </c>
      <c r="H4134" s="557">
        <v>27500</v>
      </c>
      <c r="I4134" s="522" t="s">
        <v>505</v>
      </c>
      <c r="J4134" s="523" t="s">
        <v>8131</v>
      </c>
      <c r="K4134" s="51">
        <v>324</v>
      </c>
      <c r="L4134" s="524" t="s">
        <v>8134</v>
      </c>
    </row>
    <row r="4135" spans="1:12" hidden="1" x14ac:dyDescent="0.2">
      <c r="A4135" s="3">
        <v>4129</v>
      </c>
      <c r="B4135" s="97">
        <v>7421</v>
      </c>
      <c r="C4135" s="508" t="s">
        <v>1992</v>
      </c>
      <c r="D4135" s="51">
        <v>20</v>
      </c>
      <c r="E4135" s="51"/>
      <c r="F4135" s="97" t="s">
        <v>5902</v>
      </c>
      <c r="G4135" s="525" t="s">
        <v>8239</v>
      </c>
      <c r="H4135" s="557">
        <v>5995</v>
      </c>
      <c r="I4135" s="522" t="s">
        <v>505</v>
      </c>
      <c r="J4135" s="523" t="s">
        <v>8131</v>
      </c>
      <c r="K4135" s="51">
        <v>324</v>
      </c>
      <c r="L4135" s="524" t="s">
        <v>8240</v>
      </c>
    </row>
    <row r="4136" spans="1:12" hidden="1" x14ac:dyDescent="0.2">
      <c r="A4136" s="3">
        <v>4130</v>
      </c>
      <c r="B4136" s="97">
        <v>7421</v>
      </c>
      <c r="C4136" s="508" t="s">
        <v>2834</v>
      </c>
      <c r="D4136" s="51">
        <v>12</v>
      </c>
      <c r="E4136" s="51"/>
      <c r="F4136" s="97" t="s">
        <v>5902</v>
      </c>
      <c r="G4136" s="525" t="s">
        <v>8241</v>
      </c>
      <c r="H4136" s="557">
        <v>1925</v>
      </c>
      <c r="I4136" s="522" t="s">
        <v>505</v>
      </c>
      <c r="J4136" s="523" t="s">
        <v>8131</v>
      </c>
      <c r="K4136" s="51">
        <v>324</v>
      </c>
      <c r="L4136" s="524" t="s">
        <v>8235</v>
      </c>
    </row>
    <row r="4137" spans="1:12" hidden="1" x14ac:dyDescent="0.2">
      <c r="A4137" s="3">
        <v>4131</v>
      </c>
      <c r="B4137" s="97">
        <v>7421</v>
      </c>
      <c r="C4137" s="508" t="s">
        <v>6604</v>
      </c>
      <c r="D4137" s="51">
        <v>12</v>
      </c>
      <c r="E4137" s="51"/>
      <c r="F4137" s="97" t="s">
        <v>5902</v>
      </c>
      <c r="G4137" s="525" t="s">
        <v>8242</v>
      </c>
      <c r="H4137" s="557">
        <v>1889</v>
      </c>
      <c r="I4137" s="522" t="s">
        <v>505</v>
      </c>
      <c r="J4137" s="523" t="s">
        <v>8131</v>
      </c>
      <c r="K4137" s="51">
        <v>324</v>
      </c>
      <c r="L4137" s="524" t="s">
        <v>8235</v>
      </c>
    </row>
    <row r="4138" spans="1:12" hidden="1" x14ac:dyDescent="0.2">
      <c r="A4138" s="3">
        <v>4132</v>
      </c>
      <c r="B4138" s="97">
        <v>7421</v>
      </c>
      <c r="C4138" s="508" t="s">
        <v>8243</v>
      </c>
      <c r="D4138" s="51">
        <v>12</v>
      </c>
      <c r="E4138" s="51"/>
      <c r="F4138" s="97" t="s">
        <v>5902</v>
      </c>
      <c r="G4138" s="525" t="s">
        <v>8244</v>
      </c>
      <c r="H4138" s="557">
        <v>330</v>
      </c>
      <c r="I4138" s="522" t="s">
        <v>505</v>
      </c>
      <c r="J4138" s="523" t="s">
        <v>8131</v>
      </c>
      <c r="K4138" s="51">
        <v>324</v>
      </c>
      <c r="L4138" s="524" t="s">
        <v>8235</v>
      </c>
    </row>
    <row r="4139" spans="1:12" hidden="1" x14ac:dyDescent="0.2">
      <c r="A4139" s="3">
        <v>4133</v>
      </c>
      <c r="B4139" s="97">
        <v>7421</v>
      </c>
      <c r="C4139" s="508" t="s">
        <v>8245</v>
      </c>
      <c r="D4139" s="51">
        <v>48</v>
      </c>
      <c r="E4139" s="51"/>
      <c r="F4139" s="97" t="s">
        <v>5902</v>
      </c>
      <c r="G4139" s="525" t="s">
        <v>8246</v>
      </c>
      <c r="H4139" s="557">
        <v>1291</v>
      </c>
      <c r="I4139" s="51" t="s">
        <v>693</v>
      </c>
      <c r="J4139" s="523" t="s">
        <v>8131</v>
      </c>
      <c r="K4139" s="51">
        <v>364</v>
      </c>
      <c r="L4139" s="524" t="s">
        <v>8247</v>
      </c>
    </row>
    <row r="4140" spans="1:12" hidden="1" x14ac:dyDescent="0.2">
      <c r="A4140" s="3">
        <v>4134</v>
      </c>
      <c r="B4140" s="97">
        <v>7421</v>
      </c>
      <c r="C4140" s="508" t="s">
        <v>8248</v>
      </c>
      <c r="D4140" s="51">
        <v>2</v>
      </c>
      <c r="E4140" s="51"/>
      <c r="F4140" s="97" t="s">
        <v>5902</v>
      </c>
      <c r="G4140" s="525" t="s">
        <v>6285</v>
      </c>
      <c r="H4140" s="557">
        <v>12831</v>
      </c>
      <c r="I4140" s="51" t="s">
        <v>693</v>
      </c>
      <c r="J4140" s="523" t="s">
        <v>8131</v>
      </c>
      <c r="K4140" s="51">
        <v>364</v>
      </c>
      <c r="L4140" s="524" t="s">
        <v>8235</v>
      </c>
    </row>
    <row r="4141" spans="1:12" hidden="1" x14ac:dyDescent="0.2">
      <c r="A4141" s="3">
        <v>4135</v>
      </c>
      <c r="B4141" s="97">
        <v>7421</v>
      </c>
      <c r="C4141" s="508" t="s">
        <v>8249</v>
      </c>
      <c r="D4141" s="51">
        <v>6</v>
      </c>
      <c r="E4141" s="51"/>
      <c r="F4141" s="97" t="s">
        <v>5902</v>
      </c>
      <c r="G4141" s="525" t="s">
        <v>8250</v>
      </c>
      <c r="H4141" s="557">
        <v>14600</v>
      </c>
      <c r="I4141" s="51" t="s">
        <v>693</v>
      </c>
      <c r="J4141" s="523" t="s">
        <v>8131</v>
      </c>
      <c r="K4141" s="51">
        <v>364</v>
      </c>
      <c r="L4141" s="524" t="s">
        <v>8134</v>
      </c>
    </row>
    <row r="4142" spans="1:12" hidden="1" x14ac:dyDescent="0.2">
      <c r="A4142" s="3">
        <v>4136</v>
      </c>
      <c r="B4142" s="97">
        <v>7421</v>
      </c>
      <c r="C4142" s="508" t="s">
        <v>8251</v>
      </c>
      <c r="D4142" s="51">
        <v>1000</v>
      </c>
      <c r="E4142" s="51"/>
      <c r="F4142" s="97" t="s">
        <v>5902</v>
      </c>
      <c r="G4142" s="525" t="s">
        <v>8252</v>
      </c>
      <c r="H4142" s="634">
        <v>200</v>
      </c>
      <c r="I4142" s="51" t="s">
        <v>693</v>
      </c>
      <c r="J4142" s="523" t="s">
        <v>8131</v>
      </c>
      <c r="K4142" s="51">
        <v>364</v>
      </c>
      <c r="L4142" s="524" t="s">
        <v>8225</v>
      </c>
    </row>
    <row r="4143" spans="1:12" ht="25.5" hidden="1" x14ac:dyDescent="0.2">
      <c r="A4143" s="3">
        <v>4137</v>
      </c>
      <c r="B4143" s="97">
        <v>7421</v>
      </c>
      <c r="C4143" s="508" t="s">
        <v>8253</v>
      </c>
      <c r="D4143" s="51">
        <v>600</v>
      </c>
      <c r="E4143" s="51"/>
      <c r="F4143" s="97" t="s">
        <v>5902</v>
      </c>
      <c r="G4143" s="525" t="s">
        <v>8254</v>
      </c>
      <c r="H4143" s="639">
        <v>60</v>
      </c>
      <c r="I4143" s="522" t="s">
        <v>693</v>
      </c>
      <c r="J4143" s="523" t="s">
        <v>8131</v>
      </c>
      <c r="K4143" s="51">
        <v>365</v>
      </c>
      <c r="L4143" s="524" t="s">
        <v>8255</v>
      </c>
    </row>
    <row r="4144" spans="1:12" ht="25.5" hidden="1" x14ac:dyDescent="0.2">
      <c r="A4144" s="3">
        <v>4138</v>
      </c>
      <c r="B4144" s="97">
        <v>7421</v>
      </c>
      <c r="C4144" s="508" t="s">
        <v>8256</v>
      </c>
      <c r="D4144" s="51">
        <v>12</v>
      </c>
      <c r="E4144" s="51"/>
      <c r="F4144" s="97" t="s">
        <v>5902</v>
      </c>
      <c r="G4144" s="279" t="s">
        <v>8257</v>
      </c>
      <c r="H4144" s="639">
        <v>4750</v>
      </c>
      <c r="I4144" s="522" t="s">
        <v>693</v>
      </c>
      <c r="J4144" s="523" t="s">
        <v>8131</v>
      </c>
      <c r="K4144" s="51">
        <v>365</v>
      </c>
      <c r="L4144" s="524" t="s">
        <v>8255</v>
      </c>
    </row>
    <row r="4145" spans="1:12" ht="25.5" hidden="1" x14ac:dyDescent="0.2">
      <c r="A4145" s="3">
        <v>4139</v>
      </c>
      <c r="B4145" s="97">
        <v>7421</v>
      </c>
      <c r="C4145" s="508" t="s">
        <v>8258</v>
      </c>
      <c r="D4145" s="51">
        <v>12</v>
      </c>
      <c r="E4145" s="51"/>
      <c r="F4145" s="97" t="s">
        <v>5902</v>
      </c>
      <c r="G4145" s="279" t="s">
        <v>8259</v>
      </c>
      <c r="H4145" s="639">
        <v>4721</v>
      </c>
      <c r="I4145" s="522" t="s">
        <v>693</v>
      </c>
      <c r="J4145" s="523" t="s">
        <v>8131</v>
      </c>
      <c r="K4145" s="51">
        <v>365</v>
      </c>
      <c r="L4145" s="524" t="s">
        <v>8255</v>
      </c>
    </row>
    <row r="4146" spans="1:12" ht="25.5" hidden="1" x14ac:dyDescent="0.2">
      <c r="A4146" s="3">
        <v>4140</v>
      </c>
      <c r="B4146" s="97">
        <v>7421</v>
      </c>
      <c r="C4146" s="508" t="s">
        <v>8260</v>
      </c>
      <c r="D4146" s="51">
        <v>6</v>
      </c>
      <c r="E4146" s="51"/>
      <c r="F4146" s="97" t="s">
        <v>5902</v>
      </c>
      <c r="G4146" s="525" t="s">
        <v>4223</v>
      </c>
      <c r="H4146" s="639">
        <v>3200</v>
      </c>
      <c r="I4146" s="522" t="s">
        <v>693</v>
      </c>
      <c r="J4146" s="523" t="s">
        <v>8131</v>
      </c>
      <c r="K4146" s="51">
        <v>365</v>
      </c>
      <c r="L4146" s="524" t="s">
        <v>8255</v>
      </c>
    </row>
    <row r="4147" spans="1:12" hidden="1" x14ac:dyDescent="0.2">
      <c r="A4147" s="3">
        <v>4141</v>
      </c>
      <c r="B4147" s="97">
        <v>7421</v>
      </c>
      <c r="C4147" s="508" t="s">
        <v>37</v>
      </c>
      <c r="D4147" s="51">
        <v>180</v>
      </c>
      <c r="E4147" s="51"/>
      <c r="F4147" s="97" t="s">
        <v>5902</v>
      </c>
      <c r="G4147" s="525" t="s">
        <v>2302</v>
      </c>
      <c r="H4147" s="639">
        <v>4575</v>
      </c>
      <c r="I4147" s="51" t="s">
        <v>720</v>
      </c>
      <c r="J4147" s="523" t="s">
        <v>8131</v>
      </c>
      <c r="K4147" s="51">
        <v>374</v>
      </c>
      <c r="L4147" s="524" t="s">
        <v>8261</v>
      </c>
    </row>
    <row r="4148" spans="1:12" hidden="1" x14ac:dyDescent="0.2">
      <c r="A4148" s="3">
        <v>4142</v>
      </c>
      <c r="B4148" s="97">
        <v>7421</v>
      </c>
      <c r="C4148" s="508" t="s">
        <v>42</v>
      </c>
      <c r="D4148" s="51">
        <v>48</v>
      </c>
      <c r="E4148" s="51"/>
      <c r="F4148" s="97" t="s">
        <v>5902</v>
      </c>
      <c r="G4148" s="525" t="s">
        <v>3515</v>
      </c>
      <c r="H4148" s="634">
        <v>700</v>
      </c>
      <c r="I4148" s="51" t="s">
        <v>720</v>
      </c>
      <c r="J4148" s="523" t="s">
        <v>8131</v>
      </c>
      <c r="K4148" s="51">
        <v>374</v>
      </c>
      <c r="L4148" s="524" t="s">
        <v>8261</v>
      </c>
    </row>
    <row r="4149" spans="1:12" ht="25.5" hidden="1" x14ac:dyDescent="0.2">
      <c r="A4149" s="3">
        <v>4143</v>
      </c>
      <c r="B4149" s="97">
        <v>7421</v>
      </c>
      <c r="C4149" s="508" t="s">
        <v>8262</v>
      </c>
      <c r="D4149" s="51">
        <v>2</v>
      </c>
      <c r="E4149" s="51"/>
      <c r="F4149" s="97" t="s">
        <v>5902</v>
      </c>
      <c r="G4149" s="525" t="s">
        <v>8263</v>
      </c>
      <c r="H4149" s="634">
        <v>100000</v>
      </c>
      <c r="I4149" s="51" t="s">
        <v>3790</v>
      </c>
      <c r="J4149" s="523" t="s">
        <v>8131</v>
      </c>
      <c r="K4149" s="51">
        <v>192</v>
      </c>
      <c r="L4149" s="36" t="s">
        <v>8264</v>
      </c>
    </row>
    <row r="4150" spans="1:12" ht="25.5" hidden="1" x14ac:dyDescent="0.2">
      <c r="A4150" s="3">
        <v>4144</v>
      </c>
      <c r="B4150" s="97">
        <v>7421</v>
      </c>
      <c r="C4150" s="508" t="s">
        <v>8265</v>
      </c>
      <c r="D4150" s="51">
        <v>2</v>
      </c>
      <c r="E4150" s="51"/>
      <c r="F4150" s="97" t="s">
        <v>5902</v>
      </c>
      <c r="G4150" s="525" t="s">
        <v>8263</v>
      </c>
      <c r="H4150" s="634">
        <v>60000</v>
      </c>
      <c r="I4150" s="51" t="s">
        <v>3790</v>
      </c>
      <c r="J4150" s="523" t="s">
        <v>8131</v>
      </c>
      <c r="K4150" s="51">
        <v>192</v>
      </c>
      <c r="L4150" s="36" t="s">
        <v>8264</v>
      </c>
    </row>
    <row r="4151" spans="1:12" hidden="1" x14ac:dyDescent="0.2">
      <c r="A4151" s="3">
        <v>4145</v>
      </c>
      <c r="B4151" s="97">
        <v>7421</v>
      </c>
      <c r="C4151" s="508" t="s">
        <v>8266</v>
      </c>
      <c r="D4151" s="51">
        <v>48</v>
      </c>
      <c r="E4151" s="51"/>
      <c r="F4151" s="97" t="s">
        <v>5902</v>
      </c>
      <c r="G4151" s="525" t="s">
        <v>8267</v>
      </c>
      <c r="H4151" s="634">
        <v>1490</v>
      </c>
      <c r="I4151" s="51" t="s">
        <v>1901</v>
      </c>
      <c r="J4151" s="523" t="s">
        <v>8131</v>
      </c>
      <c r="K4151" s="51">
        <v>350</v>
      </c>
      <c r="L4151" s="36" t="s">
        <v>8268</v>
      </c>
    </row>
    <row r="4152" spans="1:12" hidden="1" x14ac:dyDescent="0.2">
      <c r="A4152" s="3">
        <v>4146</v>
      </c>
      <c r="B4152" s="97">
        <v>7421</v>
      </c>
      <c r="C4152" s="508" t="s">
        <v>8269</v>
      </c>
      <c r="D4152" s="51">
        <v>6</v>
      </c>
      <c r="E4152" s="51"/>
      <c r="F4152" s="97" t="s">
        <v>5902</v>
      </c>
      <c r="G4152" s="525" t="s">
        <v>8270</v>
      </c>
      <c r="H4152" s="634">
        <v>529</v>
      </c>
      <c r="I4152" s="51" t="s">
        <v>1901</v>
      </c>
      <c r="J4152" s="523" t="s">
        <v>8131</v>
      </c>
      <c r="K4152" s="51">
        <v>350</v>
      </c>
      <c r="L4152" s="36" t="s">
        <v>8268</v>
      </c>
    </row>
    <row r="4153" spans="1:12" hidden="1" x14ac:dyDescent="0.2">
      <c r="A4153" s="3">
        <v>4147</v>
      </c>
      <c r="B4153" s="97">
        <v>7421</v>
      </c>
      <c r="C4153" s="508" t="s">
        <v>8271</v>
      </c>
      <c r="D4153" s="51">
        <v>20</v>
      </c>
      <c r="E4153" s="51"/>
      <c r="F4153" s="97" t="s">
        <v>5902</v>
      </c>
      <c r="G4153" s="39">
        <v>31201512</v>
      </c>
      <c r="H4153" s="639">
        <v>790</v>
      </c>
      <c r="I4153" s="522" t="s">
        <v>1901</v>
      </c>
      <c r="J4153" s="523" t="s">
        <v>8131</v>
      </c>
      <c r="K4153" s="51">
        <v>350</v>
      </c>
      <c r="L4153" s="524" t="s">
        <v>8272</v>
      </c>
    </row>
    <row r="4154" spans="1:12" ht="25.5" hidden="1" x14ac:dyDescent="0.2">
      <c r="A4154" s="3">
        <v>4148</v>
      </c>
      <c r="B4154" s="97">
        <v>7421</v>
      </c>
      <c r="C4154" s="508" t="s">
        <v>8273</v>
      </c>
      <c r="D4154" s="51">
        <v>6</v>
      </c>
      <c r="E4154" s="51"/>
      <c r="F4154" s="97" t="s">
        <v>5902</v>
      </c>
      <c r="G4154" s="279" t="s">
        <v>8274</v>
      </c>
      <c r="H4154" s="634">
        <v>2163.33</v>
      </c>
      <c r="I4154" s="51" t="s">
        <v>1901</v>
      </c>
      <c r="J4154" s="523" t="s">
        <v>8131</v>
      </c>
      <c r="K4154" s="51">
        <v>350</v>
      </c>
      <c r="L4154" s="36" t="s">
        <v>8268</v>
      </c>
    </row>
    <row r="4155" spans="1:12" hidden="1" x14ac:dyDescent="0.2">
      <c r="A4155" s="3">
        <v>4149</v>
      </c>
      <c r="B4155" s="97">
        <v>7421</v>
      </c>
      <c r="C4155" s="508" t="s">
        <v>3189</v>
      </c>
      <c r="D4155" s="51">
        <v>6</v>
      </c>
      <c r="E4155" s="51"/>
      <c r="F4155" s="97" t="s">
        <v>5902</v>
      </c>
      <c r="G4155" s="525" t="s">
        <v>6267</v>
      </c>
      <c r="H4155" s="634">
        <v>2500</v>
      </c>
      <c r="I4155" s="522" t="s">
        <v>3897</v>
      </c>
      <c r="J4155" s="523" t="s">
        <v>8131</v>
      </c>
      <c r="K4155" s="51">
        <v>354</v>
      </c>
      <c r="L4155" s="36" t="s">
        <v>8275</v>
      </c>
    </row>
    <row r="4156" spans="1:12" ht="25.5" hidden="1" x14ac:dyDescent="0.2">
      <c r="A4156" s="3">
        <v>4150</v>
      </c>
      <c r="B4156" s="97">
        <v>7421</v>
      </c>
      <c r="C4156" s="508" t="s">
        <v>8276</v>
      </c>
      <c r="D4156" s="51">
        <v>6</v>
      </c>
      <c r="E4156" s="51"/>
      <c r="F4156" s="97" t="s">
        <v>5902</v>
      </c>
      <c r="G4156" s="525" t="s">
        <v>2734</v>
      </c>
      <c r="H4156" s="634">
        <v>647</v>
      </c>
      <c r="I4156" s="522" t="s">
        <v>3897</v>
      </c>
      <c r="J4156" s="523" t="s">
        <v>8131</v>
      </c>
      <c r="K4156" s="51">
        <v>354</v>
      </c>
      <c r="L4156" s="36" t="s">
        <v>8275</v>
      </c>
    </row>
    <row r="4157" spans="1:12" ht="25.5" hidden="1" x14ac:dyDescent="0.2">
      <c r="A4157" s="3">
        <v>4151</v>
      </c>
      <c r="B4157" s="97">
        <v>7421</v>
      </c>
      <c r="C4157" s="508" t="s">
        <v>8277</v>
      </c>
      <c r="D4157" s="51">
        <v>10</v>
      </c>
      <c r="E4157" s="51"/>
      <c r="F4157" s="97" t="s">
        <v>5902</v>
      </c>
      <c r="G4157" s="39" t="s">
        <v>8278</v>
      </c>
      <c r="H4157" s="639">
        <v>2700</v>
      </c>
      <c r="I4157" s="522" t="s">
        <v>3897</v>
      </c>
      <c r="J4157" s="523" t="s">
        <v>8131</v>
      </c>
      <c r="K4157" s="51">
        <v>354</v>
      </c>
      <c r="L4157" s="524" t="s">
        <v>8178</v>
      </c>
    </row>
    <row r="4158" spans="1:12" hidden="1" x14ac:dyDescent="0.2">
      <c r="A4158" s="3">
        <v>4152</v>
      </c>
      <c r="B4158" s="97">
        <v>7421</v>
      </c>
      <c r="C4158" s="508" t="s">
        <v>1981</v>
      </c>
      <c r="D4158" s="51">
        <v>10</v>
      </c>
      <c r="E4158" s="51"/>
      <c r="F4158" s="97" t="s">
        <v>5902</v>
      </c>
      <c r="G4158" s="39" t="s">
        <v>8279</v>
      </c>
      <c r="H4158" s="634">
        <v>5500</v>
      </c>
      <c r="I4158" s="522" t="s">
        <v>3897</v>
      </c>
      <c r="J4158" s="523" t="s">
        <v>8131</v>
      </c>
      <c r="K4158" s="51">
        <v>278</v>
      </c>
      <c r="L4158" s="524" t="s">
        <v>8280</v>
      </c>
    </row>
    <row r="4159" spans="1:12" ht="25.5" hidden="1" x14ac:dyDescent="0.2">
      <c r="A4159" s="3">
        <v>4153</v>
      </c>
      <c r="B4159" s="97">
        <v>7421</v>
      </c>
      <c r="C4159" s="508" t="s">
        <v>8281</v>
      </c>
      <c r="D4159" s="51">
        <v>3</v>
      </c>
      <c r="E4159" s="51"/>
      <c r="F4159" s="97" t="s">
        <v>5902</v>
      </c>
      <c r="G4159" s="39" t="s">
        <v>6285</v>
      </c>
      <c r="H4159" s="639">
        <v>23469</v>
      </c>
      <c r="I4159" s="522" t="s">
        <v>8282</v>
      </c>
      <c r="J4159" s="523" t="s">
        <v>8131</v>
      </c>
      <c r="K4159" s="51">
        <v>324</v>
      </c>
      <c r="L4159" s="524" t="s">
        <v>8280</v>
      </c>
    </row>
    <row r="4160" spans="1:12" ht="25.5" hidden="1" x14ac:dyDescent="0.2">
      <c r="A4160" s="3">
        <v>4154</v>
      </c>
      <c r="B4160" s="97">
        <v>7421</v>
      </c>
      <c r="C4160" s="508" t="s">
        <v>8283</v>
      </c>
      <c r="D4160" s="51">
        <v>20</v>
      </c>
      <c r="E4160" s="51"/>
      <c r="F4160" s="97" t="s">
        <v>5902</v>
      </c>
      <c r="G4160" s="39" t="s">
        <v>8284</v>
      </c>
      <c r="H4160" s="639">
        <v>47500</v>
      </c>
      <c r="I4160" s="522" t="s">
        <v>364</v>
      </c>
      <c r="J4160" s="523" t="s">
        <v>8131</v>
      </c>
      <c r="K4160" s="51">
        <v>304</v>
      </c>
      <c r="L4160" s="524" t="s">
        <v>8178</v>
      </c>
    </row>
    <row r="4161" spans="1:12" ht="25.5" hidden="1" x14ac:dyDescent="0.2">
      <c r="A4161" s="3">
        <v>4155</v>
      </c>
      <c r="B4161" s="97">
        <v>7428</v>
      </c>
      <c r="C4161" s="508" t="s">
        <v>8285</v>
      </c>
      <c r="D4161" s="51">
        <v>4</v>
      </c>
      <c r="E4161" s="51"/>
      <c r="F4161" s="97" t="s">
        <v>5902</v>
      </c>
      <c r="G4161" s="39" t="s">
        <v>8286</v>
      </c>
      <c r="H4161" s="634">
        <v>100000</v>
      </c>
      <c r="I4161" s="39" t="s">
        <v>3963</v>
      </c>
      <c r="J4161" s="251" t="s">
        <v>5951</v>
      </c>
      <c r="K4161" s="39">
        <v>111</v>
      </c>
      <c r="L4161" s="508" t="s">
        <v>8287</v>
      </c>
    </row>
    <row r="4162" spans="1:12" ht="38.25" hidden="1" x14ac:dyDescent="0.2">
      <c r="A4162" s="3">
        <v>4156</v>
      </c>
      <c r="B4162" s="97">
        <v>7428</v>
      </c>
      <c r="C4162" s="508" t="s">
        <v>8288</v>
      </c>
      <c r="D4162" s="51">
        <v>2000</v>
      </c>
      <c r="E4162" s="51"/>
      <c r="F4162" s="97" t="s">
        <v>5902</v>
      </c>
      <c r="G4162" s="39" t="s">
        <v>8289</v>
      </c>
      <c r="H4162" s="634">
        <v>44000</v>
      </c>
      <c r="I4162" s="39" t="s">
        <v>8290</v>
      </c>
      <c r="J4162" s="251" t="s">
        <v>5951</v>
      </c>
      <c r="K4162" s="39">
        <v>147</v>
      </c>
      <c r="L4162" s="508" t="s">
        <v>8291</v>
      </c>
    </row>
    <row r="4163" spans="1:12" ht="25.5" hidden="1" x14ac:dyDescent="0.2">
      <c r="A4163" s="3">
        <v>4157</v>
      </c>
      <c r="B4163" s="97">
        <v>7428</v>
      </c>
      <c r="C4163" s="508" t="s">
        <v>4708</v>
      </c>
      <c r="D4163" s="51">
        <v>3</v>
      </c>
      <c r="E4163" s="51"/>
      <c r="F4163" s="97" t="s">
        <v>5902</v>
      </c>
      <c r="G4163" s="39" t="s">
        <v>8292</v>
      </c>
      <c r="H4163" s="634">
        <v>105000</v>
      </c>
      <c r="I4163" s="39" t="s">
        <v>5950</v>
      </c>
      <c r="J4163" s="251" t="s">
        <v>5951</v>
      </c>
      <c r="K4163" s="39">
        <v>110</v>
      </c>
      <c r="L4163" s="508" t="s">
        <v>8293</v>
      </c>
    </row>
    <row r="4164" spans="1:12" ht="38.25" hidden="1" x14ac:dyDescent="0.2">
      <c r="A4164" s="3">
        <v>4158</v>
      </c>
      <c r="B4164" s="97">
        <v>7428</v>
      </c>
      <c r="C4164" s="508" t="s">
        <v>2271</v>
      </c>
      <c r="D4164" s="51">
        <v>60</v>
      </c>
      <c r="E4164" s="51"/>
      <c r="F4164" s="97" t="s">
        <v>5902</v>
      </c>
      <c r="G4164" s="39" t="s">
        <v>5383</v>
      </c>
      <c r="H4164" s="634">
        <v>300000</v>
      </c>
      <c r="I4164" s="39" t="s">
        <v>2174</v>
      </c>
      <c r="J4164" s="251" t="s">
        <v>5951</v>
      </c>
      <c r="K4164" s="39">
        <v>116</v>
      </c>
      <c r="L4164" s="508" t="s">
        <v>8294</v>
      </c>
    </row>
    <row r="4165" spans="1:12" ht="25.5" hidden="1" x14ac:dyDescent="0.2">
      <c r="A4165" s="3">
        <v>4159</v>
      </c>
      <c r="B4165" s="97">
        <v>7428</v>
      </c>
      <c r="C4165" s="508" t="s">
        <v>8295</v>
      </c>
      <c r="D4165" s="51">
        <v>6000</v>
      </c>
      <c r="E4165" s="51"/>
      <c r="F4165" s="97" t="s">
        <v>5902</v>
      </c>
      <c r="G4165" s="39" t="s">
        <v>6078</v>
      </c>
      <c r="H4165" s="634">
        <v>1000000</v>
      </c>
      <c r="I4165" s="39" t="s">
        <v>4710</v>
      </c>
      <c r="J4165" s="251" t="s">
        <v>5951</v>
      </c>
      <c r="K4165" s="39">
        <v>259</v>
      </c>
      <c r="L4165" s="508" t="s">
        <v>8296</v>
      </c>
    </row>
    <row r="4166" spans="1:12" hidden="1" x14ac:dyDescent="0.2">
      <c r="A4166" s="3">
        <v>4160</v>
      </c>
      <c r="B4166" s="97">
        <v>7428</v>
      </c>
      <c r="C4166" s="508" t="s">
        <v>6080</v>
      </c>
      <c r="D4166" s="51">
        <v>10000</v>
      </c>
      <c r="E4166" s="51"/>
      <c r="F4166" s="97" t="s">
        <v>5902</v>
      </c>
      <c r="G4166" s="39" t="s">
        <v>8297</v>
      </c>
      <c r="H4166" s="634">
        <v>4500000</v>
      </c>
      <c r="I4166" s="39" t="s">
        <v>4710</v>
      </c>
      <c r="J4166" s="251" t="s">
        <v>5951</v>
      </c>
      <c r="K4166" s="39">
        <v>264</v>
      </c>
      <c r="L4166" s="508" t="s">
        <v>8298</v>
      </c>
    </row>
    <row r="4167" spans="1:12" ht="63.75" hidden="1" x14ac:dyDescent="0.2">
      <c r="A4167" s="3">
        <v>4161</v>
      </c>
      <c r="B4167" s="97">
        <v>7428</v>
      </c>
      <c r="C4167" s="508" t="s">
        <v>8299</v>
      </c>
      <c r="D4167" s="51">
        <v>2</v>
      </c>
      <c r="E4167" s="51"/>
      <c r="F4167" s="97" t="s">
        <v>5902</v>
      </c>
      <c r="G4167" s="39" t="s">
        <v>8300</v>
      </c>
      <c r="H4167" s="634">
        <v>50000</v>
      </c>
      <c r="I4167" s="39" t="s">
        <v>4704</v>
      </c>
      <c r="J4167" s="251" t="s">
        <v>5951</v>
      </c>
      <c r="K4167" s="39">
        <v>192</v>
      </c>
      <c r="L4167" s="508" t="s">
        <v>8301</v>
      </c>
    </row>
    <row r="4168" spans="1:12" ht="76.5" hidden="1" x14ac:dyDescent="0.2">
      <c r="A4168" s="3">
        <v>4162</v>
      </c>
      <c r="B4168" s="97">
        <v>7428</v>
      </c>
      <c r="C4168" s="508" t="s">
        <v>8302</v>
      </c>
      <c r="D4168" s="51">
        <v>6</v>
      </c>
      <c r="E4168" s="51"/>
      <c r="F4168" s="97" t="s">
        <v>5902</v>
      </c>
      <c r="G4168" s="39" t="s">
        <v>8303</v>
      </c>
      <c r="H4168" s="634">
        <v>50000</v>
      </c>
      <c r="I4168" s="39" t="s">
        <v>4704</v>
      </c>
      <c r="J4168" s="251" t="s">
        <v>5951</v>
      </c>
      <c r="K4168" s="39">
        <v>192</v>
      </c>
      <c r="L4168" s="508" t="s">
        <v>8301</v>
      </c>
    </row>
    <row r="4169" spans="1:12" ht="76.5" hidden="1" x14ac:dyDescent="0.2">
      <c r="A4169" s="3">
        <v>4163</v>
      </c>
      <c r="B4169" s="97">
        <v>7428</v>
      </c>
      <c r="C4169" s="508" t="s">
        <v>8304</v>
      </c>
      <c r="D4169" s="51">
        <v>1</v>
      </c>
      <c r="E4169" s="51"/>
      <c r="F4169" s="97" t="s">
        <v>5902</v>
      </c>
      <c r="G4169" s="39" t="s">
        <v>8305</v>
      </c>
      <c r="H4169" s="634">
        <v>50000</v>
      </c>
      <c r="I4169" s="39" t="s">
        <v>4704</v>
      </c>
      <c r="J4169" s="251" t="s">
        <v>5951</v>
      </c>
      <c r="K4169" s="39">
        <v>192</v>
      </c>
      <c r="L4169" s="508" t="s">
        <v>8301</v>
      </c>
    </row>
    <row r="4170" spans="1:12" ht="76.5" hidden="1" x14ac:dyDescent="0.2">
      <c r="A4170" s="3">
        <v>4164</v>
      </c>
      <c r="B4170" s="97">
        <v>7428</v>
      </c>
      <c r="C4170" s="508" t="s">
        <v>8306</v>
      </c>
      <c r="D4170" s="51">
        <v>2</v>
      </c>
      <c r="E4170" s="51"/>
      <c r="F4170" s="97" t="s">
        <v>5902</v>
      </c>
      <c r="G4170" s="39">
        <v>70111799</v>
      </c>
      <c r="H4170" s="634">
        <v>50000</v>
      </c>
      <c r="I4170" s="39" t="s">
        <v>4704</v>
      </c>
      <c r="J4170" s="251" t="s">
        <v>5951</v>
      </c>
      <c r="K4170" s="39">
        <v>192</v>
      </c>
      <c r="L4170" s="508" t="s">
        <v>8301</v>
      </c>
    </row>
    <row r="4171" spans="1:12" ht="76.5" hidden="1" x14ac:dyDescent="0.2">
      <c r="A4171" s="3">
        <v>4165</v>
      </c>
      <c r="B4171" s="97">
        <v>7428</v>
      </c>
      <c r="C4171" s="508" t="s">
        <v>8307</v>
      </c>
      <c r="D4171" s="51">
        <v>2</v>
      </c>
      <c r="E4171" s="51"/>
      <c r="F4171" s="97" t="s">
        <v>5902</v>
      </c>
      <c r="G4171" s="39" t="s">
        <v>8308</v>
      </c>
      <c r="H4171" s="634">
        <v>50000</v>
      </c>
      <c r="I4171" s="39" t="s">
        <v>4704</v>
      </c>
      <c r="J4171" s="251" t="s">
        <v>5951</v>
      </c>
      <c r="K4171" s="39">
        <v>192</v>
      </c>
      <c r="L4171" s="508" t="s">
        <v>8301</v>
      </c>
    </row>
    <row r="4172" spans="1:12" ht="38.25" hidden="1" x14ac:dyDescent="0.2">
      <c r="A4172" s="3">
        <v>4166</v>
      </c>
      <c r="B4172" s="97">
        <v>7428</v>
      </c>
      <c r="C4172" s="508" t="s">
        <v>8309</v>
      </c>
      <c r="D4172" s="51">
        <v>120</v>
      </c>
      <c r="E4172" s="51"/>
      <c r="F4172" s="97" t="s">
        <v>5902</v>
      </c>
      <c r="G4172" s="39">
        <v>95111602</v>
      </c>
      <c r="H4172" s="634">
        <v>100000</v>
      </c>
      <c r="I4172" s="39" t="s">
        <v>297</v>
      </c>
      <c r="J4172" s="251" t="s">
        <v>5951</v>
      </c>
      <c r="K4172" s="39">
        <v>250</v>
      </c>
      <c r="L4172" s="508" t="s">
        <v>8310</v>
      </c>
    </row>
    <row r="4173" spans="1:12" ht="51" hidden="1" x14ac:dyDescent="0.2">
      <c r="A4173" s="3">
        <v>4167</v>
      </c>
      <c r="B4173" s="97">
        <v>7428</v>
      </c>
      <c r="C4173" s="508" t="s">
        <v>8311</v>
      </c>
      <c r="D4173" s="51">
        <v>30</v>
      </c>
      <c r="E4173" s="51"/>
      <c r="F4173" s="97" t="s">
        <v>5902</v>
      </c>
      <c r="G4173" s="39" t="s">
        <v>2405</v>
      </c>
      <c r="H4173" s="634">
        <v>10000</v>
      </c>
      <c r="I4173" s="39" t="s">
        <v>297</v>
      </c>
      <c r="J4173" s="251" t="s">
        <v>5951</v>
      </c>
      <c r="K4173" s="39">
        <v>250</v>
      </c>
      <c r="L4173" s="508" t="s">
        <v>8312</v>
      </c>
    </row>
    <row r="4174" spans="1:12" ht="38.25" hidden="1" x14ac:dyDescent="0.2">
      <c r="A4174" s="3">
        <v>4168</v>
      </c>
      <c r="B4174" s="97">
        <v>7428</v>
      </c>
      <c r="C4174" s="508" t="s">
        <v>8313</v>
      </c>
      <c r="D4174" s="51">
        <v>48</v>
      </c>
      <c r="E4174" s="51"/>
      <c r="F4174" s="97" t="s">
        <v>5902</v>
      </c>
      <c r="G4174" s="39" t="s">
        <v>4709</v>
      </c>
      <c r="H4174" s="634">
        <v>90000</v>
      </c>
      <c r="I4174" s="39" t="s">
        <v>297</v>
      </c>
      <c r="J4174" s="251" t="s">
        <v>5951</v>
      </c>
      <c r="K4174" s="39">
        <v>250</v>
      </c>
      <c r="L4174" s="508" t="s">
        <v>8310</v>
      </c>
    </row>
    <row r="4175" spans="1:12" ht="51" hidden="1" x14ac:dyDescent="0.2">
      <c r="A4175" s="3">
        <v>4169</v>
      </c>
      <c r="B4175" s="97">
        <v>7428</v>
      </c>
      <c r="C4175" s="508" t="s">
        <v>8314</v>
      </c>
      <c r="D4175" s="51">
        <v>18</v>
      </c>
      <c r="E4175" s="51"/>
      <c r="F4175" s="97" t="s">
        <v>5902</v>
      </c>
      <c r="G4175" s="39" t="s">
        <v>2722</v>
      </c>
      <c r="H4175" s="634">
        <v>150000</v>
      </c>
      <c r="I4175" s="39" t="s">
        <v>297</v>
      </c>
      <c r="J4175" s="251" t="s">
        <v>5951</v>
      </c>
      <c r="K4175" s="39">
        <v>252</v>
      </c>
      <c r="L4175" s="508" t="s">
        <v>8315</v>
      </c>
    </row>
    <row r="4176" spans="1:12" ht="63.75" hidden="1" x14ac:dyDescent="0.2">
      <c r="A4176" s="3">
        <v>4170</v>
      </c>
      <c r="B4176" s="97">
        <v>7428</v>
      </c>
      <c r="C4176" s="508" t="s">
        <v>8316</v>
      </c>
      <c r="D4176" s="51">
        <v>4</v>
      </c>
      <c r="E4176" s="51"/>
      <c r="F4176" s="97" t="s">
        <v>5902</v>
      </c>
      <c r="G4176" s="39" t="s">
        <v>8317</v>
      </c>
      <c r="H4176" s="634">
        <v>12500</v>
      </c>
      <c r="I4176" s="39" t="s">
        <v>2140</v>
      </c>
      <c r="J4176" s="251" t="s">
        <v>5951</v>
      </c>
      <c r="K4176" s="39">
        <v>274</v>
      </c>
      <c r="L4176" s="508" t="s">
        <v>8318</v>
      </c>
    </row>
    <row r="4177" spans="1:12" ht="63.75" hidden="1" x14ac:dyDescent="0.2">
      <c r="A4177" s="3">
        <v>4171</v>
      </c>
      <c r="B4177" s="97">
        <v>7428</v>
      </c>
      <c r="C4177" s="508" t="s">
        <v>8319</v>
      </c>
      <c r="D4177" s="51">
        <v>8</v>
      </c>
      <c r="E4177" s="51"/>
      <c r="F4177" s="97" t="s">
        <v>5902</v>
      </c>
      <c r="G4177" s="39" t="s">
        <v>8320</v>
      </c>
      <c r="H4177" s="634">
        <v>12500</v>
      </c>
      <c r="I4177" s="39" t="s">
        <v>2140</v>
      </c>
      <c r="J4177" s="251" t="s">
        <v>5951</v>
      </c>
      <c r="K4177" s="39">
        <v>274</v>
      </c>
      <c r="L4177" s="508" t="s">
        <v>8318</v>
      </c>
    </row>
    <row r="4178" spans="1:12" ht="76.5" hidden="1" x14ac:dyDescent="0.2">
      <c r="A4178" s="3">
        <v>4172</v>
      </c>
      <c r="B4178" s="97">
        <v>7428</v>
      </c>
      <c r="C4178" s="508" t="s">
        <v>8321</v>
      </c>
      <c r="D4178" s="51">
        <v>8</v>
      </c>
      <c r="E4178" s="51"/>
      <c r="F4178" s="97" t="s">
        <v>5902</v>
      </c>
      <c r="G4178" s="39" t="s">
        <v>8322</v>
      </c>
      <c r="H4178" s="634">
        <v>12500</v>
      </c>
      <c r="I4178" s="39" t="s">
        <v>2140</v>
      </c>
      <c r="J4178" s="251" t="s">
        <v>5951</v>
      </c>
      <c r="K4178" s="39">
        <v>274</v>
      </c>
      <c r="L4178" s="508" t="s">
        <v>8318</v>
      </c>
    </row>
    <row r="4179" spans="1:12" ht="63.75" hidden="1" x14ac:dyDescent="0.2">
      <c r="A4179" s="3">
        <v>4173</v>
      </c>
      <c r="B4179" s="97">
        <v>7428</v>
      </c>
      <c r="C4179" s="508" t="s">
        <v>8323</v>
      </c>
      <c r="D4179" s="51">
        <v>4</v>
      </c>
      <c r="E4179" s="51"/>
      <c r="F4179" s="97" t="s">
        <v>5902</v>
      </c>
      <c r="G4179" s="39" t="s">
        <v>8324</v>
      </c>
      <c r="H4179" s="634">
        <v>12500</v>
      </c>
      <c r="I4179" s="39" t="s">
        <v>2140</v>
      </c>
      <c r="J4179" s="251" t="s">
        <v>5951</v>
      </c>
      <c r="K4179" s="39">
        <v>274</v>
      </c>
      <c r="L4179" s="508" t="s">
        <v>8318</v>
      </c>
    </row>
    <row r="4180" spans="1:12" ht="76.5" hidden="1" x14ac:dyDescent="0.2">
      <c r="A4180" s="3">
        <v>4174</v>
      </c>
      <c r="B4180" s="97">
        <v>7428</v>
      </c>
      <c r="C4180" s="508" t="s">
        <v>8325</v>
      </c>
      <c r="D4180" s="51">
        <v>30</v>
      </c>
      <c r="E4180" s="51"/>
      <c r="F4180" s="97" t="s">
        <v>5902</v>
      </c>
      <c r="G4180" s="39" t="s">
        <v>4160</v>
      </c>
      <c r="H4180" s="634">
        <v>12500</v>
      </c>
      <c r="I4180" s="39" t="s">
        <v>2140</v>
      </c>
      <c r="J4180" s="251" t="s">
        <v>5951</v>
      </c>
      <c r="K4180" s="39">
        <v>274</v>
      </c>
      <c r="L4180" s="508" t="s">
        <v>8318</v>
      </c>
    </row>
    <row r="4181" spans="1:12" ht="51" hidden="1" x14ac:dyDescent="0.2">
      <c r="A4181" s="3">
        <v>4175</v>
      </c>
      <c r="B4181" s="97">
        <v>7428</v>
      </c>
      <c r="C4181" s="508" t="s">
        <v>8326</v>
      </c>
      <c r="D4181" s="51">
        <v>1</v>
      </c>
      <c r="E4181" s="51"/>
      <c r="F4181" s="97" t="s">
        <v>5902</v>
      </c>
      <c r="G4181" s="39" t="s">
        <v>8327</v>
      </c>
      <c r="H4181" s="634">
        <v>12500</v>
      </c>
      <c r="I4181" s="39" t="s">
        <v>2140</v>
      </c>
      <c r="J4181" s="251" t="s">
        <v>5951</v>
      </c>
      <c r="K4181" s="39">
        <v>274</v>
      </c>
      <c r="L4181" s="508" t="s">
        <v>8318</v>
      </c>
    </row>
    <row r="4182" spans="1:12" ht="25.5" hidden="1" x14ac:dyDescent="0.2">
      <c r="A4182" s="3">
        <v>4176</v>
      </c>
      <c r="B4182" s="97">
        <v>7428</v>
      </c>
      <c r="C4182" s="508" t="s">
        <v>8328</v>
      </c>
      <c r="D4182" s="51">
        <v>30</v>
      </c>
      <c r="E4182" s="51"/>
      <c r="F4182" s="97" t="s">
        <v>5902</v>
      </c>
      <c r="G4182" s="39" t="s">
        <v>8327</v>
      </c>
      <c r="H4182" s="634">
        <v>12500</v>
      </c>
      <c r="I4182" s="39" t="s">
        <v>2140</v>
      </c>
      <c r="J4182" s="251" t="s">
        <v>5951</v>
      </c>
      <c r="K4182" s="39">
        <v>274</v>
      </c>
      <c r="L4182" s="508" t="s">
        <v>8318</v>
      </c>
    </row>
    <row r="4183" spans="1:12" ht="51" hidden="1" x14ac:dyDescent="0.2">
      <c r="A4183" s="3">
        <v>4177</v>
      </c>
      <c r="B4183" s="97">
        <v>7428</v>
      </c>
      <c r="C4183" s="508" t="s">
        <v>8329</v>
      </c>
      <c r="D4183" s="51">
        <v>12</v>
      </c>
      <c r="E4183" s="51"/>
      <c r="F4183" s="97" t="s">
        <v>5902</v>
      </c>
      <c r="G4183" s="39" t="s">
        <v>8259</v>
      </c>
      <c r="H4183" s="634">
        <v>12500</v>
      </c>
      <c r="I4183" s="39" t="s">
        <v>2140</v>
      </c>
      <c r="J4183" s="251" t="s">
        <v>5951</v>
      </c>
      <c r="K4183" s="39">
        <v>274</v>
      </c>
      <c r="L4183" s="508" t="s">
        <v>8318</v>
      </c>
    </row>
    <row r="4184" spans="1:12" ht="25.5" hidden="1" x14ac:dyDescent="0.2">
      <c r="A4184" s="3">
        <v>4178</v>
      </c>
      <c r="B4184" s="97">
        <v>7428</v>
      </c>
      <c r="C4184" s="508" t="s">
        <v>8330</v>
      </c>
      <c r="D4184" s="51">
        <v>6</v>
      </c>
      <c r="E4184" s="51"/>
      <c r="F4184" s="97" t="s">
        <v>5902</v>
      </c>
      <c r="G4184" s="39" t="s">
        <v>8331</v>
      </c>
      <c r="H4184" s="634">
        <v>12500</v>
      </c>
      <c r="I4184" s="39" t="s">
        <v>2140</v>
      </c>
      <c r="J4184" s="251" t="s">
        <v>5951</v>
      </c>
      <c r="K4184" s="39">
        <v>274</v>
      </c>
      <c r="L4184" s="508" t="s">
        <v>8318</v>
      </c>
    </row>
    <row r="4185" spans="1:12" ht="38.25" hidden="1" x14ac:dyDescent="0.2">
      <c r="A4185" s="3">
        <v>4179</v>
      </c>
      <c r="B4185" s="97">
        <v>7428</v>
      </c>
      <c r="C4185" s="508" t="s">
        <v>8332</v>
      </c>
      <c r="D4185" s="51">
        <v>6</v>
      </c>
      <c r="E4185" s="51"/>
      <c r="F4185" s="97" t="s">
        <v>5902</v>
      </c>
      <c r="G4185" s="39" t="s">
        <v>8320</v>
      </c>
      <c r="H4185" s="634">
        <v>12500</v>
      </c>
      <c r="I4185" s="39" t="s">
        <v>2140</v>
      </c>
      <c r="J4185" s="251" t="s">
        <v>5951</v>
      </c>
      <c r="K4185" s="39">
        <v>274</v>
      </c>
      <c r="L4185" s="508" t="s">
        <v>8318</v>
      </c>
    </row>
    <row r="4186" spans="1:12" ht="38.25" hidden="1" x14ac:dyDescent="0.2">
      <c r="A4186" s="3">
        <v>4180</v>
      </c>
      <c r="B4186" s="97">
        <v>7428</v>
      </c>
      <c r="C4186" s="508" t="s">
        <v>8333</v>
      </c>
      <c r="D4186" s="51">
        <v>2</v>
      </c>
      <c r="E4186" s="51"/>
      <c r="F4186" s="97" t="s">
        <v>5902</v>
      </c>
      <c r="G4186" s="39" t="s">
        <v>8172</v>
      </c>
      <c r="H4186" s="634">
        <v>12500</v>
      </c>
      <c r="I4186" s="39" t="s">
        <v>2140</v>
      </c>
      <c r="J4186" s="251" t="s">
        <v>5951</v>
      </c>
      <c r="K4186" s="39">
        <v>274</v>
      </c>
      <c r="L4186" s="508" t="s">
        <v>8318</v>
      </c>
    </row>
    <row r="4187" spans="1:12" ht="25.5" hidden="1" x14ac:dyDescent="0.2">
      <c r="A4187" s="3">
        <v>4181</v>
      </c>
      <c r="B4187" s="97">
        <v>7428</v>
      </c>
      <c r="C4187" s="508" t="s">
        <v>8334</v>
      </c>
      <c r="D4187" s="51">
        <v>200</v>
      </c>
      <c r="E4187" s="51"/>
      <c r="F4187" s="97" t="s">
        <v>5902</v>
      </c>
      <c r="G4187" s="39" t="s">
        <v>8335</v>
      </c>
      <c r="H4187" s="634">
        <v>12500</v>
      </c>
      <c r="I4187" s="39" t="s">
        <v>2140</v>
      </c>
      <c r="J4187" s="251" t="s">
        <v>5951</v>
      </c>
      <c r="K4187" s="39">
        <v>274</v>
      </c>
      <c r="L4187" s="508" t="s">
        <v>8318</v>
      </c>
    </row>
    <row r="4188" spans="1:12" ht="25.5" hidden="1" x14ac:dyDescent="0.2">
      <c r="A4188" s="3">
        <v>4182</v>
      </c>
      <c r="B4188" s="97">
        <v>7428</v>
      </c>
      <c r="C4188" s="508" t="s">
        <v>8336</v>
      </c>
      <c r="D4188" s="51">
        <v>200</v>
      </c>
      <c r="E4188" s="51"/>
      <c r="F4188" s="97" t="s">
        <v>5902</v>
      </c>
      <c r="G4188" s="39">
        <v>24112505</v>
      </c>
      <c r="H4188" s="634">
        <v>12500</v>
      </c>
      <c r="I4188" s="39" t="s">
        <v>2140</v>
      </c>
      <c r="J4188" s="251" t="s">
        <v>5951</v>
      </c>
      <c r="K4188" s="39">
        <v>274</v>
      </c>
      <c r="L4188" s="508" t="s">
        <v>8318</v>
      </c>
    </row>
    <row r="4189" spans="1:12" ht="25.5" hidden="1" x14ac:dyDescent="0.2">
      <c r="A4189" s="3">
        <v>4183</v>
      </c>
      <c r="B4189" s="97">
        <v>7428</v>
      </c>
      <c r="C4189" s="508" t="s">
        <v>8337</v>
      </c>
      <c r="D4189" s="51">
        <v>30</v>
      </c>
      <c r="E4189" s="51"/>
      <c r="F4189" s="97" t="s">
        <v>5902</v>
      </c>
      <c r="G4189" s="39" t="s">
        <v>8338</v>
      </c>
      <c r="H4189" s="634">
        <v>12500</v>
      </c>
      <c r="I4189" s="39" t="s">
        <v>2140</v>
      </c>
      <c r="J4189" s="251" t="s">
        <v>5951</v>
      </c>
      <c r="K4189" s="39">
        <v>274</v>
      </c>
      <c r="L4189" s="508" t="s">
        <v>8318</v>
      </c>
    </row>
    <row r="4190" spans="1:12" ht="25.5" hidden="1" x14ac:dyDescent="0.2">
      <c r="A4190" s="3">
        <v>4184</v>
      </c>
      <c r="B4190" s="97">
        <v>7428</v>
      </c>
      <c r="C4190" s="508" t="s">
        <v>8339</v>
      </c>
      <c r="D4190" s="51">
        <v>5</v>
      </c>
      <c r="E4190" s="51"/>
      <c r="F4190" s="97" t="s">
        <v>5902</v>
      </c>
      <c r="G4190" s="39" t="s">
        <v>8317</v>
      </c>
      <c r="H4190" s="634">
        <v>12500</v>
      </c>
      <c r="I4190" s="39" t="s">
        <v>2140</v>
      </c>
      <c r="J4190" s="251" t="s">
        <v>5951</v>
      </c>
      <c r="K4190" s="39">
        <v>274</v>
      </c>
      <c r="L4190" s="508" t="s">
        <v>8318</v>
      </c>
    </row>
    <row r="4191" spans="1:12" ht="25.5" hidden="1" x14ac:dyDescent="0.2">
      <c r="A4191" s="3">
        <v>4185</v>
      </c>
      <c r="B4191" s="97">
        <v>7428</v>
      </c>
      <c r="C4191" s="508" t="s">
        <v>8340</v>
      </c>
      <c r="D4191" s="51">
        <v>5</v>
      </c>
      <c r="E4191" s="51"/>
      <c r="F4191" s="97" t="s">
        <v>5902</v>
      </c>
      <c r="G4191" s="39" t="s">
        <v>4399</v>
      </c>
      <c r="H4191" s="634">
        <v>12500</v>
      </c>
      <c r="I4191" s="39" t="s">
        <v>2140</v>
      </c>
      <c r="J4191" s="251" t="s">
        <v>5951</v>
      </c>
      <c r="K4191" s="39">
        <v>274</v>
      </c>
      <c r="L4191" s="508" t="s">
        <v>8318</v>
      </c>
    </row>
    <row r="4192" spans="1:12" ht="38.25" hidden="1" x14ac:dyDescent="0.2">
      <c r="A4192" s="3">
        <v>4186</v>
      </c>
      <c r="B4192" s="97">
        <v>7428</v>
      </c>
      <c r="C4192" s="508" t="s">
        <v>8341</v>
      </c>
      <c r="D4192" s="51">
        <v>6</v>
      </c>
      <c r="E4192" s="51"/>
      <c r="F4192" s="97" t="s">
        <v>5902</v>
      </c>
      <c r="G4192" s="39" t="s">
        <v>8342</v>
      </c>
      <c r="H4192" s="634">
        <v>220000</v>
      </c>
      <c r="I4192" s="39" t="s">
        <v>301</v>
      </c>
      <c r="J4192" s="251" t="s">
        <v>5951</v>
      </c>
      <c r="K4192" s="39">
        <v>268</v>
      </c>
      <c r="L4192" s="508" t="s">
        <v>8343</v>
      </c>
    </row>
    <row r="4193" spans="1:12" ht="25.5" hidden="1" x14ac:dyDescent="0.2">
      <c r="A4193" s="3">
        <v>4187</v>
      </c>
      <c r="B4193" s="97">
        <v>7428</v>
      </c>
      <c r="C4193" s="508" t="s">
        <v>8344</v>
      </c>
      <c r="D4193" s="51">
        <v>4</v>
      </c>
      <c r="E4193" s="51"/>
      <c r="F4193" s="97" t="s">
        <v>5902</v>
      </c>
      <c r="G4193" s="39" t="s">
        <v>8345</v>
      </c>
      <c r="H4193" s="634">
        <v>200000</v>
      </c>
      <c r="I4193" s="39" t="s">
        <v>301</v>
      </c>
      <c r="J4193" s="251" t="s">
        <v>5951</v>
      </c>
      <c r="K4193" s="39">
        <v>269</v>
      </c>
      <c r="L4193" s="508" t="s">
        <v>8346</v>
      </c>
    </row>
    <row r="4194" spans="1:12" ht="25.5" hidden="1" x14ac:dyDescent="0.2">
      <c r="A4194" s="3">
        <v>4188</v>
      </c>
      <c r="B4194" s="97">
        <v>7428</v>
      </c>
      <c r="C4194" s="508" t="s">
        <v>8347</v>
      </c>
      <c r="D4194" s="51">
        <v>6</v>
      </c>
      <c r="E4194" s="51"/>
      <c r="F4194" s="97" t="s">
        <v>5902</v>
      </c>
      <c r="G4194" s="39">
        <v>26101515</v>
      </c>
      <c r="H4194" s="634">
        <v>25000</v>
      </c>
      <c r="I4194" s="39" t="s">
        <v>301</v>
      </c>
      <c r="J4194" s="251" t="s">
        <v>5951</v>
      </c>
      <c r="K4194" s="39">
        <v>269</v>
      </c>
      <c r="L4194" s="508" t="s">
        <v>8348</v>
      </c>
    </row>
    <row r="4195" spans="1:12" ht="38.25" hidden="1" x14ac:dyDescent="0.2">
      <c r="A4195" s="3">
        <v>4189</v>
      </c>
      <c r="B4195" s="97">
        <v>7428</v>
      </c>
      <c r="C4195" s="508" t="s">
        <v>8349</v>
      </c>
      <c r="D4195" s="51">
        <v>12</v>
      </c>
      <c r="E4195" s="51"/>
      <c r="F4195" s="97" t="s">
        <v>5902</v>
      </c>
      <c r="G4195" s="39" t="s">
        <v>8169</v>
      </c>
      <c r="H4195" s="634">
        <v>8000</v>
      </c>
      <c r="I4195" s="39" t="s">
        <v>301</v>
      </c>
      <c r="J4195" s="251" t="s">
        <v>5951</v>
      </c>
      <c r="K4195" s="39">
        <v>269</v>
      </c>
      <c r="L4195" s="508" t="s">
        <v>8350</v>
      </c>
    </row>
    <row r="4196" spans="1:12" ht="25.5" hidden="1" x14ac:dyDescent="0.2">
      <c r="A4196" s="3">
        <v>4190</v>
      </c>
      <c r="B4196" s="97">
        <v>7428</v>
      </c>
      <c r="C4196" s="508" t="s">
        <v>8351</v>
      </c>
      <c r="D4196" s="51">
        <v>3</v>
      </c>
      <c r="E4196" s="51"/>
      <c r="F4196" s="97" t="s">
        <v>5902</v>
      </c>
      <c r="G4196" s="39" t="s">
        <v>8352</v>
      </c>
      <c r="H4196" s="634">
        <v>62800</v>
      </c>
      <c r="I4196" s="39" t="s">
        <v>301</v>
      </c>
      <c r="J4196" s="251" t="s">
        <v>5951</v>
      </c>
      <c r="K4196" s="39">
        <v>269</v>
      </c>
      <c r="L4196" s="508" t="s">
        <v>8346</v>
      </c>
    </row>
    <row r="4197" spans="1:12" ht="25.5" hidden="1" x14ac:dyDescent="0.2">
      <c r="A4197" s="3">
        <v>4191</v>
      </c>
      <c r="B4197" s="97">
        <v>7428</v>
      </c>
      <c r="C4197" s="508" t="s">
        <v>8353</v>
      </c>
      <c r="D4197" s="51">
        <v>1</v>
      </c>
      <c r="E4197" s="51"/>
      <c r="F4197" s="97" t="s">
        <v>5902</v>
      </c>
      <c r="G4197" s="39" t="s">
        <v>8354</v>
      </c>
      <c r="H4197" s="634">
        <v>10000</v>
      </c>
      <c r="I4197" s="39" t="s">
        <v>301</v>
      </c>
      <c r="J4197" s="251" t="s">
        <v>5951</v>
      </c>
      <c r="K4197" s="39">
        <v>269</v>
      </c>
      <c r="L4197" s="508" t="s">
        <v>8355</v>
      </c>
    </row>
    <row r="4198" spans="1:12" ht="25.5" hidden="1" x14ac:dyDescent="0.2">
      <c r="A4198" s="3">
        <v>4192</v>
      </c>
      <c r="B4198" s="97">
        <v>7428</v>
      </c>
      <c r="C4198" s="508" t="s">
        <v>8356</v>
      </c>
      <c r="D4198" s="51">
        <v>6</v>
      </c>
      <c r="E4198" s="51"/>
      <c r="F4198" s="97" t="s">
        <v>5902</v>
      </c>
      <c r="G4198" s="39" t="s">
        <v>8357</v>
      </c>
      <c r="H4198" s="634">
        <v>140000</v>
      </c>
      <c r="I4198" s="39" t="s">
        <v>301</v>
      </c>
      <c r="J4198" s="251" t="s">
        <v>5951</v>
      </c>
      <c r="K4198" s="39">
        <v>269</v>
      </c>
      <c r="L4198" s="508" t="s">
        <v>8358</v>
      </c>
    </row>
    <row r="4199" spans="1:12" ht="25.5" hidden="1" x14ac:dyDescent="0.2">
      <c r="A4199" s="3">
        <v>4193</v>
      </c>
      <c r="B4199" s="97">
        <v>7428</v>
      </c>
      <c r="C4199" s="508" t="s">
        <v>8359</v>
      </c>
      <c r="D4199" s="51">
        <v>6</v>
      </c>
      <c r="E4199" s="51"/>
      <c r="F4199" s="97" t="s">
        <v>5902</v>
      </c>
      <c r="G4199" s="39" t="s">
        <v>8360</v>
      </c>
      <c r="H4199" s="634">
        <v>140000</v>
      </c>
      <c r="I4199" s="39" t="s">
        <v>301</v>
      </c>
      <c r="J4199" s="251" t="s">
        <v>5951</v>
      </c>
      <c r="K4199" s="39">
        <v>269</v>
      </c>
      <c r="L4199" s="508" t="s">
        <v>8361</v>
      </c>
    </row>
    <row r="4200" spans="1:12" ht="25.5" hidden="1" x14ac:dyDescent="0.2">
      <c r="A4200" s="3">
        <v>4194</v>
      </c>
      <c r="B4200" s="97">
        <v>7428</v>
      </c>
      <c r="C4200" s="508" t="s">
        <v>8362</v>
      </c>
      <c r="D4200" s="51">
        <v>1</v>
      </c>
      <c r="E4200" s="51"/>
      <c r="F4200" s="97" t="s">
        <v>5902</v>
      </c>
      <c r="G4200" s="39" t="s">
        <v>885</v>
      </c>
      <c r="H4200" s="634">
        <v>30000</v>
      </c>
      <c r="I4200" s="39" t="s">
        <v>301</v>
      </c>
      <c r="J4200" s="251" t="s">
        <v>5951</v>
      </c>
      <c r="K4200" s="39">
        <v>269</v>
      </c>
      <c r="L4200" s="508" t="s">
        <v>8363</v>
      </c>
    </row>
    <row r="4201" spans="1:12" ht="25.5" hidden="1" x14ac:dyDescent="0.2">
      <c r="A4201" s="3">
        <v>4195</v>
      </c>
      <c r="B4201" s="97">
        <v>7428</v>
      </c>
      <c r="C4201" s="508" t="s">
        <v>8364</v>
      </c>
      <c r="D4201" s="51">
        <v>50</v>
      </c>
      <c r="E4201" s="51"/>
      <c r="F4201" s="97" t="s">
        <v>5902</v>
      </c>
      <c r="G4201" s="39" t="s">
        <v>6332</v>
      </c>
      <c r="H4201" s="634">
        <v>25000</v>
      </c>
      <c r="I4201" s="39" t="s">
        <v>4711</v>
      </c>
      <c r="J4201" s="251" t="s">
        <v>5951</v>
      </c>
      <c r="K4201" s="39">
        <v>277</v>
      </c>
      <c r="L4201" s="508" t="s">
        <v>8363</v>
      </c>
    </row>
    <row r="4202" spans="1:12" ht="38.25" hidden="1" x14ac:dyDescent="0.2">
      <c r="A4202" s="3">
        <v>4196</v>
      </c>
      <c r="B4202" s="97">
        <v>7428</v>
      </c>
      <c r="C4202" s="508" t="s">
        <v>8365</v>
      </c>
      <c r="D4202" s="51">
        <v>2</v>
      </c>
      <c r="E4202" s="51"/>
      <c r="F4202" s="97" t="s">
        <v>5902</v>
      </c>
      <c r="G4202" s="39" t="s">
        <v>6332</v>
      </c>
      <c r="H4202" s="634">
        <v>25000</v>
      </c>
      <c r="I4202" s="39" t="s">
        <v>4711</v>
      </c>
      <c r="J4202" s="251" t="s">
        <v>5951</v>
      </c>
      <c r="K4202" s="39">
        <v>277</v>
      </c>
      <c r="L4202" s="508" t="s">
        <v>8366</v>
      </c>
    </row>
    <row r="4203" spans="1:12" ht="25.5" hidden="1" x14ac:dyDescent="0.2">
      <c r="A4203" s="3">
        <v>4197</v>
      </c>
      <c r="B4203" s="97">
        <v>7428</v>
      </c>
      <c r="C4203" s="508" t="s">
        <v>8367</v>
      </c>
      <c r="D4203" s="51">
        <v>1</v>
      </c>
      <c r="E4203" s="51"/>
      <c r="F4203" s="97" t="s">
        <v>5902</v>
      </c>
      <c r="G4203" s="39" t="s">
        <v>6332</v>
      </c>
      <c r="H4203" s="634">
        <v>25000</v>
      </c>
      <c r="I4203" s="39" t="s">
        <v>4711</v>
      </c>
      <c r="J4203" s="251" t="s">
        <v>5951</v>
      </c>
      <c r="K4203" s="39">
        <v>277</v>
      </c>
      <c r="L4203" s="508" t="s">
        <v>8368</v>
      </c>
    </row>
    <row r="4204" spans="1:12" ht="25.5" hidden="1" x14ac:dyDescent="0.2">
      <c r="A4204" s="3">
        <v>4198</v>
      </c>
      <c r="B4204" s="97">
        <v>7428</v>
      </c>
      <c r="C4204" s="508" t="s">
        <v>8369</v>
      </c>
      <c r="D4204" s="51">
        <v>1</v>
      </c>
      <c r="E4204" s="51"/>
      <c r="F4204" s="97" t="s">
        <v>5902</v>
      </c>
      <c r="G4204" s="39" t="s">
        <v>6332</v>
      </c>
      <c r="H4204" s="634">
        <v>25000</v>
      </c>
      <c r="I4204" s="39" t="s">
        <v>4711</v>
      </c>
      <c r="J4204" s="251" t="s">
        <v>5951</v>
      </c>
      <c r="K4204" s="39">
        <v>277</v>
      </c>
      <c r="L4204" s="508" t="s">
        <v>8368</v>
      </c>
    </row>
    <row r="4205" spans="1:12" ht="25.5" hidden="1" x14ac:dyDescent="0.2">
      <c r="A4205" s="3">
        <v>4199</v>
      </c>
      <c r="B4205" s="97">
        <v>7428</v>
      </c>
      <c r="C4205" s="508" t="s">
        <v>8370</v>
      </c>
      <c r="D4205" s="51">
        <v>1</v>
      </c>
      <c r="E4205" s="51"/>
      <c r="F4205" s="97" t="s">
        <v>5902</v>
      </c>
      <c r="G4205" s="39" t="s">
        <v>6332</v>
      </c>
      <c r="H4205" s="634">
        <v>25000</v>
      </c>
      <c r="I4205" s="39" t="s">
        <v>4711</v>
      </c>
      <c r="J4205" s="251" t="s">
        <v>5951</v>
      </c>
      <c r="K4205" s="39">
        <v>277</v>
      </c>
      <c r="L4205" s="508" t="s">
        <v>8368</v>
      </c>
    </row>
    <row r="4206" spans="1:12" ht="51" hidden="1" x14ac:dyDescent="0.2">
      <c r="A4206" s="3">
        <v>4200</v>
      </c>
      <c r="B4206" s="97">
        <v>7428</v>
      </c>
      <c r="C4206" s="508" t="s">
        <v>8371</v>
      </c>
      <c r="D4206" s="51">
        <v>6</v>
      </c>
      <c r="E4206" s="51"/>
      <c r="F4206" s="97" t="s">
        <v>5902</v>
      </c>
      <c r="G4206" s="39" t="s">
        <v>6332</v>
      </c>
      <c r="H4206" s="634">
        <v>25000</v>
      </c>
      <c r="I4206" s="39" t="s">
        <v>4711</v>
      </c>
      <c r="J4206" s="251" t="s">
        <v>5951</v>
      </c>
      <c r="K4206" s="39">
        <v>277</v>
      </c>
      <c r="L4206" s="508" t="s">
        <v>8366</v>
      </c>
    </row>
    <row r="4207" spans="1:12" ht="38.25" hidden="1" x14ac:dyDescent="0.2">
      <c r="A4207" s="3">
        <v>4201</v>
      </c>
      <c r="B4207" s="97">
        <v>7428</v>
      </c>
      <c r="C4207" s="508" t="s">
        <v>8372</v>
      </c>
      <c r="D4207" s="51">
        <v>6</v>
      </c>
      <c r="E4207" s="51"/>
      <c r="F4207" s="97" t="s">
        <v>5902</v>
      </c>
      <c r="G4207" s="39" t="s">
        <v>6332</v>
      </c>
      <c r="H4207" s="634">
        <v>25000</v>
      </c>
      <c r="I4207" s="39" t="s">
        <v>4711</v>
      </c>
      <c r="J4207" s="251" t="s">
        <v>5951</v>
      </c>
      <c r="K4207" s="39">
        <v>277</v>
      </c>
      <c r="L4207" s="508" t="s">
        <v>8366</v>
      </c>
    </row>
    <row r="4208" spans="1:12" ht="25.5" hidden="1" x14ac:dyDescent="0.2">
      <c r="A4208" s="3">
        <v>4202</v>
      </c>
      <c r="B4208" s="97">
        <v>7428</v>
      </c>
      <c r="C4208" s="508" t="s">
        <v>8373</v>
      </c>
      <c r="D4208" s="51">
        <v>4</v>
      </c>
      <c r="E4208" s="51"/>
      <c r="F4208" s="97" t="s">
        <v>5902</v>
      </c>
      <c r="G4208" s="39" t="s">
        <v>8374</v>
      </c>
      <c r="H4208" s="634">
        <v>25000</v>
      </c>
      <c r="I4208" s="39" t="s">
        <v>4711</v>
      </c>
      <c r="J4208" s="251" t="s">
        <v>5951</v>
      </c>
      <c r="K4208" s="39">
        <v>277</v>
      </c>
      <c r="L4208" s="508" t="s">
        <v>8375</v>
      </c>
    </row>
    <row r="4209" spans="1:12" hidden="1" x14ac:dyDescent="0.2">
      <c r="A4209" s="3">
        <v>4203</v>
      </c>
      <c r="B4209" s="97">
        <v>7428</v>
      </c>
      <c r="C4209" s="508" t="s">
        <v>8376</v>
      </c>
      <c r="D4209" s="51">
        <v>6</v>
      </c>
      <c r="E4209" s="51"/>
      <c r="F4209" s="97" t="s">
        <v>5902</v>
      </c>
      <c r="G4209" s="39" t="s">
        <v>8377</v>
      </c>
      <c r="H4209" s="634">
        <v>25000</v>
      </c>
      <c r="I4209" s="39" t="s">
        <v>4711</v>
      </c>
      <c r="J4209" s="251" t="s">
        <v>5951</v>
      </c>
      <c r="K4209" s="39">
        <v>277</v>
      </c>
      <c r="L4209" s="508" t="s">
        <v>8378</v>
      </c>
    </row>
    <row r="4210" spans="1:12" ht="38.25" hidden="1" x14ac:dyDescent="0.2">
      <c r="A4210" s="3">
        <v>4204</v>
      </c>
      <c r="B4210" s="97">
        <v>7428</v>
      </c>
      <c r="C4210" s="508" t="s">
        <v>8379</v>
      </c>
      <c r="D4210" s="51">
        <v>6</v>
      </c>
      <c r="E4210" s="51"/>
      <c r="F4210" s="97" t="s">
        <v>5902</v>
      </c>
      <c r="G4210" s="39" t="s">
        <v>6332</v>
      </c>
      <c r="H4210" s="634">
        <v>25000</v>
      </c>
      <c r="I4210" s="39" t="s">
        <v>4711</v>
      </c>
      <c r="J4210" s="251" t="s">
        <v>5951</v>
      </c>
      <c r="K4210" s="39">
        <v>277</v>
      </c>
      <c r="L4210" s="508" t="s">
        <v>8366</v>
      </c>
    </row>
    <row r="4211" spans="1:12" ht="38.25" hidden="1" x14ac:dyDescent="0.2">
      <c r="A4211" s="3">
        <v>4205</v>
      </c>
      <c r="B4211" s="97">
        <v>7428</v>
      </c>
      <c r="C4211" s="508" t="s">
        <v>8380</v>
      </c>
      <c r="D4211" s="51">
        <v>3</v>
      </c>
      <c r="E4211" s="51"/>
      <c r="F4211" s="97" t="s">
        <v>5902</v>
      </c>
      <c r="G4211" s="39" t="s">
        <v>6332</v>
      </c>
      <c r="H4211" s="634">
        <v>25000</v>
      </c>
      <c r="I4211" s="39" t="s">
        <v>4711</v>
      </c>
      <c r="J4211" s="251" t="s">
        <v>5951</v>
      </c>
      <c r="K4211" s="39">
        <v>277</v>
      </c>
      <c r="L4211" s="508" t="s">
        <v>8366</v>
      </c>
    </row>
    <row r="4212" spans="1:12" ht="38.25" hidden="1" x14ac:dyDescent="0.2">
      <c r="A4212" s="3">
        <v>4206</v>
      </c>
      <c r="B4212" s="97">
        <v>7428</v>
      </c>
      <c r="C4212" s="508" t="s">
        <v>8381</v>
      </c>
      <c r="D4212" s="51">
        <v>6</v>
      </c>
      <c r="E4212" s="51"/>
      <c r="F4212" s="97" t="s">
        <v>5902</v>
      </c>
      <c r="G4212" s="39" t="s">
        <v>6332</v>
      </c>
      <c r="H4212" s="634">
        <v>25000</v>
      </c>
      <c r="I4212" s="39" t="s">
        <v>4711</v>
      </c>
      <c r="J4212" s="251" t="s">
        <v>5951</v>
      </c>
      <c r="K4212" s="39">
        <v>277</v>
      </c>
      <c r="L4212" s="508" t="s">
        <v>8366</v>
      </c>
    </row>
    <row r="4213" spans="1:12" ht="38.25" hidden="1" x14ac:dyDescent="0.2">
      <c r="A4213" s="3">
        <v>4207</v>
      </c>
      <c r="B4213" s="97">
        <v>7428</v>
      </c>
      <c r="C4213" s="508" t="s">
        <v>8382</v>
      </c>
      <c r="D4213" s="51">
        <v>4</v>
      </c>
      <c r="E4213" s="51"/>
      <c r="F4213" s="97" t="s">
        <v>5902</v>
      </c>
      <c r="G4213" s="39" t="s">
        <v>6332</v>
      </c>
      <c r="H4213" s="634">
        <v>25000</v>
      </c>
      <c r="I4213" s="39" t="s">
        <v>4711</v>
      </c>
      <c r="J4213" s="251" t="s">
        <v>5951</v>
      </c>
      <c r="K4213" s="39">
        <v>277</v>
      </c>
      <c r="L4213" s="508" t="s">
        <v>8366</v>
      </c>
    </row>
    <row r="4214" spans="1:12" hidden="1" x14ac:dyDescent="0.2">
      <c r="A4214" s="3">
        <v>4208</v>
      </c>
      <c r="B4214" s="97">
        <v>7428</v>
      </c>
      <c r="C4214" s="508" t="s">
        <v>8383</v>
      </c>
      <c r="D4214" s="51">
        <v>4</v>
      </c>
      <c r="E4214" s="51"/>
      <c r="F4214" s="97" t="s">
        <v>5902</v>
      </c>
      <c r="G4214" s="39" t="s">
        <v>8384</v>
      </c>
      <c r="H4214" s="634">
        <v>25000</v>
      </c>
      <c r="I4214" s="39" t="s">
        <v>4711</v>
      </c>
      <c r="J4214" s="251" t="s">
        <v>5951</v>
      </c>
      <c r="K4214" s="39">
        <v>277</v>
      </c>
      <c r="L4214" s="508" t="s">
        <v>8385</v>
      </c>
    </row>
    <row r="4215" spans="1:12" ht="25.5" hidden="1" x14ac:dyDescent="0.2">
      <c r="A4215" s="3">
        <v>4209</v>
      </c>
      <c r="B4215" s="97">
        <v>7428</v>
      </c>
      <c r="C4215" s="508" t="s">
        <v>8386</v>
      </c>
      <c r="D4215" s="51">
        <v>10</v>
      </c>
      <c r="E4215" s="51"/>
      <c r="F4215" s="97" t="s">
        <v>5902</v>
      </c>
      <c r="G4215" s="39" t="s">
        <v>8387</v>
      </c>
      <c r="H4215" s="634">
        <v>30000</v>
      </c>
      <c r="I4215" s="39" t="s">
        <v>4711</v>
      </c>
      <c r="J4215" s="251" t="s">
        <v>5951</v>
      </c>
      <c r="K4215" s="39">
        <v>277</v>
      </c>
      <c r="L4215" s="508" t="s">
        <v>8388</v>
      </c>
    </row>
    <row r="4216" spans="1:12" ht="25.5" hidden="1" x14ac:dyDescent="0.2">
      <c r="A4216" s="3">
        <v>4210</v>
      </c>
      <c r="B4216" s="97">
        <v>7428</v>
      </c>
      <c r="C4216" s="508" t="s">
        <v>8389</v>
      </c>
      <c r="D4216" s="51">
        <v>20</v>
      </c>
      <c r="E4216" s="51"/>
      <c r="F4216" s="97" t="s">
        <v>5902</v>
      </c>
      <c r="G4216" s="39" t="s">
        <v>8387</v>
      </c>
      <c r="H4216" s="634">
        <v>40000</v>
      </c>
      <c r="I4216" s="39" t="s">
        <v>4711</v>
      </c>
      <c r="J4216" s="251" t="s">
        <v>5951</v>
      </c>
      <c r="K4216" s="39">
        <v>277</v>
      </c>
      <c r="L4216" s="508" t="s">
        <v>8388</v>
      </c>
    </row>
    <row r="4217" spans="1:12" ht="25.5" hidden="1" x14ac:dyDescent="0.2">
      <c r="A4217" s="3">
        <v>4211</v>
      </c>
      <c r="B4217" s="97">
        <v>7428</v>
      </c>
      <c r="C4217" s="508" t="s">
        <v>8390</v>
      </c>
      <c r="D4217" s="51">
        <v>3</v>
      </c>
      <c r="E4217" s="51"/>
      <c r="F4217" s="97" t="s">
        <v>5902</v>
      </c>
      <c r="G4217" s="39" t="s">
        <v>8391</v>
      </c>
      <c r="H4217" s="634">
        <v>30000</v>
      </c>
      <c r="I4217" s="39" t="s">
        <v>4711</v>
      </c>
      <c r="J4217" s="251" t="s">
        <v>5951</v>
      </c>
      <c r="K4217" s="39">
        <v>277</v>
      </c>
      <c r="L4217" s="508" t="s">
        <v>8388</v>
      </c>
    </row>
    <row r="4218" spans="1:12" ht="25.5" hidden="1" x14ac:dyDescent="0.2">
      <c r="A4218" s="3">
        <v>4212</v>
      </c>
      <c r="B4218" s="97">
        <v>7428</v>
      </c>
      <c r="C4218" s="508" t="s">
        <v>8392</v>
      </c>
      <c r="D4218" s="51">
        <v>8</v>
      </c>
      <c r="E4218" s="51"/>
      <c r="F4218" s="97" t="s">
        <v>5902</v>
      </c>
      <c r="G4218" s="39" t="s">
        <v>8393</v>
      </c>
      <c r="H4218" s="634">
        <v>16000</v>
      </c>
      <c r="I4218" s="39" t="s">
        <v>4711</v>
      </c>
      <c r="J4218" s="251" t="s">
        <v>5951</v>
      </c>
      <c r="K4218" s="39">
        <v>278</v>
      </c>
      <c r="L4218" s="508" t="s">
        <v>8394</v>
      </c>
    </row>
    <row r="4219" spans="1:12" hidden="1" x14ac:dyDescent="0.2">
      <c r="A4219" s="3">
        <v>4213</v>
      </c>
      <c r="B4219" s="97">
        <v>7428</v>
      </c>
      <c r="C4219" s="508" t="s">
        <v>8395</v>
      </c>
      <c r="D4219" s="51">
        <v>8</v>
      </c>
      <c r="E4219" s="51"/>
      <c r="F4219" s="97" t="s">
        <v>5902</v>
      </c>
      <c r="G4219" s="39" t="s">
        <v>8396</v>
      </c>
      <c r="H4219" s="634">
        <v>16000</v>
      </c>
      <c r="I4219" s="39" t="s">
        <v>4711</v>
      </c>
      <c r="J4219" s="251" t="s">
        <v>5951</v>
      </c>
      <c r="K4219" s="39">
        <v>278</v>
      </c>
      <c r="L4219" s="508" t="s">
        <v>8397</v>
      </c>
    </row>
    <row r="4220" spans="1:12" ht="25.5" hidden="1" x14ac:dyDescent="0.2">
      <c r="A4220" s="3">
        <v>4214</v>
      </c>
      <c r="B4220" s="97">
        <v>7428</v>
      </c>
      <c r="C4220" s="508" t="s">
        <v>8398</v>
      </c>
      <c r="D4220" s="51">
        <v>4</v>
      </c>
      <c r="E4220" s="51"/>
      <c r="F4220" s="97" t="s">
        <v>5902</v>
      </c>
      <c r="G4220" s="39" t="s">
        <v>8399</v>
      </c>
      <c r="H4220" s="634">
        <v>5000</v>
      </c>
      <c r="I4220" s="39" t="s">
        <v>4711</v>
      </c>
      <c r="J4220" s="251" t="s">
        <v>5951</v>
      </c>
      <c r="K4220" s="39">
        <v>278</v>
      </c>
      <c r="L4220" s="508" t="s">
        <v>8400</v>
      </c>
    </row>
    <row r="4221" spans="1:12" ht="25.5" hidden="1" x14ac:dyDescent="0.2">
      <c r="A4221" s="3">
        <v>4215</v>
      </c>
      <c r="B4221" s="97">
        <v>7428</v>
      </c>
      <c r="C4221" s="508" t="s">
        <v>8401</v>
      </c>
      <c r="D4221" s="51">
        <v>2</v>
      </c>
      <c r="E4221" s="51"/>
      <c r="F4221" s="97" t="s">
        <v>5902</v>
      </c>
      <c r="G4221" s="39" t="s">
        <v>8402</v>
      </c>
      <c r="H4221" s="634">
        <v>5000</v>
      </c>
      <c r="I4221" s="39" t="s">
        <v>4711</v>
      </c>
      <c r="J4221" s="251" t="s">
        <v>5951</v>
      </c>
      <c r="K4221" s="39">
        <v>278</v>
      </c>
      <c r="L4221" s="508" t="s">
        <v>8403</v>
      </c>
    </row>
    <row r="4222" spans="1:12" ht="25.5" hidden="1" x14ac:dyDescent="0.2">
      <c r="A4222" s="3">
        <v>4216</v>
      </c>
      <c r="B4222" s="97">
        <v>7428</v>
      </c>
      <c r="C4222" s="508" t="s">
        <v>8404</v>
      </c>
      <c r="D4222" s="51">
        <v>2</v>
      </c>
      <c r="E4222" s="51"/>
      <c r="F4222" s="97" t="s">
        <v>5902</v>
      </c>
      <c r="G4222" s="39" t="s">
        <v>8405</v>
      </c>
      <c r="H4222" s="634">
        <v>25000</v>
      </c>
      <c r="I4222" s="39" t="s">
        <v>4711</v>
      </c>
      <c r="J4222" s="251" t="s">
        <v>5951</v>
      </c>
      <c r="K4222" s="39">
        <v>278</v>
      </c>
      <c r="L4222" s="508" t="s">
        <v>8403</v>
      </c>
    </row>
    <row r="4223" spans="1:12" ht="25.5" hidden="1" x14ac:dyDescent="0.2">
      <c r="A4223" s="3">
        <v>4217</v>
      </c>
      <c r="B4223" s="97">
        <v>7428</v>
      </c>
      <c r="C4223" s="508" t="s">
        <v>8406</v>
      </c>
      <c r="D4223" s="51">
        <v>2</v>
      </c>
      <c r="E4223" s="51"/>
      <c r="F4223" s="97" t="s">
        <v>5902</v>
      </c>
      <c r="G4223" s="39" t="s">
        <v>8407</v>
      </c>
      <c r="H4223" s="634">
        <v>25000</v>
      </c>
      <c r="I4223" s="39" t="s">
        <v>4711</v>
      </c>
      <c r="J4223" s="251" t="s">
        <v>5951</v>
      </c>
      <c r="K4223" s="39">
        <v>278</v>
      </c>
      <c r="L4223" s="508" t="s">
        <v>8403</v>
      </c>
    </row>
    <row r="4224" spans="1:12" ht="25.5" hidden="1" x14ac:dyDescent="0.2">
      <c r="A4224" s="3">
        <v>4218</v>
      </c>
      <c r="B4224" s="97">
        <v>7428</v>
      </c>
      <c r="C4224" s="508" t="s">
        <v>8408</v>
      </c>
      <c r="D4224" s="51">
        <v>2</v>
      </c>
      <c r="E4224" s="51"/>
      <c r="F4224" s="97" t="s">
        <v>5902</v>
      </c>
      <c r="G4224" s="39" t="s">
        <v>8407</v>
      </c>
      <c r="H4224" s="634">
        <v>25000</v>
      </c>
      <c r="I4224" s="39" t="s">
        <v>4711</v>
      </c>
      <c r="J4224" s="251" t="s">
        <v>5951</v>
      </c>
      <c r="K4224" s="39">
        <v>278</v>
      </c>
      <c r="L4224" s="508" t="s">
        <v>8403</v>
      </c>
    </row>
    <row r="4225" spans="1:12" hidden="1" x14ac:dyDescent="0.2">
      <c r="A4225" s="3">
        <v>4219</v>
      </c>
      <c r="B4225" s="97">
        <v>7428</v>
      </c>
      <c r="C4225" s="508" t="s">
        <v>8409</v>
      </c>
      <c r="D4225" s="51">
        <v>20</v>
      </c>
      <c r="E4225" s="51"/>
      <c r="F4225" s="97" t="s">
        <v>5902</v>
      </c>
      <c r="G4225" s="39" t="s">
        <v>6340</v>
      </c>
      <c r="H4225" s="634">
        <v>300000</v>
      </c>
      <c r="I4225" s="39" t="s">
        <v>4711</v>
      </c>
      <c r="J4225" s="251" t="s">
        <v>5951</v>
      </c>
      <c r="K4225" s="39">
        <v>278</v>
      </c>
      <c r="L4225" s="508" t="s">
        <v>8403</v>
      </c>
    </row>
    <row r="4226" spans="1:12" ht="51" hidden="1" x14ac:dyDescent="0.2">
      <c r="A4226" s="3">
        <v>4220</v>
      </c>
      <c r="B4226" s="97">
        <v>7428</v>
      </c>
      <c r="C4226" s="508" t="s">
        <v>8410</v>
      </c>
      <c r="D4226" s="51">
        <v>2</v>
      </c>
      <c r="E4226" s="51"/>
      <c r="F4226" s="97" t="s">
        <v>5902</v>
      </c>
      <c r="G4226" s="39" t="s">
        <v>8411</v>
      </c>
      <c r="H4226" s="634">
        <v>100000</v>
      </c>
      <c r="I4226" s="39" t="s">
        <v>4711</v>
      </c>
      <c r="J4226" s="251" t="s">
        <v>5951</v>
      </c>
      <c r="K4226" s="39">
        <v>278</v>
      </c>
      <c r="L4226" s="508" t="s">
        <v>8403</v>
      </c>
    </row>
    <row r="4227" spans="1:12" hidden="1" x14ac:dyDescent="0.2">
      <c r="A4227" s="3">
        <v>4221</v>
      </c>
      <c r="B4227" s="97">
        <v>7428</v>
      </c>
      <c r="C4227" s="508" t="s">
        <v>8412</v>
      </c>
      <c r="D4227" s="51">
        <v>20</v>
      </c>
      <c r="E4227" s="51"/>
      <c r="F4227" s="97" t="s">
        <v>5902</v>
      </c>
      <c r="G4227" s="39" t="s">
        <v>8413</v>
      </c>
      <c r="H4227" s="634">
        <v>16000</v>
      </c>
      <c r="I4227" s="39" t="s">
        <v>4711</v>
      </c>
      <c r="J4227" s="251" t="s">
        <v>5951</v>
      </c>
      <c r="K4227" s="39">
        <v>278</v>
      </c>
      <c r="L4227" s="508" t="s">
        <v>8400</v>
      </c>
    </row>
    <row r="4228" spans="1:12" ht="25.5" hidden="1" x14ac:dyDescent="0.2">
      <c r="A4228" s="3">
        <v>4222</v>
      </c>
      <c r="B4228" s="97">
        <v>7428</v>
      </c>
      <c r="C4228" s="508" t="s">
        <v>8414</v>
      </c>
      <c r="D4228" s="51">
        <v>10</v>
      </c>
      <c r="E4228" s="51"/>
      <c r="F4228" s="97" t="s">
        <v>5902</v>
      </c>
      <c r="G4228" s="39" t="s">
        <v>6332</v>
      </c>
      <c r="H4228" s="634">
        <v>350000</v>
      </c>
      <c r="I4228" s="39" t="s">
        <v>4711</v>
      </c>
      <c r="J4228" s="251" t="s">
        <v>5951</v>
      </c>
      <c r="K4228" s="39">
        <v>278</v>
      </c>
      <c r="L4228" s="508" t="s">
        <v>8415</v>
      </c>
    </row>
    <row r="4229" spans="1:12" ht="25.5" hidden="1" x14ac:dyDescent="0.2">
      <c r="A4229" s="3">
        <v>4223</v>
      </c>
      <c r="B4229" s="97">
        <v>7428</v>
      </c>
      <c r="C4229" s="508" t="s">
        <v>7435</v>
      </c>
      <c r="D4229" s="51">
        <v>105</v>
      </c>
      <c r="E4229" s="51"/>
      <c r="F4229" s="97" t="s">
        <v>5902</v>
      </c>
      <c r="G4229" s="39" t="s">
        <v>2302</v>
      </c>
      <c r="H4229" s="634">
        <v>195000</v>
      </c>
      <c r="I4229" s="39" t="s">
        <v>1782</v>
      </c>
      <c r="J4229" s="251" t="s">
        <v>5951</v>
      </c>
      <c r="K4229" s="39">
        <v>374</v>
      </c>
      <c r="L4229" s="508" t="s">
        <v>8416</v>
      </c>
    </row>
    <row r="4230" spans="1:12" ht="25.5" hidden="1" x14ac:dyDescent="0.2">
      <c r="A4230" s="3">
        <v>4224</v>
      </c>
      <c r="B4230" s="97">
        <v>7428</v>
      </c>
      <c r="C4230" s="508" t="s">
        <v>7439</v>
      </c>
      <c r="D4230" s="51">
        <v>105</v>
      </c>
      <c r="E4230" s="51"/>
      <c r="F4230" s="97" t="s">
        <v>5902</v>
      </c>
      <c r="G4230" s="39" t="s">
        <v>8417</v>
      </c>
      <c r="H4230" s="634">
        <v>195000</v>
      </c>
      <c r="I4230" s="39" t="s">
        <v>1782</v>
      </c>
      <c r="J4230" s="251" t="s">
        <v>5951</v>
      </c>
      <c r="K4230" s="39">
        <v>374</v>
      </c>
      <c r="L4230" s="508" t="s">
        <v>8416</v>
      </c>
    </row>
    <row r="4231" spans="1:12" ht="25.5" hidden="1" x14ac:dyDescent="0.2">
      <c r="A4231" s="3">
        <v>4225</v>
      </c>
      <c r="B4231" s="97">
        <v>7428</v>
      </c>
      <c r="C4231" s="508" t="s">
        <v>8418</v>
      </c>
      <c r="D4231" s="51">
        <v>20</v>
      </c>
      <c r="E4231" s="51"/>
      <c r="F4231" s="97" t="s">
        <v>5902</v>
      </c>
      <c r="G4231" s="39" t="s">
        <v>8419</v>
      </c>
      <c r="H4231" s="634">
        <v>237000</v>
      </c>
      <c r="I4231" s="39" t="s">
        <v>5808</v>
      </c>
      <c r="J4231" s="251" t="s">
        <v>5951</v>
      </c>
      <c r="K4231" s="39">
        <v>309</v>
      </c>
      <c r="L4231" s="508" t="s">
        <v>8420</v>
      </c>
    </row>
    <row r="4232" spans="1:12" ht="25.5" hidden="1" x14ac:dyDescent="0.2">
      <c r="A4232" s="3">
        <v>4226</v>
      </c>
      <c r="B4232" s="97">
        <v>7428</v>
      </c>
      <c r="C4232" s="508" t="s">
        <v>8421</v>
      </c>
      <c r="D4232" s="51">
        <v>6</v>
      </c>
      <c r="E4232" s="51"/>
      <c r="F4232" s="97" t="s">
        <v>5902</v>
      </c>
      <c r="G4232" s="39" t="s">
        <v>8205</v>
      </c>
      <c r="H4232" s="634">
        <v>237000</v>
      </c>
      <c r="I4232" s="39" t="s">
        <v>5808</v>
      </c>
      <c r="J4232" s="251" t="s">
        <v>5951</v>
      </c>
      <c r="K4232" s="39">
        <v>309</v>
      </c>
      <c r="L4232" s="508" t="s">
        <v>8422</v>
      </c>
    </row>
    <row r="4233" spans="1:12" ht="25.5" hidden="1" x14ac:dyDescent="0.2">
      <c r="A4233" s="3">
        <v>4227</v>
      </c>
      <c r="B4233" s="97">
        <v>7428</v>
      </c>
      <c r="C4233" s="508" t="s">
        <v>8423</v>
      </c>
      <c r="D4233" s="51">
        <v>6</v>
      </c>
      <c r="E4233" s="51"/>
      <c r="F4233" s="97" t="s">
        <v>5902</v>
      </c>
      <c r="G4233" s="39" t="s">
        <v>8207</v>
      </c>
      <c r="H4233" s="634">
        <v>137000</v>
      </c>
      <c r="I4233" s="39" t="s">
        <v>5808</v>
      </c>
      <c r="J4233" s="251" t="s">
        <v>5951</v>
      </c>
      <c r="K4233" s="39">
        <v>309</v>
      </c>
      <c r="L4233" s="508" t="s">
        <v>8422</v>
      </c>
    </row>
    <row r="4234" spans="1:12" ht="25.5" hidden="1" x14ac:dyDescent="0.2">
      <c r="A4234" s="3">
        <v>4228</v>
      </c>
      <c r="B4234" s="97">
        <v>7428</v>
      </c>
      <c r="C4234" s="508" t="s">
        <v>8424</v>
      </c>
      <c r="D4234" s="51">
        <v>10</v>
      </c>
      <c r="E4234" s="51"/>
      <c r="F4234" s="97" t="s">
        <v>5902</v>
      </c>
      <c r="G4234" s="39" t="s">
        <v>8425</v>
      </c>
      <c r="H4234" s="634">
        <v>137000</v>
      </c>
      <c r="I4234" s="39" t="s">
        <v>5808</v>
      </c>
      <c r="J4234" s="251" t="s">
        <v>5951</v>
      </c>
      <c r="K4234" s="39">
        <v>309</v>
      </c>
      <c r="L4234" s="508" t="s">
        <v>8422</v>
      </c>
    </row>
    <row r="4235" spans="1:12" ht="25.5" hidden="1" x14ac:dyDescent="0.2">
      <c r="A4235" s="3">
        <v>4229</v>
      </c>
      <c r="B4235" s="97">
        <v>7428</v>
      </c>
      <c r="C4235" s="508" t="s">
        <v>8426</v>
      </c>
      <c r="D4235" s="51">
        <v>20</v>
      </c>
      <c r="E4235" s="51"/>
      <c r="F4235" s="97" t="s">
        <v>5902</v>
      </c>
      <c r="G4235" s="39" t="s">
        <v>8427</v>
      </c>
      <c r="H4235" s="634">
        <v>33000</v>
      </c>
      <c r="I4235" s="39" t="s">
        <v>1785</v>
      </c>
      <c r="J4235" s="251" t="s">
        <v>5951</v>
      </c>
      <c r="K4235" s="39">
        <v>314</v>
      </c>
      <c r="L4235" s="508" t="s">
        <v>8422</v>
      </c>
    </row>
    <row r="4236" spans="1:12" ht="25.5" hidden="1" x14ac:dyDescent="0.2">
      <c r="A4236" s="3">
        <v>4230</v>
      </c>
      <c r="B4236" s="97">
        <v>7428</v>
      </c>
      <c r="C4236" s="508" t="s">
        <v>8428</v>
      </c>
      <c r="D4236" s="51">
        <v>2</v>
      </c>
      <c r="E4236" s="51"/>
      <c r="F4236" s="97" t="s">
        <v>5902</v>
      </c>
      <c r="G4236" s="39" t="s">
        <v>8429</v>
      </c>
      <c r="H4236" s="634">
        <v>33000</v>
      </c>
      <c r="I4236" s="39" t="s">
        <v>1785</v>
      </c>
      <c r="J4236" s="251" t="s">
        <v>5951</v>
      </c>
      <c r="K4236" s="39">
        <v>314</v>
      </c>
      <c r="L4236" s="508" t="s">
        <v>8422</v>
      </c>
    </row>
    <row r="4237" spans="1:12" ht="25.5" hidden="1" x14ac:dyDescent="0.2">
      <c r="A4237" s="3">
        <v>4231</v>
      </c>
      <c r="B4237" s="97">
        <v>7428</v>
      </c>
      <c r="C4237" s="508" t="s">
        <v>8430</v>
      </c>
      <c r="D4237" s="51">
        <v>2</v>
      </c>
      <c r="E4237" s="51"/>
      <c r="F4237" s="97" t="s">
        <v>5902</v>
      </c>
      <c r="G4237" s="39" t="s">
        <v>8431</v>
      </c>
      <c r="H4237" s="634">
        <v>33000</v>
      </c>
      <c r="I4237" s="39" t="s">
        <v>1785</v>
      </c>
      <c r="J4237" s="251" t="s">
        <v>5951</v>
      </c>
      <c r="K4237" s="39">
        <v>314</v>
      </c>
      <c r="L4237" s="508" t="s">
        <v>8422</v>
      </c>
    </row>
    <row r="4238" spans="1:12" ht="25.5" hidden="1" x14ac:dyDescent="0.2">
      <c r="A4238" s="3">
        <v>4232</v>
      </c>
      <c r="B4238" s="97">
        <v>7428</v>
      </c>
      <c r="C4238" s="508" t="s">
        <v>8432</v>
      </c>
      <c r="D4238" s="51">
        <v>50</v>
      </c>
      <c r="E4238" s="51"/>
      <c r="F4238" s="97" t="s">
        <v>5902</v>
      </c>
      <c r="G4238" s="39" t="s">
        <v>8433</v>
      </c>
      <c r="H4238" s="634">
        <v>33000</v>
      </c>
      <c r="I4238" s="39" t="s">
        <v>1785</v>
      </c>
      <c r="J4238" s="251" t="s">
        <v>5951</v>
      </c>
      <c r="K4238" s="39">
        <v>314</v>
      </c>
      <c r="L4238" s="508" t="s">
        <v>8422</v>
      </c>
    </row>
    <row r="4239" spans="1:12" hidden="1" x14ac:dyDescent="0.2">
      <c r="A4239" s="3">
        <v>4233</v>
      </c>
      <c r="B4239" s="97">
        <v>7428</v>
      </c>
      <c r="C4239" s="508" t="s">
        <v>8434</v>
      </c>
      <c r="D4239" s="51">
        <v>50</v>
      </c>
      <c r="E4239" s="51"/>
      <c r="F4239" s="97" t="s">
        <v>5902</v>
      </c>
      <c r="G4239" s="39" t="s">
        <v>8435</v>
      </c>
      <c r="H4239" s="634">
        <v>33000</v>
      </c>
      <c r="I4239" s="39" t="s">
        <v>1785</v>
      </c>
      <c r="J4239" s="251" t="s">
        <v>5951</v>
      </c>
      <c r="K4239" s="39">
        <v>314</v>
      </c>
      <c r="L4239" s="508" t="s">
        <v>8436</v>
      </c>
    </row>
    <row r="4240" spans="1:12" ht="25.5" hidden="1" x14ac:dyDescent="0.2">
      <c r="A4240" s="3">
        <v>4234</v>
      </c>
      <c r="B4240" s="97">
        <v>7428</v>
      </c>
      <c r="C4240" s="508" t="s">
        <v>8437</v>
      </c>
      <c r="D4240" s="51">
        <v>50</v>
      </c>
      <c r="E4240" s="51"/>
      <c r="F4240" s="97" t="s">
        <v>5902</v>
      </c>
      <c r="G4240" s="39" t="s">
        <v>8438</v>
      </c>
      <c r="H4240" s="634">
        <v>33000</v>
      </c>
      <c r="I4240" s="39" t="s">
        <v>1785</v>
      </c>
      <c r="J4240" s="251" t="s">
        <v>5951</v>
      </c>
      <c r="K4240" s="39">
        <v>314</v>
      </c>
      <c r="L4240" s="508" t="s">
        <v>8436</v>
      </c>
    </row>
    <row r="4241" spans="1:12" ht="25.5" hidden="1" x14ac:dyDescent="0.2">
      <c r="A4241" s="3">
        <v>4235</v>
      </c>
      <c r="B4241" s="97">
        <v>7428</v>
      </c>
      <c r="C4241" s="508" t="s">
        <v>8439</v>
      </c>
      <c r="D4241" s="51">
        <v>50</v>
      </c>
      <c r="E4241" s="51"/>
      <c r="F4241" s="97" t="s">
        <v>5902</v>
      </c>
      <c r="G4241" s="39" t="s">
        <v>8440</v>
      </c>
      <c r="H4241" s="634">
        <v>33000</v>
      </c>
      <c r="I4241" s="39" t="s">
        <v>1785</v>
      </c>
      <c r="J4241" s="251" t="s">
        <v>5951</v>
      </c>
      <c r="K4241" s="39">
        <v>314</v>
      </c>
      <c r="L4241" s="508" t="s">
        <v>8436</v>
      </c>
    </row>
    <row r="4242" spans="1:12" ht="38.25" hidden="1" x14ac:dyDescent="0.2">
      <c r="A4242" s="3">
        <v>4236</v>
      </c>
      <c r="B4242" s="97">
        <v>7428</v>
      </c>
      <c r="C4242" s="508" t="s">
        <v>8441</v>
      </c>
      <c r="D4242" s="51">
        <v>2</v>
      </c>
      <c r="E4242" s="51"/>
      <c r="F4242" s="97" t="s">
        <v>5902</v>
      </c>
      <c r="G4242" s="39" t="s">
        <v>8442</v>
      </c>
      <c r="H4242" s="634">
        <v>33000</v>
      </c>
      <c r="I4242" s="39" t="s">
        <v>1785</v>
      </c>
      <c r="J4242" s="251" t="s">
        <v>5951</v>
      </c>
      <c r="K4242" s="39">
        <v>314</v>
      </c>
      <c r="L4242" s="508" t="s">
        <v>8443</v>
      </c>
    </row>
    <row r="4243" spans="1:12" ht="38.25" hidden="1" x14ac:dyDescent="0.2">
      <c r="A4243" s="3">
        <v>4237</v>
      </c>
      <c r="B4243" s="97">
        <v>7428</v>
      </c>
      <c r="C4243" s="508" t="s">
        <v>8444</v>
      </c>
      <c r="D4243" s="51">
        <v>10</v>
      </c>
      <c r="E4243" s="51"/>
      <c r="F4243" s="97" t="s">
        <v>5902</v>
      </c>
      <c r="G4243" s="39">
        <v>30101805</v>
      </c>
      <c r="H4243" s="634">
        <v>33000</v>
      </c>
      <c r="I4243" s="39" t="s">
        <v>1785</v>
      </c>
      <c r="J4243" s="251" t="s">
        <v>5951</v>
      </c>
      <c r="K4243" s="39">
        <v>314</v>
      </c>
      <c r="L4243" s="508" t="s">
        <v>8443</v>
      </c>
    </row>
    <row r="4244" spans="1:12" ht="25.5" hidden="1" x14ac:dyDescent="0.2">
      <c r="A4244" s="3">
        <v>4238</v>
      </c>
      <c r="B4244" s="97">
        <v>7428</v>
      </c>
      <c r="C4244" s="508" t="s">
        <v>8445</v>
      </c>
      <c r="D4244" s="51">
        <v>20</v>
      </c>
      <c r="E4244" s="51"/>
      <c r="F4244" s="97" t="s">
        <v>5902</v>
      </c>
      <c r="G4244" s="39" t="s">
        <v>8446</v>
      </c>
      <c r="H4244" s="634">
        <v>33000</v>
      </c>
      <c r="I4244" s="39" t="s">
        <v>1785</v>
      </c>
      <c r="J4244" s="251" t="s">
        <v>5951</v>
      </c>
      <c r="K4244" s="39">
        <v>314</v>
      </c>
      <c r="L4244" s="508" t="s">
        <v>8443</v>
      </c>
    </row>
    <row r="4245" spans="1:12" hidden="1" x14ac:dyDescent="0.2">
      <c r="A4245" s="3">
        <v>4239</v>
      </c>
      <c r="B4245" s="97">
        <v>7428</v>
      </c>
      <c r="C4245" s="508" t="s">
        <v>8447</v>
      </c>
      <c r="D4245" s="51">
        <v>20</v>
      </c>
      <c r="E4245" s="51"/>
      <c r="F4245" s="97" t="s">
        <v>5902</v>
      </c>
      <c r="G4245" s="39">
        <v>302628</v>
      </c>
      <c r="H4245" s="634">
        <v>33000</v>
      </c>
      <c r="I4245" s="39" t="s">
        <v>1785</v>
      </c>
      <c r="J4245" s="251" t="s">
        <v>5951</v>
      </c>
      <c r="K4245" s="39">
        <v>314</v>
      </c>
      <c r="L4245" s="508" t="s">
        <v>8443</v>
      </c>
    </row>
    <row r="4246" spans="1:12" hidden="1" x14ac:dyDescent="0.2">
      <c r="A4246" s="3">
        <v>4240</v>
      </c>
      <c r="B4246" s="97">
        <v>7428</v>
      </c>
      <c r="C4246" s="508" t="s">
        <v>8448</v>
      </c>
      <c r="D4246" s="51">
        <v>6</v>
      </c>
      <c r="E4246" s="51"/>
      <c r="F4246" s="97" t="s">
        <v>5902</v>
      </c>
      <c r="G4246" s="39" t="s">
        <v>8449</v>
      </c>
      <c r="H4246" s="634">
        <v>33000</v>
      </c>
      <c r="I4246" s="39" t="s">
        <v>1785</v>
      </c>
      <c r="J4246" s="251" t="s">
        <v>5951</v>
      </c>
      <c r="K4246" s="39">
        <v>314</v>
      </c>
      <c r="L4246" s="508" t="s">
        <v>8450</v>
      </c>
    </row>
    <row r="4247" spans="1:12" hidden="1" x14ac:dyDescent="0.2">
      <c r="A4247" s="3">
        <v>4241</v>
      </c>
      <c r="B4247" s="97">
        <v>7428</v>
      </c>
      <c r="C4247" s="508" t="s">
        <v>8451</v>
      </c>
      <c r="D4247" s="51">
        <v>2</v>
      </c>
      <c r="E4247" s="51"/>
      <c r="F4247" s="97" t="s">
        <v>5902</v>
      </c>
      <c r="G4247" s="39" t="s">
        <v>8452</v>
      </c>
      <c r="H4247" s="634">
        <v>50000</v>
      </c>
      <c r="I4247" s="39" t="s">
        <v>3722</v>
      </c>
      <c r="J4247" s="251" t="s">
        <v>5951</v>
      </c>
      <c r="K4247" s="39">
        <v>319</v>
      </c>
      <c r="L4247" s="508" t="s">
        <v>8443</v>
      </c>
    </row>
    <row r="4248" spans="1:12" hidden="1" x14ac:dyDescent="0.2">
      <c r="A4248" s="3">
        <v>4242</v>
      </c>
      <c r="B4248" s="97">
        <v>7428</v>
      </c>
      <c r="C4248" s="508" t="s">
        <v>8453</v>
      </c>
      <c r="D4248" s="51">
        <v>4</v>
      </c>
      <c r="E4248" s="51"/>
      <c r="F4248" s="97" t="s">
        <v>5902</v>
      </c>
      <c r="G4248" s="39" t="s">
        <v>8454</v>
      </c>
      <c r="H4248" s="634">
        <v>50000</v>
      </c>
      <c r="I4248" s="39" t="s">
        <v>3722</v>
      </c>
      <c r="J4248" s="251" t="s">
        <v>5951</v>
      </c>
      <c r="K4248" s="39">
        <v>319</v>
      </c>
      <c r="L4248" s="508" t="s">
        <v>8443</v>
      </c>
    </row>
    <row r="4249" spans="1:12" hidden="1" x14ac:dyDescent="0.2">
      <c r="A4249" s="3">
        <v>4243</v>
      </c>
      <c r="B4249" s="97">
        <v>7428</v>
      </c>
      <c r="C4249" s="508" t="s">
        <v>8455</v>
      </c>
      <c r="D4249" s="51">
        <v>6</v>
      </c>
      <c r="E4249" s="51"/>
      <c r="F4249" s="97" t="s">
        <v>5902</v>
      </c>
      <c r="G4249" s="39" t="s">
        <v>8456</v>
      </c>
      <c r="H4249" s="634">
        <v>25000</v>
      </c>
      <c r="I4249" s="39" t="s">
        <v>3722</v>
      </c>
      <c r="J4249" s="251" t="s">
        <v>5951</v>
      </c>
      <c r="K4249" s="39">
        <v>319</v>
      </c>
      <c r="L4249" s="508" t="s">
        <v>8443</v>
      </c>
    </row>
    <row r="4250" spans="1:12" hidden="1" x14ac:dyDescent="0.2">
      <c r="A4250" s="3">
        <v>4244</v>
      </c>
      <c r="B4250" s="97">
        <v>7428</v>
      </c>
      <c r="C4250" s="508" t="s">
        <v>8457</v>
      </c>
      <c r="D4250" s="51">
        <v>6</v>
      </c>
      <c r="E4250" s="51"/>
      <c r="F4250" s="97" t="s">
        <v>5902</v>
      </c>
      <c r="G4250" s="39" t="s">
        <v>8228</v>
      </c>
      <c r="H4250" s="634">
        <v>200000</v>
      </c>
      <c r="I4250" s="39" t="s">
        <v>3722</v>
      </c>
      <c r="J4250" s="251" t="s">
        <v>5951</v>
      </c>
      <c r="K4250" s="39">
        <v>319</v>
      </c>
      <c r="L4250" s="508" t="s">
        <v>8443</v>
      </c>
    </row>
    <row r="4251" spans="1:12" ht="38.25" hidden="1" x14ac:dyDescent="0.2">
      <c r="A4251" s="3">
        <v>4245</v>
      </c>
      <c r="B4251" s="97">
        <v>7428</v>
      </c>
      <c r="C4251" s="508" t="s">
        <v>8458</v>
      </c>
      <c r="D4251" s="51">
        <v>6</v>
      </c>
      <c r="E4251" s="51"/>
      <c r="F4251" s="97" t="s">
        <v>5902</v>
      </c>
      <c r="G4251" s="39" t="s">
        <v>8459</v>
      </c>
      <c r="H4251" s="634">
        <v>25000</v>
      </c>
      <c r="I4251" s="39" t="s">
        <v>3722</v>
      </c>
      <c r="J4251" s="251" t="s">
        <v>5951</v>
      </c>
      <c r="K4251" s="39">
        <v>319</v>
      </c>
      <c r="L4251" s="508" t="s">
        <v>8443</v>
      </c>
    </row>
    <row r="4252" spans="1:12" ht="25.5" hidden="1" x14ac:dyDescent="0.2">
      <c r="A4252" s="3">
        <v>4246</v>
      </c>
      <c r="B4252" s="97">
        <v>7428</v>
      </c>
      <c r="C4252" s="508" t="s">
        <v>8460</v>
      </c>
      <c r="D4252" s="51">
        <v>6</v>
      </c>
      <c r="E4252" s="51"/>
      <c r="F4252" s="97" t="s">
        <v>5902</v>
      </c>
      <c r="G4252" s="39" t="s">
        <v>8461</v>
      </c>
      <c r="H4252" s="634">
        <v>25000</v>
      </c>
      <c r="I4252" s="39" t="s">
        <v>3722</v>
      </c>
      <c r="J4252" s="251" t="s">
        <v>5951</v>
      </c>
      <c r="K4252" s="39">
        <v>319</v>
      </c>
      <c r="L4252" s="508" t="s">
        <v>8443</v>
      </c>
    </row>
    <row r="4253" spans="1:12" hidden="1" x14ac:dyDescent="0.2">
      <c r="A4253" s="3">
        <v>4247</v>
      </c>
      <c r="B4253" s="97">
        <v>7428</v>
      </c>
      <c r="C4253" s="508" t="s">
        <v>8462</v>
      </c>
      <c r="D4253" s="51">
        <v>2</v>
      </c>
      <c r="E4253" s="51"/>
      <c r="F4253" s="97" t="s">
        <v>5902</v>
      </c>
      <c r="G4253" s="39" t="s">
        <v>8232</v>
      </c>
      <c r="H4253" s="634">
        <v>200000</v>
      </c>
      <c r="I4253" s="39" t="s">
        <v>6168</v>
      </c>
      <c r="J4253" s="251" t="s">
        <v>5951</v>
      </c>
      <c r="K4253" s="39">
        <v>324</v>
      </c>
      <c r="L4253" s="508" t="s">
        <v>8443</v>
      </c>
    </row>
    <row r="4254" spans="1:12" ht="63.75" hidden="1" x14ac:dyDescent="0.2">
      <c r="A4254" s="3">
        <v>4248</v>
      </c>
      <c r="B4254" s="97">
        <v>7428</v>
      </c>
      <c r="C4254" s="508" t="s">
        <v>8463</v>
      </c>
      <c r="D4254" s="51">
        <v>12</v>
      </c>
      <c r="E4254" s="51"/>
      <c r="F4254" s="97" t="s">
        <v>5902</v>
      </c>
      <c r="G4254" s="39" t="s">
        <v>8464</v>
      </c>
      <c r="H4254" s="634">
        <v>100000</v>
      </c>
      <c r="I4254" s="39" t="s">
        <v>6168</v>
      </c>
      <c r="J4254" s="251" t="s">
        <v>5951</v>
      </c>
      <c r="K4254" s="39">
        <v>324</v>
      </c>
      <c r="L4254" s="508" t="s">
        <v>8443</v>
      </c>
    </row>
    <row r="4255" spans="1:12" ht="25.5" hidden="1" x14ac:dyDescent="0.2">
      <c r="A4255" s="3">
        <v>4249</v>
      </c>
      <c r="B4255" s="97">
        <v>7428</v>
      </c>
      <c r="C4255" s="508" t="s">
        <v>8465</v>
      </c>
      <c r="D4255" s="51">
        <v>6</v>
      </c>
      <c r="E4255" s="51"/>
      <c r="F4255" s="97" t="s">
        <v>5902</v>
      </c>
      <c r="G4255" s="39" t="s">
        <v>8466</v>
      </c>
      <c r="H4255" s="634">
        <v>200000</v>
      </c>
      <c r="I4255" s="39" t="s">
        <v>6168</v>
      </c>
      <c r="J4255" s="251" t="s">
        <v>5951</v>
      </c>
      <c r="K4255" s="39">
        <v>324</v>
      </c>
      <c r="L4255" s="508" t="s">
        <v>8443</v>
      </c>
    </row>
    <row r="4256" spans="1:12" hidden="1" x14ac:dyDescent="0.2">
      <c r="A4256" s="3">
        <v>4250</v>
      </c>
      <c r="B4256" s="97">
        <v>7428</v>
      </c>
      <c r="C4256" s="508" t="s">
        <v>8467</v>
      </c>
      <c r="D4256" s="51">
        <v>30</v>
      </c>
      <c r="E4256" s="51"/>
      <c r="F4256" s="97" t="s">
        <v>5902</v>
      </c>
      <c r="G4256" s="39" t="s">
        <v>8468</v>
      </c>
      <c r="H4256" s="634">
        <v>100000</v>
      </c>
      <c r="I4256" s="39" t="s">
        <v>6168</v>
      </c>
      <c r="J4256" s="251" t="s">
        <v>5951</v>
      </c>
      <c r="K4256" s="39">
        <v>324</v>
      </c>
      <c r="L4256" s="508" t="s">
        <v>8443</v>
      </c>
    </row>
    <row r="4257" spans="1:12" ht="25.5" hidden="1" x14ac:dyDescent="0.2">
      <c r="A4257" s="3">
        <v>4251</v>
      </c>
      <c r="B4257" s="97">
        <v>7428</v>
      </c>
      <c r="C4257" s="508" t="s">
        <v>8469</v>
      </c>
      <c r="D4257" s="51">
        <v>20</v>
      </c>
      <c r="E4257" s="51"/>
      <c r="F4257" s="97" t="s">
        <v>5902</v>
      </c>
      <c r="G4257" s="39" t="s">
        <v>8470</v>
      </c>
      <c r="H4257" s="634">
        <v>200000</v>
      </c>
      <c r="I4257" s="39" t="s">
        <v>6168</v>
      </c>
      <c r="J4257" s="251" t="s">
        <v>5951</v>
      </c>
      <c r="K4257" s="39">
        <v>324</v>
      </c>
      <c r="L4257" s="508" t="s">
        <v>8443</v>
      </c>
    </row>
    <row r="4258" spans="1:12" ht="25.5" hidden="1" x14ac:dyDescent="0.2">
      <c r="A4258" s="3">
        <v>4252</v>
      </c>
      <c r="B4258" s="97">
        <v>7428</v>
      </c>
      <c r="C4258" s="508" t="s">
        <v>8471</v>
      </c>
      <c r="D4258" s="51">
        <v>6</v>
      </c>
      <c r="E4258" s="51"/>
      <c r="F4258" s="97" t="s">
        <v>5902</v>
      </c>
      <c r="G4258" s="39" t="s">
        <v>8472</v>
      </c>
      <c r="H4258" s="634">
        <v>50000</v>
      </c>
      <c r="I4258" s="39" t="s">
        <v>6168</v>
      </c>
      <c r="J4258" s="251" t="s">
        <v>5951</v>
      </c>
      <c r="K4258" s="39">
        <v>324</v>
      </c>
      <c r="L4258" s="508" t="s">
        <v>8443</v>
      </c>
    </row>
    <row r="4259" spans="1:12" hidden="1" x14ac:dyDescent="0.2">
      <c r="A4259" s="3">
        <v>4253</v>
      </c>
      <c r="B4259" s="97">
        <v>7428</v>
      </c>
      <c r="C4259" s="508" t="s">
        <v>8473</v>
      </c>
      <c r="D4259" s="51">
        <v>50</v>
      </c>
      <c r="E4259" s="51"/>
      <c r="F4259" s="97" t="s">
        <v>5902</v>
      </c>
      <c r="G4259" s="39" t="s">
        <v>6180</v>
      </c>
      <c r="H4259" s="634">
        <v>50000</v>
      </c>
      <c r="I4259" s="39" t="s">
        <v>6168</v>
      </c>
      <c r="J4259" s="251" t="s">
        <v>5951</v>
      </c>
      <c r="K4259" s="39">
        <v>324</v>
      </c>
      <c r="L4259" s="508" t="s">
        <v>8443</v>
      </c>
    </row>
    <row r="4260" spans="1:12" hidden="1" x14ac:dyDescent="0.2">
      <c r="A4260" s="3">
        <v>4254</v>
      </c>
      <c r="B4260" s="97">
        <v>7428</v>
      </c>
      <c r="C4260" s="508" t="s">
        <v>8474</v>
      </c>
      <c r="D4260" s="51">
        <v>20</v>
      </c>
      <c r="E4260" s="51"/>
      <c r="F4260" s="97" t="s">
        <v>5902</v>
      </c>
      <c r="G4260" s="39" t="s">
        <v>8475</v>
      </c>
      <c r="H4260" s="634">
        <v>50000</v>
      </c>
      <c r="I4260" s="39" t="s">
        <v>6168</v>
      </c>
      <c r="J4260" s="251" t="s">
        <v>5951</v>
      </c>
      <c r="K4260" s="39">
        <v>324</v>
      </c>
      <c r="L4260" s="508" t="s">
        <v>8443</v>
      </c>
    </row>
    <row r="4261" spans="1:12" hidden="1" x14ac:dyDescent="0.2">
      <c r="A4261" s="3">
        <v>4255</v>
      </c>
      <c r="B4261" s="97">
        <v>7428</v>
      </c>
      <c r="C4261" s="508" t="s">
        <v>8476</v>
      </c>
      <c r="D4261" s="51">
        <v>2</v>
      </c>
      <c r="E4261" s="51"/>
      <c r="F4261" s="97" t="s">
        <v>5902</v>
      </c>
      <c r="G4261" s="39" t="s">
        <v>8237</v>
      </c>
      <c r="H4261" s="634">
        <v>50000</v>
      </c>
      <c r="I4261" s="39" t="s">
        <v>6168</v>
      </c>
      <c r="J4261" s="251" t="s">
        <v>5951</v>
      </c>
      <c r="K4261" s="39">
        <v>324</v>
      </c>
      <c r="L4261" s="508" t="s">
        <v>8443</v>
      </c>
    </row>
    <row r="4262" spans="1:12" hidden="1" x14ac:dyDescent="0.2">
      <c r="A4262" s="3">
        <v>4256</v>
      </c>
      <c r="B4262" s="97">
        <v>7428</v>
      </c>
      <c r="C4262" s="508" t="s">
        <v>8477</v>
      </c>
      <c r="D4262" s="51">
        <v>10</v>
      </c>
      <c r="E4262" s="51"/>
      <c r="F4262" s="97" t="s">
        <v>5902</v>
      </c>
      <c r="G4262" s="39" t="s">
        <v>8478</v>
      </c>
      <c r="H4262" s="634">
        <v>100000</v>
      </c>
      <c r="I4262" s="39" t="s">
        <v>6168</v>
      </c>
      <c r="J4262" s="251" t="s">
        <v>5951</v>
      </c>
      <c r="K4262" s="39">
        <v>324</v>
      </c>
      <c r="L4262" s="508" t="s">
        <v>8443</v>
      </c>
    </row>
    <row r="4263" spans="1:12" hidden="1" x14ac:dyDescent="0.2">
      <c r="A4263" s="3">
        <v>4257</v>
      </c>
      <c r="B4263" s="97">
        <v>7428</v>
      </c>
      <c r="C4263" s="508" t="s">
        <v>8479</v>
      </c>
      <c r="D4263" s="51">
        <v>2</v>
      </c>
      <c r="E4263" s="51"/>
      <c r="F4263" s="97" t="s">
        <v>5902</v>
      </c>
      <c r="G4263" s="39" t="s">
        <v>8480</v>
      </c>
      <c r="H4263" s="634">
        <v>50000</v>
      </c>
      <c r="I4263" s="39" t="s">
        <v>6168</v>
      </c>
      <c r="J4263" s="251" t="s">
        <v>5951</v>
      </c>
      <c r="K4263" s="39">
        <v>324</v>
      </c>
      <c r="L4263" s="508" t="s">
        <v>8443</v>
      </c>
    </row>
    <row r="4264" spans="1:12" hidden="1" x14ac:dyDescent="0.2">
      <c r="A4264" s="3">
        <v>4258</v>
      </c>
      <c r="B4264" s="97">
        <v>7428</v>
      </c>
      <c r="C4264" s="508" t="s">
        <v>8481</v>
      </c>
      <c r="D4264" s="51">
        <v>20</v>
      </c>
      <c r="E4264" s="51"/>
      <c r="F4264" s="97" t="s">
        <v>5902</v>
      </c>
      <c r="G4264" s="39" t="s">
        <v>8482</v>
      </c>
      <c r="H4264" s="634">
        <v>50000</v>
      </c>
      <c r="I4264" s="39" t="s">
        <v>6168</v>
      </c>
      <c r="J4264" s="251" t="s">
        <v>5951</v>
      </c>
      <c r="K4264" s="39">
        <v>324</v>
      </c>
      <c r="L4264" s="508" t="s">
        <v>8443</v>
      </c>
    </row>
    <row r="4265" spans="1:12" hidden="1" x14ac:dyDescent="0.2">
      <c r="A4265" s="3">
        <v>4259</v>
      </c>
      <c r="B4265" s="97">
        <v>7428</v>
      </c>
      <c r="C4265" s="508" t="s">
        <v>8483</v>
      </c>
      <c r="D4265" s="51">
        <v>10</v>
      </c>
      <c r="E4265" s="51"/>
      <c r="F4265" s="97" t="s">
        <v>5902</v>
      </c>
      <c r="G4265" s="39" t="s">
        <v>8484</v>
      </c>
      <c r="H4265" s="634">
        <v>500000</v>
      </c>
      <c r="I4265" s="39" t="s">
        <v>6168</v>
      </c>
      <c r="J4265" s="251" t="s">
        <v>5951</v>
      </c>
      <c r="K4265" s="39">
        <v>324</v>
      </c>
      <c r="L4265" s="508" t="s">
        <v>8443</v>
      </c>
    </row>
    <row r="4266" spans="1:12" ht="25.5" hidden="1" x14ac:dyDescent="0.2">
      <c r="A4266" s="3">
        <v>4260</v>
      </c>
      <c r="B4266" s="97">
        <v>7428</v>
      </c>
      <c r="C4266" s="508" t="s">
        <v>8485</v>
      </c>
      <c r="D4266" s="51">
        <v>15</v>
      </c>
      <c r="E4266" s="51"/>
      <c r="F4266" s="97" t="s">
        <v>5902</v>
      </c>
      <c r="G4266" s="39" t="s">
        <v>8486</v>
      </c>
      <c r="H4266" s="634">
        <v>50000</v>
      </c>
      <c r="I4266" s="39" t="s">
        <v>6168</v>
      </c>
      <c r="J4266" s="251" t="s">
        <v>5951</v>
      </c>
      <c r="K4266" s="39">
        <v>324</v>
      </c>
      <c r="L4266" s="508" t="s">
        <v>8443</v>
      </c>
    </row>
    <row r="4267" spans="1:12" hidden="1" x14ac:dyDescent="0.2">
      <c r="A4267" s="3">
        <v>4261</v>
      </c>
      <c r="B4267" s="97">
        <v>7428</v>
      </c>
      <c r="C4267" s="508" t="s">
        <v>8487</v>
      </c>
      <c r="D4267" s="51">
        <v>20</v>
      </c>
      <c r="E4267" s="51"/>
      <c r="F4267" s="97" t="s">
        <v>5902</v>
      </c>
      <c r="G4267" s="39" t="s">
        <v>8488</v>
      </c>
      <c r="H4267" s="634">
        <v>50000</v>
      </c>
      <c r="I4267" s="39" t="s">
        <v>6168</v>
      </c>
      <c r="J4267" s="251" t="s">
        <v>5951</v>
      </c>
      <c r="K4267" s="39">
        <v>324</v>
      </c>
      <c r="L4267" s="508" t="s">
        <v>8443</v>
      </c>
    </row>
    <row r="4268" spans="1:12" hidden="1" x14ac:dyDescent="0.2">
      <c r="A4268" s="3">
        <v>4262</v>
      </c>
      <c r="B4268" s="97">
        <v>7428</v>
      </c>
      <c r="C4268" s="508" t="s">
        <v>8489</v>
      </c>
      <c r="D4268" s="51">
        <v>20</v>
      </c>
      <c r="E4268" s="51"/>
      <c r="F4268" s="97" t="s">
        <v>5902</v>
      </c>
      <c r="G4268" s="39" t="s">
        <v>6605</v>
      </c>
      <c r="H4268" s="634">
        <v>50000</v>
      </c>
      <c r="I4268" s="39" t="s">
        <v>6168</v>
      </c>
      <c r="J4268" s="251" t="s">
        <v>5951</v>
      </c>
      <c r="K4268" s="39">
        <v>324</v>
      </c>
      <c r="L4268" s="508" t="s">
        <v>8443</v>
      </c>
    </row>
    <row r="4269" spans="1:12" ht="25.5" hidden="1" x14ac:dyDescent="0.2">
      <c r="A4269" s="3">
        <v>4263</v>
      </c>
      <c r="B4269" s="97">
        <v>7428</v>
      </c>
      <c r="C4269" s="508" t="s">
        <v>8490</v>
      </c>
      <c r="D4269" s="51">
        <v>5</v>
      </c>
      <c r="E4269" s="51"/>
      <c r="F4269" s="97" t="s">
        <v>5902</v>
      </c>
      <c r="G4269" s="39" t="s">
        <v>8491</v>
      </c>
      <c r="H4269" s="634">
        <v>50000</v>
      </c>
      <c r="I4269" s="39" t="s">
        <v>6168</v>
      </c>
      <c r="J4269" s="251" t="s">
        <v>5951</v>
      </c>
      <c r="K4269" s="39">
        <v>324</v>
      </c>
      <c r="L4269" s="508" t="s">
        <v>8443</v>
      </c>
    </row>
    <row r="4270" spans="1:12" hidden="1" x14ac:dyDescent="0.2">
      <c r="A4270" s="3">
        <v>4264</v>
      </c>
      <c r="B4270" s="97">
        <v>7428</v>
      </c>
      <c r="C4270" s="508" t="s">
        <v>8492</v>
      </c>
      <c r="D4270" s="51">
        <v>6</v>
      </c>
      <c r="E4270" s="51"/>
      <c r="F4270" s="97" t="s">
        <v>5902</v>
      </c>
      <c r="G4270" s="39" t="s">
        <v>8472</v>
      </c>
      <c r="H4270" s="634">
        <v>50000</v>
      </c>
      <c r="I4270" s="39" t="s">
        <v>6168</v>
      </c>
      <c r="J4270" s="251" t="s">
        <v>5951</v>
      </c>
      <c r="K4270" s="39">
        <v>324</v>
      </c>
      <c r="L4270" s="508" t="s">
        <v>8443</v>
      </c>
    </row>
    <row r="4271" spans="1:12" hidden="1" x14ac:dyDescent="0.2">
      <c r="A4271" s="3">
        <v>4265</v>
      </c>
      <c r="B4271" s="97">
        <v>7428</v>
      </c>
      <c r="C4271" s="508" t="s">
        <v>8493</v>
      </c>
      <c r="D4271" s="51">
        <v>30</v>
      </c>
      <c r="E4271" s="51"/>
      <c r="F4271" s="97" t="s">
        <v>5902</v>
      </c>
      <c r="G4271" s="39" t="s">
        <v>2574</v>
      </c>
      <c r="H4271" s="634">
        <v>50000</v>
      </c>
      <c r="I4271" s="39" t="s">
        <v>6168</v>
      </c>
      <c r="J4271" s="251" t="s">
        <v>5951</v>
      </c>
      <c r="K4271" s="39">
        <v>324</v>
      </c>
      <c r="L4271" s="508" t="s">
        <v>8443</v>
      </c>
    </row>
    <row r="4272" spans="1:12" hidden="1" x14ac:dyDescent="0.2">
      <c r="A4272" s="3">
        <v>4266</v>
      </c>
      <c r="B4272" s="97">
        <v>7428</v>
      </c>
      <c r="C4272" s="508" t="s">
        <v>8494</v>
      </c>
      <c r="D4272" s="51">
        <v>20</v>
      </c>
      <c r="E4272" s="51"/>
      <c r="F4272" s="97" t="s">
        <v>5902</v>
      </c>
      <c r="G4272" s="39" t="s">
        <v>6393</v>
      </c>
      <c r="H4272" s="634">
        <v>29000</v>
      </c>
      <c r="I4272" s="39" t="s">
        <v>6168</v>
      </c>
      <c r="J4272" s="251" t="s">
        <v>5951</v>
      </c>
      <c r="K4272" s="39">
        <v>324</v>
      </c>
      <c r="L4272" s="508" t="s">
        <v>8443</v>
      </c>
    </row>
    <row r="4273" spans="1:12" ht="51" hidden="1" x14ac:dyDescent="0.2">
      <c r="A4273" s="3">
        <v>4267</v>
      </c>
      <c r="B4273" s="97">
        <v>7428</v>
      </c>
      <c r="C4273" s="508" t="s">
        <v>8495</v>
      </c>
      <c r="D4273" s="51">
        <v>10</v>
      </c>
      <c r="E4273" s="51"/>
      <c r="F4273" s="97" t="s">
        <v>5902</v>
      </c>
      <c r="G4273" s="39">
        <v>31211904</v>
      </c>
      <c r="H4273" s="634">
        <v>20000</v>
      </c>
      <c r="I4273" s="39" t="s">
        <v>6168</v>
      </c>
      <c r="J4273" s="251" t="s">
        <v>5951</v>
      </c>
      <c r="K4273" s="39">
        <v>324</v>
      </c>
      <c r="L4273" s="508" t="s">
        <v>8443</v>
      </c>
    </row>
    <row r="4274" spans="1:12" ht="51" hidden="1" x14ac:dyDescent="0.2">
      <c r="A4274" s="3">
        <v>4268</v>
      </c>
      <c r="B4274" s="97">
        <v>7428</v>
      </c>
      <c r="C4274" s="508" t="s">
        <v>8496</v>
      </c>
      <c r="D4274" s="51">
        <v>10</v>
      </c>
      <c r="E4274" s="51"/>
      <c r="F4274" s="97" t="s">
        <v>5902</v>
      </c>
      <c r="G4274" s="39">
        <v>31211904</v>
      </c>
      <c r="H4274" s="634">
        <v>20000</v>
      </c>
      <c r="I4274" s="39" t="s">
        <v>6168</v>
      </c>
      <c r="J4274" s="251" t="s">
        <v>5951</v>
      </c>
      <c r="K4274" s="39">
        <v>324</v>
      </c>
      <c r="L4274" s="508" t="s">
        <v>8443</v>
      </c>
    </row>
    <row r="4275" spans="1:12" ht="38.25" hidden="1" x14ac:dyDescent="0.2">
      <c r="A4275" s="3">
        <v>4269</v>
      </c>
      <c r="B4275" s="97">
        <v>7428</v>
      </c>
      <c r="C4275" s="508" t="s">
        <v>8497</v>
      </c>
      <c r="D4275" s="51">
        <v>10</v>
      </c>
      <c r="E4275" s="51"/>
      <c r="F4275" s="97" t="s">
        <v>5902</v>
      </c>
      <c r="G4275" s="39">
        <v>31211904</v>
      </c>
      <c r="H4275" s="634">
        <v>20000</v>
      </c>
      <c r="I4275" s="39" t="s">
        <v>6168</v>
      </c>
      <c r="J4275" s="251" t="s">
        <v>5951</v>
      </c>
      <c r="K4275" s="39">
        <v>324</v>
      </c>
      <c r="L4275" s="508" t="s">
        <v>8443</v>
      </c>
    </row>
    <row r="4276" spans="1:12" ht="51" hidden="1" x14ac:dyDescent="0.2">
      <c r="A4276" s="3">
        <v>4270</v>
      </c>
      <c r="B4276" s="97">
        <v>7428</v>
      </c>
      <c r="C4276" s="508" t="s">
        <v>8498</v>
      </c>
      <c r="D4276" s="51">
        <v>4</v>
      </c>
      <c r="E4276" s="51"/>
      <c r="F4276" s="97" t="s">
        <v>5902</v>
      </c>
      <c r="G4276" s="39">
        <v>40174803</v>
      </c>
      <c r="H4276" s="634">
        <v>15000</v>
      </c>
      <c r="I4276" s="39" t="s">
        <v>6168</v>
      </c>
      <c r="J4276" s="251" t="s">
        <v>5951</v>
      </c>
      <c r="K4276" s="39">
        <v>324</v>
      </c>
      <c r="L4276" s="508" t="s">
        <v>8443</v>
      </c>
    </row>
    <row r="4277" spans="1:12" ht="38.25" hidden="1" x14ac:dyDescent="0.2">
      <c r="A4277" s="3">
        <v>4271</v>
      </c>
      <c r="B4277" s="97">
        <v>7428</v>
      </c>
      <c r="C4277" s="508" t="s">
        <v>8499</v>
      </c>
      <c r="D4277" s="51">
        <v>30</v>
      </c>
      <c r="E4277" s="51"/>
      <c r="F4277" s="97" t="s">
        <v>5902</v>
      </c>
      <c r="G4277" s="39">
        <v>40171708</v>
      </c>
      <c r="H4277" s="634">
        <v>9000</v>
      </c>
      <c r="I4277" s="39" t="s">
        <v>6168</v>
      </c>
      <c r="J4277" s="251" t="s">
        <v>5951</v>
      </c>
      <c r="K4277" s="39">
        <v>324</v>
      </c>
      <c r="L4277" s="508" t="s">
        <v>8443</v>
      </c>
    </row>
    <row r="4278" spans="1:12" ht="38.25" hidden="1" x14ac:dyDescent="0.2">
      <c r="A4278" s="3">
        <v>4272</v>
      </c>
      <c r="B4278" s="97">
        <v>7428</v>
      </c>
      <c r="C4278" s="508" t="s">
        <v>8500</v>
      </c>
      <c r="D4278" s="51">
        <v>30</v>
      </c>
      <c r="E4278" s="51"/>
      <c r="F4278" s="97" t="s">
        <v>5902</v>
      </c>
      <c r="G4278" s="39">
        <v>40171708</v>
      </c>
      <c r="H4278" s="634">
        <v>9000</v>
      </c>
      <c r="I4278" s="39" t="s">
        <v>6168</v>
      </c>
      <c r="J4278" s="251" t="s">
        <v>5951</v>
      </c>
      <c r="K4278" s="39">
        <v>324</v>
      </c>
      <c r="L4278" s="508" t="s">
        <v>8443</v>
      </c>
    </row>
    <row r="4279" spans="1:12" ht="38.25" hidden="1" x14ac:dyDescent="0.2">
      <c r="A4279" s="3">
        <v>4273</v>
      </c>
      <c r="B4279" s="97">
        <v>7428</v>
      </c>
      <c r="C4279" s="508" t="s">
        <v>8501</v>
      </c>
      <c r="D4279" s="51">
        <v>30</v>
      </c>
      <c r="E4279" s="51"/>
      <c r="F4279" s="97" t="s">
        <v>5902</v>
      </c>
      <c r="G4279" s="39">
        <v>40171708</v>
      </c>
      <c r="H4279" s="634">
        <v>9000</v>
      </c>
      <c r="I4279" s="39" t="s">
        <v>6168</v>
      </c>
      <c r="J4279" s="251" t="s">
        <v>5951</v>
      </c>
      <c r="K4279" s="39">
        <v>324</v>
      </c>
      <c r="L4279" s="508" t="s">
        <v>8443</v>
      </c>
    </row>
    <row r="4280" spans="1:12" ht="38.25" hidden="1" x14ac:dyDescent="0.2">
      <c r="A4280" s="3">
        <v>4274</v>
      </c>
      <c r="B4280" s="97">
        <v>7428</v>
      </c>
      <c r="C4280" s="508" t="s">
        <v>8502</v>
      </c>
      <c r="D4280" s="51">
        <v>12</v>
      </c>
      <c r="E4280" s="51"/>
      <c r="F4280" s="97" t="s">
        <v>5902</v>
      </c>
      <c r="G4280" s="39">
        <v>40171517</v>
      </c>
      <c r="H4280" s="634">
        <v>9000</v>
      </c>
      <c r="I4280" s="39" t="s">
        <v>6168</v>
      </c>
      <c r="J4280" s="251" t="s">
        <v>5951</v>
      </c>
      <c r="K4280" s="39">
        <v>324</v>
      </c>
      <c r="L4280" s="508" t="s">
        <v>8443</v>
      </c>
    </row>
    <row r="4281" spans="1:12" ht="63.75" hidden="1" x14ac:dyDescent="0.2">
      <c r="A4281" s="3">
        <v>4275</v>
      </c>
      <c r="B4281" s="97">
        <v>7428</v>
      </c>
      <c r="C4281" s="508" t="s">
        <v>8503</v>
      </c>
      <c r="D4281" s="51">
        <v>4</v>
      </c>
      <c r="E4281" s="51"/>
      <c r="F4281" s="97" t="s">
        <v>5902</v>
      </c>
      <c r="G4281" s="39">
        <v>30181514</v>
      </c>
      <c r="H4281" s="634">
        <v>43000</v>
      </c>
      <c r="I4281" s="39" t="s">
        <v>6168</v>
      </c>
      <c r="J4281" s="251" t="s">
        <v>5951</v>
      </c>
      <c r="K4281" s="39">
        <v>324</v>
      </c>
      <c r="L4281" s="508" t="s">
        <v>8443</v>
      </c>
    </row>
    <row r="4282" spans="1:12" ht="38.25" hidden="1" x14ac:dyDescent="0.2">
      <c r="A4282" s="3">
        <v>4276</v>
      </c>
      <c r="B4282" s="97">
        <v>7428</v>
      </c>
      <c r="C4282" s="508" t="s">
        <v>8504</v>
      </c>
      <c r="D4282" s="51">
        <v>10</v>
      </c>
      <c r="E4282" s="51"/>
      <c r="F4282" s="97" t="s">
        <v>5902</v>
      </c>
      <c r="G4282" s="39">
        <v>40171708</v>
      </c>
      <c r="H4282" s="634">
        <v>65000</v>
      </c>
      <c r="I4282" s="39" t="s">
        <v>6168</v>
      </c>
      <c r="J4282" s="251" t="s">
        <v>5951</v>
      </c>
      <c r="K4282" s="39">
        <v>324</v>
      </c>
      <c r="L4282" s="508" t="s">
        <v>8443</v>
      </c>
    </row>
    <row r="4283" spans="1:12" hidden="1" x14ac:dyDescent="0.2">
      <c r="A4283" s="3">
        <v>4277</v>
      </c>
      <c r="B4283" s="97">
        <v>7428</v>
      </c>
      <c r="C4283" s="508" t="s">
        <v>8505</v>
      </c>
      <c r="D4283" s="51">
        <v>20</v>
      </c>
      <c r="E4283" s="51"/>
      <c r="F4283" s="97" t="s">
        <v>5902</v>
      </c>
      <c r="G4283" s="160" t="s">
        <v>6615</v>
      </c>
      <c r="H4283" s="634">
        <v>6000</v>
      </c>
      <c r="I4283" s="39" t="s">
        <v>6168</v>
      </c>
      <c r="J4283" s="251" t="s">
        <v>5951</v>
      </c>
      <c r="K4283" s="39">
        <v>324</v>
      </c>
      <c r="L4283" s="508" t="s">
        <v>8443</v>
      </c>
    </row>
    <row r="4284" spans="1:12" ht="25.5" hidden="1" x14ac:dyDescent="0.2">
      <c r="A4284" s="3">
        <v>4278</v>
      </c>
      <c r="B4284" s="97">
        <v>7428</v>
      </c>
      <c r="C4284" s="508" t="s">
        <v>8506</v>
      </c>
      <c r="D4284" s="51">
        <v>20</v>
      </c>
      <c r="E4284" s="51"/>
      <c r="F4284" s="97" t="s">
        <v>5902</v>
      </c>
      <c r="G4284" s="160" t="s">
        <v>6616</v>
      </c>
      <c r="H4284" s="634">
        <v>6000</v>
      </c>
      <c r="I4284" s="39" t="s">
        <v>6168</v>
      </c>
      <c r="J4284" s="251" t="s">
        <v>5951</v>
      </c>
      <c r="K4284" s="39">
        <v>324</v>
      </c>
      <c r="L4284" s="508" t="s">
        <v>8443</v>
      </c>
    </row>
    <row r="4285" spans="1:12" hidden="1" x14ac:dyDescent="0.2">
      <c r="A4285" s="3">
        <v>4279</v>
      </c>
      <c r="B4285" s="97">
        <v>7428</v>
      </c>
      <c r="C4285" s="508" t="s">
        <v>8507</v>
      </c>
      <c r="D4285" s="51">
        <v>20</v>
      </c>
      <c r="E4285" s="51"/>
      <c r="F4285" s="97" t="s">
        <v>5902</v>
      </c>
      <c r="G4285" s="160" t="s">
        <v>6617</v>
      </c>
      <c r="H4285" s="634">
        <v>6000</v>
      </c>
      <c r="I4285" s="39" t="s">
        <v>6168</v>
      </c>
      <c r="J4285" s="251" t="s">
        <v>5951</v>
      </c>
      <c r="K4285" s="39">
        <v>324</v>
      </c>
      <c r="L4285" s="508" t="s">
        <v>8443</v>
      </c>
    </row>
    <row r="4286" spans="1:12" ht="25.5" hidden="1" x14ac:dyDescent="0.2">
      <c r="A4286" s="3">
        <v>4280</v>
      </c>
      <c r="B4286" s="97">
        <v>7428</v>
      </c>
      <c r="C4286" s="508" t="s">
        <v>8508</v>
      </c>
      <c r="D4286" s="51">
        <v>6</v>
      </c>
      <c r="E4286" s="51"/>
      <c r="F4286" s="97" t="s">
        <v>5902</v>
      </c>
      <c r="G4286" s="160" t="s">
        <v>6618</v>
      </c>
      <c r="H4286" s="634">
        <v>6000</v>
      </c>
      <c r="I4286" s="39" t="s">
        <v>6168</v>
      </c>
      <c r="J4286" s="251" t="s">
        <v>5951</v>
      </c>
      <c r="K4286" s="39">
        <v>324</v>
      </c>
      <c r="L4286" s="508" t="s">
        <v>8443</v>
      </c>
    </row>
    <row r="4287" spans="1:12" ht="25.5" hidden="1" x14ac:dyDescent="0.2">
      <c r="A4287" s="3">
        <v>4281</v>
      </c>
      <c r="B4287" s="97">
        <v>7428</v>
      </c>
      <c r="C4287" s="508" t="s">
        <v>8509</v>
      </c>
      <c r="D4287" s="51">
        <v>6</v>
      </c>
      <c r="E4287" s="51"/>
      <c r="F4287" s="97" t="s">
        <v>5902</v>
      </c>
      <c r="G4287" s="160" t="s">
        <v>6619</v>
      </c>
      <c r="H4287" s="634">
        <v>6000</v>
      </c>
      <c r="I4287" s="39" t="s">
        <v>6168</v>
      </c>
      <c r="J4287" s="251" t="s">
        <v>5951</v>
      </c>
      <c r="K4287" s="39">
        <v>324</v>
      </c>
      <c r="L4287" s="508" t="s">
        <v>8443</v>
      </c>
    </row>
    <row r="4288" spans="1:12" ht="38.25" hidden="1" x14ac:dyDescent="0.2">
      <c r="A4288" s="3">
        <v>4282</v>
      </c>
      <c r="B4288" s="97">
        <v>7428</v>
      </c>
      <c r="C4288" s="508" t="s">
        <v>8510</v>
      </c>
      <c r="D4288" s="51">
        <v>10</v>
      </c>
      <c r="E4288" s="51"/>
      <c r="F4288" s="97" t="s">
        <v>5902</v>
      </c>
      <c r="G4288" s="39">
        <v>23271812</v>
      </c>
      <c r="H4288" s="634">
        <v>55000</v>
      </c>
      <c r="I4288" s="39" t="s">
        <v>6168</v>
      </c>
      <c r="J4288" s="251" t="s">
        <v>5951</v>
      </c>
      <c r="K4288" s="39">
        <v>324</v>
      </c>
      <c r="L4288" s="508" t="s">
        <v>8443</v>
      </c>
    </row>
    <row r="4289" spans="1:12" ht="38.25" hidden="1" x14ac:dyDescent="0.2">
      <c r="A4289" s="3">
        <v>4283</v>
      </c>
      <c r="B4289" s="97">
        <v>7428</v>
      </c>
      <c r="C4289" s="508" t="s">
        <v>8511</v>
      </c>
      <c r="D4289" s="51">
        <v>10</v>
      </c>
      <c r="E4289" s="51"/>
      <c r="F4289" s="97" t="s">
        <v>5902</v>
      </c>
      <c r="G4289" s="39">
        <v>23271812</v>
      </c>
      <c r="H4289" s="634">
        <v>55000</v>
      </c>
      <c r="I4289" s="39" t="s">
        <v>6168</v>
      </c>
      <c r="J4289" s="251" t="s">
        <v>5951</v>
      </c>
      <c r="K4289" s="39">
        <v>324</v>
      </c>
      <c r="L4289" s="508" t="s">
        <v>8443</v>
      </c>
    </row>
    <row r="4290" spans="1:12" ht="25.5" hidden="1" x14ac:dyDescent="0.2">
      <c r="A4290" s="3">
        <v>4284</v>
      </c>
      <c r="B4290" s="97">
        <v>7428</v>
      </c>
      <c r="C4290" s="508" t="s">
        <v>8512</v>
      </c>
      <c r="D4290" s="51">
        <v>30</v>
      </c>
      <c r="E4290" s="51"/>
      <c r="F4290" s="97" t="s">
        <v>5902</v>
      </c>
      <c r="G4290" s="39" t="s">
        <v>6204</v>
      </c>
      <c r="H4290" s="634">
        <v>10000</v>
      </c>
      <c r="I4290" s="39" t="s">
        <v>6168</v>
      </c>
      <c r="J4290" s="251" t="s">
        <v>5951</v>
      </c>
      <c r="K4290" s="39">
        <v>324</v>
      </c>
      <c r="L4290" s="508" t="s">
        <v>8443</v>
      </c>
    </row>
    <row r="4291" spans="1:12" hidden="1" x14ac:dyDescent="0.2">
      <c r="A4291" s="3">
        <v>4285</v>
      </c>
      <c r="B4291" s="97">
        <v>7428</v>
      </c>
      <c r="C4291" s="508" t="s">
        <v>8513</v>
      </c>
      <c r="D4291" s="51">
        <v>5</v>
      </c>
      <c r="E4291" s="51"/>
      <c r="F4291" s="97" t="s">
        <v>5902</v>
      </c>
      <c r="G4291" s="39" t="s">
        <v>8514</v>
      </c>
      <c r="H4291" s="634">
        <v>100000</v>
      </c>
      <c r="I4291" s="39" t="s">
        <v>4712</v>
      </c>
      <c r="J4291" s="251" t="s">
        <v>5951</v>
      </c>
      <c r="K4291" s="39">
        <v>304</v>
      </c>
      <c r="L4291" s="508" t="s">
        <v>8443</v>
      </c>
    </row>
    <row r="4292" spans="1:12" ht="25.5" hidden="1" x14ac:dyDescent="0.2">
      <c r="A4292" s="3">
        <v>4286</v>
      </c>
      <c r="B4292" s="97">
        <v>7428</v>
      </c>
      <c r="C4292" s="508" t="s">
        <v>8515</v>
      </c>
      <c r="D4292" s="51">
        <v>2</v>
      </c>
      <c r="E4292" s="51"/>
      <c r="F4292" s="97" t="s">
        <v>5902</v>
      </c>
      <c r="G4292" s="39" t="s">
        <v>8516</v>
      </c>
      <c r="H4292" s="634">
        <v>100000</v>
      </c>
      <c r="I4292" s="39" t="s">
        <v>4712</v>
      </c>
      <c r="J4292" s="251" t="s">
        <v>5951</v>
      </c>
      <c r="K4292" s="39">
        <v>304</v>
      </c>
      <c r="L4292" s="508" t="s">
        <v>8443</v>
      </c>
    </row>
    <row r="4293" spans="1:12" hidden="1" x14ac:dyDescent="0.2">
      <c r="A4293" s="3">
        <v>4287</v>
      </c>
      <c r="B4293" s="97">
        <v>7428</v>
      </c>
      <c r="C4293" s="508" t="s">
        <v>8517</v>
      </c>
      <c r="D4293" s="51">
        <v>10</v>
      </c>
      <c r="E4293" s="51"/>
      <c r="F4293" s="97" t="s">
        <v>5902</v>
      </c>
      <c r="G4293" s="39">
        <v>39101619</v>
      </c>
      <c r="H4293" s="634">
        <v>500000</v>
      </c>
      <c r="I4293" s="39" t="s">
        <v>4712</v>
      </c>
      <c r="J4293" s="251" t="s">
        <v>5951</v>
      </c>
      <c r="K4293" s="39">
        <v>304</v>
      </c>
      <c r="L4293" s="508" t="s">
        <v>8443</v>
      </c>
    </row>
    <row r="4294" spans="1:12" hidden="1" x14ac:dyDescent="0.2">
      <c r="A4294" s="3">
        <v>4288</v>
      </c>
      <c r="B4294" s="97">
        <v>7428</v>
      </c>
      <c r="C4294" s="508" t="s">
        <v>8518</v>
      </c>
      <c r="D4294" s="51">
        <v>2</v>
      </c>
      <c r="E4294" s="51"/>
      <c r="F4294" s="97" t="s">
        <v>5902</v>
      </c>
      <c r="G4294" s="39">
        <v>39101612</v>
      </c>
      <c r="H4294" s="634">
        <v>100000</v>
      </c>
      <c r="I4294" s="39" t="s">
        <v>4712</v>
      </c>
      <c r="J4294" s="251" t="s">
        <v>5951</v>
      </c>
      <c r="K4294" s="39">
        <v>304</v>
      </c>
      <c r="L4294" s="508" t="s">
        <v>8443</v>
      </c>
    </row>
    <row r="4295" spans="1:12" ht="25.5" hidden="1" x14ac:dyDescent="0.2">
      <c r="A4295" s="3">
        <v>4289</v>
      </c>
      <c r="B4295" s="97">
        <v>7428</v>
      </c>
      <c r="C4295" s="508" t="s">
        <v>8519</v>
      </c>
      <c r="D4295" s="51">
        <v>6</v>
      </c>
      <c r="E4295" s="51"/>
      <c r="F4295" s="97" t="s">
        <v>5902</v>
      </c>
      <c r="G4295" s="39">
        <v>39122211</v>
      </c>
      <c r="H4295" s="634">
        <v>50000</v>
      </c>
      <c r="I4295" s="39" t="s">
        <v>4712</v>
      </c>
      <c r="J4295" s="251" t="s">
        <v>5951</v>
      </c>
      <c r="K4295" s="39">
        <v>304</v>
      </c>
      <c r="L4295" s="508" t="s">
        <v>8443</v>
      </c>
    </row>
    <row r="4296" spans="1:12" hidden="1" x14ac:dyDescent="0.2">
      <c r="A4296" s="3">
        <v>4290</v>
      </c>
      <c r="B4296" s="97">
        <v>7428</v>
      </c>
      <c r="C4296" s="508" t="s">
        <v>8520</v>
      </c>
      <c r="D4296" s="51">
        <v>2</v>
      </c>
      <c r="E4296" s="51"/>
      <c r="F4296" s="97" t="s">
        <v>5902</v>
      </c>
      <c r="G4296" s="39" t="s">
        <v>6119</v>
      </c>
      <c r="H4296" s="634">
        <v>50000</v>
      </c>
      <c r="I4296" s="39" t="s">
        <v>4712</v>
      </c>
      <c r="J4296" s="251" t="s">
        <v>5951</v>
      </c>
      <c r="K4296" s="39">
        <v>304</v>
      </c>
      <c r="L4296" s="508" t="s">
        <v>8443</v>
      </c>
    </row>
    <row r="4297" spans="1:12" ht="25.5" hidden="1" x14ac:dyDescent="0.2">
      <c r="A4297" s="3">
        <v>4291</v>
      </c>
      <c r="B4297" s="97">
        <v>7428</v>
      </c>
      <c r="C4297" s="508" t="s">
        <v>8521</v>
      </c>
      <c r="D4297" s="51">
        <v>2</v>
      </c>
      <c r="E4297" s="51"/>
      <c r="F4297" s="97" t="s">
        <v>5902</v>
      </c>
      <c r="G4297" s="160" t="s">
        <v>6670</v>
      </c>
      <c r="H4297" s="634">
        <v>50000</v>
      </c>
      <c r="I4297" s="39" t="s">
        <v>4712</v>
      </c>
      <c r="J4297" s="251" t="s">
        <v>5951</v>
      </c>
      <c r="K4297" s="39">
        <v>304</v>
      </c>
      <c r="L4297" s="508" t="s">
        <v>8443</v>
      </c>
    </row>
    <row r="4298" spans="1:12" ht="38.25" hidden="1" x14ac:dyDescent="0.2">
      <c r="A4298" s="3">
        <v>4292</v>
      </c>
      <c r="B4298" s="97">
        <v>7428</v>
      </c>
      <c r="C4298" s="508" t="s">
        <v>8522</v>
      </c>
      <c r="D4298" s="51">
        <v>2</v>
      </c>
      <c r="E4298" s="51"/>
      <c r="F4298" s="97" t="s">
        <v>5902</v>
      </c>
      <c r="G4298" s="160" t="s">
        <v>6665</v>
      </c>
      <c r="H4298" s="634">
        <v>50000</v>
      </c>
      <c r="I4298" s="39" t="s">
        <v>4712</v>
      </c>
      <c r="J4298" s="251" t="s">
        <v>5951</v>
      </c>
      <c r="K4298" s="39">
        <v>304</v>
      </c>
      <c r="L4298" s="508" t="s">
        <v>8443</v>
      </c>
    </row>
    <row r="4299" spans="1:12" ht="38.25" hidden="1" x14ac:dyDescent="0.2">
      <c r="A4299" s="3">
        <v>4293</v>
      </c>
      <c r="B4299" s="97">
        <v>7428</v>
      </c>
      <c r="C4299" s="508" t="s">
        <v>8523</v>
      </c>
      <c r="D4299" s="51">
        <v>2</v>
      </c>
      <c r="E4299" s="51"/>
      <c r="F4299" s="97" t="s">
        <v>5902</v>
      </c>
      <c r="G4299" s="160" t="s">
        <v>6665</v>
      </c>
      <c r="H4299" s="634">
        <v>50000</v>
      </c>
      <c r="I4299" s="39" t="s">
        <v>4712</v>
      </c>
      <c r="J4299" s="251" t="s">
        <v>5951</v>
      </c>
      <c r="K4299" s="39">
        <v>304</v>
      </c>
      <c r="L4299" s="508" t="s">
        <v>8443</v>
      </c>
    </row>
    <row r="4300" spans="1:12" ht="38.25" hidden="1" x14ac:dyDescent="0.2">
      <c r="A4300" s="3">
        <v>4294</v>
      </c>
      <c r="B4300" s="97">
        <v>7428</v>
      </c>
      <c r="C4300" s="508" t="s">
        <v>8524</v>
      </c>
      <c r="D4300" s="51">
        <v>2</v>
      </c>
      <c r="E4300" s="51"/>
      <c r="F4300" s="97" t="s">
        <v>5902</v>
      </c>
      <c r="G4300" s="160" t="s">
        <v>6665</v>
      </c>
      <c r="H4300" s="634">
        <v>50000</v>
      </c>
      <c r="I4300" s="39" t="s">
        <v>4712</v>
      </c>
      <c r="J4300" s="251" t="s">
        <v>5951</v>
      </c>
      <c r="K4300" s="39">
        <v>304</v>
      </c>
      <c r="L4300" s="508" t="s">
        <v>8443</v>
      </c>
    </row>
    <row r="4301" spans="1:12" ht="38.25" hidden="1" x14ac:dyDescent="0.2">
      <c r="A4301" s="3">
        <v>4295</v>
      </c>
      <c r="B4301" s="97">
        <v>7428</v>
      </c>
      <c r="C4301" s="508" t="s">
        <v>8525</v>
      </c>
      <c r="D4301" s="51">
        <v>6</v>
      </c>
      <c r="E4301" s="51"/>
      <c r="F4301" s="97" t="s">
        <v>5902</v>
      </c>
      <c r="G4301" s="160" t="s">
        <v>6670</v>
      </c>
      <c r="H4301" s="634">
        <v>50000</v>
      </c>
      <c r="I4301" s="39" t="s">
        <v>4712</v>
      </c>
      <c r="J4301" s="251" t="s">
        <v>5951</v>
      </c>
      <c r="K4301" s="39">
        <v>304</v>
      </c>
      <c r="L4301" s="508" t="s">
        <v>8443</v>
      </c>
    </row>
    <row r="4302" spans="1:12" ht="25.5" hidden="1" x14ac:dyDescent="0.2">
      <c r="A4302" s="3">
        <v>4296</v>
      </c>
      <c r="B4302" s="97">
        <v>7428</v>
      </c>
      <c r="C4302" s="508" t="s">
        <v>8526</v>
      </c>
      <c r="D4302" s="51">
        <v>4</v>
      </c>
      <c r="E4302" s="51"/>
      <c r="F4302" s="97" t="s">
        <v>5902</v>
      </c>
      <c r="G4302" s="39" t="s">
        <v>8527</v>
      </c>
      <c r="H4302" s="634">
        <v>340000</v>
      </c>
      <c r="I4302" s="39" t="s">
        <v>4712</v>
      </c>
      <c r="J4302" s="251" t="s">
        <v>5951</v>
      </c>
      <c r="K4302" s="39">
        <v>304</v>
      </c>
      <c r="L4302" s="508" t="s">
        <v>8443</v>
      </c>
    </row>
    <row r="4303" spans="1:12" ht="38.25" hidden="1" x14ac:dyDescent="0.2">
      <c r="A4303" s="3">
        <v>4297</v>
      </c>
      <c r="B4303" s="97">
        <v>7428</v>
      </c>
      <c r="C4303" s="508" t="s">
        <v>8528</v>
      </c>
      <c r="D4303" s="51">
        <v>5</v>
      </c>
      <c r="E4303" s="51"/>
      <c r="F4303" s="97" t="s">
        <v>5902</v>
      </c>
      <c r="G4303" s="39" t="s">
        <v>8529</v>
      </c>
      <c r="H4303" s="634">
        <v>30000</v>
      </c>
      <c r="I4303" s="39" t="s">
        <v>3648</v>
      </c>
      <c r="J4303" s="251" t="s">
        <v>5951</v>
      </c>
      <c r="K4303" s="39">
        <v>329</v>
      </c>
      <c r="L4303" s="508" t="s">
        <v>8530</v>
      </c>
    </row>
    <row r="4304" spans="1:12" ht="25.5" hidden="1" x14ac:dyDescent="0.2">
      <c r="A4304" s="3">
        <v>4298</v>
      </c>
      <c r="B4304" s="97">
        <v>7428</v>
      </c>
      <c r="C4304" s="508" t="s">
        <v>8531</v>
      </c>
      <c r="D4304" s="51">
        <v>3</v>
      </c>
      <c r="E4304" s="51"/>
      <c r="F4304" s="97" t="s">
        <v>5902</v>
      </c>
      <c r="G4304" s="39" t="s">
        <v>8532</v>
      </c>
      <c r="H4304" s="634">
        <v>105000</v>
      </c>
      <c r="I4304" s="39" t="s">
        <v>3648</v>
      </c>
      <c r="J4304" s="251" t="s">
        <v>5951</v>
      </c>
      <c r="K4304" s="39">
        <v>329</v>
      </c>
      <c r="L4304" s="508" t="s">
        <v>8530</v>
      </c>
    </row>
    <row r="4305" spans="1:12" ht="25.5" hidden="1" x14ac:dyDescent="0.2">
      <c r="A4305" s="3">
        <v>4299</v>
      </c>
      <c r="B4305" s="97">
        <v>7428</v>
      </c>
      <c r="C4305" s="508" t="s">
        <v>8533</v>
      </c>
      <c r="D4305" s="51">
        <v>5</v>
      </c>
      <c r="E4305" s="51"/>
      <c r="F4305" s="97" t="s">
        <v>5902</v>
      </c>
      <c r="G4305" s="39" t="s">
        <v>6581</v>
      </c>
      <c r="H4305" s="634">
        <v>40000</v>
      </c>
      <c r="I4305" s="39" t="s">
        <v>3648</v>
      </c>
      <c r="J4305" s="251" t="s">
        <v>5951</v>
      </c>
      <c r="K4305" s="39">
        <v>329</v>
      </c>
      <c r="L4305" s="508" t="s">
        <v>8530</v>
      </c>
    </row>
    <row r="4306" spans="1:12" ht="25.5" hidden="1" x14ac:dyDescent="0.2">
      <c r="A4306" s="3">
        <v>4300</v>
      </c>
      <c r="B4306" s="97">
        <v>7428</v>
      </c>
      <c r="C4306" s="508" t="s">
        <v>8534</v>
      </c>
      <c r="D4306" s="51">
        <v>5</v>
      </c>
      <c r="E4306" s="51"/>
      <c r="F4306" s="97" t="s">
        <v>5902</v>
      </c>
      <c r="G4306" s="39" t="s">
        <v>8535</v>
      </c>
      <c r="H4306" s="634">
        <v>25000</v>
      </c>
      <c r="I4306" s="39" t="s">
        <v>3648</v>
      </c>
      <c r="J4306" s="251" t="s">
        <v>5951</v>
      </c>
      <c r="K4306" s="39">
        <v>329</v>
      </c>
      <c r="L4306" s="508" t="s">
        <v>8530</v>
      </c>
    </row>
    <row r="4307" spans="1:12" ht="25.5" hidden="1" x14ac:dyDescent="0.2">
      <c r="A4307" s="3">
        <v>4301</v>
      </c>
      <c r="B4307" s="97">
        <v>7428</v>
      </c>
      <c r="C4307" s="508" t="s">
        <v>8536</v>
      </c>
      <c r="D4307" s="51">
        <v>3</v>
      </c>
      <c r="E4307" s="51"/>
      <c r="F4307" s="97" t="s">
        <v>5902</v>
      </c>
      <c r="G4307" s="39" t="s">
        <v>6590</v>
      </c>
      <c r="H4307" s="634">
        <v>25000</v>
      </c>
      <c r="I4307" s="39" t="s">
        <v>3648</v>
      </c>
      <c r="J4307" s="251" t="s">
        <v>5951</v>
      </c>
      <c r="K4307" s="39">
        <v>329</v>
      </c>
      <c r="L4307" s="508" t="s">
        <v>8530</v>
      </c>
    </row>
    <row r="4308" spans="1:12" ht="25.5" hidden="1" x14ac:dyDescent="0.2">
      <c r="A4308" s="3">
        <v>4302</v>
      </c>
      <c r="B4308" s="97">
        <v>7428</v>
      </c>
      <c r="C4308" s="508" t="s">
        <v>8537</v>
      </c>
      <c r="D4308" s="51">
        <v>5</v>
      </c>
      <c r="E4308" s="51"/>
      <c r="F4308" s="97" t="s">
        <v>5902</v>
      </c>
      <c r="G4308" s="39" t="s">
        <v>6584</v>
      </c>
      <c r="H4308" s="634">
        <v>10000</v>
      </c>
      <c r="I4308" s="39" t="s">
        <v>3648</v>
      </c>
      <c r="J4308" s="251" t="s">
        <v>5951</v>
      </c>
      <c r="K4308" s="39">
        <v>329</v>
      </c>
      <c r="L4308" s="508" t="s">
        <v>8530</v>
      </c>
    </row>
    <row r="4309" spans="1:12" ht="25.5" hidden="1" x14ac:dyDescent="0.2">
      <c r="A4309" s="3">
        <v>4303</v>
      </c>
      <c r="B4309" s="97">
        <v>7428</v>
      </c>
      <c r="C4309" s="508" t="s">
        <v>8538</v>
      </c>
      <c r="D4309" s="51">
        <v>5</v>
      </c>
      <c r="E4309" s="51"/>
      <c r="F4309" s="97" t="s">
        <v>5902</v>
      </c>
      <c r="G4309" s="39" t="s">
        <v>6588</v>
      </c>
      <c r="H4309" s="634">
        <v>40000</v>
      </c>
      <c r="I4309" s="39" t="s">
        <v>3648</v>
      </c>
      <c r="J4309" s="251" t="s">
        <v>5951</v>
      </c>
      <c r="K4309" s="39">
        <v>329</v>
      </c>
      <c r="L4309" s="508" t="s">
        <v>8530</v>
      </c>
    </row>
    <row r="4310" spans="1:12" ht="76.5" hidden="1" x14ac:dyDescent="0.2">
      <c r="A4310" s="3">
        <v>4304</v>
      </c>
      <c r="B4310" s="97">
        <v>7428</v>
      </c>
      <c r="C4310" s="508" t="s">
        <v>8539</v>
      </c>
      <c r="D4310" s="51">
        <v>1</v>
      </c>
      <c r="E4310" s="51"/>
      <c r="F4310" s="97" t="s">
        <v>5902</v>
      </c>
      <c r="G4310" s="39" t="s">
        <v>8327</v>
      </c>
      <c r="H4310" s="634">
        <v>20000</v>
      </c>
      <c r="I4310" s="39" t="s">
        <v>3648</v>
      </c>
      <c r="J4310" s="251" t="s">
        <v>5951</v>
      </c>
      <c r="K4310" s="39">
        <v>329</v>
      </c>
      <c r="L4310" s="508" t="s">
        <v>8530</v>
      </c>
    </row>
    <row r="4311" spans="1:12" ht="102" hidden="1" x14ac:dyDescent="0.2">
      <c r="A4311" s="3">
        <v>4305</v>
      </c>
      <c r="B4311" s="97">
        <v>7428</v>
      </c>
      <c r="C4311" s="508" t="s">
        <v>8540</v>
      </c>
      <c r="D4311" s="51">
        <v>6</v>
      </c>
      <c r="E4311" s="51"/>
      <c r="F4311" s="97" t="s">
        <v>5902</v>
      </c>
      <c r="G4311" s="39" t="s">
        <v>8541</v>
      </c>
      <c r="H4311" s="634">
        <v>60000</v>
      </c>
      <c r="I4311" s="39" t="s">
        <v>4705</v>
      </c>
      <c r="J4311" s="251" t="s">
        <v>5951</v>
      </c>
      <c r="K4311" s="39">
        <v>344</v>
      </c>
      <c r="L4311" s="508" t="s">
        <v>8394</v>
      </c>
    </row>
    <row r="4312" spans="1:12" ht="38.25" hidden="1" x14ac:dyDescent="0.2">
      <c r="A4312" s="3">
        <v>4306</v>
      </c>
      <c r="B4312" s="97">
        <v>7428</v>
      </c>
      <c r="C4312" s="508" t="s">
        <v>8542</v>
      </c>
      <c r="D4312" s="51">
        <v>4</v>
      </c>
      <c r="E4312" s="51"/>
      <c r="F4312" s="97" t="s">
        <v>5902</v>
      </c>
      <c r="G4312" s="526" t="s">
        <v>8543</v>
      </c>
      <c r="H4312" s="634">
        <v>30000</v>
      </c>
      <c r="I4312" s="39" t="s">
        <v>4705</v>
      </c>
      <c r="J4312" s="251" t="s">
        <v>5951</v>
      </c>
      <c r="K4312" s="39">
        <v>344</v>
      </c>
      <c r="L4312" s="508" t="s">
        <v>8394</v>
      </c>
    </row>
    <row r="4313" spans="1:12" ht="25.5" hidden="1" x14ac:dyDescent="0.2">
      <c r="A4313" s="3">
        <v>4307</v>
      </c>
      <c r="B4313" s="97">
        <v>7428</v>
      </c>
      <c r="C4313" s="508" t="s">
        <v>8544</v>
      </c>
      <c r="D4313" s="51">
        <v>6</v>
      </c>
      <c r="E4313" s="51"/>
      <c r="F4313" s="97" t="s">
        <v>5902</v>
      </c>
      <c r="G4313" s="39" t="s">
        <v>8545</v>
      </c>
      <c r="H4313" s="634">
        <v>10000</v>
      </c>
      <c r="I4313" s="39" t="s">
        <v>3190</v>
      </c>
      <c r="J4313" s="251" t="s">
        <v>5951</v>
      </c>
      <c r="K4313" s="39">
        <v>354</v>
      </c>
      <c r="L4313" s="508" t="s">
        <v>8546</v>
      </c>
    </row>
    <row r="4314" spans="1:12" ht="51" hidden="1" x14ac:dyDescent="0.2">
      <c r="A4314" s="3">
        <v>4308</v>
      </c>
      <c r="B4314" s="97">
        <v>7428</v>
      </c>
      <c r="C4314" s="508" t="s">
        <v>8547</v>
      </c>
      <c r="D4314" s="51">
        <v>6</v>
      </c>
      <c r="E4314" s="51"/>
      <c r="F4314" s="97" t="s">
        <v>5902</v>
      </c>
      <c r="G4314" s="39" t="s">
        <v>8548</v>
      </c>
      <c r="H4314" s="634">
        <v>10000</v>
      </c>
      <c r="I4314" s="39" t="s">
        <v>3190</v>
      </c>
      <c r="J4314" s="251" t="s">
        <v>5951</v>
      </c>
      <c r="K4314" s="39">
        <v>354</v>
      </c>
      <c r="L4314" s="508" t="s">
        <v>8546</v>
      </c>
    </row>
    <row r="4315" spans="1:12" ht="25.5" hidden="1" x14ac:dyDescent="0.2">
      <c r="A4315" s="3">
        <v>4309</v>
      </c>
      <c r="B4315" s="97">
        <v>7428</v>
      </c>
      <c r="C4315" s="508" t="s">
        <v>8549</v>
      </c>
      <c r="D4315" s="51">
        <v>20</v>
      </c>
      <c r="E4315" s="51"/>
      <c r="F4315" s="97" t="s">
        <v>5902</v>
      </c>
      <c r="G4315" s="39" t="s">
        <v>8550</v>
      </c>
      <c r="H4315" s="634">
        <v>15000</v>
      </c>
      <c r="I4315" s="39" t="s">
        <v>3190</v>
      </c>
      <c r="J4315" s="251" t="s">
        <v>5951</v>
      </c>
      <c r="K4315" s="39">
        <v>354</v>
      </c>
      <c r="L4315" s="508" t="s">
        <v>8546</v>
      </c>
    </row>
    <row r="4316" spans="1:12" ht="25.5" hidden="1" x14ac:dyDescent="0.2">
      <c r="A4316" s="3">
        <v>4310</v>
      </c>
      <c r="B4316" s="97">
        <v>7428</v>
      </c>
      <c r="C4316" s="508" t="s">
        <v>8551</v>
      </c>
      <c r="D4316" s="51">
        <v>20</v>
      </c>
      <c r="E4316" s="51"/>
      <c r="F4316" s="97" t="s">
        <v>5902</v>
      </c>
      <c r="G4316" s="39" t="s">
        <v>6042</v>
      </c>
      <c r="H4316" s="634">
        <v>10000</v>
      </c>
      <c r="I4316" s="39" t="s">
        <v>3190</v>
      </c>
      <c r="J4316" s="251" t="s">
        <v>5951</v>
      </c>
      <c r="K4316" s="39">
        <v>354</v>
      </c>
      <c r="L4316" s="508" t="s">
        <v>8546</v>
      </c>
    </row>
    <row r="4317" spans="1:12" ht="25.5" hidden="1" x14ac:dyDescent="0.2">
      <c r="A4317" s="3">
        <v>4311</v>
      </c>
      <c r="B4317" s="97">
        <v>7428</v>
      </c>
      <c r="C4317" s="508" t="s">
        <v>8552</v>
      </c>
      <c r="D4317" s="51">
        <v>50</v>
      </c>
      <c r="E4317" s="51"/>
      <c r="F4317" s="97" t="s">
        <v>5902</v>
      </c>
      <c r="G4317" s="39" t="s">
        <v>2530</v>
      </c>
      <c r="H4317" s="634">
        <v>10000</v>
      </c>
      <c r="I4317" s="39" t="s">
        <v>3190</v>
      </c>
      <c r="J4317" s="251" t="s">
        <v>5951</v>
      </c>
      <c r="K4317" s="39">
        <v>354</v>
      </c>
      <c r="L4317" s="508" t="s">
        <v>8546</v>
      </c>
    </row>
    <row r="4318" spans="1:12" ht="38.25" hidden="1" x14ac:dyDescent="0.2">
      <c r="A4318" s="3">
        <v>4312</v>
      </c>
      <c r="B4318" s="97">
        <v>7428</v>
      </c>
      <c r="C4318" s="508" t="s">
        <v>8553</v>
      </c>
      <c r="D4318" s="51">
        <v>30</v>
      </c>
      <c r="E4318" s="51"/>
      <c r="F4318" s="97" t="s">
        <v>5902</v>
      </c>
      <c r="G4318" s="39" t="s">
        <v>6046</v>
      </c>
      <c r="H4318" s="634">
        <v>10000</v>
      </c>
      <c r="I4318" s="39" t="s">
        <v>3190</v>
      </c>
      <c r="J4318" s="251" t="s">
        <v>5951</v>
      </c>
      <c r="K4318" s="39">
        <v>354</v>
      </c>
      <c r="L4318" s="508" t="s">
        <v>8546</v>
      </c>
    </row>
    <row r="4319" spans="1:12" ht="63.75" hidden="1" x14ac:dyDescent="0.2">
      <c r="A4319" s="3">
        <v>4313</v>
      </c>
      <c r="B4319" s="97">
        <v>7428</v>
      </c>
      <c r="C4319" s="508" t="s">
        <v>8554</v>
      </c>
      <c r="D4319" s="51">
        <v>6</v>
      </c>
      <c r="E4319" s="51"/>
      <c r="F4319" s="97" t="s">
        <v>5902</v>
      </c>
      <c r="G4319" s="39" t="s">
        <v>8555</v>
      </c>
      <c r="H4319" s="634">
        <v>10000</v>
      </c>
      <c r="I4319" s="39" t="s">
        <v>3190</v>
      </c>
      <c r="J4319" s="251" t="s">
        <v>5951</v>
      </c>
      <c r="K4319" s="39">
        <v>354</v>
      </c>
      <c r="L4319" s="508" t="s">
        <v>8546</v>
      </c>
    </row>
    <row r="4320" spans="1:12" ht="51" hidden="1" x14ac:dyDescent="0.2">
      <c r="A4320" s="3">
        <v>4314</v>
      </c>
      <c r="B4320" s="97">
        <v>7428</v>
      </c>
      <c r="C4320" s="508" t="s">
        <v>8556</v>
      </c>
      <c r="D4320" s="51">
        <v>6</v>
      </c>
      <c r="E4320" s="51"/>
      <c r="F4320" s="97" t="s">
        <v>5902</v>
      </c>
      <c r="G4320" s="39" t="s">
        <v>8557</v>
      </c>
      <c r="H4320" s="634">
        <v>10000</v>
      </c>
      <c r="I4320" s="39" t="s">
        <v>3190</v>
      </c>
      <c r="J4320" s="251" t="s">
        <v>5951</v>
      </c>
      <c r="K4320" s="39">
        <v>354</v>
      </c>
      <c r="L4320" s="508" t="s">
        <v>8546</v>
      </c>
    </row>
    <row r="4321" spans="1:12" ht="25.5" hidden="1" x14ac:dyDescent="0.2">
      <c r="A4321" s="3">
        <v>4315</v>
      </c>
      <c r="B4321" s="97">
        <v>7428</v>
      </c>
      <c r="C4321" s="508" t="s">
        <v>8558</v>
      </c>
      <c r="D4321" s="51">
        <v>6</v>
      </c>
      <c r="E4321" s="51"/>
      <c r="F4321" s="97" t="s">
        <v>5902</v>
      </c>
      <c r="G4321" s="39" t="s">
        <v>8559</v>
      </c>
      <c r="H4321" s="634">
        <v>10000</v>
      </c>
      <c r="I4321" s="39" t="s">
        <v>3190</v>
      </c>
      <c r="J4321" s="251" t="s">
        <v>5951</v>
      </c>
      <c r="K4321" s="39">
        <v>354</v>
      </c>
      <c r="L4321" s="508" t="s">
        <v>8546</v>
      </c>
    </row>
    <row r="4322" spans="1:12" ht="25.5" hidden="1" x14ac:dyDescent="0.2">
      <c r="A4322" s="3">
        <v>4316</v>
      </c>
      <c r="B4322" s="97">
        <v>7428</v>
      </c>
      <c r="C4322" s="508" t="s">
        <v>8560</v>
      </c>
      <c r="D4322" s="51">
        <v>6</v>
      </c>
      <c r="E4322" s="51"/>
      <c r="F4322" s="97" t="s">
        <v>5902</v>
      </c>
      <c r="G4322" s="39" t="s">
        <v>8561</v>
      </c>
      <c r="H4322" s="634">
        <v>10000</v>
      </c>
      <c r="I4322" s="39" t="s">
        <v>3190</v>
      </c>
      <c r="J4322" s="251" t="s">
        <v>5951</v>
      </c>
      <c r="K4322" s="39">
        <v>354</v>
      </c>
      <c r="L4322" s="508" t="s">
        <v>8546</v>
      </c>
    </row>
    <row r="4323" spans="1:12" ht="25.5" hidden="1" x14ac:dyDescent="0.2">
      <c r="A4323" s="3">
        <v>4317</v>
      </c>
      <c r="B4323" s="97">
        <v>7428</v>
      </c>
      <c r="C4323" s="508" t="s">
        <v>8562</v>
      </c>
      <c r="D4323" s="51">
        <v>6</v>
      </c>
      <c r="E4323" s="51"/>
      <c r="F4323" s="97" t="s">
        <v>5902</v>
      </c>
      <c r="G4323" s="39" t="s">
        <v>8563</v>
      </c>
      <c r="H4323" s="634">
        <v>10000</v>
      </c>
      <c r="I4323" s="39" t="s">
        <v>3190</v>
      </c>
      <c r="J4323" s="251" t="s">
        <v>5951</v>
      </c>
      <c r="K4323" s="39">
        <v>354</v>
      </c>
      <c r="L4323" s="508" t="s">
        <v>8546</v>
      </c>
    </row>
    <row r="4324" spans="1:12" ht="25.5" hidden="1" x14ac:dyDescent="0.2">
      <c r="A4324" s="3">
        <v>4318</v>
      </c>
      <c r="B4324" s="97">
        <v>7428</v>
      </c>
      <c r="C4324" s="508" t="s">
        <v>8564</v>
      </c>
      <c r="D4324" s="51">
        <v>6</v>
      </c>
      <c r="E4324" s="51"/>
      <c r="F4324" s="97" t="s">
        <v>5902</v>
      </c>
      <c r="G4324" s="39" t="s">
        <v>8565</v>
      </c>
      <c r="H4324" s="634">
        <v>3000</v>
      </c>
      <c r="I4324" s="39" t="s">
        <v>2179</v>
      </c>
      <c r="J4324" s="251" t="s">
        <v>5951</v>
      </c>
      <c r="K4324" s="39">
        <v>359</v>
      </c>
      <c r="L4324" s="508" t="s">
        <v>8566</v>
      </c>
    </row>
    <row r="4325" spans="1:12" ht="25.5" hidden="1" x14ac:dyDescent="0.2">
      <c r="A4325" s="3">
        <v>4319</v>
      </c>
      <c r="B4325" s="97">
        <v>7428</v>
      </c>
      <c r="C4325" s="508" t="s">
        <v>8567</v>
      </c>
      <c r="D4325" s="51">
        <v>6</v>
      </c>
      <c r="E4325" s="51"/>
      <c r="F4325" s="97" t="s">
        <v>5902</v>
      </c>
      <c r="G4325" s="39" t="s">
        <v>8568</v>
      </c>
      <c r="H4325" s="634">
        <v>3000</v>
      </c>
      <c r="I4325" s="39" t="s">
        <v>2179</v>
      </c>
      <c r="J4325" s="251" t="s">
        <v>5951</v>
      </c>
      <c r="K4325" s="39">
        <v>359</v>
      </c>
      <c r="L4325" s="508" t="s">
        <v>8566</v>
      </c>
    </row>
    <row r="4326" spans="1:12" ht="25.5" hidden="1" x14ac:dyDescent="0.2">
      <c r="A4326" s="3">
        <v>4320</v>
      </c>
      <c r="B4326" s="97">
        <v>7428</v>
      </c>
      <c r="C4326" s="508" t="s">
        <v>8569</v>
      </c>
      <c r="D4326" s="51">
        <v>6</v>
      </c>
      <c r="E4326" s="51"/>
      <c r="F4326" s="97" t="s">
        <v>5902</v>
      </c>
      <c r="G4326" s="39" t="s">
        <v>8570</v>
      </c>
      <c r="H4326" s="634">
        <v>3000</v>
      </c>
      <c r="I4326" s="39" t="s">
        <v>2179</v>
      </c>
      <c r="J4326" s="251" t="s">
        <v>5951</v>
      </c>
      <c r="K4326" s="39">
        <v>359</v>
      </c>
      <c r="L4326" s="508" t="s">
        <v>8566</v>
      </c>
    </row>
    <row r="4327" spans="1:12" ht="25.5" hidden="1" x14ac:dyDescent="0.2">
      <c r="A4327" s="3">
        <v>4321</v>
      </c>
      <c r="B4327" s="97">
        <v>7428</v>
      </c>
      <c r="C4327" s="508" t="s">
        <v>8571</v>
      </c>
      <c r="D4327" s="51">
        <v>2</v>
      </c>
      <c r="E4327" s="51"/>
      <c r="F4327" s="97" t="s">
        <v>5902</v>
      </c>
      <c r="G4327" s="39" t="s">
        <v>8572</v>
      </c>
      <c r="H4327" s="634">
        <v>25000</v>
      </c>
      <c r="I4327" s="39" t="s">
        <v>2179</v>
      </c>
      <c r="J4327" s="251" t="s">
        <v>5951</v>
      </c>
      <c r="K4327" s="39">
        <v>359</v>
      </c>
      <c r="L4327" s="508" t="s">
        <v>8566</v>
      </c>
    </row>
    <row r="4328" spans="1:12" ht="25.5" hidden="1" x14ac:dyDescent="0.2">
      <c r="A4328" s="3">
        <v>4322</v>
      </c>
      <c r="B4328" s="97">
        <v>7428</v>
      </c>
      <c r="C4328" s="508" t="s">
        <v>8573</v>
      </c>
      <c r="D4328" s="51">
        <v>3</v>
      </c>
      <c r="E4328" s="51"/>
      <c r="F4328" s="97" t="s">
        <v>5902</v>
      </c>
      <c r="G4328" s="39" t="s">
        <v>8574</v>
      </c>
      <c r="H4328" s="634">
        <v>3000</v>
      </c>
      <c r="I4328" s="39" t="s">
        <v>2179</v>
      </c>
      <c r="J4328" s="251" t="s">
        <v>5951</v>
      </c>
      <c r="K4328" s="39">
        <v>359</v>
      </c>
      <c r="L4328" s="508" t="s">
        <v>8566</v>
      </c>
    </row>
    <row r="4329" spans="1:12" ht="25.5" hidden="1" x14ac:dyDescent="0.2">
      <c r="A4329" s="3">
        <v>4323</v>
      </c>
      <c r="B4329" s="97">
        <v>7428</v>
      </c>
      <c r="C4329" s="508" t="s">
        <v>8575</v>
      </c>
      <c r="D4329" s="51">
        <v>3</v>
      </c>
      <c r="E4329" s="51"/>
      <c r="F4329" s="97" t="s">
        <v>5902</v>
      </c>
      <c r="G4329" s="39" t="s">
        <v>8576</v>
      </c>
      <c r="H4329" s="634">
        <v>3000</v>
      </c>
      <c r="I4329" s="39" t="s">
        <v>2179</v>
      </c>
      <c r="J4329" s="251" t="s">
        <v>5951</v>
      </c>
      <c r="K4329" s="39">
        <v>359</v>
      </c>
      <c r="L4329" s="508" t="s">
        <v>8566</v>
      </c>
    </row>
    <row r="4330" spans="1:12" ht="25.5" hidden="1" x14ac:dyDescent="0.2">
      <c r="A4330" s="3">
        <v>4324</v>
      </c>
      <c r="B4330" s="97">
        <v>7428</v>
      </c>
      <c r="C4330" s="508" t="s">
        <v>8577</v>
      </c>
      <c r="D4330" s="51">
        <v>6</v>
      </c>
      <c r="E4330" s="51"/>
      <c r="F4330" s="97" t="s">
        <v>5902</v>
      </c>
      <c r="G4330" s="39" t="s">
        <v>8578</v>
      </c>
      <c r="H4330" s="634">
        <v>3000</v>
      </c>
      <c r="I4330" s="39" t="s">
        <v>2179</v>
      </c>
      <c r="J4330" s="251" t="s">
        <v>5951</v>
      </c>
      <c r="K4330" s="39">
        <v>359</v>
      </c>
      <c r="L4330" s="508" t="s">
        <v>8566</v>
      </c>
    </row>
    <row r="4331" spans="1:12" ht="25.5" hidden="1" x14ac:dyDescent="0.2">
      <c r="A4331" s="3">
        <v>4325</v>
      </c>
      <c r="B4331" s="97">
        <v>7428</v>
      </c>
      <c r="C4331" s="508" t="s">
        <v>8579</v>
      </c>
      <c r="D4331" s="51">
        <v>6</v>
      </c>
      <c r="E4331" s="51"/>
      <c r="F4331" s="97" t="s">
        <v>5902</v>
      </c>
      <c r="G4331" s="39" t="s">
        <v>8580</v>
      </c>
      <c r="H4331" s="634">
        <v>3000</v>
      </c>
      <c r="I4331" s="39" t="s">
        <v>2179</v>
      </c>
      <c r="J4331" s="251" t="s">
        <v>5951</v>
      </c>
      <c r="K4331" s="39">
        <v>359</v>
      </c>
      <c r="L4331" s="508" t="s">
        <v>8566</v>
      </c>
    </row>
    <row r="4332" spans="1:12" ht="25.5" hidden="1" x14ac:dyDescent="0.2">
      <c r="A4332" s="3">
        <v>4326</v>
      </c>
      <c r="B4332" s="97">
        <v>7428</v>
      </c>
      <c r="C4332" s="508" t="s">
        <v>8457</v>
      </c>
      <c r="D4332" s="51">
        <v>6</v>
      </c>
      <c r="E4332" s="51"/>
      <c r="F4332" s="97" t="s">
        <v>5902</v>
      </c>
      <c r="G4332" s="39" t="s">
        <v>8581</v>
      </c>
      <c r="H4332" s="634">
        <v>3000</v>
      </c>
      <c r="I4332" s="39" t="s">
        <v>2179</v>
      </c>
      <c r="J4332" s="251" t="s">
        <v>5951</v>
      </c>
      <c r="K4332" s="39">
        <v>359</v>
      </c>
      <c r="L4332" s="508" t="s">
        <v>8566</v>
      </c>
    </row>
    <row r="4333" spans="1:12" ht="25.5" hidden="1" x14ac:dyDescent="0.2">
      <c r="A4333" s="3">
        <v>4327</v>
      </c>
      <c r="B4333" s="97">
        <v>7428</v>
      </c>
      <c r="C4333" s="508" t="s">
        <v>8582</v>
      </c>
      <c r="D4333" s="51">
        <v>6</v>
      </c>
      <c r="E4333" s="51"/>
      <c r="F4333" s="97" t="s">
        <v>5902</v>
      </c>
      <c r="G4333" s="39" t="s">
        <v>8583</v>
      </c>
      <c r="H4333" s="634">
        <v>3000</v>
      </c>
      <c r="I4333" s="39" t="s">
        <v>2179</v>
      </c>
      <c r="J4333" s="251" t="s">
        <v>5951</v>
      </c>
      <c r="K4333" s="39">
        <v>359</v>
      </c>
      <c r="L4333" s="508" t="s">
        <v>8566</v>
      </c>
    </row>
    <row r="4334" spans="1:12" ht="25.5" hidden="1" x14ac:dyDescent="0.2">
      <c r="A4334" s="3">
        <v>4328</v>
      </c>
      <c r="B4334" s="97">
        <v>7428</v>
      </c>
      <c r="C4334" s="508" t="s">
        <v>8584</v>
      </c>
      <c r="D4334" s="51">
        <v>24</v>
      </c>
      <c r="E4334" s="51"/>
      <c r="F4334" s="97" t="s">
        <v>5902</v>
      </c>
      <c r="G4334" s="39" t="s">
        <v>8585</v>
      </c>
      <c r="H4334" s="634">
        <v>3000</v>
      </c>
      <c r="I4334" s="39" t="s">
        <v>2179</v>
      </c>
      <c r="J4334" s="251" t="s">
        <v>5951</v>
      </c>
      <c r="K4334" s="39">
        <v>359</v>
      </c>
      <c r="L4334" s="508" t="s">
        <v>8566</v>
      </c>
    </row>
    <row r="4335" spans="1:12" ht="25.5" hidden="1" x14ac:dyDescent="0.2">
      <c r="A4335" s="3">
        <v>4329</v>
      </c>
      <c r="B4335" s="97">
        <v>7428</v>
      </c>
      <c r="C4335" s="508" t="s">
        <v>8586</v>
      </c>
      <c r="D4335" s="51">
        <v>1</v>
      </c>
      <c r="E4335" s="51"/>
      <c r="F4335" s="97" t="s">
        <v>5902</v>
      </c>
      <c r="G4335" s="39" t="s">
        <v>8587</v>
      </c>
      <c r="H4335" s="634">
        <v>30000</v>
      </c>
      <c r="I4335" s="39" t="s">
        <v>2179</v>
      </c>
      <c r="J4335" s="251" t="s">
        <v>5951</v>
      </c>
      <c r="K4335" s="39">
        <v>359</v>
      </c>
      <c r="L4335" s="508" t="s">
        <v>8566</v>
      </c>
    </row>
    <row r="4336" spans="1:12" ht="38.25" hidden="1" x14ac:dyDescent="0.2">
      <c r="A4336" s="3">
        <v>4330</v>
      </c>
      <c r="B4336" s="97">
        <v>7428</v>
      </c>
      <c r="C4336" s="508" t="s">
        <v>8588</v>
      </c>
      <c r="D4336" s="51">
        <v>12</v>
      </c>
      <c r="E4336" s="51"/>
      <c r="F4336" s="97" t="s">
        <v>5902</v>
      </c>
      <c r="G4336" s="39" t="s">
        <v>2689</v>
      </c>
      <c r="H4336" s="634">
        <v>70000</v>
      </c>
      <c r="I4336" s="39" t="s">
        <v>2186</v>
      </c>
      <c r="J4336" s="251" t="s">
        <v>5951</v>
      </c>
      <c r="K4336" s="39">
        <v>364</v>
      </c>
      <c r="L4336" s="508" t="s">
        <v>8589</v>
      </c>
    </row>
    <row r="4337" spans="1:12" ht="25.5" hidden="1" x14ac:dyDescent="0.2">
      <c r="A4337" s="3">
        <v>4331</v>
      </c>
      <c r="B4337" s="97">
        <v>7428</v>
      </c>
      <c r="C4337" s="508" t="s">
        <v>8590</v>
      </c>
      <c r="D4337" s="51">
        <v>12</v>
      </c>
      <c r="E4337" s="51"/>
      <c r="F4337" s="97" t="s">
        <v>5902</v>
      </c>
      <c r="G4337" s="39" t="s">
        <v>2687</v>
      </c>
      <c r="H4337" s="634">
        <v>70000</v>
      </c>
      <c r="I4337" s="39" t="s">
        <v>2186</v>
      </c>
      <c r="J4337" s="251" t="s">
        <v>5951</v>
      </c>
      <c r="K4337" s="39">
        <v>364</v>
      </c>
      <c r="L4337" s="508" t="s">
        <v>8589</v>
      </c>
    </row>
    <row r="4338" spans="1:12" ht="25.5" hidden="1" x14ac:dyDescent="0.2">
      <c r="A4338" s="3">
        <v>4332</v>
      </c>
      <c r="B4338" s="97">
        <v>7428</v>
      </c>
      <c r="C4338" s="508" t="s">
        <v>8591</v>
      </c>
      <c r="D4338" s="51">
        <v>6</v>
      </c>
      <c r="E4338" s="51"/>
      <c r="F4338" s="97" t="s">
        <v>5902</v>
      </c>
      <c r="G4338" s="39" t="s">
        <v>8592</v>
      </c>
      <c r="H4338" s="634">
        <v>70000</v>
      </c>
      <c r="I4338" s="39" t="s">
        <v>2186</v>
      </c>
      <c r="J4338" s="251" t="s">
        <v>5951</v>
      </c>
      <c r="K4338" s="39">
        <v>364</v>
      </c>
      <c r="L4338" s="508" t="s">
        <v>8589</v>
      </c>
    </row>
    <row r="4339" spans="1:12" ht="38.25" hidden="1" x14ac:dyDescent="0.2">
      <c r="A4339" s="3">
        <v>4333</v>
      </c>
      <c r="B4339" s="97">
        <v>7428</v>
      </c>
      <c r="C4339" s="508" t="s">
        <v>8593</v>
      </c>
      <c r="D4339" s="51">
        <v>2</v>
      </c>
      <c r="E4339" s="51"/>
      <c r="F4339" s="97" t="s">
        <v>5902</v>
      </c>
      <c r="G4339" s="39" t="s">
        <v>8594</v>
      </c>
      <c r="H4339" s="634">
        <v>70000</v>
      </c>
      <c r="I4339" s="39" t="s">
        <v>2186</v>
      </c>
      <c r="J4339" s="251" t="s">
        <v>5951</v>
      </c>
      <c r="K4339" s="39">
        <v>364</v>
      </c>
      <c r="L4339" s="508" t="s">
        <v>8595</v>
      </c>
    </row>
    <row r="4340" spans="1:12" hidden="1" x14ac:dyDescent="0.2">
      <c r="A4340" s="3">
        <v>4334</v>
      </c>
      <c r="B4340" s="97">
        <v>7428</v>
      </c>
      <c r="C4340" s="508" t="s">
        <v>8596</v>
      </c>
      <c r="D4340" s="51">
        <v>4</v>
      </c>
      <c r="E4340" s="51"/>
      <c r="F4340" s="97" t="s">
        <v>5902</v>
      </c>
      <c r="G4340" s="39" t="s">
        <v>8597</v>
      </c>
      <c r="H4340" s="634">
        <v>70000</v>
      </c>
      <c r="I4340" s="39" t="s">
        <v>2186</v>
      </c>
      <c r="J4340" s="251" t="s">
        <v>5951</v>
      </c>
      <c r="K4340" s="39">
        <v>364</v>
      </c>
      <c r="L4340" s="508" t="s">
        <v>8598</v>
      </c>
    </row>
    <row r="4341" spans="1:12" ht="38.25" hidden="1" x14ac:dyDescent="0.2">
      <c r="A4341" s="3">
        <v>4335</v>
      </c>
      <c r="B4341" s="97">
        <v>7428</v>
      </c>
      <c r="C4341" s="508" t="s">
        <v>8599</v>
      </c>
      <c r="D4341" s="51">
        <v>2</v>
      </c>
      <c r="E4341" s="51"/>
      <c r="F4341" s="97" t="s">
        <v>5902</v>
      </c>
      <c r="G4341" s="39" t="s">
        <v>8600</v>
      </c>
      <c r="H4341" s="634">
        <v>70000</v>
      </c>
      <c r="I4341" s="39" t="s">
        <v>2186</v>
      </c>
      <c r="J4341" s="251" t="s">
        <v>5951</v>
      </c>
      <c r="K4341" s="39">
        <v>364</v>
      </c>
      <c r="L4341" s="508" t="s">
        <v>8601</v>
      </c>
    </row>
    <row r="4342" spans="1:12" hidden="1" x14ac:dyDescent="0.2">
      <c r="A4342" s="3">
        <v>4336</v>
      </c>
      <c r="B4342" s="97">
        <v>7428</v>
      </c>
      <c r="C4342" s="508" t="s">
        <v>8602</v>
      </c>
      <c r="D4342" s="51">
        <v>2</v>
      </c>
      <c r="E4342" s="51"/>
      <c r="F4342" s="97" t="s">
        <v>5902</v>
      </c>
      <c r="G4342" s="39" t="s">
        <v>8603</v>
      </c>
      <c r="H4342" s="634">
        <v>70000</v>
      </c>
      <c r="I4342" s="39" t="s">
        <v>2186</v>
      </c>
      <c r="J4342" s="251" t="s">
        <v>5951</v>
      </c>
      <c r="K4342" s="39">
        <v>364</v>
      </c>
      <c r="L4342" s="508" t="s">
        <v>8604</v>
      </c>
    </row>
    <row r="4343" spans="1:12" hidden="1" x14ac:dyDescent="0.2">
      <c r="A4343" s="3">
        <v>4337</v>
      </c>
      <c r="B4343" s="97">
        <v>7428</v>
      </c>
      <c r="C4343" s="508" t="s">
        <v>8605</v>
      </c>
      <c r="D4343" s="51">
        <v>6</v>
      </c>
      <c r="E4343" s="51"/>
      <c r="F4343" s="97" t="s">
        <v>5902</v>
      </c>
      <c r="G4343" s="39" t="s">
        <v>6285</v>
      </c>
      <c r="H4343" s="634">
        <v>70000</v>
      </c>
      <c r="I4343" s="39" t="s">
        <v>2186</v>
      </c>
      <c r="J4343" s="251" t="s">
        <v>5951</v>
      </c>
      <c r="K4343" s="39">
        <v>364</v>
      </c>
      <c r="L4343" s="508" t="s">
        <v>8606</v>
      </c>
    </row>
    <row r="4344" spans="1:12" ht="102" hidden="1" x14ac:dyDescent="0.2">
      <c r="A4344" s="3">
        <v>4338</v>
      </c>
      <c r="B4344" s="97">
        <v>7428</v>
      </c>
      <c r="C4344" s="508" t="s">
        <v>8607</v>
      </c>
      <c r="D4344" s="51">
        <v>10</v>
      </c>
      <c r="E4344" s="51"/>
      <c r="F4344" s="97" t="s">
        <v>5902</v>
      </c>
      <c r="G4344" s="39" t="s">
        <v>8608</v>
      </c>
      <c r="H4344" s="634">
        <v>70000</v>
      </c>
      <c r="I4344" s="39" t="s">
        <v>2186</v>
      </c>
      <c r="J4344" s="251" t="s">
        <v>5951</v>
      </c>
      <c r="K4344" s="39">
        <v>364</v>
      </c>
      <c r="L4344" s="508" t="s">
        <v>8606</v>
      </c>
    </row>
    <row r="4345" spans="1:12" hidden="1" x14ac:dyDescent="0.2">
      <c r="A4345" s="3">
        <v>4339</v>
      </c>
      <c r="B4345" s="97">
        <v>7428</v>
      </c>
      <c r="C4345" s="508" t="s">
        <v>8609</v>
      </c>
      <c r="D4345" s="51">
        <v>20</v>
      </c>
      <c r="E4345" s="51"/>
      <c r="F4345" s="97" t="s">
        <v>5902</v>
      </c>
      <c r="G4345" s="39" t="s">
        <v>8250</v>
      </c>
      <c r="H4345" s="634">
        <v>180000</v>
      </c>
      <c r="I4345" s="39" t="s">
        <v>2186</v>
      </c>
      <c r="J4345" s="251" t="s">
        <v>5951</v>
      </c>
      <c r="K4345" s="39">
        <v>364</v>
      </c>
      <c r="L4345" s="508" t="s">
        <v>8610</v>
      </c>
    </row>
    <row r="4346" spans="1:12" ht="114.75" hidden="1" x14ac:dyDescent="0.2">
      <c r="A4346" s="3">
        <v>4340</v>
      </c>
      <c r="B4346" s="97">
        <v>7428</v>
      </c>
      <c r="C4346" s="508" t="s">
        <v>8611</v>
      </c>
      <c r="D4346" s="51">
        <v>3</v>
      </c>
      <c r="E4346" s="51"/>
      <c r="F4346" s="97" t="s">
        <v>5902</v>
      </c>
      <c r="G4346" s="39" t="s">
        <v>8612</v>
      </c>
      <c r="H4346" s="634">
        <v>180000</v>
      </c>
      <c r="I4346" s="39" t="s">
        <v>2186</v>
      </c>
      <c r="J4346" s="251" t="s">
        <v>5951</v>
      </c>
      <c r="K4346" s="39">
        <v>364</v>
      </c>
      <c r="L4346" s="508" t="s">
        <v>8610</v>
      </c>
    </row>
    <row r="4347" spans="1:12" ht="89.25" hidden="1" x14ac:dyDescent="0.2">
      <c r="A4347" s="3">
        <v>4341</v>
      </c>
      <c r="B4347" s="97">
        <v>7428</v>
      </c>
      <c r="C4347" s="508" t="s">
        <v>8613</v>
      </c>
      <c r="D4347" s="51">
        <v>600</v>
      </c>
      <c r="E4347" s="51"/>
      <c r="F4347" s="97" t="s">
        <v>5902</v>
      </c>
      <c r="G4347" s="39" t="s">
        <v>8614</v>
      </c>
      <c r="H4347" s="634">
        <v>80000</v>
      </c>
      <c r="I4347" s="39" t="s">
        <v>2186</v>
      </c>
      <c r="J4347" s="251" t="s">
        <v>5951</v>
      </c>
      <c r="K4347" s="39">
        <v>364</v>
      </c>
      <c r="L4347" s="508" t="s">
        <v>8615</v>
      </c>
    </row>
    <row r="4348" spans="1:12" ht="76.5" hidden="1" x14ac:dyDescent="0.2">
      <c r="A4348" s="3">
        <v>4342</v>
      </c>
      <c r="B4348" s="97">
        <v>7428</v>
      </c>
      <c r="C4348" s="508" t="s">
        <v>8616</v>
      </c>
      <c r="D4348" s="51">
        <v>8</v>
      </c>
      <c r="E4348" s="51"/>
      <c r="F4348" s="97" t="s">
        <v>5902</v>
      </c>
      <c r="G4348" s="39" t="s">
        <v>8617</v>
      </c>
      <c r="H4348" s="634">
        <v>80000</v>
      </c>
      <c r="I4348" s="39" t="s">
        <v>2186</v>
      </c>
      <c r="J4348" s="251" t="s">
        <v>5951</v>
      </c>
      <c r="K4348" s="39">
        <v>364</v>
      </c>
      <c r="L4348" s="508" t="s">
        <v>8615</v>
      </c>
    </row>
    <row r="4349" spans="1:12" ht="51" hidden="1" x14ac:dyDescent="0.2">
      <c r="A4349" s="3">
        <v>4343</v>
      </c>
      <c r="B4349" s="97">
        <v>7428</v>
      </c>
      <c r="C4349" s="508" t="s">
        <v>8618</v>
      </c>
      <c r="D4349" s="51">
        <v>5</v>
      </c>
      <c r="E4349" s="51"/>
      <c r="F4349" s="97" t="s">
        <v>5902</v>
      </c>
      <c r="G4349" s="39" t="s">
        <v>8619</v>
      </c>
      <c r="H4349" s="634">
        <v>60000</v>
      </c>
      <c r="I4349" s="39" t="s">
        <v>2186</v>
      </c>
      <c r="J4349" s="251" t="s">
        <v>5951</v>
      </c>
      <c r="K4349" s="39">
        <v>364</v>
      </c>
      <c r="L4349" s="508" t="s">
        <v>8615</v>
      </c>
    </row>
    <row r="4350" spans="1:12" ht="38.25" hidden="1" x14ac:dyDescent="0.2">
      <c r="A4350" s="3">
        <v>4344</v>
      </c>
      <c r="B4350" s="97">
        <v>7428</v>
      </c>
      <c r="C4350" s="508" t="s">
        <v>8620</v>
      </c>
      <c r="D4350" s="51">
        <v>50</v>
      </c>
      <c r="E4350" s="51"/>
      <c r="F4350" s="97" t="s">
        <v>5902</v>
      </c>
      <c r="G4350" s="39" t="s">
        <v>8254</v>
      </c>
      <c r="H4350" s="634">
        <v>100000</v>
      </c>
      <c r="I4350" s="39" t="s">
        <v>2186</v>
      </c>
      <c r="J4350" s="251" t="s">
        <v>5951</v>
      </c>
      <c r="K4350" s="39">
        <v>365</v>
      </c>
      <c r="L4350" s="508" t="s">
        <v>8621</v>
      </c>
    </row>
    <row r="4351" spans="1:12" ht="25.5" hidden="1" x14ac:dyDescent="0.2">
      <c r="A4351" s="3">
        <v>4345</v>
      </c>
      <c r="B4351" s="97">
        <v>7428</v>
      </c>
      <c r="C4351" s="508" t="s">
        <v>8622</v>
      </c>
      <c r="D4351" s="51">
        <v>15</v>
      </c>
      <c r="E4351" s="51"/>
      <c r="F4351" s="97" t="s">
        <v>5902</v>
      </c>
      <c r="G4351" s="39" t="s">
        <v>8623</v>
      </c>
      <c r="H4351" s="634">
        <v>150000</v>
      </c>
      <c r="I4351" s="39" t="s">
        <v>2186</v>
      </c>
      <c r="J4351" s="251" t="s">
        <v>5951</v>
      </c>
      <c r="K4351" s="39">
        <v>365</v>
      </c>
      <c r="L4351" s="508" t="s">
        <v>8621</v>
      </c>
    </row>
    <row r="4352" spans="1:12" hidden="1" x14ac:dyDescent="0.2">
      <c r="A4352" s="3">
        <v>4346</v>
      </c>
      <c r="B4352" s="97">
        <v>7428</v>
      </c>
      <c r="C4352" s="508" t="s">
        <v>8624</v>
      </c>
      <c r="D4352" s="51">
        <v>12</v>
      </c>
      <c r="E4352" s="51"/>
      <c r="F4352" s="97" t="s">
        <v>5902</v>
      </c>
      <c r="G4352" s="39" t="s">
        <v>8259</v>
      </c>
      <c r="H4352" s="634">
        <v>50000</v>
      </c>
      <c r="I4352" s="39" t="s">
        <v>2186</v>
      </c>
      <c r="J4352" s="251" t="s">
        <v>5951</v>
      </c>
      <c r="K4352" s="39">
        <v>365</v>
      </c>
      <c r="L4352" s="508" t="s">
        <v>8621</v>
      </c>
    </row>
    <row r="4353" spans="1:12" hidden="1" x14ac:dyDescent="0.2">
      <c r="A4353" s="3">
        <v>4347</v>
      </c>
      <c r="B4353" s="97">
        <v>7428</v>
      </c>
      <c r="C4353" s="508" t="s">
        <v>8625</v>
      </c>
      <c r="D4353" s="51">
        <v>10</v>
      </c>
      <c r="E4353" s="51"/>
      <c r="F4353" s="97" t="s">
        <v>5902</v>
      </c>
      <c r="G4353" s="39" t="s">
        <v>6526</v>
      </c>
      <c r="H4353" s="634">
        <v>100000</v>
      </c>
      <c r="I4353" s="39" t="s">
        <v>2186</v>
      </c>
      <c r="J4353" s="251" t="s">
        <v>5951</v>
      </c>
      <c r="K4353" s="39">
        <v>365</v>
      </c>
      <c r="L4353" s="508" t="s">
        <v>8621</v>
      </c>
    </row>
    <row r="4354" spans="1:12" ht="38.25" hidden="1" x14ac:dyDescent="0.2">
      <c r="A4354" s="3">
        <v>4348</v>
      </c>
      <c r="B4354" s="97">
        <v>7428</v>
      </c>
      <c r="C4354" s="508" t="s">
        <v>8626</v>
      </c>
      <c r="D4354" s="51">
        <v>10</v>
      </c>
      <c r="E4354" s="51"/>
      <c r="F4354" s="97" t="s">
        <v>5902</v>
      </c>
      <c r="G4354" s="39" t="s">
        <v>6796</v>
      </c>
      <c r="H4354" s="634">
        <v>55000</v>
      </c>
      <c r="I4354" s="39" t="s">
        <v>2186</v>
      </c>
      <c r="J4354" s="251" t="s">
        <v>5951</v>
      </c>
      <c r="K4354" s="39">
        <v>365</v>
      </c>
      <c r="L4354" s="508" t="s">
        <v>8621</v>
      </c>
    </row>
    <row r="4355" spans="1:12" ht="38.25" hidden="1" x14ac:dyDescent="0.2">
      <c r="A4355" s="3">
        <v>4349</v>
      </c>
      <c r="B4355" s="97">
        <v>7428</v>
      </c>
      <c r="C4355" s="508" t="s">
        <v>8627</v>
      </c>
      <c r="D4355" s="51">
        <v>10</v>
      </c>
      <c r="E4355" s="51"/>
      <c r="F4355" s="97" t="s">
        <v>5902</v>
      </c>
      <c r="G4355" s="39" t="s">
        <v>6777</v>
      </c>
      <c r="H4355" s="634">
        <v>60000</v>
      </c>
      <c r="I4355" s="39" t="s">
        <v>2186</v>
      </c>
      <c r="J4355" s="251" t="s">
        <v>5951</v>
      </c>
      <c r="K4355" s="39">
        <v>365</v>
      </c>
      <c r="L4355" s="508" t="s">
        <v>8621</v>
      </c>
    </row>
    <row r="4356" spans="1:12" ht="63.75" hidden="1" x14ac:dyDescent="0.2">
      <c r="A4356" s="3">
        <v>4350</v>
      </c>
      <c r="B4356" s="97">
        <v>7428</v>
      </c>
      <c r="C4356" s="508" t="s">
        <v>8628</v>
      </c>
      <c r="D4356" s="51">
        <v>2</v>
      </c>
      <c r="E4356" s="51"/>
      <c r="F4356" s="97" t="s">
        <v>5902</v>
      </c>
      <c r="G4356" s="39" t="s">
        <v>8327</v>
      </c>
      <c r="H4356" s="634">
        <v>20000</v>
      </c>
      <c r="I4356" s="39" t="s">
        <v>2186</v>
      </c>
      <c r="J4356" s="251" t="s">
        <v>5951</v>
      </c>
      <c r="K4356" s="39">
        <v>365</v>
      </c>
      <c r="L4356" s="508" t="s">
        <v>8621</v>
      </c>
    </row>
    <row r="4357" spans="1:12" ht="38.25" hidden="1" x14ac:dyDescent="0.2">
      <c r="A4357" s="3">
        <v>4351</v>
      </c>
      <c r="B4357" s="97">
        <v>7428</v>
      </c>
      <c r="C4357" s="508" t="s">
        <v>8629</v>
      </c>
      <c r="D4357" s="51">
        <v>2</v>
      </c>
      <c r="E4357" s="51"/>
      <c r="F4357" s="97" t="s">
        <v>5902</v>
      </c>
      <c r="G4357" s="39" t="s">
        <v>8630</v>
      </c>
      <c r="H4357" s="634">
        <v>50000</v>
      </c>
      <c r="I4357" s="39" t="s">
        <v>2186</v>
      </c>
      <c r="J4357" s="251" t="s">
        <v>5951</v>
      </c>
      <c r="K4357" s="39">
        <v>365</v>
      </c>
      <c r="L4357" s="508" t="s">
        <v>8621</v>
      </c>
    </row>
    <row r="4358" spans="1:12" ht="76.5" hidden="1" x14ac:dyDescent="0.2">
      <c r="A4358" s="3">
        <v>4352</v>
      </c>
      <c r="B4358" s="97">
        <v>7428</v>
      </c>
      <c r="C4358" s="508" t="s">
        <v>8631</v>
      </c>
      <c r="D4358" s="51">
        <v>5</v>
      </c>
      <c r="E4358" s="51"/>
      <c r="F4358" s="97" t="s">
        <v>5902</v>
      </c>
      <c r="G4358" s="39" t="s">
        <v>8632</v>
      </c>
      <c r="H4358" s="634">
        <v>120000</v>
      </c>
      <c r="I4358" s="39" t="s">
        <v>2186</v>
      </c>
      <c r="J4358" s="251" t="s">
        <v>5951</v>
      </c>
      <c r="K4358" s="39">
        <v>365</v>
      </c>
      <c r="L4358" s="508" t="s">
        <v>8621</v>
      </c>
    </row>
    <row r="4359" spans="1:12" ht="63.75" hidden="1" x14ac:dyDescent="0.2">
      <c r="A4359" s="3">
        <v>4353</v>
      </c>
      <c r="B4359" s="97">
        <v>7428</v>
      </c>
      <c r="C4359" s="508" t="s">
        <v>8633</v>
      </c>
      <c r="D4359" s="51">
        <v>2</v>
      </c>
      <c r="E4359" s="51"/>
      <c r="F4359" s="97" t="s">
        <v>5902</v>
      </c>
      <c r="G4359" s="39" t="s">
        <v>8327</v>
      </c>
      <c r="H4359" s="634">
        <v>30000</v>
      </c>
      <c r="I4359" s="39" t="s">
        <v>2186</v>
      </c>
      <c r="J4359" s="251" t="s">
        <v>5951</v>
      </c>
      <c r="K4359" s="39">
        <v>365</v>
      </c>
      <c r="L4359" s="508" t="s">
        <v>8621</v>
      </c>
    </row>
    <row r="4360" spans="1:12" ht="38.25" hidden="1" x14ac:dyDescent="0.2">
      <c r="A4360" s="3">
        <v>4354</v>
      </c>
      <c r="B4360" s="97">
        <v>7428</v>
      </c>
      <c r="C4360" s="508" t="s">
        <v>8634</v>
      </c>
      <c r="D4360" s="51">
        <v>1</v>
      </c>
      <c r="E4360" s="51"/>
      <c r="F4360" s="97" t="s">
        <v>5902</v>
      </c>
      <c r="G4360" s="39" t="s">
        <v>8635</v>
      </c>
      <c r="H4360" s="634">
        <v>25000</v>
      </c>
      <c r="I4360" s="39" t="s">
        <v>2146</v>
      </c>
      <c r="J4360" s="251" t="s">
        <v>5951</v>
      </c>
      <c r="K4360" s="39">
        <v>350</v>
      </c>
      <c r="L4360" s="508" t="s">
        <v>8636</v>
      </c>
    </row>
    <row r="4361" spans="1:12" hidden="1" x14ac:dyDescent="0.2">
      <c r="A4361" s="3">
        <v>4355</v>
      </c>
      <c r="B4361" s="97">
        <v>7428</v>
      </c>
      <c r="C4361" s="508" t="s">
        <v>8637</v>
      </c>
      <c r="D4361" s="51">
        <v>3</v>
      </c>
      <c r="E4361" s="51"/>
      <c r="F4361" s="97" t="s">
        <v>5902</v>
      </c>
      <c r="G4361" s="39" t="s">
        <v>4201</v>
      </c>
      <c r="H4361" s="634">
        <v>2000</v>
      </c>
      <c r="I4361" s="39" t="s">
        <v>2146</v>
      </c>
      <c r="J4361" s="251" t="s">
        <v>5951</v>
      </c>
      <c r="K4361" s="39">
        <v>350</v>
      </c>
      <c r="L4361" s="508" t="s">
        <v>8636</v>
      </c>
    </row>
    <row r="4362" spans="1:12" hidden="1" x14ac:dyDescent="0.2">
      <c r="A4362" s="3">
        <v>4356</v>
      </c>
      <c r="B4362" s="97">
        <v>7428</v>
      </c>
      <c r="C4362" s="508" t="s">
        <v>8638</v>
      </c>
      <c r="D4362" s="51">
        <v>10</v>
      </c>
      <c r="E4362" s="51"/>
      <c r="F4362" s="97" t="s">
        <v>5902</v>
      </c>
      <c r="G4362" s="39" t="s">
        <v>2891</v>
      </c>
      <c r="H4362" s="634">
        <v>20000</v>
      </c>
      <c r="I4362" s="39" t="s">
        <v>2146</v>
      </c>
      <c r="J4362" s="251" t="s">
        <v>5951</v>
      </c>
      <c r="K4362" s="39">
        <v>350</v>
      </c>
      <c r="L4362" s="508" t="s">
        <v>8636</v>
      </c>
    </row>
    <row r="4363" spans="1:12" hidden="1" x14ac:dyDescent="0.2">
      <c r="A4363" s="3">
        <v>4357</v>
      </c>
      <c r="B4363" s="97">
        <v>7428</v>
      </c>
      <c r="C4363" s="508" t="s">
        <v>8639</v>
      </c>
      <c r="D4363" s="51">
        <v>3</v>
      </c>
      <c r="E4363" s="51"/>
      <c r="F4363" s="97" t="s">
        <v>5902</v>
      </c>
      <c r="G4363" s="39" t="s">
        <v>2514</v>
      </c>
      <c r="H4363" s="634">
        <v>2000</v>
      </c>
      <c r="I4363" s="39" t="s">
        <v>2146</v>
      </c>
      <c r="J4363" s="251" t="s">
        <v>5951</v>
      </c>
      <c r="K4363" s="39">
        <v>350</v>
      </c>
      <c r="L4363" s="508" t="s">
        <v>8636</v>
      </c>
    </row>
    <row r="4364" spans="1:12" hidden="1" x14ac:dyDescent="0.2">
      <c r="A4364" s="3">
        <v>4358</v>
      </c>
      <c r="B4364" s="97">
        <v>7428</v>
      </c>
      <c r="C4364" s="508" t="s">
        <v>8640</v>
      </c>
      <c r="D4364" s="51">
        <v>6</v>
      </c>
      <c r="E4364" s="51"/>
      <c r="F4364" s="97" t="s">
        <v>5902</v>
      </c>
      <c r="G4364" s="39" t="s">
        <v>2516</v>
      </c>
      <c r="H4364" s="634">
        <v>2000</v>
      </c>
      <c r="I4364" s="39" t="s">
        <v>2146</v>
      </c>
      <c r="J4364" s="251" t="s">
        <v>5951</v>
      </c>
      <c r="K4364" s="39">
        <v>350</v>
      </c>
      <c r="L4364" s="508" t="s">
        <v>8636</v>
      </c>
    </row>
    <row r="4365" spans="1:12" ht="25.5" hidden="1" x14ac:dyDescent="0.2">
      <c r="A4365" s="3">
        <v>4359</v>
      </c>
      <c r="B4365" s="97">
        <v>7428</v>
      </c>
      <c r="C4365" s="508" t="s">
        <v>8641</v>
      </c>
      <c r="D4365" s="51">
        <v>1</v>
      </c>
      <c r="E4365" s="51"/>
      <c r="F4365" s="97" t="s">
        <v>5902</v>
      </c>
      <c r="G4365" s="39" t="s">
        <v>8642</v>
      </c>
      <c r="H4365" s="634">
        <v>5000</v>
      </c>
      <c r="I4365" s="39" t="s">
        <v>2146</v>
      </c>
      <c r="J4365" s="251" t="s">
        <v>5951</v>
      </c>
      <c r="K4365" s="39">
        <v>350</v>
      </c>
      <c r="L4365" s="508" t="s">
        <v>8636</v>
      </c>
    </row>
    <row r="4366" spans="1:12" ht="38.25" hidden="1" x14ac:dyDescent="0.2">
      <c r="A4366" s="3">
        <v>4360</v>
      </c>
      <c r="B4366" s="97">
        <v>7428</v>
      </c>
      <c r="C4366" s="508" t="s">
        <v>8643</v>
      </c>
      <c r="D4366" s="51">
        <v>1</v>
      </c>
      <c r="E4366" s="51"/>
      <c r="F4366" s="97" t="s">
        <v>5902</v>
      </c>
      <c r="G4366" s="39" t="s">
        <v>8644</v>
      </c>
      <c r="H4366" s="634">
        <v>4000</v>
      </c>
      <c r="I4366" s="39" t="s">
        <v>2146</v>
      </c>
      <c r="J4366" s="251" t="s">
        <v>5951</v>
      </c>
      <c r="K4366" s="39">
        <v>350</v>
      </c>
      <c r="L4366" s="508" t="s">
        <v>8636</v>
      </c>
    </row>
    <row r="4367" spans="1:12" hidden="1" x14ac:dyDescent="0.2">
      <c r="A4367" s="3">
        <v>4361</v>
      </c>
      <c r="B4367" s="97">
        <v>7428</v>
      </c>
      <c r="C4367" s="508" t="s">
        <v>8645</v>
      </c>
      <c r="D4367" s="51">
        <v>3</v>
      </c>
      <c r="E4367" s="51"/>
      <c r="F4367" s="97" t="s">
        <v>5902</v>
      </c>
      <c r="G4367" s="39" t="s">
        <v>8270</v>
      </c>
      <c r="H4367" s="634">
        <v>2000</v>
      </c>
      <c r="I4367" s="39" t="s">
        <v>2146</v>
      </c>
      <c r="J4367" s="251" t="s">
        <v>5951</v>
      </c>
      <c r="K4367" s="39">
        <v>350</v>
      </c>
      <c r="L4367" s="508" t="s">
        <v>8636</v>
      </c>
    </row>
    <row r="4368" spans="1:12" ht="25.5" hidden="1" x14ac:dyDescent="0.2">
      <c r="A4368" s="3">
        <v>4362</v>
      </c>
      <c r="B4368" s="97">
        <v>7428</v>
      </c>
      <c r="C4368" s="508" t="s">
        <v>8646</v>
      </c>
      <c r="D4368" s="51">
        <v>2</v>
      </c>
      <c r="E4368" s="51"/>
      <c r="F4368" s="97" t="s">
        <v>5902</v>
      </c>
      <c r="G4368" s="39" t="s">
        <v>8274</v>
      </c>
      <c r="H4368" s="634">
        <v>20000</v>
      </c>
      <c r="I4368" s="39" t="s">
        <v>2146</v>
      </c>
      <c r="J4368" s="251" t="s">
        <v>5951</v>
      </c>
      <c r="K4368" s="39">
        <v>350</v>
      </c>
      <c r="L4368" s="508" t="s">
        <v>8636</v>
      </c>
    </row>
    <row r="4369" spans="1:12" ht="25.5" hidden="1" x14ac:dyDescent="0.2">
      <c r="A4369" s="3">
        <v>4363</v>
      </c>
      <c r="B4369" s="97">
        <v>7428</v>
      </c>
      <c r="C4369" s="508" t="s">
        <v>8647</v>
      </c>
      <c r="D4369" s="51">
        <v>10</v>
      </c>
      <c r="E4369" s="51"/>
      <c r="F4369" s="97" t="s">
        <v>5902</v>
      </c>
      <c r="G4369" s="39" t="s">
        <v>8648</v>
      </c>
      <c r="H4369" s="634">
        <v>20000</v>
      </c>
      <c r="I4369" s="39" t="s">
        <v>2146</v>
      </c>
      <c r="J4369" s="251" t="s">
        <v>5951</v>
      </c>
      <c r="K4369" s="39">
        <v>350</v>
      </c>
      <c r="L4369" s="508" t="s">
        <v>8636</v>
      </c>
    </row>
    <row r="4370" spans="1:12" ht="51" hidden="1" x14ac:dyDescent="0.2">
      <c r="A4370" s="3">
        <v>4364</v>
      </c>
      <c r="B4370" s="97">
        <v>7428</v>
      </c>
      <c r="C4370" s="508" t="s">
        <v>8649</v>
      </c>
      <c r="D4370" s="51">
        <v>2</v>
      </c>
      <c r="E4370" s="51"/>
      <c r="F4370" s="97" t="s">
        <v>5902</v>
      </c>
      <c r="G4370" s="39" t="s">
        <v>8274</v>
      </c>
      <c r="H4370" s="634">
        <v>6000</v>
      </c>
      <c r="I4370" s="39" t="s">
        <v>2146</v>
      </c>
      <c r="J4370" s="251" t="s">
        <v>5951</v>
      </c>
      <c r="K4370" s="39">
        <v>350</v>
      </c>
      <c r="L4370" s="508" t="s">
        <v>8636</v>
      </c>
    </row>
    <row r="4371" spans="1:12" hidden="1" x14ac:dyDescent="0.2">
      <c r="A4371" s="3">
        <v>4365</v>
      </c>
      <c r="B4371" s="97">
        <v>7428</v>
      </c>
      <c r="C4371" s="508" t="s">
        <v>8650</v>
      </c>
      <c r="D4371" s="51">
        <v>6</v>
      </c>
      <c r="E4371" s="51"/>
      <c r="F4371" s="97" t="s">
        <v>5902</v>
      </c>
      <c r="G4371" s="39" t="s">
        <v>6008</v>
      </c>
      <c r="H4371" s="634">
        <v>8500</v>
      </c>
      <c r="I4371" s="39" t="s">
        <v>2146</v>
      </c>
      <c r="J4371" s="251" t="s">
        <v>5951</v>
      </c>
      <c r="K4371" s="39">
        <v>350</v>
      </c>
      <c r="L4371" s="508" t="s">
        <v>8636</v>
      </c>
    </row>
    <row r="4372" spans="1:12" ht="38.25" hidden="1" x14ac:dyDescent="0.2">
      <c r="A4372" s="3">
        <v>4366</v>
      </c>
      <c r="B4372" s="97">
        <v>7428</v>
      </c>
      <c r="C4372" s="508" t="s">
        <v>8651</v>
      </c>
      <c r="D4372" s="51">
        <v>2</v>
      </c>
      <c r="E4372" s="51"/>
      <c r="F4372" s="97" t="s">
        <v>5902</v>
      </c>
      <c r="G4372" s="39" t="s">
        <v>4351</v>
      </c>
      <c r="H4372" s="634">
        <v>6000</v>
      </c>
      <c r="I4372" s="39" t="s">
        <v>2146</v>
      </c>
      <c r="J4372" s="251" t="s">
        <v>5951</v>
      </c>
      <c r="K4372" s="39">
        <v>350</v>
      </c>
      <c r="L4372" s="508" t="s">
        <v>8636</v>
      </c>
    </row>
    <row r="4373" spans="1:12" ht="25.5" hidden="1" x14ac:dyDescent="0.2">
      <c r="A4373" s="3">
        <v>4367</v>
      </c>
      <c r="B4373" s="97">
        <v>7428</v>
      </c>
      <c r="C4373" s="508" t="s">
        <v>8652</v>
      </c>
      <c r="D4373" s="51">
        <v>10</v>
      </c>
      <c r="E4373" s="51"/>
      <c r="F4373" s="97" t="s">
        <v>5902</v>
      </c>
      <c r="G4373" s="39" t="s">
        <v>2402</v>
      </c>
      <c r="H4373" s="634">
        <v>45000</v>
      </c>
      <c r="I4373" s="39" t="s">
        <v>2146</v>
      </c>
      <c r="J4373" s="251" t="s">
        <v>5951</v>
      </c>
      <c r="K4373" s="39">
        <v>350</v>
      </c>
      <c r="L4373" s="508" t="s">
        <v>8636</v>
      </c>
    </row>
    <row r="4374" spans="1:12" ht="38.25" hidden="1" x14ac:dyDescent="0.2">
      <c r="A4374" s="3">
        <v>4368</v>
      </c>
      <c r="B4374" s="97">
        <v>7428</v>
      </c>
      <c r="C4374" s="508" t="s">
        <v>8653</v>
      </c>
      <c r="D4374" s="51">
        <v>2</v>
      </c>
      <c r="E4374" s="51"/>
      <c r="F4374" s="97" t="s">
        <v>5902</v>
      </c>
      <c r="G4374" s="39" t="s">
        <v>4561</v>
      </c>
      <c r="H4374" s="634">
        <v>4000</v>
      </c>
      <c r="I4374" s="39" t="s">
        <v>2146</v>
      </c>
      <c r="J4374" s="251" t="s">
        <v>5951</v>
      </c>
      <c r="K4374" s="39">
        <v>350</v>
      </c>
      <c r="L4374" s="508" t="s">
        <v>8636</v>
      </c>
    </row>
    <row r="4375" spans="1:12" ht="51" hidden="1" x14ac:dyDescent="0.2">
      <c r="A4375" s="3">
        <v>4369</v>
      </c>
      <c r="B4375" s="97">
        <v>7428</v>
      </c>
      <c r="C4375" s="508" t="s">
        <v>8654</v>
      </c>
      <c r="D4375" s="51">
        <v>3</v>
      </c>
      <c r="E4375" s="51"/>
      <c r="F4375" s="97" t="s">
        <v>5902</v>
      </c>
      <c r="G4375" s="39" t="s">
        <v>3079</v>
      </c>
      <c r="H4375" s="634">
        <v>24000</v>
      </c>
      <c r="I4375" s="39" t="s">
        <v>2146</v>
      </c>
      <c r="J4375" s="251" t="s">
        <v>5951</v>
      </c>
      <c r="K4375" s="39">
        <v>350</v>
      </c>
      <c r="L4375" s="508" t="s">
        <v>8636</v>
      </c>
    </row>
    <row r="4376" spans="1:12" ht="38.25" hidden="1" x14ac:dyDescent="0.2">
      <c r="A4376" s="3">
        <v>4370</v>
      </c>
      <c r="B4376" s="97">
        <v>7428</v>
      </c>
      <c r="C4376" s="508" t="s">
        <v>7425</v>
      </c>
      <c r="D4376" s="51">
        <v>4</v>
      </c>
      <c r="E4376" s="51"/>
      <c r="F4376" s="97" t="s">
        <v>5902</v>
      </c>
      <c r="G4376" s="39" t="s">
        <v>6482</v>
      </c>
      <c r="H4376" s="634">
        <v>20000</v>
      </c>
      <c r="I4376" s="39" t="s">
        <v>2146</v>
      </c>
      <c r="J4376" s="251" t="s">
        <v>5951</v>
      </c>
      <c r="K4376" s="39">
        <v>351</v>
      </c>
      <c r="L4376" s="508" t="s">
        <v>8655</v>
      </c>
    </row>
    <row r="4377" spans="1:12" ht="38.25" hidden="1" x14ac:dyDescent="0.2">
      <c r="A4377" s="3">
        <v>4371</v>
      </c>
      <c r="B4377" s="97">
        <v>7428</v>
      </c>
      <c r="C4377" s="508" t="s">
        <v>8656</v>
      </c>
      <c r="D4377" s="51">
        <v>4</v>
      </c>
      <c r="E4377" s="51"/>
      <c r="F4377" s="97" t="s">
        <v>5902</v>
      </c>
      <c r="G4377" s="39" t="s">
        <v>8657</v>
      </c>
      <c r="H4377" s="634">
        <v>40000</v>
      </c>
      <c r="I4377" s="39" t="s">
        <v>2146</v>
      </c>
      <c r="J4377" s="251" t="s">
        <v>5951</v>
      </c>
      <c r="K4377" s="39">
        <v>351</v>
      </c>
      <c r="L4377" s="508" t="s">
        <v>8655</v>
      </c>
    </row>
    <row r="4378" spans="1:12" ht="38.25" hidden="1" x14ac:dyDescent="0.2">
      <c r="A4378" s="3">
        <v>4372</v>
      </c>
      <c r="B4378" s="97">
        <v>7428</v>
      </c>
      <c r="C4378" s="508" t="s">
        <v>7427</v>
      </c>
      <c r="D4378" s="51">
        <v>4</v>
      </c>
      <c r="E4378" s="51"/>
      <c r="F4378" s="97" t="s">
        <v>5902</v>
      </c>
      <c r="G4378" s="39" t="s">
        <v>6029</v>
      </c>
      <c r="H4378" s="634">
        <v>60000</v>
      </c>
      <c r="I4378" s="39" t="s">
        <v>2146</v>
      </c>
      <c r="J4378" s="251" t="s">
        <v>5951</v>
      </c>
      <c r="K4378" s="39">
        <v>351</v>
      </c>
      <c r="L4378" s="508" t="s">
        <v>8655</v>
      </c>
    </row>
    <row r="4379" spans="1:12" ht="38.25" hidden="1" x14ac:dyDescent="0.2">
      <c r="A4379" s="3">
        <v>4373</v>
      </c>
      <c r="B4379" s="97">
        <v>7428</v>
      </c>
      <c r="C4379" s="508" t="s">
        <v>8658</v>
      </c>
      <c r="D4379" s="51">
        <v>1</v>
      </c>
      <c r="E4379" s="51"/>
      <c r="F4379" s="97" t="s">
        <v>5902</v>
      </c>
      <c r="G4379" s="39" t="s">
        <v>8659</v>
      </c>
      <c r="H4379" s="634">
        <v>150000</v>
      </c>
      <c r="I4379" s="39" t="s">
        <v>2146</v>
      </c>
      <c r="J4379" s="251" t="s">
        <v>5951</v>
      </c>
      <c r="K4379" s="39">
        <v>352</v>
      </c>
      <c r="L4379" s="508" t="s">
        <v>8660</v>
      </c>
    </row>
    <row r="4380" spans="1:12" ht="25.5" hidden="1" x14ac:dyDescent="0.2">
      <c r="A4380" s="3">
        <v>4374</v>
      </c>
      <c r="B4380" s="97">
        <v>7431</v>
      </c>
      <c r="C4380" s="98" t="s">
        <v>3494</v>
      </c>
      <c r="D4380" s="97">
        <v>40</v>
      </c>
      <c r="E4380" s="97"/>
      <c r="F4380" s="97" t="s">
        <v>5902</v>
      </c>
      <c r="G4380" s="160">
        <v>93151611</v>
      </c>
      <c r="H4380" s="557">
        <v>240000</v>
      </c>
      <c r="I4380" s="160" t="s">
        <v>2174</v>
      </c>
      <c r="J4380" s="309" t="s">
        <v>5951</v>
      </c>
      <c r="K4380" s="160">
        <v>116</v>
      </c>
      <c r="L4380" s="98" t="s">
        <v>6063</v>
      </c>
    </row>
    <row r="4381" spans="1:12" ht="38.25" hidden="1" x14ac:dyDescent="0.2">
      <c r="A4381" s="3">
        <v>4375</v>
      </c>
      <c r="B4381" s="97">
        <v>7431</v>
      </c>
      <c r="C4381" s="98" t="s">
        <v>6064</v>
      </c>
      <c r="D4381" s="97">
        <v>4</v>
      </c>
      <c r="E4381" s="97"/>
      <c r="F4381" s="97" t="s">
        <v>5902</v>
      </c>
      <c r="G4381" s="160" t="s">
        <v>6065</v>
      </c>
      <c r="H4381" s="557">
        <v>200000</v>
      </c>
      <c r="I4381" s="160" t="s">
        <v>3790</v>
      </c>
      <c r="J4381" s="309">
        <v>44958</v>
      </c>
      <c r="K4381" s="160">
        <v>192</v>
      </c>
      <c r="L4381" s="98" t="s">
        <v>6066</v>
      </c>
    </row>
    <row r="4382" spans="1:12" ht="38.25" hidden="1" x14ac:dyDescent="0.2">
      <c r="A4382" s="3">
        <v>4376</v>
      </c>
      <c r="B4382" s="97">
        <v>7431</v>
      </c>
      <c r="C4382" s="98" t="s">
        <v>6067</v>
      </c>
      <c r="D4382" s="97">
        <v>2</v>
      </c>
      <c r="E4382" s="97"/>
      <c r="F4382" s="97" t="s">
        <v>5902</v>
      </c>
      <c r="G4382" s="160" t="s">
        <v>6065</v>
      </c>
      <c r="H4382" s="557">
        <v>150000</v>
      </c>
      <c r="I4382" s="160" t="s">
        <v>3790</v>
      </c>
      <c r="J4382" s="309">
        <v>44958</v>
      </c>
      <c r="K4382" s="160">
        <v>192</v>
      </c>
      <c r="L4382" s="98" t="s">
        <v>6066</v>
      </c>
    </row>
    <row r="4383" spans="1:12" ht="38.25" hidden="1" x14ac:dyDescent="0.2">
      <c r="A4383" s="3">
        <v>4377</v>
      </c>
      <c r="B4383" s="97">
        <v>7431</v>
      </c>
      <c r="C4383" s="98" t="s">
        <v>6068</v>
      </c>
      <c r="D4383" s="97">
        <v>1</v>
      </c>
      <c r="E4383" s="97"/>
      <c r="F4383" s="97" t="s">
        <v>5902</v>
      </c>
      <c r="G4383" s="160" t="s">
        <v>6065</v>
      </c>
      <c r="H4383" s="557">
        <v>50000</v>
      </c>
      <c r="I4383" s="160" t="s">
        <v>3790</v>
      </c>
      <c r="J4383" s="309">
        <v>44958</v>
      </c>
      <c r="K4383" s="160">
        <v>192</v>
      </c>
      <c r="L4383" s="98" t="s">
        <v>6066</v>
      </c>
    </row>
    <row r="4384" spans="1:12" ht="25.5" hidden="1" x14ac:dyDescent="0.2">
      <c r="A4384" s="3">
        <v>4378</v>
      </c>
      <c r="B4384" s="97">
        <v>7431</v>
      </c>
      <c r="C4384" s="98" t="s">
        <v>6069</v>
      </c>
      <c r="D4384" s="97">
        <v>11</v>
      </c>
      <c r="E4384" s="97"/>
      <c r="F4384" s="97" t="s">
        <v>5902</v>
      </c>
      <c r="G4384" s="160" t="s">
        <v>6070</v>
      </c>
      <c r="H4384" s="557">
        <v>20000</v>
      </c>
      <c r="I4384" s="160" t="s">
        <v>295</v>
      </c>
      <c r="J4384" s="309">
        <v>44927</v>
      </c>
      <c r="K4384" s="160">
        <v>250</v>
      </c>
      <c r="L4384" s="98" t="s">
        <v>6071</v>
      </c>
    </row>
    <row r="4385" spans="1:12" ht="102" hidden="1" x14ac:dyDescent="0.2">
      <c r="A4385" s="3">
        <v>4379</v>
      </c>
      <c r="B4385" s="97">
        <v>7431</v>
      </c>
      <c r="C4385" s="98" t="s">
        <v>6072</v>
      </c>
      <c r="D4385" s="97">
        <v>2</v>
      </c>
      <c r="E4385" s="97"/>
      <c r="F4385" s="97" t="s">
        <v>5902</v>
      </c>
      <c r="G4385" s="160" t="s">
        <v>6073</v>
      </c>
      <c r="H4385" s="557">
        <v>150000</v>
      </c>
      <c r="I4385" s="160" t="s">
        <v>295</v>
      </c>
      <c r="J4385" s="309">
        <v>44986</v>
      </c>
      <c r="K4385" s="160">
        <v>250</v>
      </c>
      <c r="L4385" s="98" t="s">
        <v>6074</v>
      </c>
    </row>
    <row r="4386" spans="1:12" ht="38.25" hidden="1" x14ac:dyDescent="0.2">
      <c r="A4386" s="3">
        <v>4380</v>
      </c>
      <c r="B4386" s="97">
        <v>7431</v>
      </c>
      <c r="C4386" s="98" t="s">
        <v>6075</v>
      </c>
      <c r="D4386" s="97">
        <v>22</v>
      </c>
      <c r="E4386" s="97"/>
      <c r="F4386" s="97" t="s">
        <v>5902</v>
      </c>
      <c r="G4386" s="160" t="s">
        <v>3453</v>
      </c>
      <c r="H4386" s="557">
        <v>80000</v>
      </c>
      <c r="I4386" s="160" t="s">
        <v>295</v>
      </c>
      <c r="J4386" s="309" t="s">
        <v>5951</v>
      </c>
      <c r="K4386" s="160">
        <v>252</v>
      </c>
      <c r="L4386" s="98" t="s">
        <v>6076</v>
      </c>
    </row>
    <row r="4387" spans="1:12" ht="191.25" hidden="1" x14ac:dyDescent="0.2">
      <c r="A4387" s="3">
        <v>4381</v>
      </c>
      <c r="B4387" s="97">
        <v>7431</v>
      </c>
      <c r="C4387" s="98" t="s">
        <v>6077</v>
      </c>
      <c r="D4387" s="97">
        <v>6</v>
      </c>
      <c r="E4387" s="97"/>
      <c r="F4387" s="97" t="s">
        <v>5902</v>
      </c>
      <c r="G4387" s="160" t="s">
        <v>6078</v>
      </c>
      <c r="H4387" s="557">
        <v>600000</v>
      </c>
      <c r="I4387" s="97" t="s">
        <v>4710</v>
      </c>
      <c r="J4387" s="160" t="s">
        <v>5951</v>
      </c>
      <c r="K4387" s="160">
        <v>259</v>
      </c>
      <c r="L4387" s="98" t="s">
        <v>6079</v>
      </c>
    </row>
    <row r="4388" spans="1:12" ht="25.5" hidden="1" x14ac:dyDescent="0.2">
      <c r="A4388" s="3">
        <v>4382</v>
      </c>
      <c r="B4388" s="97">
        <v>7431</v>
      </c>
      <c r="C4388" s="98" t="s">
        <v>6080</v>
      </c>
      <c r="D4388" s="97">
        <v>30</v>
      </c>
      <c r="E4388" s="97"/>
      <c r="F4388" s="97" t="s">
        <v>5902</v>
      </c>
      <c r="G4388" s="160" t="s">
        <v>2666</v>
      </c>
      <c r="H4388" s="557">
        <v>3900000</v>
      </c>
      <c r="I4388" s="97" t="s">
        <v>4710</v>
      </c>
      <c r="J4388" s="160" t="s">
        <v>5951</v>
      </c>
      <c r="K4388" s="160">
        <v>264</v>
      </c>
      <c r="L4388" s="98" t="s">
        <v>6081</v>
      </c>
    </row>
    <row r="4389" spans="1:12" ht="51" hidden="1" x14ac:dyDescent="0.2">
      <c r="A4389" s="3">
        <v>4383</v>
      </c>
      <c r="B4389" s="97">
        <v>7431</v>
      </c>
      <c r="C4389" s="98" t="s">
        <v>6082</v>
      </c>
      <c r="D4389" s="97">
        <v>8</v>
      </c>
      <c r="E4389" s="97"/>
      <c r="F4389" s="97" t="s">
        <v>5902</v>
      </c>
      <c r="G4389" s="160" t="s">
        <v>6083</v>
      </c>
      <c r="H4389" s="557">
        <v>47000</v>
      </c>
      <c r="I4389" s="160" t="s">
        <v>301</v>
      </c>
      <c r="J4389" s="309">
        <v>44927</v>
      </c>
      <c r="K4389" s="160">
        <v>269</v>
      </c>
      <c r="L4389" s="98" t="s">
        <v>6084</v>
      </c>
    </row>
    <row r="4390" spans="1:12" ht="25.5" hidden="1" x14ac:dyDescent="0.2">
      <c r="A4390" s="3">
        <v>4384</v>
      </c>
      <c r="B4390" s="97">
        <v>7431</v>
      </c>
      <c r="C4390" s="98" t="s">
        <v>6085</v>
      </c>
      <c r="D4390" s="97">
        <v>6</v>
      </c>
      <c r="E4390" s="97"/>
      <c r="F4390" s="97" t="s">
        <v>5902</v>
      </c>
      <c r="G4390" s="160" t="s">
        <v>6086</v>
      </c>
      <c r="H4390" s="557">
        <v>22500</v>
      </c>
      <c r="I4390" s="160" t="s">
        <v>301</v>
      </c>
      <c r="J4390" s="309">
        <v>44927</v>
      </c>
      <c r="K4390" s="160">
        <v>269</v>
      </c>
      <c r="L4390" s="98" t="s">
        <v>6087</v>
      </c>
    </row>
    <row r="4391" spans="1:12" ht="38.25" hidden="1" x14ac:dyDescent="0.2">
      <c r="A4391" s="3">
        <v>4385</v>
      </c>
      <c r="B4391" s="97">
        <v>7431</v>
      </c>
      <c r="C4391" s="98" t="s">
        <v>6088</v>
      </c>
      <c r="D4391" s="97">
        <v>10</v>
      </c>
      <c r="E4391" s="97"/>
      <c r="F4391" s="97" t="s">
        <v>5902</v>
      </c>
      <c r="G4391" s="160" t="s">
        <v>6089</v>
      </c>
      <c r="H4391" s="557">
        <v>20000</v>
      </c>
      <c r="I4391" s="160" t="s">
        <v>4711</v>
      </c>
      <c r="J4391" s="309">
        <v>44927</v>
      </c>
      <c r="K4391" s="160">
        <v>278</v>
      </c>
      <c r="L4391" s="98" t="s">
        <v>6090</v>
      </c>
    </row>
    <row r="4392" spans="1:12" ht="242.25" hidden="1" x14ac:dyDescent="0.2">
      <c r="A4392" s="3">
        <v>4386</v>
      </c>
      <c r="B4392" s="97">
        <v>7431</v>
      </c>
      <c r="C4392" s="98" t="s">
        <v>6091</v>
      </c>
      <c r="D4392" s="97">
        <v>9</v>
      </c>
      <c r="E4392" s="97"/>
      <c r="F4392" s="97" t="s">
        <v>5902</v>
      </c>
      <c r="G4392" s="160" t="s">
        <v>6092</v>
      </c>
      <c r="H4392" s="557">
        <v>261000</v>
      </c>
      <c r="I4392" s="160" t="s">
        <v>4711</v>
      </c>
      <c r="J4392" s="309" t="s">
        <v>5951</v>
      </c>
      <c r="K4392" s="160">
        <v>278</v>
      </c>
      <c r="L4392" s="98" t="s">
        <v>6093</v>
      </c>
    </row>
    <row r="4393" spans="1:12" ht="216.75" hidden="1" x14ac:dyDescent="0.2">
      <c r="A4393" s="3">
        <v>4387</v>
      </c>
      <c r="B4393" s="97">
        <v>7431</v>
      </c>
      <c r="C4393" s="98" t="s">
        <v>6094</v>
      </c>
      <c r="D4393" s="97">
        <v>1</v>
      </c>
      <c r="E4393" s="97"/>
      <c r="F4393" s="97" t="s">
        <v>5902</v>
      </c>
      <c r="G4393" s="160" t="s">
        <v>6095</v>
      </c>
      <c r="H4393" s="557">
        <v>42000</v>
      </c>
      <c r="I4393" s="160" t="s">
        <v>4711</v>
      </c>
      <c r="J4393" s="309" t="s">
        <v>5951</v>
      </c>
      <c r="K4393" s="160">
        <v>278</v>
      </c>
      <c r="L4393" s="98" t="s">
        <v>6093</v>
      </c>
    </row>
    <row r="4394" spans="1:12" ht="242.25" hidden="1" x14ac:dyDescent="0.2">
      <c r="A4394" s="3">
        <v>4388</v>
      </c>
      <c r="B4394" s="97">
        <v>7431</v>
      </c>
      <c r="C4394" s="98" t="s">
        <v>6096</v>
      </c>
      <c r="D4394" s="97">
        <v>1</v>
      </c>
      <c r="E4394" s="97"/>
      <c r="F4394" s="97" t="s">
        <v>5902</v>
      </c>
      <c r="G4394" s="160" t="s">
        <v>6097</v>
      </c>
      <c r="H4394" s="557">
        <v>32000</v>
      </c>
      <c r="I4394" s="160" t="s">
        <v>306</v>
      </c>
      <c r="J4394" s="309" t="s">
        <v>5951</v>
      </c>
      <c r="K4394" s="160">
        <v>278</v>
      </c>
      <c r="L4394" s="98" t="s">
        <v>6093</v>
      </c>
    </row>
    <row r="4395" spans="1:12" ht="89.25" hidden="1" x14ac:dyDescent="0.2">
      <c r="A4395" s="3">
        <v>4389</v>
      </c>
      <c r="B4395" s="97">
        <v>7431</v>
      </c>
      <c r="C4395" s="98" t="s">
        <v>6098</v>
      </c>
      <c r="D4395" s="97">
        <v>24</v>
      </c>
      <c r="E4395" s="97"/>
      <c r="F4395" s="97" t="s">
        <v>5902</v>
      </c>
      <c r="G4395" s="160" t="s">
        <v>6099</v>
      </c>
      <c r="H4395" s="557">
        <v>26400</v>
      </c>
      <c r="I4395" s="160" t="s">
        <v>306</v>
      </c>
      <c r="J4395" s="309" t="s">
        <v>5951</v>
      </c>
      <c r="K4395" s="160">
        <v>278</v>
      </c>
      <c r="L4395" s="98" t="s">
        <v>6093</v>
      </c>
    </row>
    <row r="4396" spans="1:12" ht="102" hidden="1" x14ac:dyDescent="0.2">
      <c r="A4396" s="3">
        <v>4390</v>
      </c>
      <c r="B4396" s="97">
        <v>7431</v>
      </c>
      <c r="C4396" s="98" t="s">
        <v>6100</v>
      </c>
      <c r="D4396" s="97">
        <v>4</v>
      </c>
      <c r="E4396" s="97"/>
      <c r="F4396" s="97" t="s">
        <v>5902</v>
      </c>
      <c r="G4396" s="160" t="s">
        <v>6101</v>
      </c>
      <c r="H4396" s="557">
        <v>10476</v>
      </c>
      <c r="I4396" s="160" t="s">
        <v>306</v>
      </c>
      <c r="J4396" s="309" t="s">
        <v>5951</v>
      </c>
      <c r="K4396" s="160">
        <v>278</v>
      </c>
      <c r="L4396" s="98" t="s">
        <v>6093</v>
      </c>
    </row>
    <row r="4397" spans="1:12" ht="63.75" hidden="1" x14ac:dyDescent="0.2">
      <c r="A4397" s="3">
        <v>4391</v>
      </c>
      <c r="B4397" s="97">
        <v>7431</v>
      </c>
      <c r="C4397" s="98" t="s">
        <v>6102</v>
      </c>
      <c r="D4397" s="97">
        <v>4</v>
      </c>
      <c r="E4397" s="97"/>
      <c r="F4397" s="97" t="s">
        <v>5902</v>
      </c>
      <c r="G4397" s="160" t="s">
        <v>6103</v>
      </c>
      <c r="H4397" s="557">
        <v>20000</v>
      </c>
      <c r="I4397" s="160" t="s">
        <v>306</v>
      </c>
      <c r="J4397" s="309">
        <v>44986</v>
      </c>
      <c r="K4397" s="160">
        <v>278</v>
      </c>
      <c r="L4397" s="98" t="s">
        <v>6090</v>
      </c>
    </row>
    <row r="4398" spans="1:12" ht="165.75" hidden="1" x14ac:dyDescent="0.2">
      <c r="A4398" s="3">
        <v>4392</v>
      </c>
      <c r="B4398" s="97">
        <v>7431</v>
      </c>
      <c r="C4398" s="98" t="s">
        <v>6104</v>
      </c>
      <c r="D4398" s="97">
        <v>20</v>
      </c>
      <c r="E4398" s="97"/>
      <c r="F4398" s="97" t="s">
        <v>5902</v>
      </c>
      <c r="G4398" s="160" t="s">
        <v>6105</v>
      </c>
      <c r="H4398" s="557">
        <v>30000</v>
      </c>
      <c r="I4398" s="160" t="s">
        <v>364</v>
      </c>
      <c r="J4398" s="309">
        <v>44958</v>
      </c>
      <c r="K4398" s="160">
        <v>304</v>
      </c>
      <c r="L4398" s="98" t="s">
        <v>6106</v>
      </c>
    </row>
    <row r="4399" spans="1:12" ht="140.25" hidden="1" x14ac:dyDescent="0.2">
      <c r="A4399" s="3">
        <v>4393</v>
      </c>
      <c r="B4399" s="97">
        <v>7431</v>
      </c>
      <c r="C4399" s="98" t="s">
        <v>6107</v>
      </c>
      <c r="D4399" s="97">
        <v>5</v>
      </c>
      <c r="E4399" s="97"/>
      <c r="F4399" s="97" t="s">
        <v>5902</v>
      </c>
      <c r="G4399" s="160" t="s">
        <v>6108</v>
      </c>
      <c r="H4399" s="557">
        <v>5000</v>
      </c>
      <c r="I4399" s="160" t="s">
        <v>364</v>
      </c>
      <c r="J4399" s="309">
        <v>44958</v>
      </c>
      <c r="K4399" s="160">
        <v>304</v>
      </c>
      <c r="L4399" s="98" t="s">
        <v>6106</v>
      </c>
    </row>
    <row r="4400" spans="1:12" ht="51" hidden="1" x14ac:dyDescent="0.2">
      <c r="A4400" s="3">
        <v>4394</v>
      </c>
      <c r="B4400" s="97">
        <v>7431</v>
      </c>
      <c r="C4400" s="98" t="s">
        <v>6109</v>
      </c>
      <c r="D4400" s="97">
        <v>5</v>
      </c>
      <c r="E4400" s="97"/>
      <c r="F4400" s="97" t="s">
        <v>5902</v>
      </c>
      <c r="G4400" s="160" t="s">
        <v>6110</v>
      </c>
      <c r="H4400" s="557">
        <v>4000</v>
      </c>
      <c r="I4400" s="160" t="s">
        <v>364</v>
      </c>
      <c r="J4400" s="309">
        <v>44958</v>
      </c>
      <c r="K4400" s="160">
        <v>304</v>
      </c>
      <c r="L4400" s="98" t="s">
        <v>6106</v>
      </c>
    </row>
    <row r="4401" spans="1:12" ht="38.25" hidden="1" x14ac:dyDescent="0.2">
      <c r="A4401" s="3">
        <v>4395</v>
      </c>
      <c r="B4401" s="97">
        <v>7431</v>
      </c>
      <c r="C4401" s="98" t="s">
        <v>6111</v>
      </c>
      <c r="D4401" s="97">
        <v>5</v>
      </c>
      <c r="E4401" s="97"/>
      <c r="F4401" s="97" t="s">
        <v>5902</v>
      </c>
      <c r="G4401" s="160" t="s">
        <v>6112</v>
      </c>
      <c r="H4401" s="557">
        <v>2000</v>
      </c>
      <c r="I4401" s="160" t="s">
        <v>364</v>
      </c>
      <c r="J4401" s="309">
        <v>44958</v>
      </c>
      <c r="K4401" s="160">
        <v>304</v>
      </c>
      <c r="L4401" s="98" t="s">
        <v>6106</v>
      </c>
    </row>
    <row r="4402" spans="1:12" ht="140.25" hidden="1" x14ac:dyDescent="0.2">
      <c r="A4402" s="3">
        <v>4396</v>
      </c>
      <c r="B4402" s="97">
        <v>7431</v>
      </c>
      <c r="C4402" s="98" t="s">
        <v>6113</v>
      </c>
      <c r="D4402" s="97">
        <v>20</v>
      </c>
      <c r="E4402" s="97"/>
      <c r="F4402" s="97" t="s">
        <v>5902</v>
      </c>
      <c r="G4402" s="160" t="s">
        <v>6114</v>
      </c>
      <c r="H4402" s="557">
        <v>80000</v>
      </c>
      <c r="I4402" s="160" t="s">
        <v>364</v>
      </c>
      <c r="J4402" s="309">
        <v>44958</v>
      </c>
      <c r="K4402" s="160">
        <v>304</v>
      </c>
      <c r="L4402" s="98" t="s">
        <v>6106</v>
      </c>
    </row>
    <row r="4403" spans="1:12" ht="76.5" hidden="1" x14ac:dyDescent="0.2">
      <c r="A4403" s="3">
        <v>4397</v>
      </c>
      <c r="B4403" s="97">
        <v>7431</v>
      </c>
      <c r="C4403" s="98" t="s">
        <v>6115</v>
      </c>
      <c r="D4403" s="97">
        <v>20</v>
      </c>
      <c r="E4403" s="97"/>
      <c r="F4403" s="97" t="s">
        <v>5902</v>
      </c>
      <c r="G4403" s="160" t="s">
        <v>6116</v>
      </c>
      <c r="H4403" s="557">
        <v>78000</v>
      </c>
      <c r="I4403" s="160" t="s">
        <v>364</v>
      </c>
      <c r="J4403" s="309">
        <v>44958</v>
      </c>
      <c r="K4403" s="160">
        <v>304</v>
      </c>
      <c r="L4403" s="98" t="s">
        <v>6117</v>
      </c>
    </row>
    <row r="4404" spans="1:12" ht="89.25" hidden="1" x14ac:dyDescent="0.2">
      <c r="A4404" s="3">
        <v>4398</v>
      </c>
      <c r="B4404" s="97">
        <v>7431</v>
      </c>
      <c r="C4404" s="98" t="s">
        <v>6118</v>
      </c>
      <c r="D4404" s="97">
        <v>2</v>
      </c>
      <c r="E4404" s="97"/>
      <c r="F4404" s="97" t="s">
        <v>5902</v>
      </c>
      <c r="G4404" s="160" t="s">
        <v>6119</v>
      </c>
      <c r="H4404" s="557">
        <v>14000</v>
      </c>
      <c r="I4404" s="160" t="s">
        <v>364</v>
      </c>
      <c r="J4404" s="309">
        <v>45017</v>
      </c>
      <c r="K4404" s="160">
        <v>304</v>
      </c>
      <c r="L4404" s="98" t="s">
        <v>6120</v>
      </c>
    </row>
    <row r="4405" spans="1:12" ht="76.5" hidden="1" x14ac:dyDescent="0.2">
      <c r="A4405" s="3">
        <v>4399</v>
      </c>
      <c r="B4405" s="97">
        <v>7431</v>
      </c>
      <c r="C4405" s="98" t="s">
        <v>6121</v>
      </c>
      <c r="D4405" s="97">
        <v>16</v>
      </c>
      <c r="E4405" s="97"/>
      <c r="F4405" s="97" t="s">
        <v>5902</v>
      </c>
      <c r="G4405" s="160" t="s">
        <v>6122</v>
      </c>
      <c r="H4405" s="557">
        <v>726600</v>
      </c>
      <c r="I4405" s="160" t="s">
        <v>364</v>
      </c>
      <c r="J4405" s="309">
        <v>44927</v>
      </c>
      <c r="K4405" s="160">
        <v>304</v>
      </c>
      <c r="L4405" s="98" t="s">
        <v>6123</v>
      </c>
    </row>
    <row r="4406" spans="1:12" ht="114.75" hidden="1" x14ac:dyDescent="0.2">
      <c r="A4406" s="3">
        <v>4400</v>
      </c>
      <c r="B4406" s="97">
        <v>7431</v>
      </c>
      <c r="C4406" s="98" t="s">
        <v>6124</v>
      </c>
      <c r="D4406" s="97">
        <v>12</v>
      </c>
      <c r="E4406" s="97"/>
      <c r="F4406" s="97" t="s">
        <v>5902</v>
      </c>
      <c r="G4406" s="160" t="s">
        <v>6125</v>
      </c>
      <c r="H4406" s="557">
        <v>370000</v>
      </c>
      <c r="I4406" s="160" t="s">
        <v>364</v>
      </c>
      <c r="J4406" s="309">
        <v>44927</v>
      </c>
      <c r="K4406" s="160">
        <v>304</v>
      </c>
      <c r="L4406" s="98" t="s">
        <v>6126</v>
      </c>
    </row>
    <row r="4407" spans="1:12" ht="140.25" hidden="1" x14ac:dyDescent="0.2">
      <c r="A4407" s="3">
        <v>4401</v>
      </c>
      <c r="B4407" s="97">
        <v>7431</v>
      </c>
      <c r="C4407" s="98" t="s">
        <v>6127</v>
      </c>
      <c r="D4407" s="97">
        <v>1</v>
      </c>
      <c r="E4407" s="97"/>
      <c r="F4407" s="97" t="s">
        <v>5902</v>
      </c>
      <c r="G4407" s="160" t="s">
        <v>6128</v>
      </c>
      <c r="H4407" s="557">
        <v>48000</v>
      </c>
      <c r="I4407" s="160" t="s">
        <v>364</v>
      </c>
      <c r="J4407" s="309">
        <v>44927</v>
      </c>
      <c r="K4407" s="160">
        <v>304</v>
      </c>
      <c r="L4407" s="98" t="s">
        <v>6129</v>
      </c>
    </row>
    <row r="4408" spans="1:12" ht="38.25" hidden="1" x14ac:dyDescent="0.2">
      <c r="A4408" s="3">
        <v>4402</v>
      </c>
      <c r="B4408" s="97">
        <v>7431</v>
      </c>
      <c r="C4408" s="98" t="s">
        <v>6130</v>
      </c>
      <c r="D4408" s="97">
        <v>10</v>
      </c>
      <c r="E4408" s="97"/>
      <c r="F4408" s="97" t="s">
        <v>5902</v>
      </c>
      <c r="G4408" s="160" t="s">
        <v>6131</v>
      </c>
      <c r="H4408" s="557">
        <v>40000</v>
      </c>
      <c r="I4408" s="160" t="s">
        <v>364</v>
      </c>
      <c r="J4408" s="309">
        <v>44927</v>
      </c>
      <c r="K4408" s="160">
        <v>304</v>
      </c>
      <c r="L4408" s="98" t="s">
        <v>6132</v>
      </c>
    </row>
    <row r="4409" spans="1:12" ht="306" hidden="1" x14ac:dyDescent="0.2">
      <c r="A4409" s="3">
        <v>4403</v>
      </c>
      <c r="B4409" s="97">
        <v>7431</v>
      </c>
      <c r="C4409" s="98" t="s">
        <v>6133</v>
      </c>
      <c r="D4409" s="97">
        <v>2</v>
      </c>
      <c r="E4409" s="97"/>
      <c r="F4409" s="97" t="s">
        <v>5902</v>
      </c>
      <c r="G4409" s="160" t="s">
        <v>6134</v>
      </c>
      <c r="H4409" s="557">
        <v>120000</v>
      </c>
      <c r="I4409" s="160" t="s">
        <v>364</v>
      </c>
      <c r="J4409" s="309">
        <v>44927</v>
      </c>
      <c r="K4409" s="160">
        <v>304</v>
      </c>
      <c r="L4409" s="98" t="s">
        <v>6135</v>
      </c>
    </row>
    <row r="4410" spans="1:12" hidden="1" x14ac:dyDescent="0.2">
      <c r="A4410" s="3">
        <v>4404</v>
      </c>
      <c r="B4410" s="97">
        <v>7431</v>
      </c>
      <c r="C4410" s="98" t="s">
        <v>6136</v>
      </c>
      <c r="D4410" s="97">
        <v>12</v>
      </c>
      <c r="E4410" s="97"/>
      <c r="F4410" s="97" t="s">
        <v>5902</v>
      </c>
      <c r="G4410" s="160" t="s">
        <v>2559</v>
      </c>
      <c r="H4410" s="557">
        <v>15000</v>
      </c>
      <c r="I4410" s="97" t="s">
        <v>35</v>
      </c>
      <c r="J4410" s="309">
        <v>44958</v>
      </c>
      <c r="K4410" s="160">
        <v>314</v>
      </c>
      <c r="L4410" s="98" t="s">
        <v>6137</v>
      </c>
    </row>
    <row r="4411" spans="1:12" ht="25.5" hidden="1" x14ac:dyDescent="0.2">
      <c r="A4411" s="3">
        <v>4405</v>
      </c>
      <c r="B4411" s="97">
        <v>7431</v>
      </c>
      <c r="C4411" s="98" t="s">
        <v>6138</v>
      </c>
      <c r="D4411" s="97">
        <v>200</v>
      </c>
      <c r="E4411" s="97"/>
      <c r="F4411" s="97" t="s">
        <v>5902</v>
      </c>
      <c r="G4411" s="160" t="s">
        <v>6139</v>
      </c>
      <c r="H4411" s="557">
        <v>35000</v>
      </c>
      <c r="I4411" s="97" t="s">
        <v>35</v>
      </c>
      <c r="J4411" s="309">
        <v>44958</v>
      </c>
      <c r="K4411" s="160">
        <v>314</v>
      </c>
      <c r="L4411" s="98" t="s">
        <v>6140</v>
      </c>
    </row>
    <row r="4412" spans="1:12" ht="153" hidden="1" x14ac:dyDescent="0.2">
      <c r="A4412" s="3">
        <v>4406</v>
      </c>
      <c r="B4412" s="97">
        <v>7431</v>
      </c>
      <c r="C4412" s="98" t="s">
        <v>6141</v>
      </c>
      <c r="D4412" s="97">
        <v>1</v>
      </c>
      <c r="E4412" s="97"/>
      <c r="F4412" s="97" t="s">
        <v>5902</v>
      </c>
      <c r="G4412" s="160" t="s">
        <v>6142</v>
      </c>
      <c r="H4412" s="557">
        <v>20000</v>
      </c>
      <c r="I4412" s="97" t="s">
        <v>35</v>
      </c>
      <c r="J4412" s="309">
        <v>44958</v>
      </c>
      <c r="K4412" s="160">
        <v>314</v>
      </c>
      <c r="L4412" s="98" t="s">
        <v>6143</v>
      </c>
    </row>
    <row r="4413" spans="1:12" ht="51" hidden="1" x14ac:dyDescent="0.2">
      <c r="A4413" s="3">
        <v>4407</v>
      </c>
      <c r="B4413" s="97">
        <v>7431</v>
      </c>
      <c r="C4413" s="98" t="s">
        <v>6144</v>
      </c>
      <c r="D4413" s="97">
        <v>10</v>
      </c>
      <c r="E4413" s="97"/>
      <c r="F4413" s="97" t="s">
        <v>5902</v>
      </c>
      <c r="G4413" s="160" t="s">
        <v>6145</v>
      </c>
      <c r="H4413" s="557">
        <v>30000</v>
      </c>
      <c r="I4413" s="97" t="s">
        <v>35</v>
      </c>
      <c r="J4413" s="309">
        <v>44958</v>
      </c>
      <c r="K4413" s="160">
        <v>314</v>
      </c>
      <c r="L4413" s="98" t="s">
        <v>6146</v>
      </c>
    </row>
    <row r="4414" spans="1:12" ht="140.25" hidden="1" x14ac:dyDescent="0.2">
      <c r="A4414" s="3">
        <v>4408</v>
      </c>
      <c r="B4414" s="97">
        <v>7431</v>
      </c>
      <c r="C4414" s="98" t="s">
        <v>6147</v>
      </c>
      <c r="D4414" s="97">
        <v>2</v>
      </c>
      <c r="E4414" s="97"/>
      <c r="F4414" s="97" t="s">
        <v>5902</v>
      </c>
      <c r="G4414" s="160" t="s">
        <v>6148</v>
      </c>
      <c r="H4414" s="557">
        <v>230000</v>
      </c>
      <c r="I4414" s="97" t="s">
        <v>35</v>
      </c>
      <c r="J4414" s="309">
        <v>44958</v>
      </c>
      <c r="K4414" s="160">
        <v>314</v>
      </c>
      <c r="L4414" s="98" t="s">
        <v>6149</v>
      </c>
    </row>
    <row r="4415" spans="1:12" ht="38.25" hidden="1" x14ac:dyDescent="0.2">
      <c r="A4415" s="3">
        <v>4409</v>
      </c>
      <c r="B4415" s="97">
        <v>7431</v>
      </c>
      <c r="C4415" s="98" t="s">
        <v>6150</v>
      </c>
      <c r="D4415" s="97">
        <v>15</v>
      </c>
      <c r="E4415" s="97"/>
      <c r="F4415" s="97" t="s">
        <v>5902</v>
      </c>
      <c r="G4415" s="160" t="s">
        <v>6151</v>
      </c>
      <c r="H4415" s="557">
        <v>80000</v>
      </c>
      <c r="I4415" s="97" t="s">
        <v>35</v>
      </c>
      <c r="J4415" s="309">
        <v>44958</v>
      </c>
      <c r="K4415" s="160">
        <v>314</v>
      </c>
      <c r="L4415" s="98" t="s">
        <v>6152</v>
      </c>
    </row>
    <row r="4416" spans="1:12" hidden="1" x14ac:dyDescent="0.2">
      <c r="A4416" s="3">
        <v>4410</v>
      </c>
      <c r="B4416" s="97">
        <v>7431</v>
      </c>
      <c r="C4416" s="98" t="s">
        <v>6153</v>
      </c>
      <c r="D4416" s="97">
        <v>3</v>
      </c>
      <c r="E4416" s="97"/>
      <c r="F4416" s="97" t="s">
        <v>5902</v>
      </c>
      <c r="G4416" s="160" t="s">
        <v>6154</v>
      </c>
      <c r="H4416" s="557">
        <v>15000</v>
      </c>
      <c r="I4416" s="97" t="s">
        <v>35</v>
      </c>
      <c r="J4416" s="309">
        <v>44958</v>
      </c>
      <c r="K4416" s="160">
        <v>314</v>
      </c>
      <c r="L4416" s="98" t="s">
        <v>6155</v>
      </c>
    </row>
    <row r="4417" spans="1:12" ht="25.5" hidden="1" x14ac:dyDescent="0.2">
      <c r="A4417" s="3">
        <v>4411</v>
      </c>
      <c r="B4417" s="97">
        <v>7431</v>
      </c>
      <c r="C4417" s="98" t="s">
        <v>6156</v>
      </c>
      <c r="D4417" s="97">
        <v>6</v>
      </c>
      <c r="E4417" s="97"/>
      <c r="F4417" s="97" t="s">
        <v>5902</v>
      </c>
      <c r="G4417" s="160" t="s">
        <v>6157</v>
      </c>
      <c r="H4417" s="557">
        <v>16000</v>
      </c>
      <c r="I4417" s="97" t="s">
        <v>35</v>
      </c>
      <c r="J4417" s="309">
        <v>44958</v>
      </c>
      <c r="K4417" s="160">
        <v>314</v>
      </c>
      <c r="L4417" s="98" t="s">
        <v>6158</v>
      </c>
    </row>
    <row r="4418" spans="1:12" ht="25.5" hidden="1" x14ac:dyDescent="0.2">
      <c r="A4418" s="3">
        <v>4412</v>
      </c>
      <c r="B4418" s="97">
        <v>7431</v>
      </c>
      <c r="C4418" s="98" t="s">
        <v>6159</v>
      </c>
      <c r="D4418" s="97">
        <v>5</v>
      </c>
      <c r="E4418" s="97"/>
      <c r="F4418" s="97" t="s">
        <v>5902</v>
      </c>
      <c r="G4418" s="160" t="s">
        <v>6160</v>
      </c>
      <c r="H4418" s="557">
        <v>14000</v>
      </c>
      <c r="I4418" s="97" t="s">
        <v>35</v>
      </c>
      <c r="J4418" s="309">
        <v>44958</v>
      </c>
      <c r="K4418" s="160">
        <v>314</v>
      </c>
      <c r="L4418" s="98" t="s">
        <v>6158</v>
      </c>
    </row>
    <row r="4419" spans="1:12" ht="25.5" hidden="1" x14ac:dyDescent="0.2">
      <c r="A4419" s="3">
        <v>4413</v>
      </c>
      <c r="B4419" s="97">
        <v>7431</v>
      </c>
      <c r="C4419" s="98" t="s">
        <v>6161</v>
      </c>
      <c r="D4419" s="97">
        <v>10</v>
      </c>
      <c r="E4419" s="97"/>
      <c r="F4419" s="97" t="s">
        <v>5902</v>
      </c>
      <c r="G4419" s="160" t="s">
        <v>6162</v>
      </c>
      <c r="H4419" s="557">
        <v>13500</v>
      </c>
      <c r="I4419" s="97" t="s">
        <v>35</v>
      </c>
      <c r="J4419" s="309">
        <v>44958</v>
      </c>
      <c r="K4419" s="160">
        <v>314</v>
      </c>
      <c r="L4419" s="98" t="s">
        <v>6158</v>
      </c>
    </row>
    <row r="4420" spans="1:12" ht="25.5" hidden="1" x14ac:dyDescent="0.2">
      <c r="A4420" s="3">
        <v>4414</v>
      </c>
      <c r="B4420" s="97">
        <v>7431</v>
      </c>
      <c r="C4420" s="98" t="s">
        <v>6163</v>
      </c>
      <c r="D4420" s="97">
        <v>10</v>
      </c>
      <c r="E4420" s="97"/>
      <c r="F4420" s="97" t="s">
        <v>5902</v>
      </c>
      <c r="G4420" s="160" t="s">
        <v>6164</v>
      </c>
      <c r="H4420" s="557">
        <v>7000</v>
      </c>
      <c r="I4420" s="97" t="s">
        <v>35</v>
      </c>
      <c r="J4420" s="309">
        <v>44958</v>
      </c>
      <c r="K4420" s="160">
        <v>314</v>
      </c>
      <c r="L4420" s="98" t="s">
        <v>6158</v>
      </c>
    </row>
    <row r="4421" spans="1:12" ht="153" hidden="1" x14ac:dyDescent="0.2">
      <c r="A4421" s="3">
        <v>4415</v>
      </c>
      <c r="B4421" s="97">
        <v>7431</v>
      </c>
      <c r="C4421" s="98" t="s">
        <v>6165</v>
      </c>
      <c r="D4421" s="97" t="s">
        <v>6166</v>
      </c>
      <c r="E4421" s="97"/>
      <c r="F4421" s="97" t="s">
        <v>5902</v>
      </c>
      <c r="G4421" s="160" t="s">
        <v>6167</v>
      </c>
      <c r="H4421" s="557">
        <v>65000</v>
      </c>
      <c r="I4421" s="160" t="s">
        <v>6168</v>
      </c>
      <c r="J4421" s="309">
        <v>44927</v>
      </c>
      <c r="K4421" s="160">
        <v>324</v>
      </c>
      <c r="L4421" s="98" t="s">
        <v>6169</v>
      </c>
    </row>
    <row r="4422" spans="1:12" ht="127.5" hidden="1" x14ac:dyDescent="0.2">
      <c r="A4422" s="3">
        <v>4416</v>
      </c>
      <c r="B4422" s="97">
        <v>7431</v>
      </c>
      <c r="C4422" s="98" t="s">
        <v>6170</v>
      </c>
      <c r="D4422" s="97">
        <v>15</v>
      </c>
      <c r="E4422" s="97"/>
      <c r="F4422" s="97" t="s">
        <v>5902</v>
      </c>
      <c r="G4422" s="160" t="s">
        <v>6171</v>
      </c>
      <c r="H4422" s="557">
        <v>15000</v>
      </c>
      <c r="I4422" s="160" t="s">
        <v>6168</v>
      </c>
      <c r="J4422" s="309">
        <v>44927</v>
      </c>
      <c r="K4422" s="160">
        <v>324</v>
      </c>
      <c r="L4422" s="98" t="s">
        <v>6172</v>
      </c>
    </row>
    <row r="4423" spans="1:12" ht="102" hidden="1" x14ac:dyDescent="0.2">
      <c r="A4423" s="3">
        <v>4417</v>
      </c>
      <c r="B4423" s="97">
        <v>7431</v>
      </c>
      <c r="C4423" s="98" t="s">
        <v>6173</v>
      </c>
      <c r="D4423" s="97">
        <v>10</v>
      </c>
      <c r="E4423" s="97"/>
      <c r="F4423" s="97" t="s">
        <v>5902</v>
      </c>
      <c r="G4423" s="160" t="s">
        <v>6174</v>
      </c>
      <c r="H4423" s="557">
        <v>20000</v>
      </c>
      <c r="I4423" s="160" t="s">
        <v>505</v>
      </c>
      <c r="J4423" s="309">
        <v>44927</v>
      </c>
      <c r="K4423" s="160">
        <v>324</v>
      </c>
      <c r="L4423" s="98" t="s">
        <v>6172</v>
      </c>
    </row>
    <row r="4424" spans="1:12" ht="76.5" hidden="1" x14ac:dyDescent="0.2">
      <c r="A4424" s="3">
        <v>4418</v>
      </c>
      <c r="B4424" s="97">
        <v>7431</v>
      </c>
      <c r="C4424" s="98" t="s">
        <v>6175</v>
      </c>
      <c r="D4424" s="97">
        <v>15</v>
      </c>
      <c r="E4424" s="97"/>
      <c r="F4424" s="97" t="s">
        <v>5902</v>
      </c>
      <c r="G4424" s="160" t="s">
        <v>2695</v>
      </c>
      <c r="H4424" s="557">
        <v>28500</v>
      </c>
      <c r="I4424" s="160" t="s">
        <v>505</v>
      </c>
      <c r="J4424" s="309">
        <v>44927</v>
      </c>
      <c r="K4424" s="160">
        <v>324</v>
      </c>
      <c r="L4424" s="98" t="s">
        <v>6172</v>
      </c>
    </row>
    <row r="4425" spans="1:12" ht="102" hidden="1" x14ac:dyDescent="0.2">
      <c r="A4425" s="3">
        <v>4419</v>
      </c>
      <c r="B4425" s="97">
        <v>7431</v>
      </c>
      <c r="C4425" s="98" t="s">
        <v>6176</v>
      </c>
      <c r="D4425" s="97">
        <v>6</v>
      </c>
      <c r="E4425" s="97"/>
      <c r="F4425" s="97" t="s">
        <v>5902</v>
      </c>
      <c r="G4425" s="160" t="s">
        <v>6177</v>
      </c>
      <c r="H4425" s="557">
        <v>9600</v>
      </c>
      <c r="I4425" s="160" t="s">
        <v>505</v>
      </c>
      <c r="J4425" s="309">
        <v>44927</v>
      </c>
      <c r="K4425" s="160">
        <v>324</v>
      </c>
      <c r="L4425" s="98" t="s">
        <v>6178</v>
      </c>
    </row>
    <row r="4426" spans="1:12" ht="114.75" hidden="1" x14ac:dyDescent="0.2">
      <c r="A4426" s="3">
        <v>4420</v>
      </c>
      <c r="B4426" s="97">
        <v>7431</v>
      </c>
      <c r="C4426" s="98" t="s">
        <v>6179</v>
      </c>
      <c r="D4426" s="97">
        <v>20</v>
      </c>
      <c r="E4426" s="97"/>
      <c r="F4426" s="97" t="s">
        <v>5902</v>
      </c>
      <c r="G4426" s="160" t="s">
        <v>6180</v>
      </c>
      <c r="H4426" s="557">
        <v>12000</v>
      </c>
      <c r="I4426" s="160" t="s">
        <v>505</v>
      </c>
      <c r="J4426" s="309">
        <v>44927</v>
      </c>
      <c r="K4426" s="160">
        <v>324</v>
      </c>
      <c r="L4426" s="98" t="s">
        <v>6181</v>
      </c>
    </row>
    <row r="4427" spans="1:12" ht="216.75" hidden="1" x14ac:dyDescent="0.2">
      <c r="A4427" s="3">
        <v>4421</v>
      </c>
      <c r="B4427" s="97">
        <v>7431</v>
      </c>
      <c r="C4427" s="98" t="s">
        <v>6182</v>
      </c>
      <c r="D4427" s="97">
        <v>15</v>
      </c>
      <c r="E4427" s="97"/>
      <c r="F4427" s="97" t="s">
        <v>5902</v>
      </c>
      <c r="G4427" s="160" t="s">
        <v>6183</v>
      </c>
      <c r="H4427" s="557">
        <v>24000</v>
      </c>
      <c r="I4427" s="160" t="s">
        <v>505</v>
      </c>
      <c r="J4427" s="309">
        <v>44927</v>
      </c>
      <c r="K4427" s="160">
        <v>324</v>
      </c>
      <c r="L4427" s="98" t="s">
        <v>6181</v>
      </c>
    </row>
    <row r="4428" spans="1:12" ht="242.25" hidden="1" x14ac:dyDescent="0.2">
      <c r="A4428" s="3">
        <v>4422</v>
      </c>
      <c r="B4428" s="97">
        <v>7431</v>
      </c>
      <c r="C4428" s="98" t="s">
        <v>6184</v>
      </c>
      <c r="D4428" s="97">
        <v>15</v>
      </c>
      <c r="E4428" s="97"/>
      <c r="F4428" s="97" t="s">
        <v>5902</v>
      </c>
      <c r="G4428" s="160" t="s">
        <v>6185</v>
      </c>
      <c r="H4428" s="557">
        <v>2500</v>
      </c>
      <c r="I4428" s="160" t="s">
        <v>505</v>
      </c>
      <c r="J4428" s="309">
        <v>44927</v>
      </c>
      <c r="K4428" s="160">
        <v>324</v>
      </c>
      <c r="L4428" s="98" t="s">
        <v>6186</v>
      </c>
    </row>
    <row r="4429" spans="1:12" ht="165.75" hidden="1" x14ac:dyDescent="0.2">
      <c r="A4429" s="3">
        <v>4423</v>
      </c>
      <c r="B4429" s="97">
        <v>7431</v>
      </c>
      <c r="C4429" s="98" t="s">
        <v>6187</v>
      </c>
      <c r="D4429" s="97">
        <v>10</v>
      </c>
      <c r="E4429" s="97"/>
      <c r="F4429" s="97" t="s">
        <v>5902</v>
      </c>
      <c r="G4429" s="160" t="s">
        <v>6188</v>
      </c>
      <c r="H4429" s="557">
        <v>13000</v>
      </c>
      <c r="I4429" s="160" t="s">
        <v>505</v>
      </c>
      <c r="J4429" s="309">
        <v>44927</v>
      </c>
      <c r="K4429" s="160">
        <v>324</v>
      </c>
      <c r="L4429" s="98" t="s">
        <v>6189</v>
      </c>
    </row>
    <row r="4430" spans="1:12" ht="204" hidden="1" x14ac:dyDescent="0.2">
      <c r="A4430" s="3">
        <v>4424</v>
      </c>
      <c r="B4430" s="97">
        <v>7431</v>
      </c>
      <c r="C4430" s="98" t="s">
        <v>6190</v>
      </c>
      <c r="D4430" s="97">
        <v>30</v>
      </c>
      <c r="E4430" s="97"/>
      <c r="F4430" s="97" t="s">
        <v>5902</v>
      </c>
      <c r="G4430" s="160" t="s">
        <v>6191</v>
      </c>
      <c r="H4430" s="557">
        <v>33000</v>
      </c>
      <c r="I4430" s="160" t="s">
        <v>505</v>
      </c>
      <c r="J4430" s="309">
        <v>44927</v>
      </c>
      <c r="K4430" s="160">
        <v>324</v>
      </c>
      <c r="L4430" s="98" t="s">
        <v>6189</v>
      </c>
    </row>
    <row r="4431" spans="1:12" ht="153" hidden="1" x14ac:dyDescent="0.2">
      <c r="A4431" s="3">
        <v>4425</v>
      </c>
      <c r="B4431" s="97">
        <v>7431</v>
      </c>
      <c r="C4431" s="98" t="s">
        <v>6192</v>
      </c>
      <c r="D4431" s="97">
        <v>15</v>
      </c>
      <c r="E4431" s="97"/>
      <c r="F4431" s="97" t="s">
        <v>5902</v>
      </c>
      <c r="G4431" s="160" t="s">
        <v>6193</v>
      </c>
      <c r="H4431" s="557">
        <v>35000</v>
      </c>
      <c r="I4431" s="160" t="s">
        <v>505</v>
      </c>
      <c r="J4431" s="309">
        <v>44927</v>
      </c>
      <c r="K4431" s="160">
        <v>324</v>
      </c>
      <c r="L4431" s="98" t="s">
        <v>6189</v>
      </c>
    </row>
    <row r="4432" spans="1:12" ht="153" hidden="1" x14ac:dyDescent="0.2">
      <c r="A4432" s="3">
        <v>4426</v>
      </c>
      <c r="B4432" s="97">
        <v>7431</v>
      </c>
      <c r="C4432" s="98" t="s">
        <v>6194</v>
      </c>
      <c r="D4432" s="97">
        <v>10</v>
      </c>
      <c r="E4432" s="97"/>
      <c r="F4432" s="97" t="s">
        <v>5902</v>
      </c>
      <c r="G4432" s="160" t="s">
        <v>6195</v>
      </c>
      <c r="H4432" s="557">
        <v>38000</v>
      </c>
      <c r="I4432" s="160" t="s">
        <v>505</v>
      </c>
      <c r="J4432" s="309">
        <v>44927</v>
      </c>
      <c r="K4432" s="160">
        <v>324</v>
      </c>
      <c r="L4432" s="98" t="s">
        <v>6189</v>
      </c>
    </row>
    <row r="4433" spans="1:12" ht="140.25" hidden="1" x14ac:dyDescent="0.2">
      <c r="A4433" s="3">
        <v>4427</v>
      </c>
      <c r="B4433" s="97">
        <v>7431</v>
      </c>
      <c r="C4433" s="98" t="s">
        <v>6196</v>
      </c>
      <c r="D4433" s="97">
        <v>30</v>
      </c>
      <c r="E4433" s="97"/>
      <c r="F4433" s="97" t="s">
        <v>5902</v>
      </c>
      <c r="G4433" s="160" t="s">
        <v>6197</v>
      </c>
      <c r="H4433" s="557">
        <v>35000</v>
      </c>
      <c r="I4433" s="160" t="s">
        <v>505</v>
      </c>
      <c r="J4433" s="309">
        <v>44927</v>
      </c>
      <c r="K4433" s="160">
        <v>324</v>
      </c>
      <c r="L4433" s="98" t="s">
        <v>6198</v>
      </c>
    </row>
    <row r="4434" spans="1:12" ht="140.25" hidden="1" x14ac:dyDescent="0.2">
      <c r="A4434" s="3">
        <v>4428</v>
      </c>
      <c r="B4434" s="97">
        <v>7431</v>
      </c>
      <c r="C4434" s="98" t="s">
        <v>6199</v>
      </c>
      <c r="D4434" s="97">
        <v>30</v>
      </c>
      <c r="E4434" s="97"/>
      <c r="F4434" s="97" t="s">
        <v>5902</v>
      </c>
      <c r="G4434" s="160" t="s">
        <v>6200</v>
      </c>
      <c r="H4434" s="557">
        <v>40000</v>
      </c>
      <c r="I4434" s="160" t="s">
        <v>505</v>
      </c>
      <c r="J4434" s="309">
        <v>44927</v>
      </c>
      <c r="K4434" s="160">
        <v>324</v>
      </c>
      <c r="L4434" s="98" t="s">
        <v>6198</v>
      </c>
    </row>
    <row r="4435" spans="1:12" ht="114.75" hidden="1" x14ac:dyDescent="0.2">
      <c r="A4435" s="3">
        <v>4429</v>
      </c>
      <c r="B4435" s="97">
        <v>7431</v>
      </c>
      <c r="C4435" s="98" t="s">
        <v>6201</v>
      </c>
      <c r="D4435" s="97">
        <v>30</v>
      </c>
      <c r="E4435" s="97"/>
      <c r="F4435" s="97" t="s">
        <v>5902</v>
      </c>
      <c r="G4435" s="160" t="s">
        <v>6202</v>
      </c>
      <c r="H4435" s="557">
        <v>9000</v>
      </c>
      <c r="I4435" s="160" t="s">
        <v>505</v>
      </c>
      <c r="J4435" s="309">
        <v>44927</v>
      </c>
      <c r="K4435" s="160">
        <v>324</v>
      </c>
      <c r="L4435" s="98" t="s">
        <v>6198</v>
      </c>
    </row>
    <row r="4436" spans="1:12" ht="127.5" hidden="1" x14ac:dyDescent="0.2">
      <c r="A4436" s="3">
        <v>4430</v>
      </c>
      <c r="B4436" s="97">
        <v>7431</v>
      </c>
      <c r="C4436" s="98" t="s">
        <v>6203</v>
      </c>
      <c r="D4436" s="97">
        <v>15</v>
      </c>
      <c r="E4436" s="97"/>
      <c r="F4436" s="97" t="s">
        <v>5902</v>
      </c>
      <c r="G4436" s="160" t="s">
        <v>6204</v>
      </c>
      <c r="H4436" s="557">
        <v>10000</v>
      </c>
      <c r="I4436" s="160" t="s">
        <v>505</v>
      </c>
      <c r="J4436" s="309">
        <v>44927</v>
      </c>
      <c r="K4436" s="160">
        <v>324</v>
      </c>
      <c r="L4436" s="98" t="s">
        <v>6198</v>
      </c>
    </row>
    <row r="4437" spans="1:12" ht="216.75" hidden="1" x14ac:dyDescent="0.2">
      <c r="A4437" s="3">
        <v>4431</v>
      </c>
      <c r="B4437" s="97">
        <v>7431</v>
      </c>
      <c r="C4437" s="98" t="s">
        <v>6205</v>
      </c>
      <c r="D4437" s="97">
        <v>20</v>
      </c>
      <c r="E4437" s="97"/>
      <c r="F4437" s="97" t="s">
        <v>5902</v>
      </c>
      <c r="G4437" s="160" t="s">
        <v>6206</v>
      </c>
      <c r="H4437" s="557">
        <v>9000</v>
      </c>
      <c r="I4437" s="160" t="s">
        <v>505</v>
      </c>
      <c r="J4437" s="309">
        <v>44927</v>
      </c>
      <c r="K4437" s="160">
        <v>324</v>
      </c>
      <c r="L4437" s="98" t="s">
        <v>6198</v>
      </c>
    </row>
    <row r="4438" spans="1:12" ht="178.5" hidden="1" x14ac:dyDescent="0.2">
      <c r="A4438" s="3">
        <v>4432</v>
      </c>
      <c r="B4438" s="97">
        <v>7431</v>
      </c>
      <c r="C4438" s="98" t="s">
        <v>6207</v>
      </c>
      <c r="D4438" s="97">
        <v>20</v>
      </c>
      <c r="E4438" s="97"/>
      <c r="F4438" s="97" t="s">
        <v>5902</v>
      </c>
      <c r="G4438" s="160" t="s">
        <v>6208</v>
      </c>
      <c r="H4438" s="557">
        <v>70000</v>
      </c>
      <c r="I4438" s="160" t="s">
        <v>505</v>
      </c>
      <c r="J4438" s="309">
        <v>44927</v>
      </c>
      <c r="K4438" s="160">
        <v>324</v>
      </c>
      <c r="L4438" s="98" t="s">
        <v>6198</v>
      </c>
    </row>
    <row r="4439" spans="1:12" ht="153" hidden="1" x14ac:dyDescent="0.2">
      <c r="A4439" s="3">
        <v>4433</v>
      </c>
      <c r="B4439" s="97">
        <v>7431</v>
      </c>
      <c r="C4439" s="98" t="s">
        <v>6209</v>
      </c>
      <c r="D4439" s="97">
        <v>20</v>
      </c>
      <c r="E4439" s="97"/>
      <c r="F4439" s="97" t="s">
        <v>5902</v>
      </c>
      <c r="G4439" s="160" t="s">
        <v>6210</v>
      </c>
      <c r="H4439" s="557">
        <v>70000</v>
      </c>
      <c r="I4439" s="160" t="s">
        <v>505</v>
      </c>
      <c r="J4439" s="309">
        <v>44927</v>
      </c>
      <c r="K4439" s="160">
        <v>324</v>
      </c>
      <c r="L4439" s="98" t="s">
        <v>6198</v>
      </c>
    </row>
    <row r="4440" spans="1:12" ht="204" hidden="1" x14ac:dyDescent="0.2">
      <c r="A4440" s="3">
        <v>4434</v>
      </c>
      <c r="B4440" s="97">
        <v>7431</v>
      </c>
      <c r="C4440" s="98" t="s">
        <v>6211</v>
      </c>
      <c r="D4440" s="97">
        <v>20</v>
      </c>
      <c r="E4440" s="97"/>
      <c r="F4440" s="97" t="s">
        <v>5902</v>
      </c>
      <c r="G4440" s="160" t="s">
        <v>6212</v>
      </c>
      <c r="H4440" s="557">
        <v>60000</v>
      </c>
      <c r="I4440" s="160" t="s">
        <v>505</v>
      </c>
      <c r="J4440" s="309">
        <v>44927</v>
      </c>
      <c r="K4440" s="160">
        <v>324</v>
      </c>
      <c r="L4440" s="98" t="s">
        <v>6198</v>
      </c>
    </row>
    <row r="4441" spans="1:12" ht="178.5" hidden="1" x14ac:dyDescent="0.2">
      <c r="A4441" s="3">
        <v>4435</v>
      </c>
      <c r="B4441" s="97">
        <v>7431</v>
      </c>
      <c r="C4441" s="98" t="s">
        <v>6213</v>
      </c>
      <c r="D4441" s="97">
        <v>30</v>
      </c>
      <c r="E4441" s="97"/>
      <c r="F4441" s="97" t="s">
        <v>5902</v>
      </c>
      <c r="G4441" s="160" t="s">
        <v>6214</v>
      </c>
      <c r="H4441" s="557">
        <v>10000</v>
      </c>
      <c r="I4441" s="160" t="s">
        <v>505</v>
      </c>
      <c r="J4441" s="309">
        <v>44927</v>
      </c>
      <c r="K4441" s="160">
        <v>324</v>
      </c>
      <c r="L4441" s="98" t="s">
        <v>6198</v>
      </c>
    </row>
    <row r="4442" spans="1:12" ht="165.75" hidden="1" x14ac:dyDescent="0.2">
      <c r="A4442" s="3">
        <v>4436</v>
      </c>
      <c r="B4442" s="97">
        <v>7431</v>
      </c>
      <c r="C4442" s="98" t="s">
        <v>6215</v>
      </c>
      <c r="D4442" s="97">
        <v>6</v>
      </c>
      <c r="E4442" s="97"/>
      <c r="F4442" s="97" t="s">
        <v>5902</v>
      </c>
      <c r="G4442" s="160" t="s">
        <v>6216</v>
      </c>
      <c r="H4442" s="557">
        <v>20000</v>
      </c>
      <c r="I4442" s="160" t="s">
        <v>505</v>
      </c>
      <c r="J4442" s="309">
        <v>44927</v>
      </c>
      <c r="K4442" s="160">
        <v>324</v>
      </c>
      <c r="L4442" s="98" t="s">
        <v>6217</v>
      </c>
    </row>
    <row r="4443" spans="1:12" ht="102" hidden="1" x14ac:dyDescent="0.2">
      <c r="A4443" s="3">
        <v>4437</v>
      </c>
      <c r="B4443" s="97">
        <v>7431</v>
      </c>
      <c r="C4443" s="98" t="s">
        <v>6218</v>
      </c>
      <c r="D4443" s="97">
        <v>15</v>
      </c>
      <c r="E4443" s="97"/>
      <c r="F4443" s="97" t="s">
        <v>5902</v>
      </c>
      <c r="G4443" s="160" t="s">
        <v>6219</v>
      </c>
      <c r="H4443" s="557">
        <v>25000</v>
      </c>
      <c r="I4443" s="160" t="s">
        <v>505</v>
      </c>
      <c r="J4443" s="309">
        <v>44927</v>
      </c>
      <c r="K4443" s="160">
        <v>324</v>
      </c>
      <c r="L4443" s="98" t="s">
        <v>6217</v>
      </c>
    </row>
    <row r="4444" spans="1:12" ht="140.25" hidden="1" x14ac:dyDescent="0.2">
      <c r="A4444" s="3">
        <v>4438</v>
      </c>
      <c r="B4444" s="97">
        <v>7431</v>
      </c>
      <c r="C4444" s="98" t="s">
        <v>6220</v>
      </c>
      <c r="D4444" s="97">
        <v>15</v>
      </c>
      <c r="E4444" s="97"/>
      <c r="F4444" s="97" t="s">
        <v>5902</v>
      </c>
      <c r="G4444" s="160" t="s">
        <v>6221</v>
      </c>
      <c r="H4444" s="557">
        <v>30000</v>
      </c>
      <c r="I4444" s="160" t="s">
        <v>505</v>
      </c>
      <c r="J4444" s="309">
        <v>44927</v>
      </c>
      <c r="K4444" s="160">
        <v>324</v>
      </c>
      <c r="L4444" s="98" t="s">
        <v>6217</v>
      </c>
    </row>
    <row r="4445" spans="1:12" ht="127.5" hidden="1" x14ac:dyDescent="0.2">
      <c r="A4445" s="3">
        <v>4439</v>
      </c>
      <c r="B4445" s="97">
        <v>7431</v>
      </c>
      <c r="C4445" s="98" t="s">
        <v>6222</v>
      </c>
      <c r="D4445" s="97">
        <v>5</v>
      </c>
      <c r="E4445" s="97"/>
      <c r="F4445" s="97" t="s">
        <v>5902</v>
      </c>
      <c r="G4445" s="160" t="s">
        <v>6223</v>
      </c>
      <c r="H4445" s="557">
        <v>15000</v>
      </c>
      <c r="I4445" s="160" t="s">
        <v>505</v>
      </c>
      <c r="J4445" s="309">
        <v>44927</v>
      </c>
      <c r="K4445" s="160">
        <v>324</v>
      </c>
      <c r="L4445" s="98" t="s">
        <v>6224</v>
      </c>
    </row>
    <row r="4446" spans="1:12" ht="102" hidden="1" x14ac:dyDescent="0.2">
      <c r="A4446" s="3">
        <v>4440</v>
      </c>
      <c r="B4446" s="97">
        <v>7431</v>
      </c>
      <c r="C4446" s="98" t="s">
        <v>6225</v>
      </c>
      <c r="D4446" s="97">
        <v>5</v>
      </c>
      <c r="E4446" s="97"/>
      <c r="F4446" s="97" t="s">
        <v>5902</v>
      </c>
      <c r="G4446" s="160" t="s">
        <v>6226</v>
      </c>
      <c r="H4446" s="557">
        <v>15000</v>
      </c>
      <c r="I4446" s="160" t="s">
        <v>505</v>
      </c>
      <c r="J4446" s="309">
        <v>44927</v>
      </c>
      <c r="K4446" s="160">
        <v>324</v>
      </c>
      <c r="L4446" s="98" t="s">
        <v>6224</v>
      </c>
    </row>
    <row r="4447" spans="1:12" ht="51" hidden="1" x14ac:dyDescent="0.2">
      <c r="A4447" s="3">
        <v>4441</v>
      </c>
      <c r="B4447" s="97">
        <v>7431</v>
      </c>
      <c r="C4447" s="98" t="s">
        <v>6227</v>
      </c>
      <c r="D4447" s="97">
        <v>1</v>
      </c>
      <c r="E4447" s="97"/>
      <c r="F4447" s="97" t="s">
        <v>5902</v>
      </c>
      <c r="G4447" s="160" t="s">
        <v>6228</v>
      </c>
      <c r="H4447" s="557">
        <v>10000</v>
      </c>
      <c r="I4447" s="160" t="s">
        <v>505</v>
      </c>
      <c r="J4447" s="309">
        <v>44927</v>
      </c>
      <c r="K4447" s="160">
        <v>324</v>
      </c>
      <c r="L4447" s="98" t="s">
        <v>6229</v>
      </c>
    </row>
    <row r="4448" spans="1:12" ht="255" hidden="1" x14ac:dyDescent="0.2">
      <c r="A4448" s="3">
        <v>4442</v>
      </c>
      <c r="B4448" s="97">
        <v>7431</v>
      </c>
      <c r="C4448" s="98" t="s">
        <v>6230</v>
      </c>
      <c r="D4448" s="97">
        <v>50</v>
      </c>
      <c r="E4448" s="97"/>
      <c r="F4448" s="97" t="s">
        <v>5902</v>
      </c>
      <c r="G4448" s="160" t="s">
        <v>6231</v>
      </c>
      <c r="H4448" s="557">
        <v>12000</v>
      </c>
      <c r="I4448" s="160" t="s">
        <v>505</v>
      </c>
      <c r="J4448" s="309">
        <v>44927</v>
      </c>
      <c r="K4448" s="160">
        <v>324</v>
      </c>
      <c r="L4448" s="98" t="s">
        <v>6229</v>
      </c>
    </row>
    <row r="4449" spans="1:12" ht="114.75" hidden="1" x14ac:dyDescent="0.2">
      <c r="A4449" s="3">
        <v>4443</v>
      </c>
      <c r="B4449" s="97">
        <v>7431</v>
      </c>
      <c r="C4449" s="98" t="s">
        <v>6232</v>
      </c>
      <c r="D4449" s="97">
        <v>10</v>
      </c>
      <c r="E4449" s="97"/>
      <c r="F4449" s="97" t="s">
        <v>5902</v>
      </c>
      <c r="G4449" s="160" t="s">
        <v>6233</v>
      </c>
      <c r="H4449" s="557">
        <v>11500</v>
      </c>
      <c r="I4449" s="160" t="s">
        <v>505</v>
      </c>
      <c r="J4449" s="309">
        <v>44927</v>
      </c>
      <c r="K4449" s="160">
        <v>324</v>
      </c>
      <c r="L4449" s="98" t="s">
        <v>6234</v>
      </c>
    </row>
    <row r="4450" spans="1:12" ht="63.75" hidden="1" x14ac:dyDescent="0.2">
      <c r="A4450" s="3">
        <v>4444</v>
      </c>
      <c r="B4450" s="97">
        <v>7431</v>
      </c>
      <c r="C4450" s="98" t="s">
        <v>6235</v>
      </c>
      <c r="D4450" s="97">
        <v>5</v>
      </c>
      <c r="E4450" s="97"/>
      <c r="F4450" s="97" t="s">
        <v>5902</v>
      </c>
      <c r="G4450" s="160" t="s">
        <v>6236</v>
      </c>
      <c r="H4450" s="557">
        <v>13000</v>
      </c>
      <c r="I4450" s="160" t="s">
        <v>505</v>
      </c>
      <c r="J4450" s="309">
        <v>44927</v>
      </c>
      <c r="K4450" s="160">
        <v>324</v>
      </c>
      <c r="L4450" s="98" t="s">
        <v>6237</v>
      </c>
    </row>
    <row r="4451" spans="1:12" ht="242.25" hidden="1" x14ac:dyDescent="0.2">
      <c r="A4451" s="3">
        <v>4445</v>
      </c>
      <c r="B4451" s="97">
        <v>7431</v>
      </c>
      <c r="C4451" s="98" t="s">
        <v>6238</v>
      </c>
      <c r="D4451" s="97">
        <v>5</v>
      </c>
      <c r="E4451" s="97"/>
      <c r="F4451" s="97" t="s">
        <v>5902</v>
      </c>
      <c r="G4451" s="160" t="s">
        <v>6239</v>
      </c>
      <c r="H4451" s="557">
        <v>15000</v>
      </c>
      <c r="I4451" s="160" t="s">
        <v>505</v>
      </c>
      <c r="J4451" s="309">
        <v>44927</v>
      </c>
      <c r="K4451" s="160">
        <v>324</v>
      </c>
      <c r="L4451" s="98" t="s">
        <v>6237</v>
      </c>
    </row>
    <row r="4452" spans="1:12" ht="127.5" hidden="1" x14ac:dyDescent="0.2">
      <c r="A4452" s="3">
        <v>4446</v>
      </c>
      <c r="B4452" s="97">
        <v>7431</v>
      </c>
      <c r="C4452" s="98" t="s">
        <v>6240</v>
      </c>
      <c r="D4452" s="97">
        <v>15</v>
      </c>
      <c r="E4452" s="97"/>
      <c r="F4452" s="97" t="s">
        <v>5902</v>
      </c>
      <c r="G4452" s="160" t="s">
        <v>6241</v>
      </c>
      <c r="H4452" s="557">
        <v>18000</v>
      </c>
      <c r="I4452" s="160" t="s">
        <v>505</v>
      </c>
      <c r="J4452" s="309">
        <v>44927</v>
      </c>
      <c r="K4452" s="160">
        <v>324</v>
      </c>
      <c r="L4452" s="98" t="s">
        <v>6242</v>
      </c>
    </row>
    <row r="4453" spans="1:12" ht="114.75" hidden="1" x14ac:dyDescent="0.2">
      <c r="A4453" s="3">
        <v>4447</v>
      </c>
      <c r="B4453" s="97">
        <v>7431</v>
      </c>
      <c r="C4453" s="98" t="s">
        <v>6243</v>
      </c>
      <c r="D4453" s="97">
        <v>10</v>
      </c>
      <c r="E4453" s="97"/>
      <c r="F4453" s="97" t="s">
        <v>5902</v>
      </c>
      <c r="G4453" s="160" t="s">
        <v>6244</v>
      </c>
      <c r="H4453" s="557">
        <v>18000</v>
      </c>
      <c r="I4453" s="160" t="s">
        <v>505</v>
      </c>
      <c r="J4453" s="309">
        <v>44927</v>
      </c>
      <c r="K4453" s="160">
        <v>324</v>
      </c>
      <c r="L4453" s="98" t="s">
        <v>6242</v>
      </c>
    </row>
    <row r="4454" spans="1:12" ht="89.25" hidden="1" x14ac:dyDescent="0.2">
      <c r="A4454" s="3">
        <v>4448</v>
      </c>
      <c r="B4454" s="97">
        <v>7431</v>
      </c>
      <c r="C4454" s="98" t="s">
        <v>6245</v>
      </c>
      <c r="D4454" s="97">
        <v>6</v>
      </c>
      <c r="E4454" s="97"/>
      <c r="F4454" s="97" t="s">
        <v>5902</v>
      </c>
      <c r="G4454" s="160" t="s">
        <v>2603</v>
      </c>
      <c r="H4454" s="557">
        <v>10350</v>
      </c>
      <c r="I4454" s="160" t="s">
        <v>1901</v>
      </c>
      <c r="J4454" s="309">
        <v>44958</v>
      </c>
      <c r="K4454" s="160">
        <v>350</v>
      </c>
      <c r="L4454" s="98" t="s">
        <v>6246</v>
      </c>
    </row>
    <row r="4455" spans="1:12" ht="102" hidden="1" x14ac:dyDescent="0.2">
      <c r="A4455" s="3">
        <v>4449</v>
      </c>
      <c r="B4455" s="97">
        <v>7431</v>
      </c>
      <c r="C4455" s="98" t="s">
        <v>6247</v>
      </c>
      <c r="D4455" s="97">
        <v>8</v>
      </c>
      <c r="E4455" s="97"/>
      <c r="F4455" s="97" t="s">
        <v>5902</v>
      </c>
      <c r="G4455" s="160" t="s">
        <v>4563</v>
      </c>
      <c r="H4455" s="557">
        <v>7000</v>
      </c>
      <c r="I4455" s="160" t="s">
        <v>1901</v>
      </c>
      <c r="J4455" s="309">
        <v>44958</v>
      </c>
      <c r="K4455" s="160">
        <v>350</v>
      </c>
      <c r="L4455" s="98" t="s">
        <v>6246</v>
      </c>
    </row>
    <row r="4456" spans="1:12" ht="127.5" hidden="1" x14ac:dyDescent="0.2">
      <c r="A4456" s="3">
        <v>4450</v>
      </c>
      <c r="B4456" s="97">
        <v>7431</v>
      </c>
      <c r="C4456" s="98" t="s">
        <v>6248</v>
      </c>
      <c r="D4456" s="97">
        <v>3</v>
      </c>
      <c r="E4456" s="97"/>
      <c r="F4456" s="97" t="s">
        <v>5902</v>
      </c>
      <c r="G4456" s="160" t="s">
        <v>6249</v>
      </c>
      <c r="H4456" s="557">
        <v>5000</v>
      </c>
      <c r="I4456" s="160" t="s">
        <v>1901</v>
      </c>
      <c r="J4456" s="309">
        <v>44958</v>
      </c>
      <c r="K4456" s="160">
        <v>350</v>
      </c>
      <c r="L4456" s="98" t="s">
        <v>6246</v>
      </c>
    </row>
    <row r="4457" spans="1:12" ht="76.5" hidden="1" x14ac:dyDescent="0.2">
      <c r="A4457" s="3">
        <v>4451</v>
      </c>
      <c r="B4457" s="97">
        <v>7431</v>
      </c>
      <c r="C4457" s="98" t="s">
        <v>6250</v>
      </c>
      <c r="D4457" s="97">
        <v>2</v>
      </c>
      <c r="E4457" s="97"/>
      <c r="F4457" s="97" t="s">
        <v>5902</v>
      </c>
      <c r="G4457" s="160" t="s">
        <v>2891</v>
      </c>
      <c r="H4457" s="557">
        <v>9000</v>
      </c>
      <c r="I4457" s="160" t="s">
        <v>1901</v>
      </c>
      <c r="J4457" s="309">
        <v>44958</v>
      </c>
      <c r="K4457" s="160">
        <v>350</v>
      </c>
      <c r="L4457" s="98" t="s">
        <v>6251</v>
      </c>
    </row>
    <row r="4458" spans="1:12" ht="140.25" hidden="1" x14ac:dyDescent="0.2">
      <c r="A4458" s="3">
        <v>4452</v>
      </c>
      <c r="B4458" s="97">
        <v>7431</v>
      </c>
      <c r="C4458" s="98" t="s">
        <v>6252</v>
      </c>
      <c r="D4458" s="97">
        <v>4</v>
      </c>
      <c r="E4458" s="97"/>
      <c r="F4458" s="97" t="s">
        <v>5902</v>
      </c>
      <c r="G4458" s="160" t="s">
        <v>6253</v>
      </c>
      <c r="H4458" s="557">
        <v>10000</v>
      </c>
      <c r="I4458" s="160" t="s">
        <v>1901</v>
      </c>
      <c r="J4458" s="309">
        <v>44958</v>
      </c>
      <c r="K4458" s="160">
        <v>350</v>
      </c>
      <c r="L4458" s="98" t="s">
        <v>6254</v>
      </c>
    </row>
    <row r="4459" spans="1:12" ht="76.5" hidden="1" x14ac:dyDescent="0.2">
      <c r="A4459" s="3">
        <v>4453</v>
      </c>
      <c r="B4459" s="97">
        <v>7431</v>
      </c>
      <c r="C4459" s="98" t="s">
        <v>6255</v>
      </c>
      <c r="D4459" s="97">
        <v>4</v>
      </c>
      <c r="E4459" s="97"/>
      <c r="F4459" s="97" t="s">
        <v>5902</v>
      </c>
      <c r="G4459" s="160" t="s">
        <v>6029</v>
      </c>
      <c r="H4459" s="557">
        <v>60000</v>
      </c>
      <c r="I4459" s="160" t="s">
        <v>1901</v>
      </c>
      <c r="J4459" s="309">
        <v>44958</v>
      </c>
      <c r="K4459" s="511">
        <v>351</v>
      </c>
      <c r="L4459" s="527" t="s">
        <v>6256</v>
      </c>
    </row>
    <row r="4460" spans="1:12" ht="51" hidden="1" x14ac:dyDescent="0.2">
      <c r="A4460" s="3">
        <v>4454</v>
      </c>
      <c r="B4460" s="97">
        <v>7431</v>
      </c>
      <c r="C4460" s="98" t="s">
        <v>6257</v>
      </c>
      <c r="D4460" s="97">
        <v>5</v>
      </c>
      <c r="E4460" s="97"/>
      <c r="F4460" s="97" t="s">
        <v>5902</v>
      </c>
      <c r="G4460" s="160" t="s">
        <v>6258</v>
      </c>
      <c r="H4460" s="557">
        <v>75000</v>
      </c>
      <c r="I4460" s="160" t="s">
        <v>1901</v>
      </c>
      <c r="J4460" s="309">
        <v>44958</v>
      </c>
      <c r="K4460" s="511">
        <v>351</v>
      </c>
      <c r="L4460" s="527" t="s">
        <v>6259</v>
      </c>
    </row>
    <row r="4461" spans="1:12" ht="242.25" hidden="1" x14ac:dyDescent="0.2">
      <c r="A4461" s="3">
        <v>4455</v>
      </c>
      <c r="B4461" s="97">
        <v>7431</v>
      </c>
      <c r="C4461" s="98" t="s">
        <v>6260</v>
      </c>
      <c r="D4461" s="97">
        <v>1</v>
      </c>
      <c r="E4461" s="97"/>
      <c r="F4461" s="97" t="s">
        <v>5902</v>
      </c>
      <c r="G4461" s="160" t="s">
        <v>6261</v>
      </c>
      <c r="H4461" s="557">
        <v>199000</v>
      </c>
      <c r="I4461" s="160" t="s">
        <v>1901</v>
      </c>
      <c r="J4461" s="309">
        <v>45231</v>
      </c>
      <c r="K4461" s="160">
        <v>352</v>
      </c>
      <c r="L4461" s="98" t="s">
        <v>6262</v>
      </c>
    </row>
    <row r="4462" spans="1:12" ht="38.25" hidden="1" x14ac:dyDescent="0.2">
      <c r="A4462" s="3">
        <v>4456</v>
      </c>
      <c r="B4462" s="97">
        <v>7431</v>
      </c>
      <c r="C4462" s="98" t="s">
        <v>6263</v>
      </c>
      <c r="D4462" s="97">
        <v>12</v>
      </c>
      <c r="E4462" s="97"/>
      <c r="F4462" s="97" t="s">
        <v>5902</v>
      </c>
      <c r="G4462" s="160" t="s">
        <v>6264</v>
      </c>
      <c r="H4462" s="557">
        <v>12000</v>
      </c>
      <c r="I4462" s="97" t="s">
        <v>3897</v>
      </c>
      <c r="J4462" s="309">
        <v>44927</v>
      </c>
      <c r="K4462" s="160">
        <v>354</v>
      </c>
      <c r="L4462" s="98" t="s">
        <v>6265</v>
      </c>
    </row>
    <row r="4463" spans="1:12" ht="51" hidden="1" x14ac:dyDescent="0.2">
      <c r="A4463" s="3">
        <v>4457</v>
      </c>
      <c r="B4463" s="97">
        <v>7431</v>
      </c>
      <c r="C4463" s="98" t="s">
        <v>6266</v>
      </c>
      <c r="D4463" s="97">
        <v>28</v>
      </c>
      <c r="E4463" s="97"/>
      <c r="F4463" s="97" t="s">
        <v>5902</v>
      </c>
      <c r="G4463" s="160" t="s">
        <v>6267</v>
      </c>
      <c r="H4463" s="557">
        <v>25000</v>
      </c>
      <c r="I4463" s="97" t="s">
        <v>3897</v>
      </c>
      <c r="J4463" s="309">
        <v>44927</v>
      </c>
      <c r="K4463" s="160">
        <v>354</v>
      </c>
      <c r="L4463" s="98" t="s">
        <v>6265</v>
      </c>
    </row>
    <row r="4464" spans="1:12" ht="25.5" hidden="1" x14ac:dyDescent="0.2">
      <c r="A4464" s="3">
        <v>4458</v>
      </c>
      <c r="B4464" s="97">
        <v>7431</v>
      </c>
      <c r="C4464" s="98" t="s">
        <v>6268</v>
      </c>
      <c r="D4464" s="97">
        <v>20</v>
      </c>
      <c r="E4464" s="97"/>
      <c r="F4464" s="97" t="s">
        <v>5902</v>
      </c>
      <c r="G4464" s="160" t="s">
        <v>2530</v>
      </c>
      <c r="H4464" s="557">
        <v>23000</v>
      </c>
      <c r="I4464" s="97" t="s">
        <v>3897</v>
      </c>
      <c r="J4464" s="309">
        <v>44927</v>
      </c>
      <c r="K4464" s="160">
        <v>354</v>
      </c>
      <c r="L4464" s="98" t="s">
        <v>6265</v>
      </c>
    </row>
    <row r="4465" spans="1:12" ht="178.5" hidden="1" x14ac:dyDescent="0.2">
      <c r="A4465" s="3">
        <v>4459</v>
      </c>
      <c r="B4465" s="97">
        <v>7431</v>
      </c>
      <c r="C4465" s="98" t="s">
        <v>6269</v>
      </c>
      <c r="D4465" s="97">
        <v>2</v>
      </c>
      <c r="E4465" s="97"/>
      <c r="F4465" s="97" t="s">
        <v>5902</v>
      </c>
      <c r="G4465" s="160" t="s">
        <v>6270</v>
      </c>
      <c r="H4465" s="557">
        <v>110000</v>
      </c>
      <c r="I4465" s="97" t="s">
        <v>693</v>
      </c>
      <c r="J4465" s="309">
        <v>44958</v>
      </c>
      <c r="K4465" s="160">
        <v>364</v>
      </c>
      <c r="L4465" s="98" t="s">
        <v>6135</v>
      </c>
    </row>
    <row r="4466" spans="1:12" ht="51" hidden="1" x14ac:dyDescent="0.2">
      <c r="A4466" s="3">
        <v>4460</v>
      </c>
      <c r="B4466" s="97">
        <v>7431</v>
      </c>
      <c r="C4466" s="98" t="s">
        <v>6271</v>
      </c>
      <c r="D4466" s="97">
        <v>30</v>
      </c>
      <c r="E4466" s="97"/>
      <c r="F4466" s="97" t="s">
        <v>5902</v>
      </c>
      <c r="G4466" s="160" t="s">
        <v>2687</v>
      </c>
      <c r="H4466" s="557">
        <v>18000</v>
      </c>
      <c r="I4466" s="97" t="s">
        <v>693</v>
      </c>
      <c r="J4466" s="309">
        <v>44958</v>
      </c>
      <c r="K4466" s="160">
        <v>364</v>
      </c>
      <c r="L4466" s="98" t="s">
        <v>6272</v>
      </c>
    </row>
    <row r="4467" spans="1:12" ht="25.5" hidden="1" x14ac:dyDescent="0.2">
      <c r="A4467" s="3">
        <v>4461</v>
      </c>
      <c r="B4467" s="97">
        <v>7431</v>
      </c>
      <c r="C4467" s="98" t="s">
        <v>6273</v>
      </c>
      <c r="D4467" s="97">
        <v>5</v>
      </c>
      <c r="E4467" s="97"/>
      <c r="F4467" s="97" t="s">
        <v>5902</v>
      </c>
      <c r="G4467" s="160" t="s">
        <v>6274</v>
      </c>
      <c r="H4467" s="557">
        <v>25000</v>
      </c>
      <c r="I4467" s="97" t="s">
        <v>693</v>
      </c>
      <c r="J4467" s="309">
        <v>44958</v>
      </c>
      <c r="K4467" s="160">
        <v>364</v>
      </c>
      <c r="L4467" s="98" t="s">
        <v>6275</v>
      </c>
    </row>
    <row r="4468" spans="1:12" ht="102" hidden="1" x14ac:dyDescent="0.2">
      <c r="A4468" s="3">
        <v>4462</v>
      </c>
      <c r="B4468" s="97">
        <v>7431</v>
      </c>
      <c r="C4468" s="98" t="s">
        <v>6276</v>
      </c>
      <c r="D4468" s="97">
        <v>4</v>
      </c>
      <c r="E4468" s="97"/>
      <c r="F4468" s="97" t="s">
        <v>5902</v>
      </c>
      <c r="G4468" s="160" t="s">
        <v>6277</v>
      </c>
      <c r="H4468" s="557">
        <v>32000</v>
      </c>
      <c r="I4468" s="97" t="s">
        <v>693</v>
      </c>
      <c r="J4468" s="309">
        <v>44958</v>
      </c>
      <c r="K4468" s="160">
        <v>364</v>
      </c>
      <c r="L4468" s="98" t="s">
        <v>6278</v>
      </c>
    </row>
    <row r="4469" spans="1:12" ht="114.75" hidden="1" x14ac:dyDescent="0.2">
      <c r="A4469" s="3">
        <v>4463</v>
      </c>
      <c r="B4469" s="97">
        <v>7431</v>
      </c>
      <c r="C4469" s="98" t="s">
        <v>6279</v>
      </c>
      <c r="D4469" s="97">
        <v>6</v>
      </c>
      <c r="E4469" s="97"/>
      <c r="F4469" s="97" t="s">
        <v>5902</v>
      </c>
      <c r="G4469" s="160" t="s">
        <v>6280</v>
      </c>
      <c r="H4469" s="557">
        <v>38000</v>
      </c>
      <c r="I4469" s="97" t="s">
        <v>693</v>
      </c>
      <c r="J4469" s="309">
        <v>44958</v>
      </c>
      <c r="K4469" s="160">
        <v>364</v>
      </c>
      <c r="L4469" s="98" t="s">
        <v>6278</v>
      </c>
    </row>
    <row r="4470" spans="1:12" ht="127.5" hidden="1" x14ac:dyDescent="0.2">
      <c r="A4470" s="3">
        <v>4464</v>
      </c>
      <c r="B4470" s="97">
        <v>7431</v>
      </c>
      <c r="C4470" s="98" t="s">
        <v>6281</v>
      </c>
      <c r="D4470" s="97">
        <v>2</v>
      </c>
      <c r="E4470" s="97"/>
      <c r="F4470" s="97" t="s">
        <v>5902</v>
      </c>
      <c r="G4470" s="160" t="s">
        <v>6282</v>
      </c>
      <c r="H4470" s="557">
        <v>160000</v>
      </c>
      <c r="I4470" s="97" t="s">
        <v>693</v>
      </c>
      <c r="J4470" s="309">
        <v>44958</v>
      </c>
      <c r="K4470" s="160">
        <v>364</v>
      </c>
      <c r="L4470" s="98" t="s">
        <v>6283</v>
      </c>
    </row>
    <row r="4471" spans="1:12" ht="63.75" hidden="1" x14ac:dyDescent="0.2">
      <c r="A4471" s="3">
        <v>4465</v>
      </c>
      <c r="B4471" s="97">
        <v>7431</v>
      </c>
      <c r="C4471" s="98" t="s">
        <v>6284</v>
      </c>
      <c r="D4471" s="160">
        <v>1</v>
      </c>
      <c r="E4471" s="160"/>
      <c r="F4471" s="97" t="s">
        <v>5902</v>
      </c>
      <c r="G4471" s="160" t="s">
        <v>6285</v>
      </c>
      <c r="H4471" s="557">
        <v>21500</v>
      </c>
      <c r="I4471" s="97" t="s">
        <v>693</v>
      </c>
      <c r="J4471" s="309">
        <v>44958</v>
      </c>
      <c r="K4471" s="160">
        <v>364</v>
      </c>
      <c r="L4471" s="98" t="s">
        <v>6286</v>
      </c>
    </row>
    <row r="4472" spans="1:12" ht="51" hidden="1" x14ac:dyDescent="0.2">
      <c r="A4472" s="3">
        <v>4466</v>
      </c>
      <c r="B4472" s="97">
        <v>7431</v>
      </c>
      <c r="C4472" s="98" t="s">
        <v>6287</v>
      </c>
      <c r="D4472" s="160">
        <v>4</v>
      </c>
      <c r="E4472" s="160"/>
      <c r="F4472" s="97" t="s">
        <v>5902</v>
      </c>
      <c r="G4472" s="160" t="s">
        <v>6288</v>
      </c>
      <c r="H4472" s="557">
        <v>22000</v>
      </c>
      <c r="I4472" s="97" t="s">
        <v>693</v>
      </c>
      <c r="J4472" s="309">
        <v>44958</v>
      </c>
      <c r="K4472" s="160">
        <v>364</v>
      </c>
      <c r="L4472" s="98" t="s">
        <v>6289</v>
      </c>
    </row>
    <row r="4473" spans="1:12" ht="25.5" hidden="1" x14ac:dyDescent="0.2">
      <c r="A4473" s="3">
        <v>4467</v>
      </c>
      <c r="B4473" s="97">
        <v>7431</v>
      </c>
      <c r="C4473" s="98" t="s">
        <v>6290</v>
      </c>
      <c r="D4473" s="97">
        <v>10</v>
      </c>
      <c r="E4473" s="97"/>
      <c r="F4473" s="97" t="s">
        <v>5902</v>
      </c>
      <c r="G4473" s="160" t="s">
        <v>6291</v>
      </c>
      <c r="H4473" s="557">
        <v>23500</v>
      </c>
      <c r="I4473" s="97" t="s">
        <v>693</v>
      </c>
      <c r="J4473" s="309">
        <v>44958</v>
      </c>
      <c r="K4473" s="160">
        <v>364</v>
      </c>
      <c r="L4473" s="98" t="s">
        <v>6278</v>
      </c>
    </row>
    <row r="4474" spans="1:12" ht="38.25" hidden="1" x14ac:dyDescent="0.2">
      <c r="A4474" s="3">
        <v>4468</v>
      </c>
      <c r="B4474" s="97">
        <v>7431</v>
      </c>
      <c r="C4474" s="98" t="s">
        <v>6292</v>
      </c>
      <c r="D4474" s="97">
        <v>20</v>
      </c>
      <c r="E4474" s="97"/>
      <c r="F4474" s="97" t="s">
        <v>5902</v>
      </c>
      <c r="G4474" s="160" t="s">
        <v>6293</v>
      </c>
      <c r="H4474" s="557">
        <v>44000</v>
      </c>
      <c r="I4474" s="160" t="s">
        <v>693</v>
      </c>
      <c r="J4474" s="309">
        <v>44927</v>
      </c>
      <c r="K4474" s="160">
        <v>365</v>
      </c>
      <c r="L4474" s="98" t="s">
        <v>6294</v>
      </c>
    </row>
    <row r="4475" spans="1:12" ht="51" hidden="1" x14ac:dyDescent="0.2">
      <c r="A4475" s="3">
        <v>4469</v>
      </c>
      <c r="B4475" s="97">
        <v>7431</v>
      </c>
      <c r="C4475" s="98" t="s">
        <v>6295</v>
      </c>
      <c r="D4475" s="97">
        <v>76</v>
      </c>
      <c r="E4475" s="97"/>
      <c r="F4475" s="97" t="s">
        <v>5902</v>
      </c>
      <c r="G4475" s="160" t="s">
        <v>2302</v>
      </c>
      <c r="H4475" s="557">
        <v>300000</v>
      </c>
      <c r="I4475" s="160" t="s">
        <v>720</v>
      </c>
      <c r="J4475" s="309" t="s">
        <v>5951</v>
      </c>
      <c r="K4475" s="160">
        <v>374</v>
      </c>
      <c r="L4475" s="98" t="s">
        <v>6296</v>
      </c>
    </row>
    <row r="4476" spans="1:12" ht="63.75" hidden="1" x14ac:dyDescent="0.2">
      <c r="A4476" s="3">
        <v>4470</v>
      </c>
      <c r="B4476" s="97">
        <v>7431</v>
      </c>
      <c r="C4476" s="98" t="s">
        <v>6297</v>
      </c>
      <c r="D4476" s="97">
        <v>100</v>
      </c>
      <c r="E4476" s="97"/>
      <c r="F4476" s="97" t="s">
        <v>5902</v>
      </c>
      <c r="G4476" s="160" t="s">
        <v>2883</v>
      </c>
      <c r="H4476" s="557">
        <v>200000</v>
      </c>
      <c r="I4476" s="160" t="s">
        <v>720</v>
      </c>
      <c r="J4476" s="309" t="s">
        <v>5951</v>
      </c>
      <c r="K4476" s="160">
        <v>374</v>
      </c>
      <c r="L4476" s="98" t="s">
        <v>6296</v>
      </c>
    </row>
    <row r="4477" spans="1:12" ht="51" hidden="1" x14ac:dyDescent="0.2">
      <c r="A4477" s="3">
        <v>4471</v>
      </c>
      <c r="B4477" s="97" t="s">
        <v>8661</v>
      </c>
      <c r="C4477" s="98" t="s">
        <v>6298</v>
      </c>
      <c r="D4477" s="97">
        <v>1</v>
      </c>
      <c r="E4477" s="97"/>
      <c r="F4477" s="97" t="s">
        <v>5902</v>
      </c>
      <c r="G4477" s="160" t="s">
        <v>5954</v>
      </c>
      <c r="H4477" s="557">
        <v>50000</v>
      </c>
      <c r="I4477" s="160">
        <v>1050001</v>
      </c>
      <c r="J4477" s="160" t="s">
        <v>5951</v>
      </c>
      <c r="K4477" s="160">
        <v>111</v>
      </c>
      <c r="L4477" s="98" t="s">
        <v>6299</v>
      </c>
    </row>
    <row r="4478" spans="1:12" ht="255" hidden="1" x14ac:dyDescent="0.2">
      <c r="A4478" s="3">
        <v>4472</v>
      </c>
      <c r="B4478" s="97" t="s">
        <v>8661</v>
      </c>
      <c r="C4478" s="98" t="s">
        <v>6300</v>
      </c>
      <c r="D4478" s="97">
        <v>6</v>
      </c>
      <c r="E4478" s="97"/>
      <c r="F4478" s="97" t="s">
        <v>5902</v>
      </c>
      <c r="G4478" s="163" t="s">
        <v>6301</v>
      </c>
      <c r="H4478" s="557">
        <v>80000</v>
      </c>
      <c r="I4478" s="97" t="s">
        <v>295</v>
      </c>
      <c r="J4478" s="160" t="s">
        <v>5951</v>
      </c>
      <c r="K4478" s="160">
        <v>248</v>
      </c>
      <c r="L4478" s="98" t="s">
        <v>6302</v>
      </c>
    </row>
    <row r="4479" spans="1:12" ht="25.5" hidden="1" x14ac:dyDescent="0.2">
      <c r="A4479" s="3">
        <v>4473</v>
      </c>
      <c r="B4479" s="97" t="s">
        <v>8661</v>
      </c>
      <c r="C4479" s="98" t="s">
        <v>6303</v>
      </c>
      <c r="D4479" s="97">
        <v>20</v>
      </c>
      <c r="E4479" s="97"/>
      <c r="F4479" s="97" t="s">
        <v>5902</v>
      </c>
      <c r="G4479" s="160" t="s">
        <v>6304</v>
      </c>
      <c r="H4479" s="557">
        <f>1500*D4479</f>
        <v>30000</v>
      </c>
      <c r="I4479" s="97" t="s">
        <v>295</v>
      </c>
      <c r="J4479" s="160" t="s">
        <v>5951</v>
      </c>
      <c r="K4479" s="160">
        <v>250</v>
      </c>
      <c r="L4479" s="98" t="s">
        <v>6305</v>
      </c>
    </row>
    <row r="4480" spans="1:12" ht="38.25" hidden="1" x14ac:dyDescent="0.2">
      <c r="A4480" s="3">
        <v>4474</v>
      </c>
      <c r="B4480" s="97" t="s">
        <v>8661</v>
      </c>
      <c r="C4480" s="98" t="s">
        <v>5979</v>
      </c>
      <c r="D4480" s="97">
        <v>15</v>
      </c>
      <c r="E4480" s="97"/>
      <c r="F4480" s="97" t="s">
        <v>5902</v>
      </c>
      <c r="G4480" s="163" t="s">
        <v>6306</v>
      </c>
      <c r="H4480" s="557">
        <v>50000</v>
      </c>
      <c r="I4480" s="97" t="s">
        <v>295</v>
      </c>
      <c r="J4480" s="160" t="s">
        <v>5951</v>
      </c>
      <c r="K4480" s="160">
        <v>252</v>
      </c>
      <c r="L4480" s="98" t="s">
        <v>6305</v>
      </c>
    </row>
    <row r="4481" spans="1:12" ht="38.25" hidden="1" x14ac:dyDescent="0.2">
      <c r="A4481" s="3">
        <v>4475</v>
      </c>
      <c r="B4481" s="97" t="s">
        <v>8661</v>
      </c>
      <c r="C4481" s="98" t="s">
        <v>6307</v>
      </c>
      <c r="D4481" s="97" t="s">
        <v>6308</v>
      </c>
      <c r="E4481" s="97"/>
      <c r="F4481" s="97" t="s">
        <v>5902</v>
      </c>
      <c r="G4481" s="160" t="s">
        <v>6309</v>
      </c>
      <c r="H4481" s="557">
        <v>500000</v>
      </c>
      <c r="I4481" s="97" t="s">
        <v>301</v>
      </c>
      <c r="J4481" s="160" t="s">
        <v>5951</v>
      </c>
      <c r="K4481" s="160">
        <v>259</v>
      </c>
      <c r="L4481" s="98" t="s">
        <v>6310</v>
      </c>
    </row>
    <row r="4482" spans="1:12" ht="38.25" hidden="1" x14ac:dyDescent="0.2">
      <c r="A4482" s="3">
        <v>4476</v>
      </c>
      <c r="B4482" s="97" t="s">
        <v>8661</v>
      </c>
      <c r="C4482" s="98" t="s">
        <v>6311</v>
      </c>
      <c r="D4482" s="97" t="s">
        <v>6312</v>
      </c>
      <c r="E4482" s="97"/>
      <c r="F4482" s="97" t="s">
        <v>5902</v>
      </c>
      <c r="G4482" s="160" t="s">
        <v>6313</v>
      </c>
      <c r="H4482" s="557">
        <v>300000</v>
      </c>
      <c r="I4482" s="97" t="s">
        <v>301</v>
      </c>
      <c r="J4482" s="160" t="s">
        <v>5951</v>
      </c>
      <c r="K4482" s="160">
        <v>264</v>
      </c>
      <c r="L4482" s="98" t="s">
        <v>6314</v>
      </c>
    </row>
    <row r="4483" spans="1:12" ht="38.25" hidden="1" x14ac:dyDescent="0.2">
      <c r="A4483" s="3">
        <v>4477</v>
      </c>
      <c r="B4483" s="97" t="s">
        <v>8661</v>
      </c>
      <c r="C4483" s="98" t="s">
        <v>6315</v>
      </c>
      <c r="D4483" s="97" t="s">
        <v>6316</v>
      </c>
      <c r="E4483" s="97"/>
      <c r="F4483" s="97" t="s">
        <v>5902</v>
      </c>
      <c r="G4483" s="160" t="s">
        <v>6317</v>
      </c>
      <c r="H4483" s="557">
        <v>350000</v>
      </c>
      <c r="I4483" s="97" t="s">
        <v>301</v>
      </c>
      <c r="J4483" s="160" t="s">
        <v>5951</v>
      </c>
      <c r="K4483" s="160">
        <v>268</v>
      </c>
      <c r="L4483" s="98" t="s">
        <v>6314</v>
      </c>
    </row>
    <row r="4484" spans="1:12" ht="76.5" hidden="1" x14ac:dyDescent="0.2">
      <c r="A4484" s="3">
        <v>4478</v>
      </c>
      <c r="B4484" s="97" t="s">
        <v>8661</v>
      </c>
      <c r="C4484" s="98" t="s">
        <v>6318</v>
      </c>
      <c r="D4484" s="97" t="s">
        <v>6319</v>
      </c>
      <c r="E4484" s="97"/>
      <c r="F4484" s="97" t="s">
        <v>5902</v>
      </c>
      <c r="G4484" s="163">
        <v>15121513</v>
      </c>
      <c r="H4484" s="557">
        <v>30000</v>
      </c>
      <c r="I4484" s="97" t="s">
        <v>301</v>
      </c>
      <c r="J4484" s="160" t="s">
        <v>5951</v>
      </c>
      <c r="K4484" s="160">
        <v>269</v>
      </c>
      <c r="L4484" s="98" t="s">
        <v>6320</v>
      </c>
    </row>
    <row r="4485" spans="1:12" ht="102" hidden="1" x14ac:dyDescent="0.2">
      <c r="A4485" s="3">
        <v>4479</v>
      </c>
      <c r="B4485" s="97" t="s">
        <v>8661</v>
      </c>
      <c r="C4485" s="98" t="s">
        <v>6321</v>
      </c>
      <c r="D4485" s="97" t="s">
        <v>6322</v>
      </c>
      <c r="E4485" s="97"/>
      <c r="F4485" s="97" t="s">
        <v>5902</v>
      </c>
      <c r="G4485" s="163" t="s">
        <v>6323</v>
      </c>
      <c r="H4485" s="557">
        <v>40000</v>
      </c>
      <c r="I4485" s="97" t="s">
        <v>301</v>
      </c>
      <c r="J4485" s="160" t="s">
        <v>5951</v>
      </c>
      <c r="K4485" s="160">
        <v>269</v>
      </c>
      <c r="L4485" s="98" t="s">
        <v>6320</v>
      </c>
    </row>
    <row r="4486" spans="1:12" ht="38.25" hidden="1" x14ac:dyDescent="0.2">
      <c r="A4486" s="3">
        <v>4480</v>
      </c>
      <c r="B4486" s="97" t="s">
        <v>8661</v>
      </c>
      <c r="C4486" s="98" t="s">
        <v>6324</v>
      </c>
      <c r="D4486" s="97" t="s">
        <v>6325</v>
      </c>
      <c r="E4486" s="97"/>
      <c r="F4486" s="97" t="s">
        <v>5902</v>
      </c>
      <c r="G4486" s="160" t="s">
        <v>6326</v>
      </c>
      <c r="H4486" s="557">
        <v>64000</v>
      </c>
      <c r="I4486" s="97" t="s">
        <v>301</v>
      </c>
      <c r="J4486" s="160" t="s">
        <v>5951</v>
      </c>
      <c r="K4486" s="160">
        <v>269</v>
      </c>
      <c r="L4486" s="98" t="s">
        <v>6320</v>
      </c>
    </row>
    <row r="4487" spans="1:12" ht="38.25" hidden="1" x14ac:dyDescent="0.2">
      <c r="A4487" s="3">
        <v>4481</v>
      </c>
      <c r="B4487" s="97" t="s">
        <v>8661</v>
      </c>
      <c r="C4487" s="98" t="s">
        <v>6327</v>
      </c>
      <c r="D4487" s="97" t="s">
        <v>6328</v>
      </c>
      <c r="E4487" s="97"/>
      <c r="F4487" s="97" t="s">
        <v>5902</v>
      </c>
      <c r="G4487" s="160" t="s">
        <v>6329</v>
      </c>
      <c r="H4487" s="557">
        <v>130000</v>
      </c>
      <c r="I4487" s="97" t="s">
        <v>301</v>
      </c>
      <c r="J4487" s="160" t="s">
        <v>5951</v>
      </c>
      <c r="K4487" s="160">
        <v>269</v>
      </c>
      <c r="L4487" s="98" t="s">
        <v>6320</v>
      </c>
    </row>
    <row r="4488" spans="1:12" ht="76.5" hidden="1" x14ac:dyDescent="0.2">
      <c r="A4488" s="3">
        <v>4482</v>
      </c>
      <c r="B4488" s="97" t="s">
        <v>8661</v>
      </c>
      <c r="C4488" s="98" t="s">
        <v>6330</v>
      </c>
      <c r="D4488" s="97" t="s">
        <v>6331</v>
      </c>
      <c r="E4488" s="97"/>
      <c r="F4488" s="97" t="s">
        <v>5902</v>
      </c>
      <c r="G4488" s="160" t="s">
        <v>6332</v>
      </c>
      <c r="H4488" s="557">
        <v>585000</v>
      </c>
      <c r="I4488" s="97" t="s">
        <v>306</v>
      </c>
      <c r="J4488" s="160" t="s">
        <v>5951</v>
      </c>
      <c r="K4488" s="160">
        <v>277</v>
      </c>
      <c r="L4488" s="98" t="s">
        <v>6333</v>
      </c>
    </row>
    <row r="4489" spans="1:12" ht="38.25" hidden="1" x14ac:dyDescent="0.2">
      <c r="A4489" s="3">
        <v>4483</v>
      </c>
      <c r="B4489" s="97" t="s">
        <v>8661</v>
      </c>
      <c r="C4489" s="98" t="s">
        <v>6334</v>
      </c>
      <c r="D4489" s="97">
        <v>2</v>
      </c>
      <c r="E4489" s="97"/>
      <c r="F4489" s="97" t="s">
        <v>5902</v>
      </c>
      <c r="G4489" s="160" t="s">
        <v>6335</v>
      </c>
      <c r="H4489" s="557">
        <f>25800*D4489</f>
        <v>51600</v>
      </c>
      <c r="I4489" s="97" t="s">
        <v>306</v>
      </c>
      <c r="J4489" s="160" t="s">
        <v>5951</v>
      </c>
      <c r="K4489" s="160">
        <v>277</v>
      </c>
      <c r="L4489" s="98" t="s">
        <v>6333</v>
      </c>
    </row>
    <row r="4490" spans="1:12" ht="38.25" hidden="1" x14ac:dyDescent="0.2">
      <c r="A4490" s="3">
        <v>4484</v>
      </c>
      <c r="B4490" s="97" t="s">
        <v>8661</v>
      </c>
      <c r="C4490" s="98" t="s">
        <v>6336</v>
      </c>
      <c r="D4490" s="97">
        <v>5</v>
      </c>
      <c r="E4490" s="97"/>
      <c r="F4490" s="97" t="s">
        <v>5902</v>
      </c>
      <c r="G4490" s="160" t="s">
        <v>6337</v>
      </c>
      <c r="H4490" s="557">
        <f>8135*D4490</f>
        <v>40675</v>
      </c>
      <c r="I4490" s="97" t="s">
        <v>306</v>
      </c>
      <c r="J4490" s="160" t="s">
        <v>5951</v>
      </c>
      <c r="K4490" s="160">
        <v>277</v>
      </c>
      <c r="L4490" s="98" t="s">
        <v>6333</v>
      </c>
    </row>
    <row r="4491" spans="1:12" ht="51" hidden="1" x14ac:dyDescent="0.2">
      <c r="A4491" s="3">
        <v>4485</v>
      </c>
      <c r="B4491" s="97" t="s">
        <v>8661</v>
      </c>
      <c r="C4491" s="98" t="s">
        <v>6338</v>
      </c>
      <c r="D4491" s="97" t="s">
        <v>6339</v>
      </c>
      <c r="E4491" s="97"/>
      <c r="F4491" s="97" t="s">
        <v>5902</v>
      </c>
      <c r="G4491" s="160" t="s">
        <v>6340</v>
      </c>
      <c r="H4491" s="557">
        <v>483000</v>
      </c>
      <c r="I4491" s="97" t="s">
        <v>306</v>
      </c>
      <c r="J4491" s="160" t="s">
        <v>5951</v>
      </c>
      <c r="K4491" s="160">
        <v>278</v>
      </c>
      <c r="L4491" s="98" t="s">
        <v>6341</v>
      </c>
    </row>
    <row r="4492" spans="1:12" ht="89.25" hidden="1" x14ac:dyDescent="0.2">
      <c r="A4492" s="3">
        <v>4486</v>
      </c>
      <c r="B4492" s="97" t="s">
        <v>8661</v>
      </c>
      <c r="C4492" s="98" t="s">
        <v>6342</v>
      </c>
      <c r="D4492" s="97" t="s">
        <v>6343</v>
      </c>
      <c r="E4492" s="97"/>
      <c r="F4492" s="97" t="s">
        <v>5902</v>
      </c>
      <c r="G4492" s="160" t="s">
        <v>6344</v>
      </c>
      <c r="H4492" s="557">
        <v>10485</v>
      </c>
      <c r="I4492" s="97" t="s">
        <v>505</v>
      </c>
      <c r="J4492" s="160" t="s">
        <v>5951</v>
      </c>
      <c r="K4492" s="97">
        <v>278</v>
      </c>
      <c r="L4492" s="98" t="s">
        <v>6341</v>
      </c>
    </row>
    <row r="4493" spans="1:12" ht="51" hidden="1" x14ac:dyDescent="0.2">
      <c r="A4493" s="3">
        <v>4487</v>
      </c>
      <c r="B4493" s="97" t="s">
        <v>8661</v>
      </c>
      <c r="C4493" s="98" t="s">
        <v>6345</v>
      </c>
      <c r="D4493" s="97">
        <v>3</v>
      </c>
      <c r="E4493" s="97"/>
      <c r="F4493" s="97" t="s">
        <v>5902</v>
      </c>
      <c r="G4493" s="160" t="s">
        <v>6346</v>
      </c>
      <c r="H4493" s="557">
        <f>8130*D4493</f>
        <v>24390</v>
      </c>
      <c r="I4493" s="97" t="s">
        <v>306</v>
      </c>
      <c r="J4493" s="160" t="s">
        <v>5951</v>
      </c>
      <c r="K4493" s="160">
        <v>278</v>
      </c>
      <c r="L4493" s="98" t="s">
        <v>6341</v>
      </c>
    </row>
    <row r="4494" spans="1:12" ht="51" hidden="1" x14ac:dyDescent="0.2">
      <c r="A4494" s="3">
        <v>4488</v>
      </c>
      <c r="B4494" s="97" t="s">
        <v>8661</v>
      </c>
      <c r="C4494" s="98" t="s">
        <v>6345</v>
      </c>
      <c r="D4494" s="97">
        <v>2</v>
      </c>
      <c r="E4494" s="97"/>
      <c r="F4494" s="97" t="s">
        <v>5902</v>
      </c>
      <c r="G4494" s="160" t="s">
        <v>6346</v>
      </c>
      <c r="H4494" s="557">
        <f>8130*D4494</f>
        <v>16260</v>
      </c>
      <c r="I4494" s="97" t="s">
        <v>306</v>
      </c>
      <c r="J4494" s="160" t="s">
        <v>5951</v>
      </c>
      <c r="K4494" s="160">
        <v>278</v>
      </c>
      <c r="L4494" s="98" t="s">
        <v>6341</v>
      </c>
    </row>
    <row r="4495" spans="1:12" ht="51" hidden="1" x14ac:dyDescent="0.2">
      <c r="A4495" s="3">
        <v>4489</v>
      </c>
      <c r="B4495" s="97" t="s">
        <v>8661</v>
      </c>
      <c r="C4495" s="98" t="s">
        <v>6347</v>
      </c>
      <c r="D4495" s="97" t="s">
        <v>6348</v>
      </c>
      <c r="E4495" s="97"/>
      <c r="F4495" s="97" t="s">
        <v>5902</v>
      </c>
      <c r="G4495" s="160" t="s">
        <v>6349</v>
      </c>
      <c r="H4495" s="557">
        <v>45000</v>
      </c>
      <c r="I4495" s="97" t="s">
        <v>364</v>
      </c>
      <c r="J4495" s="160" t="s">
        <v>5951</v>
      </c>
      <c r="K4495" s="160">
        <v>304</v>
      </c>
      <c r="L4495" s="98" t="s">
        <v>6350</v>
      </c>
    </row>
    <row r="4496" spans="1:12" ht="51" hidden="1" x14ac:dyDescent="0.2">
      <c r="A4496" s="3">
        <v>4490</v>
      </c>
      <c r="B4496" s="97" t="s">
        <v>8661</v>
      </c>
      <c r="C4496" s="98" t="s">
        <v>6351</v>
      </c>
      <c r="D4496" s="97" t="s">
        <v>6352</v>
      </c>
      <c r="E4496" s="97"/>
      <c r="F4496" s="97" t="s">
        <v>5902</v>
      </c>
      <c r="G4496" s="160" t="s">
        <v>6353</v>
      </c>
      <c r="H4496" s="557">
        <v>179500</v>
      </c>
      <c r="I4496" s="97" t="s">
        <v>364</v>
      </c>
      <c r="J4496" s="160" t="s">
        <v>5951</v>
      </c>
      <c r="K4496" s="160">
        <v>304</v>
      </c>
      <c r="L4496" s="98" t="s">
        <v>6350</v>
      </c>
    </row>
    <row r="4497" spans="1:12" ht="63.75" hidden="1" x14ac:dyDescent="0.2">
      <c r="A4497" s="3">
        <v>4491</v>
      </c>
      <c r="B4497" s="97" t="s">
        <v>8661</v>
      </c>
      <c r="C4497" s="98" t="s">
        <v>6354</v>
      </c>
      <c r="D4497" s="97" t="s">
        <v>6355</v>
      </c>
      <c r="E4497" s="97"/>
      <c r="F4497" s="97" t="s">
        <v>5902</v>
      </c>
      <c r="G4497" s="160" t="s">
        <v>6356</v>
      </c>
      <c r="H4497" s="557">
        <v>238000</v>
      </c>
      <c r="I4497" s="97" t="s">
        <v>364</v>
      </c>
      <c r="J4497" s="160" t="s">
        <v>5951</v>
      </c>
      <c r="K4497" s="160">
        <v>304</v>
      </c>
      <c r="L4497" s="98" t="s">
        <v>6350</v>
      </c>
    </row>
    <row r="4498" spans="1:12" ht="114.75" hidden="1" x14ac:dyDescent="0.2">
      <c r="A4498" s="3">
        <v>4492</v>
      </c>
      <c r="B4498" s="97" t="s">
        <v>8661</v>
      </c>
      <c r="C4498" s="98" t="s">
        <v>6357</v>
      </c>
      <c r="D4498" s="97" t="s">
        <v>6352</v>
      </c>
      <c r="E4498" s="97"/>
      <c r="F4498" s="97" t="s">
        <v>5902</v>
      </c>
      <c r="G4498" s="160" t="s">
        <v>6358</v>
      </c>
      <c r="H4498" s="557">
        <v>27500</v>
      </c>
      <c r="I4498" s="97" t="s">
        <v>364</v>
      </c>
      <c r="J4498" s="160" t="s">
        <v>5951</v>
      </c>
      <c r="K4498" s="160">
        <v>304</v>
      </c>
      <c r="L4498" s="98" t="s">
        <v>6350</v>
      </c>
    </row>
    <row r="4499" spans="1:12" ht="127.5" hidden="1" x14ac:dyDescent="0.2">
      <c r="A4499" s="3">
        <v>4493</v>
      </c>
      <c r="B4499" s="97" t="s">
        <v>8661</v>
      </c>
      <c r="C4499" s="518" t="s">
        <v>6359</v>
      </c>
      <c r="D4499" s="97" t="s">
        <v>6360</v>
      </c>
      <c r="E4499" s="97"/>
      <c r="F4499" s="97" t="s">
        <v>5902</v>
      </c>
      <c r="G4499" s="163" t="s">
        <v>6361</v>
      </c>
      <c r="H4499" s="557">
        <v>260000</v>
      </c>
      <c r="I4499" s="97" t="s">
        <v>364</v>
      </c>
      <c r="J4499" s="160" t="s">
        <v>5951</v>
      </c>
      <c r="K4499" s="97">
        <v>304</v>
      </c>
      <c r="L4499" s="98" t="s">
        <v>6350</v>
      </c>
    </row>
    <row r="4500" spans="1:12" ht="216.75" hidden="1" x14ac:dyDescent="0.2">
      <c r="A4500" s="3">
        <v>4494</v>
      </c>
      <c r="B4500" s="97" t="s">
        <v>8661</v>
      </c>
      <c r="C4500" s="518" t="s">
        <v>6362</v>
      </c>
      <c r="D4500" s="97" t="s">
        <v>6363</v>
      </c>
      <c r="E4500" s="97"/>
      <c r="F4500" s="97" t="s">
        <v>5902</v>
      </c>
      <c r="G4500" s="160" t="s">
        <v>6364</v>
      </c>
      <c r="H4500" s="557">
        <v>17100</v>
      </c>
      <c r="I4500" s="97" t="s">
        <v>364</v>
      </c>
      <c r="J4500" s="160" t="s">
        <v>5951</v>
      </c>
      <c r="K4500" s="97">
        <v>304</v>
      </c>
      <c r="L4500" s="98" t="s">
        <v>6350</v>
      </c>
    </row>
    <row r="4501" spans="1:12" ht="127.5" hidden="1" x14ac:dyDescent="0.2">
      <c r="A4501" s="3">
        <v>4495</v>
      </c>
      <c r="B4501" s="97" t="s">
        <v>8661</v>
      </c>
      <c r="C4501" s="518" t="s">
        <v>6365</v>
      </c>
      <c r="D4501" s="97" t="s">
        <v>6366</v>
      </c>
      <c r="E4501" s="97"/>
      <c r="F4501" s="97" t="s">
        <v>5902</v>
      </c>
      <c r="G4501" s="160" t="s">
        <v>6367</v>
      </c>
      <c r="H4501" s="557">
        <v>19950</v>
      </c>
      <c r="I4501" s="97" t="s">
        <v>364</v>
      </c>
      <c r="J4501" s="160" t="s">
        <v>5951</v>
      </c>
      <c r="K4501" s="160">
        <v>304</v>
      </c>
      <c r="L4501" s="98" t="s">
        <v>6350</v>
      </c>
    </row>
    <row r="4502" spans="1:12" ht="63.75" hidden="1" x14ac:dyDescent="0.2">
      <c r="A4502" s="3">
        <v>4496</v>
      </c>
      <c r="B4502" s="97" t="s">
        <v>8661</v>
      </c>
      <c r="C4502" s="98" t="s">
        <v>6368</v>
      </c>
      <c r="D4502" s="97" t="s">
        <v>6369</v>
      </c>
      <c r="E4502" s="97"/>
      <c r="F4502" s="97" t="s">
        <v>5902</v>
      </c>
      <c r="G4502" s="160" t="s">
        <v>6370</v>
      </c>
      <c r="H4502" s="557">
        <f>965*2</f>
        <v>1930</v>
      </c>
      <c r="I4502" s="97" t="s">
        <v>35</v>
      </c>
      <c r="J4502" s="160" t="s">
        <v>5951</v>
      </c>
      <c r="K4502" s="160">
        <v>314</v>
      </c>
      <c r="L4502" s="98" t="s">
        <v>6371</v>
      </c>
    </row>
    <row r="4503" spans="1:12" ht="63.75" hidden="1" x14ac:dyDescent="0.2">
      <c r="A4503" s="3">
        <v>4497</v>
      </c>
      <c r="B4503" s="97" t="s">
        <v>8661</v>
      </c>
      <c r="C4503" s="98" t="s">
        <v>6372</v>
      </c>
      <c r="D4503" s="97" t="s">
        <v>6373</v>
      </c>
      <c r="E4503" s="97"/>
      <c r="F4503" s="97" t="s">
        <v>5902</v>
      </c>
      <c r="G4503" s="160" t="s">
        <v>6370</v>
      </c>
      <c r="H4503" s="557">
        <f>755*2</f>
        <v>1510</v>
      </c>
      <c r="I4503" s="97" t="s">
        <v>35</v>
      </c>
      <c r="J4503" s="160" t="s">
        <v>5951</v>
      </c>
      <c r="K4503" s="160">
        <v>314</v>
      </c>
      <c r="L4503" s="98" t="s">
        <v>6371</v>
      </c>
    </row>
    <row r="4504" spans="1:12" ht="63.75" hidden="1" x14ac:dyDescent="0.2">
      <c r="A4504" s="3">
        <v>4498</v>
      </c>
      <c r="B4504" s="97" t="s">
        <v>8661</v>
      </c>
      <c r="C4504" s="98" t="s">
        <v>6374</v>
      </c>
      <c r="D4504" s="97" t="s">
        <v>6369</v>
      </c>
      <c r="E4504" s="97"/>
      <c r="F4504" s="97" t="s">
        <v>5902</v>
      </c>
      <c r="G4504" s="160" t="s">
        <v>6370</v>
      </c>
      <c r="H4504" s="557">
        <f>1385*2</f>
        <v>2770</v>
      </c>
      <c r="I4504" s="97" t="s">
        <v>35</v>
      </c>
      <c r="J4504" s="160" t="s">
        <v>5951</v>
      </c>
      <c r="K4504" s="160">
        <v>314</v>
      </c>
      <c r="L4504" s="98" t="s">
        <v>6371</v>
      </c>
    </row>
    <row r="4505" spans="1:12" ht="63.75" hidden="1" x14ac:dyDescent="0.2">
      <c r="A4505" s="3">
        <v>4499</v>
      </c>
      <c r="B4505" s="97" t="s">
        <v>8661</v>
      </c>
      <c r="C4505" s="98" t="s">
        <v>6375</v>
      </c>
      <c r="D4505" s="97" t="s">
        <v>6369</v>
      </c>
      <c r="E4505" s="97"/>
      <c r="F4505" s="97" t="s">
        <v>5902</v>
      </c>
      <c r="G4505" s="160" t="s">
        <v>6376</v>
      </c>
      <c r="H4505" s="557">
        <f>840*2</f>
        <v>1680</v>
      </c>
      <c r="I4505" s="97" t="s">
        <v>35</v>
      </c>
      <c r="J4505" s="160" t="s">
        <v>5951</v>
      </c>
      <c r="K4505" s="160">
        <v>314</v>
      </c>
      <c r="L4505" s="98" t="s">
        <v>6371</v>
      </c>
    </row>
    <row r="4506" spans="1:12" ht="63.75" hidden="1" x14ac:dyDescent="0.2">
      <c r="A4506" s="3">
        <v>4500</v>
      </c>
      <c r="B4506" s="97" t="s">
        <v>8661</v>
      </c>
      <c r="C4506" s="98" t="s">
        <v>6377</v>
      </c>
      <c r="D4506" s="97" t="s">
        <v>6373</v>
      </c>
      <c r="E4506" s="97"/>
      <c r="F4506" s="97" t="s">
        <v>5902</v>
      </c>
      <c r="G4506" s="160" t="s">
        <v>6376</v>
      </c>
      <c r="H4506" s="557">
        <f>9*100</f>
        <v>900</v>
      </c>
      <c r="I4506" s="97" t="s">
        <v>35</v>
      </c>
      <c r="J4506" s="160" t="s">
        <v>5951</v>
      </c>
      <c r="K4506" s="160">
        <v>314</v>
      </c>
      <c r="L4506" s="98" t="s">
        <v>6371</v>
      </c>
    </row>
    <row r="4507" spans="1:12" ht="63.75" hidden="1" x14ac:dyDescent="0.2">
      <c r="A4507" s="3">
        <v>4501</v>
      </c>
      <c r="B4507" s="97" t="s">
        <v>8661</v>
      </c>
      <c r="C4507" s="98" t="s">
        <v>6378</v>
      </c>
      <c r="D4507" s="97" t="s">
        <v>6369</v>
      </c>
      <c r="E4507" s="97"/>
      <c r="F4507" s="97" t="s">
        <v>5902</v>
      </c>
      <c r="G4507" s="160" t="s">
        <v>6376</v>
      </c>
      <c r="H4507" s="557">
        <f>1400*2</f>
        <v>2800</v>
      </c>
      <c r="I4507" s="97" t="s">
        <v>35</v>
      </c>
      <c r="J4507" s="160" t="s">
        <v>5951</v>
      </c>
      <c r="K4507" s="160">
        <v>314</v>
      </c>
      <c r="L4507" s="98" t="s">
        <v>6371</v>
      </c>
    </row>
    <row r="4508" spans="1:12" ht="63.75" hidden="1" x14ac:dyDescent="0.2">
      <c r="A4508" s="3">
        <v>4502</v>
      </c>
      <c r="B4508" s="97" t="s">
        <v>8661</v>
      </c>
      <c r="C4508" s="98" t="s">
        <v>6379</v>
      </c>
      <c r="D4508" s="97" t="s">
        <v>6360</v>
      </c>
      <c r="E4508" s="97"/>
      <c r="F4508" s="97" t="s">
        <v>5902</v>
      </c>
      <c r="G4508" s="160" t="s">
        <v>6380</v>
      </c>
      <c r="H4508" s="557">
        <v>91800</v>
      </c>
      <c r="I4508" s="97" t="s">
        <v>35</v>
      </c>
      <c r="J4508" s="160" t="s">
        <v>5951</v>
      </c>
      <c r="K4508" s="160">
        <v>314</v>
      </c>
      <c r="L4508" s="98" t="s">
        <v>6371</v>
      </c>
    </row>
    <row r="4509" spans="1:12" ht="63.75" hidden="1" x14ac:dyDescent="0.2">
      <c r="A4509" s="3">
        <v>4503</v>
      </c>
      <c r="B4509" s="97" t="s">
        <v>8661</v>
      </c>
      <c r="C4509" s="98" t="s">
        <v>6381</v>
      </c>
      <c r="D4509" s="97" t="s">
        <v>6382</v>
      </c>
      <c r="E4509" s="97"/>
      <c r="F4509" s="97" t="s">
        <v>5902</v>
      </c>
      <c r="G4509" s="160" t="s">
        <v>6383</v>
      </c>
      <c r="H4509" s="557">
        <f>3250*2</f>
        <v>6500</v>
      </c>
      <c r="I4509" s="97" t="s">
        <v>35</v>
      </c>
      <c r="J4509" s="160" t="s">
        <v>5951</v>
      </c>
      <c r="K4509" s="160">
        <v>314</v>
      </c>
      <c r="L4509" s="98" t="s">
        <v>6371</v>
      </c>
    </row>
    <row r="4510" spans="1:12" ht="63.75" hidden="1" x14ac:dyDescent="0.2">
      <c r="A4510" s="3">
        <v>4504</v>
      </c>
      <c r="B4510" s="97" t="s">
        <v>8661</v>
      </c>
      <c r="C4510" s="98" t="s">
        <v>6384</v>
      </c>
      <c r="D4510" s="97" t="s">
        <v>6382</v>
      </c>
      <c r="E4510" s="97"/>
      <c r="F4510" s="97" t="s">
        <v>5902</v>
      </c>
      <c r="G4510" s="160" t="s">
        <v>6383</v>
      </c>
      <c r="H4510" s="557">
        <v>5300</v>
      </c>
      <c r="I4510" s="97" t="s">
        <v>35</v>
      </c>
      <c r="J4510" s="160" t="s">
        <v>5951</v>
      </c>
      <c r="K4510" s="160">
        <v>314</v>
      </c>
      <c r="L4510" s="98" t="s">
        <v>6371</v>
      </c>
    </row>
    <row r="4511" spans="1:12" ht="63.75" hidden="1" x14ac:dyDescent="0.2">
      <c r="A4511" s="3">
        <v>4505</v>
      </c>
      <c r="B4511" s="97" t="s">
        <v>8661</v>
      </c>
      <c r="C4511" s="98" t="s">
        <v>6385</v>
      </c>
      <c r="D4511" s="97" t="s">
        <v>6386</v>
      </c>
      <c r="E4511" s="97"/>
      <c r="F4511" s="97" t="s">
        <v>5902</v>
      </c>
      <c r="G4511" s="160" t="s">
        <v>6383</v>
      </c>
      <c r="H4511" s="557">
        <v>10700</v>
      </c>
      <c r="I4511" s="97" t="s">
        <v>35</v>
      </c>
      <c r="J4511" s="160" t="s">
        <v>5951</v>
      </c>
      <c r="K4511" s="160">
        <v>314</v>
      </c>
      <c r="L4511" s="98" t="s">
        <v>6371</v>
      </c>
    </row>
    <row r="4512" spans="1:12" ht="63.75" hidden="1" x14ac:dyDescent="0.2">
      <c r="A4512" s="3">
        <v>4506</v>
      </c>
      <c r="B4512" s="97" t="s">
        <v>8661</v>
      </c>
      <c r="C4512" s="98" t="s">
        <v>6387</v>
      </c>
      <c r="D4512" s="97" t="s">
        <v>6386</v>
      </c>
      <c r="E4512" s="97"/>
      <c r="F4512" s="97" t="s">
        <v>5902</v>
      </c>
      <c r="G4512" s="160" t="s">
        <v>6383</v>
      </c>
      <c r="H4512" s="557">
        <v>4450</v>
      </c>
      <c r="I4512" s="97" t="s">
        <v>35</v>
      </c>
      <c r="J4512" s="160" t="s">
        <v>5951</v>
      </c>
      <c r="K4512" s="160">
        <v>314</v>
      </c>
      <c r="L4512" s="98" t="s">
        <v>6371</v>
      </c>
    </row>
    <row r="4513" spans="1:12" ht="63.75" hidden="1" x14ac:dyDescent="0.2">
      <c r="A4513" s="3">
        <v>4507</v>
      </c>
      <c r="B4513" s="97" t="s">
        <v>8661</v>
      </c>
      <c r="C4513" s="98" t="s">
        <v>6388</v>
      </c>
      <c r="D4513" s="97" t="s">
        <v>6386</v>
      </c>
      <c r="E4513" s="97"/>
      <c r="F4513" s="97" t="s">
        <v>5902</v>
      </c>
      <c r="G4513" s="160" t="s">
        <v>6389</v>
      </c>
      <c r="H4513" s="557">
        <v>1000</v>
      </c>
      <c r="I4513" s="97" t="s">
        <v>35</v>
      </c>
      <c r="J4513" s="160" t="s">
        <v>5951</v>
      </c>
      <c r="K4513" s="160">
        <v>314</v>
      </c>
      <c r="L4513" s="98" t="s">
        <v>6371</v>
      </c>
    </row>
    <row r="4514" spans="1:12" ht="63.75" hidden="1" x14ac:dyDescent="0.2">
      <c r="A4514" s="3">
        <v>4508</v>
      </c>
      <c r="B4514" s="97" t="s">
        <v>8661</v>
      </c>
      <c r="C4514" s="98" t="s">
        <v>6390</v>
      </c>
      <c r="D4514" s="97" t="s">
        <v>6386</v>
      </c>
      <c r="E4514" s="97"/>
      <c r="F4514" s="97" t="s">
        <v>5902</v>
      </c>
      <c r="G4514" s="160" t="s">
        <v>6389</v>
      </c>
      <c r="H4514" s="557">
        <v>3350</v>
      </c>
      <c r="I4514" s="97" t="s">
        <v>35</v>
      </c>
      <c r="J4514" s="160" t="s">
        <v>5951</v>
      </c>
      <c r="K4514" s="160">
        <v>314</v>
      </c>
      <c r="L4514" s="98" t="s">
        <v>6371</v>
      </c>
    </row>
    <row r="4515" spans="1:12" ht="63.75" hidden="1" x14ac:dyDescent="0.2">
      <c r="A4515" s="3">
        <v>4509</v>
      </c>
      <c r="B4515" s="97" t="s">
        <v>8661</v>
      </c>
      <c r="C4515" s="98" t="s">
        <v>6391</v>
      </c>
      <c r="D4515" s="97" t="s">
        <v>6386</v>
      </c>
      <c r="E4515" s="97"/>
      <c r="F4515" s="97" t="s">
        <v>5902</v>
      </c>
      <c r="G4515" s="160" t="s">
        <v>6389</v>
      </c>
      <c r="H4515" s="557">
        <v>4050</v>
      </c>
      <c r="I4515" s="97" t="s">
        <v>35</v>
      </c>
      <c r="J4515" s="160" t="s">
        <v>5951</v>
      </c>
      <c r="K4515" s="160">
        <v>314</v>
      </c>
      <c r="L4515" s="98" t="s">
        <v>6371</v>
      </c>
    </row>
    <row r="4516" spans="1:12" ht="63.75" hidden="1" x14ac:dyDescent="0.2">
      <c r="A4516" s="3">
        <v>4510</v>
      </c>
      <c r="B4516" s="97" t="s">
        <v>8661</v>
      </c>
      <c r="C4516" s="98" t="s">
        <v>6392</v>
      </c>
      <c r="D4516" s="97" t="s">
        <v>6382</v>
      </c>
      <c r="E4516" s="97"/>
      <c r="F4516" s="97" t="s">
        <v>5902</v>
      </c>
      <c r="G4516" s="160" t="s">
        <v>6393</v>
      </c>
      <c r="H4516" s="557">
        <v>12000</v>
      </c>
      <c r="I4516" s="97" t="s">
        <v>35</v>
      </c>
      <c r="J4516" s="160" t="s">
        <v>5951</v>
      </c>
      <c r="K4516" s="160">
        <v>314</v>
      </c>
      <c r="L4516" s="98" t="s">
        <v>6371</v>
      </c>
    </row>
    <row r="4517" spans="1:12" ht="178.5" hidden="1" x14ac:dyDescent="0.2">
      <c r="A4517" s="3">
        <v>4511</v>
      </c>
      <c r="B4517" s="97" t="s">
        <v>8661</v>
      </c>
      <c r="C4517" s="518" t="s">
        <v>6394</v>
      </c>
      <c r="D4517" s="97" t="s">
        <v>6395</v>
      </c>
      <c r="E4517" s="97"/>
      <c r="F4517" s="97" t="s">
        <v>5902</v>
      </c>
      <c r="G4517" s="160" t="s">
        <v>6396</v>
      </c>
      <c r="H4517" s="557">
        <v>446000</v>
      </c>
      <c r="I4517" s="97" t="s">
        <v>35</v>
      </c>
      <c r="J4517" s="160" t="s">
        <v>5951</v>
      </c>
      <c r="K4517" s="160">
        <v>314</v>
      </c>
      <c r="L4517" s="98" t="s">
        <v>6371</v>
      </c>
    </row>
    <row r="4518" spans="1:12" ht="63.75" hidden="1" x14ac:dyDescent="0.2">
      <c r="A4518" s="3">
        <v>4512</v>
      </c>
      <c r="B4518" s="97" t="s">
        <v>8661</v>
      </c>
      <c r="C4518" s="98" t="s">
        <v>6397</v>
      </c>
      <c r="D4518" s="160" t="s">
        <v>6398</v>
      </c>
      <c r="E4518" s="160"/>
      <c r="F4518" s="97" t="s">
        <v>5902</v>
      </c>
      <c r="G4518" s="160" t="s">
        <v>6399</v>
      </c>
      <c r="H4518" s="557">
        <v>37800</v>
      </c>
      <c r="I4518" s="97" t="s">
        <v>3648</v>
      </c>
      <c r="J4518" s="160" t="s">
        <v>5951</v>
      </c>
      <c r="K4518" s="160">
        <v>324</v>
      </c>
      <c r="L4518" s="98" t="s">
        <v>6400</v>
      </c>
    </row>
    <row r="4519" spans="1:12" ht="63.75" hidden="1" x14ac:dyDescent="0.2">
      <c r="A4519" s="3">
        <v>4513</v>
      </c>
      <c r="B4519" s="97" t="s">
        <v>8661</v>
      </c>
      <c r="C4519" s="98" t="s">
        <v>6401</v>
      </c>
      <c r="D4519" s="160" t="s">
        <v>6343</v>
      </c>
      <c r="E4519" s="160"/>
      <c r="F4519" s="97" t="s">
        <v>5902</v>
      </c>
      <c r="G4519" s="160" t="s">
        <v>6402</v>
      </c>
      <c r="H4519" s="557">
        <v>12400</v>
      </c>
      <c r="I4519" s="97" t="s">
        <v>3648</v>
      </c>
      <c r="J4519" s="160" t="s">
        <v>5951</v>
      </c>
      <c r="K4519" s="160">
        <v>324</v>
      </c>
      <c r="L4519" s="98" t="s">
        <v>6400</v>
      </c>
    </row>
    <row r="4520" spans="1:12" ht="140.25" hidden="1" x14ac:dyDescent="0.2">
      <c r="A4520" s="3">
        <v>4514</v>
      </c>
      <c r="B4520" s="97" t="s">
        <v>8661</v>
      </c>
      <c r="C4520" s="98" t="s">
        <v>6403</v>
      </c>
      <c r="D4520" s="160" t="s">
        <v>6404</v>
      </c>
      <c r="E4520" s="160"/>
      <c r="F4520" s="97" t="s">
        <v>5902</v>
      </c>
      <c r="G4520" s="160" t="s">
        <v>6405</v>
      </c>
      <c r="H4520" s="557">
        <v>19160</v>
      </c>
      <c r="I4520" s="97" t="s">
        <v>3648</v>
      </c>
      <c r="J4520" s="160" t="s">
        <v>5951</v>
      </c>
      <c r="K4520" s="160">
        <v>324</v>
      </c>
      <c r="L4520" s="98" t="s">
        <v>6400</v>
      </c>
    </row>
    <row r="4521" spans="1:12" ht="89.25" hidden="1" x14ac:dyDescent="0.2">
      <c r="A4521" s="3">
        <v>4515</v>
      </c>
      <c r="B4521" s="97" t="s">
        <v>8661</v>
      </c>
      <c r="C4521" s="518" t="s">
        <v>6406</v>
      </c>
      <c r="D4521" s="97" t="s">
        <v>6407</v>
      </c>
      <c r="E4521" s="97"/>
      <c r="F4521" s="97" t="s">
        <v>5902</v>
      </c>
      <c r="G4521" s="160" t="s">
        <v>6408</v>
      </c>
      <c r="H4521" s="557">
        <v>122950</v>
      </c>
      <c r="I4521" s="97" t="s">
        <v>505</v>
      </c>
      <c r="J4521" s="160" t="s">
        <v>5951</v>
      </c>
      <c r="K4521" s="97">
        <v>324</v>
      </c>
      <c r="L4521" s="98" t="s">
        <v>6400</v>
      </c>
    </row>
    <row r="4522" spans="1:12" ht="63.75" hidden="1" x14ac:dyDescent="0.2">
      <c r="A4522" s="3">
        <v>4516</v>
      </c>
      <c r="B4522" s="97" t="s">
        <v>8661</v>
      </c>
      <c r="C4522" s="98" t="s">
        <v>6409</v>
      </c>
      <c r="D4522" s="97" t="s">
        <v>6404</v>
      </c>
      <c r="E4522" s="97"/>
      <c r="F4522" s="97" t="s">
        <v>5902</v>
      </c>
      <c r="G4522" s="528" t="s">
        <v>6410</v>
      </c>
      <c r="H4522" s="557">
        <v>12000</v>
      </c>
      <c r="I4522" s="97" t="s">
        <v>505</v>
      </c>
      <c r="J4522" s="160" t="s">
        <v>5951</v>
      </c>
      <c r="K4522" s="160">
        <v>324</v>
      </c>
      <c r="L4522" s="98" t="s">
        <v>6400</v>
      </c>
    </row>
    <row r="4523" spans="1:12" ht="63.75" hidden="1" x14ac:dyDescent="0.2">
      <c r="A4523" s="3">
        <v>4517</v>
      </c>
      <c r="B4523" s="97" t="s">
        <v>8661</v>
      </c>
      <c r="C4523" s="98" t="s">
        <v>6411</v>
      </c>
      <c r="D4523" s="97" t="s">
        <v>6412</v>
      </c>
      <c r="E4523" s="97"/>
      <c r="F4523" s="97" t="s">
        <v>5902</v>
      </c>
      <c r="G4523" s="160" t="s">
        <v>6413</v>
      </c>
      <c r="H4523" s="557">
        <v>21000</v>
      </c>
      <c r="I4523" s="97" t="s">
        <v>505</v>
      </c>
      <c r="J4523" s="160" t="s">
        <v>5951</v>
      </c>
      <c r="K4523" s="160">
        <v>324</v>
      </c>
      <c r="L4523" s="98" t="s">
        <v>6400</v>
      </c>
    </row>
    <row r="4524" spans="1:12" ht="63.75" hidden="1" x14ac:dyDescent="0.2">
      <c r="A4524" s="3">
        <v>4518</v>
      </c>
      <c r="B4524" s="97" t="s">
        <v>8661</v>
      </c>
      <c r="C4524" s="98" t="s">
        <v>6414</v>
      </c>
      <c r="D4524" s="97" t="s">
        <v>6352</v>
      </c>
      <c r="E4524" s="97"/>
      <c r="F4524" s="97" t="s">
        <v>5902</v>
      </c>
      <c r="G4524" s="160" t="s">
        <v>6415</v>
      </c>
      <c r="H4524" s="557">
        <v>3000</v>
      </c>
      <c r="I4524" s="97" t="s">
        <v>505</v>
      </c>
      <c r="J4524" s="160" t="s">
        <v>5951</v>
      </c>
      <c r="K4524" s="160">
        <v>324</v>
      </c>
      <c r="L4524" s="98" t="s">
        <v>6400</v>
      </c>
    </row>
    <row r="4525" spans="1:12" ht="63.75" hidden="1" x14ac:dyDescent="0.2">
      <c r="A4525" s="3">
        <v>4519</v>
      </c>
      <c r="B4525" s="97" t="s">
        <v>8661</v>
      </c>
      <c r="C4525" s="98" t="s">
        <v>6416</v>
      </c>
      <c r="D4525" s="97" t="s">
        <v>6352</v>
      </c>
      <c r="E4525" s="97"/>
      <c r="F4525" s="97" t="s">
        <v>5902</v>
      </c>
      <c r="G4525" s="160" t="s">
        <v>6417</v>
      </c>
      <c r="H4525" s="557">
        <v>2200</v>
      </c>
      <c r="I4525" s="97" t="s">
        <v>505</v>
      </c>
      <c r="J4525" s="160" t="s">
        <v>5951</v>
      </c>
      <c r="K4525" s="160">
        <v>324</v>
      </c>
      <c r="L4525" s="98" t="s">
        <v>6400</v>
      </c>
    </row>
    <row r="4526" spans="1:12" ht="63.75" hidden="1" x14ac:dyDescent="0.2">
      <c r="A4526" s="3">
        <v>4520</v>
      </c>
      <c r="B4526" s="97" t="s">
        <v>8661</v>
      </c>
      <c r="C4526" s="98" t="s">
        <v>6418</v>
      </c>
      <c r="D4526" s="97" t="s">
        <v>6352</v>
      </c>
      <c r="E4526" s="97"/>
      <c r="F4526" s="97" t="s">
        <v>5902</v>
      </c>
      <c r="G4526" s="160" t="s">
        <v>6419</v>
      </c>
      <c r="H4526" s="557">
        <v>23000</v>
      </c>
      <c r="I4526" s="97" t="s">
        <v>505</v>
      </c>
      <c r="J4526" s="160" t="s">
        <v>5951</v>
      </c>
      <c r="K4526" s="160">
        <v>324</v>
      </c>
      <c r="L4526" s="98" t="s">
        <v>6400</v>
      </c>
    </row>
    <row r="4527" spans="1:12" ht="63.75" hidden="1" x14ac:dyDescent="0.2">
      <c r="A4527" s="3">
        <v>4521</v>
      </c>
      <c r="B4527" s="97" t="s">
        <v>8661</v>
      </c>
      <c r="C4527" s="98" t="s">
        <v>6420</v>
      </c>
      <c r="D4527" s="97" t="s">
        <v>6352</v>
      </c>
      <c r="E4527" s="97"/>
      <c r="F4527" s="97" t="s">
        <v>5902</v>
      </c>
      <c r="G4527" s="160" t="s">
        <v>6421</v>
      </c>
      <c r="H4527" s="557">
        <v>2100</v>
      </c>
      <c r="I4527" s="97" t="s">
        <v>505</v>
      </c>
      <c r="J4527" s="160" t="s">
        <v>5951</v>
      </c>
      <c r="K4527" s="160">
        <v>324</v>
      </c>
      <c r="L4527" s="98" t="s">
        <v>6400</v>
      </c>
    </row>
    <row r="4528" spans="1:12" ht="63.75" hidden="1" x14ac:dyDescent="0.2">
      <c r="A4528" s="3">
        <v>4522</v>
      </c>
      <c r="B4528" s="97" t="s">
        <v>8661</v>
      </c>
      <c r="C4528" s="98" t="s">
        <v>6422</v>
      </c>
      <c r="D4528" s="97" t="s">
        <v>6352</v>
      </c>
      <c r="E4528" s="97"/>
      <c r="F4528" s="97" t="s">
        <v>5902</v>
      </c>
      <c r="G4528" s="528" t="s">
        <v>6423</v>
      </c>
      <c r="H4528" s="557">
        <v>11000</v>
      </c>
      <c r="I4528" s="97" t="s">
        <v>6424</v>
      </c>
      <c r="J4528" s="160" t="s">
        <v>5951</v>
      </c>
      <c r="K4528" s="160">
        <v>324</v>
      </c>
      <c r="L4528" s="98" t="s">
        <v>6400</v>
      </c>
    </row>
    <row r="4529" spans="1:12" ht="63.75" hidden="1" x14ac:dyDescent="0.2">
      <c r="A4529" s="3">
        <v>4523</v>
      </c>
      <c r="B4529" s="97" t="s">
        <v>8661</v>
      </c>
      <c r="C4529" s="98" t="s">
        <v>6425</v>
      </c>
      <c r="D4529" s="97" t="s">
        <v>6352</v>
      </c>
      <c r="E4529" s="97"/>
      <c r="F4529" s="97" t="s">
        <v>5902</v>
      </c>
      <c r="G4529" s="528" t="s">
        <v>6426</v>
      </c>
      <c r="H4529" s="557">
        <v>11000</v>
      </c>
      <c r="I4529" s="97" t="s">
        <v>6427</v>
      </c>
      <c r="J4529" s="160" t="s">
        <v>5951</v>
      </c>
      <c r="K4529" s="160">
        <v>324</v>
      </c>
      <c r="L4529" s="98" t="s">
        <v>6400</v>
      </c>
    </row>
    <row r="4530" spans="1:12" ht="63.75" hidden="1" x14ac:dyDescent="0.2">
      <c r="A4530" s="3">
        <v>4524</v>
      </c>
      <c r="B4530" s="97" t="s">
        <v>8661</v>
      </c>
      <c r="C4530" s="98" t="s">
        <v>6428</v>
      </c>
      <c r="D4530" s="97" t="s">
        <v>6352</v>
      </c>
      <c r="E4530" s="97"/>
      <c r="F4530" s="97" t="s">
        <v>5902</v>
      </c>
      <c r="G4530" s="528" t="s">
        <v>6429</v>
      </c>
      <c r="H4530" s="557">
        <v>11000</v>
      </c>
      <c r="I4530" s="97" t="s">
        <v>6427</v>
      </c>
      <c r="J4530" s="160" t="s">
        <v>5951</v>
      </c>
      <c r="K4530" s="160">
        <v>324</v>
      </c>
      <c r="L4530" s="98" t="s">
        <v>6400</v>
      </c>
    </row>
    <row r="4531" spans="1:12" ht="63.75" hidden="1" x14ac:dyDescent="0.2">
      <c r="A4531" s="3">
        <v>4525</v>
      </c>
      <c r="B4531" s="97" t="s">
        <v>8661</v>
      </c>
      <c r="C4531" s="98" t="s">
        <v>6430</v>
      </c>
      <c r="D4531" s="97" t="s">
        <v>6412</v>
      </c>
      <c r="E4531" s="97"/>
      <c r="F4531" s="97" t="s">
        <v>5902</v>
      </c>
      <c r="G4531" s="163" t="s">
        <v>6431</v>
      </c>
      <c r="H4531" s="557">
        <v>6500</v>
      </c>
      <c r="I4531" s="97" t="s">
        <v>6427</v>
      </c>
      <c r="J4531" s="160" t="s">
        <v>5951</v>
      </c>
      <c r="K4531" s="160">
        <v>324</v>
      </c>
      <c r="L4531" s="98" t="s">
        <v>6400</v>
      </c>
    </row>
    <row r="4532" spans="1:12" ht="63.75" hidden="1" x14ac:dyDescent="0.2">
      <c r="A4532" s="3">
        <v>4526</v>
      </c>
      <c r="B4532" s="97" t="s">
        <v>8661</v>
      </c>
      <c r="C4532" s="98" t="s">
        <v>6432</v>
      </c>
      <c r="D4532" s="97" t="s">
        <v>6412</v>
      </c>
      <c r="E4532" s="97"/>
      <c r="F4532" s="97" t="s">
        <v>5902</v>
      </c>
      <c r="G4532" s="528" t="s">
        <v>6431</v>
      </c>
      <c r="H4532" s="557">
        <v>6500</v>
      </c>
      <c r="I4532" s="97" t="s">
        <v>6427</v>
      </c>
      <c r="J4532" s="160" t="s">
        <v>5951</v>
      </c>
      <c r="K4532" s="160">
        <v>324</v>
      </c>
      <c r="L4532" s="98" t="s">
        <v>6400</v>
      </c>
    </row>
    <row r="4533" spans="1:12" ht="63.75" hidden="1" x14ac:dyDescent="0.2">
      <c r="A4533" s="3">
        <v>4527</v>
      </c>
      <c r="B4533" s="97" t="s">
        <v>8661</v>
      </c>
      <c r="C4533" s="529" t="s">
        <v>6433</v>
      </c>
      <c r="D4533" s="97" t="s">
        <v>6352</v>
      </c>
      <c r="E4533" s="97"/>
      <c r="F4533" s="97" t="s">
        <v>5902</v>
      </c>
      <c r="G4533" s="160" t="s">
        <v>6434</v>
      </c>
      <c r="H4533" s="557">
        <v>2300</v>
      </c>
      <c r="I4533" s="97" t="s">
        <v>6427</v>
      </c>
      <c r="J4533" s="160" t="s">
        <v>5951</v>
      </c>
      <c r="K4533" s="160">
        <v>324</v>
      </c>
      <c r="L4533" s="98" t="s">
        <v>6400</v>
      </c>
    </row>
    <row r="4534" spans="1:12" ht="63.75" hidden="1" x14ac:dyDescent="0.2">
      <c r="A4534" s="3">
        <v>4528</v>
      </c>
      <c r="B4534" s="97" t="s">
        <v>8661</v>
      </c>
      <c r="C4534" s="529" t="s">
        <v>6435</v>
      </c>
      <c r="D4534" s="97" t="s">
        <v>6352</v>
      </c>
      <c r="E4534" s="97"/>
      <c r="F4534" s="97" t="s">
        <v>5902</v>
      </c>
      <c r="G4534" s="160" t="s">
        <v>6436</v>
      </c>
      <c r="H4534" s="557">
        <v>11000</v>
      </c>
      <c r="I4534" s="97" t="s">
        <v>6427</v>
      </c>
      <c r="J4534" s="160" t="s">
        <v>5951</v>
      </c>
      <c r="K4534" s="160">
        <v>324</v>
      </c>
      <c r="L4534" s="98" t="s">
        <v>6400</v>
      </c>
    </row>
    <row r="4535" spans="1:12" ht="63.75" hidden="1" x14ac:dyDescent="0.2">
      <c r="A4535" s="3">
        <v>4529</v>
      </c>
      <c r="B4535" s="97" t="s">
        <v>8661</v>
      </c>
      <c r="C4535" s="529" t="s">
        <v>6437</v>
      </c>
      <c r="D4535" s="97" t="s">
        <v>6412</v>
      </c>
      <c r="E4535" s="97"/>
      <c r="F4535" s="97" t="s">
        <v>5902</v>
      </c>
      <c r="G4535" s="160" t="s">
        <v>6438</v>
      </c>
      <c r="H4535" s="557">
        <v>6500</v>
      </c>
      <c r="I4535" s="97" t="s">
        <v>6439</v>
      </c>
      <c r="J4535" s="160" t="s">
        <v>5951</v>
      </c>
      <c r="K4535" s="160">
        <v>324</v>
      </c>
      <c r="L4535" s="98" t="s">
        <v>6400</v>
      </c>
    </row>
    <row r="4536" spans="1:12" ht="63.75" hidden="1" x14ac:dyDescent="0.2">
      <c r="A4536" s="3">
        <v>4530</v>
      </c>
      <c r="B4536" s="97" t="s">
        <v>8661</v>
      </c>
      <c r="C4536" s="529" t="s">
        <v>6440</v>
      </c>
      <c r="D4536" s="97" t="s">
        <v>6382</v>
      </c>
      <c r="E4536" s="97"/>
      <c r="F4536" s="97" t="s">
        <v>5902</v>
      </c>
      <c r="G4536" s="160" t="s">
        <v>6417</v>
      </c>
      <c r="H4536" s="557">
        <v>6000</v>
      </c>
      <c r="I4536" s="97" t="s">
        <v>6427</v>
      </c>
      <c r="J4536" s="160" t="s">
        <v>5951</v>
      </c>
      <c r="K4536" s="160">
        <v>324</v>
      </c>
      <c r="L4536" s="98" t="s">
        <v>6400</v>
      </c>
    </row>
    <row r="4537" spans="1:12" ht="63.75" hidden="1" x14ac:dyDescent="0.2">
      <c r="A4537" s="3">
        <v>4531</v>
      </c>
      <c r="B4537" s="97" t="s">
        <v>8661</v>
      </c>
      <c r="C4537" s="518" t="s">
        <v>6441</v>
      </c>
      <c r="D4537" s="97" t="s">
        <v>6360</v>
      </c>
      <c r="E4537" s="97"/>
      <c r="F4537" s="97" t="s">
        <v>5902</v>
      </c>
      <c r="G4537" s="163" t="s">
        <v>6442</v>
      </c>
      <c r="H4537" s="557">
        <v>12000</v>
      </c>
      <c r="I4537" s="97" t="s">
        <v>6427</v>
      </c>
      <c r="J4537" s="160" t="s">
        <v>5951</v>
      </c>
      <c r="K4537" s="160">
        <v>324</v>
      </c>
      <c r="L4537" s="98" t="s">
        <v>6400</v>
      </c>
    </row>
    <row r="4538" spans="1:12" ht="63.75" hidden="1" x14ac:dyDescent="0.2">
      <c r="A4538" s="3">
        <v>4532</v>
      </c>
      <c r="B4538" s="97" t="s">
        <v>8661</v>
      </c>
      <c r="C4538" s="518" t="s">
        <v>6443</v>
      </c>
      <c r="D4538" s="97" t="s">
        <v>6360</v>
      </c>
      <c r="E4538" s="97"/>
      <c r="F4538" s="97" t="s">
        <v>5902</v>
      </c>
      <c r="G4538" s="163" t="s">
        <v>6444</v>
      </c>
      <c r="H4538" s="557">
        <v>12000</v>
      </c>
      <c r="I4538" s="97" t="s">
        <v>6427</v>
      </c>
      <c r="J4538" s="160" t="s">
        <v>5951</v>
      </c>
      <c r="K4538" s="160">
        <v>324</v>
      </c>
      <c r="L4538" s="98" t="s">
        <v>6400</v>
      </c>
    </row>
    <row r="4539" spans="1:12" ht="63.75" hidden="1" x14ac:dyDescent="0.2">
      <c r="A4539" s="3">
        <v>4533</v>
      </c>
      <c r="B4539" s="97" t="s">
        <v>8661</v>
      </c>
      <c r="C4539" s="518" t="s">
        <v>6445</v>
      </c>
      <c r="D4539" s="97" t="s">
        <v>6360</v>
      </c>
      <c r="E4539" s="97"/>
      <c r="F4539" s="97" t="s">
        <v>5902</v>
      </c>
      <c r="G4539" s="163" t="s">
        <v>6446</v>
      </c>
      <c r="H4539" s="557">
        <v>12000</v>
      </c>
      <c r="I4539" s="97" t="s">
        <v>6427</v>
      </c>
      <c r="J4539" s="160" t="s">
        <v>5951</v>
      </c>
      <c r="K4539" s="160">
        <v>324</v>
      </c>
      <c r="L4539" s="98" t="s">
        <v>6400</v>
      </c>
    </row>
    <row r="4540" spans="1:12" ht="63.75" hidden="1" x14ac:dyDescent="0.2">
      <c r="A4540" s="3">
        <v>4534</v>
      </c>
      <c r="B4540" s="97" t="s">
        <v>8661</v>
      </c>
      <c r="C4540" s="518" t="s">
        <v>6447</v>
      </c>
      <c r="D4540" s="97" t="s">
        <v>6360</v>
      </c>
      <c r="E4540" s="97"/>
      <c r="F4540" s="97" t="s">
        <v>5902</v>
      </c>
      <c r="G4540" s="163" t="s">
        <v>6448</v>
      </c>
      <c r="H4540" s="557">
        <v>12000</v>
      </c>
      <c r="I4540" s="97" t="s">
        <v>6427</v>
      </c>
      <c r="J4540" s="160" t="s">
        <v>5951</v>
      </c>
      <c r="K4540" s="160">
        <v>324</v>
      </c>
      <c r="L4540" s="98" t="s">
        <v>6400</v>
      </c>
    </row>
    <row r="4541" spans="1:12" ht="63.75" hidden="1" x14ac:dyDescent="0.2">
      <c r="A4541" s="3">
        <v>4535</v>
      </c>
      <c r="B4541" s="97" t="s">
        <v>8661</v>
      </c>
      <c r="C4541" s="518" t="s">
        <v>6449</v>
      </c>
      <c r="D4541" s="97" t="s">
        <v>6360</v>
      </c>
      <c r="E4541" s="97"/>
      <c r="F4541" s="97" t="s">
        <v>5902</v>
      </c>
      <c r="G4541" s="160" t="s">
        <v>6442</v>
      </c>
      <c r="H4541" s="557">
        <v>20000</v>
      </c>
      <c r="I4541" s="97" t="s">
        <v>6427</v>
      </c>
      <c r="J4541" s="160" t="s">
        <v>5951</v>
      </c>
      <c r="K4541" s="160">
        <v>324</v>
      </c>
      <c r="L4541" s="98" t="s">
        <v>6400</v>
      </c>
    </row>
    <row r="4542" spans="1:12" ht="63.75" hidden="1" x14ac:dyDescent="0.2">
      <c r="A4542" s="3">
        <v>4536</v>
      </c>
      <c r="B4542" s="97" t="s">
        <v>8661</v>
      </c>
      <c r="C4542" s="529" t="s">
        <v>6450</v>
      </c>
      <c r="D4542" s="97" t="s">
        <v>6360</v>
      </c>
      <c r="E4542" s="97"/>
      <c r="F4542" s="97" t="s">
        <v>5902</v>
      </c>
      <c r="G4542" s="160">
        <v>40175208</v>
      </c>
      <c r="H4542" s="557">
        <v>4400</v>
      </c>
      <c r="I4542" s="97" t="s">
        <v>6427</v>
      </c>
      <c r="J4542" s="160" t="s">
        <v>5951</v>
      </c>
      <c r="K4542" s="160">
        <v>324</v>
      </c>
      <c r="L4542" s="98" t="s">
        <v>6400</v>
      </c>
    </row>
    <row r="4543" spans="1:12" ht="63.75" hidden="1" x14ac:dyDescent="0.2">
      <c r="A4543" s="3">
        <v>4537</v>
      </c>
      <c r="B4543" s="97" t="s">
        <v>8661</v>
      </c>
      <c r="C4543" s="529" t="s">
        <v>6451</v>
      </c>
      <c r="D4543" s="97" t="s">
        <v>6360</v>
      </c>
      <c r="E4543" s="97"/>
      <c r="F4543" s="97" t="s">
        <v>5902</v>
      </c>
      <c r="G4543" s="160">
        <v>40175208</v>
      </c>
      <c r="H4543" s="557">
        <v>4400</v>
      </c>
      <c r="I4543" s="97" t="s">
        <v>6427</v>
      </c>
      <c r="J4543" s="160" t="s">
        <v>5951</v>
      </c>
      <c r="K4543" s="160">
        <v>324</v>
      </c>
      <c r="L4543" s="98" t="s">
        <v>6400</v>
      </c>
    </row>
    <row r="4544" spans="1:12" ht="63.75" hidden="1" x14ac:dyDescent="0.2">
      <c r="A4544" s="3">
        <v>4538</v>
      </c>
      <c r="B4544" s="97" t="s">
        <v>8661</v>
      </c>
      <c r="C4544" s="529" t="s">
        <v>6452</v>
      </c>
      <c r="D4544" s="97" t="s">
        <v>6360</v>
      </c>
      <c r="E4544" s="97"/>
      <c r="F4544" s="97" t="s">
        <v>5902</v>
      </c>
      <c r="G4544" s="160">
        <v>40171521</v>
      </c>
      <c r="H4544" s="557">
        <v>4400</v>
      </c>
      <c r="I4544" s="97" t="s">
        <v>6427</v>
      </c>
      <c r="J4544" s="160" t="s">
        <v>5951</v>
      </c>
      <c r="K4544" s="160">
        <v>324</v>
      </c>
      <c r="L4544" s="98" t="s">
        <v>6400</v>
      </c>
    </row>
    <row r="4545" spans="1:12" ht="63.75" hidden="1" x14ac:dyDescent="0.2">
      <c r="A4545" s="3">
        <v>4539</v>
      </c>
      <c r="B4545" s="97" t="s">
        <v>8661</v>
      </c>
      <c r="C4545" s="529" t="s">
        <v>6453</v>
      </c>
      <c r="D4545" s="97" t="s">
        <v>6360</v>
      </c>
      <c r="E4545" s="97"/>
      <c r="F4545" s="97" t="s">
        <v>5902</v>
      </c>
      <c r="G4545" s="160">
        <v>40142008</v>
      </c>
      <c r="H4545" s="557">
        <v>4400</v>
      </c>
      <c r="I4545" s="97" t="s">
        <v>6427</v>
      </c>
      <c r="J4545" s="160" t="s">
        <v>5951</v>
      </c>
      <c r="K4545" s="160">
        <v>324</v>
      </c>
      <c r="L4545" s="98" t="s">
        <v>6400</v>
      </c>
    </row>
    <row r="4546" spans="1:12" ht="63.75" hidden="1" x14ac:dyDescent="0.2">
      <c r="A4546" s="3">
        <v>4540</v>
      </c>
      <c r="B4546" s="97" t="s">
        <v>8661</v>
      </c>
      <c r="C4546" s="529" t="s">
        <v>6454</v>
      </c>
      <c r="D4546" s="97" t="s">
        <v>6360</v>
      </c>
      <c r="E4546" s="97"/>
      <c r="F4546" s="97" t="s">
        <v>5902</v>
      </c>
      <c r="G4546" s="160">
        <v>40171708</v>
      </c>
      <c r="H4546" s="557">
        <v>4400</v>
      </c>
      <c r="I4546" s="97" t="s">
        <v>6427</v>
      </c>
      <c r="J4546" s="160" t="s">
        <v>5951</v>
      </c>
      <c r="K4546" s="160">
        <v>324</v>
      </c>
      <c r="L4546" s="98" t="s">
        <v>6400</v>
      </c>
    </row>
    <row r="4547" spans="1:12" ht="63.75" hidden="1" x14ac:dyDescent="0.2">
      <c r="A4547" s="3">
        <v>4541</v>
      </c>
      <c r="B4547" s="97" t="s">
        <v>8661</v>
      </c>
      <c r="C4547" s="98" t="s">
        <v>6455</v>
      </c>
      <c r="D4547" s="97" t="s">
        <v>6360</v>
      </c>
      <c r="E4547" s="97"/>
      <c r="F4547" s="97" t="s">
        <v>5902</v>
      </c>
      <c r="G4547" s="160" t="s">
        <v>6456</v>
      </c>
      <c r="H4547" s="557">
        <v>16000</v>
      </c>
      <c r="I4547" s="97" t="s">
        <v>505</v>
      </c>
      <c r="J4547" s="160" t="s">
        <v>5951</v>
      </c>
      <c r="K4547" s="160">
        <v>324</v>
      </c>
      <c r="L4547" s="98" t="s">
        <v>6400</v>
      </c>
    </row>
    <row r="4548" spans="1:12" ht="63.75" hidden="1" x14ac:dyDescent="0.2">
      <c r="A4548" s="3">
        <v>4542</v>
      </c>
      <c r="B4548" s="97" t="s">
        <v>8661</v>
      </c>
      <c r="C4548" s="98" t="s">
        <v>6457</v>
      </c>
      <c r="D4548" s="97" t="s">
        <v>6369</v>
      </c>
      <c r="E4548" s="97"/>
      <c r="F4548" s="97" t="s">
        <v>5902</v>
      </c>
      <c r="G4548" s="160" t="s">
        <v>6458</v>
      </c>
      <c r="H4548" s="557">
        <v>4400</v>
      </c>
      <c r="I4548" s="97" t="s">
        <v>505</v>
      </c>
      <c r="J4548" s="160" t="s">
        <v>5951</v>
      </c>
      <c r="K4548" s="160">
        <v>324</v>
      </c>
      <c r="L4548" s="98" t="s">
        <v>6400</v>
      </c>
    </row>
    <row r="4549" spans="1:12" ht="63.75" hidden="1" x14ac:dyDescent="0.2">
      <c r="A4549" s="3">
        <v>4543</v>
      </c>
      <c r="B4549" s="97" t="s">
        <v>8661</v>
      </c>
      <c r="C4549" s="98" t="s">
        <v>6459</v>
      </c>
      <c r="D4549" s="97" t="s">
        <v>3523</v>
      </c>
      <c r="E4549" s="97"/>
      <c r="F4549" s="97" t="s">
        <v>5902</v>
      </c>
      <c r="G4549" s="160" t="s">
        <v>6460</v>
      </c>
      <c r="H4549" s="557">
        <v>5000</v>
      </c>
      <c r="I4549" s="97" t="s">
        <v>669</v>
      </c>
      <c r="J4549" s="160" t="s">
        <v>5951</v>
      </c>
      <c r="K4549" s="160">
        <v>344</v>
      </c>
      <c r="L4549" s="98" t="s">
        <v>6461</v>
      </c>
    </row>
    <row r="4550" spans="1:12" ht="63.75" hidden="1" x14ac:dyDescent="0.2">
      <c r="A4550" s="3">
        <v>4544</v>
      </c>
      <c r="B4550" s="97" t="s">
        <v>8661</v>
      </c>
      <c r="C4550" s="98" t="s">
        <v>6462</v>
      </c>
      <c r="D4550" s="97" t="s">
        <v>6463</v>
      </c>
      <c r="E4550" s="97"/>
      <c r="F4550" s="97" t="s">
        <v>5902</v>
      </c>
      <c r="G4550" s="160" t="s">
        <v>6464</v>
      </c>
      <c r="H4550" s="557">
        <v>40000</v>
      </c>
      <c r="I4550" s="97" t="s">
        <v>669</v>
      </c>
      <c r="J4550" s="160" t="s">
        <v>5951</v>
      </c>
      <c r="K4550" s="160">
        <v>344</v>
      </c>
      <c r="L4550" s="98" t="s">
        <v>6461</v>
      </c>
    </row>
    <row r="4551" spans="1:12" ht="63.75" hidden="1" x14ac:dyDescent="0.2">
      <c r="A4551" s="3">
        <v>4545</v>
      </c>
      <c r="B4551" s="97" t="s">
        <v>8661</v>
      </c>
      <c r="C4551" s="98" t="s">
        <v>6465</v>
      </c>
      <c r="D4551" s="97" t="s">
        <v>3548</v>
      </c>
      <c r="E4551" s="97"/>
      <c r="F4551" s="97" t="s">
        <v>5902</v>
      </c>
      <c r="G4551" s="160" t="s">
        <v>6466</v>
      </c>
      <c r="H4551" s="557">
        <v>20000</v>
      </c>
      <c r="I4551" s="97" t="s">
        <v>669</v>
      </c>
      <c r="J4551" s="160" t="s">
        <v>5951</v>
      </c>
      <c r="K4551" s="160">
        <v>344</v>
      </c>
      <c r="L4551" s="98" t="s">
        <v>6461</v>
      </c>
    </row>
    <row r="4552" spans="1:12" ht="63.75" hidden="1" x14ac:dyDescent="0.2">
      <c r="A4552" s="3">
        <v>4546</v>
      </c>
      <c r="B4552" s="97" t="s">
        <v>8661</v>
      </c>
      <c r="C4552" s="98" t="s">
        <v>6467</v>
      </c>
      <c r="D4552" s="97" t="s">
        <v>6463</v>
      </c>
      <c r="E4552" s="97"/>
      <c r="F4552" s="97" t="s">
        <v>5902</v>
      </c>
      <c r="G4552" s="160" t="s">
        <v>6468</v>
      </c>
      <c r="H4552" s="557">
        <v>40000</v>
      </c>
      <c r="I4552" s="97" t="s">
        <v>669</v>
      </c>
      <c r="J4552" s="160" t="s">
        <v>5951</v>
      </c>
      <c r="K4552" s="160">
        <v>344</v>
      </c>
      <c r="L4552" s="98" t="s">
        <v>6461</v>
      </c>
    </row>
    <row r="4553" spans="1:12" ht="63.75" hidden="1" x14ac:dyDescent="0.2">
      <c r="A4553" s="3">
        <v>4547</v>
      </c>
      <c r="B4553" s="97" t="s">
        <v>8661</v>
      </c>
      <c r="C4553" s="98" t="s">
        <v>6469</v>
      </c>
      <c r="D4553" s="97" t="s">
        <v>3523</v>
      </c>
      <c r="E4553" s="97"/>
      <c r="F4553" s="97" t="s">
        <v>5902</v>
      </c>
      <c r="G4553" s="160" t="s">
        <v>6470</v>
      </c>
      <c r="H4553" s="557">
        <v>30000</v>
      </c>
      <c r="I4553" s="97" t="s">
        <v>669</v>
      </c>
      <c r="J4553" s="160" t="s">
        <v>5951</v>
      </c>
      <c r="K4553" s="160">
        <v>344</v>
      </c>
      <c r="L4553" s="98" t="s">
        <v>6461</v>
      </c>
    </row>
    <row r="4554" spans="1:12" ht="63.75" hidden="1" x14ac:dyDescent="0.2">
      <c r="A4554" s="3">
        <v>4548</v>
      </c>
      <c r="B4554" s="97" t="s">
        <v>8661</v>
      </c>
      <c r="C4554" s="98" t="s">
        <v>6471</v>
      </c>
      <c r="D4554" s="97" t="s">
        <v>6463</v>
      </c>
      <c r="E4554" s="97"/>
      <c r="F4554" s="97" t="s">
        <v>5902</v>
      </c>
      <c r="G4554" s="160" t="s">
        <v>6472</v>
      </c>
      <c r="H4554" s="557">
        <v>75000</v>
      </c>
      <c r="I4554" s="97" t="s">
        <v>669</v>
      </c>
      <c r="J4554" s="160" t="s">
        <v>5951</v>
      </c>
      <c r="K4554" s="160">
        <v>344</v>
      </c>
      <c r="L4554" s="98" t="s">
        <v>6461</v>
      </c>
    </row>
    <row r="4555" spans="1:12" ht="63.75" hidden="1" x14ac:dyDescent="0.2">
      <c r="A4555" s="3">
        <v>4549</v>
      </c>
      <c r="B4555" s="97" t="s">
        <v>8661</v>
      </c>
      <c r="C4555" s="98" t="s">
        <v>6473</v>
      </c>
      <c r="D4555" s="97" t="s">
        <v>3548</v>
      </c>
      <c r="E4555" s="97"/>
      <c r="F4555" s="97" t="s">
        <v>5902</v>
      </c>
      <c r="G4555" s="160" t="s">
        <v>6474</v>
      </c>
      <c r="H4555" s="557">
        <v>22600</v>
      </c>
      <c r="I4555" s="97" t="s">
        <v>669</v>
      </c>
      <c r="J4555" s="160" t="s">
        <v>5951</v>
      </c>
      <c r="K4555" s="160">
        <v>344</v>
      </c>
      <c r="L4555" s="98" t="s">
        <v>6461</v>
      </c>
    </row>
    <row r="4556" spans="1:12" ht="63.75" hidden="1" x14ac:dyDescent="0.2">
      <c r="A4556" s="3">
        <v>4550</v>
      </c>
      <c r="B4556" s="97" t="s">
        <v>8661</v>
      </c>
      <c r="C4556" s="98" t="s">
        <v>6475</v>
      </c>
      <c r="D4556" s="97" t="s">
        <v>3548</v>
      </c>
      <c r="E4556" s="97"/>
      <c r="F4556" s="97" t="s">
        <v>5902</v>
      </c>
      <c r="G4556" s="160" t="s">
        <v>6476</v>
      </c>
      <c r="H4556" s="557">
        <v>18000</v>
      </c>
      <c r="I4556" s="97" t="s">
        <v>669</v>
      </c>
      <c r="J4556" s="160" t="s">
        <v>5951</v>
      </c>
      <c r="K4556" s="160">
        <v>344</v>
      </c>
      <c r="L4556" s="98" t="s">
        <v>6461</v>
      </c>
    </row>
    <row r="4557" spans="1:12" ht="63.75" hidden="1" x14ac:dyDescent="0.2">
      <c r="A4557" s="3">
        <v>4551</v>
      </c>
      <c r="B4557" s="97" t="s">
        <v>8661</v>
      </c>
      <c r="C4557" s="98" t="s">
        <v>6477</v>
      </c>
      <c r="D4557" s="97" t="s">
        <v>3523</v>
      </c>
      <c r="E4557" s="97"/>
      <c r="F4557" s="97" t="s">
        <v>5902</v>
      </c>
      <c r="G4557" s="160" t="s">
        <v>6478</v>
      </c>
      <c r="H4557" s="557">
        <v>18000</v>
      </c>
      <c r="I4557" s="97" t="s">
        <v>669</v>
      </c>
      <c r="J4557" s="160" t="s">
        <v>5951</v>
      </c>
      <c r="K4557" s="160">
        <v>344</v>
      </c>
      <c r="L4557" s="98" t="s">
        <v>6461</v>
      </c>
    </row>
    <row r="4558" spans="1:12" ht="63.75" hidden="1" x14ac:dyDescent="0.2">
      <c r="A4558" s="3">
        <v>4552</v>
      </c>
      <c r="B4558" s="97" t="s">
        <v>8661</v>
      </c>
      <c r="C4558" s="518" t="s">
        <v>6479</v>
      </c>
      <c r="D4558" s="97" t="s">
        <v>3821</v>
      </c>
      <c r="E4558" s="97"/>
      <c r="F4558" s="97" t="s">
        <v>5902</v>
      </c>
      <c r="G4558" s="160" t="s">
        <v>6480</v>
      </c>
      <c r="H4558" s="557">
        <v>50000</v>
      </c>
      <c r="I4558" s="97" t="s">
        <v>724</v>
      </c>
      <c r="J4558" s="160" t="s">
        <v>5951</v>
      </c>
      <c r="K4558" s="160">
        <v>344</v>
      </c>
      <c r="L4558" s="98" t="s">
        <v>6461</v>
      </c>
    </row>
    <row r="4559" spans="1:12" ht="38.25" hidden="1" x14ac:dyDescent="0.2">
      <c r="A4559" s="3">
        <v>4553</v>
      </c>
      <c r="B4559" s="97" t="s">
        <v>8661</v>
      </c>
      <c r="C4559" s="518" t="s">
        <v>6481</v>
      </c>
      <c r="D4559" s="97" t="s">
        <v>6360</v>
      </c>
      <c r="E4559" s="97"/>
      <c r="F4559" s="97" t="s">
        <v>5902</v>
      </c>
      <c r="G4559" s="160" t="s">
        <v>6482</v>
      </c>
      <c r="H4559" s="557">
        <v>21560</v>
      </c>
      <c r="I4559" s="97" t="s">
        <v>364</v>
      </c>
      <c r="J4559" s="160" t="s">
        <v>5951</v>
      </c>
      <c r="K4559" s="97">
        <v>350</v>
      </c>
      <c r="L4559" s="98" t="s">
        <v>6483</v>
      </c>
    </row>
    <row r="4560" spans="1:12" ht="63.75" hidden="1" x14ac:dyDescent="0.2">
      <c r="A4560" s="3">
        <v>4554</v>
      </c>
      <c r="B4560" s="97" t="s">
        <v>8661</v>
      </c>
      <c r="C4560" s="518" t="s">
        <v>6484</v>
      </c>
      <c r="D4560" s="97" t="s">
        <v>6360</v>
      </c>
      <c r="E4560" s="97"/>
      <c r="F4560" s="97" t="s">
        <v>5902</v>
      </c>
      <c r="G4560" s="160" t="s">
        <v>6029</v>
      </c>
      <c r="H4560" s="557">
        <v>23200</v>
      </c>
      <c r="I4560" s="97" t="s">
        <v>364</v>
      </c>
      <c r="J4560" s="160" t="s">
        <v>5951</v>
      </c>
      <c r="K4560" s="97">
        <v>350</v>
      </c>
      <c r="L4560" s="98" t="s">
        <v>6483</v>
      </c>
    </row>
    <row r="4561" spans="1:12" ht="229.5" hidden="1" x14ac:dyDescent="0.2">
      <c r="A4561" s="3">
        <v>4555</v>
      </c>
      <c r="B4561" s="97" t="s">
        <v>8661</v>
      </c>
      <c r="C4561" s="98" t="s">
        <v>6485</v>
      </c>
      <c r="D4561" s="97" t="s">
        <v>6486</v>
      </c>
      <c r="E4561" s="97"/>
      <c r="F4561" s="97" t="s">
        <v>5902</v>
      </c>
      <c r="G4561" s="160" t="s">
        <v>6487</v>
      </c>
      <c r="H4561" s="557">
        <v>7500</v>
      </c>
      <c r="I4561" s="97" t="s">
        <v>1901</v>
      </c>
      <c r="J4561" s="160" t="s">
        <v>5951</v>
      </c>
      <c r="K4561" s="97">
        <v>350</v>
      </c>
      <c r="L4561" s="98" t="s">
        <v>6483</v>
      </c>
    </row>
    <row r="4562" spans="1:12" ht="114.75" hidden="1" x14ac:dyDescent="0.2">
      <c r="A4562" s="3">
        <v>4556</v>
      </c>
      <c r="B4562" s="97" t="s">
        <v>8661</v>
      </c>
      <c r="C4562" s="98" t="s">
        <v>6488</v>
      </c>
      <c r="D4562" s="97" t="s">
        <v>6412</v>
      </c>
      <c r="E4562" s="97"/>
      <c r="F4562" s="97" t="s">
        <v>5902</v>
      </c>
      <c r="G4562" s="160" t="s">
        <v>6489</v>
      </c>
      <c r="H4562" s="557">
        <v>10000</v>
      </c>
      <c r="I4562" s="97" t="s">
        <v>1901</v>
      </c>
      <c r="J4562" s="160" t="s">
        <v>5951</v>
      </c>
      <c r="K4562" s="97">
        <v>350</v>
      </c>
      <c r="L4562" s="98" t="s">
        <v>6483</v>
      </c>
    </row>
    <row r="4563" spans="1:12" ht="102" hidden="1" x14ac:dyDescent="0.2">
      <c r="A4563" s="3">
        <v>4557</v>
      </c>
      <c r="B4563" s="97" t="s">
        <v>8661</v>
      </c>
      <c r="C4563" s="98" t="s">
        <v>6490</v>
      </c>
      <c r="D4563" s="97" t="s">
        <v>6352</v>
      </c>
      <c r="E4563" s="97"/>
      <c r="F4563" s="97" t="s">
        <v>5902</v>
      </c>
      <c r="G4563" s="160" t="s">
        <v>6491</v>
      </c>
      <c r="H4563" s="557">
        <v>3000</v>
      </c>
      <c r="I4563" s="97" t="s">
        <v>1901</v>
      </c>
      <c r="J4563" s="160" t="s">
        <v>5951</v>
      </c>
      <c r="K4563" s="97">
        <v>350</v>
      </c>
      <c r="L4563" s="98" t="s">
        <v>6483</v>
      </c>
    </row>
    <row r="4564" spans="1:12" ht="242.25" hidden="1" x14ac:dyDescent="0.2">
      <c r="A4564" s="3">
        <v>4558</v>
      </c>
      <c r="B4564" s="97" t="s">
        <v>8661</v>
      </c>
      <c r="C4564" s="98" t="s">
        <v>6492</v>
      </c>
      <c r="D4564" s="97" t="s">
        <v>6412</v>
      </c>
      <c r="E4564" s="97"/>
      <c r="F4564" s="97" t="s">
        <v>5902</v>
      </c>
      <c r="G4564" s="160" t="s">
        <v>6493</v>
      </c>
      <c r="H4564" s="557">
        <v>5000</v>
      </c>
      <c r="I4564" s="97" t="s">
        <v>1901</v>
      </c>
      <c r="J4564" s="160" t="s">
        <v>5951</v>
      </c>
      <c r="K4564" s="97">
        <v>350</v>
      </c>
      <c r="L4564" s="98" t="s">
        <v>6483</v>
      </c>
    </row>
    <row r="4565" spans="1:12" ht="38.25" hidden="1" x14ac:dyDescent="0.2">
      <c r="A4565" s="3">
        <v>4559</v>
      </c>
      <c r="B4565" s="97" t="s">
        <v>8661</v>
      </c>
      <c r="C4565" s="98" t="s">
        <v>6494</v>
      </c>
      <c r="D4565" s="97">
        <v>3</v>
      </c>
      <c r="E4565" s="97"/>
      <c r="F4565" s="97" t="s">
        <v>5902</v>
      </c>
      <c r="G4565" s="160" t="s">
        <v>6495</v>
      </c>
      <c r="H4565" s="557">
        <f>755*3</f>
        <v>2265</v>
      </c>
      <c r="I4565" s="97" t="s">
        <v>1901</v>
      </c>
      <c r="J4565" s="160" t="s">
        <v>5951</v>
      </c>
      <c r="K4565" s="160">
        <v>350</v>
      </c>
      <c r="L4565" s="98" t="s">
        <v>6483</v>
      </c>
    </row>
    <row r="4566" spans="1:12" ht="229.5" hidden="1" x14ac:dyDescent="0.2">
      <c r="A4566" s="3">
        <v>4560</v>
      </c>
      <c r="B4566" s="97" t="s">
        <v>8661</v>
      </c>
      <c r="C4566" s="98" t="s">
        <v>6485</v>
      </c>
      <c r="D4566" s="97" t="s">
        <v>6486</v>
      </c>
      <c r="E4566" s="97"/>
      <c r="F4566" s="97" t="s">
        <v>5902</v>
      </c>
      <c r="G4566" s="160" t="s">
        <v>6487</v>
      </c>
      <c r="H4566" s="557">
        <v>7500</v>
      </c>
      <c r="I4566" s="97" t="s">
        <v>1901</v>
      </c>
      <c r="J4566" s="160" t="s">
        <v>5951</v>
      </c>
      <c r="K4566" s="97">
        <v>350</v>
      </c>
      <c r="L4566" s="98" t="s">
        <v>6483</v>
      </c>
    </row>
    <row r="4567" spans="1:12" ht="76.5" hidden="1" x14ac:dyDescent="0.2">
      <c r="A4567" s="3">
        <v>4561</v>
      </c>
      <c r="B4567" s="97" t="s">
        <v>8661</v>
      </c>
      <c r="C4567" s="518" t="s">
        <v>6496</v>
      </c>
      <c r="D4567" s="97" t="s">
        <v>6497</v>
      </c>
      <c r="E4567" s="97"/>
      <c r="F4567" s="97" t="s">
        <v>5902</v>
      </c>
      <c r="G4567" s="160" t="s">
        <v>6042</v>
      </c>
      <c r="H4567" s="557">
        <v>21000</v>
      </c>
      <c r="I4567" s="97" t="s">
        <v>3897</v>
      </c>
      <c r="J4567" s="160" t="s">
        <v>5951</v>
      </c>
      <c r="K4567" s="97">
        <v>354</v>
      </c>
      <c r="L4567" s="98" t="s">
        <v>6498</v>
      </c>
    </row>
    <row r="4568" spans="1:12" ht="178.5" hidden="1" x14ac:dyDescent="0.2">
      <c r="A4568" s="3">
        <v>4562</v>
      </c>
      <c r="B4568" s="97" t="s">
        <v>8661</v>
      </c>
      <c r="C4568" s="98" t="s">
        <v>6499</v>
      </c>
      <c r="D4568" s="97" t="s">
        <v>6319</v>
      </c>
      <c r="E4568" s="97"/>
      <c r="F4568" s="97" t="s">
        <v>5902</v>
      </c>
      <c r="G4568" s="160" t="s">
        <v>6500</v>
      </c>
      <c r="H4568" s="557">
        <v>120000</v>
      </c>
      <c r="I4568" s="97" t="s">
        <v>3897</v>
      </c>
      <c r="J4568" s="160" t="s">
        <v>5951</v>
      </c>
      <c r="K4568" s="97">
        <v>354</v>
      </c>
      <c r="L4568" s="98" t="s">
        <v>6498</v>
      </c>
    </row>
    <row r="4569" spans="1:12" ht="76.5" hidden="1" x14ac:dyDescent="0.2">
      <c r="A4569" s="3">
        <v>4563</v>
      </c>
      <c r="B4569" s="97" t="s">
        <v>8661</v>
      </c>
      <c r="C4569" s="518" t="s">
        <v>6501</v>
      </c>
      <c r="D4569" s="97" t="s">
        <v>6366</v>
      </c>
      <c r="E4569" s="97"/>
      <c r="F4569" s="97" t="s">
        <v>5902</v>
      </c>
      <c r="G4569" s="163" t="s">
        <v>6502</v>
      </c>
      <c r="H4569" s="557">
        <v>19950</v>
      </c>
      <c r="I4569" s="97" t="s">
        <v>3897</v>
      </c>
      <c r="J4569" s="160" t="s">
        <v>5951</v>
      </c>
      <c r="K4569" s="160">
        <v>354</v>
      </c>
      <c r="L4569" s="98" t="s">
        <v>6498</v>
      </c>
    </row>
    <row r="4570" spans="1:12" ht="267.75" hidden="1" x14ac:dyDescent="0.2">
      <c r="A4570" s="3">
        <v>4564</v>
      </c>
      <c r="B4570" s="97" t="s">
        <v>8661</v>
      </c>
      <c r="C4570" s="98" t="s">
        <v>6503</v>
      </c>
      <c r="D4570" s="97" t="s">
        <v>6504</v>
      </c>
      <c r="E4570" s="97"/>
      <c r="F4570" s="97" t="s">
        <v>5902</v>
      </c>
      <c r="G4570" s="160" t="s">
        <v>6505</v>
      </c>
      <c r="H4570" s="557">
        <v>180000</v>
      </c>
      <c r="I4570" s="530" t="s">
        <v>290</v>
      </c>
      <c r="J4570" s="160" t="s">
        <v>5951</v>
      </c>
      <c r="K4570" s="97">
        <v>364</v>
      </c>
      <c r="L4570" s="98" t="s">
        <v>6506</v>
      </c>
    </row>
    <row r="4571" spans="1:12" ht="382.5" hidden="1" x14ac:dyDescent="0.2">
      <c r="A4571" s="3">
        <v>4565</v>
      </c>
      <c r="B4571" s="97" t="s">
        <v>8661</v>
      </c>
      <c r="C4571" s="98" t="s">
        <v>6507</v>
      </c>
      <c r="D4571" s="97" t="s">
        <v>6348</v>
      </c>
      <c r="E4571" s="97"/>
      <c r="F4571" s="97" t="s">
        <v>5902</v>
      </c>
      <c r="G4571" s="163" t="s">
        <v>6508</v>
      </c>
      <c r="H4571" s="557">
        <v>105000</v>
      </c>
      <c r="I4571" s="530" t="s">
        <v>290</v>
      </c>
      <c r="J4571" s="160" t="s">
        <v>5951</v>
      </c>
      <c r="K4571" s="97">
        <v>364</v>
      </c>
      <c r="L4571" s="98" t="s">
        <v>6506</v>
      </c>
    </row>
    <row r="4572" spans="1:12" ht="153" hidden="1" x14ac:dyDescent="0.2">
      <c r="A4572" s="3">
        <v>4566</v>
      </c>
      <c r="B4572" s="97" t="s">
        <v>8661</v>
      </c>
      <c r="C4572" s="98" t="s">
        <v>6509</v>
      </c>
      <c r="D4572" s="97" t="s">
        <v>6504</v>
      </c>
      <c r="E4572" s="97"/>
      <c r="F4572" s="97" t="s">
        <v>5902</v>
      </c>
      <c r="G4572" s="160" t="s">
        <v>6510</v>
      </c>
      <c r="H4572" s="557">
        <v>325000</v>
      </c>
      <c r="I4572" s="530" t="s">
        <v>290</v>
      </c>
      <c r="J4572" s="160" t="s">
        <v>5951</v>
      </c>
      <c r="K4572" s="97">
        <v>364</v>
      </c>
      <c r="L4572" s="98" t="s">
        <v>6506</v>
      </c>
    </row>
    <row r="4573" spans="1:12" ht="76.5" hidden="1" x14ac:dyDescent="0.2">
      <c r="A4573" s="3">
        <v>4567</v>
      </c>
      <c r="B4573" s="97" t="s">
        <v>8661</v>
      </c>
      <c r="C4573" s="98" t="s">
        <v>6511</v>
      </c>
      <c r="D4573" s="97" t="s">
        <v>6360</v>
      </c>
      <c r="E4573" s="97"/>
      <c r="F4573" s="97" t="s">
        <v>5902</v>
      </c>
      <c r="G4573" s="160" t="s">
        <v>6512</v>
      </c>
      <c r="H4573" s="557">
        <v>69000</v>
      </c>
      <c r="I4573" s="97" t="s">
        <v>1901</v>
      </c>
      <c r="J4573" s="160" t="s">
        <v>5951</v>
      </c>
      <c r="K4573" s="160">
        <v>365</v>
      </c>
      <c r="L4573" s="98" t="s">
        <v>6513</v>
      </c>
    </row>
    <row r="4574" spans="1:12" ht="331.5" hidden="1" x14ac:dyDescent="0.2">
      <c r="A4574" s="3">
        <v>4568</v>
      </c>
      <c r="B4574" s="97" t="s">
        <v>8661</v>
      </c>
      <c r="C4574" s="98" t="s">
        <v>6514</v>
      </c>
      <c r="D4574" s="97" t="s">
        <v>6382</v>
      </c>
      <c r="E4574" s="97"/>
      <c r="F4574" s="97" t="s">
        <v>5902</v>
      </c>
      <c r="G4574" s="160" t="s">
        <v>6515</v>
      </c>
      <c r="H4574" s="557">
        <v>21000</v>
      </c>
      <c r="I4574" s="97" t="s">
        <v>1901</v>
      </c>
      <c r="J4574" s="160" t="s">
        <v>5951</v>
      </c>
      <c r="K4574" s="160">
        <v>365</v>
      </c>
      <c r="L4574" s="98" t="s">
        <v>6513</v>
      </c>
    </row>
    <row r="4575" spans="1:12" ht="63.75" hidden="1" x14ac:dyDescent="0.2">
      <c r="A4575" s="3">
        <v>4569</v>
      </c>
      <c r="B4575" s="97" t="s">
        <v>8661</v>
      </c>
      <c r="C4575" s="98" t="s">
        <v>6516</v>
      </c>
      <c r="D4575" s="97" t="s">
        <v>6517</v>
      </c>
      <c r="E4575" s="97"/>
      <c r="F4575" s="97" t="s">
        <v>5902</v>
      </c>
      <c r="G4575" s="160" t="s">
        <v>6518</v>
      </c>
      <c r="H4575" s="557">
        <v>61500</v>
      </c>
      <c r="I4575" s="97" t="s">
        <v>1901</v>
      </c>
      <c r="J4575" s="160" t="s">
        <v>5951</v>
      </c>
      <c r="K4575" s="160">
        <v>365</v>
      </c>
      <c r="L4575" s="98" t="s">
        <v>6513</v>
      </c>
    </row>
    <row r="4576" spans="1:12" ht="344.25" hidden="1" x14ac:dyDescent="0.2">
      <c r="A4576" s="3">
        <v>4570</v>
      </c>
      <c r="B4576" s="97" t="s">
        <v>8661</v>
      </c>
      <c r="C4576" s="98" t="s">
        <v>6519</v>
      </c>
      <c r="D4576" s="97" t="s">
        <v>6412</v>
      </c>
      <c r="E4576" s="97"/>
      <c r="F4576" s="97" t="s">
        <v>5902</v>
      </c>
      <c r="G4576" s="160" t="s">
        <v>6520</v>
      </c>
      <c r="H4576" s="557">
        <v>58750</v>
      </c>
      <c r="I4576" s="97" t="s">
        <v>3648</v>
      </c>
      <c r="J4576" s="160" t="s">
        <v>5951</v>
      </c>
      <c r="K4576" s="97">
        <v>365</v>
      </c>
      <c r="L4576" s="98" t="s">
        <v>6513</v>
      </c>
    </row>
    <row r="4577" spans="1:12" ht="331.5" hidden="1" x14ac:dyDescent="0.2">
      <c r="A4577" s="3">
        <v>4571</v>
      </c>
      <c r="B4577" s="97" t="s">
        <v>8661</v>
      </c>
      <c r="C4577" s="98" t="s">
        <v>6521</v>
      </c>
      <c r="D4577" s="97" t="s">
        <v>6522</v>
      </c>
      <c r="E4577" s="97"/>
      <c r="F4577" s="97" t="s">
        <v>5902</v>
      </c>
      <c r="G4577" s="160" t="s">
        <v>6523</v>
      </c>
      <c r="H4577" s="557">
        <v>160000</v>
      </c>
      <c r="I4577" s="97" t="s">
        <v>6524</v>
      </c>
      <c r="J4577" s="160" t="s">
        <v>5951</v>
      </c>
      <c r="K4577" s="97">
        <v>365</v>
      </c>
      <c r="L4577" s="98" t="s">
        <v>6513</v>
      </c>
    </row>
    <row r="4578" spans="1:12" ht="38.25" hidden="1" x14ac:dyDescent="0.2">
      <c r="A4578" s="3">
        <v>4572</v>
      </c>
      <c r="B4578" s="97" t="s">
        <v>8661</v>
      </c>
      <c r="C4578" s="98" t="s">
        <v>6525</v>
      </c>
      <c r="D4578" s="97" t="s">
        <v>3523</v>
      </c>
      <c r="E4578" s="97"/>
      <c r="F4578" s="97" t="s">
        <v>5902</v>
      </c>
      <c r="G4578" s="160" t="s">
        <v>6526</v>
      </c>
      <c r="H4578" s="557">
        <v>50000</v>
      </c>
      <c r="I4578" s="97" t="s">
        <v>693</v>
      </c>
      <c r="J4578" s="160" t="s">
        <v>5951</v>
      </c>
      <c r="K4578" s="160">
        <v>365</v>
      </c>
      <c r="L4578" s="98" t="s">
        <v>6513</v>
      </c>
    </row>
    <row r="4579" spans="1:12" ht="51" hidden="1" x14ac:dyDescent="0.2">
      <c r="A4579" s="3">
        <v>4573</v>
      </c>
      <c r="B4579" s="97" t="s">
        <v>8661</v>
      </c>
      <c r="C4579" s="98" t="s">
        <v>6060</v>
      </c>
      <c r="D4579" s="97">
        <v>60</v>
      </c>
      <c r="E4579" s="97"/>
      <c r="F4579" s="97" t="s">
        <v>5902</v>
      </c>
      <c r="G4579" s="160" t="s">
        <v>6527</v>
      </c>
      <c r="H4579" s="557">
        <v>225000</v>
      </c>
      <c r="I4579" s="160" t="s">
        <v>720</v>
      </c>
      <c r="J4579" s="160" t="s">
        <v>5951</v>
      </c>
      <c r="K4579" s="160">
        <v>374</v>
      </c>
      <c r="L4579" s="98" t="s">
        <v>6528</v>
      </c>
    </row>
    <row r="4580" spans="1:12" ht="89.25" hidden="1" x14ac:dyDescent="0.2">
      <c r="A4580" s="3">
        <v>4574</v>
      </c>
      <c r="B4580" s="97" t="s">
        <v>8661</v>
      </c>
      <c r="C4580" s="518" t="s">
        <v>6529</v>
      </c>
      <c r="D4580" s="97">
        <v>19</v>
      </c>
      <c r="E4580" s="97"/>
      <c r="F4580" s="97" t="s">
        <v>5902</v>
      </c>
      <c r="G4580" s="163" t="s">
        <v>6530</v>
      </c>
      <c r="H4580" s="557">
        <v>25000</v>
      </c>
      <c r="I4580" s="160" t="s">
        <v>720</v>
      </c>
      <c r="J4580" s="160" t="s">
        <v>5951</v>
      </c>
      <c r="K4580" s="160">
        <v>374</v>
      </c>
      <c r="L4580" s="98" t="s">
        <v>6528</v>
      </c>
    </row>
    <row r="4581" spans="1:12" ht="25.5" hidden="1" x14ac:dyDescent="0.2">
      <c r="A4581" s="3">
        <v>4575</v>
      </c>
      <c r="B4581" s="97" t="s">
        <v>8662</v>
      </c>
      <c r="C4581" s="98" t="s">
        <v>6531</v>
      </c>
      <c r="D4581" s="97"/>
      <c r="E4581" s="97"/>
      <c r="F4581" s="97" t="s">
        <v>5902</v>
      </c>
      <c r="G4581" s="160">
        <v>80131503</v>
      </c>
      <c r="H4581" s="557">
        <v>14000000</v>
      </c>
      <c r="I4581" s="97" t="s">
        <v>6532</v>
      </c>
      <c r="J4581" s="160" t="s">
        <v>5951</v>
      </c>
      <c r="K4581" s="97">
        <v>121</v>
      </c>
      <c r="L4581" s="98" t="s">
        <v>6533</v>
      </c>
    </row>
    <row r="4582" spans="1:12" ht="51" hidden="1" x14ac:dyDescent="0.2">
      <c r="A4582" s="3">
        <v>4576</v>
      </c>
      <c r="B4582" s="97" t="s">
        <v>8662</v>
      </c>
      <c r="C4582" s="98" t="s">
        <v>6303</v>
      </c>
      <c r="D4582" s="97">
        <v>20</v>
      </c>
      <c r="E4582" s="97"/>
      <c r="F4582" s="97" t="s">
        <v>5902</v>
      </c>
      <c r="G4582" s="160" t="s">
        <v>6304</v>
      </c>
      <c r="H4582" s="557">
        <v>50000</v>
      </c>
      <c r="I4582" s="97" t="s">
        <v>295</v>
      </c>
      <c r="J4582" s="160" t="s">
        <v>5951</v>
      </c>
      <c r="K4582" s="160">
        <v>250</v>
      </c>
      <c r="L4582" s="98" t="s">
        <v>6534</v>
      </c>
    </row>
    <row r="4583" spans="1:12" ht="38.25" hidden="1" x14ac:dyDescent="0.2">
      <c r="A4583" s="3">
        <v>4577</v>
      </c>
      <c r="B4583" s="97" t="s">
        <v>8662</v>
      </c>
      <c r="C4583" s="98" t="s">
        <v>6307</v>
      </c>
      <c r="D4583" s="97" t="s">
        <v>6535</v>
      </c>
      <c r="E4583" s="97"/>
      <c r="F4583" s="97" t="s">
        <v>5902</v>
      </c>
      <c r="G4583" s="160" t="s">
        <v>6309</v>
      </c>
      <c r="H4583" s="557">
        <v>150000</v>
      </c>
      <c r="I4583" s="97" t="s">
        <v>301</v>
      </c>
      <c r="J4583" s="160" t="s">
        <v>5951</v>
      </c>
      <c r="K4583" s="160">
        <v>259</v>
      </c>
      <c r="L4583" s="98" t="s">
        <v>6536</v>
      </c>
    </row>
    <row r="4584" spans="1:12" ht="38.25" hidden="1" x14ac:dyDescent="0.2">
      <c r="A4584" s="3">
        <v>4578</v>
      </c>
      <c r="B4584" s="97" t="s">
        <v>8662</v>
      </c>
      <c r="C4584" s="98" t="s">
        <v>6311</v>
      </c>
      <c r="D4584" s="97" t="s">
        <v>6537</v>
      </c>
      <c r="E4584" s="97"/>
      <c r="F4584" s="97" t="s">
        <v>5902</v>
      </c>
      <c r="G4584" s="160" t="s">
        <v>6313</v>
      </c>
      <c r="H4584" s="557">
        <v>600000</v>
      </c>
      <c r="I4584" s="97" t="s">
        <v>301</v>
      </c>
      <c r="J4584" s="160" t="s">
        <v>5951</v>
      </c>
      <c r="K4584" s="160">
        <v>264</v>
      </c>
      <c r="L4584" s="98" t="s">
        <v>6538</v>
      </c>
    </row>
    <row r="4585" spans="1:12" ht="76.5" hidden="1" x14ac:dyDescent="0.2">
      <c r="A4585" s="3">
        <v>4579</v>
      </c>
      <c r="B4585" s="97" t="s">
        <v>8662</v>
      </c>
      <c r="C4585" s="98" t="s">
        <v>6318</v>
      </c>
      <c r="D4585" s="97" t="s">
        <v>6319</v>
      </c>
      <c r="E4585" s="97"/>
      <c r="F4585" s="97" t="s">
        <v>5902</v>
      </c>
      <c r="G4585" s="163">
        <v>15121513</v>
      </c>
      <c r="H4585" s="557">
        <v>30000</v>
      </c>
      <c r="I4585" s="97" t="s">
        <v>301</v>
      </c>
      <c r="J4585" s="160" t="s">
        <v>5951</v>
      </c>
      <c r="K4585" s="160">
        <v>269</v>
      </c>
      <c r="L4585" s="531" t="s">
        <v>6320</v>
      </c>
    </row>
    <row r="4586" spans="1:12" ht="102" hidden="1" x14ac:dyDescent="0.2">
      <c r="A4586" s="3">
        <v>4580</v>
      </c>
      <c r="B4586" s="97" t="s">
        <v>8662</v>
      </c>
      <c r="C4586" s="98" t="s">
        <v>6321</v>
      </c>
      <c r="D4586" s="97" t="s">
        <v>6322</v>
      </c>
      <c r="E4586" s="97"/>
      <c r="F4586" s="97" t="s">
        <v>5902</v>
      </c>
      <c r="G4586" s="163" t="s">
        <v>6323</v>
      </c>
      <c r="H4586" s="557">
        <v>40000</v>
      </c>
      <c r="I4586" s="97" t="s">
        <v>301</v>
      </c>
      <c r="J4586" s="160" t="s">
        <v>5951</v>
      </c>
      <c r="K4586" s="160">
        <v>269</v>
      </c>
      <c r="L4586" s="531" t="s">
        <v>6320</v>
      </c>
    </row>
    <row r="4587" spans="1:12" ht="38.25" hidden="1" x14ac:dyDescent="0.2">
      <c r="A4587" s="3">
        <v>4581</v>
      </c>
      <c r="B4587" s="97" t="s">
        <v>8662</v>
      </c>
      <c r="C4587" s="98" t="s">
        <v>6327</v>
      </c>
      <c r="D4587" s="97" t="s">
        <v>6539</v>
      </c>
      <c r="E4587" s="97"/>
      <c r="F4587" s="97" t="s">
        <v>5902</v>
      </c>
      <c r="G4587" s="160" t="s">
        <v>6329</v>
      </c>
      <c r="H4587" s="557">
        <v>60000</v>
      </c>
      <c r="I4587" s="97" t="s">
        <v>301</v>
      </c>
      <c r="J4587" s="160" t="s">
        <v>5951</v>
      </c>
      <c r="K4587" s="160">
        <v>269</v>
      </c>
      <c r="L4587" s="531" t="s">
        <v>6320</v>
      </c>
    </row>
    <row r="4588" spans="1:12" ht="76.5" hidden="1" x14ac:dyDescent="0.2">
      <c r="A4588" s="3">
        <v>4582</v>
      </c>
      <c r="B4588" s="97" t="s">
        <v>8662</v>
      </c>
      <c r="C4588" s="98" t="s">
        <v>6330</v>
      </c>
      <c r="D4588" s="97" t="s">
        <v>6540</v>
      </c>
      <c r="E4588" s="97"/>
      <c r="F4588" s="97" t="s">
        <v>5902</v>
      </c>
      <c r="G4588" s="160" t="s">
        <v>6332</v>
      </c>
      <c r="H4588" s="557">
        <v>390000</v>
      </c>
      <c r="I4588" s="97" t="s">
        <v>306</v>
      </c>
      <c r="J4588" s="160" t="s">
        <v>5951</v>
      </c>
      <c r="K4588" s="160">
        <v>277</v>
      </c>
      <c r="L4588" s="98" t="s">
        <v>6333</v>
      </c>
    </row>
    <row r="4589" spans="1:12" ht="51" hidden="1" x14ac:dyDescent="0.2">
      <c r="A4589" s="3">
        <v>4583</v>
      </c>
      <c r="B4589" s="97" t="s">
        <v>8662</v>
      </c>
      <c r="C4589" s="98" t="s">
        <v>6338</v>
      </c>
      <c r="D4589" s="97" t="s">
        <v>6541</v>
      </c>
      <c r="E4589" s="97"/>
      <c r="F4589" s="97" t="s">
        <v>5902</v>
      </c>
      <c r="G4589" s="160" t="s">
        <v>6340</v>
      </c>
      <c r="H4589" s="557">
        <v>300000</v>
      </c>
      <c r="I4589" s="97" t="s">
        <v>306</v>
      </c>
      <c r="J4589" s="160" t="s">
        <v>5951</v>
      </c>
      <c r="K4589" s="160">
        <v>278</v>
      </c>
      <c r="L4589" s="98" t="s">
        <v>6341</v>
      </c>
    </row>
    <row r="4590" spans="1:12" ht="51" hidden="1" x14ac:dyDescent="0.2">
      <c r="A4590" s="3">
        <v>4584</v>
      </c>
      <c r="B4590" s="97" t="s">
        <v>8662</v>
      </c>
      <c r="C4590" s="98" t="s">
        <v>6347</v>
      </c>
      <c r="D4590" s="97" t="s">
        <v>6352</v>
      </c>
      <c r="E4590" s="97"/>
      <c r="F4590" s="97" t="s">
        <v>5902</v>
      </c>
      <c r="G4590" s="160" t="s">
        <v>6349</v>
      </c>
      <c r="H4590" s="557">
        <v>20000</v>
      </c>
      <c r="I4590" s="97" t="s">
        <v>364</v>
      </c>
      <c r="J4590" s="160" t="s">
        <v>5951</v>
      </c>
      <c r="K4590" s="160">
        <v>304</v>
      </c>
      <c r="L4590" s="98" t="s">
        <v>6350</v>
      </c>
    </row>
    <row r="4591" spans="1:12" ht="63.75" hidden="1" x14ac:dyDescent="0.2">
      <c r="A4591" s="3">
        <v>4585</v>
      </c>
      <c r="B4591" s="97" t="s">
        <v>8662</v>
      </c>
      <c r="C4591" s="98" t="s">
        <v>6354</v>
      </c>
      <c r="D4591" s="97" t="s">
        <v>6395</v>
      </c>
      <c r="E4591" s="97"/>
      <c r="F4591" s="97" t="s">
        <v>5902</v>
      </c>
      <c r="G4591" s="160" t="s">
        <v>6356</v>
      </c>
      <c r="H4591" s="557">
        <v>120000</v>
      </c>
      <c r="I4591" s="97" t="s">
        <v>364</v>
      </c>
      <c r="J4591" s="160" t="s">
        <v>5951</v>
      </c>
      <c r="K4591" s="160">
        <v>304</v>
      </c>
      <c r="L4591" s="98" t="s">
        <v>6350</v>
      </c>
    </row>
    <row r="4592" spans="1:12" ht="114.75" hidden="1" x14ac:dyDescent="0.2">
      <c r="A4592" s="3">
        <v>4586</v>
      </c>
      <c r="B4592" s="97" t="s">
        <v>8662</v>
      </c>
      <c r="C4592" s="98" t="s">
        <v>6357</v>
      </c>
      <c r="D4592" s="97" t="s">
        <v>6352</v>
      </c>
      <c r="E4592" s="97"/>
      <c r="F4592" s="97" t="s">
        <v>5902</v>
      </c>
      <c r="G4592" s="160" t="s">
        <v>6358</v>
      </c>
      <c r="H4592" s="557">
        <v>27500</v>
      </c>
      <c r="I4592" s="97" t="s">
        <v>364</v>
      </c>
      <c r="J4592" s="160" t="s">
        <v>5951</v>
      </c>
      <c r="K4592" s="160">
        <v>304</v>
      </c>
      <c r="L4592" s="98" t="s">
        <v>6350</v>
      </c>
    </row>
    <row r="4593" spans="1:12" ht="127.5" hidden="1" x14ac:dyDescent="0.2">
      <c r="A4593" s="3">
        <v>4587</v>
      </c>
      <c r="B4593" s="97" t="s">
        <v>8662</v>
      </c>
      <c r="C4593" s="518" t="s">
        <v>6359</v>
      </c>
      <c r="D4593" s="97" t="s">
        <v>6386</v>
      </c>
      <c r="E4593" s="97"/>
      <c r="F4593" s="97" t="s">
        <v>5902</v>
      </c>
      <c r="G4593" s="163" t="s">
        <v>6361</v>
      </c>
      <c r="H4593" s="557">
        <v>65000</v>
      </c>
      <c r="I4593" s="97" t="s">
        <v>364</v>
      </c>
      <c r="J4593" s="160" t="s">
        <v>5951</v>
      </c>
      <c r="K4593" s="97">
        <v>304</v>
      </c>
      <c r="L4593" s="98" t="s">
        <v>6350</v>
      </c>
    </row>
    <row r="4594" spans="1:12" ht="127.5" hidden="1" x14ac:dyDescent="0.2">
      <c r="A4594" s="3">
        <v>4588</v>
      </c>
      <c r="B4594" s="97" t="s">
        <v>8662</v>
      </c>
      <c r="C4594" s="518" t="s">
        <v>6365</v>
      </c>
      <c r="D4594" s="97" t="s">
        <v>6366</v>
      </c>
      <c r="E4594" s="97"/>
      <c r="F4594" s="97" t="s">
        <v>5902</v>
      </c>
      <c r="G4594" s="160" t="s">
        <v>6367</v>
      </c>
      <c r="H4594" s="557">
        <v>19950</v>
      </c>
      <c r="I4594" s="97" t="s">
        <v>364</v>
      </c>
      <c r="J4594" s="160" t="s">
        <v>5951</v>
      </c>
      <c r="K4594" s="160">
        <v>304</v>
      </c>
      <c r="L4594" s="98" t="s">
        <v>6350</v>
      </c>
    </row>
    <row r="4595" spans="1:12" ht="63.75" hidden="1" x14ac:dyDescent="0.2">
      <c r="A4595" s="3">
        <v>4589</v>
      </c>
      <c r="B4595" s="97" t="s">
        <v>8662</v>
      </c>
      <c r="C4595" s="98" t="s">
        <v>6368</v>
      </c>
      <c r="D4595" s="97" t="s">
        <v>6369</v>
      </c>
      <c r="E4595" s="97"/>
      <c r="F4595" s="97" t="s">
        <v>5902</v>
      </c>
      <c r="G4595" s="160" t="s">
        <v>6370</v>
      </c>
      <c r="H4595" s="557">
        <f>965*2</f>
        <v>1930</v>
      </c>
      <c r="I4595" s="97" t="s">
        <v>35</v>
      </c>
      <c r="J4595" s="160" t="s">
        <v>5951</v>
      </c>
      <c r="K4595" s="160">
        <v>314</v>
      </c>
      <c r="L4595" s="98" t="s">
        <v>6371</v>
      </c>
    </row>
    <row r="4596" spans="1:12" ht="63.75" hidden="1" x14ac:dyDescent="0.2">
      <c r="A4596" s="3">
        <v>4590</v>
      </c>
      <c r="B4596" s="97" t="s">
        <v>8662</v>
      </c>
      <c r="C4596" s="98" t="s">
        <v>6372</v>
      </c>
      <c r="D4596" s="97" t="s">
        <v>6373</v>
      </c>
      <c r="E4596" s="97"/>
      <c r="F4596" s="97" t="s">
        <v>5902</v>
      </c>
      <c r="G4596" s="160" t="s">
        <v>6370</v>
      </c>
      <c r="H4596" s="557">
        <f>755*2</f>
        <v>1510</v>
      </c>
      <c r="I4596" s="97" t="s">
        <v>35</v>
      </c>
      <c r="J4596" s="160" t="s">
        <v>5951</v>
      </c>
      <c r="K4596" s="160">
        <v>314</v>
      </c>
      <c r="L4596" s="98" t="s">
        <v>6371</v>
      </c>
    </row>
    <row r="4597" spans="1:12" ht="63.75" hidden="1" x14ac:dyDescent="0.2">
      <c r="A4597" s="3">
        <v>4591</v>
      </c>
      <c r="B4597" s="97" t="s">
        <v>8662</v>
      </c>
      <c r="C4597" s="98" t="s">
        <v>6374</v>
      </c>
      <c r="D4597" s="97" t="s">
        <v>6369</v>
      </c>
      <c r="E4597" s="97"/>
      <c r="F4597" s="97" t="s">
        <v>5902</v>
      </c>
      <c r="G4597" s="160" t="s">
        <v>6370</v>
      </c>
      <c r="H4597" s="557">
        <f>1385*2</f>
        <v>2770</v>
      </c>
      <c r="I4597" s="97" t="s">
        <v>35</v>
      </c>
      <c r="J4597" s="160" t="s">
        <v>5951</v>
      </c>
      <c r="K4597" s="160">
        <v>314</v>
      </c>
      <c r="L4597" s="98" t="s">
        <v>6371</v>
      </c>
    </row>
    <row r="4598" spans="1:12" ht="63.75" hidden="1" x14ac:dyDescent="0.2">
      <c r="A4598" s="3">
        <v>4592</v>
      </c>
      <c r="B4598" s="97" t="s">
        <v>8662</v>
      </c>
      <c r="C4598" s="98" t="s">
        <v>6375</v>
      </c>
      <c r="D4598" s="97" t="s">
        <v>6369</v>
      </c>
      <c r="E4598" s="97"/>
      <c r="F4598" s="97" t="s">
        <v>5902</v>
      </c>
      <c r="G4598" s="160" t="s">
        <v>6376</v>
      </c>
      <c r="H4598" s="557">
        <f>840*2</f>
        <v>1680</v>
      </c>
      <c r="I4598" s="97" t="s">
        <v>35</v>
      </c>
      <c r="J4598" s="160" t="s">
        <v>5951</v>
      </c>
      <c r="K4598" s="160">
        <v>314</v>
      </c>
      <c r="L4598" s="98" t="s">
        <v>6371</v>
      </c>
    </row>
    <row r="4599" spans="1:12" ht="63.75" hidden="1" x14ac:dyDescent="0.2">
      <c r="A4599" s="3">
        <v>4593</v>
      </c>
      <c r="B4599" s="97" t="s">
        <v>8662</v>
      </c>
      <c r="C4599" s="98" t="s">
        <v>6377</v>
      </c>
      <c r="D4599" s="97" t="s">
        <v>6373</v>
      </c>
      <c r="E4599" s="97"/>
      <c r="F4599" s="97" t="s">
        <v>5902</v>
      </c>
      <c r="G4599" s="160" t="s">
        <v>6376</v>
      </c>
      <c r="H4599" s="557">
        <f>9*100</f>
        <v>900</v>
      </c>
      <c r="I4599" s="97" t="s">
        <v>35</v>
      </c>
      <c r="J4599" s="160" t="s">
        <v>5951</v>
      </c>
      <c r="K4599" s="160">
        <v>314</v>
      </c>
      <c r="L4599" s="98" t="s">
        <v>6371</v>
      </c>
    </row>
    <row r="4600" spans="1:12" ht="63.75" hidden="1" x14ac:dyDescent="0.2">
      <c r="A4600" s="3">
        <v>4594</v>
      </c>
      <c r="B4600" s="97" t="s">
        <v>8662</v>
      </c>
      <c r="C4600" s="98" t="s">
        <v>6378</v>
      </c>
      <c r="D4600" s="97" t="s">
        <v>6369</v>
      </c>
      <c r="E4600" s="97"/>
      <c r="F4600" s="97" t="s">
        <v>5902</v>
      </c>
      <c r="G4600" s="160" t="s">
        <v>6376</v>
      </c>
      <c r="H4600" s="557">
        <f>1400*2</f>
        <v>2800</v>
      </c>
      <c r="I4600" s="97" t="s">
        <v>35</v>
      </c>
      <c r="J4600" s="160" t="s">
        <v>5951</v>
      </c>
      <c r="K4600" s="160">
        <v>314</v>
      </c>
      <c r="L4600" s="98" t="s">
        <v>6371</v>
      </c>
    </row>
    <row r="4601" spans="1:12" ht="63.75" hidden="1" x14ac:dyDescent="0.2">
      <c r="A4601" s="3">
        <v>4595</v>
      </c>
      <c r="B4601" s="97" t="s">
        <v>8662</v>
      </c>
      <c r="C4601" s="98" t="s">
        <v>6379</v>
      </c>
      <c r="D4601" s="97" t="s">
        <v>6360</v>
      </c>
      <c r="E4601" s="97"/>
      <c r="F4601" s="97" t="s">
        <v>5902</v>
      </c>
      <c r="G4601" s="160" t="s">
        <v>6380</v>
      </c>
      <c r="H4601" s="557">
        <v>91800</v>
      </c>
      <c r="I4601" s="97" t="s">
        <v>35</v>
      </c>
      <c r="J4601" s="160" t="s">
        <v>5951</v>
      </c>
      <c r="K4601" s="160">
        <v>314</v>
      </c>
      <c r="L4601" s="98" t="s">
        <v>6371</v>
      </c>
    </row>
    <row r="4602" spans="1:12" ht="63.75" hidden="1" x14ac:dyDescent="0.2">
      <c r="A4602" s="3">
        <v>4596</v>
      </c>
      <c r="B4602" s="97" t="s">
        <v>8662</v>
      </c>
      <c r="C4602" s="98" t="s">
        <v>6381</v>
      </c>
      <c r="D4602" s="97" t="s">
        <v>6382</v>
      </c>
      <c r="E4602" s="97"/>
      <c r="F4602" s="97" t="s">
        <v>5902</v>
      </c>
      <c r="G4602" s="160" t="s">
        <v>6383</v>
      </c>
      <c r="H4602" s="557">
        <f>3250*2</f>
        <v>6500</v>
      </c>
      <c r="I4602" s="97" t="s">
        <v>35</v>
      </c>
      <c r="J4602" s="160" t="s">
        <v>5951</v>
      </c>
      <c r="K4602" s="160">
        <v>314</v>
      </c>
      <c r="L4602" s="98" t="s">
        <v>6371</v>
      </c>
    </row>
    <row r="4603" spans="1:12" ht="63.75" hidden="1" x14ac:dyDescent="0.2">
      <c r="A4603" s="3">
        <v>4597</v>
      </c>
      <c r="B4603" s="97" t="s">
        <v>8662</v>
      </c>
      <c r="C4603" s="98" t="s">
        <v>6384</v>
      </c>
      <c r="D4603" s="97" t="s">
        <v>6382</v>
      </c>
      <c r="E4603" s="97"/>
      <c r="F4603" s="97" t="s">
        <v>5902</v>
      </c>
      <c r="G4603" s="160" t="s">
        <v>6383</v>
      </c>
      <c r="H4603" s="557">
        <v>5300</v>
      </c>
      <c r="I4603" s="97" t="s">
        <v>35</v>
      </c>
      <c r="J4603" s="160" t="s">
        <v>5951</v>
      </c>
      <c r="K4603" s="160">
        <v>314</v>
      </c>
      <c r="L4603" s="98" t="s">
        <v>6371</v>
      </c>
    </row>
    <row r="4604" spans="1:12" ht="63.75" hidden="1" x14ac:dyDescent="0.2">
      <c r="A4604" s="3">
        <v>4598</v>
      </c>
      <c r="B4604" s="97" t="s">
        <v>8662</v>
      </c>
      <c r="C4604" s="98" t="s">
        <v>6385</v>
      </c>
      <c r="D4604" s="97" t="s">
        <v>6386</v>
      </c>
      <c r="E4604" s="97"/>
      <c r="F4604" s="97" t="s">
        <v>5902</v>
      </c>
      <c r="G4604" s="160" t="s">
        <v>6383</v>
      </c>
      <c r="H4604" s="557">
        <v>10700</v>
      </c>
      <c r="I4604" s="97" t="s">
        <v>35</v>
      </c>
      <c r="J4604" s="160" t="s">
        <v>5951</v>
      </c>
      <c r="K4604" s="160">
        <v>314</v>
      </c>
      <c r="L4604" s="98" t="s">
        <v>6371</v>
      </c>
    </row>
    <row r="4605" spans="1:12" ht="63.75" hidden="1" x14ac:dyDescent="0.2">
      <c r="A4605" s="3">
        <v>4599</v>
      </c>
      <c r="B4605" s="97" t="s">
        <v>8662</v>
      </c>
      <c r="C4605" s="98" t="s">
        <v>6387</v>
      </c>
      <c r="D4605" s="97" t="s">
        <v>6386</v>
      </c>
      <c r="E4605" s="97"/>
      <c r="F4605" s="97" t="s">
        <v>5902</v>
      </c>
      <c r="G4605" s="160" t="s">
        <v>6383</v>
      </c>
      <c r="H4605" s="557">
        <v>4450</v>
      </c>
      <c r="I4605" s="97" t="s">
        <v>35</v>
      </c>
      <c r="J4605" s="160" t="s">
        <v>5951</v>
      </c>
      <c r="K4605" s="160">
        <v>314</v>
      </c>
      <c r="L4605" s="98" t="s">
        <v>6371</v>
      </c>
    </row>
    <row r="4606" spans="1:12" ht="63.75" hidden="1" x14ac:dyDescent="0.2">
      <c r="A4606" s="3">
        <v>4600</v>
      </c>
      <c r="B4606" s="97" t="s">
        <v>8662</v>
      </c>
      <c r="C4606" s="98" t="s">
        <v>6388</v>
      </c>
      <c r="D4606" s="97" t="s">
        <v>6386</v>
      </c>
      <c r="E4606" s="97"/>
      <c r="F4606" s="97" t="s">
        <v>5902</v>
      </c>
      <c r="G4606" s="160" t="s">
        <v>6389</v>
      </c>
      <c r="H4606" s="557">
        <v>1000</v>
      </c>
      <c r="I4606" s="97" t="s">
        <v>35</v>
      </c>
      <c r="J4606" s="160" t="s">
        <v>5951</v>
      </c>
      <c r="K4606" s="160">
        <v>314</v>
      </c>
      <c r="L4606" s="98" t="s">
        <v>6371</v>
      </c>
    </row>
    <row r="4607" spans="1:12" ht="63.75" hidden="1" x14ac:dyDescent="0.2">
      <c r="A4607" s="3">
        <v>4601</v>
      </c>
      <c r="B4607" s="97" t="s">
        <v>8662</v>
      </c>
      <c r="C4607" s="98" t="s">
        <v>6390</v>
      </c>
      <c r="D4607" s="97" t="s">
        <v>6386</v>
      </c>
      <c r="E4607" s="97"/>
      <c r="F4607" s="97" t="s">
        <v>5902</v>
      </c>
      <c r="G4607" s="160" t="s">
        <v>6389</v>
      </c>
      <c r="H4607" s="557">
        <v>3350</v>
      </c>
      <c r="I4607" s="97" t="s">
        <v>35</v>
      </c>
      <c r="J4607" s="160" t="s">
        <v>5951</v>
      </c>
      <c r="K4607" s="160">
        <v>314</v>
      </c>
      <c r="L4607" s="98" t="s">
        <v>6371</v>
      </c>
    </row>
    <row r="4608" spans="1:12" ht="63.75" hidden="1" x14ac:dyDescent="0.2">
      <c r="A4608" s="3">
        <v>4602</v>
      </c>
      <c r="B4608" s="97" t="s">
        <v>8662</v>
      </c>
      <c r="C4608" s="98" t="s">
        <v>6391</v>
      </c>
      <c r="D4608" s="97" t="s">
        <v>6386</v>
      </c>
      <c r="E4608" s="97"/>
      <c r="F4608" s="97" t="s">
        <v>5902</v>
      </c>
      <c r="G4608" s="160" t="s">
        <v>6389</v>
      </c>
      <c r="H4608" s="557">
        <v>4050</v>
      </c>
      <c r="I4608" s="97" t="s">
        <v>35</v>
      </c>
      <c r="J4608" s="160" t="s">
        <v>5951</v>
      </c>
      <c r="K4608" s="160">
        <v>314</v>
      </c>
      <c r="L4608" s="98" t="s">
        <v>6371</v>
      </c>
    </row>
    <row r="4609" spans="1:12" ht="63.75" hidden="1" x14ac:dyDescent="0.2">
      <c r="A4609" s="3">
        <v>4603</v>
      </c>
      <c r="B4609" s="97" t="s">
        <v>8662</v>
      </c>
      <c r="C4609" s="98" t="s">
        <v>6392</v>
      </c>
      <c r="D4609" s="97" t="s">
        <v>6382</v>
      </c>
      <c r="E4609" s="97"/>
      <c r="F4609" s="97" t="s">
        <v>5902</v>
      </c>
      <c r="G4609" s="160" t="s">
        <v>6393</v>
      </c>
      <c r="H4609" s="557">
        <v>12000</v>
      </c>
      <c r="I4609" s="97" t="s">
        <v>35</v>
      </c>
      <c r="J4609" s="160" t="s">
        <v>5951</v>
      </c>
      <c r="K4609" s="160">
        <v>314</v>
      </c>
      <c r="L4609" s="98" t="s">
        <v>6371</v>
      </c>
    </row>
    <row r="4610" spans="1:12" ht="178.5" hidden="1" x14ac:dyDescent="0.2">
      <c r="A4610" s="3">
        <v>4604</v>
      </c>
      <c r="B4610" s="97" t="s">
        <v>8662</v>
      </c>
      <c r="C4610" s="518" t="s">
        <v>6394</v>
      </c>
      <c r="D4610" s="97" t="s">
        <v>6348</v>
      </c>
      <c r="E4610" s="97"/>
      <c r="F4610" s="97" t="s">
        <v>5902</v>
      </c>
      <c r="G4610" s="160" t="s">
        <v>6396</v>
      </c>
      <c r="H4610" s="557">
        <v>334500</v>
      </c>
      <c r="I4610" s="97" t="s">
        <v>35</v>
      </c>
      <c r="J4610" s="160" t="s">
        <v>5951</v>
      </c>
      <c r="K4610" s="160">
        <v>314</v>
      </c>
      <c r="L4610" s="98" t="s">
        <v>6371</v>
      </c>
    </row>
    <row r="4611" spans="1:12" ht="63.75" hidden="1" x14ac:dyDescent="0.2">
      <c r="A4611" s="3">
        <v>4605</v>
      </c>
      <c r="B4611" s="97" t="s">
        <v>8662</v>
      </c>
      <c r="C4611" s="98" t="s">
        <v>6397</v>
      </c>
      <c r="D4611" s="160" t="s">
        <v>6398</v>
      </c>
      <c r="E4611" s="160"/>
      <c r="F4611" s="97" t="s">
        <v>5902</v>
      </c>
      <c r="G4611" s="160" t="s">
        <v>6399</v>
      </c>
      <c r="H4611" s="557">
        <v>37800</v>
      </c>
      <c r="I4611" s="97" t="s">
        <v>3648</v>
      </c>
      <c r="J4611" s="160" t="s">
        <v>5951</v>
      </c>
      <c r="K4611" s="160">
        <v>324</v>
      </c>
      <c r="L4611" s="98" t="s">
        <v>6400</v>
      </c>
    </row>
    <row r="4612" spans="1:12" ht="63.75" hidden="1" x14ac:dyDescent="0.2">
      <c r="A4612" s="3">
        <v>4606</v>
      </c>
      <c r="B4612" s="97" t="s">
        <v>8662</v>
      </c>
      <c r="C4612" s="98" t="s">
        <v>6401</v>
      </c>
      <c r="D4612" s="160" t="s">
        <v>6343</v>
      </c>
      <c r="E4612" s="160"/>
      <c r="F4612" s="97" t="s">
        <v>5902</v>
      </c>
      <c r="G4612" s="160" t="s">
        <v>6402</v>
      </c>
      <c r="H4612" s="557">
        <v>12400</v>
      </c>
      <c r="I4612" s="97" t="s">
        <v>3648</v>
      </c>
      <c r="J4612" s="160" t="s">
        <v>5951</v>
      </c>
      <c r="K4612" s="160">
        <v>324</v>
      </c>
      <c r="L4612" s="98" t="s">
        <v>6400</v>
      </c>
    </row>
    <row r="4613" spans="1:12" ht="140.25" hidden="1" x14ac:dyDescent="0.2">
      <c r="A4613" s="3">
        <v>4607</v>
      </c>
      <c r="B4613" s="97" t="s">
        <v>8662</v>
      </c>
      <c r="C4613" s="98" t="s">
        <v>6403</v>
      </c>
      <c r="D4613" s="160" t="s">
        <v>6404</v>
      </c>
      <c r="E4613" s="160"/>
      <c r="F4613" s="97" t="s">
        <v>5902</v>
      </c>
      <c r="G4613" s="160" t="s">
        <v>6405</v>
      </c>
      <c r="H4613" s="557">
        <v>19160</v>
      </c>
      <c r="I4613" s="97" t="s">
        <v>3648</v>
      </c>
      <c r="J4613" s="160" t="s">
        <v>5951</v>
      </c>
      <c r="K4613" s="160">
        <v>324</v>
      </c>
      <c r="L4613" s="98" t="s">
        <v>6400</v>
      </c>
    </row>
    <row r="4614" spans="1:12" ht="306" hidden="1" x14ac:dyDescent="0.2">
      <c r="A4614" s="3">
        <v>4608</v>
      </c>
      <c r="B4614" s="97" t="s">
        <v>8662</v>
      </c>
      <c r="C4614" s="98" t="s">
        <v>6542</v>
      </c>
      <c r="D4614" s="97" t="s">
        <v>6343</v>
      </c>
      <c r="E4614" s="97"/>
      <c r="F4614" s="97" t="s">
        <v>5902</v>
      </c>
      <c r="G4614" s="160" t="s">
        <v>6543</v>
      </c>
      <c r="H4614" s="557">
        <v>114000</v>
      </c>
      <c r="I4614" s="97" t="s">
        <v>505</v>
      </c>
      <c r="J4614" s="160" t="s">
        <v>5951</v>
      </c>
      <c r="K4614" s="97">
        <v>364</v>
      </c>
      <c r="L4614" s="98" t="s">
        <v>6506</v>
      </c>
    </row>
    <row r="4615" spans="1:12" ht="165.75" hidden="1" x14ac:dyDescent="0.2">
      <c r="A4615" s="3">
        <v>4609</v>
      </c>
      <c r="B4615" s="97" t="s">
        <v>8662</v>
      </c>
      <c r="C4615" s="98" t="s">
        <v>6544</v>
      </c>
      <c r="D4615" s="97" t="s">
        <v>6343</v>
      </c>
      <c r="E4615" s="97"/>
      <c r="F4615" s="97" t="s">
        <v>5902</v>
      </c>
      <c r="G4615" s="160" t="s">
        <v>6545</v>
      </c>
      <c r="H4615" s="557">
        <v>72000</v>
      </c>
      <c r="I4615" s="97" t="s">
        <v>505</v>
      </c>
      <c r="J4615" s="160" t="s">
        <v>5951</v>
      </c>
      <c r="K4615" s="97">
        <v>364</v>
      </c>
      <c r="L4615" s="98" t="s">
        <v>6506</v>
      </c>
    </row>
    <row r="4616" spans="1:12" ht="63.75" hidden="1" x14ac:dyDescent="0.2">
      <c r="A4616" s="3">
        <v>4610</v>
      </c>
      <c r="B4616" s="97" t="s">
        <v>8662</v>
      </c>
      <c r="C4616" s="518" t="s">
        <v>6546</v>
      </c>
      <c r="D4616" s="97" t="s">
        <v>6343</v>
      </c>
      <c r="E4616" s="97"/>
      <c r="F4616" s="97" t="s">
        <v>5902</v>
      </c>
      <c r="G4616" s="160" t="s">
        <v>6547</v>
      </c>
      <c r="H4616" s="557">
        <v>42000</v>
      </c>
      <c r="I4616" s="97" t="s">
        <v>505</v>
      </c>
      <c r="J4616" s="160" t="s">
        <v>5951</v>
      </c>
      <c r="K4616" s="97">
        <v>364</v>
      </c>
      <c r="L4616" s="98" t="s">
        <v>6506</v>
      </c>
    </row>
    <row r="4617" spans="1:12" ht="51" hidden="1" x14ac:dyDescent="0.2">
      <c r="A4617" s="3">
        <v>4611</v>
      </c>
      <c r="B4617" s="97" t="s">
        <v>8662</v>
      </c>
      <c r="C4617" s="98" t="s">
        <v>6060</v>
      </c>
      <c r="D4617" s="97">
        <v>19</v>
      </c>
      <c r="E4617" s="97"/>
      <c r="F4617" s="97" t="s">
        <v>5902</v>
      </c>
      <c r="G4617" s="160" t="s">
        <v>6527</v>
      </c>
      <c r="H4617" s="557">
        <v>70000</v>
      </c>
      <c r="I4617" s="160" t="s">
        <v>720</v>
      </c>
      <c r="J4617" s="160" t="s">
        <v>5951</v>
      </c>
      <c r="K4617" s="160">
        <v>374</v>
      </c>
      <c r="L4617" s="531" t="s">
        <v>6548</v>
      </c>
    </row>
    <row r="4618" spans="1:12" hidden="1" x14ac:dyDescent="0.2">
      <c r="A4618" s="3">
        <v>4612</v>
      </c>
      <c r="B4618" s="51" t="s">
        <v>8663</v>
      </c>
      <c r="C4618" s="508" t="s">
        <v>6549</v>
      </c>
      <c r="D4618" s="51">
        <v>110</v>
      </c>
      <c r="E4618" s="51"/>
      <c r="F4618" s="97" t="s">
        <v>5902</v>
      </c>
      <c r="G4618" s="39" t="s">
        <v>6550</v>
      </c>
      <c r="H4618" s="634">
        <v>165000</v>
      </c>
      <c r="I4618" s="39" t="s">
        <v>720</v>
      </c>
      <c r="J4618" s="63" t="s">
        <v>5951</v>
      </c>
      <c r="K4618" s="382">
        <v>374</v>
      </c>
      <c r="L4618" s="39" t="s">
        <v>6551</v>
      </c>
    </row>
    <row r="4619" spans="1:12" hidden="1" x14ac:dyDescent="0.2">
      <c r="A4619" s="3">
        <v>4613</v>
      </c>
      <c r="B4619" s="51" t="s">
        <v>8663</v>
      </c>
      <c r="C4619" s="508" t="s">
        <v>6552</v>
      </c>
      <c r="D4619" s="51">
        <v>30</v>
      </c>
      <c r="E4619" s="51"/>
      <c r="F4619" s="97" t="s">
        <v>5902</v>
      </c>
      <c r="G4619" s="39" t="s">
        <v>6553</v>
      </c>
      <c r="H4619" s="634">
        <v>45000</v>
      </c>
      <c r="I4619" s="39" t="s">
        <v>720</v>
      </c>
      <c r="J4619" s="63" t="s">
        <v>5951</v>
      </c>
      <c r="K4619" s="382">
        <v>374</v>
      </c>
      <c r="L4619" s="39" t="s">
        <v>6551</v>
      </c>
    </row>
    <row r="4620" spans="1:12" ht="38.25" hidden="1" x14ac:dyDescent="0.2">
      <c r="A4620" s="3">
        <v>4614</v>
      </c>
      <c r="B4620" s="51" t="s">
        <v>8663</v>
      </c>
      <c r="C4620" s="508" t="s">
        <v>6554</v>
      </c>
      <c r="D4620" s="51">
        <v>12</v>
      </c>
      <c r="E4620" s="51"/>
      <c r="F4620" s="97" t="s">
        <v>5902</v>
      </c>
      <c r="G4620" s="39" t="s">
        <v>6555</v>
      </c>
      <c r="H4620" s="634">
        <v>80000</v>
      </c>
      <c r="I4620" s="51" t="s">
        <v>295</v>
      </c>
      <c r="J4620" s="63" t="s">
        <v>5951</v>
      </c>
      <c r="K4620" s="382">
        <v>248</v>
      </c>
      <c r="L4620" s="39" t="s">
        <v>8664</v>
      </c>
    </row>
    <row r="4621" spans="1:12" ht="25.5" hidden="1" x14ac:dyDescent="0.2">
      <c r="A4621" s="3">
        <v>4615</v>
      </c>
      <c r="B4621" s="51" t="s">
        <v>8663</v>
      </c>
      <c r="C4621" s="508" t="s">
        <v>1955</v>
      </c>
      <c r="D4621" s="51">
        <v>10</v>
      </c>
      <c r="E4621" s="51"/>
      <c r="F4621" s="97" t="s">
        <v>5902</v>
      </c>
      <c r="G4621" s="39" t="s">
        <v>6557</v>
      </c>
      <c r="H4621" s="634">
        <v>100000</v>
      </c>
      <c r="I4621" s="51" t="s">
        <v>295</v>
      </c>
      <c r="J4621" s="63" t="s">
        <v>5951</v>
      </c>
      <c r="K4621" s="382">
        <v>252</v>
      </c>
      <c r="L4621" s="39" t="s">
        <v>8665</v>
      </c>
    </row>
    <row r="4622" spans="1:12" ht="25.5" hidden="1" x14ac:dyDescent="0.2">
      <c r="A4622" s="3">
        <v>4616</v>
      </c>
      <c r="B4622" s="51" t="s">
        <v>8663</v>
      </c>
      <c r="C4622" s="508" t="s">
        <v>6303</v>
      </c>
      <c r="D4622" s="51">
        <v>20</v>
      </c>
      <c r="E4622" s="51"/>
      <c r="F4622" s="97" t="s">
        <v>5902</v>
      </c>
      <c r="G4622" s="39" t="s">
        <v>6304</v>
      </c>
      <c r="H4622" s="634">
        <f>1500*D4622</f>
        <v>30000</v>
      </c>
      <c r="I4622" s="51" t="s">
        <v>295</v>
      </c>
      <c r="J4622" s="63" t="s">
        <v>5951</v>
      </c>
      <c r="K4622" s="382">
        <v>250</v>
      </c>
      <c r="L4622" s="39" t="s">
        <v>71</v>
      </c>
    </row>
    <row r="4623" spans="1:12" ht="25.5" hidden="1" x14ac:dyDescent="0.2">
      <c r="A4623" s="3">
        <v>4617</v>
      </c>
      <c r="B4623" s="51" t="s">
        <v>8663</v>
      </c>
      <c r="C4623" s="508" t="s">
        <v>6559</v>
      </c>
      <c r="D4623" s="51">
        <v>6</v>
      </c>
      <c r="E4623" s="51"/>
      <c r="F4623" s="97" t="s">
        <v>5902</v>
      </c>
      <c r="G4623" s="39">
        <v>95111602</v>
      </c>
      <c r="H4623" s="634">
        <v>35000</v>
      </c>
      <c r="I4623" s="51" t="s">
        <v>295</v>
      </c>
      <c r="J4623" s="63" t="s">
        <v>5951</v>
      </c>
      <c r="K4623" s="382">
        <v>250</v>
      </c>
      <c r="L4623" s="39" t="s">
        <v>6560</v>
      </c>
    </row>
    <row r="4624" spans="1:12" ht="25.5" hidden="1" x14ac:dyDescent="0.2">
      <c r="A4624" s="3">
        <v>4618</v>
      </c>
      <c r="B4624" s="51" t="s">
        <v>8663</v>
      </c>
      <c r="C4624" s="508" t="s">
        <v>8666</v>
      </c>
      <c r="D4624" s="51">
        <v>6</v>
      </c>
      <c r="E4624" s="51"/>
      <c r="F4624" s="97" t="s">
        <v>5902</v>
      </c>
      <c r="G4624" s="39" t="s">
        <v>8667</v>
      </c>
      <c r="H4624" s="634">
        <v>50000</v>
      </c>
      <c r="I4624" s="51" t="s">
        <v>295</v>
      </c>
      <c r="J4624" s="63" t="s">
        <v>5951</v>
      </c>
      <c r="K4624" s="382">
        <v>250</v>
      </c>
      <c r="L4624" s="39" t="s">
        <v>8668</v>
      </c>
    </row>
    <row r="4625" spans="1:12" ht="25.5" hidden="1" x14ac:dyDescent="0.2">
      <c r="A4625" s="3">
        <v>4619</v>
      </c>
      <c r="B4625" s="51" t="s">
        <v>8663</v>
      </c>
      <c r="C4625" s="508" t="s">
        <v>6561</v>
      </c>
      <c r="D4625" s="51">
        <v>10</v>
      </c>
      <c r="E4625" s="51"/>
      <c r="F4625" s="97" t="s">
        <v>5902</v>
      </c>
      <c r="G4625" s="39" t="s">
        <v>6562</v>
      </c>
      <c r="H4625" s="634">
        <f>2000*D4625</f>
        <v>20000</v>
      </c>
      <c r="I4625" s="51" t="s">
        <v>295</v>
      </c>
      <c r="J4625" s="63" t="s">
        <v>5951</v>
      </c>
      <c r="K4625" s="382">
        <v>250</v>
      </c>
      <c r="L4625" s="39" t="s">
        <v>6563</v>
      </c>
    </row>
    <row r="4626" spans="1:12" ht="25.5" hidden="1" x14ac:dyDescent="0.2">
      <c r="A4626" s="3">
        <v>4620</v>
      </c>
      <c r="B4626" s="51" t="s">
        <v>8663</v>
      </c>
      <c r="C4626" s="508" t="s">
        <v>6307</v>
      </c>
      <c r="D4626" s="51" t="s">
        <v>6564</v>
      </c>
      <c r="E4626" s="51"/>
      <c r="F4626" s="97" t="s">
        <v>5902</v>
      </c>
      <c r="G4626" s="39" t="s">
        <v>6309</v>
      </c>
      <c r="H4626" s="634">
        <v>700000</v>
      </c>
      <c r="I4626" s="51" t="s">
        <v>301</v>
      </c>
      <c r="J4626" s="63" t="s">
        <v>5951</v>
      </c>
      <c r="K4626" s="382">
        <v>259</v>
      </c>
      <c r="L4626" s="39" t="s">
        <v>6565</v>
      </c>
    </row>
    <row r="4627" spans="1:12" ht="25.5" hidden="1" x14ac:dyDescent="0.2">
      <c r="A4627" s="3">
        <v>4621</v>
      </c>
      <c r="B4627" s="51" t="s">
        <v>8663</v>
      </c>
      <c r="C4627" s="508" t="s">
        <v>6315</v>
      </c>
      <c r="D4627" s="51" t="s">
        <v>8669</v>
      </c>
      <c r="E4627" s="51"/>
      <c r="F4627" s="97" t="s">
        <v>5902</v>
      </c>
      <c r="G4627" s="39" t="s">
        <v>6317</v>
      </c>
      <c r="H4627" s="634">
        <v>400000</v>
      </c>
      <c r="I4627" s="51" t="s">
        <v>301</v>
      </c>
      <c r="J4627" s="63" t="s">
        <v>5951</v>
      </c>
      <c r="K4627" s="382">
        <v>268</v>
      </c>
      <c r="L4627" s="39" t="s">
        <v>6705</v>
      </c>
    </row>
    <row r="4628" spans="1:12" ht="25.5" hidden="1" x14ac:dyDescent="0.2">
      <c r="A4628" s="3">
        <v>4622</v>
      </c>
      <c r="B4628" s="51" t="s">
        <v>8663</v>
      </c>
      <c r="C4628" s="508" t="s">
        <v>6327</v>
      </c>
      <c r="D4628" s="51">
        <v>15</v>
      </c>
      <c r="E4628" s="51"/>
      <c r="F4628" s="97" t="s">
        <v>5902</v>
      </c>
      <c r="G4628" s="39" t="s">
        <v>6329</v>
      </c>
      <c r="H4628" s="634">
        <v>105000</v>
      </c>
      <c r="I4628" s="51" t="s">
        <v>301</v>
      </c>
      <c r="J4628" s="63" t="s">
        <v>5951</v>
      </c>
      <c r="K4628" s="382">
        <v>269</v>
      </c>
      <c r="L4628" s="39" t="s">
        <v>6566</v>
      </c>
    </row>
    <row r="4629" spans="1:12" ht="25.5" hidden="1" x14ac:dyDescent="0.2">
      <c r="A4629" s="3">
        <v>4623</v>
      </c>
      <c r="B4629" s="51" t="s">
        <v>8663</v>
      </c>
      <c r="C4629" s="508" t="s">
        <v>6567</v>
      </c>
      <c r="D4629" s="51">
        <v>45</v>
      </c>
      <c r="E4629" s="51"/>
      <c r="F4629" s="97" t="s">
        <v>5902</v>
      </c>
      <c r="G4629" s="39">
        <v>93151611</v>
      </c>
      <c r="H4629" s="634">
        <v>1516000</v>
      </c>
      <c r="I4629" s="51" t="s">
        <v>2183</v>
      </c>
      <c r="J4629" s="63" t="s">
        <v>5951</v>
      </c>
      <c r="K4629" s="382">
        <v>116</v>
      </c>
      <c r="L4629" s="39" t="s">
        <v>6568</v>
      </c>
    </row>
    <row r="4630" spans="1:12" ht="25.5" hidden="1" x14ac:dyDescent="0.2">
      <c r="A4630" s="3">
        <v>4624</v>
      </c>
      <c r="B4630" s="51" t="s">
        <v>8663</v>
      </c>
      <c r="C4630" s="508" t="s">
        <v>6459</v>
      </c>
      <c r="D4630" s="51">
        <v>8</v>
      </c>
      <c r="E4630" s="51"/>
      <c r="F4630" s="97" t="s">
        <v>5902</v>
      </c>
      <c r="G4630" s="39" t="s">
        <v>6460</v>
      </c>
      <c r="H4630" s="634">
        <v>60000</v>
      </c>
      <c r="I4630" s="51" t="s">
        <v>669</v>
      </c>
      <c r="J4630" s="63" t="s">
        <v>5951</v>
      </c>
      <c r="K4630" s="382">
        <v>344</v>
      </c>
      <c r="L4630" s="39" t="s">
        <v>8670</v>
      </c>
    </row>
    <row r="4631" spans="1:12" ht="38.25" hidden="1" x14ac:dyDescent="0.2">
      <c r="A4631" s="3">
        <v>4625</v>
      </c>
      <c r="B4631" s="51" t="s">
        <v>8663</v>
      </c>
      <c r="C4631" s="508" t="s">
        <v>6462</v>
      </c>
      <c r="D4631" s="51">
        <v>3</v>
      </c>
      <c r="E4631" s="51"/>
      <c r="F4631" s="97" t="s">
        <v>5902</v>
      </c>
      <c r="G4631" s="39" t="s">
        <v>6464</v>
      </c>
      <c r="H4631" s="634">
        <v>90000</v>
      </c>
      <c r="I4631" s="51" t="s">
        <v>669</v>
      </c>
      <c r="J4631" s="63" t="s">
        <v>5951</v>
      </c>
      <c r="K4631" s="382">
        <v>344</v>
      </c>
      <c r="L4631" s="39" t="s">
        <v>8670</v>
      </c>
    </row>
    <row r="4632" spans="1:12" ht="25.5" hidden="1" x14ac:dyDescent="0.2">
      <c r="A4632" s="3">
        <v>4626</v>
      </c>
      <c r="B4632" s="51" t="s">
        <v>8663</v>
      </c>
      <c r="C4632" s="508" t="s">
        <v>6525</v>
      </c>
      <c r="D4632" s="51">
        <v>2</v>
      </c>
      <c r="E4632" s="51"/>
      <c r="F4632" s="97" t="s">
        <v>5902</v>
      </c>
      <c r="G4632" s="39" t="s">
        <v>6526</v>
      </c>
      <c r="H4632" s="634">
        <v>35000</v>
      </c>
      <c r="I4632" s="51" t="s">
        <v>693</v>
      </c>
      <c r="J4632" s="63" t="s">
        <v>5951</v>
      </c>
      <c r="K4632" s="382">
        <v>365</v>
      </c>
      <c r="L4632" s="39" t="s">
        <v>8671</v>
      </c>
    </row>
    <row r="4633" spans="1:12" ht="25.5" hidden="1" x14ac:dyDescent="0.2">
      <c r="A4633" s="3">
        <v>4627</v>
      </c>
      <c r="B4633" s="51" t="s">
        <v>8663</v>
      </c>
      <c r="C4633" s="508" t="s">
        <v>6465</v>
      </c>
      <c r="D4633" s="51">
        <v>4</v>
      </c>
      <c r="E4633" s="51"/>
      <c r="F4633" s="97" t="s">
        <v>5902</v>
      </c>
      <c r="G4633" s="39" t="s">
        <v>6466</v>
      </c>
      <c r="H4633" s="634">
        <v>50000</v>
      </c>
      <c r="I4633" s="51" t="s">
        <v>669</v>
      </c>
      <c r="J4633" s="63" t="s">
        <v>5951</v>
      </c>
      <c r="K4633" s="382">
        <v>344</v>
      </c>
      <c r="L4633" s="39" t="s">
        <v>6570</v>
      </c>
    </row>
    <row r="4634" spans="1:12" ht="38.25" hidden="1" x14ac:dyDescent="0.2">
      <c r="A4634" s="3">
        <v>4628</v>
      </c>
      <c r="B4634" s="51" t="s">
        <v>8663</v>
      </c>
      <c r="C4634" s="508" t="s">
        <v>6467</v>
      </c>
      <c r="D4634" s="51">
        <v>2</v>
      </c>
      <c r="E4634" s="51"/>
      <c r="F4634" s="97" t="s">
        <v>5902</v>
      </c>
      <c r="G4634" s="39" t="s">
        <v>6468</v>
      </c>
      <c r="H4634" s="634">
        <v>100000</v>
      </c>
      <c r="I4634" s="51" t="s">
        <v>669</v>
      </c>
      <c r="J4634" s="63" t="s">
        <v>5951</v>
      </c>
      <c r="K4634" s="382">
        <v>344</v>
      </c>
      <c r="L4634" s="39" t="s">
        <v>6571</v>
      </c>
    </row>
    <row r="4635" spans="1:12" ht="25.5" hidden="1" x14ac:dyDescent="0.2">
      <c r="A4635" s="3">
        <v>4629</v>
      </c>
      <c r="B4635" s="51" t="s">
        <v>8663</v>
      </c>
      <c r="C4635" s="508" t="s">
        <v>6469</v>
      </c>
      <c r="D4635" s="51">
        <v>2</v>
      </c>
      <c r="E4635" s="51"/>
      <c r="F4635" s="97" t="s">
        <v>5902</v>
      </c>
      <c r="G4635" s="39" t="s">
        <v>6470</v>
      </c>
      <c r="H4635" s="634">
        <v>37000</v>
      </c>
      <c r="I4635" s="51" t="s">
        <v>669</v>
      </c>
      <c r="J4635" s="63" t="s">
        <v>5951</v>
      </c>
      <c r="K4635" s="382">
        <v>344</v>
      </c>
      <c r="L4635" s="39" t="s">
        <v>8672</v>
      </c>
    </row>
    <row r="4636" spans="1:12" ht="25.5" hidden="1" x14ac:dyDescent="0.2">
      <c r="A4636" s="3">
        <v>4630</v>
      </c>
      <c r="B4636" s="51" t="s">
        <v>8663</v>
      </c>
      <c r="C4636" s="508" t="s">
        <v>6473</v>
      </c>
      <c r="D4636" s="51">
        <v>4</v>
      </c>
      <c r="E4636" s="51"/>
      <c r="F4636" s="97" t="s">
        <v>5902</v>
      </c>
      <c r="G4636" s="39" t="s">
        <v>6474</v>
      </c>
      <c r="H4636" s="634">
        <f>4*5650</f>
        <v>22600</v>
      </c>
      <c r="I4636" s="51" t="s">
        <v>669</v>
      </c>
      <c r="J4636" s="63" t="s">
        <v>5951</v>
      </c>
      <c r="K4636" s="382">
        <v>344</v>
      </c>
      <c r="L4636" s="39" t="s">
        <v>6571</v>
      </c>
    </row>
    <row r="4637" spans="1:12" ht="38.25" hidden="1" x14ac:dyDescent="0.2">
      <c r="A4637" s="3">
        <v>4631</v>
      </c>
      <c r="B4637" s="51" t="s">
        <v>8663</v>
      </c>
      <c r="C4637" s="508" t="s">
        <v>6475</v>
      </c>
      <c r="D4637" s="51">
        <v>4</v>
      </c>
      <c r="E4637" s="51"/>
      <c r="F4637" s="97" t="s">
        <v>5902</v>
      </c>
      <c r="G4637" s="39" t="s">
        <v>6476</v>
      </c>
      <c r="H4637" s="634">
        <f>4*4500</f>
        <v>18000</v>
      </c>
      <c r="I4637" s="51" t="s">
        <v>669</v>
      </c>
      <c r="J4637" s="63" t="s">
        <v>5951</v>
      </c>
      <c r="K4637" s="382">
        <v>344</v>
      </c>
      <c r="L4637" s="39" t="s">
        <v>6571</v>
      </c>
    </row>
    <row r="4638" spans="1:12" ht="25.5" hidden="1" x14ac:dyDescent="0.2">
      <c r="A4638" s="3">
        <v>4632</v>
      </c>
      <c r="B4638" s="51" t="s">
        <v>8663</v>
      </c>
      <c r="C4638" s="508" t="s">
        <v>6477</v>
      </c>
      <c r="D4638" s="51">
        <v>2</v>
      </c>
      <c r="E4638" s="51"/>
      <c r="F4638" s="97" t="s">
        <v>5902</v>
      </c>
      <c r="G4638" s="39" t="s">
        <v>6478</v>
      </c>
      <c r="H4638" s="634">
        <v>18000</v>
      </c>
      <c r="I4638" s="51" t="s">
        <v>669</v>
      </c>
      <c r="J4638" s="63" t="s">
        <v>5951</v>
      </c>
      <c r="K4638" s="382">
        <v>344</v>
      </c>
      <c r="L4638" s="39" t="s">
        <v>6573</v>
      </c>
    </row>
    <row r="4639" spans="1:12" ht="25.5" hidden="1" x14ac:dyDescent="0.2">
      <c r="A4639" s="3">
        <v>4633</v>
      </c>
      <c r="B4639" s="51" t="s">
        <v>8663</v>
      </c>
      <c r="C4639" s="508" t="s">
        <v>6574</v>
      </c>
      <c r="D4639" s="51">
        <v>2</v>
      </c>
      <c r="E4639" s="51"/>
      <c r="F4639" s="97" t="s">
        <v>5902</v>
      </c>
      <c r="G4639" s="39" t="s">
        <v>6575</v>
      </c>
      <c r="H4639" s="634">
        <v>100000</v>
      </c>
      <c r="I4639" s="51" t="s">
        <v>3790</v>
      </c>
      <c r="J4639" s="63" t="s">
        <v>5951</v>
      </c>
      <c r="K4639" s="382">
        <v>192</v>
      </c>
      <c r="L4639" s="39" t="s">
        <v>6576</v>
      </c>
    </row>
    <row r="4640" spans="1:12" ht="25.5" hidden="1" x14ac:dyDescent="0.2">
      <c r="A4640" s="3">
        <v>4634</v>
      </c>
      <c r="B4640" s="51" t="s">
        <v>8663</v>
      </c>
      <c r="C4640" s="508" t="s">
        <v>6577</v>
      </c>
      <c r="D4640" s="51">
        <v>4</v>
      </c>
      <c r="E4640" s="51"/>
      <c r="F4640" s="97" t="s">
        <v>5902</v>
      </c>
      <c r="G4640" s="39" t="s">
        <v>6578</v>
      </c>
      <c r="H4640" s="634">
        <v>100000</v>
      </c>
      <c r="I4640" s="51" t="s">
        <v>3790</v>
      </c>
      <c r="J4640" s="63" t="s">
        <v>5951</v>
      </c>
      <c r="K4640" s="382">
        <v>192</v>
      </c>
      <c r="L4640" s="39" t="s">
        <v>6576</v>
      </c>
    </row>
    <row r="4641" spans="1:12" ht="38.25" hidden="1" x14ac:dyDescent="0.2">
      <c r="A4641" s="3">
        <v>4635</v>
      </c>
      <c r="B4641" s="51" t="s">
        <v>8663</v>
      </c>
      <c r="C4641" s="508" t="s">
        <v>6579</v>
      </c>
      <c r="D4641" s="51">
        <v>2</v>
      </c>
      <c r="E4641" s="51"/>
      <c r="F4641" s="97" t="s">
        <v>5902</v>
      </c>
      <c r="G4641" s="39" t="s">
        <v>6580</v>
      </c>
      <c r="H4641" s="634">
        <v>100000</v>
      </c>
      <c r="I4641" s="51" t="s">
        <v>3790</v>
      </c>
      <c r="J4641" s="63" t="s">
        <v>5951</v>
      </c>
      <c r="K4641" s="382">
        <v>192</v>
      </c>
      <c r="L4641" s="39" t="s">
        <v>6576</v>
      </c>
    </row>
    <row r="4642" spans="1:12" hidden="1" x14ac:dyDescent="0.2">
      <c r="A4642" s="3">
        <v>4636</v>
      </c>
      <c r="B4642" s="51" t="s">
        <v>8663</v>
      </c>
      <c r="C4642" s="508" t="s">
        <v>1449</v>
      </c>
      <c r="D4642" s="51">
        <v>7</v>
      </c>
      <c r="E4642" s="51"/>
      <c r="F4642" s="97" t="s">
        <v>5902</v>
      </c>
      <c r="G4642" s="39" t="s">
        <v>6581</v>
      </c>
      <c r="H4642" s="634">
        <v>50000</v>
      </c>
      <c r="I4642" s="51" t="s">
        <v>3648</v>
      </c>
      <c r="J4642" s="63" t="s">
        <v>5951</v>
      </c>
      <c r="K4642" s="382">
        <v>329</v>
      </c>
      <c r="L4642" s="39" t="s">
        <v>6582</v>
      </c>
    </row>
    <row r="4643" spans="1:12" ht="25.5" hidden="1" x14ac:dyDescent="0.2">
      <c r="A4643" s="3">
        <v>4637</v>
      </c>
      <c r="B4643" s="51" t="s">
        <v>8663</v>
      </c>
      <c r="C4643" s="508" t="s">
        <v>6583</v>
      </c>
      <c r="D4643" s="51">
        <v>6</v>
      </c>
      <c r="E4643" s="51"/>
      <c r="F4643" s="97" t="s">
        <v>5902</v>
      </c>
      <c r="G4643" s="39" t="s">
        <v>6584</v>
      </c>
      <c r="H4643" s="634">
        <f>3900*D4643</f>
        <v>23400</v>
      </c>
      <c r="I4643" s="51" t="s">
        <v>3648</v>
      </c>
      <c r="J4643" s="63" t="s">
        <v>5951</v>
      </c>
      <c r="K4643" s="382">
        <v>329</v>
      </c>
      <c r="L4643" s="39" t="s">
        <v>6582</v>
      </c>
    </row>
    <row r="4644" spans="1:12" hidden="1" x14ac:dyDescent="0.2">
      <c r="A4644" s="3">
        <v>4638</v>
      </c>
      <c r="B4644" s="51" t="s">
        <v>8663</v>
      </c>
      <c r="C4644" s="508" t="s">
        <v>6585</v>
      </c>
      <c r="D4644" s="51">
        <v>5</v>
      </c>
      <c r="E4644" s="51"/>
      <c r="F4644" s="97" t="s">
        <v>5902</v>
      </c>
      <c r="G4644" s="39" t="s">
        <v>6586</v>
      </c>
      <c r="H4644" s="634">
        <v>45000</v>
      </c>
      <c r="I4644" s="51" t="s">
        <v>3648</v>
      </c>
      <c r="J4644" s="63" t="s">
        <v>5951</v>
      </c>
      <c r="K4644" s="382">
        <v>329</v>
      </c>
      <c r="L4644" s="39" t="s">
        <v>6582</v>
      </c>
    </row>
    <row r="4645" spans="1:12" hidden="1" x14ac:dyDescent="0.2">
      <c r="A4645" s="3">
        <v>4639</v>
      </c>
      <c r="B4645" s="51" t="s">
        <v>8663</v>
      </c>
      <c r="C4645" s="508" t="s">
        <v>6587</v>
      </c>
      <c r="D4645" s="51">
        <v>2</v>
      </c>
      <c r="E4645" s="51"/>
      <c r="F4645" s="97" t="s">
        <v>5902</v>
      </c>
      <c r="G4645" s="39" t="s">
        <v>6588</v>
      </c>
      <c r="H4645" s="634">
        <f>D4645*10100</f>
        <v>20200</v>
      </c>
      <c r="I4645" s="51" t="s">
        <v>3648</v>
      </c>
      <c r="J4645" s="63" t="s">
        <v>5951</v>
      </c>
      <c r="K4645" s="382">
        <v>329</v>
      </c>
      <c r="L4645" s="39" t="s">
        <v>6582</v>
      </c>
    </row>
    <row r="4646" spans="1:12" ht="25.5" hidden="1" x14ac:dyDescent="0.2">
      <c r="A4646" s="3">
        <v>4640</v>
      </c>
      <c r="B4646" s="51" t="s">
        <v>8663</v>
      </c>
      <c r="C4646" s="508" t="s">
        <v>6589</v>
      </c>
      <c r="D4646" s="51">
        <v>3</v>
      </c>
      <c r="E4646" s="51"/>
      <c r="F4646" s="97" t="s">
        <v>5902</v>
      </c>
      <c r="G4646" s="39" t="s">
        <v>6590</v>
      </c>
      <c r="H4646" s="634">
        <f>9680*D4646</f>
        <v>29040</v>
      </c>
      <c r="I4646" s="51" t="s">
        <v>3648</v>
      </c>
      <c r="J4646" s="63" t="s">
        <v>5951</v>
      </c>
      <c r="K4646" s="382">
        <v>329</v>
      </c>
      <c r="L4646" s="39" t="s">
        <v>6582</v>
      </c>
    </row>
    <row r="4647" spans="1:12" hidden="1" x14ac:dyDescent="0.2">
      <c r="A4647" s="3">
        <v>4641</v>
      </c>
      <c r="B4647" s="51" t="s">
        <v>8663</v>
      </c>
      <c r="C4647" s="508" t="s">
        <v>6591</v>
      </c>
      <c r="D4647" s="51">
        <v>2</v>
      </c>
      <c r="E4647" s="51"/>
      <c r="F4647" s="97" t="s">
        <v>5902</v>
      </c>
      <c r="G4647" s="39" t="s">
        <v>6588</v>
      </c>
      <c r="H4647" s="634">
        <f>15400*D4647</f>
        <v>30800</v>
      </c>
      <c r="I4647" s="51" t="s">
        <v>3648</v>
      </c>
      <c r="J4647" s="63" t="s">
        <v>5951</v>
      </c>
      <c r="K4647" s="382">
        <v>329</v>
      </c>
      <c r="L4647" s="39" t="s">
        <v>6582</v>
      </c>
    </row>
    <row r="4648" spans="1:12" ht="25.5" hidden="1" x14ac:dyDescent="0.2">
      <c r="A4648" s="3">
        <v>4642</v>
      </c>
      <c r="B4648" s="51" t="s">
        <v>8663</v>
      </c>
      <c r="C4648" s="508" t="s">
        <v>6592</v>
      </c>
      <c r="D4648" s="51">
        <v>1</v>
      </c>
      <c r="E4648" s="51"/>
      <c r="F4648" s="97" t="s">
        <v>5902</v>
      </c>
      <c r="G4648" s="39" t="s">
        <v>3712</v>
      </c>
      <c r="H4648" s="634">
        <v>25000</v>
      </c>
      <c r="I4648" s="51" t="s">
        <v>306</v>
      </c>
      <c r="J4648" s="63" t="s">
        <v>5951</v>
      </c>
      <c r="K4648" s="382">
        <v>277</v>
      </c>
      <c r="L4648" s="39" t="s">
        <v>6593</v>
      </c>
    </row>
    <row r="4649" spans="1:12" ht="25.5" hidden="1" x14ac:dyDescent="0.2">
      <c r="A4649" s="3">
        <v>4643</v>
      </c>
      <c r="B4649" s="51" t="s">
        <v>8663</v>
      </c>
      <c r="C4649" s="508" t="s">
        <v>6594</v>
      </c>
      <c r="D4649" s="51">
        <v>3</v>
      </c>
      <c r="E4649" s="51"/>
      <c r="F4649" s="97" t="s">
        <v>5902</v>
      </c>
      <c r="G4649" s="39" t="s">
        <v>3712</v>
      </c>
      <c r="H4649" s="634">
        <v>70000</v>
      </c>
      <c r="I4649" s="51" t="s">
        <v>306</v>
      </c>
      <c r="J4649" s="63" t="s">
        <v>5951</v>
      </c>
      <c r="K4649" s="382">
        <v>277</v>
      </c>
      <c r="L4649" s="39" t="s">
        <v>6593</v>
      </c>
    </row>
    <row r="4650" spans="1:12" ht="25.5" hidden="1" x14ac:dyDescent="0.2">
      <c r="A4650" s="3">
        <v>4644</v>
      </c>
      <c r="B4650" s="51" t="s">
        <v>8663</v>
      </c>
      <c r="C4650" s="508" t="s">
        <v>6595</v>
      </c>
      <c r="D4650" s="51">
        <v>3</v>
      </c>
      <c r="E4650" s="51"/>
      <c r="F4650" s="97" t="s">
        <v>5902</v>
      </c>
      <c r="G4650" s="39" t="s">
        <v>6596</v>
      </c>
      <c r="H4650" s="634">
        <v>70000</v>
      </c>
      <c r="I4650" s="51" t="s">
        <v>306</v>
      </c>
      <c r="J4650" s="63" t="s">
        <v>5951</v>
      </c>
      <c r="K4650" s="382">
        <v>277</v>
      </c>
      <c r="L4650" s="39" t="s">
        <v>6593</v>
      </c>
    </row>
    <row r="4651" spans="1:12" ht="25.5" hidden="1" x14ac:dyDescent="0.2">
      <c r="A4651" s="3">
        <v>4645</v>
      </c>
      <c r="B4651" s="51" t="s">
        <v>8663</v>
      </c>
      <c r="C4651" s="508" t="s">
        <v>6334</v>
      </c>
      <c r="D4651" s="51">
        <v>1</v>
      </c>
      <c r="E4651" s="51"/>
      <c r="F4651" s="97" t="s">
        <v>5902</v>
      </c>
      <c r="G4651" s="39" t="s">
        <v>6335</v>
      </c>
      <c r="H4651" s="634">
        <f>25800*D4651</f>
        <v>25800</v>
      </c>
      <c r="I4651" s="51" t="s">
        <v>306</v>
      </c>
      <c r="J4651" s="63" t="s">
        <v>5951</v>
      </c>
      <c r="K4651" s="382">
        <v>277</v>
      </c>
      <c r="L4651" s="39" t="s">
        <v>6593</v>
      </c>
    </row>
    <row r="4652" spans="1:12" ht="25.5" hidden="1" x14ac:dyDescent="0.2">
      <c r="A4652" s="3">
        <v>4646</v>
      </c>
      <c r="B4652" s="51" t="s">
        <v>8663</v>
      </c>
      <c r="C4652" s="508" t="s">
        <v>6336</v>
      </c>
      <c r="D4652" s="51">
        <v>6</v>
      </c>
      <c r="E4652" s="51"/>
      <c r="F4652" s="97" t="s">
        <v>5902</v>
      </c>
      <c r="G4652" s="39" t="s">
        <v>6337</v>
      </c>
      <c r="H4652" s="634">
        <f>8135*D4652</f>
        <v>48810</v>
      </c>
      <c r="I4652" s="51" t="s">
        <v>306</v>
      </c>
      <c r="J4652" s="63" t="s">
        <v>5951</v>
      </c>
      <c r="K4652" s="382">
        <v>277</v>
      </c>
      <c r="L4652" s="39" t="s">
        <v>6593</v>
      </c>
    </row>
    <row r="4653" spans="1:12" hidden="1" x14ac:dyDescent="0.2">
      <c r="A4653" s="3">
        <v>4647</v>
      </c>
      <c r="B4653" s="51" t="s">
        <v>8663</v>
      </c>
      <c r="C4653" s="508" t="s">
        <v>6597</v>
      </c>
      <c r="D4653" s="51">
        <v>8</v>
      </c>
      <c r="E4653" s="51"/>
      <c r="F4653" s="97" t="s">
        <v>5902</v>
      </c>
      <c r="G4653" s="39" t="s">
        <v>6598</v>
      </c>
      <c r="H4653" s="634">
        <v>50000</v>
      </c>
      <c r="I4653" s="51" t="s">
        <v>306</v>
      </c>
      <c r="J4653" s="63" t="s">
        <v>5951</v>
      </c>
      <c r="K4653" s="382">
        <v>277</v>
      </c>
      <c r="L4653" s="39" t="s">
        <v>6593</v>
      </c>
    </row>
    <row r="4654" spans="1:12" ht="25.5" hidden="1" x14ac:dyDescent="0.2">
      <c r="A4654" s="3">
        <v>4648</v>
      </c>
      <c r="B4654" s="51" t="s">
        <v>8663</v>
      </c>
      <c r="C4654" s="508" t="s">
        <v>6345</v>
      </c>
      <c r="D4654" s="51">
        <v>3</v>
      </c>
      <c r="E4654" s="51"/>
      <c r="F4654" s="97" t="s">
        <v>5902</v>
      </c>
      <c r="G4654" s="39" t="s">
        <v>6346</v>
      </c>
      <c r="H4654" s="634">
        <v>25000</v>
      </c>
      <c r="I4654" s="51" t="s">
        <v>306</v>
      </c>
      <c r="J4654" s="63" t="s">
        <v>5951</v>
      </c>
      <c r="K4654" s="382">
        <v>278</v>
      </c>
      <c r="L4654" s="39" t="s">
        <v>6599</v>
      </c>
    </row>
    <row r="4655" spans="1:12" ht="25.5" hidden="1" x14ac:dyDescent="0.2">
      <c r="A4655" s="3">
        <v>4649</v>
      </c>
      <c r="B4655" s="51" t="s">
        <v>8663</v>
      </c>
      <c r="C4655" s="508" t="s">
        <v>6600</v>
      </c>
      <c r="D4655" s="51">
        <v>12</v>
      </c>
      <c r="E4655" s="51"/>
      <c r="F4655" s="97" t="s">
        <v>5902</v>
      </c>
      <c r="G4655" s="39" t="s">
        <v>6340</v>
      </c>
      <c r="H4655" s="634">
        <v>240000</v>
      </c>
      <c r="I4655" s="51" t="s">
        <v>306</v>
      </c>
      <c r="J4655" s="63" t="s">
        <v>5951</v>
      </c>
      <c r="K4655" s="382">
        <v>278</v>
      </c>
      <c r="L4655" s="39" t="s">
        <v>6601</v>
      </c>
    </row>
    <row r="4656" spans="1:12" ht="38.25" hidden="1" x14ac:dyDescent="0.2">
      <c r="A4656" s="3">
        <v>4650</v>
      </c>
      <c r="B4656" s="51" t="s">
        <v>8663</v>
      </c>
      <c r="C4656" s="508" t="s">
        <v>6602</v>
      </c>
      <c r="D4656" s="51">
        <v>10</v>
      </c>
      <c r="E4656" s="51"/>
      <c r="F4656" s="97" t="s">
        <v>5902</v>
      </c>
      <c r="G4656" s="39" t="s">
        <v>6603</v>
      </c>
      <c r="H4656" s="634">
        <f>3035*D4656</f>
        <v>30350</v>
      </c>
      <c r="I4656" s="51" t="s">
        <v>505</v>
      </c>
      <c r="J4656" s="63" t="s">
        <v>5951</v>
      </c>
      <c r="K4656" s="382">
        <v>324</v>
      </c>
      <c r="L4656" s="39" t="s">
        <v>6593</v>
      </c>
    </row>
    <row r="4657" spans="1:12" hidden="1" x14ac:dyDescent="0.2">
      <c r="A4657" s="3">
        <v>4651</v>
      </c>
      <c r="B4657" s="51" t="s">
        <v>8663</v>
      </c>
      <c r="C4657" s="508" t="s">
        <v>6604</v>
      </c>
      <c r="D4657" s="51">
        <v>5</v>
      </c>
      <c r="E4657" s="51"/>
      <c r="F4657" s="97" t="s">
        <v>5902</v>
      </c>
      <c r="G4657" s="39" t="s">
        <v>6605</v>
      </c>
      <c r="H4657" s="634">
        <v>30000</v>
      </c>
      <c r="I4657" s="51" t="s">
        <v>505</v>
      </c>
      <c r="J4657" s="63" t="s">
        <v>5951</v>
      </c>
      <c r="K4657" s="382">
        <v>324</v>
      </c>
      <c r="L4657" s="39" t="s">
        <v>6593</v>
      </c>
    </row>
    <row r="4658" spans="1:12" hidden="1" x14ac:dyDescent="0.2">
      <c r="A4658" s="3">
        <v>4652</v>
      </c>
      <c r="B4658" s="51" t="s">
        <v>8663</v>
      </c>
      <c r="C4658" s="508" t="s">
        <v>6606</v>
      </c>
      <c r="D4658" s="51">
        <v>15</v>
      </c>
      <c r="E4658" s="51"/>
      <c r="F4658" s="97" t="s">
        <v>5902</v>
      </c>
      <c r="G4658" s="39" t="s">
        <v>6607</v>
      </c>
      <c r="H4658" s="634">
        <v>35000</v>
      </c>
      <c r="I4658" s="51" t="s">
        <v>505</v>
      </c>
      <c r="J4658" s="63" t="s">
        <v>5951</v>
      </c>
      <c r="K4658" s="382">
        <v>324</v>
      </c>
      <c r="L4658" s="39" t="s">
        <v>6593</v>
      </c>
    </row>
    <row r="4659" spans="1:12" hidden="1" x14ac:dyDescent="0.2">
      <c r="A4659" s="3">
        <v>4653</v>
      </c>
      <c r="B4659" s="51" t="s">
        <v>8663</v>
      </c>
      <c r="C4659" s="508" t="s">
        <v>6608</v>
      </c>
      <c r="D4659" s="51">
        <v>15</v>
      </c>
      <c r="E4659" s="51"/>
      <c r="F4659" s="97" t="s">
        <v>5902</v>
      </c>
      <c r="G4659" s="39" t="s">
        <v>6609</v>
      </c>
      <c r="H4659" s="634">
        <v>35000</v>
      </c>
      <c r="I4659" s="51" t="s">
        <v>505</v>
      </c>
      <c r="J4659" s="63" t="s">
        <v>5951</v>
      </c>
      <c r="K4659" s="382">
        <v>324</v>
      </c>
      <c r="L4659" s="39" t="s">
        <v>6593</v>
      </c>
    </row>
    <row r="4660" spans="1:12" hidden="1" x14ac:dyDescent="0.2">
      <c r="A4660" s="3">
        <v>4654</v>
      </c>
      <c r="B4660" s="51" t="s">
        <v>8663</v>
      </c>
      <c r="C4660" s="508" t="s">
        <v>6610</v>
      </c>
      <c r="D4660" s="51">
        <v>10</v>
      </c>
      <c r="E4660" s="51"/>
      <c r="F4660" s="97" t="s">
        <v>5902</v>
      </c>
      <c r="G4660" s="39" t="s">
        <v>6611</v>
      </c>
      <c r="H4660" s="634">
        <v>8000</v>
      </c>
      <c r="I4660" s="51" t="s">
        <v>505</v>
      </c>
      <c r="J4660" s="63" t="s">
        <v>5951</v>
      </c>
      <c r="K4660" s="382">
        <v>324</v>
      </c>
      <c r="L4660" s="39" t="s">
        <v>6599</v>
      </c>
    </row>
    <row r="4661" spans="1:12" hidden="1" x14ac:dyDescent="0.2">
      <c r="A4661" s="3">
        <v>4655</v>
      </c>
      <c r="B4661" s="51" t="s">
        <v>8663</v>
      </c>
      <c r="C4661" s="508" t="s">
        <v>6612</v>
      </c>
      <c r="D4661" s="51">
        <v>10</v>
      </c>
      <c r="E4661" s="51"/>
      <c r="F4661" s="97" t="s">
        <v>5902</v>
      </c>
      <c r="G4661" s="39" t="s">
        <v>6613</v>
      </c>
      <c r="H4661" s="634">
        <v>8000</v>
      </c>
      <c r="I4661" s="51" t="s">
        <v>505</v>
      </c>
      <c r="J4661" s="63" t="s">
        <v>5951</v>
      </c>
      <c r="K4661" s="382">
        <v>324</v>
      </c>
      <c r="L4661" s="39" t="s">
        <v>6599</v>
      </c>
    </row>
    <row r="4662" spans="1:12" ht="38.25" hidden="1" x14ac:dyDescent="0.2">
      <c r="A4662" s="3">
        <v>4656</v>
      </c>
      <c r="B4662" s="51" t="s">
        <v>8663</v>
      </c>
      <c r="C4662" s="508" t="s">
        <v>6392</v>
      </c>
      <c r="D4662" s="51">
        <v>20</v>
      </c>
      <c r="E4662" s="51"/>
      <c r="F4662" s="97" t="s">
        <v>5902</v>
      </c>
      <c r="G4662" s="39" t="s">
        <v>6393</v>
      </c>
      <c r="H4662" s="634">
        <v>80000</v>
      </c>
      <c r="I4662" s="51" t="s">
        <v>505</v>
      </c>
      <c r="J4662" s="63" t="s">
        <v>5951</v>
      </c>
      <c r="K4662" s="382">
        <v>324</v>
      </c>
      <c r="L4662" s="39" t="s">
        <v>6614</v>
      </c>
    </row>
    <row r="4663" spans="1:12" hidden="1" x14ac:dyDescent="0.2">
      <c r="A4663" s="3">
        <v>4657</v>
      </c>
      <c r="B4663" s="51" t="s">
        <v>8663</v>
      </c>
      <c r="C4663" s="508" t="s">
        <v>6411</v>
      </c>
      <c r="D4663" s="51">
        <v>4</v>
      </c>
      <c r="E4663" s="51"/>
      <c r="F4663" s="97" t="s">
        <v>5902</v>
      </c>
      <c r="G4663" s="39" t="s">
        <v>6615</v>
      </c>
      <c r="H4663" s="634">
        <v>20000</v>
      </c>
      <c r="I4663" s="51" t="s">
        <v>505</v>
      </c>
      <c r="J4663" s="63" t="s">
        <v>5951</v>
      </c>
      <c r="K4663" s="382">
        <v>324</v>
      </c>
      <c r="L4663" s="39" t="s">
        <v>6599</v>
      </c>
    </row>
    <row r="4664" spans="1:12" hidden="1" x14ac:dyDescent="0.2">
      <c r="A4664" s="3">
        <v>4658</v>
      </c>
      <c r="B4664" s="51" t="s">
        <v>8663</v>
      </c>
      <c r="C4664" s="508" t="s">
        <v>6414</v>
      </c>
      <c r="D4664" s="51">
        <v>20</v>
      </c>
      <c r="E4664" s="51"/>
      <c r="F4664" s="97" t="s">
        <v>5902</v>
      </c>
      <c r="G4664" s="39" t="s">
        <v>6616</v>
      </c>
      <c r="H4664" s="634">
        <v>15000</v>
      </c>
      <c r="I4664" s="51" t="s">
        <v>505</v>
      </c>
      <c r="J4664" s="63" t="s">
        <v>5951</v>
      </c>
      <c r="K4664" s="382">
        <v>324</v>
      </c>
      <c r="L4664" s="39" t="s">
        <v>6599</v>
      </c>
    </row>
    <row r="4665" spans="1:12" hidden="1" x14ac:dyDescent="0.2">
      <c r="A4665" s="3">
        <v>4659</v>
      </c>
      <c r="B4665" s="51" t="s">
        <v>8663</v>
      </c>
      <c r="C4665" s="508" t="s">
        <v>6416</v>
      </c>
      <c r="D4665" s="51">
        <v>20</v>
      </c>
      <c r="E4665" s="51"/>
      <c r="F4665" s="97" t="s">
        <v>5902</v>
      </c>
      <c r="G4665" s="39" t="s">
        <v>6617</v>
      </c>
      <c r="H4665" s="634">
        <v>15000</v>
      </c>
      <c r="I4665" s="51" t="s">
        <v>505</v>
      </c>
      <c r="J4665" s="63" t="s">
        <v>5951</v>
      </c>
      <c r="K4665" s="382">
        <v>324</v>
      </c>
      <c r="L4665" s="39" t="s">
        <v>6599</v>
      </c>
    </row>
    <row r="4666" spans="1:12" ht="25.5" hidden="1" x14ac:dyDescent="0.2">
      <c r="A4666" s="3">
        <v>4660</v>
      </c>
      <c r="B4666" s="51" t="s">
        <v>8663</v>
      </c>
      <c r="C4666" s="508" t="s">
        <v>6418</v>
      </c>
      <c r="D4666" s="51">
        <v>20</v>
      </c>
      <c r="E4666" s="51"/>
      <c r="F4666" s="97" t="s">
        <v>5902</v>
      </c>
      <c r="G4666" s="39" t="s">
        <v>6618</v>
      </c>
      <c r="H4666" s="634">
        <v>15000</v>
      </c>
      <c r="I4666" s="51" t="s">
        <v>505</v>
      </c>
      <c r="J4666" s="63" t="s">
        <v>5951</v>
      </c>
      <c r="K4666" s="382">
        <v>324</v>
      </c>
      <c r="L4666" s="39" t="s">
        <v>6599</v>
      </c>
    </row>
    <row r="4667" spans="1:12" ht="25.5" hidden="1" x14ac:dyDescent="0.2">
      <c r="A4667" s="3">
        <v>4661</v>
      </c>
      <c r="B4667" s="51" t="s">
        <v>8663</v>
      </c>
      <c r="C4667" s="508" t="s">
        <v>6420</v>
      </c>
      <c r="D4667" s="51">
        <v>20</v>
      </c>
      <c r="E4667" s="51"/>
      <c r="F4667" s="97" t="s">
        <v>5902</v>
      </c>
      <c r="G4667" s="39" t="s">
        <v>6619</v>
      </c>
      <c r="H4667" s="634">
        <v>15000</v>
      </c>
      <c r="I4667" s="51" t="s">
        <v>505</v>
      </c>
      <c r="J4667" s="63" t="s">
        <v>5951</v>
      </c>
      <c r="K4667" s="382">
        <v>324</v>
      </c>
      <c r="L4667" s="39" t="s">
        <v>6599</v>
      </c>
    </row>
    <row r="4668" spans="1:12" hidden="1" x14ac:dyDescent="0.2">
      <c r="A4668" s="3">
        <v>4662</v>
      </c>
      <c r="B4668" s="51" t="s">
        <v>8663</v>
      </c>
      <c r="C4668" s="508" t="s">
        <v>6457</v>
      </c>
      <c r="D4668" s="51">
        <v>200</v>
      </c>
      <c r="E4668" s="51"/>
      <c r="F4668" s="97" t="s">
        <v>5902</v>
      </c>
      <c r="G4668" s="39" t="s">
        <v>6458</v>
      </c>
      <c r="H4668" s="634">
        <v>40000</v>
      </c>
      <c r="I4668" s="51" t="s">
        <v>505</v>
      </c>
      <c r="J4668" s="63" t="s">
        <v>5951</v>
      </c>
      <c r="K4668" s="382">
        <v>324</v>
      </c>
      <c r="L4668" s="39" t="s">
        <v>6620</v>
      </c>
    </row>
    <row r="4669" spans="1:12" ht="25.5" hidden="1" x14ac:dyDescent="0.2">
      <c r="A4669" s="3">
        <v>4663</v>
      </c>
      <c r="B4669" s="51" t="s">
        <v>8663</v>
      </c>
      <c r="C4669" s="508" t="s">
        <v>6621</v>
      </c>
      <c r="D4669" s="51">
        <v>2</v>
      </c>
      <c r="E4669" s="51"/>
      <c r="F4669" s="97" t="s">
        <v>5902</v>
      </c>
      <c r="G4669" s="39" t="s">
        <v>6622</v>
      </c>
      <c r="H4669" s="634">
        <v>10000</v>
      </c>
      <c r="I4669" s="51" t="s">
        <v>505</v>
      </c>
      <c r="J4669" s="63" t="s">
        <v>5951</v>
      </c>
      <c r="K4669" s="382">
        <v>324</v>
      </c>
      <c r="L4669" s="39" t="s">
        <v>6620</v>
      </c>
    </row>
    <row r="4670" spans="1:12" ht="38.25" hidden="1" x14ac:dyDescent="0.2">
      <c r="A4670" s="3">
        <v>4664</v>
      </c>
      <c r="B4670" s="51" t="s">
        <v>8663</v>
      </c>
      <c r="C4670" s="508" t="s">
        <v>6455</v>
      </c>
      <c r="D4670" s="51">
        <v>4</v>
      </c>
      <c r="E4670" s="51"/>
      <c r="F4670" s="97" t="s">
        <v>5902</v>
      </c>
      <c r="G4670" s="39" t="s">
        <v>6456</v>
      </c>
      <c r="H4670" s="634">
        <f>4010*4</f>
        <v>16040</v>
      </c>
      <c r="I4670" s="51" t="s">
        <v>505</v>
      </c>
      <c r="J4670" s="63" t="s">
        <v>5951</v>
      </c>
      <c r="K4670" s="382">
        <v>324</v>
      </c>
      <c r="L4670" s="39" t="s">
        <v>6593</v>
      </c>
    </row>
    <row r="4671" spans="1:12" ht="25.5" hidden="1" x14ac:dyDescent="0.2">
      <c r="A4671" s="3">
        <v>4665</v>
      </c>
      <c r="B4671" s="51" t="s">
        <v>8663</v>
      </c>
      <c r="C4671" s="508" t="s">
        <v>6623</v>
      </c>
      <c r="D4671" s="51" t="s">
        <v>6624</v>
      </c>
      <c r="E4671" s="51"/>
      <c r="F4671" s="97" t="s">
        <v>5902</v>
      </c>
      <c r="G4671" s="39" t="s">
        <v>6625</v>
      </c>
      <c r="H4671" s="634">
        <v>2250</v>
      </c>
      <c r="I4671" s="51" t="s">
        <v>35</v>
      </c>
      <c r="J4671" s="63" t="s">
        <v>5951</v>
      </c>
      <c r="K4671" s="382">
        <v>314</v>
      </c>
      <c r="L4671" s="39" t="s">
        <v>6620</v>
      </c>
    </row>
    <row r="4672" spans="1:12" ht="89.25" hidden="1" x14ac:dyDescent="0.2">
      <c r="A4672" s="3">
        <v>4666</v>
      </c>
      <c r="B4672" s="51" t="s">
        <v>8663</v>
      </c>
      <c r="C4672" s="508" t="s">
        <v>6626</v>
      </c>
      <c r="D4672" s="51">
        <v>10</v>
      </c>
      <c r="E4672" s="51"/>
      <c r="F4672" s="97" t="s">
        <v>5902</v>
      </c>
      <c r="G4672" s="39" t="s">
        <v>6627</v>
      </c>
      <c r="H4672" s="634">
        <v>250000</v>
      </c>
      <c r="I4672" s="51" t="s">
        <v>35</v>
      </c>
      <c r="J4672" s="63" t="s">
        <v>5951</v>
      </c>
      <c r="K4672" s="382">
        <v>314</v>
      </c>
      <c r="L4672" s="39" t="s">
        <v>6620</v>
      </c>
    </row>
    <row r="4673" spans="1:12" hidden="1" x14ac:dyDescent="0.2">
      <c r="A4673" s="3">
        <v>4667</v>
      </c>
      <c r="B4673" s="51" t="s">
        <v>8663</v>
      </c>
      <c r="C4673" s="508" t="s">
        <v>6628</v>
      </c>
      <c r="D4673" s="51">
        <v>5</v>
      </c>
      <c r="E4673" s="51"/>
      <c r="F4673" s="97" t="s">
        <v>5902</v>
      </c>
      <c r="G4673" s="39" t="s">
        <v>6629</v>
      </c>
      <c r="H4673" s="634">
        <v>100000</v>
      </c>
      <c r="I4673" s="51" t="s">
        <v>35</v>
      </c>
      <c r="J4673" s="63" t="s">
        <v>5951</v>
      </c>
      <c r="K4673" s="382">
        <v>314</v>
      </c>
      <c r="L4673" s="39" t="s">
        <v>6620</v>
      </c>
    </row>
    <row r="4674" spans="1:12" hidden="1" x14ac:dyDescent="0.2">
      <c r="A4674" s="3">
        <v>4668</v>
      </c>
      <c r="B4674" s="51" t="s">
        <v>8663</v>
      </c>
      <c r="C4674" s="508" t="s">
        <v>6632</v>
      </c>
      <c r="D4674" s="51">
        <v>6</v>
      </c>
      <c r="E4674" s="51"/>
      <c r="F4674" s="97" t="s">
        <v>5902</v>
      </c>
      <c r="G4674" s="39" t="s">
        <v>6633</v>
      </c>
      <c r="H4674" s="634">
        <v>50000</v>
      </c>
      <c r="I4674" s="51" t="s">
        <v>35</v>
      </c>
      <c r="J4674" s="63" t="s">
        <v>5951</v>
      </c>
      <c r="K4674" s="382">
        <v>314</v>
      </c>
      <c r="L4674" s="39" t="s">
        <v>6620</v>
      </c>
    </row>
    <row r="4675" spans="1:12" ht="25.5" hidden="1" x14ac:dyDescent="0.2">
      <c r="A4675" s="3">
        <v>4669</v>
      </c>
      <c r="B4675" s="51" t="s">
        <v>8663</v>
      </c>
      <c r="C4675" s="508" t="s">
        <v>6634</v>
      </c>
      <c r="D4675" s="51">
        <v>6</v>
      </c>
      <c r="E4675" s="51"/>
      <c r="F4675" s="97" t="s">
        <v>5902</v>
      </c>
      <c r="G4675" s="39">
        <v>30101503</v>
      </c>
      <c r="H4675" s="634">
        <v>300000</v>
      </c>
      <c r="I4675" s="51" t="s">
        <v>35</v>
      </c>
      <c r="J4675" s="63" t="s">
        <v>5951</v>
      </c>
      <c r="K4675" s="382">
        <v>314</v>
      </c>
      <c r="L4675" s="39" t="s">
        <v>6620</v>
      </c>
    </row>
    <row r="4676" spans="1:12" ht="25.5" hidden="1" x14ac:dyDescent="0.2">
      <c r="A4676" s="3">
        <v>4670</v>
      </c>
      <c r="B4676" s="51" t="s">
        <v>8663</v>
      </c>
      <c r="C4676" s="508" t="s">
        <v>6635</v>
      </c>
      <c r="D4676" s="51">
        <v>10</v>
      </c>
      <c r="E4676" s="51"/>
      <c r="F4676" s="97" t="s">
        <v>5902</v>
      </c>
      <c r="G4676" s="39" t="s">
        <v>6636</v>
      </c>
      <c r="H4676" s="634">
        <v>70000</v>
      </c>
      <c r="I4676" s="51" t="s">
        <v>35</v>
      </c>
      <c r="J4676" s="63" t="s">
        <v>5951</v>
      </c>
      <c r="K4676" s="382">
        <v>314</v>
      </c>
      <c r="L4676" s="39" t="s">
        <v>6620</v>
      </c>
    </row>
    <row r="4677" spans="1:12" ht="25.5" hidden="1" x14ac:dyDescent="0.2">
      <c r="A4677" s="3">
        <v>4671</v>
      </c>
      <c r="B4677" s="51" t="s">
        <v>8663</v>
      </c>
      <c r="C4677" s="508" t="s">
        <v>6637</v>
      </c>
      <c r="D4677" s="51" t="s">
        <v>3779</v>
      </c>
      <c r="E4677" s="51"/>
      <c r="F4677" s="97" t="s">
        <v>5902</v>
      </c>
      <c r="G4677" s="39" t="s">
        <v>6638</v>
      </c>
      <c r="H4677" s="634">
        <v>1835</v>
      </c>
      <c r="I4677" s="51" t="s">
        <v>35</v>
      </c>
      <c r="J4677" s="63" t="s">
        <v>5951</v>
      </c>
      <c r="K4677" s="382">
        <v>314</v>
      </c>
      <c r="L4677" s="39" t="s">
        <v>6620</v>
      </c>
    </row>
    <row r="4678" spans="1:12" ht="38.25" hidden="1" x14ac:dyDescent="0.2">
      <c r="A4678" s="3">
        <v>4672</v>
      </c>
      <c r="B4678" s="51" t="s">
        <v>8663</v>
      </c>
      <c r="C4678" s="508" t="s">
        <v>6368</v>
      </c>
      <c r="D4678" s="51">
        <v>200</v>
      </c>
      <c r="E4678" s="51"/>
      <c r="F4678" s="97" t="s">
        <v>5902</v>
      </c>
      <c r="G4678" s="39" t="s">
        <v>6370</v>
      </c>
      <c r="H4678" s="634">
        <f>965*2</f>
        <v>1930</v>
      </c>
      <c r="I4678" s="51" t="s">
        <v>35</v>
      </c>
      <c r="J4678" s="63" t="s">
        <v>5951</v>
      </c>
      <c r="K4678" s="382">
        <v>314</v>
      </c>
      <c r="L4678" s="39" t="s">
        <v>6620</v>
      </c>
    </row>
    <row r="4679" spans="1:12" ht="38.25" hidden="1" x14ac:dyDescent="0.2">
      <c r="A4679" s="3">
        <v>4673</v>
      </c>
      <c r="B4679" s="51" t="s">
        <v>8663</v>
      </c>
      <c r="C4679" s="508" t="s">
        <v>6372</v>
      </c>
      <c r="D4679" s="51">
        <v>100</v>
      </c>
      <c r="E4679" s="51"/>
      <c r="F4679" s="97" t="s">
        <v>5902</v>
      </c>
      <c r="G4679" s="39" t="s">
        <v>6370</v>
      </c>
      <c r="H4679" s="634">
        <f>755*2</f>
        <v>1510</v>
      </c>
      <c r="I4679" s="51" t="s">
        <v>35</v>
      </c>
      <c r="J4679" s="63" t="s">
        <v>5951</v>
      </c>
      <c r="K4679" s="382">
        <v>314</v>
      </c>
      <c r="L4679" s="39" t="s">
        <v>6620</v>
      </c>
    </row>
    <row r="4680" spans="1:12" ht="38.25" hidden="1" x14ac:dyDescent="0.2">
      <c r="A4680" s="3">
        <v>4674</v>
      </c>
      <c r="B4680" s="51" t="s">
        <v>8663</v>
      </c>
      <c r="C4680" s="508" t="s">
        <v>6374</v>
      </c>
      <c r="D4680" s="51">
        <v>200</v>
      </c>
      <c r="E4680" s="51"/>
      <c r="F4680" s="97" t="s">
        <v>5902</v>
      </c>
      <c r="G4680" s="39" t="s">
        <v>6370</v>
      </c>
      <c r="H4680" s="634">
        <f>1385*2</f>
        <v>2770</v>
      </c>
      <c r="I4680" s="51" t="s">
        <v>35</v>
      </c>
      <c r="J4680" s="63" t="s">
        <v>5951</v>
      </c>
      <c r="K4680" s="382">
        <v>314</v>
      </c>
      <c r="L4680" s="39" t="s">
        <v>6620</v>
      </c>
    </row>
    <row r="4681" spans="1:12" ht="25.5" hidden="1" x14ac:dyDescent="0.2">
      <c r="A4681" s="3">
        <v>4675</v>
      </c>
      <c r="B4681" s="51" t="s">
        <v>8663</v>
      </c>
      <c r="C4681" s="508" t="s">
        <v>6375</v>
      </c>
      <c r="D4681" s="51">
        <v>200</v>
      </c>
      <c r="E4681" s="51"/>
      <c r="F4681" s="97" t="s">
        <v>5902</v>
      </c>
      <c r="G4681" s="39" t="s">
        <v>6376</v>
      </c>
      <c r="H4681" s="634">
        <f>840*2</f>
        <v>1680</v>
      </c>
      <c r="I4681" s="51" t="s">
        <v>35</v>
      </c>
      <c r="J4681" s="63" t="s">
        <v>5951</v>
      </c>
      <c r="K4681" s="382">
        <v>314</v>
      </c>
      <c r="L4681" s="39" t="s">
        <v>6620</v>
      </c>
    </row>
    <row r="4682" spans="1:12" ht="38.25" hidden="1" x14ac:dyDescent="0.2">
      <c r="A4682" s="3">
        <v>4676</v>
      </c>
      <c r="B4682" s="51" t="s">
        <v>8663</v>
      </c>
      <c r="C4682" s="508" t="s">
        <v>6377</v>
      </c>
      <c r="D4682" s="51">
        <v>100</v>
      </c>
      <c r="E4682" s="51"/>
      <c r="F4682" s="97" t="s">
        <v>5902</v>
      </c>
      <c r="G4682" s="39" t="s">
        <v>6376</v>
      </c>
      <c r="H4682" s="634">
        <f>9*100</f>
        <v>900</v>
      </c>
      <c r="I4682" s="51" t="s">
        <v>35</v>
      </c>
      <c r="J4682" s="63" t="s">
        <v>5951</v>
      </c>
      <c r="K4682" s="382">
        <v>314</v>
      </c>
      <c r="L4682" s="39" t="s">
        <v>6620</v>
      </c>
    </row>
    <row r="4683" spans="1:12" ht="25.5" hidden="1" x14ac:dyDescent="0.2">
      <c r="A4683" s="3">
        <v>4677</v>
      </c>
      <c r="B4683" s="51" t="s">
        <v>8663</v>
      </c>
      <c r="C4683" s="508" t="s">
        <v>6378</v>
      </c>
      <c r="D4683" s="51">
        <v>200</v>
      </c>
      <c r="E4683" s="51"/>
      <c r="F4683" s="97" t="s">
        <v>5902</v>
      </c>
      <c r="G4683" s="39" t="s">
        <v>6376</v>
      </c>
      <c r="H4683" s="634">
        <f>1400*2</f>
        <v>2800</v>
      </c>
      <c r="I4683" s="51" t="s">
        <v>35</v>
      </c>
      <c r="J4683" s="63" t="s">
        <v>5951</v>
      </c>
      <c r="K4683" s="382">
        <v>314</v>
      </c>
      <c r="L4683" s="39" t="s">
        <v>6620</v>
      </c>
    </row>
    <row r="4684" spans="1:12" ht="25.5" hidden="1" x14ac:dyDescent="0.2">
      <c r="A4684" s="3">
        <v>4678</v>
      </c>
      <c r="B4684" s="51" t="s">
        <v>8663</v>
      </c>
      <c r="C4684" s="508" t="s">
        <v>6379</v>
      </c>
      <c r="D4684" s="51">
        <v>4</v>
      </c>
      <c r="E4684" s="51"/>
      <c r="F4684" s="97" t="s">
        <v>5902</v>
      </c>
      <c r="G4684" s="39" t="s">
        <v>6380</v>
      </c>
      <c r="H4684" s="634">
        <f>22950*D4684</f>
        <v>91800</v>
      </c>
      <c r="I4684" s="51" t="s">
        <v>35</v>
      </c>
      <c r="J4684" s="63" t="s">
        <v>5951</v>
      </c>
      <c r="K4684" s="382">
        <v>314</v>
      </c>
      <c r="L4684" s="39" t="s">
        <v>6639</v>
      </c>
    </row>
    <row r="4685" spans="1:12" ht="25.5" hidden="1" x14ac:dyDescent="0.2">
      <c r="A4685" s="3">
        <v>4679</v>
      </c>
      <c r="B4685" s="51" t="s">
        <v>8663</v>
      </c>
      <c r="C4685" s="508" t="s">
        <v>6381</v>
      </c>
      <c r="D4685" s="51">
        <v>2</v>
      </c>
      <c r="E4685" s="51"/>
      <c r="F4685" s="97" t="s">
        <v>5902</v>
      </c>
      <c r="G4685" s="39" t="s">
        <v>6383</v>
      </c>
      <c r="H4685" s="634">
        <f>3250*2</f>
        <v>6500</v>
      </c>
      <c r="I4685" s="51" t="s">
        <v>35</v>
      </c>
      <c r="J4685" s="63" t="s">
        <v>5951</v>
      </c>
      <c r="K4685" s="382">
        <v>314</v>
      </c>
      <c r="L4685" s="39" t="s">
        <v>6640</v>
      </c>
    </row>
    <row r="4686" spans="1:12" ht="25.5" hidden="1" x14ac:dyDescent="0.2">
      <c r="A4686" s="3">
        <v>4680</v>
      </c>
      <c r="B4686" s="51" t="s">
        <v>8663</v>
      </c>
      <c r="C4686" s="508" t="s">
        <v>6384</v>
      </c>
      <c r="D4686" s="51">
        <v>2</v>
      </c>
      <c r="E4686" s="51"/>
      <c r="F4686" s="97" t="s">
        <v>5902</v>
      </c>
      <c r="G4686" s="39" t="s">
        <v>6383</v>
      </c>
      <c r="H4686" s="634">
        <f>2650*D4686</f>
        <v>5300</v>
      </c>
      <c r="I4686" s="51" t="s">
        <v>35</v>
      </c>
      <c r="J4686" s="63" t="s">
        <v>5951</v>
      </c>
      <c r="K4686" s="382">
        <v>314</v>
      </c>
      <c r="L4686" s="39" t="s">
        <v>6640</v>
      </c>
    </row>
    <row r="4687" spans="1:12" ht="25.5" hidden="1" x14ac:dyDescent="0.2">
      <c r="A4687" s="3">
        <v>4681</v>
      </c>
      <c r="B4687" s="51" t="s">
        <v>8663</v>
      </c>
      <c r="C4687" s="508" t="s">
        <v>6385</v>
      </c>
      <c r="D4687" s="51">
        <v>1</v>
      </c>
      <c r="E4687" s="51"/>
      <c r="F4687" s="97" t="s">
        <v>5902</v>
      </c>
      <c r="G4687" s="39" t="s">
        <v>6383</v>
      </c>
      <c r="H4687" s="634">
        <f>10700*D4687</f>
        <v>10700</v>
      </c>
      <c r="I4687" s="51" t="s">
        <v>35</v>
      </c>
      <c r="J4687" s="63" t="s">
        <v>5951</v>
      </c>
      <c r="K4687" s="382">
        <v>314</v>
      </c>
      <c r="L4687" s="39" t="s">
        <v>6640</v>
      </c>
    </row>
    <row r="4688" spans="1:12" ht="25.5" hidden="1" x14ac:dyDescent="0.2">
      <c r="A4688" s="3">
        <v>4682</v>
      </c>
      <c r="B4688" s="51" t="s">
        <v>8663</v>
      </c>
      <c r="C4688" s="508" t="s">
        <v>6387</v>
      </c>
      <c r="D4688" s="51">
        <v>1</v>
      </c>
      <c r="E4688" s="51"/>
      <c r="F4688" s="97" t="s">
        <v>5902</v>
      </c>
      <c r="G4688" s="39" t="s">
        <v>6383</v>
      </c>
      <c r="H4688" s="634">
        <f>4450*D4688</f>
        <v>4450</v>
      </c>
      <c r="I4688" s="51" t="s">
        <v>35</v>
      </c>
      <c r="J4688" s="63" t="s">
        <v>5951</v>
      </c>
      <c r="K4688" s="382">
        <v>314</v>
      </c>
      <c r="L4688" s="39" t="s">
        <v>6640</v>
      </c>
    </row>
    <row r="4689" spans="1:12" ht="25.5" hidden="1" x14ac:dyDescent="0.2">
      <c r="A4689" s="3">
        <v>4683</v>
      </c>
      <c r="B4689" s="51" t="s">
        <v>8663</v>
      </c>
      <c r="C4689" s="508" t="s">
        <v>6388</v>
      </c>
      <c r="D4689" s="51">
        <v>1</v>
      </c>
      <c r="E4689" s="51"/>
      <c r="F4689" s="97" t="s">
        <v>5902</v>
      </c>
      <c r="G4689" s="39" t="s">
        <v>6389</v>
      </c>
      <c r="H4689" s="634">
        <f>1000*D4689</f>
        <v>1000</v>
      </c>
      <c r="I4689" s="51" t="s">
        <v>35</v>
      </c>
      <c r="J4689" s="63" t="s">
        <v>5951</v>
      </c>
      <c r="K4689" s="382">
        <v>314</v>
      </c>
      <c r="L4689" s="39" t="s">
        <v>6640</v>
      </c>
    </row>
    <row r="4690" spans="1:12" ht="25.5" hidden="1" x14ac:dyDescent="0.2">
      <c r="A4690" s="3">
        <v>4684</v>
      </c>
      <c r="B4690" s="51" t="s">
        <v>8663</v>
      </c>
      <c r="C4690" s="508" t="s">
        <v>6390</v>
      </c>
      <c r="D4690" s="51">
        <v>1</v>
      </c>
      <c r="E4690" s="51"/>
      <c r="F4690" s="97" t="s">
        <v>5902</v>
      </c>
      <c r="G4690" s="39" t="s">
        <v>6389</v>
      </c>
      <c r="H4690" s="634">
        <f>3350*D4690</f>
        <v>3350</v>
      </c>
      <c r="I4690" s="51" t="s">
        <v>35</v>
      </c>
      <c r="J4690" s="63" t="s">
        <v>5951</v>
      </c>
      <c r="K4690" s="382">
        <v>314</v>
      </c>
      <c r="L4690" s="39" t="s">
        <v>6640</v>
      </c>
    </row>
    <row r="4691" spans="1:12" ht="25.5" hidden="1" x14ac:dyDescent="0.2">
      <c r="A4691" s="3">
        <v>4685</v>
      </c>
      <c r="B4691" s="51" t="s">
        <v>8663</v>
      </c>
      <c r="C4691" s="508" t="s">
        <v>6391</v>
      </c>
      <c r="D4691" s="51">
        <v>1</v>
      </c>
      <c r="E4691" s="51"/>
      <c r="F4691" s="97" t="s">
        <v>5902</v>
      </c>
      <c r="G4691" s="39" t="s">
        <v>6389</v>
      </c>
      <c r="H4691" s="634">
        <f>4050*D4691</f>
        <v>4050</v>
      </c>
      <c r="I4691" s="51" t="s">
        <v>35</v>
      </c>
      <c r="J4691" s="63" t="s">
        <v>5951</v>
      </c>
      <c r="K4691" s="382">
        <v>314</v>
      </c>
      <c r="L4691" s="39" t="s">
        <v>6640</v>
      </c>
    </row>
    <row r="4692" spans="1:12" ht="25.5" hidden="1" x14ac:dyDescent="0.2">
      <c r="A4692" s="3">
        <v>4686</v>
      </c>
      <c r="B4692" s="51" t="s">
        <v>8663</v>
      </c>
      <c r="C4692" s="508" t="s">
        <v>6779</v>
      </c>
      <c r="D4692" s="51">
        <v>4</v>
      </c>
      <c r="E4692" s="51"/>
      <c r="F4692" s="97" t="s">
        <v>5902</v>
      </c>
      <c r="G4692" s="39" t="s">
        <v>6510</v>
      </c>
      <c r="H4692" s="634">
        <f>D4692*5341.47</f>
        <v>21365.88</v>
      </c>
      <c r="I4692" s="51" t="s">
        <v>693</v>
      </c>
      <c r="J4692" s="63" t="s">
        <v>5951</v>
      </c>
      <c r="K4692" s="382">
        <v>364</v>
      </c>
      <c r="L4692" s="39" t="s">
        <v>8673</v>
      </c>
    </row>
    <row r="4693" spans="1:12" ht="25.5" hidden="1" x14ac:dyDescent="0.2">
      <c r="A4693" s="3">
        <v>4687</v>
      </c>
      <c r="B4693" s="51" t="s">
        <v>8663</v>
      </c>
      <c r="C4693" s="508" t="s">
        <v>6780</v>
      </c>
      <c r="D4693" s="51">
        <v>4</v>
      </c>
      <c r="E4693" s="51"/>
      <c r="F4693" s="97" t="s">
        <v>5902</v>
      </c>
      <c r="G4693" s="39" t="s">
        <v>6781</v>
      </c>
      <c r="H4693" s="634">
        <f>14704.29*D4693</f>
        <v>58817.16</v>
      </c>
      <c r="I4693" s="51" t="s">
        <v>693</v>
      </c>
      <c r="J4693" s="63" t="s">
        <v>5951</v>
      </c>
      <c r="K4693" s="382">
        <v>364</v>
      </c>
      <c r="L4693" s="39" t="s">
        <v>8673</v>
      </c>
    </row>
    <row r="4694" spans="1:12" ht="38.25" hidden="1" x14ac:dyDescent="0.2">
      <c r="A4694" s="3">
        <v>4688</v>
      </c>
      <c r="B4694" s="51" t="s">
        <v>8663</v>
      </c>
      <c r="C4694" s="508" t="s">
        <v>6782</v>
      </c>
      <c r="D4694" s="51">
        <v>4</v>
      </c>
      <c r="E4694" s="51"/>
      <c r="F4694" s="97" t="s">
        <v>5902</v>
      </c>
      <c r="G4694" s="39" t="s">
        <v>6783</v>
      </c>
      <c r="H4694" s="634">
        <f>7233.87*D4694</f>
        <v>28935.48</v>
      </c>
      <c r="I4694" s="51" t="s">
        <v>693</v>
      </c>
      <c r="J4694" s="63" t="s">
        <v>5951</v>
      </c>
      <c r="K4694" s="382">
        <v>364</v>
      </c>
      <c r="L4694" s="39" t="s">
        <v>8673</v>
      </c>
    </row>
    <row r="4695" spans="1:12" ht="51" hidden="1" x14ac:dyDescent="0.2">
      <c r="A4695" s="3">
        <v>4689</v>
      </c>
      <c r="B4695" s="51" t="s">
        <v>8663</v>
      </c>
      <c r="C4695" s="508" t="s">
        <v>6728</v>
      </c>
      <c r="D4695" s="51">
        <v>2</v>
      </c>
      <c r="E4695" s="51"/>
      <c r="F4695" s="97" t="s">
        <v>5902</v>
      </c>
      <c r="G4695" s="39" t="s">
        <v>6729</v>
      </c>
      <c r="H4695" s="634">
        <f>70000*D4695</f>
        <v>140000</v>
      </c>
      <c r="I4695" s="51" t="s">
        <v>364</v>
      </c>
      <c r="J4695" s="63" t="s">
        <v>5951</v>
      </c>
      <c r="K4695" s="382">
        <v>304</v>
      </c>
      <c r="L4695" s="39" t="s">
        <v>8673</v>
      </c>
    </row>
    <row r="4696" spans="1:12" ht="25.5" hidden="1" x14ac:dyDescent="0.2">
      <c r="A4696" s="3">
        <v>4690</v>
      </c>
      <c r="B4696" s="51" t="s">
        <v>8663</v>
      </c>
      <c r="C4696" s="508" t="s">
        <v>6471</v>
      </c>
      <c r="D4696" s="51">
        <v>1</v>
      </c>
      <c r="E4696" s="51"/>
      <c r="F4696" s="97" t="s">
        <v>5902</v>
      </c>
      <c r="G4696" s="39" t="s">
        <v>6472</v>
      </c>
      <c r="H4696" s="634">
        <v>100000</v>
      </c>
      <c r="I4696" s="51" t="s">
        <v>669</v>
      </c>
      <c r="J4696" s="63" t="s">
        <v>5951</v>
      </c>
      <c r="K4696" s="382">
        <v>364</v>
      </c>
      <c r="L4696" s="39" t="s">
        <v>6641</v>
      </c>
    </row>
    <row r="4697" spans="1:12" hidden="1" x14ac:dyDescent="0.2">
      <c r="A4697" s="3">
        <v>4691</v>
      </c>
      <c r="B4697" s="51" t="s">
        <v>8663</v>
      </c>
      <c r="C4697" s="508" t="s">
        <v>6494</v>
      </c>
      <c r="D4697" s="51">
        <v>3</v>
      </c>
      <c r="E4697" s="51"/>
      <c r="F4697" s="97" t="s">
        <v>5902</v>
      </c>
      <c r="G4697" s="39" t="s">
        <v>6495</v>
      </c>
      <c r="H4697" s="634">
        <f>755*3</f>
        <v>2265</v>
      </c>
      <c r="I4697" s="51" t="s">
        <v>1901</v>
      </c>
      <c r="J4697" s="63" t="s">
        <v>5951</v>
      </c>
      <c r="K4697" s="382">
        <v>350</v>
      </c>
      <c r="L4697" s="39" t="s">
        <v>6643</v>
      </c>
    </row>
    <row r="4698" spans="1:12" ht="25.5" hidden="1" x14ac:dyDescent="0.2">
      <c r="A4698" s="3">
        <v>4692</v>
      </c>
      <c r="B4698" s="51" t="s">
        <v>8663</v>
      </c>
      <c r="C4698" s="508" t="s">
        <v>6644</v>
      </c>
      <c r="D4698" s="51">
        <v>2</v>
      </c>
      <c r="E4698" s="51"/>
      <c r="F4698" s="97" t="s">
        <v>5902</v>
      </c>
      <c r="G4698" s="39" t="s">
        <v>6645</v>
      </c>
      <c r="H4698" s="634">
        <v>3000</v>
      </c>
      <c r="I4698" s="51" t="s">
        <v>1901</v>
      </c>
      <c r="J4698" s="63" t="s">
        <v>5951</v>
      </c>
      <c r="K4698" s="382">
        <v>350</v>
      </c>
      <c r="L4698" s="39" t="s">
        <v>6643</v>
      </c>
    </row>
    <row r="4699" spans="1:12" ht="25.5" hidden="1" x14ac:dyDescent="0.2">
      <c r="A4699" s="3">
        <v>4693</v>
      </c>
      <c r="B4699" s="51" t="s">
        <v>8663</v>
      </c>
      <c r="C4699" s="508" t="s">
        <v>6646</v>
      </c>
      <c r="D4699" s="51">
        <v>2</v>
      </c>
      <c r="E4699" s="51"/>
      <c r="F4699" s="97" t="s">
        <v>5902</v>
      </c>
      <c r="G4699" s="39" t="s">
        <v>6647</v>
      </c>
      <c r="H4699" s="634">
        <v>3000</v>
      </c>
      <c r="I4699" s="51" t="s">
        <v>1901</v>
      </c>
      <c r="J4699" s="63" t="s">
        <v>5951</v>
      </c>
      <c r="K4699" s="382">
        <v>350</v>
      </c>
      <c r="L4699" s="39" t="s">
        <v>6643</v>
      </c>
    </row>
    <row r="4700" spans="1:12" ht="25.5" hidden="1" x14ac:dyDescent="0.2">
      <c r="A4700" s="3">
        <v>4694</v>
      </c>
      <c r="B4700" s="51" t="s">
        <v>8663</v>
      </c>
      <c r="C4700" s="508" t="s">
        <v>6648</v>
      </c>
      <c r="D4700" s="51">
        <v>5</v>
      </c>
      <c r="E4700" s="51"/>
      <c r="F4700" s="97" t="s">
        <v>5902</v>
      </c>
      <c r="G4700" s="39" t="s">
        <v>6649</v>
      </c>
      <c r="H4700" s="634">
        <v>2190</v>
      </c>
      <c r="I4700" s="51" t="s">
        <v>1901</v>
      </c>
      <c r="J4700" s="63" t="s">
        <v>5951</v>
      </c>
      <c r="K4700" s="382">
        <v>350</v>
      </c>
      <c r="L4700" s="39" t="s">
        <v>6643</v>
      </c>
    </row>
    <row r="4701" spans="1:12" ht="25.5" hidden="1" x14ac:dyDescent="0.2">
      <c r="A4701" s="3">
        <v>4695</v>
      </c>
      <c r="B4701" s="51" t="s">
        <v>8663</v>
      </c>
      <c r="C4701" s="508" t="s">
        <v>6650</v>
      </c>
      <c r="D4701" s="51">
        <v>5</v>
      </c>
      <c r="E4701" s="51"/>
      <c r="F4701" s="97" t="s">
        <v>5902</v>
      </c>
      <c r="G4701" s="39" t="s">
        <v>6651</v>
      </c>
      <c r="H4701" s="634">
        <v>20000</v>
      </c>
      <c r="I4701" s="51" t="s">
        <v>1901</v>
      </c>
      <c r="J4701" s="63" t="s">
        <v>5951</v>
      </c>
      <c r="K4701" s="382">
        <v>350</v>
      </c>
      <c r="L4701" s="39" t="s">
        <v>6643</v>
      </c>
    </row>
    <row r="4702" spans="1:12" hidden="1" x14ac:dyDescent="0.2">
      <c r="A4702" s="3">
        <v>4696</v>
      </c>
      <c r="B4702" s="51" t="s">
        <v>8663</v>
      </c>
      <c r="C4702" s="508" t="s">
        <v>6652</v>
      </c>
      <c r="D4702" s="51">
        <v>5</v>
      </c>
      <c r="E4702" s="51"/>
      <c r="F4702" s="97" t="s">
        <v>5902</v>
      </c>
      <c r="G4702" s="39" t="s">
        <v>6653</v>
      </c>
      <c r="H4702" s="634">
        <v>7000</v>
      </c>
      <c r="I4702" s="51" t="s">
        <v>1901</v>
      </c>
      <c r="J4702" s="63" t="s">
        <v>5951</v>
      </c>
      <c r="K4702" s="382">
        <v>350</v>
      </c>
      <c r="L4702" s="39" t="s">
        <v>6643</v>
      </c>
    </row>
    <row r="4703" spans="1:12" ht="38.25" hidden="1" x14ac:dyDescent="0.2">
      <c r="A4703" s="3">
        <v>4697</v>
      </c>
      <c r="B4703" s="51" t="s">
        <v>8663</v>
      </c>
      <c r="C4703" s="508" t="s">
        <v>6654</v>
      </c>
      <c r="D4703" s="51">
        <v>5</v>
      </c>
      <c r="E4703" s="51"/>
      <c r="F4703" s="97" t="s">
        <v>5902</v>
      </c>
      <c r="G4703" s="39" t="s">
        <v>6655</v>
      </c>
      <c r="H4703" s="634">
        <v>5000</v>
      </c>
      <c r="I4703" s="51" t="s">
        <v>1901</v>
      </c>
      <c r="J4703" s="63" t="s">
        <v>5951</v>
      </c>
      <c r="K4703" s="382">
        <v>350</v>
      </c>
      <c r="L4703" s="39" t="s">
        <v>6643</v>
      </c>
    </row>
    <row r="4704" spans="1:12" ht="38.25" hidden="1" x14ac:dyDescent="0.2">
      <c r="A4704" s="3">
        <v>4698</v>
      </c>
      <c r="B4704" s="51" t="s">
        <v>8663</v>
      </c>
      <c r="C4704" s="508" t="s">
        <v>6656</v>
      </c>
      <c r="D4704" s="51">
        <v>5</v>
      </c>
      <c r="E4704" s="51"/>
      <c r="F4704" s="97" t="s">
        <v>5902</v>
      </c>
      <c r="G4704" s="39" t="s">
        <v>6655</v>
      </c>
      <c r="H4704" s="634">
        <v>5000</v>
      </c>
      <c r="I4704" s="51" t="s">
        <v>1901</v>
      </c>
      <c r="J4704" s="63" t="s">
        <v>5951</v>
      </c>
      <c r="K4704" s="382">
        <v>350</v>
      </c>
      <c r="L4704" s="39" t="s">
        <v>6643</v>
      </c>
    </row>
    <row r="4705" spans="1:12" ht="25.5" hidden="1" x14ac:dyDescent="0.2">
      <c r="A4705" s="3">
        <v>4699</v>
      </c>
      <c r="B4705" s="51" t="s">
        <v>8663</v>
      </c>
      <c r="C4705" s="508" t="s">
        <v>6657</v>
      </c>
      <c r="D4705" s="51">
        <v>5</v>
      </c>
      <c r="E4705" s="51"/>
      <c r="F4705" s="97" t="s">
        <v>5902</v>
      </c>
      <c r="G4705" s="39" t="s">
        <v>6658</v>
      </c>
      <c r="H4705" s="634">
        <v>7000</v>
      </c>
      <c r="I4705" s="51" t="s">
        <v>1901</v>
      </c>
      <c r="J4705" s="63" t="s">
        <v>5951</v>
      </c>
      <c r="K4705" s="382">
        <v>350</v>
      </c>
      <c r="L4705" s="39" t="s">
        <v>6643</v>
      </c>
    </row>
    <row r="4706" spans="1:12" ht="38.25" hidden="1" x14ac:dyDescent="0.2">
      <c r="A4706" s="3">
        <v>4700</v>
      </c>
      <c r="B4706" s="51" t="s">
        <v>8663</v>
      </c>
      <c r="C4706" s="508" t="s">
        <v>6659</v>
      </c>
      <c r="D4706" s="51">
        <v>5</v>
      </c>
      <c r="E4706" s="51"/>
      <c r="F4706" s="97" t="s">
        <v>5902</v>
      </c>
      <c r="G4706" s="39" t="s">
        <v>6658</v>
      </c>
      <c r="H4706" s="634">
        <v>7000</v>
      </c>
      <c r="I4706" s="51" t="s">
        <v>1901</v>
      </c>
      <c r="J4706" s="63" t="s">
        <v>5951</v>
      </c>
      <c r="K4706" s="382">
        <v>350</v>
      </c>
      <c r="L4706" s="39" t="s">
        <v>6643</v>
      </c>
    </row>
    <row r="4707" spans="1:12" hidden="1" x14ac:dyDescent="0.2">
      <c r="A4707" s="3">
        <v>4701</v>
      </c>
      <c r="B4707" s="51" t="s">
        <v>8663</v>
      </c>
      <c r="C4707" s="508" t="s">
        <v>6660</v>
      </c>
      <c r="D4707" s="51">
        <v>2</v>
      </c>
      <c r="E4707" s="51"/>
      <c r="F4707" s="97" t="s">
        <v>5902</v>
      </c>
      <c r="G4707" s="39" t="s">
        <v>6661</v>
      </c>
      <c r="H4707" s="634">
        <v>5000</v>
      </c>
      <c r="I4707" s="51" t="s">
        <v>1901</v>
      </c>
      <c r="J4707" s="63" t="s">
        <v>5951</v>
      </c>
      <c r="K4707" s="382">
        <v>350</v>
      </c>
      <c r="L4707" s="39" t="s">
        <v>6643</v>
      </c>
    </row>
    <row r="4708" spans="1:12" ht="25.5" hidden="1" x14ac:dyDescent="0.2">
      <c r="A4708" s="3">
        <v>4702</v>
      </c>
      <c r="B4708" s="51" t="s">
        <v>8663</v>
      </c>
      <c r="C4708" s="508" t="s">
        <v>6662</v>
      </c>
      <c r="D4708" s="51">
        <v>2</v>
      </c>
      <c r="E4708" s="51"/>
      <c r="F4708" s="97" t="s">
        <v>5902</v>
      </c>
      <c r="G4708" s="39" t="s">
        <v>6663</v>
      </c>
      <c r="H4708" s="634">
        <v>0</v>
      </c>
      <c r="I4708" s="51" t="s">
        <v>1901</v>
      </c>
      <c r="J4708" s="63" t="s">
        <v>5951</v>
      </c>
      <c r="K4708" s="382">
        <v>352</v>
      </c>
      <c r="L4708" s="39" t="s">
        <v>6643</v>
      </c>
    </row>
    <row r="4709" spans="1:12" ht="38.25" hidden="1" x14ac:dyDescent="0.2">
      <c r="A4709" s="3">
        <v>4703</v>
      </c>
      <c r="B4709" s="51" t="s">
        <v>8663</v>
      </c>
      <c r="C4709" s="508" t="s">
        <v>6664</v>
      </c>
      <c r="D4709" s="51">
        <v>100</v>
      </c>
      <c r="E4709" s="51"/>
      <c r="F4709" s="97" t="s">
        <v>5902</v>
      </c>
      <c r="G4709" s="39" t="s">
        <v>6665</v>
      </c>
      <c r="H4709" s="634">
        <v>40000</v>
      </c>
      <c r="I4709" s="51" t="s">
        <v>364</v>
      </c>
      <c r="J4709" s="63" t="s">
        <v>5951</v>
      </c>
      <c r="K4709" s="382">
        <v>304</v>
      </c>
      <c r="L4709" s="39" t="s">
        <v>8674</v>
      </c>
    </row>
    <row r="4710" spans="1:12" ht="38.25" hidden="1" x14ac:dyDescent="0.2">
      <c r="A4710" s="3">
        <v>4704</v>
      </c>
      <c r="B4710" s="51" t="s">
        <v>8663</v>
      </c>
      <c r="C4710" s="508" t="s">
        <v>6667</v>
      </c>
      <c r="D4710" s="51">
        <v>100</v>
      </c>
      <c r="E4710" s="51"/>
      <c r="F4710" s="97" t="s">
        <v>5902</v>
      </c>
      <c r="G4710" s="39" t="s">
        <v>6665</v>
      </c>
      <c r="H4710" s="634">
        <v>40000</v>
      </c>
      <c r="I4710" s="51" t="s">
        <v>364</v>
      </c>
      <c r="J4710" s="63" t="s">
        <v>5951</v>
      </c>
      <c r="K4710" s="382">
        <v>304</v>
      </c>
      <c r="L4710" s="39" t="s">
        <v>8674</v>
      </c>
    </row>
    <row r="4711" spans="1:12" ht="38.25" hidden="1" x14ac:dyDescent="0.2">
      <c r="A4711" s="3">
        <v>4705</v>
      </c>
      <c r="B4711" s="51" t="s">
        <v>8663</v>
      </c>
      <c r="C4711" s="508" t="s">
        <v>6668</v>
      </c>
      <c r="D4711" s="51">
        <v>100</v>
      </c>
      <c r="E4711" s="51"/>
      <c r="F4711" s="97" t="s">
        <v>5902</v>
      </c>
      <c r="G4711" s="39" t="s">
        <v>6665</v>
      </c>
      <c r="H4711" s="634">
        <v>40000</v>
      </c>
      <c r="I4711" s="51" t="s">
        <v>364</v>
      </c>
      <c r="J4711" s="63" t="s">
        <v>5951</v>
      </c>
      <c r="K4711" s="382">
        <v>304</v>
      </c>
      <c r="L4711" s="39" t="s">
        <v>8674</v>
      </c>
    </row>
    <row r="4712" spans="1:12" ht="38.25" hidden="1" x14ac:dyDescent="0.2">
      <c r="A4712" s="3">
        <v>4706</v>
      </c>
      <c r="B4712" s="51" t="s">
        <v>8663</v>
      </c>
      <c r="C4712" s="508" t="s">
        <v>6669</v>
      </c>
      <c r="D4712" s="51">
        <v>5</v>
      </c>
      <c r="E4712" s="51"/>
      <c r="F4712" s="97" t="s">
        <v>5902</v>
      </c>
      <c r="G4712" s="39" t="s">
        <v>6670</v>
      </c>
      <c r="H4712" s="634">
        <v>60000</v>
      </c>
      <c r="I4712" s="51" t="s">
        <v>364</v>
      </c>
      <c r="J4712" s="63" t="s">
        <v>5951</v>
      </c>
      <c r="K4712" s="382">
        <v>304</v>
      </c>
      <c r="L4712" s="39" t="s">
        <v>8674</v>
      </c>
    </row>
    <row r="4713" spans="1:12" hidden="1" x14ac:dyDescent="0.2">
      <c r="A4713" s="3">
        <v>4707</v>
      </c>
      <c r="B4713" s="51" t="s">
        <v>8663</v>
      </c>
      <c r="C4713" s="508" t="s">
        <v>6671</v>
      </c>
      <c r="D4713" s="51">
        <v>5</v>
      </c>
      <c r="E4713" s="51"/>
      <c r="F4713" s="97" t="s">
        <v>5902</v>
      </c>
      <c r="G4713" s="39" t="s">
        <v>6672</v>
      </c>
      <c r="H4713" s="634">
        <v>27050</v>
      </c>
      <c r="I4713" s="51" t="s">
        <v>364</v>
      </c>
      <c r="J4713" s="63" t="s">
        <v>5951</v>
      </c>
      <c r="K4713" s="382">
        <v>304</v>
      </c>
      <c r="L4713" s="39" t="s">
        <v>8674</v>
      </c>
    </row>
    <row r="4714" spans="1:12" ht="25.5" hidden="1" x14ac:dyDescent="0.2">
      <c r="A4714" s="3">
        <v>4708</v>
      </c>
      <c r="B4714" s="51" t="s">
        <v>8663</v>
      </c>
      <c r="C4714" s="508" t="s">
        <v>6673</v>
      </c>
      <c r="D4714" s="51">
        <v>3</v>
      </c>
      <c r="E4714" s="51"/>
      <c r="F4714" s="97" t="s">
        <v>5902</v>
      </c>
      <c r="G4714" s="39" t="s">
        <v>6672</v>
      </c>
      <c r="H4714" s="634">
        <v>12780</v>
      </c>
      <c r="I4714" s="51" t="s">
        <v>364</v>
      </c>
      <c r="J4714" s="63" t="s">
        <v>5951</v>
      </c>
      <c r="K4714" s="382">
        <v>304</v>
      </c>
      <c r="L4714" s="39" t="s">
        <v>8674</v>
      </c>
    </row>
    <row r="4715" spans="1:12" ht="25.5" hidden="1" x14ac:dyDescent="0.2">
      <c r="A4715" s="3">
        <v>4709</v>
      </c>
      <c r="B4715" s="51" t="s">
        <v>8663</v>
      </c>
      <c r="C4715" s="508" t="s">
        <v>6674</v>
      </c>
      <c r="D4715" s="51">
        <v>15</v>
      </c>
      <c r="E4715" s="51"/>
      <c r="F4715" s="97" t="s">
        <v>5902</v>
      </c>
      <c r="G4715" s="39" t="s">
        <v>6675</v>
      </c>
      <c r="H4715" s="634">
        <v>24300</v>
      </c>
      <c r="I4715" s="51" t="s">
        <v>364</v>
      </c>
      <c r="J4715" s="63" t="s">
        <v>5951</v>
      </c>
      <c r="K4715" s="382">
        <v>304</v>
      </c>
      <c r="L4715" s="39" t="s">
        <v>8674</v>
      </c>
    </row>
    <row r="4716" spans="1:12" ht="25.5" hidden="1" x14ac:dyDescent="0.2">
      <c r="A4716" s="3">
        <v>4710</v>
      </c>
      <c r="B4716" s="51" t="s">
        <v>8663</v>
      </c>
      <c r="C4716" s="508" t="s">
        <v>6676</v>
      </c>
      <c r="D4716" s="51">
        <v>8</v>
      </c>
      <c r="E4716" s="51"/>
      <c r="F4716" s="97" t="s">
        <v>5902</v>
      </c>
      <c r="G4716" s="39" t="s">
        <v>6677</v>
      </c>
      <c r="H4716" s="634">
        <v>44000</v>
      </c>
      <c r="I4716" s="51" t="s">
        <v>364</v>
      </c>
      <c r="J4716" s="63" t="s">
        <v>5951</v>
      </c>
      <c r="K4716" s="382">
        <v>304</v>
      </c>
      <c r="L4716" s="39" t="s">
        <v>8674</v>
      </c>
    </row>
    <row r="4717" spans="1:12" ht="25.5" hidden="1" x14ac:dyDescent="0.2">
      <c r="A4717" s="3">
        <v>4711</v>
      </c>
      <c r="B4717" s="51" t="s">
        <v>8663</v>
      </c>
      <c r="C4717" s="508" t="s">
        <v>6678</v>
      </c>
      <c r="D4717" s="51">
        <v>6</v>
      </c>
      <c r="E4717" s="51"/>
      <c r="F4717" s="97" t="s">
        <v>5902</v>
      </c>
      <c r="G4717" s="39" t="s">
        <v>6679</v>
      </c>
      <c r="H4717" s="634">
        <v>18000</v>
      </c>
      <c r="I4717" s="51" t="s">
        <v>364</v>
      </c>
      <c r="J4717" s="63" t="s">
        <v>5951</v>
      </c>
      <c r="K4717" s="382">
        <v>304</v>
      </c>
      <c r="L4717" s="39" t="s">
        <v>8674</v>
      </c>
    </row>
    <row r="4718" spans="1:12" ht="25.5" hidden="1" x14ac:dyDescent="0.2">
      <c r="A4718" s="3">
        <v>4712</v>
      </c>
      <c r="B4718" s="51" t="s">
        <v>8663</v>
      </c>
      <c r="C4718" s="508" t="s">
        <v>6680</v>
      </c>
      <c r="D4718" s="51">
        <v>6</v>
      </c>
      <c r="E4718" s="51"/>
      <c r="F4718" s="97" t="s">
        <v>5902</v>
      </c>
      <c r="G4718" s="39" t="s">
        <v>6681</v>
      </c>
      <c r="H4718" s="634">
        <v>18000</v>
      </c>
      <c r="I4718" s="51" t="s">
        <v>364</v>
      </c>
      <c r="J4718" s="63" t="s">
        <v>5951</v>
      </c>
      <c r="K4718" s="382">
        <v>304</v>
      </c>
      <c r="L4718" s="39" t="s">
        <v>8674</v>
      </c>
    </row>
    <row r="4719" spans="1:12" ht="25.5" hidden="1" x14ac:dyDescent="0.2">
      <c r="A4719" s="3">
        <v>4713</v>
      </c>
      <c r="B4719" s="51" t="s">
        <v>8663</v>
      </c>
      <c r="C4719" s="508" t="s">
        <v>6682</v>
      </c>
      <c r="D4719" s="51">
        <v>10</v>
      </c>
      <c r="E4719" s="51"/>
      <c r="F4719" s="97" t="s">
        <v>5902</v>
      </c>
      <c r="G4719" s="39" t="s">
        <v>6683</v>
      </c>
      <c r="H4719" s="634">
        <v>50000</v>
      </c>
      <c r="I4719" s="51" t="s">
        <v>364</v>
      </c>
      <c r="J4719" s="63" t="s">
        <v>5951</v>
      </c>
      <c r="K4719" s="382">
        <v>304</v>
      </c>
      <c r="L4719" s="39" t="s">
        <v>8674</v>
      </c>
    </row>
    <row r="4720" spans="1:12" hidden="1" x14ac:dyDescent="0.2">
      <c r="A4720" s="3">
        <v>4714</v>
      </c>
      <c r="B4720" s="51" t="s">
        <v>8663</v>
      </c>
      <c r="C4720" s="508" t="s">
        <v>6684</v>
      </c>
      <c r="D4720" s="51">
        <v>1</v>
      </c>
      <c r="E4720" s="51"/>
      <c r="F4720" s="97" t="s">
        <v>5902</v>
      </c>
      <c r="G4720" s="39">
        <v>39101907</v>
      </c>
      <c r="H4720" s="634">
        <v>50000</v>
      </c>
      <c r="I4720" s="51" t="s">
        <v>364</v>
      </c>
      <c r="J4720" s="63" t="s">
        <v>5951</v>
      </c>
      <c r="K4720" s="382">
        <v>304</v>
      </c>
      <c r="L4720" s="39" t="s">
        <v>8674</v>
      </c>
    </row>
    <row r="4721" spans="1:12" hidden="1" x14ac:dyDescent="0.2">
      <c r="A4721" s="3">
        <v>4715</v>
      </c>
      <c r="B4721" s="51" t="s">
        <v>8663</v>
      </c>
      <c r="C4721" s="508" t="s">
        <v>6685</v>
      </c>
      <c r="D4721" s="51">
        <v>4</v>
      </c>
      <c r="E4721" s="51"/>
      <c r="F4721" s="97" t="s">
        <v>5902</v>
      </c>
      <c r="G4721" s="39" t="s">
        <v>6686</v>
      </c>
      <c r="H4721" s="634">
        <v>18560</v>
      </c>
      <c r="I4721" s="51" t="s">
        <v>364</v>
      </c>
      <c r="J4721" s="63" t="s">
        <v>5951</v>
      </c>
      <c r="K4721" s="382">
        <v>304</v>
      </c>
      <c r="L4721" s="39" t="s">
        <v>8674</v>
      </c>
    </row>
    <row r="4722" spans="1:12" ht="25.5" hidden="1" x14ac:dyDescent="0.2">
      <c r="A4722" s="3">
        <v>4716</v>
      </c>
      <c r="B4722" s="51" t="s">
        <v>8663</v>
      </c>
      <c r="C4722" s="508" t="s">
        <v>6687</v>
      </c>
      <c r="D4722" s="51">
        <v>20</v>
      </c>
      <c r="E4722" s="51"/>
      <c r="F4722" s="97" t="s">
        <v>5902</v>
      </c>
      <c r="G4722" s="39" t="s">
        <v>6688</v>
      </c>
      <c r="H4722" s="634">
        <v>140000</v>
      </c>
      <c r="I4722" s="51" t="s">
        <v>2141</v>
      </c>
      <c r="J4722" s="63" t="s">
        <v>5951</v>
      </c>
      <c r="K4722" s="382">
        <v>309</v>
      </c>
      <c r="L4722" s="39" t="s">
        <v>6689</v>
      </c>
    </row>
    <row r="4723" spans="1:12" hidden="1" x14ac:dyDescent="0.2">
      <c r="A4723" s="3">
        <v>4717</v>
      </c>
      <c r="B4723" s="51" t="s">
        <v>8663</v>
      </c>
      <c r="C4723" s="508" t="s">
        <v>6690</v>
      </c>
      <c r="D4723" s="51">
        <v>4</v>
      </c>
      <c r="E4723" s="51"/>
      <c r="F4723" s="97" t="s">
        <v>5902</v>
      </c>
      <c r="G4723" s="39" t="s">
        <v>6691</v>
      </c>
      <c r="H4723" s="634">
        <v>150000</v>
      </c>
      <c r="I4723" s="51" t="s">
        <v>2141</v>
      </c>
      <c r="J4723" s="63" t="s">
        <v>5951</v>
      </c>
      <c r="K4723" s="382">
        <v>309</v>
      </c>
      <c r="L4723" s="39" t="s">
        <v>6689</v>
      </c>
    </row>
    <row r="4724" spans="1:12" hidden="1" x14ac:dyDescent="0.2">
      <c r="A4724" s="3">
        <v>4718</v>
      </c>
      <c r="B4724" s="51" t="s">
        <v>8663</v>
      </c>
      <c r="C4724" s="508" t="s">
        <v>6692</v>
      </c>
      <c r="D4724" s="51">
        <v>4</v>
      </c>
      <c r="E4724" s="51"/>
      <c r="F4724" s="97" t="s">
        <v>5902</v>
      </c>
      <c r="G4724" s="39" t="s">
        <v>6693</v>
      </c>
      <c r="H4724" s="634">
        <v>150000</v>
      </c>
      <c r="I4724" s="51" t="s">
        <v>2141</v>
      </c>
      <c r="J4724" s="63" t="s">
        <v>5951</v>
      </c>
      <c r="K4724" s="382">
        <v>309</v>
      </c>
      <c r="L4724" s="39" t="s">
        <v>6689</v>
      </c>
    </row>
    <row r="4725" spans="1:12" hidden="1" x14ac:dyDescent="0.2">
      <c r="A4725" s="3">
        <v>4719</v>
      </c>
      <c r="B4725" s="97" t="s">
        <v>8675</v>
      </c>
      <c r="C4725" s="508" t="s">
        <v>6549</v>
      </c>
      <c r="D4725" s="51">
        <v>110</v>
      </c>
      <c r="E4725" s="51"/>
      <c r="F4725" s="97" t="s">
        <v>5902</v>
      </c>
      <c r="G4725" s="39" t="s">
        <v>6550</v>
      </c>
      <c r="H4725" s="634">
        <v>165000</v>
      </c>
      <c r="I4725" s="39" t="s">
        <v>720</v>
      </c>
      <c r="J4725" s="63" t="s">
        <v>5951</v>
      </c>
      <c r="K4725" s="382">
        <v>374</v>
      </c>
      <c r="L4725" s="39" t="s">
        <v>6551</v>
      </c>
    </row>
    <row r="4726" spans="1:12" hidden="1" x14ac:dyDescent="0.2">
      <c r="A4726" s="3">
        <v>4720</v>
      </c>
      <c r="B4726" s="97" t="s">
        <v>8675</v>
      </c>
      <c r="C4726" s="508" t="s">
        <v>6552</v>
      </c>
      <c r="D4726" s="51">
        <v>30</v>
      </c>
      <c r="E4726" s="51"/>
      <c r="F4726" s="97" t="s">
        <v>5902</v>
      </c>
      <c r="G4726" s="39" t="s">
        <v>6553</v>
      </c>
      <c r="H4726" s="634">
        <v>45000</v>
      </c>
      <c r="I4726" s="39" t="s">
        <v>720</v>
      </c>
      <c r="J4726" s="63" t="s">
        <v>5951</v>
      </c>
      <c r="K4726" s="382">
        <v>374</v>
      </c>
      <c r="L4726" s="39" t="s">
        <v>6551</v>
      </c>
    </row>
    <row r="4727" spans="1:12" ht="38.25" hidden="1" x14ac:dyDescent="0.2">
      <c r="A4727" s="3">
        <v>4721</v>
      </c>
      <c r="B4727" s="97" t="s">
        <v>8675</v>
      </c>
      <c r="C4727" s="508" t="s">
        <v>6554</v>
      </c>
      <c r="D4727" s="51">
        <v>12</v>
      </c>
      <c r="E4727" s="51"/>
      <c r="F4727" s="97" t="s">
        <v>5902</v>
      </c>
      <c r="G4727" s="39" t="s">
        <v>6555</v>
      </c>
      <c r="H4727" s="634">
        <v>80000</v>
      </c>
      <c r="I4727" s="51" t="s">
        <v>295</v>
      </c>
      <c r="J4727" s="63" t="s">
        <v>5951</v>
      </c>
      <c r="K4727" s="382">
        <v>248</v>
      </c>
      <c r="L4727" s="39" t="s">
        <v>6556</v>
      </c>
    </row>
    <row r="4728" spans="1:12" ht="25.5" hidden="1" x14ac:dyDescent="0.2">
      <c r="A4728" s="3">
        <v>4722</v>
      </c>
      <c r="B4728" s="97" t="s">
        <v>8675</v>
      </c>
      <c r="C4728" s="508" t="s">
        <v>1955</v>
      </c>
      <c r="D4728" s="51">
        <v>10</v>
      </c>
      <c r="E4728" s="51"/>
      <c r="F4728" s="97" t="s">
        <v>5902</v>
      </c>
      <c r="G4728" s="39" t="s">
        <v>6557</v>
      </c>
      <c r="H4728" s="634">
        <v>100000</v>
      </c>
      <c r="I4728" s="51" t="s">
        <v>295</v>
      </c>
      <c r="J4728" s="63" t="s">
        <v>5951</v>
      </c>
      <c r="K4728" s="382">
        <v>252</v>
      </c>
      <c r="L4728" s="39" t="s">
        <v>6558</v>
      </c>
    </row>
    <row r="4729" spans="1:12" ht="25.5" hidden="1" x14ac:dyDescent="0.2">
      <c r="A4729" s="3">
        <v>4723</v>
      </c>
      <c r="B4729" s="97" t="s">
        <v>8675</v>
      </c>
      <c r="C4729" s="508" t="s">
        <v>6303</v>
      </c>
      <c r="D4729" s="51">
        <v>20</v>
      </c>
      <c r="E4729" s="51"/>
      <c r="F4729" s="97" t="s">
        <v>5902</v>
      </c>
      <c r="G4729" s="39" t="s">
        <v>6304</v>
      </c>
      <c r="H4729" s="634">
        <f>1500*D4729</f>
        <v>30000</v>
      </c>
      <c r="I4729" s="51" t="s">
        <v>295</v>
      </c>
      <c r="J4729" s="63" t="s">
        <v>5951</v>
      </c>
      <c r="K4729" s="382">
        <v>250</v>
      </c>
      <c r="L4729" s="39" t="s">
        <v>71</v>
      </c>
    </row>
    <row r="4730" spans="1:12" ht="25.5" hidden="1" x14ac:dyDescent="0.2">
      <c r="A4730" s="3">
        <v>4724</v>
      </c>
      <c r="B4730" s="97" t="s">
        <v>8675</v>
      </c>
      <c r="C4730" s="508" t="s">
        <v>6559</v>
      </c>
      <c r="D4730" s="51">
        <v>6</v>
      </c>
      <c r="E4730" s="51"/>
      <c r="F4730" s="97" t="s">
        <v>5902</v>
      </c>
      <c r="G4730" s="39">
        <v>95111602</v>
      </c>
      <c r="H4730" s="634">
        <v>35000</v>
      </c>
      <c r="I4730" s="51" t="s">
        <v>295</v>
      </c>
      <c r="J4730" s="63" t="s">
        <v>5951</v>
      </c>
      <c r="K4730" s="382">
        <v>250</v>
      </c>
      <c r="L4730" s="39" t="s">
        <v>6560</v>
      </c>
    </row>
    <row r="4731" spans="1:12" ht="25.5" hidden="1" x14ac:dyDescent="0.2">
      <c r="A4731" s="3">
        <v>4725</v>
      </c>
      <c r="B4731" s="97" t="s">
        <v>8675</v>
      </c>
      <c r="C4731" s="508" t="s">
        <v>6561</v>
      </c>
      <c r="D4731" s="51">
        <v>10</v>
      </c>
      <c r="E4731" s="51"/>
      <c r="F4731" s="97" t="s">
        <v>5902</v>
      </c>
      <c r="G4731" s="39" t="s">
        <v>6562</v>
      </c>
      <c r="H4731" s="634">
        <f>2000*D4731</f>
        <v>20000</v>
      </c>
      <c r="I4731" s="51" t="s">
        <v>295</v>
      </c>
      <c r="J4731" s="63" t="s">
        <v>5951</v>
      </c>
      <c r="K4731" s="382">
        <v>250</v>
      </c>
      <c r="L4731" s="39" t="s">
        <v>6563</v>
      </c>
    </row>
    <row r="4732" spans="1:12" ht="25.5" hidden="1" x14ac:dyDescent="0.2">
      <c r="A4732" s="3">
        <v>4726</v>
      </c>
      <c r="B4732" s="97" t="s">
        <v>8675</v>
      </c>
      <c r="C4732" s="508" t="s">
        <v>6307</v>
      </c>
      <c r="D4732" s="51" t="s">
        <v>6564</v>
      </c>
      <c r="E4732" s="51"/>
      <c r="F4732" s="97" t="s">
        <v>5902</v>
      </c>
      <c r="G4732" s="39" t="s">
        <v>6309</v>
      </c>
      <c r="H4732" s="634">
        <v>700000</v>
      </c>
      <c r="I4732" s="51" t="s">
        <v>301</v>
      </c>
      <c r="J4732" s="63" t="s">
        <v>5951</v>
      </c>
      <c r="K4732" s="382">
        <v>259</v>
      </c>
      <c r="L4732" s="39" t="s">
        <v>6565</v>
      </c>
    </row>
    <row r="4733" spans="1:12" ht="25.5" hidden="1" x14ac:dyDescent="0.2">
      <c r="A4733" s="3">
        <v>4727</v>
      </c>
      <c r="B4733" s="97" t="s">
        <v>8675</v>
      </c>
      <c r="C4733" s="508" t="s">
        <v>6327</v>
      </c>
      <c r="D4733" s="51">
        <v>15</v>
      </c>
      <c r="E4733" s="51"/>
      <c r="F4733" s="97" t="s">
        <v>5902</v>
      </c>
      <c r="G4733" s="39" t="s">
        <v>6329</v>
      </c>
      <c r="H4733" s="634">
        <v>105000</v>
      </c>
      <c r="I4733" s="51" t="s">
        <v>301</v>
      </c>
      <c r="J4733" s="63" t="s">
        <v>5951</v>
      </c>
      <c r="K4733" s="382">
        <v>269</v>
      </c>
      <c r="L4733" s="39" t="s">
        <v>6566</v>
      </c>
    </row>
    <row r="4734" spans="1:12" ht="25.5" hidden="1" x14ac:dyDescent="0.2">
      <c r="A4734" s="3">
        <v>4728</v>
      </c>
      <c r="B4734" s="97" t="s">
        <v>8675</v>
      </c>
      <c r="C4734" s="508" t="s">
        <v>6567</v>
      </c>
      <c r="D4734" s="51">
        <v>45</v>
      </c>
      <c r="E4734" s="51"/>
      <c r="F4734" s="97" t="s">
        <v>5902</v>
      </c>
      <c r="G4734" s="39">
        <v>93151611</v>
      </c>
      <c r="H4734" s="634">
        <v>664000</v>
      </c>
      <c r="I4734" s="51" t="s">
        <v>2183</v>
      </c>
      <c r="J4734" s="63" t="s">
        <v>5951</v>
      </c>
      <c r="K4734" s="382">
        <v>116</v>
      </c>
      <c r="L4734" s="39" t="s">
        <v>6568</v>
      </c>
    </row>
    <row r="4735" spans="1:12" ht="25.5" hidden="1" x14ac:dyDescent="0.2">
      <c r="A4735" s="3">
        <v>4729</v>
      </c>
      <c r="B4735" s="97" t="s">
        <v>8675</v>
      </c>
      <c r="C4735" s="508" t="s">
        <v>6459</v>
      </c>
      <c r="D4735" s="51">
        <v>8</v>
      </c>
      <c r="E4735" s="51"/>
      <c r="F4735" s="97" t="s">
        <v>5902</v>
      </c>
      <c r="G4735" s="39" t="s">
        <v>6460</v>
      </c>
      <c r="H4735" s="634">
        <v>60000</v>
      </c>
      <c r="I4735" s="51" t="s">
        <v>669</v>
      </c>
      <c r="J4735" s="63" t="s">
        <v>5951</v>
      </c>
      <c r="K4735" s="382">
        <v>344</v>
      </c>
      <c r="L4735" s="39" t="s">
        <v>6569</v>
      </c>
    </row>
    <row r="4736" spans="1:12" ht="38.25" hidden="1" x14ac:dyDescent="0.2">
      <c r="A4736" s="3">
        <v>4730</v>
      </c>
      <c r="B4736" s="97" t="s">
        <v>8675</v>
      </c>
      <c r="C4736" s="508" t="s">
        <v>6462</v>
      </c>
      <c r="D4736" s="51">
        <v>3</v>
      </c>
      <c r="E4736" s="51"/>
      <c r="F4736" s="97" t="s">
        <v>5902</v>
      </c>
      <c r="G4736" s="39" t="s">
        <v>6464</v>
      </c>
      <c r="H4736" s="634">
        <v>90000</v>
      </c>
      <c r="I4736" s="51" t="s">
        <v>669</v>
      </c>
      <c r="J4736" s="63" t="s">
        <v>5951</v>
      </c>
      <c r="K4736" s="382">
        <v>344</v>
      </c>
      <c r="L4736" s="39" t="s">
        <v>6569</v>
      </c>
    </row>
    <row r="4737" spans="1:12" ht="25.5" hidden="1" x14ac:dyDescent="0.2">
      <c r="A4737" s="3">
        <v>4731</v>
      </c>
      <c r="B4737" s="97" t="s">
        <v>8675</v>
      </c>
      <c r="C4737" s="508" t="s">
        <v>6525</v>
      </c>
      <c r="D4737" s="51">
        <v>2</v>
      </c>
      <c r="E4737" s="51"/>
      <c r="F4737" s="97" t="s">
        <v>5902</v>
      </c>
      <c r="G4737" s="39" t="s">
        <v>6526</v>
      </c>
      <c r="H4737" s="634">
        <v>35000</v>
      </c>
      <c r="I4737" s="51" t="s">
        <v>693</v>
      </c>
      <c r="J4737" s="63" t="s">
        <v>5951</v>
      </c>
      <c r="K4737" s="382">
        <v>365</v>
      </c>
      <c r="L4737" s="39" t="s">
        <v>6569</v>
      </c>
    </row>
    <row r="4738" spans="1:12" ht="25.5" hidden="1" x14ac:dyDescent="0.2">
      <c r="A4738" s="3">
        <v>4732</v>
      </c>
      <c r="B4738" s="97" t="s">
        <v>8675</v>
      </c>
      <c r="C4738" s="508" t="s">
        <v>6465</v>
      </c>
      <c r="D4738" s="51">
        <v>4</v>
      </c>
      <c r="E4738" s="51"/>
      <c r="F4738" s="97" t="s">
        <v>5902</v>
      </c>
      <c r="G4738" s="39" t="s">
        <v>6466</v>
      </c>
      <c r="H4738" s="634">
        <v>50000</v>
      </c>
      <c r="I4738" s="51" t="s">
        <v>669</v>
      </c>
      <c r="J4738" s="63" t="s">
        <v>5951</v>
      </c>
      <c r="K4738" s="382">
        <v>344</v>
      </c>
      <c r="L4738" s="39" t="s">
        <v>6570</v>
      </c>
    </row>
    <row r="4739" spans="1:12" ht="38.25" hidden="1" x14ac:dyDescent="0.2">
      <c r="A4739" s="3">
        <v>4733</v>
      </c>
      <c r="B4739" s="97" t="s">
        <v>8675</v>
      </c>
      <c r="C4739" s="508" t="s">
        <v>6467</v>
      </c>
      <c r="D4739" s="51">
        <v>2</v>
      </c>
      <c r="E4739" s="51"/>
      <c r="F4739" s="97" t="s">
        <v>5902</v>
      </c>
      <c r="G4739" s="39" t="s">
        <v>6468</v>
      </c>
      <c r="H4739" s="634">
        <v>100000</v>
      </c>
      <c r="I4739" s="51" t="s">
        <v>669</v>
      </c>
      <c r="J4739" s="63" t="s">
        <v>5951</v>
      </c>
      <c r="K4739" s="382">
        <v>344</v>
      </c>
      <c r="L4739" s="39" t="s">
        <v>6571</v>
      </c>
    </row>
    <row r="4740" spans="1:12" ht="25.5" hidden="1" x14ac:dyDescent="0.2">
      <c r="A4740" s="3">
        <v>4734</v>
      </c>
      <c r="B4740" s="97" t="s">
        <v>8675</v>
      </c>
      <c r="C4740" s="508" t="s">
        <v>6469</v>
      </c>
      <c r="D4740" s="51">
        <v>2</v>
      </c>
      <c r="E4740" s="51"/>
      <c r="F4740" s="97" t="s">
        <v>5902</v>
      </c>
      <c r="G4740" s="39" t="s">
        <v>6470</v>
      </c>
      <c r="H4740" s="634">
        <v>37000</v>
      </c>
      <c r="I4740" s="51" t="s">
        <v>669</v>
      </c>
      <c r="J4740" s="63" t="s">
        <v>5951</v>
      </c>
      <c r="K4740" s="382">
        <v>344</v>
      </c>
      <c r="L4740" s="39" t="s">
        <v>6572</v>
      </c>
    </row>
    <row r="4741" spans="1:12" ht="25.5" hidden="1" x14ac:dyDescent="0.2">
      <c r="A4741" s="3">
        <v>4735</v>
      </c>
      <c r="B4741" s="97" t="s">
        <v>8675</v>
      </c>
      <c r="C4741" s="508" t="s">
        <v>6473</v>
      </c>
      <c r="D4741" s="51">
        <v>4</v>
      </c>
      <c r="E4741" s="51"/>
      <c r="F4741" s="97" t="s">
        <v>5902</v>
      </c>
      <c r="G4741" s="39" t="s">
        <v>6474</v>
      </c>
      <c r="H4741" s="634">
        <f>4*5650</f>
        <v>22600</v>
      </c>
      <c r="I4741" s="51" t="s">
        <v>669</v>
      </c>
      <c r="J4741" s="63" t="s">
        <v>5951</v>
      </c>
      <c r="K4741" s="382">
        <v>344</v>
      </c>
      <c r="L4741" s="39" t="s">
        <v>6571</v>
      </c>
    </row>
    <row r="4742" spans="1:12" ht="38.25" hidden="1" x14ac:dyDescent="0.2">
      <c r="A4742" s="3">
        <v>4736</v>
      </c>
      <c r="B4742" s="97" t="s">
        <v>8675</v>
      </c>
      <c r="C4742" s="508" t="s">
        <v>6475</v>
      </c>
      <c r="D4742" s="51">
        <v>4</v>
      </c>
      <c r="E4742" s="51"/>
      <c r="F4742" s="97" t="s">
        <v>5902</v>
      </c>
      <c r="G4742" s="39" t="s">
        <v>6476</v>
      </c>
      <c r="H4742" s="634">
        <f>4*4500</f>
        <v>18000</v>
      </c>
      <c r="I4742" s="51" t="s">
        <v>669</v>
      </c>
      <c r="J4742" s="63" t="s">
        <v>5951</v>
      </c>
      <c r="K4742" s="382">
        <v>344</v>
      </c>
      <c r="L4742" s="39" t="s">
        <v>6571</v>
      </c>
    </row>
    <row r="4743" spans="1:12" ht="25.5" hidden="1" x14ac:dyDescent="0.2">
      <c r="A4743" s="3">
        <v>4737</v>
      </c>
      <c r="B4743" s="97" t="s">
        <v>8675</v>
      </c>
      <c r="C4743" s="508" t="s">
        <v>6477</v>
      </c>
      <c r="D4743" s="51">
        <v>2</v>
      </c>
      <c r="E4743" s="51"/>
      <c r="F4743" s="97" t="s">
        <v>5902</v>
      </c>
      <c r="G4743" s="39" t="s">
        <v>6478</v>
      </c>
      <c r="H4743" s="634">
        <v>18000</v>
      </c>
      <c r="I4743" s="51" t="s">
        <v>669</v>
      </c>
      <c r="J4743" s="63" t="s">
        <v>5951</v>
      </c>
      <c r="K4743" s="382">
        <v>344</v>
      </c>
      <c r="L4743" s="39" t="s">
        <v>6573</v>
      </c>
    </row>
    <row r="4744" spans="1:12" ht="25.5" hidden="1" x14ac:dyDescent="0.2">
      <c r="A4744" s="3">
        <v>4738</v>
      </c>
      <c r="B4744" s="97" t="s">
        <v>8675</v>
      </c>
      <c r="C4744" s="508" t="s">
        <v>6574</v>
      </c>
      <c r="D4744" s="51">
        <v>2</v>
      </c>
      <c r="E4744" s="51"/>
      <c r="F4744" s="97" t="s">
        <v>5902</v>
      </c>
      <c r="G4744" s="39" t="s">
        <v>6575</v>
      </c>
      <c r="H4744" s="634">
        <v>100000</v>
      </c>
      <c r="I4744" s="51" t="s">
        <v>3790</v>
      </c>
      <c r="J4744" s="63" t="s">
        <v>5951</v>
      </c>
      <c r="K4744" s="382">
        <v>192</v>
      </c>
      <c r="L4744" s="39" t="s">
        <v>6576</v>
      </c>
    </row>
    <row r="4745" spans="1:12" ht="25.5" hidden="1" x14ac:dyDescent="0.2">
      <c r="A4745" s="3">
        <v>4739</v>
      </c>
      <c r="B4745" s="97" t="s">
        <v>8675</v>
      </c>
      <c r="C4745" s="508" t="s">
        <v>6577</v>
      </c>
      <c r="D4745" s="51">
        <v>4</v>
      </c>
      <c r="E4745" s="51"/>
      <c r="F4745" s="97" t="s">
        <v>5902</v>
      </c>
      <c r="G4745" s="39" t="s">
        <v>6578</v>
      </c>
      <c r="H4745" s="634">
        <v>100000</v>
      </c>
      <c r="I4745" s="51" t="s">
        <v>3790</v>
      </c>
      <c r="J4745" s="63" t="s">
        <v>5951</v>
      </c>
      <c r="K4745" s="382">
        <v>192</v>
      </c>
      <c r="L4745" s="39" t="s">
        <v>6576</v>
      </c>
    </row>
    <row r="4746" spans="1:12" ht="38.25" hidden="1" x14ac:dyDescent="0.2">
      <c r="A4746" s="3">
        <v>4740</v>
      </c>
      <c r="B4746" s="97" t="s">
        <v>8675</v>
      </c>
      <c r="C4746" s="508" t="s">
        <v>6579</v>
      </c>
      <c r="D4746" s="51">
        <v>2</v>
      </c>
      <c r="E4746" s="51"/>
      <c r="F4746" s="97" t="s">
        <v>5902</v>
      </c>
      <c r="G4746" s="39" t="s">
        <v>6580</v>
      </c>
      <c r="H4746" s="634">
        <v>100000</v>
      </c>
      <c r="I4746" s="51" t="s">
        <v>3790</v>
      </c>
      <c r="J4746" s="63" t="s">
        <v>5951</v>
      </c>
      <c r="K4746" s="382">
        <v>192</v>
      </c>
      <c r="L4746" s="39" t="s">
        <v>6576</v>
      </c>
    </row>
    <row r="4747" spans="1:12" hidden="1" x14ac:dyDescent="0.2">
      <c r="A4747" s="3">
        <v>4741</v>
      </c>
      <c r="B4747" s="97" t="s">
        <v>8675</v>
      </c>
      <c r="C4747" s="508" t="s">
        <v>1449</v>
      </c>
      <c r="D4747" s="51">
        <v>7</v>
      </c>
      <c r="E4747" s="51"/>
      <c r="F4747" s="97" t="s">
        <v>5902</v>
      </c>
      <c r="G4747" s="39" t="s">
        <v>6581</v>
      </c>
      <c r="H4747" s="634">
        <v>50000</v>
      </c>
      <c r="I4747" s="51" t="s">
        <v>3648</v>
      </c>
      <c r="J4747" s="63" t="s">
        <v>5951</v>
      </c>
      <c r="K4747" s="382">
        <v>329</v>
      </c>
      <c r="L4747" s="39" t="s">
        <v>6582</v>
      </c>
    </row>
    <row r="4748" spans="1:12" ht="25.5" hidden="1" x14ac:dyDescent="0.2">
      <c r="A4748" s="3">
        <v>4742</v>
      </c>
      <c r="B4748" s="97" t="s">
        <v>8675</v>
      </c>
      <c r="C4748" s="508" t="s">
        <v>6583</v>
      </c>
      <c r="D4748" s="51">
        <v>6</v>
      </c>
      <c r="E4748" s="51"/>
      <c r="F4748" s="97" t="s">
        <v>5902</v>
      </c>
      <c r="G4748" s="39" t="s">
        <v>6584</v>
      </c>
      <c r="H4748" s="634">
        <f>3900*D4748</f>
        <v>23400</v>
      </c>
      <c r="I4748" s="51" t="s">
        <v>3648</v>
      </c>
      <c r="J4748" s="63" t="s">
        <v>5951</v>
      </c>
      <c r="K4748" s="382">
        <v>329</v>
      </c>
      <c r="L4748" s="39" t="s">
        <v>6582</v>
      </c>
    </row>
    <row r="4749" spans="1:12" hidden="1" x14ac:dyDescent="0.2">
      <c r="A4749" s="3">
        <v>4743</v>
      </c>
      <c r="B4749" s="97" t="s">
        <v>8675</v>
      </c>
      <c r="C4749" s="508" t="s">
        <v>6585</v>
      </c>
      <c r="D4749" s="51">
        <v>5</v>
      </c>
      <c r="E4749" s="51"/>
      <c r="F4749" s="97" t="s">
        <v>5902</v>
      </c>
      <c r="G4749" s="39" t="s">
        <v>6586</v>
      </c>
      <c r="H4749" s="634">
        <v>45000</v>
      </c>
      <c r="I4749" s="51" t="s">
        <v>3648</v>
      </c>
      <c r="J4749" s="63" t="s">
        <v>5951</v>
      </c>
      <c r="K4749" s="382">
        <v>329</v>
      </c>
      <c r="L4749" s="39" t="s">
        <v>6582</v>
      </c>
    </row>
    <row r="4750" spans="1:12" hidden="1" x14ac:dyDescent="0.2">
      <c r="A4750" s="3">
        <v>4744</v>
      </c>
      <c r="B4750" s="97" t="s">
        <v>8675</v>
      </c>
      <c r="C4750" s="508" t="s">
        <v>6587</v>
      </c>
      <c r="D4750" s="51">
        <v>2</v>
      </c>
      <c r="E4750" s="51"/>
      <c r="F4750" s="97" t="s">
        <v>5902</v>
      </c>
      <c r="G4750" s="39" t="s">
        <v>6588</v>
      </c>
      <c r="H4750" s="634">
        <f>D4750*10100</f>
        <v>20200</v>
      </c>
      <c r="I4750" s="51" t="s">
        <v>3648</v>
      </c>
      <c r="J4750" s="63" t="s">
        <v>5951</v>
      </c>
      <c r="K4750" s="382">
        <v>329</v>
      </c>
      <c r="L4750" s="39" t="s">
        <v>6582</v>
      </c>
    </row>
    <row r="4751" spans="1:12" ht="25.5" hidden="1" x14ac:dyDescent="0.2">
      <c r="A4751" s="3">
        <v>4745</v>
      </c>
      <c r="B4751" s="97" t="s">
        <v>8675</v>
      </c>
      <c r="C4751" s="508" t="s">
        <v>6589</v>
      </c>
      <c r="D4751" s="51">
        <v>3</v>
      </c>
      <c r="E4751" s="51"/>
      <c r="F4751" s="97" t="s">
        <v>5902</v>
      </c>
      <c r="G4751" s="39" t="s">
        <v>6590</v>
      </c>
      <c r="H4751" s="634">
        <f>9680*D4751</f>
        <v>29040</v>
      </c>
      <c r="I4751" s="51" t="s">
        <v>3648</v>
      </c>
      <c r="J4751" s="63" t="s">
        <v>5951</v>
      </c>
      <c r="K4751" s="382">
        <v>329</v>
      </c>
      <c r="L4751" s="39" t="s">
        <v>6582</v>
      </c>
    </row>
    <row r="4752" spans="1:12" hidden="1" x14ac:dyDescent="0.2">
      <c r="A4752" s="3">
        <v>4746</v>
      </c>
      <c r="B4752" s="97" t="s">
        <v>8675</v>
      </c>
      <c r="C4752" s="508" t="s">
        <v>6591</v>
      </c>
      <c r="D4752" s="51">
        <v>2</v>
      </c>
      <c r="E4752" s="51"/>
      <c r="F4752" s="97" t="s">
        <v>5902</v>
      </c>
      <c r="G4752" s="39" t="s">
        <v>6588</v>
      </c>
      <c r="H4752" s="634">
        <f>15400*D4752</f>
        <v>30800</v>
      </c>
      <c r="I4752" s="51" t="s">
        <v>3648</v>
      </c>
      <c r="J4752" s="63" t="s">
        <v>5951</v>
      </c>
      <c r="K4752" s="382">
        <v>329</v>
      </c>
      <c r="L4752" s="39" t="s">
        <v>6582</v>
      </c>
    </row>
    <row r="4753" spans="1:12" ht="25.5" hidden="1" x14ac:dyDescent="0.2">
      <c r="A4753" s="3">
        <v>4747</v>
      </c>
      <c r="B4753" s="97" t="s">
        <v>8675</v>
      </c>
      <c r="C4753" s="508" t="s">
        <v>6592</v>
      </c>
      <c r="D4753" s="51">
        <v>1</v>
      </c>
      <c r="E4753" s="51"/>
      <c r="F4753" s="97" t="s">
        <v>5902</v>
      </c>
      <c r="G4753" s="39" t="s">
        <v>3712</v>
      </c>
      <c r="H4753" s="634">
        <v>25000</v>
      </c>
      <c r="I4753" s="51" t="s">
        <v>306</v>
      </c>
      <c r="J4753" s="63" t="s">
        <v>5951</v>
      </c>
      <c r="K4753" s="382">
        <v>277</v>
      </c>
      <c r="L4753" s="39" t="s">
        <v>6593</v>
      </c>
    </row>
    <row r="4754" spans="1:12" ht="25.5" hidden="1" x14ac:dyDescent="0.2">
      <c r="A4754" s="3">
        <v>4748</v>
      </c>
      <c r="B4754" s="97" t="s">
        <v>8675</v>
      </c>
      <c r="C4754" s="508" t="s">
        <v>6594</v>
      </c>
      <c r="D4754" s="51">
        <v>3</v>
      </c>
      <c r="E4754" s="51"/>
      <c r="F4754" s="97" t="s">
        <v>5902</v>
      </c>
      <c r="G4754" s="39" t="s">
        <v>3712</v>
      </c>
      <c r="H4754" s="634">
        <v>70000</v>
      </c>
      <c r="I4754" s="51" t="s">
        <v>306</v>
      </c>
      <c r="J4754" s="63" t="s">
        <v>5951</v>
      </c>
      <c r="K4754" s="382">
        <v>277</v>
      </c>
      <c r="L4754" s="39" t="s">
        <v>6593</v>
      </c>
    </row>
    <row r="4755" spans="1:12" ht="25.5" hidden="1" x14ac:dyDescent="0.2">
      <c r="A4755" s="3">
        <v>4749</v>
      </c>
      <c r="B4755" s="97" t="s">
        <v>8675</v>
      </c>
      <c r="C4755" s="508" t="s">
        <v>6595</v>
      </c>
      <c r="D4755" s="51">
        <v>3</v>
      </c>
      <c r="E4755" s="51"/>
      <c r="F4755" s="97" t="s">
        <v>5902</v>
      </c>
      <c r="G4755" s="39" t="s">
        <v>6596</v>
      </c>
      <c r="H4755" s="634">
        <v>70000</v>
      </c>
      <c r="I4755" s="51" t="s">
        <v>306</v>
      </c>
      <c r="J4755" s="63" t="s">
        <v>5951</v>
      </c>
      <c r="K4755" s="382">
        <v>277</v>
      </c>
      <c r="L4755" s="39" t="s">
        <v>6593</v>
      </c>
    </row>
    <row r="4756" spans="1:12" ht="25.5" hidden="1" x14ac:dyDescent="0.2">
      <c r="A4756" s="3">
        <v>4750</v>
      </c>
      <c r="B4756" s="97" t="s">
        <v>8675</v>
      </c>
      <c r="C4756" s="508" t="s">
        <v>6334</v>
      </c>
      <c r="D4756" s="51">
        <v>1</v>
      </c>
      <c r="E4756" s="51"/>
      <c r="F4756" s="97" t="s">
        <v>5902</v>
      </c>
      <c r="G4756" s="39" t="s">
        <v>6335</v>
      </c>
      <c r="H4756" s="634">
        <f>25800*D4756</f>
        <v>25800</v>
      </c>
      <c r="I4756" s="51" t="s">
        <v>306</v>
      </c>
      <c r="J4756" s="63" t="s">
        <v>5951</v>
      </c>
      <c r="K4756" s="382">
        <v>277</v>
      </c>
      <c r="L4756" s="39" t="s">
        <v>6593</v>
      </c>
    </row>
    <row r="4757" spans="1:12" ht="25.5" hidden="1" x14ac:dyDescent="0.2">
      <c r="A4757" s="3">
        <v>4751</v>
      </c>
      <c r="B4757" s="97" t="s">
        <v>8675</v>
      </c>
      <c r="C4757" s="508" t="s">
        <v>6336</v>
      </c>
      <c r="D4757" s="51">
        <v>6</v>
      </c>
      <c r="E4757" s="51"/>
      <c r="F4757" s="97" t="s">
        <v>5902</v>
      </c>
      <c r="G4757" s="39" t="s">
        <v>6337</v>
      </c>
      <c r="H4757" s="634">
        <f>8135*D4757</f>
        <v>48810</v>
      </c>
      <c r="I4757" s="51" t="s">
        <v>306</v>
      </c>
      <c r="J4757" s="63" t="s">
        <v>5951</v>
      </c>
      <c r="K4757" s="382">
        <v>277</v>
      </c>
      <c r="L4757" s="39" t="s">
        <v>6593</v>
      </c>
    </row>
    <row r="4758" spans="1:12" hidden="1" x14ac:dyDescent="0.2">
      <c r="A4758" s="3">
        <v>4752</v>
      </c>
      <c r="B4758" s="97" t="s">
        <v>8675</v>
      </c>
      <c r="C4758" s="508" t="s">
        <v>6597</v>
      </c>
      <c r="D4758" s="51">
        <v>8</v>
      </c>
      <c r="E4758" s="51"/>
      <c r="F4758" s="97" t="s">
        <v>5902</v>
      </c>
      <c r="G4758" s="39" t="s">
        <v>6598</v>
      </c>
      <c r="H4758" s="634">
        <v>50000</v>
      </c>
      <c r="I4758" s="51" t="s">
        <v>306</v>
      </c>
      <c r="J4758" s="63" t="s">
        <v>5951</v>
      </c>
      <c r="K4758" s="382">
        <v>277</v>
      </c>
      <c r="L4758" s="39" t="s">
        <v>6593</v>
      </c>
    </row>
    <row r="4759" spans="1:12" ht="25.5" hidden="1" x14ac:dyDescent="0.2">
      <c r="A4759" s="3">
        <v>4753</v>
      </c>
      <c r="B4759" s="97" t="s">
        <v>8675</v>
      </c>
      <c r="C4759" s="508" t="s">
        <v>6345</v>
      </c>
      <c r="D4759" s="51">
        <v>3</v>
      </c>
      <c r="E4759" s="51"/>
      <c r="F4759" s="97" t="s">
        <v>5902</v>
      </c>
      <c r="G4759" s="39" t="s">
        <v>6346</v>
      </c>
      <c r="H4759" s="634">
        <v>25000</v>
      </c>
      <c r="I4759" s="51" t="s">
        <v>306</v>
      </c>
      <c r="J4759" s="63" t="s">
        <v>5951</v>
      </c>
      <c r="K4759" s="382">
        <v>278</v>
      </c>
      <c r="L4759" s="39" t="s">
        <v>6599</v>
      </c>
    </row>
    <row r="4760" spans="1:12" ht="25.5" hidden="1" x14ac:dyDescent="0.2">
      <c r="A4760" s="3">
        <v>4754</v>
      </c>
      <c r="B4760" s="97" t="s">
        <v>8675</v>
      </c>
      <c r="C4760" s="508" t="s">
        <v>6600</v>
      </c>
      <c r="D4760" s="51">
        <v>12</v>
      </c>
      <c r="E4760" s="51"/>
      <c r="F4760" s="97" t="s">
        <v>5902</v>
      </c>
      <c r="G4760" s="39" t="s">
        <v>6340</v>
      </c>
      <c r="H4760" s="634">
        <v>240000</v>
      </c>
      <c r="I4760" s="51" t="s">
        <v>306</v>
      </c>
      <c r="J4760" s="63" t="s">
        <v>5951</v>
      </c>
      <c r="K4760" s="382">
        <v>278</v>
      </c>
      <c r="L4760" s="39" t="s">
        <v>6601</v>
      </c>
    </row>
    <row r="4761" spans="1:12" ht="38.25" hidden="1" x14ac:dyDescent="0.2">
      <c r="A4761" s="3">
        <v>4755</v>
      </c>
      <c r="B4761" s="97" t="s">
        <v>8675</v>
      </c>
      <c r="C4761" s="508" t="s">
        <v>6602</v>
      </c>
      <c r="D4761" s="51">
        <v>10</v>
      </c>
      <c r="E4761" s="51"/>
      <c r="F4761" s="97" t="s">
        <v>5902</v>
      </c>
      <c r="G4761" s="39" t="s">
        <v>6603</v>
      </c>
      <c r="H4761" s="634">
        <f>3035*D4761</f>
        <v>30350</v>
      </c>
      <c r="I4761" s="51" t="s">
        <v>505</v>
      </c>
      <c r="J4761" s="63" t="s">
        <v>5951</v>
      </c>
      <c r="K4761" s="382">
        <v>324</v>
      </c>
      <c r="L4761" s="39" t="s">
        <v>6593</v>
      </c>
    </row>
    <row r="4762" spans="1:12" hidden="1" x14ac:dyDescent="0.2">
      <c r="A4762" s="3">
        <v>4756</v>
      </c>
      <c r="B4762" s="97" t="s">
        <v>8675</v>
      </c>
      <c r="C4762" s="508" t="s">
        <v>6604</v>
      </c>
      <c r="D4762" s="51">
        <v>5</v>
      </c>
      <c r="E4762" s="51"/>
      <c r="F4762" s="97" t="s">
        <v>5902</v>
      </c>
      <c r="G4762" s="39" t="s">
        <v>6605</v>
      </c>
      <c r="H4762" s="634">
        <v>30000</v>
      </c>
      <c r="I4762" s="51" t="s">
        <v>505</v>
      </c>
      <c r="J4762" s="63" t="s">
        <v>5951</v>
      </c>
      <c r="K4762" s="382">
        <v>324</v>
      </c>
      <c r="L4762" s="39" t="s">
        <v>6593</v>
      </c>
    </row>
    <row r="4763" spans="1:12" hidden="1" x14ac:dyDescent="0.2">
      <c r="A4763" s="3">
        <v>4757</v>
      </c>
      <c r="B4763" s="97" t="s">
        <v>8675</v>
      </c>
      <c r="C4763" s="508" t="s">
        <v>6606</v>
      </c>
      <c r="D4763" s="51">
        <v>15</v>
      </c>
      <c r="E4763" s="51"/>
      <c r="F4763" s="97" t="s">
        <v>5902</v>
      </c>
      <c r="G4763" s="39" t="s">
        <v>6607</v>
      </c>
      <c r="H4763" s="634">
        <v>35000</v>
      </c>
      <c r="I4763" s="51" t="s">
        <v>505</v>
      </c>
      <c r="J4763" s="63" t="s">
        <v>5951</v>
      </c>
      <c r="K4763" s="382">
        <v>324</v>
      </c>
      <c r="L4763" s="39" t="s">
        <v>6593</v>
      </c>
    </row>
    <row r="4764" spans="1:12" hidden="1" x14ac:dyDescent="0.2">
      <c r="A4764" s="3">
        <v>4758</v>
      </c>
      <c r="B4764" s="97" t="s">
        <v>8675</v>
      </c>
      <c r="C4764" s="508" t="s">
        <v>6608</v>
      </c>
      <c r="D4764" s="51">
        <v>15</v>
      </c>
      <c r="E4764" s="51"/>
      <c r="F4764" s="97" t="s">
        <v>5902</v>
      </c>
      <c r="G4764" s="39" t="s">
        <v>6609</v>
      </c>
      <c r="H4764" s="634">
        <v>35000</v>
      </c>
      <c r="I4764" s="51" t="s">
        <v>505</v>
      </c>
      <c r="J4764" s="63" t="s">
        <v>5951</v>
      </c>
      <c r="K4764" s="382">
        <v>324</v>
      </c>
      <c r="L4764" s="39" t="s">
        <v>6593</v>
      </c>
    </row>
    <row r="4765" spans="1:12" hidden="1" x14ac:dyDescent="0.2">
      <c r="A4765" s="3">
        <v>4759</v>
      </c>
      <c r="B4765" s="97" t="s">
        <v>8675</v>
      </c>
      <c r="C4765" s="508" t="s">
        <v>6610</v>
      </c>
      <c r="D4765" s="51">
        <v>10</v>
      </c>
      <c r="E4765" s="51"/>
      <c r="F4765" s="97" t="s">
        <v>5902</v>
      </c>
      <c r="G4765" s="39" t="s">
        <v>6611</v>
      </c>
      <c r="H4765" s="634">
        <v>8000</v>
      </c>
      <c r="I4765" s="51" t="s">
        <v>505</v>
      </c>
      <c r="J4765" s="63" t="s">
        <v>5951</v>
      </c>
      <c r="K4765" s="382">
        <v>324</v>
      </c>
      <c r="L4765" s="39" t="s">
        <v>6599</v>
      </c>
    </row>
    <row r="4766" spans="1:12" hidden="1" x14ac:dyDescent="0.2">
      <c r="A4766" s="3">
        <v>4760</v>
      </c>
      <c r="B4766" s="97" t="s">
        <v>8675</v>
      </c>
      <c r="C4766" s="508" t="s">
        <v>6612</v>
      </c>
      <c r="D4766" s="51">
        <v>10</v>
      </c>
      <c r="E4766" s="51"/>
      <c r="F4766" s="97" t="s">
        <v>5902</v>
      </c>
      <c r="G4766" s="39" t="s">
        <v>6613</v>
      </c>
      <c r="H4766" s="634">
        <v>8000</v>
      </c>
      <c r="I4766" s="51" t="s">
        <v>505</v>
      </c>
      <c r="J4766" s="63" t="s">
        <v>5951</v>
      </c>
      <c r="K4766" s="382">
        <v>324</v>
      </c>
      <c r="L4766" s="39" t="s">
        <v>6599</v>
      </c>
    </row>
    <row r="4767" spans="1:12" ht="38.25" hidden="1" x14ac:dyDescent="0.2">
      <c r="A4767" s="3">
        <v>4761</v>
      </c>
      <c r="B4767" s="97" t="s">
        <v>8675</v>
      </c>
      <c r="C4767" s="508" t="s">
        <v>6392</v>
      </c>
      <c r="D4767" s="51">
        <v>20</v>
      </c>
      <c r="E4767" s="51"/>
      <c r="F4767" s="97" t="s">
        <v>5902</v>
      </c>
      <c r="G4767" s="39" t="s">
        <v>6393</v>
      </c>
      <c r="H4767" s="634">
        <v>80000</v>
      </c>
      <c r="I4767" s="51" t="s">
        <v>505</v>
      </c>
      <c r="J4767" s="63" t="s">
        <v>5951</v>
      </c>
      <c r="K4767" s="382">
        <v>324</v>
      </c>
      <c r="L4767" s="39" t="s">
        <v>6614</v>
      </c>
    </row>
    <row r="4768" spans="1:12" hidden="1" x14ac:dyDescent="0.2">
      <c r="A4768" s="3">
        <v>4762</v>
      </c>
      <c r="B4768" s="97" t="s">
        <v>8675</v>
      </c>
      <c r="C4768" s="508" t="s">
        <v>6411</v>
      </c>
      <c r="D4768" s="51">
        <v>4</v>
      </c>
      <c r="E4768" s="51"/>
      <c r="F4768" s="97" t="s">
        <v>5902</v>
      </c>
      <c r="G4768" s="39" t="s">
        <v>6615</v>
      </c>
      <c r="H4768" s="634">
        <v>20000</v>
      </c>
      <c r="I4768" s="51" t="s">
        <v>505</v>
      </c>
      <c r="J4768" s="63" t="s">
        <v>5951</v>
      </c>
      <c r="K4768" s="382">
        <v>324</v>
      </c>
      <c r="L4768" s="39" t="s">
        <v>6599</v>
      </c>
    </row>
    <row r="4769" spans="1:12" hidden="1" x14ac:dyDescent="0.2">
      <c r="A4769" s="3">
        <v>4763</v>
      </c>
      <c r="B4769" s="97" t="s">
        <v>8675</v>
      </c>
      <c r="C4769" s="508" t="s">
        <v>6414</v>
      </c>
      <c r="D4769" s="51">
        <v>20</v>
      </c>
      <c r="E4769" s="51"/>
      <c r="F4769" s="97" t="s">
        <v>5902</v>
      </c>
      <c r="G4769" s="39" t="s">
        <v>6616</v>
      </c>
      <c r="H4769" s="634">
        <v>15000</v>
      </c>
      <c r="I4769" s="51" t="s">
        <v>505</v>
      </c>
      <c r="J4769" s="63" t="s">
        <v>5951</v>
      </c>
      <c r="K4769" s="382">
        <v>324</v>
      </c>
      <c r="L4769" s="39" t="s">
        <v>6599</v>
      </c>
    </row>
    <row r="4770" spans="1:12" hidden="1" x14ac:dyDescent="0.2">
      <c r="A4770" s="3">
        <v>4764</v>
      </c>
      <c r="B4770" s="97" t="s">
        <v>8675</v>
      </c>
      <c r="C4770" s="508" t="s">
        <v>6416</v>
      </c>
      <c r="D4770" s="51">
        <v>20</v>
      </c>
      <c r="E4770" s="51"/>
      <c r="F4770" s="97" t="s">
        <v>5902</v>
      </c>
      <c r="G4770" s="39" t="s">
        <v>6617</v>
      </c>
      <c r="H4770" s="634">
        <v>15000</v>
      </c>
      <c r="I4770" s="51" t="s">
        <v>505</v>
      </c>
      <c r="J4770" s="63" t="s">
        <v>5951</v>
      </c>
      <c r="K4770" s="382">
        <v>324</v>
      </c>
      <c r="L4770" s="39" t="s">
        <v>6599</v>
      </c>
    </row>
    <row r="4771" spans="1:12" ht="25.5" hidden="1" x14ac:dyDescent="0.2">
      <c r="A4771" s="3">
        <v>4765</v>
      </c>
      <c r="B4771" s="97" t="s">
        <v>8675</v>
      </c>
      <c r="C4771" s="508" t="s">
        <v>6418</v>
      </c>
      <c r="D4771" s="51">
        <v>20</v>
      </c>
      <c r="E4771" s="51"/>
      <c r="F4771" s="97" t="s">
        <v>5902</v>
      </c>
      <c r="G4771" s="39" t="s">
        <v>6618</v>
      </c>
      <c r="H4771" s="634">
        <v>15000</v>
      </c>
      <c r="I4771" s="51" t="s">
        <v>505</v>
      </c>
      <c r="J4771" s="63" t="s">
        <v>5951</v>
      </c>
      <c r="K4771" s="382">
        <v>324</v>
      </c>
      <c r="L4771" s="39" t="s">
        <v>6599</v>
      </c>
    </row>
    <row r="4772" spans="1:12" ht="25.5" hidden="1" x14ac:dyDescent="0.2">
      <c r="A4772" s="3">
        <v>4766</v>
      </c>
      <c r="B4772" s="97" t="s">
        <v>8675</v>
      </c>
      <c r="C4772" s="508" t="s">
        <v>6420</v>
      </c>
      <c r="D4772" s="51">
        <v>20</v>
      </c>
      <c r="E4772" s="51"/>
      <c r="F4772" s="97" t="s">
        <v>5902</v>
      </c>
      <c r="G4772" s="39" t="s">
        <v>6619</v>
      </c>
      <c r="H4772" s="634">
        <v>15000</v>
      </c>
      <c r="I4772" s="51" t="s">
        <v>505</v>
      </c>
      <c r="J4772" s="63" t="s">
        <v>5951</v>
      </c>
      <c r="K4772" s="382">
        <v>324</v>
      </c>
      <c r="L4772" s="39" t="s">
        <v>6599</v>
      </c>
    </row>
    <row r="4773" spans="1:12" hidden="1" x14ac:dyDescent="0.2">
      <c r="A4773" s="3">
        <v>4767</v>
      </c>
      <c r="B4773" s="97" t="s">
        <v>8675</v>
      </c>
      <c r="C4773" s="508" t="s">
        <v>6457</v>
      </c>
      <c r="D4773" s="51">
        <v>200</v>
      </c>
      <c r="E4773" s="51"/>
      <c r="F4773" s="97" t="s">
        <v>5902</v>
      </c>
      <c r="G4773" s="39" t="s">
        <v>6458</v>
      </c>
      <c r="H4773" s="634">
        <v>40000</v>
      </c>
      <c r="I4773" s="51" t="s">
        <v>505</v>
      </c>
      <c r="J4773" s="63" t="s">
        <v>5951</v>
      </c>
      <c r="K4773" s="382">
        <v>324</v>
      </c>
      <c r="L4773" s="39" t="s">
        <v>6620</v>
      </c>
    </row>
    <row r="4774" spans="1:12" ht="25.5" hidden="1" x14ac:dyDescent="0.2">
      <c r="A4774" s="3">
        <v>4768</v>
      </c>
      <c r="B4774" s="97" t="s">
        <v>8675</v>
      </c>
      <c r="C4774" s="508" t="s">
        <v>6621</v>
      </c>
      <c r="D4774" s="51">
        <v>2</v>
      </c>
      <c r="E4774" s="51"/>
      <c r="F4774" s="97" t="s">
        <v>5902</v>
      </c>
      <c r="G4774" s="39" t="s">
        <v>6622</v>
      </c>
      <c r="H4774" s="634">
        <v>10000</v>
      </c>
      <c r="I4774" s="51" t="s">
        <v>505</v>
      </c>
      <c r="J4774" s="63" t="s">
        <v>5951</v>
      </c>
      <c r="K4774" s="382">
        <v>324</v>
      </c>
      <c r="L4774" s="39" t="s">
        <v>6620</v>
      </c>
    </row>
    <row r="4775" spans="1:12" ht="38.25" hidden="1" x14ac:dyDescent="0.2">
      <c r="A4775" s="3">
        <v>4769</v>
      </c>
      <c r="B4775" s="97" t="s">
        <v>8675</v>
      </c>
      <c r="C4775" s="508" t="s">
        <v>6455</v>
      </c>
      <c r="D4775" s="51">
        <v>4</v>
      </c>
      <c r="E4775" s="51"/>
      <c r="F4775" s="97" t="s">
        <v>5902</v>
      </c>
      <c r="G4775" s="39" t="s">
        <v>6456</v>
      </c>
      <c r="H4775" s="634">
        <f>4010*4</f>
        <v>16040</v>
      </c>
      <c r="I4775" s="51" t="s">
        <v>505</v>
      </c>
      <c r="J4775" s="63" t="s">
        <v>5951</v>
      </c>
      <c r="K4775" s="382">
        <v>324</v>
      </c>
      <c r="L4775" s="39" t="s">
        <v>6593</v>
      </c>
    </row>
    <row r="4776" spans="1:12" ht="25.5" hidden="1" x14ac:dyDescent="0.2">
      <c r="A4776" s="3">
        <v>4770</v>
      </c>
      <c r="B4776" s="97" t="s">
        <v>8675</v>
      </c>
      <c r="C4776" s="508" t="s">
        <v>6623</v>
      </c>
      <c r="D4776" s="51" t="s">
        <v>6624</v>
      </c>
      <c r="E4776" s="51"/>
      <c r="F4776" s="97" t="s">
        <v>5902</v>
      </c>
      <c r="G4776" s="39" t="s">
        <v>6625</v>
      </c>
      <c r="H4776" s="634">
        <v>2250</v>
      </c>
      <c r="I4776" s="51" t="s">
        <v>35</v>
      </c>
      <c r="J4776" s="63" t="s">
        <v>5951</v>
      </c>
      <c r="K4776" s="382">
        <v>314</v>
      </c>
      <c r="L4776" s="39" t="s">
        <v>6620</v>
      </c>
    </row>
    <row r="4777" spans="1:12" ht="89.25" hidden="1" x14ac:dyDescent="0.2">
      <c r="A4777" s="3">
        <v>4771</v>
      </c>
      <c r="B4777" s="97" t="s">
        <v>8675</v>
      </c>
      <c r="C4777" s="508" t="s">
        <v>6626</v>
      </c>
      <c r="D4777" s="51">
        <v>10</v>
      </c>
      <c r="E4777" s="51"/>
      <c r="F4777" s="97" t="s">
        <v>5902</v>
      </c>
      <c r="G4777" s="39" t="s">
        <v>6627</v>
      </c>
      <c r="H4777" s="634">
        <v>150000</v>
      </c>
      <c r="I4777" s="51" t="s">
        <v>35</v>
      </c>
      <c r="J4777" s="63" t="s">
        <v>5951</v>
      </c>
      <c r="K4777" s="382">
        <v>314</v>
      </c>
      <c r="L4777" s="39" t="s">
        <v>6620</v>
      </c>
    </row>
    <row r="4778" spans="1:12" hidden="1" x14ac:dyDescent="0.2">
      <c r="A4778" s="3">
        <v>4772</v>
      </c>
      <c r="B4778" s="97" t="s">
        <v>8675</v>
      </c>
      <c r="C4778" s="508" t="s">
        <v>6628</v>
      </c>
      <c r="D4778" s="51">
        <v>5</v>
      </c>
      <c r="E4778" s="51"/>
      <c r="F4778" s="97" t="s">
        <v>5902</v>
      </c>
      <c r="G4778" s="39" t="s">
        <v>6629</v>
      </c>
      <c r="H4778" s="634">
        <v>100000</v>
      </c>
      <c r="I4778" s="51" t="s">
        <v>35</v>
      </c>
      <c r="J4778" s="63" t="s">
        <v>5951</v>
      </c>
      <c r="K4778" s="382">
        <v>314</v>
      </c>
      <c r="L4778" s="39" t="s">
        <v>6620</v>
      </c>
    </row>
    <row r="4779" spans="1:12" ht="25.5" hidden="1" x14ac:dyDescent="0.2">
      <c r="A4779" s="3">
        <v>4773</v>
      </c>
      <c r="B4779" s="97" t="s">
        <v>8675</v>
      </c>
      <c r="C4779" s="508" t="s">
        <v>6630</v>
      </c>
      <c r="D4779" s="51">
        <v>3</v>
      </c>
      <c r="E4779" s="51"/>
      <c r="F4779" s="97" t="s">
        <v>5902</v>
      </c>
      <c r="G4779" s="39" t="s">
        <v>6631</v>
      </c>
      <c r="H4779" s="634">
        <v>60000</v>
      </c>
      <c r="I4779" s="51" t="s">
        <v>35</v>
      </c>
      <c r="J4779" s="63" t="s">
        <v>5951</v>
      </c>
      <c r="K4779" s="382">
        <v>314</v>
      </c>
      <c r="L4779" s="39" t="s">
        <v>6620</v>
      </c>
    </row>
    <row r="4780" spans="1:12" hidden="1" x14ac:dyDescent="0.2">
      <c r="A4780" s="3">
        <v>4774</v>
      </c>
      <c r="B4780" s="97" t="s">
        <v>8675</v>
      </c>
      <c r="C4780" s="508" t="s">
        <v>6632</v>
      </c>
      <c r="D4780" s="51">
        <v>10</v>
      </c>
      <c r="E4780" s="51"/>
      <c r="F4780" s="97" t="s">
        <v>5902</v>
      </c>
      <c r="G4780" s="39" t="s">
        <v>6633</v>
      </c>
      <c r="H4780" s="634">
        <v>50000</v>
      </c>
      <c r="I4780" s="51" t="s">
        <v>35</v>
      </c>
      <c r="J4780" s="63" t="s">
        <v>5951</v>
      </c>
      <c r="K4780" s="382">
        <v>314</v>
      </c>
      <c r="L4780" s="39" t="s">
        <v>6620</v>
      </c>
    </row>
    <row r="4781" spans="1:12" ht="25.5" hidden="1" x14ac:dyDescent="0.2">
      <c r="A4781" s="3">
        <v>4775</v>
      </c>
      <c r="B4781" s="97" t="s">
        <v>8675</v>
      </c>
      <c r="C4781" s="508" t="s">
        <v>6634</v>
      </c>
      <c r="D4781" s="51">
        <v>6</v>
      </c>
      <c r="E4781" s="51"/>
      <c r="F4781" s="97" t="s">
        <v>5902</v>
      </c>
      <c r="G4781" s="39">
        <v>30101503</v>
      </c>
      <c r="H4781" s="634">
        <v>200000</v>
      </c>
      <c r="I4781" s="51" t="s">
        <v>35</v>
      </c>
      <c r="J4781" s="63" t="s">
        <v>5951</v>
      </c>
      <c r="K4781" s="382">
        <v>314</v>
      </c>
      <c r="L4781" s="39" t="s">
        <v>6620</v>
      </c>
    </row>
    <row r="4782" spans="1:12" ht="25.5" hidden="1" x14ac:dyDescent="0.2">
      <c r="A4782" s="3">
        <v>4776</v>
      </c>
      <c r="B4782" s="97" t="s">
        <v>8675</v>
      </c>
      <c r="C4782" s="508" t="s">
        <v>6635</v>
      </c>
      <c r="D4782" s="51">
        <v>15</v>
      </c>
      <c r="E4782" s="51"/>
      <c r="F4782" s="97" t="s">
        <v>5902</v>
      </c>
      <c r="G4782" s="39" t="s">
        <v>6636</v>
      </c>
      <c r="H4782" s="634">
        <v>70000</v>
      </c>
      <c r="I4782" s="51" t="s">
        <v>35</v>
      </c>
      <c r="J4782" s="63" t="s">
        <v>5951</v>
      </c>
      <c r="K4782" s="382">
        <v>314</v>
      </c>
      <c r="L4782" s="39" t="s">
        <v>6620</v>
      </c>
    </row>
    <row r="4783" spans="1:12" ht="25.5" hidden="1" x14ac:dyDescent="0.2">
      <c r="A4783" s="3">
        <v>4777</v>
      </c>
      <c r="B4783" s="97" t="s">
        <v>8675</v>
      </c>
      <c r="C4783" s="508" t="s">
        <v>6637</v>
      </c>
      <c r="D4783" s="51" t="s">
        <v>3779</v>
      </c>
      <c r="E4783" s="51"/>
      <c r="F4783" s="97" t="s">
        <v>5902</v>
      </c>
      <c r="G4783" s="39" t="s">
        <v>6638</v>
      </c>
      <c r="H4783" s="634">
        <v>1835</v>
      </c>
      <c r="I4783" s="51" t="s">
        <v>35</v>
      </c>
      <c r="J4783" s="63" t="s">
        <v>5951</v>
      </c>
      <c r="K4783" s="382">
        <v>314</v>
      </c>
      <c r="L4783" s="39" t="s">
        <v>6620</v>
      </c>
    </row>
    <row r="4784" spans="1:12" ht="38.25" hidden="1" x14ac:dyDescent="0.2">
      <c r="A4784" s="3">
        <v>4778</v>
      </c>
      <c r="B4784" s="97" t="s">
        <v>8675</v>
      </c>
      <c r="C4784" s="508" t="s">
        <v>6368</v>
      </c>
      <c r="D4784" s="51">
        <v>200</v>
      </c>
      <c r="E4784" s="51"/>
      <c r="F4784" s="97" t="s">
        <v>5902</v>
      </c>
      <c r="G4784" s="39" t="s">
        <v>6370</v>
      </c>
      <c r="H4784" s="634">
        <f>965*2</f>
        <v>1930</v>
      </c>
      <c r="I4784" s="51" t="s">
        <v>35</v>
      </c>
      <c r="J4784" s="63" t="s">
        <v>5951</v>
      </c>
      <c r="K4784" s="382">
        <v>314</v>
      </c>
      <c r="L4784" s="39" t="s">
        <v>6620</v>
      </c>
    </row>
    <row r="4785" spans="1:12" ht="38.25" hidden="1" x14ac:dyDescent="0.2">
      <c r="A4785" s="3">
        <v>4779</v>
      </c>
      <c r="B4785" s="97" t="s">
        <v>8675</v>
      </c>
      <c r="C4785" s="508" t="s">
        <v>6372</v>
      </c>
      <c r="D4785" s="51">
        <v>100</v>
      </c>
      <c r="E4785" s="51"/>
      <c r="F4785" s="97" t="s">
        <v>5902</v>
      </c>
      <c r="G4785" s="39" t="s">
        <v>6370</v>
      </c>
      <c r="H4785" s="634">
        <f>755*2</f>
        <v>1510</v>
      </c>
      <c r="I4785" s="51" t="s">
        <v>35</v>
      </c>
      <c r="J4785" s="63" t="s">
        <v>5951</v>
      </c>
      <c r="K4785" s="382">
        <v>314</v>
      </c>
      <c r="L4785" s="39" t="s">
        <v>6620</v>
      </c>
    </row>
    <row r="4786" spans="1:12" ht="38.25" hidden="1" x14ac:dyDescent="0.2">
      <c r="A4786" s="3">
        <v>4780</v>
      </c>
      <c r="B4786" s="97" t="s">
        <v>8675</v>
      </c>
      <c r="C4786" s="508" t="s">
        <v>6374</v>
      </c>
      <c r="D4786" s="51">
        <v>200</v>
      </c>
      <c r="E4786" s="51"/>
      <c r="F4786" s="97" t="s">
        <v>5902</v>
      </c>
      <c r="G4786" s="39" t="s">
        <v>6370</v>
      </c>
      <c r="H4786" s="634">
        <f>1385*2</f>
        <v>2770</v>
      </c>
      <c r="I4786" s="51" t="s">
        <v>35</v>
      </c>
      <c r="J4786" s="63" t="s">
        <v>5951</v>
      </c>
      <c r="K4786" s="382">
        <v>314</v>
      </c>
      <c r="L4786" s="39" t="s">
        <v>6620</v>
      </c>
    </row>
    <row r="4787" spans="1:12" ht="25.5" hidden="1" x14ac:dyDescent="0.2">
      <c r="A4787" s="3">
        <v>4781</v>
      </c>
      <c r="B4787" s="97" t="s">
        <v>8675</v>
      </c>
      <c r="C4787" s="508" t="s">
        <v>6375</v>
      </c>
      <c r="D4787" s="51">
        <v>200</v>
      </c>
      <c r="E4787" s="51"/>
      <c r="F4787" s="97" t="s">
        <v>5902</v>
      </c>
      <c r="G4787" s="39" t="s">
        <v>6376</v>
      </c>
      <c r="H4787" s="634">
        <f>840*2</f>
        <v>1680</v>
      </c>
      <c r="I4787" s="51" t="s">
        <v>35</v>
      </c>
      <c r="J4787" s="63" t="s">
        <v>5951</v>
      </c>
      <c r="K4787" s="382">
        <v>314</v>
      </c>
      <c r="L4787" s="39" t="s">
        <v>6620</v>
      </c>
    </row>
    <row r="4788" spans="1:12" ht="38.25" hidden="1" x14ac:dyDescent="0.2">
      <c r="A4788" s="3">
        <v>4782</v>
      </c>
      <c r="B4788" s="97" t="s">
        <v>8675</v>
      </c>
      <c r="C4788" s="508" t="s">
        <v>6377</v>
      </c>
      <c r="D4788" s="51">
        <v>100</v>
      </c>
      <c r="E4788" s="51"/>
      <c r="F4788" s="97" t="s">
        <v>5902</v>
      </c>
      <c r="G4788" s="39" t="s">
        <v>6376</v>
      </c>
      <c r="H4788" s="634">
        <f>9*100</f>
        <v>900</v>
      </c>
      <c r="I4788" s="51" t="s">
        <v>35</v>
      </c>
      <c r="J4788" s="63" t="s">
        <v>5951</v>
      </c>
      <c r="K4788" s="382">
        <v>314</v>
      </c>
      <c r="L4788" s="39" t="s">
        <v>6620</v>
      </c>
    </row>
    <row r="4789" spans="1:12" ht="25.5" hidden="1" x14ac:dyDescent="0.2">
      <c r="A4789" s="3">
        <v>4783</v>
      </c>
      <c r="B4789" s="97" t="s">
        <v>8675</v>
      </c>
      <c r="C4789" s="508" t="s">
        <v>6378</v>
      </c>
      <c r="D4789" s="51">
        <v>200</v>
      </c>
      <c r="E4789" s="51"/>
      <c r="F4789" s="97" t="s">
        <v>5902</v>
      </c>
      <c r="G4789" s="39" t="s">
        <v>6376</v>
      </c>
      <c r="H4789" s="634">
        <f>1400*2</f>
        <v>2800</v>
      </c>
      <c r="I4789" s="51" t="s">
        <v>35</v>
      </c>
      <c r="J4789" s="63" t="s">
        <v>5951</v>
      </c>
      <c r="K4789" s="382">
        <v>314</v>
      </c>
      <c r="L4789" s="39" t="s">
        <v>6620</v>
      </c>
    </row>
    <row r="4790" spans="1:12" ht="25.5" hidden="1" x14ac:dyDescent="0.2">
      <c r="A4790" s="3">
        <v>4784</v>
      </c>
      <c r="B4790" s="97" t="s">
        <v>8675</v>
      </c>
      <c r="C4790" s="508" t="s">
        <v>6379</v>
      </c>
      <c r="D4790" s="51">
        <v>4</v>
      </c>
      <c r="E4790" s="51"/>
      <c r="F4790" s="97" t="s">
        <v>5902</v>
      </c>
      <c r="G4790" s="39" t="s">
        <v>6380</v>
      </c>
      <c r="H4790" s="634">
        <f>22950*D4790</f>
        <v>91800</v>
      </c>
      <c r="I4790" s="51" t="s">
        <v>35</v>
      </c>
      <c r="J4790" s="63" t="s">
        <v>5951</v>
      </c>
      <c r="K4790" s="382">
        <v>314</v>
      </c>
      <c r="L4790" s="39" t="s">
        <v>6639</v>
      </c>
    </row>
    <row r="4791" spans="1:12" ht="25.5" hidden="1" x14ac:dyDescent="0.2">
      <c r="A4791" s="3">
        <v>4785</v>
      </c>
      <c r="B4791" s="97" t="s">
        <v>8675</v>
      </c>
      <c r="C4791" s="508" t="s">
        <v>6381</v>
      </c>
      <c r="D4791" s="51">
        <v>2</v>
      </c>
      <c r="E4791" s="51"/>
      <c r="F4791" s="97" t="s">
        <v>5902</v>
      </c>
      <c r="G4791" s="39" t="s">
        <v>6383</v>
      </c>
      <c r="H4791" s="634">
        <f>3250*2</f>
        <v>6500</v>
      </c>
      <c r="I4791" s="51" t="s">
        <v>35</v>
      </c>
      <c r="J4791" s="63" t="s">
        <v>5951</v>
      </c>
      <c r="K4791" s="382">
        <v>314</v>
      </c>
      <c r="L4791" s="39" t="s">
        <v>6640</v>
      </c>
    </row>
    <row r="4792" spans="1:12" ht="25.5" hidden="1" x14ac:dyDescent="0.2">
      <c r="A4792" s="3">
        <v>4786</v>
      </c>
      <c r="B4792" s="97" t="s">
        <v>8675</v>
      </c>
      <c r="C4792" s="508" t="s">
        <v>6384</v>
      </c>
      <c r="D4792" s="51">
        <v>2</v>
      </c>
      <c r="E4792" s="51"/>
      <c r="F4792" s="97" t="s">
        <v>5902</v>
      </c>
      <c r="G4792" s="39" t="s">
        <v>6383</v>
      </c>
      <c r="H4792" s="634">
        <f>2650*D4792</f>
        <v>5300</v>
      </c>
      <c r="I4792" s="51" t="s">
        <v>35</v>
      </c>
      <c r="J4792" s="63" t="s">
        <v>5951</v>
      </c>
      <c r="K4792" s="382">
        <v>314</v>
      </c>
      <c r="L4792" s="39" t="s">
        <v>6640</v>
      </c>
    </row>
    <row r="4793" spans="1:12" ht="25.5" hidden="1" x14ac:dyDescent="0.2">
      <c r="A4793" s="3">
        <v>4787</v>
      </c>
      <c r="B4793" s="97" t="s">
        <v>8675</v>
      </c>
      <c r="C4793" s="508" t="s">
        <v>6385</v>
      </c>
      <c r="D4793" s="51">
        <v>1</v>
      </c>
      <c r="E4793" s="51"/>
      <c r="F4793" s="97" t="s">
        <v>5902</v>
      </c>
      <c r="G4793" s="39" t="s">
        <v>6383</v>
      </c>
      <c r="H4793" s="634">
        <f>10700*D4793</f>
        <v>10700</v>
      </c>
      <c r="I4793" s="51" t="s">
        <v>35</v>
      </c>
      <c r="J4793" s="63" t="s">
        <v>5951</v>
      </c>
      <c r="K4793" s="382">
        <v>314</v>
      </c>
      <c r="L4793" s="39" t="s">
        <v>6640</v>
      </c>
    </row>
    <row r="4794" spans="1:12" ht="25.5" hidden="1" x14ac:dyDescent="0.2">
      <c r="A4794" s="3">
        <v>4788</v>
      </c>
      <c r="B4794" s="97" t="s">
        <v>8675</v>
      </c>
      <c r="C4794" s="508" t="s">
        <v>6387</v>
      </c>
      <c r="D4794" s="51">
        <v>1</v>
      </c>
      <c r="E4794" s="51"/>
      <c r="F4794" s="97" t="s">
        <v>5902</v>
      </c>
      <c r="G4794" s="39" t="s">
        <v>6383</v>
      </c>
      <c r="H4794" s="634">
        <f>4450*D4794</f>
        <v>4450</v>
      </c>
      <c r="I4794" s="51" t="s">
        <v>35</v>
      </c>
      <c r="J4794" s="63" t="s">
        <v>5951</v>
      </c>
      <c r="K4794" s="382">
        <v>314</v>
      </c>
      <c r="L4794" s="39" t="s">
        <v>6640</v>
      </c>
    </row>
    <row r="4795" spans="1:12" ht="25.5" hidden="1" x14ac:dyDescent="0.2">
      <c r="A4795" s="3">
        <v>4789</v>
      </c>
      <c r="B4795" s="97" t="s">
        <v>8675</v>
      </c>
      <c r="C4795" s="508" t="s">
        <v>6388</v>
      </c>
      <c r="D4795" s="51">
        <v>1</v>
      </c>
      <c r="E4795" s="51"/>
      <c r="F4795" s="97" t="s">
        <v>5902</v>
      </c>
      <c r="G4795" s="39" t="s">
        <v>6389</v>
      </c>
      <c r="H4795" s="634">
        <f>1000*D4795</f>
        <v>1000</v>
      </c>
      <c r="I4795" s="51" t="s">
        <v>35</v>
      </c>
      <c r="J4795" s="63" t="s">
        <v>5951</v>
      </c>
      <c r="K4795" s="382">
        <v>314</v>
      </c>
      <c r="L4795" s="39" t="s">
        <v>6640</v>
      </c>
    </row>
    <row r="4796" spans="1:12" ht="25.5" hidden="1" x14ac:dyDescent="0.2">
      <c r="A4796" s="3">
        <v>4790</v>
      </c>
      <c r="B4796" s="97" t="s">
        <v>8675</v>
      </c>
      <c r="C4796" s="508" t="s">
        <v>6390</v>
      </c>
      <c r="D4796" s="51">
        <v>1</v>
      </c>
      <c r="E4796" s="51"/>
      <c r="F4796" s="97" t="s">
        <v>5902</v>
      </c>
      <c r="G4796" s="39" t="s">
        <v>6389</v>
      </c>
      <c r="H4796" s="634">
        <f>3350*D4796</f>
        <v>3350</v>
      </c>
      <c r="I4796" s="51" t="s">
        <v>35</v>
      </c>
      <c r="J4796" s="63" t="s">
        <v>5951</v>
      </c>
      <c r="K4796" s="382">
        <v>314</v>
      </c>
      <c r="L4796" s="39" t="s">
        <v>6640</v>
      </c>
    </row>
    <row r="4797" spans="1:12" ht="25.5" hidden="1" x14ac:dyDescent="0.2">
      <c r="A4797" s="3">
        <v>4791</v>
      </c>
      <c r="B4797" s="97" t="s">
        <v>8675</v>
      </c>
      <c r="C4797" s="508" t="s">
        <v>6391</v>
      </c>
      <c r="D4797" s="51">
        <v>1</v>
      </c>
      <c r="E4797" s="51"/>
      <c r="F4797" s="97" t="s">
        <v>5902</v>
      </c>
      <c r="G4797" s="39" t="s">
        <v>6389</v>
      </c>
      <c r="H4797" s="634">
        <f>4050*D4797</f>
        <v>4050</v>
      </c>
      <c r="I4797" s="51" t="s">
        <v>35</v>
      </c>
      <c r="J4797" s="63" t="s">
        <v>5951</v>
      </c>
      <c r="K4797" s="382">
        <v>314</v>
      </c>
      <c r="L4797" s="39" t="s">
        <v>6640</v>
      </c>
    </row>
    <row r="4798" spans="1:12" ht="25.5" hidden="1" x14ac:dyDescent="0.2">
      <c r="A4798" s="3">
        <v>4792</v>
      </c>
      <c r="B4798" s="97" t="s">
        <v>8675</v>
      </c>
      <c r="C4798" s="508" t="s">
        <v>6471</v>
      </c>
      <c r="D4798" s="51">
        <v>1</v>
      </c>
      <c r="E4798" s="51"/>
      <c r="F4798" s="97" t="s">
        <v>5902</v>
      </c>
      <c r="G4798" s="39" t="s">
        <v>6472</v>
      </c>
      <c r="H4798" s="634">
        <v>100000</v>
      </c>
      <c r="I4798" s="51" t="s">
        <v>669</v>
      </c>
      <c r="J4798" s="63" t="s">
        <v>5951</v>
      </c>
      <c r="K4798" s="382">
        <v>364</v>
      </c>
      <c r="L4798" s="39" t="s">
        <v>6641</v>
      </c>
    </row>
    <row r="4799" spans="1:12" hidden="1" x14ac:dyDescent="0.2">
      <c r="A4799" s="3">
        <v>4793</v>
      </c>
      <c r="B4799" s="97" t="s">
        <v>8675</v>
      </c>
      <c r="C4799" s="508" t="s">
        <v>6494</v>
      </c>
      <c r="D4799" s="51">
        <v>3</v>
      </c>
      <c r="E4799" s="51"/>
      <c r="F4799" s="97" t="s">
        <v>5902</v>
      </c>
      <c r="G4799" s="39" t="s">
        <v>6495</v>
      </c>
      <c r="H4799" s="634">
        <f>755*3</f>
        <v>2265</v>
      </c>
      <c r="I4799" s="51" t="s">
        <v>1901</v>
      </c>
      <c r="J4799" s="63" t="s">
        <v>5951</v>
      </c>
      <c r="K4799" s="382">
        <v>350</v>
      </c>
      <c r="L4799" s="39" t="s">
        <v>6643</v>
      </c>
    </row>
    <row r="4800" spans="1:12" ht="25.5" hidden="1" x14ac:dyDescent="0.2">
      <c r="A4800" s="3">
        <v>4794</v>
      </c>
      <c r="B4800" s="97" t="s">
        <v>8675</v>
      </c>
      <c r="C4800" s="508" t="s">
        <v>6644</v>
      </c>
      <c r="D4800" s="51">
        <v>2</v>
      </c>
      <c r="E4800" s="51"/>
      <c r="F4800" s="97" t="s">
        <v>5902</v>
      </c>
      <c r="G4800" s="39" t="s">
        <v>6645</v>
      </c>
      <c r="H4800" s="634">
        <v>3000</v>
      </c>
      <c r="I4800" s="51" t="s">
        <v>1901</v>
      </c>
      <c r="J4800" s="63" t="s">
        <v>5951</v>
      </c>
      <c r="K4800" s="382">
        <v>350</v>
      </c>
      <c r="L4800" s="39" t="s">
        <v>6643</v>
      </c>
    </row>
    <row r="4801" spans="1:12" ht="25.5" hidden="1" x14ac:dyDescent="0.2">
      <c r="A4801" s="3">
        <v>4795</v>
      </c>
      <c r="B4801" s="97" t="s">
        <v>8675</v>
      </c>
      <c r="C4801" s="508" t="s">
        <v>6646</v>
      </c>
      <c r="D4801" s="51">
        <v>2</v>
      </c>
      <c r="E4801" s="51"/>
      <c r="F4801" s="97" t="s">
        <v>5902</v>
      </c>
      <c r="G4801" s="39" t="s">
        <v>6647</v>
      </c>
      <c r="H4801" s="634">
        <v>3000</v>
      </c>
      <c r="I4801" s="51" t="s">
        <v>1901</v>
      </c>
      <c r="J4801" s="63" t="s">
        <v>5951</v>
      </c>
      <c r="K4801" s="382">
        <v>350</v>
      </c>
      <c r="L4801" s="39" t="s">
        <v>6643</v>
      </c>
    </row>
    <row r="4802" spans="1:12" ht="25.5" hidden="1" x14ac:dyDescent="0.2">
      <c r="A4802" s="3">
        <v>4796</v>
      </c>
      <c r="B4802" s="97" t="s">
        <v>8675</v>
      </c>
      <c r="C4802" s="508" t="s">
        <v>6648</v>
      </c>
      <c r="D4802" s="51">
        <v>5</v>
      </c>
      <c r="E4802" s="51"/>
      <c r="F4802" s="97" t="s">
        <v>5902</v>
      </c>
      <c r="G4802" s="39" t="s">
        <v>6649</v>
      </c>
      <c r="H4802" s="634">
        <v>2190</v>
      </c>
      <c r="I4802" s="51" t="s">
        <v>1901</v>
      </c>
      <c r="J4802" s="63" t="s">
        <v>5951</v>
      </c>
      <c r="K4802" s="382">
        <v>350</v>
      </c>
      <c r="L4802" s="39" t="s">
        <v>6643</v>
      </c>
    </row>
    <row r="4803" spans="1:12" ht="25.5" hidden="1" x14ac:dyDescent="0.2">
      <c r="A4803" s="3">
        <v>4797</v>
      </c>
      <c r="B4803" s="97" t="s">
        <v>8675</v>
      </c>
      <c r="C4803" s="508" t="s">
        <v>6650</v>
      </c>
      <c r="D4803" s="51">
        <v>5</v>
      </c>
      <c r="E4803" s="51"/>
      <c r="F4803" s="97" t="s">
        <v>5902</v>
      </c>
      <c r="G4803" s="39" t="s">
        <v>6651</v>
      </c>
      <c r="H4803" s="634">
        <v>20000</v>
      </c>
      <c r="I4803" s="51" t="s">
        <v>1901</v>
      </c>
      <c r="J4803" s="63" t="s">
        <v>5951</v>
      </c>
      <c r="K4803" s="382">
        <v>350</v>
      </c>
      <c r="L4803" s="39" t="s">
        <v>6643</v>
      </c>
    </row>
    <row r="4804" spans="1:12" hidden="1" x14ac:dyDescent="0.2">
      <c r="A4804" s="3">
        <v>4798</v>
      </c>
      <c r="B4804" s="97" t="s">
        <v>8675</v>
      </c>
      <c r="C4804" s="508" t="s">
        <v>6652</v>
      </c>
      <c r="D4804" s="51">
        <v>5</v>
      </c>
      <c r="E4804" s="51"/>
      <c r="F4804" s="97" t="s">
        <v>5902</v>
      </c>
      <c r="G4804" s="39" t="s">
        <v>6653</v>
      </c>
      <c r="H4804" s="634">
        <v>7000</v>
      </c>
      <c r="I4804" s="51" t="s">
        <v>1901</v>
      </c>
      <c r="J4804" s="63" t="s">
        <v>5951</v>
      </c>
      <c r="K4804" s="382">
        <v>350</v>
      </c>
      <c r="L4804" s="39" t="s">
        <v>6643</v>
      </c>
    </row>
    <row r="4805" spans="1:12" ht="38.25" hidden="1" x14ac:dyDescent="0.2">
      <c r="A4805" s="3">
        <v>4799</v>
      </c>
      <c r="B4805" s="97" t="s">
        <v>8675</v>
      </c>
      <c r="C4805" s="508" t="s">
        <v>6654</v>
      </c>
      <c r="D4805" s="51">
        <v>5</v>
      </c>
      <c r="E4805" s="51"/>
      <c r="F4805" s="97" t="s">
        <v>5902</v>
      </c>
      <c r="G4805" s="39" t="s">
        <v>6655</v>
      </c>
      <c r="H4805" s="634">
        <v>5000</v>
      </c>
      <c r="I4805" s="51" t="s">
        <v>1901</v>
      </c>
      <c r="J4805" s="63" t="s">
        <v>5951</v>
      </c>
      <c r="K4805" s="382">
        <v>350</v>
      </c>
      <c r="L4805" s="39" t="s">
        <v>6643</v>
      </c>
    </row>
    <row r="4806" spans="1:12" ht="38.25" hidden="1" x14ac:dyDescent="0.2">
      <c r="A4806" s="3">
        <v>4800</v>
      </c>
      <c r="B4806" s="97" t="s">
        <v>8675</v>
      </c>
      <c r="C4806" s="508" t="s">
        <v>6656</v>
      </c>
      <c r="D4806" s="51">
        <v>5</v>
      </c>
      <c r="E4806" s="51"/>
      <c r="F4806" s="97" t="s">
        <v>5902</v>
      </c>
      <c r="G4806" s="39" t="s">
        <v>6655</v>
      </c>
      <c r="H4806" s="634">
        <v>5000</v>
      </c>
      <c r="I4806" s="51" t="s">
        <v>1901</v>
      </c>
      <c r="J4806" s="63" t="s">
        <v>5951</v>
      </c>
      <c r="K4806" s="382">
        <v>350</v>
      </c>
      <c r="L4806" s="39" t="s">
        <v>6643</v>
      </c>
    </row>
    <row r="4807" spans="1:12" ht="25.5" hidden="1" x14ac:dyDescent="0.2">
      <c r="A4807" s="3">
        <v>4801</v>
      </c>
      <c r="B4807" s="97" t="s">
        <v>8675</v>
      </c>
      <c r="C4807" s="508" t="s">
        <v>6657</v>
      </c>
      <c r="D4807" s="51">
        <v>5</v>
      </c>
      <c r="E4807" s="51"/>
      <c r="F4807" s="97" t="s">
        <v>5902</v>
      </c>
      <c r="G4807" s="39" t="s">
        <v>6658</v>
      </c>
      <c r="H4807" s="634">
        <v>7000</v>
      </c>
      <c r="I4807" s="51" t="s">
        <v>1901</v>
      </c>
      <c r="J4807" s="63" t="s">
        <v>5951</v>
      </c>
      <c r="K4807" s="382">
        <v>350</v>
      </c>
      <c r="L4807" s="39" t="s">
        <v>6643</v>
      </c>
    </row>
    <row r="4808" spans="1:12" ht="38.25" hidden="1" x14ac:dyDescent="0.2">
      <c r="A4808" s="3">
        <v>4802</v>
      </c>
      <c r="B4808" s="97" t="s">
        <v>8675</v>
      </c>
      <c r="C4808" s="508" t="s">
        <v>6659</v>
      </c>
      <c r="D4808" s="51">
        <v>5</v>
      </c>
      <c r="E4808" s="51"/>
      <c r="F4808" s="97" t="s">
        <v>5902</v>
      </c>
      <c r="G4808" s="39" t="s">
        <v>6658</v>
      </c>
      <c r="H4808" s="634">
        <v>7000</v>
      </c>
      <c r="I4808" s="51" t="s">
        <v>1901</v>
      </c>
      <c r="J4808" s="63" t="s">
        <v>5951</v>
      </c>
      <c r="K4808" s="382">
        <v>350</v>
      </c>
      <c r="L4808" s="39" t="s">
        <v>6643</v>
      </c>
    </row>
    <row r="4809" spans="1:12" hidden="1" x14ac:dyDescent="0.2">
      <c r="A4809" s="3">
        <v>4803</v>
      </c>
      <c r="B4809" s="97" t="s">
        <v>8675</v>
      </c>
      <c r="C4809" s="508" t="s">
        <v>6660</v>
      </c>
      <c r="D4809" s="51">
        <v>2</v>
      </c>
      <c r="E4809" s="51"/>
      <c r="F4809" s="97" t="s">
        <v>5902</v>
      </c>
      <c r="G4809" s="39" t="s">
        <v>6661</v>
      </c>
      <c r="H4809" s="634">
        <v>5000</v>
      </c>
      <c r="I4809" s="51" t="s">
        <v>1901</v>
      </c>
      <c r="J4809" s="63" t="s">
        <v>5951</v>
      </c>
      <c r="K4809" s="382">
        <v>350</v>
      </c>
      <c r="L4809" s="39" t="s">
        <v>6643</v>
      </c>
    </row>
    <row r="4810" spans="1:12" ht="25.5" hidden="1" x14ac:dyDescent="0.2">
      <c r="A4810" s="3">
        <v>4804</v>
      </c>
      <c r="B4810" s="97" t="s">
        <v>8675</v>
      </c>
      <c r="C4810" s="508" t="s">
        <v>6662</v>
      </c>
      <c r="D4810" s="51">
        <v>2</v>
      </c>
      <c r="E4810" s="51"/>
      <c r="F4810" s="97" t="s">
        <v>5902</v>
      </c>
      <c r="G4810" s="39" t="s">
        <v>6663</v>
      </c>
      <c r="H4810" s="634">
        <v>0</v>
      </c>
      <c r="I4810" s="51" t="s">
        <v>1901</v>
      </c>
      <c r="J4810" s="63" t="s">
        <v>5951</v>
      </c>
      <c r="K4810" s="382">
        <v>352</v>
      </c>
      <c r="L4810" s="39" t="s">
        <v>6643</v>
      </c>
    </row>
    <row r="4811" spans="1:12" ht="38.25" hidden="1" x14ac:dyDescent="0.2">
      <c r="A4811" s="3">
        <v>4805</v>
      </c>
      <c r="B4811" s="97" t="s">
        <v>8675</v>
      </c>
      <c r="C4811" s="508" t="s">
        <v>6664</v>
      </c>
      <c r="D4811" s="51">
        <v>100</v>
      </c>
      <c r="E4811" s="51"/>
      <c r="F4811" s="97" t="s">
        <v>5902</v>
      </c>
      <c r="G4811" s="39" t="s">
        <v>6665</v>
      </c>
      <c r="H4811" s="634">
        <v>40000</v>
      </c>
      <c r="I4811" s="51" t="s">
        <v>364</v>
      </c>
      <c r="J4811" s="63" t="s">
        <v>5951</v>
      </c>
      <c r="K4811" s="382">
        <v>304</v>
      </c>
      <c r="L4811" s="39" t="s">
        <v>6666</v>
      </c>
    </row>
    <row r="4812" spans="1:12" ht="38.25" hidden="1" x14ac:dyDescent="0.2">
      <c r="A4812" s="3">
        <v>4806</v>
      </c>
      <c r="B4812" s="97" t="s">
        <v>8675</v>
      </c>
      <c r="C4812" s="508" t="s">
        <v>6667</v>
      </c>
      <c r="D4812" s="51">
        <v>100</v>
      </c>
      <c r="E4812" s="51"/>
      <c r="F4812" s="97" t="s">
        <v>5902</v>
      </c>
      <c r="G4812" s="39" t="s">
        <v>6665</v>
      </c>
      <c r="H4812" s="634">
        <v>40000</v>
      </c>
      <c r="I4812" s="51" t="s">
        <v>364</v>
      </c>
      <c r="J4812" s="63" t="s">
        <v>5951</v>
      </c>
      <c r="K4812" s="382">
        <v>304</v>
      </c>
      <c r="L4812" s="39" t="s">
        <v>6666</v>
      </c>
    </row>
    <row r="4813" spans="1:12" ht="38.25" hidden="1" x14ac:dyDescent="0.2">
      <c r="A4813" s="3">
        <v>4807</v>
      </c>
      <c r="B4813" s="97" t="s">
        <v>8675</v>
      </c>
      <c r="C4813" s="508" t="s">
        <v>6668</v>
      </c>
      <c r="D4813" s="51">
        <v>100</v>
      </c>
      <c r="E4813" s="51"/>
      <c r="F4813" s="97" t="s">
        <v>5902</v>
      </c>
      <c r="G4813" s="39" t="s">
        <v>6665</v>
      </c>
      <c r="H4813" s="634">
        <v>40000</v>
      </c>
      <c r="I4813" s="51" t="s">
        <v>364</v>
      </c>
      <c r="J4813" s="63" t="s">
        <v>5951</v>
      </c>
      <c r="K4813" s="382">
        <v>304</v>
      </c>
      <c r="L4813" s="39" t="s">
        <v>6666</v>
      </c>
    </row>
    <row r="4814" spans="1:12" ht="38.25" hidden="1" x14ac:dyDescent="0.2">
      <c r="A4814" s="3">
        <v>4808</v>
      </c>
      <c r="B4814" s="97" t="s">
        <v>8675</v>
      </c>
      <c r="C4814" s="508" t="s">
        <v>6669</v>
      </c>
      <c r="D4814" s="51">
        <v>5</v>
      </c>
      <c r="E4814" s="51"/>
      <c r="F4814" s="97" t="s">
        <v>5902</v>
      </c>
      <c r="G4814" s="39" t="s">
        <v>6670</v>
      </c>
      <c r="H4814" s="634">
        <v>60000</v>
      </c>
      <c r="I4814" s="51" t="s">
        <v>364</v>
      </c>
      <c r="J4814" s="63" t="s">
        <v>5951</v>
      </c>
      <c r="K4814" s="382">
        <v>304</v>
      </c>
      <c r="L4814" s="39" t="s">
        <v>6666</v>
      </c>
    </row>
    <row r="4815" spans="1:12" hidden="1" x14ac:dyDescent="0.2">
      <c r="A4815" s="3">
        <v>4809</v>
      </c>
      <c r="B4815" s="97" t="s">
        <v>8675</v>
      </c>
      <c r="C4815" s="508" t="s">
        <v>6671</v>
      </c>
      <c r="D4815" s="51">
        <v>5</v>
      </c>
      <c r="E4815" s="51"/>
      <c r="F4815" s="97" t="s">
        <v>5902</v>
      </c>
      <c r="G4815" s="39" t="s">
        <v>6672</v>
      </c>
      <c r="H4815" s="634">
        <v>27050</v>
      </c>
      <c r="I4815" s="51" t="s">
        <v>364</v>
      </c>
      <c r="J4815" s="63" t="s">
        <v>5951</v>
      </c>
      <c r="K4815" s="382">
        <v>304</v>
      </c>
      <c r="L4815" s="39" t="s">
        <v>6666</v>
      </c>
    </row>
    <row r="4816" spans="1:12" ht="25.5" hidden="1" x14ac:dyDescent="0.2">
      <c r="A4816" s="3">
        <v>4810</v>
      </c>
      <c r="B4816" s="97" t="s">
        <v>8675</v>
      </c>
      <c r="C4816" s="508" t="s">
        <v>6673</v>
      </c>
      <c r="D4816" s="51">
        <v>3</v>
      </c>
      <c r="E4816" s="51"/>
      <c r="F4816" s="97" t="s">
        <v>5902</v>
      </c>
      <c r="G4816" s="39" t="s">
        <v>6672</v>
      </c>
      <c r="H4816" s="634">
        <v>12780</v>
      </c>
      <c r="I4816" s="51" t="s">
        <v>364</v>
      </c>
      <c r="J4816" s="63" t="s">
        <v>5951</v>
      </c>
      <c r="K4816" s="382">
        <v>304</v>
      </c>
      <c r="L4816" s="39" t="s">
        <v>6666</v>
      </c>
    </row>
    <row r="4817" spans="1:12" ht="25.5" hidden="1" x14ac:dyDescent="0.2">
      <c r="A4817" s="3">
        <v>4811</v>
      </c>
      <c r="B4817" s="97" t="s">
        <v>8675</v>
      </c>
      <c r="C4817" s="508" t="s">
        <v>6674</v>
      </c>
      <c r="D4817" s="51">
        <v>15</v>
      </c>
      <c r="E4817" s="51"/>
      <c r="F4817" s="97" t="s">
        <v>5902</v>
      </c>
      <c r="G4817" s="39" t="s">
        <v>6675</v>
      </c>
      <c r="H4817" s="634">
        <v>24300</v>
      </c>
      <c r="I4817" s="51" t="s">
        <v>364</v>
      </c>
      <c r="J4817" s="63" t="s">
        <v>5951</v>
      </c>
      <c r="K4817" s="382">
        <v>304</v>
      </c>
      <c r="L4817" s="39" t="s">
        <v>6666</v>
      </c>
    </row>
    <row r="4818" spans="1:12" ht="25.5" hidden="1" x14ac:dyDescent="0.2">
      <c r="A4818" s="3">
        <v>4812</v>
      </c>
      <c r="B4818" s="97" t="s">
        <v>8675</v>
      </c>
      <c r="C4818" s="508" t="s">
        <v>6676</v>
      </c>
      <c r="D4818" s="51">
        <v>8</v>
      </c>
      <c r="E4818" s="51"/>
      <c r="F4818" s="97" t="s">
        <v>5902</v>
      </c>
      <c r="G4818" s="39" t="s">
        <v>6677</v>
      </c>
      <c r="H4818" s="634">
        <v>44000</v>
      </c>
      <c r="I4818" s="51" t="s">
        <v>364</v>
      </c>
      <c r="J4818" s="63" t="s">
        <v>5951</v>
      </c>
      <c r="K4818" s="382">
        <v>304</v>
      </c>
      <c r="L4818" s="39" t="s">
        <v>6666</v>
      </c>
    </row>
    <row r="4819" spans="1:12" ht="25.5" hidden="1" x14ac:dyDescent="0.2">
      <c r="A4819" s="3">
        <v>4813</v>
      </c>
      <c r="B4819" s="97" t="s">
        <v>8675</v>
      </c>
      <c r="C4819" s="508" t="s">
        <v>6678</v>
      </c>
      <c r="D4819" s="51">
        <v>6</v>
      </c>
      <c r="E4819" s="51"/>
      <c r="F4819" s="97" t="s">
        <v>5902</v>
      </c>
      <c r="G4819" s="39" t="s">
        <v>6679</v>
      </c>
      <c r="H4819" s="634">
        <v>18000</v>
      </c>
      <c r="I4819" s="51" t="s">
        <v>364</v>
      </c>
      <c r="J4819" s="63" t="s">
        <v>5951</v>
      </c>
      <c r="K4819" s="382">
        <v>304</v>
      </c>
      <c r="L4819" s="39" t="s">
        <v>6666</v>
      </c>
    </row>
    <row r="4820" spans="1:12" ht="25.5" hidden="1" x14ac:dyDescent="0.2">
      <c r="A4820" s="3">
        <v>4814</v>
      </c>
      <c r="B4820" s="97" t="s">
        <v>8675</v>
      </c>
      <c r="C4820" s="508" t="s">
        <v>6680</v>
      </c>
      <c r="D4820" s="51">
        <v>6</v>
      </c>
      <c r="E4820" s="51"/>
      <c r="F4820" s="97" t="s">
        <v>5902</v>
      </c>
      <c r="G4820" s="39" t="s">
        <v>6681</v>
      </c>
      <c r="H4820" s="634">
        <v>18000</v>
      </c>
      <c r="I4820" s="51" t="s">
        <v>364</v>
      </c>
      <c r="J4820" s="63" t="s">
        <v>5951</v>
      </c>
      <c r="K4820" s="382">
        <v>304</v>
      </c>
      <c r="L4820" s="39" t="s">
        <v>6666</v>
      </c>
    </row>
    <row r="4821" spans="1:12" ht="25.5" hidden="1" x14ac:dyDescent="0.2">
      <c r="A4821" s="3">
        <v>4815</v>
      </c>
      <c r="B4821" s="97" t="s">
        <v>8675</v>
      </c>
      <c r="C4821" s="508" t="s">
        <v>6682</v>
      </c>
      <c r="D4821" s="51">
        <v>10</v>
      </c>
      <c r="E4821" s="51"/>
      <c r="F4821" s="97" t="s">
        <v>5902</v>
      </c>
      <c r="G4821" s="39" t="s">
        <v>6683</v>
      </c>
      <c r="H4821" s="634">
        <v>50000</v>
      </c>
      <c r="I4821" s="51" t="s">
        <v>364</v>
      </c>
      <c r="J4821" s="63" t="s">
        <v>5951</v>
      </c>
      <c r="K4821" s="382">
        <v>304</v>
      </c>
      <c r="L4821" s="39" t="s">
        <v>6666</v>
      </c>
    </row>
    <row r="4822" spans="1:12" hidden="1" x14ac:dyDescent="0.2">
      <c r="A4822" s="3">
        <v>4816</v>
      </c>
      <c r="B4822" s="97" t="s">
        <v>8675</v>
      </c>
      <c r="C4822" s="508" t="s">
        <v>6684</v>
      </c>
      <c r="D4822" s="51">
        <v>1</v>
      </c>
      <c r="E4822" s="51"/>
      <c r="F4822" s="97" t="s">
        <v>5902</v>
      </c>
      <c r="G4822" s="39">
        <v>39101907</v>
      </c>
      <c r="H4822" s="634">
        <v>50000</v>
      </c>
      <c r="I4822" s="51" t="s">
        <v>364</v>
      </c>
      <c r="J4822" s="63" t="s">
        <v>5951</v>
      </c>
      <c r="K4822" s="382">
        <v>304</v>
      </c>
      <c r="L4822" s="39" t="s">
        <v>6666</v>
      </c>
    </row>
    <row r="4823" spans="1:12" hidden="1" x14ac:dyDescent="0.2">
      <c r="A4823" s="3">
        <v>4817</v>
      </c>
      <c r="B4823" s="97" t="s">
        <v>8675</v>
      </c>
      <c r="C4823" s="508" t="s">
        <v>6685</v>
      </c>
      <c r="D4823" s="51">
        <v>4</v>
      </c>
      <c r="E4823" s="51"/>
      <c r="F4823" s="97" t="s">
        <v>5902</v>
      </c>
      <c r="G4823" s="39" t="s">
        <v>6686</v>
      </c>
      <c r="H4823" s="634">
        <v>18560</v>
      </c>
      <c r="I4823" s="51" t="s">
        <v>364</v>
      </c>
      <c r="J4823" s="63" t="s">
        <v>5951</v>
      </c>
      <c r="K4823" s="382">
        <v>304</v>
      </c>
      <c r="L4823" s="39" t="s">
        <v>6666</v>
      </c>
    </row>
    <row r="4824" spans="1:12" ht="25.5" hidden="1" x14ac:dyDescent="0.2">
      <c r="A4824" s="3">
        <v>4818</v>
      </c>
      <c r="B4824" s="97" t="s">
        <v>8675</v>
      </c>
      <c r="C4824" s="508" t="s">
        <v>6687</v>
      </c>
      <c r="D4824" s="51">
        <v>20</v>
      </c>
      <c r="E4824" s="51"/>
      <c r="F4824" s="97" t="s">
        <v>5902</v>
      </c>
      <c r="G4824" s="39" t="s">
        <v>6688</v>
      </c>
      <c r="H4824" s="634">
        <v>140000</v>
      </c>
      <c r="I4824" s="51" t="s">
        <v>2141</v>
      </c>
      <c r="J4824" s="63" t="s">
        <v>5951</v>
      </c>
      <c r="K4824" s="382">
        <v>309</v>
      </c>
      <c r="L4824" s="39" t="s">
        <v>6689</v>
      </c>
    </row>
    <row r="4825" spans="1:12" hidden="1" x14ac:dyDescent="0.2">
      <c r="A4825" s="3">
        <v>4819</v>
      </c>
      <c r="B4825" s="97" t="s">
        <v>8675</v>
      </c>
      <c r="C4825" s="508" t="s">
        <v>6690</v>
      </c>
      <c r="D4825" s="51">
        <v>4</v>
      </c>
      <c r="E4825" s="51"/>
      <c r="F4825" s="97" t="s">
        <v>5902</v>
      </c>
      <c r="G4825" s="39" t="s">
        <v>6691</v>
      </c>
      <c r="H4825" s="634">
        <v>150000</v>
      </c>
      <c r="I4825" s="51" t="s">
        <v>2141</v>
      </c>
      <c r="J4825" s="63" t="s">
        <v>5951</v>
      </c>
      <c r="K4825" s="382">
        <v>309</v>
      </c>
      <c r="L4825" s="39" t="s">
        <v>6689</v>
      </c>
    </row>
    <row r="4826" spans="1:12" hidden="1" x14ac:dyDescent="0.2">
      <c r="A4826" s="3">
        <v>4820</v>
      </c>
      <c r="B4826" s="97" t="s">
        <v>8675</v>
      </c>
      <c r="C4826" s="508" t="s">
        <v>6692</v>
      </c>
      <c r="D4826" s="51">
        <v>4</v>
      </c>
      <c r="E4826" s="51"/>
      <c r="F4826" s="97" t="s">
        <v>5902</v>
      </c>
      <c r="G4826" s="39" t="s">
        <v>6693</v>
      </c>
      <c r="H4826" s="634">
        <v>150000</v>
      </c>
      <c r="I4826" s="51" t="s">
        <v>2141</v>
      </c>
      <c r="J4826" s="63" t="s">
        <v>5951</v>
      </c>
      <c r="K4826" s="382">
        <v>309</v>
      </c>
      <c r="L4826" s="39" t="s">
        <v>6689</v>
      </c>
    </row>
    <row r="4827" spans="1:12" ht="25.5" hidden="1" x14ac:dyDescent="0.2">
      <c r="A4827" s="3">
        <v>4821</v>
      </c>
      <c r="B4827" s="97" t="s">
        <v>8675</v>
      </c>
      <c r="C4827" s="508" t="s">
        <v>6694</v>
      </c>
      <c r="D4827" s="51">
        <v>36</v>
      </c>
      <c r="E4827" s="51"/>
      <c r="F4827" s="97" t="s">
        <v>5902</v>
      </c>
      <c r="G4827" s="39" t="s">
        <v>6695</v>
      </c>
      <c r="H4827" s="634">
        <v>250000</v>
      </c>
      <c r="I4827" s="51" t="s">
        <v>6696</v>
      </c>
      <c r="J4827" s="63" t="s">
        <v>5951</v>
      </c>
      <c r="K4827" s="382">
        <v>164</v>
      </c>
      <c r="L4827" s="39" t="s">
        <v>6697</v>
      </c>
    </row>
    <row r="4828" spans="1:12" ht="25.5" hidden="1" x14ac:dyDescent="0.2">
      <c r="A4828" s="3">
        <v>4822</v>
      </c>
      <c r="B4828" s="97" t="s">
        <v>8676</v>
      </c>
      <c r="C4828" s="98" t="s">
        <v>6567</v>
      </c>
      <c r="D4828" s="97">
        <v>45</v>
      </c>
      <c r="E4828" s="97"/>
      <c r="F4828" s="97" t="s">
        <v>5902</v>
      </c>
      <c r="G4828" s="160">
        <v>90101501</v>
      </c>
      <c r="H4828" s="557">
        <v>202500</v>
      </c>
      <c r="I4828" s="97" t="s">
        <v>2183</v>
      </c>
      <c r="J4828" s="160" t="s">
        <v>5951</v>
      </c>
      <c r="K4828" s="160">
        <v>116</v>
      </c>
      <c r="L4828" s="160" t="s">
        <v>6698</v>
      </c>
    </row>
    <row r="4829" spans="1:12" ht="25.5" hidden="1" x14ac:dyDescent="0.2">
      <c r="A4829" s="3">
        <v>4823</v>
      </c>
      <c r="B4829" s="97" t="s">
        <v>8676</v>
      </c>
      <c r="C4829" s="98" t="s">
        <v>6574</v>
      </c>
      <c r="D4829" s="97">
        <v>2</v>
      </c>
      <c r="E4829" s="97"/>
      <c r="F4829" s="97" t="s">
        <v>5902</v>
      </c>
      <c r="G4829" s="160" t="s">
        <v>6575</v>
      </c>
      <c r="H4829" s="557">
        <v>130000</v>
      </c>
      <c r="I4829" s="97" t="s">
        <v>3790</v>
      </c>
      <c r="J4829" s="160" t="s">
        <v>5951</v>
      </c>
      <c r="K4829" s="160">
        <v>192</v>
      </c>
      <c r="L4829" s="160" t="s">
        <v>6576</v>
      </c>
    </row>
    <row r="4830" spans="1:12" ht="25.5" hidden="1" x14ac:dyDescent="0.2">
      <c r="A4830" s="3">
        <v>4824</v>
      </c>
      <c r="B4830" s="97" t="s">
        <v>8676</v>
      </c>
      <c r="C4830" s="98" t="s">
        <v>6577</v>
      </c>
      <c r="D4830" s="97">
        <v>4</v>
      </c>
      <c r="E4830" s="97"/>
      <c r="F4830" s="97" t="s">
        <v>5902</v>
      </c>
      <c r="G4830" s="160" t="s">
        <v>6578</v>
      </c>
      <c r="H4830" s="557">
        <v>260000</v>
      </c>
      <c r="I4830" s="97" t="s">
        <v>3790</v>
      </c>
      <c r="J4830" s="160" t="s">
        <v>5951</v>
      </c>
      <c r="K4830" s="160">
        <v>192</v>
      </c>
      <c r="L4830" s="160" t="s">
        <v>6576</v>
      </c>
    </row>
    <row r="4831" spans="1:12" ht="38.25" hidden="1" x14ac:dyDescent="0.2">
      <c r="A4831" s="3">
        <v>4825</v>
      </c>
      <c r="B4831" s="97" t="s">
        <v>8676</v>
      </c>
      <c r="C4831" s="98" t="s">
        <v>6579</v>
      </c>
      <c r="D4831" s="97">
        <v>2</v>
      </c>
      <c r="E4831" s="97"/>
      <c r="F4831" s="97" t="s">
        <v>5902</v>
      </c>
      <c r="G4831" s="160" t="s">
        <v>6580</v>
      </c>
      <c r="H4831" s="557">
        <v>100000</v>
      </c>
      <c r="I4831" s="97" t="s">
        <v>3790</v>
      </c>
      <c r="J4831" s="160" t="s">
        <v>5951</v>
      </c>
      <c r="K4831" s="160">
        <v>192</v>
      </c>
      <c r="L4831" s="160" t="s">
        <v>6576</v>
      </c>
    </row>
    <row r="4832" spans="1:12" ht="38.25" hidden="1" x14ac:dyDescent="0.2">
      <c r="A4832" s="3">
        <v>4826</v>
      </c>
      <c r="B4832" s="97" t="s">
        <v>8676</v>
      </c>
      <c r="C4832" s="98" t="s">
        <v>6554</v>
      </c>
      <c r="D4832" s="97">
        <v>12</v>
      </c>
      <c r="E4832" s="97"/>
      <c r="F4832" s="97" t="s">
        <v>5902</v>
      </c>
      <c r="G4832" s="160" t="s">
        <v>6555</v>
      </c>
      <c r="H4832" s="557">
        <v>96000</v>
      </c>
      <c r="I4832" s="97" t="s">
        <v>295</v>
      </c>
      <c r="J4832" s="160" t="s">
        <v>5951</v>
      </c>
      <c r="K4832" s="160">
        <v>248</v>
      </c>
      <c r="L4832" s="160" t="s">
        <v>6699</v>
      </c>
    </row>
    <row r="4833" spans="1:12" ht="25.5" hidden="1" x14ac:dyDescent="0.2">
      <c r="A4833" s="3">
        <v>4827</v>
      </c>
      <c r="B4833" s="97" t="s">
        <v>8676</v>
      </c>
      <c r="C4833" s="98" t="s">
        <v>6303</v>
      </c>
      <c r="D4833" s="97">
        <v>20</v>
      </c>
      <c r="E4833" s="97"/>
      <c r="F4833" s="97" t="s">
        <v>5902</v>
      </c>
      <c r="G4833" s="160" t="s">
        <v>6304</v>
      </c>
      <c r="H4833" s="557">
        <v>30000</v>
      </c>
      <c r="I4833" s="97" t="s">
        <v>295</v>
      </c>
      <c r="J4833" s="160" t="s">
        <v>5951</v>
      </c>
      <c r="K4833" s="160">
        <v>250</v>
      </c>
      <c r="L4833" s="160" t="s">
        <v>71</v>
      </c>
    </row>
    <row r="4834" spans="1:12" ht="25.5" hidden="1" x14ac:dyDescent="0.2">
      <c r="A4834" s="3">
        <v>4828</v>
      </c>
      <c r="B4834" s="97" t="s">
        <v>8676</v>
      </c>
      <c r="C4834" s="98" t="s">
        <v>6561</v>
      </c>
      <c r="D4834" s="97">
        <v>10</v>
      </c>
      <c r="E4834" s="97"/>
      <c r="F4834" s="97" t="s">
        <v>5902</v>
      </c>
      <c r="G4834" s="160" t="s">
        <v>6562</v>
      </c>
      <c r="H4834" s="557">
        <v>20000</v>
      </c>
      <c r="I4834" s="97" t="s">
        <v>295</v>
      </c>
      <c r="J4834" s="160" t="s">
        <v>5951</v>
      </c>
      <c r="K4834" s="160">
        <v>250</v>
      </c>
      <c r="L4834" s="160" t="s">
        <v>6563</v>
      </c>
    </row>
    <row r="4835" spans="1:12" hidden="1" x14ac:dyDescent="0.2">
      <c r="A4835" s="3">
        <v>4829</v>
      </c>
      <c r="B4835" s="97" t="s">
        <v>8676</v>
      </c>
      <c r="C4835" s="98" t="s">
        <v>6700</v>
      </c>
      <c r="D4835" s="97">
        <v>1</v>
      </c>
      <c r="E4835" s="97"/>
      <c r="F4835" s="97" t="s">
        <v>5902</v>
      </c>
      <c r="G4835" s="160" t="s">
        <v>6701</v>
      </c>
      <c r="H4835" s="557">
        <v>100000</v>
      </c>
      <c r="I4835" s="97" t="s">
        <v>295</v>
      </c>
      <c r="J4835" s="160" t="s">
        <v>5951</v>
      </c>
      <c r="K4835" s="160">
        <v>250</v>
      </c>
      <c r="L4835" s="160" t="s">
        <v>6702</v>
      </c>
    </row>
    <row r="4836" spans="1:12" ht="25.5" hidden="1" x14ac:dyDescent="0.2">
      <c r="A4836" s="3">
        <v>4830</v>
      </c>
      <c r="B4836" s="97" t="s">
        <v>8676</v>
      </c>
      <c r="C4836" s="98" t="s">
        <v>1955</v>
      </c>
      <c r="D4836" s="97">
        <v>8</v>
      </c>
      <c r="E4836" s="97"/>
      <c r="F4836" s="97" t="s">
        <v>5902</v>
      </c>
      <c r="G4836" s="160" t="s">
        <v>6557</v>
      </c>
      <c r="H4836" s="557">
        <v>24000</v>
      </c>
      <c r="I4836" s="97" t="s">
        <v>295</v>
      </c>
      <c r="J4836" s="160" t="s">
        <v>5951</v>
      </c>
      <c r="K4836" s="160">
        <v>252</v>
      </c>
      <c r="L4836" s="160" t="s">
        <v>6703</v>
      </c>
    </row>
    <row r="4837" spans="1:12" ht="25.5" hidden="1" x14ac:dyDescent="0.2">
      <c r="A4837" s="3">
        <v>4831</v>
      </c>
      <c r="B4837" s="97" t="s">
        <v>8676</v>
      </c>
      <c r="C4837" s="98" t="s">
        <v>6307</v>
      </c>
      <c r="D4837" s="97">
        <v>120</v>
      </c>
      <c r="E4837" s="97"/>
      <c r="F4837" s="97" t="s">
        <v>5902</v>
      </c>
      <c r="G4837" s="160" t="s">
        <v>6309</v>
      </c>
      <c r="H4837" s="557">
        <v>95400</v>
      </c>
      <c r="I4837" s="97" t="s">
        <v>301</v>
      </c>
      <c r="J4837" s="160" t="s">
        <v>5951</v>
      </c>
      <c r="K4837" s="160">
        <v>259</v>
      </c>
      <c r="L4837" s="160" t="s">
        <v>6565</v>
      </c>
    </row>
    <row r="4838" spans="1:12" ht="38.25" hidden="1" x14ac:dyDescent="0.2">
      <c r="A4838" s="3">
        <v>4832</v>
      </c>
      <c r="B4838" s="97" t="s">
        <v>8676</v>
      </c>
      <c r="C4838" s="98" t="s">
        <v>6704</v>
      </c>
      <c r="D4838" s="97">
        <v>3</v>
      </c>
      <c r="E4838" s="97"/>
      <c r="F4838" s="97" t="s">
        <v>5902</v>
      </c>
      <c r="G4838" s="160" t="s">
        <v>6317</v>
      </c>
      <c r="H4838" s="557">
        <v>150000</v>
      </c>
      <c r="I4838" s="97" t="s">
        <v>301</v>
      </c>
      <c r="J4838" s="160" t="s">
        <v>5951</v>
      </c>
      <c r="K4838" s="160">
        <v>268</v>
      </c>
      <c r="L4838" s="160" t="s">
        <v>6705</v>
      </c>
    </row>
    <row r="4839" spans="1:12" ht="25.5" hidden="1" x14ac:dyDescent="0.2">
      <c r="A4839" s="3">
        <v>4833</v>
      </c>
      <c r="B4839" s="97" t="s">
        <v>8676</v>
      </c>
      <c r="C4839" s="98" t="s">
        <v>6327</v>
      </c>
      <c r="D4839" s="97">
        <v>12</v>
      </c>
      <c r="E4839" s="97"/>
      <c r="F4839" s="97" t="s">
        <v>5902</v>
      </c>
      <c r="G4839" s="160" t="s">
        <v>6329</v>
      </c>
      <c r="H4839" s="557">
        <v>78000</v>
      </c>
      <c r="I4839" s="97" t="s">
        <v>301</v>
      </c>
      <c r="J4839" s="160" t="s">
        <v>5951</v>
      </c>
      <c r="K4839" s="160">
        <v>269</v>
      </c>
      <c r="L4839" s="160" t="s">
        <v>6566</v>
      </c>
    </row>
    <row r="4840" spans="1:12" ht="25.5" hidden="1" x14ac:dyDescent="0.2">
      <c r="A4840" s="3">
        <v>4834</v>
      </c>
      <c r="B4840" s="97" t="s">
        <v>8676</v>
      </c>
      <c r="C4840" s="98" t="s">
        <v>6706</v>
      </c>
      <c r="D4840" s="97">
        <v>2</v>
      </c>
      <c r="E4840" s="97"/>
      <c r="F4840" s="97" t="s">
        <v>5902</v>
      </c>
      <c r="G4840" s="160" t="s">
        <v>6707</v>
      </c>
      <c r="H4840" s="557">
        <v>190400</v>
      </c>
      <c r="I4840" s="97" t="s">
        <v>306</v>
      </c>
      <c r="J4840" s="160" t="s">
        <v>5951</v>
      </c>
      <c r="K4840" s="160">
        <v>269</v>
      </c>
      <c r="L4840" s="160"/>
    </row>
    <row r="4841" spans="1:12" hidden="1" x14ac:dyDescent="0.2">
      <c r="A4841" s="3">
        <v>4835</v>
      </c>
      <c r="B4841" s="97" t="s">
        <v>8676</v>
      </c>
      <c r="C4841" s="98" t="s">
        <v>6708</v>
      </c>
      <c r="D4841" s="97">
        <v>5</v>
      </c>
      <c r="E4841" s="97"/>
      <c r="F4841" s="97" t="s">
        <v>5902</v>
      </c>
      <c r="G4841" s="160" t="s">
        <v>6709</v>
      </c>
      <c r="H4841" s="557">
        <v>67000</v>
      </c>
      <c r="I4841" s="97" t="s">
        <v>306</v>
      </c>
      <c r="J4841" s="160" t="s">
        <v>5951</v>
      </c>
      <c r="K4841" s="160">
        <v>269</v>
      </c>
      <c r="L4841" s="160"/>
    </row>
    <row r="4842" spans="1:12" hidden="1" x14ac:dyDescent="0.2">
      <c r="A4842" s="3">
        <v>4836</v>
      </c>
      <c r="B4842" s="97" t="s">
        <v>8676</v>
      </c>
      <c r="C4842" s="98" t="s">
        <v>6710</v>
      </c>
      <c r="D4842" s="97">
        <v>4</v>
      </c>
      <c r="E4842" s="97"/>
      <c r="F4842" s="97" t="s">
        <v>5902</v>
      </c>
      <c r="G4842" s="160" t="s">
        <v>6707</v>
      </c>
      <c r="H4842" s="557">
        <v>13980</v>
      </c>
      <c r="I4842" s="97" t="s">
        <v>301</v>
      </c>
      <c r="J4842" s="160" t="s">
        <v>5951</v>
      </c>
      <c r="K4842" s="160">
        <v>269</v>
      </c>
      <c r="L4842" s="160"/>
    </row>
    <row r="4843" spans="1:12" hidden="1" x14ac:dyDescent="0.2">
      <c r="A4843" s="3">
        <v>4837</v>
      </c>
      <c r="B4843" s="97" t="s">
        <v>8676</v>
      </c>
      <c r="C4843" s="98" t="s">
        <v>6711</v>
      </c>
      <c r="D4843" s="97">
        <v>2</v>
      </c>
      <c r="E4843" s="97"/>
      <c r="F4843" s="97" t="s">
        <v>5902</v>
      </c>
      <c r="G4843" s="160" t="s">
        <v>6712</v>
      </c>
      <c r="H4843" s="557">
        <v>19900</v>
      </c>
      <c r="I4843" s="97" t="s">
        <v>2140</v>
      </c>
      <c r="J4843" s="160" t="s">
        <v>5951</v>
      </c>
      <c r="K4843" s="160">
        <v>274</v>
      </c>
      <c r="L4843" s="160" t="s">
        <v>6713</v>
      </c>
    </row>
    <row r="4844" spans="1:12" hidden="1" x14ac:dyDescent="0.2">
      <c r="A4844" s="3">
        <v>4838</v>
      </c>
      <c r="B4844" s="97" t="s">
        <v>8676</v>
      </c>
      <c r="C4844" s="98" t="s">
        <v>1663</v>
      </c>
      <c r="D4844" s="97">
        <v>2</v>
      </c>
      <c r="E4844" s="97"/>
      <c r="F4844" s="97" t="s">
        <v>5902</v>
      </c>
      <c r="G4844" s="160" t="s">
        <v>6714</v>
      </c>
      <c r="H4844" s="557">
        <v>7990</v>
      </c>
      <c r="I4844" s="97" t="s">
        <v>2140</v>
      </c>
      <c r="J4844" s="160" t="s">
        <v>5951</v>
      </c>
      <c r="K4844" s="160">
        <v>274</v>
      </c>
      <c r="L4844" s="160" t="s">
        <v>6713</v>
      </c>
    </row>
    <row r="4845" spans="1:12" hidden="1" x14ac:dyDescent="0.2">
      <c r="A4845" s="3">
        <v>4839</v>
      </c>
      <c r="B4845" s="97" t="s">
        <v>8676</v>
      </c>
      <c r="C4845" s="98" t="s">
        <v>6715</v>
      </c>
      <c r="D4845" s="97">
        <v>3</v>
      </c>
      <c r="E4845" s="97"/>
      <c r="F4845" s="97" t="s">
        <v>5902</v>
      </c>
      <c r="G4845" s="160" t="s">
        <v>6716</v>
      </c>
      <c r="H4845" s="557">
        <v>4185</v>
      </c>
      <c r="I4845" s="97" t="s">
        <v>306</v>
      </c>
      <c r="J4845" s="160" t="s">
        <v>5951</v>
      </c>
      <c r="K4845" s="160">
        <v>277</v>
      </c>
      <c r="L4845" s="160" t="s">
        <v>6717</v>
      </c>
    </row>
    <row r="4846" spans="1:12" ht="25.5" hidden="1" x14ac:dyDescent="0.2">
      <c r="A4846" s="3">
        <v>4840</v>
      </c>
      <c r="B4846" s="97" t="s">
        <v>8676</v>
      </c>
      <c r="C4846" s="98" t="s">
        <v>6592</v>
      </c>
      <c r="D4846" s="97">
        <v>5</v>
      </c>
      <c r="E4846" s="97"/>
      <c r="F4846" s="97" t="s">
        <v>5902</v>
      </c>
      <c r="G4846" s="160" t="s">
        <v>3712</v>
      </c>
      <c r="H4846" s="557">
        <v>139750</v>
      </c>
      <c r="I4846" s="97" t="s">
        <v>306</v>
      </c>
      <c r="J4846" s="160" t="s">
        <v>5951</v>
      </c>
      <c r="K4846" s="160">
        <v>277</v>
      </c>
      <c r="L4846" s="160" t="s">
        <v>6593</v>
      </c>
    </row>
    <row r="4847" spans="1:12" ht="25.5" hidden="1" x14ac:dyDescent="0.2">
      <c r="A4847" s="3">
        <v>4841</v>
      </c>
      <c r="B4847" s="97" t="s">
        <v>8676</v>
      </c>
      <c r="C4847" s="98" t="s">
        <v>6718</v>
      </c>
      <c r="D4847" s="97">
        <v>3</v>
      </c>
      <c r="E4847" s="97"/>
      <c r="F4847" s="97" t="s">
        <v>5902</v>
      </c>
      <c r="G4847" s="160" t="s">
        <v>3712</v>
      </c>
      <c r="H4847" s="557">
        <v>83850</v>
      </c>
      <c r="I4847" s="97" t="s">
        <v>306</v>
      </c>
      <c r="J4847" s="160" t="s">
        <v>5951</v>
      </c>
      <c r="K4847" s="160">
        <v>277</v>
      </c>
      <c r="L4847" s="160" t="s">
        <v>6593</v>
      </c>
    </row>
    <row r="4848" spans="1:12" ht="25.5" hidden="1" x14ac:dyDescent="0.2">
      <c r="A4848" s="3">
        <v>4842</v>
      </c>
      <c r="B4848" s="97" t="s">
        <v>8676</v>
      </c>
      <c r="C4848" s="98" t="s">
        <v>6719</v>
      </c>
      <c r="D4848" s="97">
        <v>8</v>
      </c>
      <c r="E4848" s="97"/>
      <c r="F4848" s="97" t="s">
        <v>5902</v>
      </c>
      <c r="G4848" s="160" t="s">
        <v>3712</v>
      </c>
      <c r="H4848" s="557">
        <v>223600</v>
      </c>
      <c r="I4848" s="97" t="s">
        <v>306</v>
      </c>
      <c r="J4848" s="160" t="s">
        <v>5951</v>
      </c>
      <c r="K4848" s="160">
        <v>277</v>
      </c>
      <c r="L4848" s="160" t="s">
        <v>6593</v>
      </c>
    </row>
    <row r="4849" spans="1:12" ht="25.5" hidden="1" x14ac:dyDescent="0.2">
      <c r="A4849" s="3">
        <v>4843</v>
      </c>
      <c r="B4849" s="97" t="s">
        <v>8676</v>
      </c>
      <c r="C4849" s="98" t="s">
        <v>6594</v>
      </c>
      <c r="D4849" s="97">
        <v>4</v>
      </c>
      <c r="E4849" s="97"/>
      <c r="F4849" s="97" t="s">
        <v>5902</v>
      </c>
      <c r="G4849" s="160" t="s">
        <v>3712</v>
      </c>
      <c r="H4849" s="557">
        <v>111800</v>
      </c>
      <c r="I4849" s="97" t="s">
        <v>306</v>
      </c>
      <c r="J4849" s="160" t="s">
        <v>5951</v>
      </c>
      <c r="K4849" s="160">
        <v>277</v>
      </c>
      <c r="L4849" s="160" t="s">
        <v>6593</v>
      </c>
    </row>
    <row r="4850" spans="1:12" ht="25.5" hidden="1" x14ac:dyDescent="0.2">
      <c r="A4850" s="3">
        <v>4844</v>
      </c>
      <c r="B4850" s="97" t="s">
        <v>8676</v>
      </c>
      <c r="C4850" s="98" t="s">
        <v>6720</v>
      </c>
      <c r="D4850" s="97">
        <v>8</v>
      </c>
      <c r="E4850" s="97"/>
      <c r="F4850" s="97" t="s">
        <v>5902</v>
      </c>
      <c r="G4850" s="160" t="s">
        <v>3712</v>
      </c>
      <c r="H4850" s="557">
        <v>223600</v>
      </c>
      <c r="I4850" s="97" t="s">
        <v>306</v>
      </c>
      <c r="J4850" s="160" t="s">
        <v>5951</v>
      </c>
      <c r="K4850" s="160">
        <v>277</v>
      </c>
      <c r="L4850" s="160" t="s">
        <v>6593</v>
      </c>
    </row>
    <row r="4851" spans="1:12" ht="25.5" hidden="1" x14ac:dyDescent="0.2">
      <c r="A4851" s="3">
        <v>4845</v>
      </c>
      <c r="B4851" s="97" t="s">
        <v>8676</v>
      </c>
      <c r="C4851" s="98" t="s">
        <v>6334</v>
      </c>
      <c r="D4851" s="97">
        <v>2</v>
      </c>
      <c r="E4851" s="97"/>
      <c r="F4851" s="97" t="s">
        <v>5902</v>
      </c>
      <c r="G4851" s="160" t="s">
        <v>6335</v>
      </c>
      <c r="H4851" s="557">
        <v>51600</v>
      </c>
      <c r="I4851" s="97" t="s">
        <v>306</v>
      </c>
      <c r="J4851" s="160" t="s">
        <v>5951</v>
      </c>
      <c r="K4851" s="160">
        <v>277</v>
      </c>
      <c r="L4851" s="160" t="s">
        <v>6593</v>
      </c>
    </row>
    <row r="4852" spans="1:12" ht="25.5" hidden="1" x14ac:dyDescent="0.2">
      <c r="A4852" s="3">
        <v>4846</v>
      </c>
      <c r="B4852" s="97" t="s">
        <v>8676</v>
      </c>
      <c r="C4852" s="98" t="s">
        <v>6336</v>
      </c>
      <c r="D4852" s="97">
        <v>9</v>
      </c>
      <c r="E4852" s="97"/>
      <c r="F4852" s="97" t="s">
        <v>5902</v>
      </c>
      <c r="G4852" s="160" t="s">
        <v>6337</v>
      </c>
      <c r="H4852" s="557">
        <v>73215</v>
      </c>
      <c r="I4852" s="97" t="s">
        <v>306</v>
      </c>
      <c r="J4852" s="160" t="s">
        <v>5951</v>
      </c>
      <c r="K4852" s="160">
        <v>277</v>
      </c>
      <c r="L4852" s="160" t="s">
        <v>6593</v>
      </c>
    </row>
    <row r="4853" spans="1:12" hidden="1" x14ac:dyDescent="0.2">
      <c r="A4853" s="3">
        <v>4847</v>
      </c>
      <c r="B4853" s="97" t="s">
        <v>8676</v>
      </c>
      <c r="C4853" s="98" t="s">
        <v>6597</v>
      </c>
      <c r="D4853" s="97">
        <v>10</v>
      </c>
      <c r="E4853" s="97"/>
      <c r="F4853" s="97" t="s">
        <v>5902</v>
      </c>
      <c r="G4853" s="160" t="s">
        <v>6598</v>
      </c>
      <c r="H4853" s="557">
        <v>85000</v>
      </c>
      <c r="I4853" s="97" t="s">
        <v>306</v>
      </c>
      <c r="J4853" s="160" t="s">
        <v>5951</v>
      </c>
      <c r="K4853" s="160">
        <v>277</v>
      </c>
      <c r="L4853" s="160" t="s">
        <v>6593</v>
      </c>
    </row>
    <row r="4854" spans="1:12" ht="25.5" hidden="1" x14ac:dyDescent="0.2">
      <c r="A4854" s="3">
        <v>4848</v>
      </c>
      <c r="B4854" s="97" t="s">
        <v>8676</v>
      </c>
      <c r="C4854" s="98" t="s">
        <v>6721</v>
      </c>
      <c r="D4854" s="97">
        <v>8</v>
      </c>
      <c r="E4854" s="97"/>
      <c r="F4854" s="97" t="s">
        <v>5902</v>
      </c>
      <c r="G4854" s="160" t="s">
        <v>6722</v>
      </c>
      <c r="H4854" s="557">
        <v>227200</v>
      </c>
      <c r="I4854" s="97" t="s">
        <v>306</v>
      </c>
      <c r="J4854" s="160" t="s">
        <v>5951</v>
      </c>
      <c r="K4854" s="160">
        <v>278</v>
      </c>
      <c r="L4854" s="160" t="s">
        <v>6723</v>
      </c>
    </row>
    <row r="4855" spans="1:12" ht="25.5" hidden="1" x14ac:dyDescent="0.2">
      <c r="A4855" s="3">
        <v>4849</v>
      </c>
      <c r="B4855" s="97" t="s">
        <v>8676</v>
      </c>
      <c r="C4855" s="98" t="s">
        <v>6724</v>
      </c>
      <c r="D4855" s="97">
        <v>6</v>
      </c>
      <c r="E4855" s="97"/>
      <c r="F4855" s="97" t="s">
        <v>5902</v>
      </c>
      <c r="G4855" s="160" t="s">
        <v>6725</v>
      </c>
      <c r="H4855" s="557">
        <v>120000</v>
      </c>
      <c r="I4855" s="97" t="s">
        <v>306</v>
      </c>
      <c r="J4855" s="160" t="s">
        <v>5951</v>
      </c>
      <c r="K4855" s="160">
        <v>278</v>
      </c>
      <c r="L4855" s="160" t="s">
        <v>6726</v>
      </c>
    </row>
    <row r="4856" spans="1:12" ht="25.5" hidden="1" x14ac:dyDescent="0.2">
      <c r="A4856" s="3">
        <v>4850</v>
      </c>
      <c r="B4856" s="97" t="s">
        <v>8676</v>
      </c>
      <c r="C4856" s="98" t="s">
        <v>6345</v>
      </c>
      <c r="D4856" s="97">
        <v>1</v>
      </c>
      <c r="E4856" s="97"/>
      <c r="F4856" s="97" t="s">
        <v>5902</v>
      </c>
      <c r="G4856" s="160" t="s">
        <v>6346</v>
      </c>
      <c r="H4856" s="557">
        <v>8130</v>
      </c>
      <c r="I4856" s="97" t="s">
        <v>306</v>
      </c>
      <c r="J4856" s="160" t="s">
        <v>5951</v>
      </c>
      <c r="K4856" s="160">
        <v>278</v>
      </c>
      <c r="L4856" s="160" t="s">
        <v>6599</v>
      </c>
    </row>
    <row r="4857" spans="1:12" hidden="1" x14ac:dyDescent="0.2">
      <c r="A4857" s="3">
        <v>4851</v>
      </c>
      <c r="B4857" s="97" t="s">
        <v>8676</v>
      </c>
      <c r="C4857" s="98" t="s">
        <v>2010</v>
      </c>
      <c r="D4857" s="97">
        <v>5</v>
      </c>
      <c r="E4857" s="97"/>
      <c r="F4857" s="97" t="s">
        <v>5902</v>
      </c>
      <c r="G4857" s="160" t="s">
        <v>6727</v>
      </c>
      <c r="H4857" s="557">
        <v>29975</v>
      </c>
      <c r="I4857" s="97" t="s">
        <v>306</v>
      </c>
      <c r="J4857" s="160" t="s">
        <v>5951</v>
      </c>
      <c r="K4857" s="160">
        <v>278</v>
      </c>
      <c r="L4857" s="160"/>
    </row>
    <row r="4858" spans="1:12" ht="51" hidden="1" x14ac:dyDescent="0.2">
      <c r="A4858" s="3">
        <v>4852</v>
      </c>
      <c r="B4858" s="97" t="s">
        <v>8676</v>
      </c>
      <c r="C4858" s="98" t="s">
        <v>6728</v>
      </c>
      <c r="D4858" s="97">
        <v>2</v>
      </c>
      <c r="E4858" s="97"/>
      <c r="F4858" s="97" t="s">
        <v>5902</v>
      </c>
      <c r="G4858" s="160" t="s">
        <v>6729</v>
      </c>
      <c r="H4858" s="557">
        <v>140000</v>
      </c>
      <c r="I4858" s="97" t="s">
        <v>364</v>
      </c>
      <c r="J4858" s="160" t="s">
        <v>5951</v>
      </c>
      <c r="K4858" s="160">
        <v>304</v>
      </c>
      <c r="L4858" s="160" t="s">
        <v>6730</v>
      </c>
    </row>
    <row r="4859" spans="1:12" ht="25.5" hidden="1" x14ac:dyDescent="0.2">
      <c r="A4859" s="3">
        <v>4853</v>
      </c>
      <c r="B4859" s="97" t="s">
        <v>8676</v>
      </c>
      <c r="C4859" s="98" t="s">
        <v>6731</v>
      </c>
      <c r="D4859" s="97">
        <v>8</v>
      </c>
      <c r="E4859" s="97"/>
      <c r="F4859" s="97" t="s">
        <v>5902</v>
      </c>
      <c r="G4859" s="160" t="s">
        <v>6670</v>
      </c>
      <c r="H4859" s="557">
        <v>200000</v>
      </c>
      <c r="I4859" s="97" t="s">
        <v>364</v>
      </c>
      <c r="J4859" s="160" t="s">
        <v>5951</v>
      </c>
      <c r="K4859" s="160">
        <v>304</v>
      </c>
      <c r="L4859" s="160" t="s">
        <v>6732</v>
      </c>
    </row>
    <row r="4860" spans="1:12" ht="38.25" hidden="1" x14ac:dyDescent="0.2">
      <c r="A4860" s="3">
        <v>4854</v>
      </c>
      <c r="B4860" s="97" t="s">
        <v>8676</v>
      </c>
      <c r="C4860" s="98" t="s">
        <v>6664</v>
      </c>
      <c r="D4860" s="97">
        <v>100</v>
      </c>
      <c r="E4860" s="97"/>
      <c r="F4860" s="97" t="s">
        <v>5902</v>
      </c>
      <c r="G4860" s="160" t="s">
        <v>6665</v>
      </c>
      <c r="H4860" s="557">
        <v>40000</v>
      </c>
      <c r="I4860" s="97" t="s">
        <v>364</v>
      </c>
      <c r="J4860" s="160" t="s">
        <v>5951</v>
      </c>
      <c r="K4860" s="160">
        <v>304</v>
      </c>
      <c r="L4860" s="160" t="s">
        <v>6733</v>
      </c>
    </row>
    <row r="4861" spans="1:12" ht="38.25" hidden="1" x14ac:dyDescent="0.2">
      <c r="A4861" s="3">
        <v>4855</v>
      </c>
      <c r="B4861" s="97" t="s">
        <v>8676</v>
      </c>
      <c r="C4861" s="98" t="s">
        <v>6667</v>
      </c>
      <c r="D4861" s="97">
        <v>100</v>
      </c>
      <c r="E4861" s="97"/>
      <c r="F4861" s="97" t="s">
        <v>5902</v>
      </c>
      <c r="G4861" s="160" t="s">
        <v>6665</v>
      </c>
      <c r="H4861" s="557">
        <v>40000</v>
      </c>
      <c r="I4861" s="97" t="s">
        <v>364</v>
      </c>
      <c r="J4861" s="160" t="s">
        <v>5951</v>
      </c>
      <c r="K4861" s="160">
        <v>304</v>
      </c>
      <c r="L4861" s="160" t="s">
        <v>6733</v>
      </c>
    </row>
    <row r="4862" spans="1:12" ht="38.25" hidden="1" x14ac:dyDescent="0.2">
      <c r="A4862" s="3">
        <v>4856</v>
      </c>
      <c r="B4862" s="97" t="s">
        <v>8676</v>
      </c>
      <c r="C4862" s="98" t="s">
        <v>6668</v>
      </c>
      <c r="D4862" s="97">
        <v>100</v>
      </c>
      <c r="E4862" s="97"/>
      <c r="F4862" s="97" t="s">
        <v>5902</v>
      </c>
      <c r="G4862" s="160" t="s">
        <v>6665</v>
      </c>
      <c r="H4862" s="557">
        <v>40000</v>
      </c>
      <c r="I4862" s="97" t="s">
        <v>364</v>
      </c>
      <c r="J4862" s="160" t="s">
        <v>5951</v>
      </c>
      <c r="K4862" s="160">
        <v>304</v>
      </c>
      <c r="L4862" s="160" t="s">
        <v>6733</v>
      </c>
    </row>
    <row r="4863" spans="1:12" ht="38.25" hidden="1" x14ac:dyDescent="0.2">
      <c r="A4863" s="3">
        <v>4857</v>
      </c>
      <c r="B4863" s="97" t="s">
        <v>8676</v>
      </c>
      <c r="C4863" s="98" t="s">
        <v>6669</v>
      </c>
      <c r="D4863" s="97">
        <v>5</v>
      </c>
      <c r="E4863" s="97"/>
      <c r="F4863" s="97" t="s">
        <v>5902</v>
      </c>
      <c r="G4863" s="160" t="s">
        <v>6670</v>
      </c>
      <c r="H4863" s="557">
        <v>125000</v>
      </c>
      <c r="I4863" s="97" t="s">
        <v>364</v>
      </c>
      <c r="J4863" s="160" t="s">
        <v>5951</v>
      </c>
      <c r="K4863" s="160">
        <v>304</v>
      </c>
      <c r="L4863" s="160" t="s">
        <v>6734</v>
      </c>
    </row>
    <row r="4864" spans="1:12" hidden="1" x14ac:dyDescent="0.2">
      <c r="A4864" s="3">
        <v>4858</v>
      </c>
      <c r="B4864" s="97" t="s">
        <v>8676</v>
      </c>
      <c r="C4864" s="98" t="s">
        <v>6671</v>
      </c>
      <c r="D4864" s="97">
        <v>5</v>
      </c>
      <c r="E4864" s="97"/>
      <c r="F4864" s="97" t="s">
        <v>5902</v>
      </c>
      <c r="G4864" s="160" t="s">
        <v>6672</v>
      </c>
      <c r="H4864" s="557">
        <v>27050</v>
      </c>
      <c r="I4864" s="97" t="s">
        <v>364</v>
      </c>
      <c r="J4864" s="160" t="s">
        <v>5951</v>
      </c>
      <c r="K4864" s="160">
        <v>304</v>
      </c>
      <c r="L4864" s="160" t="s">
        <v>6733</v>
      </c>
    </row>
    <row r="4865" spans="1:12" ht="25.5" hidden="1" x14ac:dyDescent="0.2">
      <c r="A4865" s="3">
        <v>4859</v>
      </c>
      <c r="B4865" s="97" t="s">
        <v>8676</v>
      </c>
      <c r="C4865" s="98" t="s">
        <v>6673</v>
      </c>
      <c r="D4865" s="97">
        <v>3</v>
      </c>
      <c r="E4865" s="97"/>
      <c r="F4865" s="97" t="s">
        <v>5902</v>
      </c>
      <c r="G4865" s="160" t="s">
        <v>6672</v>
      </c>
      <c r="H4865" s="557">
        <v>12780</v>
      </c>
      <c r="I4865" s="97" t="s">
        <v>364</v>
      </c>
      <c r="J4865" s="160" t="s">
        <v>5951</v>
      </c>
      <c r="K4865" s="160">
        <v>304</v>
      </c>
      <c r="L4865" s="160" t="s">
        <v>6733</v>
      </c>
    </row>
    <row r="4866" spans="1:12" ht="25.5" hidden="1" x14ac:dyDescent="0.2">
      <c r="A4866" s="3">
        <v>4860</v>
      </c>
      <c r="B4866" s="97" t="s">
        <v>8676</v>
      </c>
      <c r="C4866" s="98" t="s">
        <v>6674</v>
      </c>
      <c r="D4866" s="97">
        <v>15</v>
      </c>
      <c r="E4866" s="97"/>
      <c r="F4866" s="97" t="s">
        <v>5902</v>
      </c>
      <c r="G4866" s="160" t="s">
        <v>6675</v>
      </c>
      <c r="H4866" s="557">
        <v>24300</v>
      </c>
      <c r="I4866" s="97" t="s">
        <v>364</v>
      </c>
      <c r="J4866" s="160" t="s">
        <v>5951</v>
      </c>
      <c r="K4866" s="160">
        <v>304</v>
      </c>
      <c r="L4866" s="160" t="s">
        <v>6733</v>
      </c>
    </row>
    <row r="4867" spans="1:12" hidden="1" x14ac:dyDescent="0.2">
      <c r="A4867" s="3">
        <v>4861</v>
      </c>
      <c r="B4867" s="97" t="s">
        <v>8676</v>
      </c>
      <c r="C4867" s="98" t="s">
        <v>6735</v>
      </c>
      <c r="D4867" s="97">
        <v>15</v>
      </c>
      <c r="E4867" s="97"/>
      <c r="F4867" s="97" t="s">
        <v>5902</v>
      </c>
      <c r="G4867" s="160" t="s">
        <v>6670</v>
      </c>
      <c r="H4867" s="557">
        <v>41250</v>
      </c>
      <c r="I4867" s="97" t="s">
        <v>364</v>
      </c>
      <c r="J4867" s="160" t="s">
        <v>5951</v>
      </c>
      <c r="K4867" s="160">
        <v>304</v>
      </c>
      <c r="L4867" s="160" t="s">
        <v>6733</v>
      </c>
    </row>
    <row r="4868" spans="1:12" ht="25.5" hidden="1" x14ac:dyDescent="0.2">
      <c r="A4868" s="3">
        <v>4862</v>
      </c>
      <c r="B4868" s="97" t="s">
        <v>8676</v>
      </c>
      <c r="C4868" s="98" t="s">
        <v>6676</v>
      </c>
      <c r="D4868" s="97">
        <v>8</v>
      </c>
      <c r="E4868" s="97"/>
      <c r="F4868" s="97" t="s">
        <v>5902</v>
      </c>
      <c r="G4868" s="160" t="s">
        <v>6677</v>
      </c>
      <c r="H4868" s="557">
        <v>44000</v>
      </c>
      <c r="I4868" s="97" t="s">
        <v>364</v>
      </c>
      <c r="J4868" s="160" t="s">
        <v>5951</v>
      </c>
      <c r="K4868" s="160">
        <v>304</v>
      </c>
      <c r="L4868" s="160" t="s">
        <v>6733</v>
      </c>
    </row>
    <row r="4869" spans="1:12" ht="25.5" hidden="1" x14ac:dyDescent="0.2">
      <c r="A4869" s="3">
        <v>4863</v>
      </c>
      <c r="B4869" s="97" t="s">
        <v>8676</v>
      </c>
      <c r="C4869" s="98" t="s">
        <v>6678</v>
      </c>
      <c r="D4869" s="97">
        <v>6</v>
      </c>
      <c r="E4869" s="97"/>
      <c r="F4869" s="97" t="s">
        <v>5902</v>
      </c>
      <c r="G4869" s="160" t="s">
        <v>6679</v>
      </c>
      <c r="H4869" s="557">
        <v>18000</v>
      </c>
      <c r="I4869" s="97" t="s">
        <v>364</v>
      </c>
      <c r="J4869" s="160" t="s">
        <v>5951</v>
      </c>
      <c r="K4869" s="160">
        <v>304</v>
      </c>
      <c r="L4869" s="160"/>
    </row>
    <row r="4870" spans="1:12" ht="25.5" hidden="1" x14ac:dyDescent="0.2">
      <c r="A4870" s="3">
        <v>4864</v>
      </c>
      <c r="B4870" s="97" t="s">
        <v>8676</v>
      </c>
      <c r="C4870" s="98" t="s">
        <v>6680</v>
      </c>
      <c r="D4870" s="97">
        <v>6</v>
      </c>
      <c r="E4870" s="97"/>
      <c r="F4870" s="97" t="s">
        <v>5902</v>
      </c>
      <c r="G4870" s="160" t="s">
        <v>6681</v>
      </c>
      <c r="H4870" s="557">
        <v>18000</v>
      </c>
      <c r="I4870" s="97" t="s">
        <v>364</v>
      </c>
      <c r="J4870" s="160" t="s">
        <v>5951</v>
      </c>
      <c r="K4870" s="160">
        <v>304</v>
      </c>
      <c r="L4870" s="160"/>
    </row>
    <row r="4871" spans="1:12" ht="25.5" hidden="1" x14ac:dyDescent="0.2">
      <c r="A4871" s="3">
        <v>4865</v>
      </c>
      <c r="B4871" s="97" t="s">
        <v>8676</v>
      </c>
      <c r="C4871" s="98" t="s">
        <v>6682</v>
      </c>
      <c r="D4871" s="97">
        <v>15</v>
      </c>
      <c r="E4871" s="97"/>
      <c r="F4871" s="97" t="s">
        <v>5902</v>
      </c>
      <c r="G4871" s="160" t="s">
        <v>6683</v>
      </c>
      <c r="H4871" s="557">
        <v>75000</v>
      </c>
      <c r="I4871" s="97" t="s">
        <v>364</v>
      </c>
      <c r="J4871" s="160" t="s">
        <v>5951</v>
      </c>
      <c r="K4871" s="160">
        <v>304</v>
      </c>
      <c r="L4871" s="160" t="s">
        <v>6733</v>
      </c>
    </row>
    <row r="4872" spans="1:12" hidden="1" x14ac:dyDescent="0.2">
      <c r="A4872" s="3">
        <v>4866</v>
      </c>
      <c r="B4872" s="97" t="s">
        <v>8676</v>
      </c>
      <c r="C4872" s="98" t="s">
        <v>6684</v>
      </c>
      <c r="D4872" s="97">
        <v>1</v>
      </c>
      <c r="E4872" s="97"/>
      <c r="F4872" s="97" t="s">
        <v>5902</v>
      </c>
      <c r="G4872" s="160">
        <v>39101907</v>
      </c>
      <c r="H4872" s="557">
        <v>70000</v>
      </c>
      <c r="I4872" s="97" t="s">
        <v>364</v>
      </c>
      <c r="J4872" s="160" t="s">
        <v>5951</v>
      </c>
      <c r="K4872" s="160">
        <v>304</v>
      </c>
      <c r="L4872" s="160" t="s">
        <v>6736</v>
      </c>
    </row>
    <row r="4873" spans="1:12" hidden="1" x14ac:dyDescent="0.2">
      <c r="A4873" s="3">
        <v>4867</v>
      </c>
      <c r="B4873" s="97" t="s">
        <v>8676</v>
      </c>
      <c r="C4873" s="98" t="s">
        <v>6685</v>
      </c>
      <c r="D4873" s="97">
        <v>4</v>
      </c>
      <c r="E4873" s="97"/>
      <c r="F4873" s="97" t="s">
        <v>5902</v>
      </c>
      <c r="G4873" s="160" t="s">
        <v>6686</v>
      </c>
      <c r="H4873" s="557">
        <v>18560</v>
      </c>
      <c r="I4873" s="97" t="s">
        <v>364</v>
      </c>
      <c r="J4873" s="160" t="s">
        <v>5951</v>
      </c>
      <c r="K4873" s="160">
        <v>304</v>
      </c>
      <c r="L4873" s="160" t="s">
        <v>6733</v>
      </c>
    </row>
    <row r="4874" spans="1:12" hidden="1" x14ac:dyDescent="0.2">
      <c r="A4874" s="3">
        <v>4868</v>
      </c>
      <c r="B4874" s="97" t="s">
        <v>8676</v>
      </c>
      <c r="C4874" s="98" t="s">
        <v>6737</v>
      </c>
      <c r="D4874" s="97">
        <v>2</v>
      </c>
      <c r="E4874" s="97"/>
      <c r="F4874" s="97" t="s">
        <v>5902</v>
      </c>
      <c r="G4874" s="160" t="s">
        <v>6691</v>
      </c>
      <c r="H4874" s="557">
        <v>37599.620000000003</v>
      </c>
      <c r="I4874" s="97" t="s">
        <v>2141</v>
      </c>
      <c r="J4874" s="160" t="s">
        <v>5951</v>
      </c>
      <c r="K4874" s="160">
        <v>309</v>
      </c>
      <c r="L4874" s="160"/>
    </row>
    <row r="4875" spans="1:12" hidden="1" x14ac:dyDescent="0.2">
      <c r="A4875" s="3">
        <v>4869</v>
      </c>
      <c r="B4875" s="97" t="s">
        <v>8676</v>
      </c>
      <c r="C4875" s="98" t="s">
        <v>6738</v>
      </c>
      <c r="D4875" s="97">
        <v>2</v>
      </c>
      <c r="E4875" s="97"/>
      <c r="F4875" s="97" t="s">
        <v>5902</v>
      </c>
      <c r="G4875" s="160" t="s">
        <v>6739</v>
      </c>
      <c r="H4875" s="557">
        <v>34200</v>
      </c>
      <c r="I4875" s="97" t="s">
        <v>2141</v>
      </c>
      <c r="J4875" s="160" t="s">
        <v>5951</v>
      </c>
      <c r="K4875" s="160">
        <v>309</v>
      </c>
      <c r="L4875" s="160"/>
    </row>
    <row r="4876" spans="1:12" ht="25.5" hidden="1" x14ac:dyDescent="0.2">
      <c r="A4876" s="3">
        <v>4870</v>
      </c>
      <c r="B4876" s="97" t="s">
        <v>8676</v>
      </c>
      <c r="C4876" s="98" t="s">
        <v>6740</v>
      </c>
      <c r="D4876" s="97">
        <v>15</v>
      </c>
      <c r="E4876" s="97"/>
      <c r="F4876" s="97" t="s">
        <v>5902</v>
      </c>
      <c r="G4876" s="160" t="s">
        <v>6741</v>
      </c>
      <c r="H4876" s="557">
        <v>104250</v>
      </c>
      <c r="I4876" s="97" t="s">
        <v>2141</v>
      </c>
      <c r="J4876" s="160" t="s">
        <v>5951</v>
      </c>
      <c r="K4876" s="160">
        <v>309</v>
      </c>
      <c r="L4876" s="160"/>
    </row>
    <row r="4877" spans="1:12" ht="25.5" hidden="1" x14ac:dyDescent="0.2">
      <c r="A4877" s="3">
        <v>4871</v>
      </c>
      <c r="B4877" s="97" t="s">
        <v>8676</v>
      </c>
      <c r="C4877" s="98" t="s">
        <v>6623</v>
      </c>
      <c r="D4877" s="97">
        <v>1</v>
      </c>
      <c r="E4877" s="97"/>
      <c r="F4877" s="97" t="s">
        <v>5902</v>
      </c>
      <c r="G4877" s="160" t="s">
        <v>6625</v>
      </c>
      <c r="H4877" s="557">
        <v>2250</v>
      </c>
      <c r="I4877" s="97" t="s">
        <v>35</v>
      </c>
      <c r="J4877" s="160" t="s">
        <v>5951</v>
      </c>
      <c r="K4877" s="160">
        <v>314</v>
      </c>
      <c r="L4877" s="160" t="s">
        <v>6620</v>
      </c>
    </row>
    <row r="4878" spans="1:12" ht="25.5" hidden="1" x14ac:dyDescent="0.2">
      <c r="A4878" s="3">
        <v>4872</v>
      </c>
      <c r="B4878" s="97" t="s">
        <v>8676</v>
      </c>
      <c r="C4878" s="98" t="s">
        <v>6637</v>
      </c>
      <c r="D4878" s="97">
        <v>1</v>
      </c>
      <c r="E4878" s="97"/>
      <c r="F4878" s="97" t="s">
        <v>5902</v>
      </c>
      <c r="G4878" s="160" t="s">
        <v>6638</v>
      </c>
      <c r="H4878" s="557">
        <v>1835</v>
      </c>
      <c r="I4878" s="97" t="s">
        <v>35</v>
      </c>
      <c r="J4878" s="160" t="s">
        <v>5951</v>
      </c>
      <c r="K4878" s="160">
        <v>314</v>
      </c>
      <c r="L4878" s="160" t="s">
        <v>6620</v>
      </c>
    </row>
    <row r="4879" spans="1:12" ht="38.25" hidden="1" x14ac:dyDescent="0.2">
      <c r="A4879" s="3">
        <v>4873</v>
      </c>
      <c r="B4879" s="97" t="s">
        <v>8676</v>
      </c>
      <c r="C4879" s="98" t="s">
        <v>6368</v>
      </c>
      <c r="D4879" s="97">
        <v>200</v>
      </c>
      <c r="E4879" s="97"/>
      <c r="F4879" s="97" t="s">
        <v>5902</v>
      </c>
      <c r="G4879" s="160" t="s">
        <v>6370</v>
      </c>
      <c r="H4879" s="557">
        <v>1930</v>
      </c>
      <c r="I4879" s="97" t="s">
        <v>35</v>
      </c>
      <c r="J4879" s="160" t="s">
        <v>5951</v>
      </c>
      <c r="K4879" s="160">
        <v>314</v>
      </c>
      <c r="L4879" s="160" t="s">
        <v>6620</v>
      </c>
    </row>
    <row r="4880" spans="1:12" ht="38.25" hidden="1" x14ac:dyDescent="0.2">
      <c r="A4880" s="3">
        <v>4874</v>
      </c>
      <c r="B4880" s="97" t="s">
        <v>8676</v>
      </c>
      <c r="C4880" s="98" t="s">
        <v>6372</v>
      </c>
      <c r="D4880" s="97">
        <v>100</v>
      </c>
      <c r="E4880" s="97"/>
      <c r="F4880" s="97" t="s">
        <v>5902</v>
      </c>
      <c r="G4880" s="160" t="s">
        <v>6370</v>
      </c>
      <c r="H4880" s="557">
        <v>1510</v>
      </c>
      <c r="I4880" s="97" t="s">
        <v>35</v>
      </c>
      <c r="J4880" s="160" t="s">
        <v>5951</v>
      </c>
      <c r="K4880" s="160">
        <v>314</v>
      </c>
      <c r="L4880" s="160" t="s">
        <v>6620</v>
      </c>
    </row>
    <row r="4881" spans="1:12" ht="38.25" hidden="1" x14ac:dyDescent="0.2">
      <c r="A4881" s="3">
        <v>4875</v>
      </c>
      <c r="B4881" s="97" t="s">
        <v>8676</v>
      </c>
      <c r="C4881" s="98" t="s">
        <v>6374</v>
      </c>
      <c r="D4881" s="97">
        <v>200</v>
      </c>
      <c r="E4881" s="97"/>
      <c r="F4881" s="97" t="s">
        <v>5902</v>
      </c>
      <c r="G4881" s="160" t="s">
        <v>6370</v>
      </c>
      <c r="H4881" s="557">
        <v>2770</v>
      </c>
      <c r="I4881" s="97" t="s">
        <v>35</v>
      </c>
      <c r="J4881" s="160" t="s">
        <v>5951</v>
      </c>
      <c r="K4881" s="160">
        <v>314</v>
      </c>
      <c r="L4881" s="160" t="s">
        <v>6620</v>
      </c>
    </row>
    <row r="4882" spans="1:12" ht="25.5" hidden="1" x14ac:dyDescent="0.2">
      <c r="A4882" s="3">
        <v>4876</v>
      </c>
      <c r="B4882" s="97" t="s">
        <v>8676</v>
      </c>
      <c r="C4882" s="98" t="s">
        <v>6375</v>
      </c>
      <c r="D4882" s="97">
        <v>200</v>
      </c>
      <c r="E4882" s="97"/>
      <c r="F4882" s="97" t="s">
        <v>5902</v>
      </c>
      <c r="G4882" s="160" t="s">
        <v>6376</v>
      </c>
      <c r="H4882" s="557">
        <v>1680</v>
      </c>
      <c r="I4882" s="97" t="s">
        <v>35</v>
      </c>
      <c r="J4882" s="160" t="s">
        <v>5951</v>
      </c>
      <c r="K4882" s="160">
        <v>314</v>
      </c>
      <c r="L4882" s="160" t="s">
        <v>6620</v>
      </c>
    </row>
    <row r="4883" spans="1:12" ht="38.25" hidden="1" x14ac:dyDescent="0.2">
      <c r="A4883" s="3">
        <v>4877</v>
      </c>
      <c r="B4883" s="97" t="s">
        <v>8676</v>
      </c>
      <c r="C4883" s="98" t="s">
        <v>6377</v>
      </c>
      <c r="D4883" s="97">
        <v>100</v>
      </c>
      <c r="E4883" s="97"/>
      <c r="F4883" s="97" t="s">
        <v>5902</v>
      </c>
      <c r="G4883" s="160" t="s">
        <v>6376</v>
      </c>
      <c r="H4883" s="557">
        <v>900</v>
      </c>
      <c r="I4883" s="97" t="s">
        <v>35</v>
      </c>
      <c r="J4883" s="160" t="s">
        <v>5951</v>
      </c>
      <c r="K4883" s="160">
        <v>314</v>
      </c>
      <c r="L4883" s="160" t="s">
        <v>6620</v>
      </c>
    </row>
    <row r="4884" spans="1:12" ht="25.5" hidden="1" x14ac:dyDescent="0.2">
      <c r="A4884" s="3">
        <v>4878</v>
      </c>
      <c r="B4884" s="97" t="s">
        <v>8676</v>
      </c>
      <c r="C4884" s="98" t="s">
        <v>6378</v>
      </c>
      <c r="D4884" s="97">
        <v>200</v>
      </c>
      <c r="E4884" s="97"/>
      <c r="F4884" s="97" t="s">
        <v>5902</v>
      </c>
      <c r="G4884" s="160" t="s">
        <v>6376</v>
      </c>
      <c r="H4884" s="557">
        <v>2800</v>
      </c>
      <c r="I4884" s="97" t="s">
        <v>35</v>
      </c>
      <c r="J4884" s="160" t="s">
        <v>5951</v>
      </c>
      <c r="K4884" s="160">
        <v>314</v>
      </c>
      <c r="L4884" s="160" t="s">
        <v>6620</v>
      </c>
    </row>
    <row r="4885" spans="1:12" ht="25.5" hidden="1" x14ac:dyDescent="0.2">
      <c r="A4885" s="3">
        <v>4879</v>
      </c>
      <c r="B4885" s="97" t="s">
        <v>8676</v>
      </c>
      <c r="C4885" s="98" t="s">
        <v>6635</v>
      </c>
      <c r="D4885" s="97">
        <v>10</v>
      </c>
      <c r="E4885" s="97"/>
      <c r="F4885" s="97" t="s">
        <v>5902</v>
      </c>
      <c r="G4885" s="160" t="s">
        <v>6636</v>
      </c>
      <c r="H4885" s="557">
        <v>91000</v>
      </c>
      <c r="I4885" s="97" t="s">
        <v>35</v>
      </c>
      <c r="J4885" s="160" t="s">
        <v>5951</v>
      </c>
      <c r="K4885" s="160">
        <v>314</v>
      </c>
      <c r="L4885" s="160"/>
    </row>
    <row r="4886" spans="1:12" ht="25.5" hidden="1" x14ac:dyDescent="0.2">
      <c r="A4886" s="3">
        <v>4880</v>
      </c>
      <c r="B4886" s="97" t="s">
        <v>8676</v>
      </c>
      <c r="C4886" s="98" t="s">
        <v>6634</v>
      </c>
      <c r="D4886" s="97">
        <v>7</v>
      </c>
      <c r="E4886" s="97"/>
      <c r="F4886" s="97" t="s">
        <v>5902</v>
      </c>
      <c r="G4886" s="160">
        <v>30101503</v>
      </c>
      <c r="H4886" s="557">
        <v>762545</v>
      </c>
      <c r="I4886" s="97" t="s">
        <v>35</v>
      </c>
      <c r="J4886" s="160" t="s">
        <v>5951</v>
      </c>
      <c r="K4886" s="160">
        <v>314</v>
      </c>
      <c r="L4886" s="160"/>
    </row>
    <row r="4887" spans="1:12" hidden="1" x14ac:dyDescent="0.2">
      <c r="A4887" s="3">
        <v>4881</v>
      </c>
      <c r="B4887" s="97" t="s">
        <v>8676</v>
      </c>
      <c r="C4887" s="98" t="s">
        <v>6628</v>
      </c>
      <c r="D4887" s="97">
        <v>4</v>
      </c>
      <c r="E4887" s="97"/>
      <c r="F4887" s="97" t="s">
        <v>5902</v>
      </c>
      <c r="G4887" s="160" t="s">
        <v>6629</v>
      </c>
      <c r="H4887" s="557">
        <v>11400</v>
      </c>
      <c r="I4887" s="97" t="s">
        <v>35</v>
      </c>
      <c r="J4887" s="160" t="s">
        <v>5951</v>
      </c>
      <c r="K4887" s="160">
        <v>314</v>
      </c>
      <c r="L4887" s="160"/>
    </row>
    <row r="4888" spans="1:12" hidden="1" x14ac:dyDescent="0.2">
      <c r="A4888" s="3">
        <v>4882</v>
      </c>
      <c r="B4888" s="97" t="s">
        <v>8676</v>
      </c>
      <c r="C4888" s="98" t="s">
        <v>6632</v>
      </c>
      <c r="D4888" s="97">
        <v>6</v>
      </c>
      <c r="E4888" s="97"/>
      <c r="F4888" s="97" t="s">
        <v>5902</v>
      </c>
      <c r="G4888" s="160" t="s">
        <v>6633</v>
      </c>
      <c r="H4888" s="557">
        <v>38220</v>
      </c>
      <c r="I4888" s="97" t="s">
        <v>35</v>
      </c>
      <c r="J4888" s="160" t="s">
        <v>5951</v>
      </c>
      <c r="K4888" s="160">
        <v>314</v>
      </c>
      <c r="L4888" s="160"/>
    </row>
    <row r="4889" spans="1:12" ht="25.5" hidden="1" x14ac:dyDescent="0.2">
      <c r="A4889" s="3">
        <v>4883</v>
      </c>
      <c r="B4889" s="97" t="s">
        <v>8676</v>
      </c>
      <c r="C4889" s="98" t="s">
        <v>6379</v>
      </c>
      <c r="D4889" s="97">
        <v>4</v>
      </c>
      <c r="E4889" s="97"/>
      <c r="F4889" s="97" t="s">
        <v>5902</v>
      </c>
      <c r="G4889" s="160" t="s">
        <v>6380</v>
      </c>
      <c r="H4889" s="557">
        <v>91800</v>
      </c>
      <c r="I4889" s="97" t="s">
        <v>35</v>
      </c>
      <c r="J4889" s="160" t="s">
        <v>5951</v>
      </c>
      <c r="K4889" s="160">
        <v>314</v>
      </c>
      <c r="L4889" s="160" t="s">
        <v>6639</v>
      </c>
    </row>
    <row r="4890" spans="1:12" ht="25.5" hidden="1" x14ac:dyDescent="0.2">
      <c r="A4890" s="3">
        <v>4884</v>
      </c>
      <c r="B4890" s="97" t="s">
        <v>8676</v>
      </c>
      <c r="C4890" s="98" t="s">
        <v>6381</v>
      </c>
      <c r="D4890" s="97">
        <v>2</v>
      </c>
      <c r="E4890" s="97"/>
      <c r="F4890" s="97" t="s">
        <v>5902</v>
      </c>
      <c r="G4890" s="160" t="s">
        <v>6383</v>
      </c>
      <c r="H4890" s="557">
        <v>6500</v>
      </c>
      <c r="I4890" s="97" t="s">
        <v>35</v>
      </c>
      <c r="J4890" s="160" t="s">
        <v>5951</v>
      </c>
      <c r="K4890" s="160">
        <v>314</v>
      </c>
      <c r="L4890" s="160" t="s">
        <v>6640</v>
      </c>
    </row>
    <row r="4891" spans="1:12" ht="25.5" hidden="1" x14ac:dyDescent="0.2">
      <c r="A4891" s="3">
        <v>4885</v>
      </c>
      <c r="B4891" s="97" t="s">
        <v>8676</v>
      </c>
      <c r="C4891" s="98" t="s">
        <v>6384</v>
      </c>
      <c r="D4891" s="97">
        <v>2</v>
      </c>
      <c r="E4891" s="97"/>
      <c r="F4891" s="97" t="s">
        <v>5902</v>
      </c>
      <c r="G4891" s="160" t="s">
        <v>6383</v>
      </c>
      <c r="H4891" s="557">
        <v>5300</v>
      </c>
      <c r="I4891" s="97" t="s">
        <v>35</v>
      </c>
      <c r="J4891" s="160" t="s">
        <v>5951</v>
      </c>
      <c r="K4891" s="160">
        <v>314</v>
      </c>
      <c r="L4891" s="160" t="s">
        <v>6640</v>
      </c>
    </row>
    <row r="4892" spans="1:12" ht="25.5" hidden="1" x14ac:dyDescent="0.2">
      <c r="A4892" s="3">
        <v>4886</v>
      </c>
      <c r="B4892" s="97" t="s">
        <v>8676</v>
      </c>
      <c r="C4892" s="98" t="s">
        <v>6385</v>
      </c>
      <c r="D4892" s="97">
        <v>1</v>
      </c>
      <c r="E4892" s="97"/>
      <c r="F4892" s="97" t="s">
        <v>5902</v>
      </c>
      <c r="G4892" s="160" t="s">
        <v>6383</v>
      </c>
      <c r="H4892" s="557">
        <v>10700</v>
      </c>
      <c r="I4892" s="97" t="s">
        <v>35</v>
      </c>
      <c r="J4892" s="160" t="s">
        <v>5951</v>
      </c>
      <c r="K4892" s="160">
        <v>314</v>
      </c>
      <c r="L4892" s="160" t="s">
        <v>6640</v>
      </c>
    </row>
    <row r="4893" spans="1:12" ht="25.5" hidden="1" x14ac:dyDescent="0.2">
      <c r="A4893" s="3">
        <v>4887</v>
      </c>
      <c r="B4893" s="97" t="s">
        <v>8676</v>
      </c>
      <c r="C4893" s="98" t="s">
        <v>6387</v>
      </c>
      <c r="D4893" s="97">
        <v>1</v>
      </c>
      <c r="E4893" s="97"/>
      <c r="F4893" s="97" t="s">
        <v>5902</v>
      </c>
      <c r="G4893" s="160" t="s">
        <v>6383</v>
      </c>
      <c r="H4893" s="557">
        <v>4450</v>
      </c>
      <c r="I4893" s="97" t="s">
        <v>35</v>
      </c>
      <c r="J4893" s="160" t="s">
        <v>5951</v>
      </c>
      <c r="K4893" s="160">
        <v>314</v>
      </c>
      <c r="L4893" s="160" t="s">
        <v>6640</v>
      </c>
    </row>
    <row r="4894" spans="1:12" ht="25.5" hidden="1" x14ac:dyDescent="0.2">
      <c r="A4894" s="3">
        <v>4888</v>
      </c>
      <c r="B4894" s="97" t="s">
        <v>8676</v>
      </c>
      <c r="C4894" s="98" t="s">
        <v>6388</v>
      </c>
      <c r="D4894" s="97">
        <v>1</v>
      </c>
      <c r="E4894" s="97"/>
      <c r="F4894" s="97" t="s">
        <v>5902</v>
      </c>
      <c r="G4894" s="160" t="s">
        <v>6389</v>
      </c>
      <c r="H4894" s="557">
        <v>1000</v>
      </c>
      <c r="I4894" s="97" t="s">
        <v>35</v>
      </c>
      <c r="J4894" s="160" t="s">
        <v>5951</v>
      </c>
      <c r="K4894" s="160">
        <v>314</v>
      </c>
      <c r="L4894" s="160" t="s">
        <v>6640</v>
      </c>
    </row>
    <row r="4895" spans="1:12" ht="25.5" hidden="1" x14ac:dyDescent="0.2">
      <c r="A4895" s="3">
        <v>4889</v>
      </c>
      <c r="B4895" s="97" t="s">
        <v>8676</v>
      </c>
      <c r="C4895" s="98" t="s">
        <v>6390</v>
      </c>
      <c r="D4895" s="97">
        <v>1</v>
      </c>
      <c r="E4895" s="97"/>
      <c r="F4895" s="97" t="s">
        <v>5902</v>
      </c>
      <c r="G4895" s="160" t="s">
        <v>6389</v>
      </c>
      <c r="H4895" s="557">
        <v>3350</v>
      </c>
      <c r="I4895" s="97" t="s">
        <v>35</v>
      </c>
      <c r="J4895" s="160" t="s">
        <v>5951</v>
      </c>
      <c r="K4895" s="160">
        <v>314</v>
      </c>
      <c r="L4895" s="160" t="s">
        <v>6640</v>
      </c>
    </row>
    <row r="4896" spans="1:12" ht="25.5" hidden="1" x14ac:dyDescent="0.2">
      <c r="A4896" s="3">
        <v>4890</v>
      </c>
      <c r="B4896" s="97" t="s">
        <v>8676</v>
      </c>
      <c r="C4896" s="98" t="s">
        <v>6391</v>
      </c>
      <c r="D4896" s="97">
        <v>1</v>
      </c>
      <c r="E4896" s="97"/>
      <c r="F4896" s="97" t="s">
        <v>5902</v>
      </c>
      <c r="G4896" s="160" t="s">
        <v>6389</v>
      </c>
      <c r="H4896" s="557">
        <v>4050</v>
      </c>
      <c r="I4896" s="97" t="s">
        <v>35</v>
      </c>
      <c r="J4896" s="160" t="s">
        <v>5951</v>
      </c>
      <c r="K4896" s="160">
        <v>314</v>
      </c>
      <c r="L4896" s="160" t="s">
        <v>6640</v>
      </c>
    </row>
    <row r="4897" spans="1:12" ht="25.5" hidden="1" x14ac:dyDescent="0.2">
      <c r="A4897" s="3">
        <v>4891</v>
      </c>
      <c r="B4897" s="97" t="s">
        <v>8676</v>
      </c>
      <c r="C4897" s="98" t="s">
        <v>6742</v>
      </c>
      <c r="D4897" s="97">
        <v>15</v>
      </c>
      <c r="E4897" s="97"/>
      <c r="F4897" s="97" t="s">
        <v>5902</v>
      </c>
      <c r="G4897" s="160" t="s">
        <v>6743</v>
      </c>
      <c r="H4897" s="557">
        <v>34500</v>
      </c>
      <c r="I4897" s="97" t="s">
        <v>35</v>
      </c>
      <c r="J4897" s="160" t="s">
        <v>5951</v>
      </c>
      <c r="K4897" s="160">
        <v>314</v>
      </c>
      <c r="L4897" s="160" t="s">
        <v>6640</v>
      </c>
    </row>
    <row r="4898" spans="1:12" ht="25.5" hidden="1" x14ac:dyDescent="0.2">
      <c r="A4898" s="3">
        <v>4892</v>
      </c>
      <c r="B4898" s="97" t="s">
        <v>8676</v>
      </c>
      <c r="C4898" s="98" t="s">
        <v>6630</v>
      </c>
      <c r="D4898" s="97">
        <v>2</v>
      </c>
      <c r="E4898" s="97"/>
      <c r="F4898" s="97" t="s">
        <v>5902</v>
      </c>
      <c r="G4898" s="160" t="s">
        <v>6631</v>
      </c>
      <c r="H4898" s="557">
        <v>39660</v>
      </c>
      <c r="I4898" s="97" t="s">
        <v>35</v>
      </c>
      <c r="J4898" s="160" t="s">
        <v>5951</v>
      </c>
      <c r="K4898" s="160">
        <v>314</v>
      </c>
      <c r="L4898" s="160" t="s">
        <v>6640</v>
      </c>
    </row>
    <row r="4899" spans="1:12" ht="38.25" hidden="1" x14ac:dyDescent="0.2">
      <c r="A4899" s="3">
        <v>4893</v>
      </c>
      <c r="B4899" s="97" t="s">
        <v>8676</v>
      </c>
      <c r="C4899" s="98" t="s">
        <v>6602</v>
      </c>
      <c r="D4899" s="97">
        <v>10</v>
      </c>
      <c r="E4899" s="97"/>
      <c r="F4899" s="97" t="s">
        <v>5902</v>
      </c>
      <c r="G4899" s="160" t="s">
        <v>6603</v>
      </c>
      <c r="H4899" s="557">
        <v>30350</v>
      </c>
      <c r="I4899" s="97" t="s">
        <v>505</v>
      </c>
      <c r="J4899" s="160" t="s">
        <v>5951</v>
      </c>
      <c r="K4899" s="160">
        <v>324</v>
      </c>
      <c r="L4899" s="160" t="s">
        <v>6593</v>
      </c>
    </row>
    <row r="4900" spans="1:12" hidden="1" x14ac:dyDescent="0.2">
      <c r="A4900" s="3">
        <v>4894</v>
      </c>
      <c r="B4900" s="97" t="s">
        <v>8676</v>
      </c>
      <c r="C4900" s="98" t="s">
        <v>6606</v>
      </c>
      <c r="D4900" s="97">
        <v>10</v>
      </c>
      <c r="E4900" s="97"/>
      <c r="F4900" s="97" t="s">
        <v>5902</v>
      </c>
      <c r="G4900" s="160" t="s">
        <v>6607</v>
      </c>
      <c r="H4900" s="557">
        <v>24700</v>
      </c>
      <c r="I4900" s="97" t="s">
        <v>505</v>
      </c>
      <c r="J4900" s="160" t="s">
        <v>5951</v>
      </c>
      <c r="K4900" s="160">
        <v>324</v>
      </c>
      <c r="L4900" s="160" t="s">
        <v>6593</v>
      </c>
    </row>
    <row r="4901" spans="1:12" hidden="1" x14ac:dyDescent="0.2">
      <c r="A4901" s="3">
        <v>4895</v>
      </c>
      <c r="B4901" s="97" t="s">
        <v>8676</v>
      </c>
      <c r="C4901" s="98" t="s">
        <v>6608</v>
      </c>
      <c r="D4901" s="97">
        <v>10</v>
      </c>
      <c r="E4901" s="97"/>
      <c r="F4901" s="97" t="s">
        <v>5902</v>
      </c>
      <c r="G4901" s="160" t="s">
        <v>6609</v>
      </c>
      <c r="H4901" s="557">
        <v>29800</v>
      </c>
      <c r="I4901" s="97" t="s">
        <v>505</v>
      </c>
      <c r="J4901" s="160" t="s">
        <v>5951</v>
      </c>
      <c r="K4901" s="160">
        <v>324</v>
      </c>
      <c r="L4901" s="160" t="s">
        <v>6593</v>
      </c>
    </row>
    <row r="4902" spans="1:12" ht="38.25" hidden="1" x14ac:dyDescent="0.2">
      <c r="A4902" s="3">
        <v>4896</v>
      </c>
      <c r="B4902" s="97" t="s">
        <v>8676</v>
      </c>
      <c r="C4902" s="98" t="s">
        <v>6455</v>
      </c>
      <c r="D4902" s="97">
        <v>10</v>
      </c>
      <c r="E4902" s="97"/>
      <c r="F4902" s="97" t="s">
        <v>5902</v>
      </c>
      <c r="G4902" s="160" t="s">
        <v>6456</v>
      </c>
      <c r="H4902" s="557">
        <v>40100</v>
      </c>
      <c r="I4902" s="97" t="s">
        <v>505</v>
      </c>
      <c r="J4902" s="160" t="s">
        <v>5951</v>
      </c>
      <c r="K4902" s="160">
        <v>324</v>
      </c>
      <c r="L4902" s="160" t="s">
        <v>6593</v>
      </c>
    </row>
    <row r="4903" spans="1:12" hidden="1" x14ac:dyDescent="0.2">
      <c r="A4903" s="3">
        <v>4897</v>
      </c>
      <c r="B4903" s="97" t="s">
        <v>8676</v>
      </c>
      <c r="C4903" s="98" t="s">
        <v>6457</v>
      </c>
      <c r="D4903" s="97">
        <v>200</v>
      </c>
      <c r="E4903" s="97"/>
      <c r="F4903" s="97" t="s">
        <v>5902</v>
      </c>
      <c r="G4903" s="160" t="s">
        <v>6458</v>
      </c>
      <c r="H4903" s="557">
        <v>4400</v>
      </c>
      <c r="I4903" s="97" t="s">
        <v>505</v>
      </c>
      <c r="J4903" s="160" t="s">
        <v>5951</v>
      </c>
      <c r="K4903" s="160">
        <v>324</v>
      </c>
      <c r="L4903" s="160" t="s">
        <v>6620</v>
      </c>
    </row>
    <row r="4904" spans="1:12" ht="25.5" hidden="1" x14ac:dyDescent="0.2">
      <c r="A4904" s="3">
        <v>4898</v>
      </c>
      <c r="B4904" s="97" t="s">
        <v>8676</v>
      </c>
      <c r="C4904" s="98" t="s">
        <v>6621</v>
      </c>
      <c r="D4904" s="97">
        <v>4</v>
      </c>
      <c r="E4904" s="97"/>
      <c r="F4904" s="97" t="s">
        <v>5902</v>
      </c>
      <c r="G4904" s="160" t="s">
        <v>6622</v>
      </c>
      <c r="H4904" s="557">
        <v>15700</v>
      </c>
      <c r="I4904" s="97" t="s">
        <v>505</v>
      </c>
      <c r="J4904" s="160" t="s">
        <v>5951</v>
      </c>
      <c r="K4904" s="160">
        <v>324</v>
      </c>
      <c r="L4904" s="160" t="s">
        <v>6620</v>
      </c>
    </row>
    <row r="4905" spans="1:12" ht="25.5" hidden="1" x14ac:dyDescent="0.2">
      <c r="A4905" s="3">
        <v>4899</v>
      </c>
      <c r="B4905" s="97" t="s">
        <v>8676</v>
      </c>
      <c r="C4905" s="98" t="s">
        <v>6744</v>
      </c>
      <c r="D4905" s="97">
        <v>10</v>
      </c>
      <c r="E4905" s="97"/>
      <c r="F4905" s="97" t="s">
        <v>5902</v>
      </c>
      <c r="G4905" s="160" t="s">
        <v>6745</v>
      </c>
      <c r="H4905" s="557">
        <v>108898.09999999999</v>
      </c>
      <c r="I4905" s="97" t="s">
        <v>505</v>
      </c>
      <c r="J4905" s="160" t="s">
        <v>5951</v>
      </c>
      <c r="K4905" s="160">
        <v>324</v>
      </c>
      <c r="L4905" s="160" t="s">
        <v>6599</v>
      </c>
    </row>
    <row r="4906" spans="1:12" hidden="1" x14ac:dyDescent="0.2">
      <c r="A4906" s="3">
        <v>4900</v>
      </c>
      <c r="B4906" s="97" t="s">
        <v>8676</v>
      </c>
      <c r="C4906" s="98" t="s">
        <v>6610</v>
      </c>
      <c r="D4906" s="97">
        <v>20</v>
      </c>
      <c r="E4906" s="97"/>
      <c r="F4906" s="97" t="s">
        <v>5902</v>
      </c>
      <c r="G4906" s="160" t="s">
        <v>6611</v>
      </c>
      <c r="H4906" s="557">
        <v>14400</v>
      </c>
      <c r="I4906" s="97" t="s">
        <v>505</v>
      </c>
      <c r="J4906" s="160" t="s">
        <v>5951</v>
      </c>
      <c r="K4906" s="160">
        <v>324</v>
      </c>
      <c r="L4906" s="160" t="s">
        <v>6599</v>
      </c>
    </row>
    <row r="4907" spans="1:12" hidden="1" x14ac:dyDescent="0.2">
      <c r="A4907" s="3">
        <v>4901</v>
      </c>
      <c r="B4907" s="97" t="s">
        <v>8676</v>
      </c>
      <c r="C4907" s="98" t="s">
        <v>6612</v>
      </c>
      <c r="D4907" s="97">
        <v>20</v>
      </c>
      <c r="E4907" s="97"/>
      <c r="F4907" s="97" t="s">
        <v>5902</v>
      </c>
      <c r="G4907" s="160" t="s">
        <v>6613</v>
      </c>
      <c r="H4907" s="557">
        <v>11100</v>
      </c>
      <c r="I4907" s="97" t="s">
        <v>505</v>
      </c>
      <c r="J4907" s="160" t="s">
        <v>5951</v>
      </c>
      <c r="K4907" s="160">
        <v>324</v>
      </c>
      <c r="L4907" s="160" t="s">
        <v>6599</v>
      </c>
    </row>
    <row r="4908" spans="1:12" ht="25.5" hidden="1" x14ac:dyDescent="0.2">
      <c r="A4908" s="3">
        <v>4902</v>
      </c>
      <c r="B4908" s="97" t="s">
        <v>8676</v>
      </c>
      <c r="C4908" s="98" t="s">
        <v>6746</v>
      </c>
      <c r="D4908" s="97">
        <v>10</v>
      </c>
      <c r="E4908" s="97"/>
      <c r="F4908" s="97" t="s">
        <v>5902</v>
      </c>
      <c r="G4908" s="160" t="s">
        <v>6747</v>
      </c>
      <c r="H4908" s="557">
        <v>73500</v>
      </c>
      <c r="I4908" s="97" t="s">
        <v>505</v>
      </c>
      <c r="J4908" s="160" t="s">
        <v>5951</v>
      </c>
      <c r="K4908" s="160">
        <v>324</v>
      </c>
      <c r="L4908" s="160" t="s">
        <v>6599</v>
      </c>
    </row>
    <row r="4909" spans="1:12" hidden="1" x14ac:dyDescent="0.2">
      <c r="A4909" s="3">
        <v>4903</v>
      </c>
      <c r="B4909" s="97" t="s">
        <v>8676</v>
      </c>
      <c r="C4909" s="98" t="s">
        <v>6411</v>
      </c>
      <c r="D4909" s="97">
        <v>10</v>
      </c>
      <c r="E4909" s="97"/>
      <c r="F4909" s="97" t="s">
        <v>5902</v>
      </c>
      <c r="G4909" s="160" t="s">
        <v>6615</v>
      </c>
      <c r="H4909" s="557">
        <v>41500</v>
      </c>
      <c r="I4909" s="97" t="s">
        <v>505</v>
      </c>
      <c r="J4909" s="160" t="s">
        <v>5951</v>
      </c>
      <c r="K4909" s="160">
        <v>324</v>
      </c>
      <c r="L4909" s="160" t="s">
        <v>6599</v>
      </c>
    </row>
    <row r="4910" spans="1:12" hidden="1" x14ac:dyDescent="0.2">
      <c r="A4910" s="3">
        <v>4904</v>
      </c>
      <c r="B4910" s="97" t="s">
        <v>8676</v>
      </c>
      <c r="C4910" s="98" t="s">
        <v>6414</v>
      </c>
      <c r="D4910" s="97">
        <v>10</v>
      </c>
      <c r="E4910" s="97"/>
      <c r="F4910" s="97" t="s">
        <v>5902</v>
      </c>
      <c r="G4910" s="160" t="s">
        <v>6616</v>
      </c>
      <c r="H4910" s="557">
        <v>3000</v>
      </c>
      <c r="I4910" s="97" t="s">
        <v>505</v>
      </c>
      <c r="J4910" s="160" t="s">
        <v>5951</v>
      </c>
      <c r="K4910" s="160">
        <v>324</v>
      </c>
      <c r="L4910" s="160" t="s">
        <v>6599</v>
      </c>
    </row>
    <row r="4911" spans="1:12" hidden="1" x14ac:dyDescent="0.2">
      <c r="A4911" s="3">
        <v>4905</v>
      </c>
      <c r="B4911" s="97" t="s">
        <v>8676</v>
      </c>
      <c r="C4911" s="98" t="s">
        <v>6416</v>
      </c>
      <c r="D4911" s="97">
        <v>10</v>
      </c>
      <c r="E4911" s="97"/>
      <c r="F4911" s="97" t="s">
        <v>5902</v>
      </c>
      <c r="G4911" s="160" t="s">
        <v>6617</v>
      </c>
      <c r="H4911" s="557">
        <v>2200</v>
      </c>
      <c r="I4911" s="97" t="s">
        <v>505</v>
      </c>
      <c r="J4911" s="160" t="s">
        <v>5951</v>
      </c>
      <c r="K4911" s="160">
        <v>324</v>
      </c>
      <c r="L4911" s="160" t="s">
        <v>6599</v>
      </c>
    </row>
    <row r="4912" spans="1:12" ht="25.5" hidden="1" x14ac:dyDescent="0.2">
      <c r="A4912" s="3">
        <v>4906</v>
      </c>
      <c r="B4912" s="97" t="s">
        <v>8676</v>
      </c>
      <c r="C4912" s="98" t="s">
        <v>6418</v>
      </c>
      <c r="D4912" s="97">
        <v>10</v>
      </c>
      <c r="E4912" s="97"/>
      <c r="F4912" s="97" t="s">
        <v>5902</v>
      </c>
      <c r="G4912" s="160" t="s">
        <v>6618</v>
      </c>
      <c r="H4912" s="557">
        <v>2300</v>
      </c>
      <c r="I4912" s="97" t="s">
        <v>505</v>
      </c>
      <c r="J4912" s="160" t="s">
        <v>5951</v>
      </c>
      <c r="K4912" s="160">
        <v>324</v>
      </c>
      <c r="L4912" s="160" t="s">
        <v>6599</v>
      </c>
    </row>
    <row r="4913" spans="1:12" ht="25.5" hidden="1" x14ac:dyDescent="0.2">
      <c r="A4913" s="3">
        <v>4907</v>
      </c>
      <c r="B4913" s="97" t="s">
        <v>8676</v>
      </c>
      <c r="C4913" s="98" t="s">
        <v>6420</v>
      </c>
      <c r="D4913" s="97">
        <v>10</v>
      </c>
      <c r="E4913" s="97"/>
      <c r="F4913" s="97" t="s">
        <v>5902</v>
      </c>
      <c r="G4913" s="160" t="s">
        <v>6619</v>
      </c>
      <c r="H4913" s="557">
        <v>2100</v>
      </c>
      <c r="I4913" s="97" t="s">
        <v>505</v>
      </c>
      <c r="J4913" s="160" t="s">
        <v>5951</v>
      </c>
      <c r="K4913" s="160">
        <v>324</v>
      </c>
      <c r="L4913" s="160" t="s">
        <v>6599</v>
      </c>
    </row>
    <row r="4914" spans="1:12" hidden="1" x14ac:dyDescent="0.2">
      <c r="A4914" s="3">
        <v>4908</v>
      </c>
      <c r="B4914" s="97" t="s">
        <v>8676</v>
      </c>
      <c r="C4914" s="98" t="s">
        <v>6748</v>
      </c>
      <c r="D4914" s="97">
        <v>5</v>
      </c>
      <c r="E4914" s="97"/>
      <c r="F4914" s="97" t="s">
        <v>5902</v>
      </c>
      <c r="G4914" s="160" t="s">
        <v>6749</v>
      </c>
      <c r="H4914" s="557">
        <v>52950</v>
      </c>
      <c r="I4914" s="97" t="s">
        <v>505</v>
      </c>
      <c r="J4914" s="160" t="s">
        <v>5951</v>
      </c>
      <c r="K4914" s="160">
        <v>324</v>
      </c>
      <c r="L4914" s="160" t="s">
        <v>6599</v>
      </c>
    </row>
    <row r="4915" spans="1:12" ht="25.5" hidden="1" x14ac:dyDescent="0.2">
      <c r="A4915" s="3">
        <v>4909</v>
      </c>
      <c r="B4915" s="97" t="s">
        <v>8676</v>
      </c>
      <c r="C4915" s="98" t="s">
        <v>6750</v>
      </c>
      <c r="D4915" s="97">
        <v>5</v>
      </c>
      <c r="E4915" s="97"/>
      <c r="F4915" s="97" t="s">
        <v>5902</v>
      </c>
      <c r="G4915" s="160" t="s">
        <v>6751</v>
      </c>
      <c r="H4915" s="557">
        <v>65050</v>
      </c>
      <c r="I4915" s="97" t="s">
        <v>505</v>
      </c>
      <c r="J4915" s="160" t="s">
        <v>5951</v>
      </c>
      <c r="K4915" s="160">
        <v>324</v>
      </c>
      <c r="L4915" s="160" t="s">
        <v>6599</v>
      </c>
    </row>
    <row r="4916" spans="1:12" hidden="1" x14ac:dyDescent="0.2">
      <c r="A4916" s="3">
        <v>4910</v>
      </c>
      <c r="B4916" s="97" t="s">
        <v>8676</v>
      </c>
      <c r="C4916" s="98" t="s">
        <v>6752</v>
      </c>
      <c r="D4916" s="97">
        <v>2</v>
      </c>
      <c r="E4916" s="97"/>
      <c r="F4916" s="97" t="s">
        <v>5902</v>
      </c>
      <c r="G4916" s="160" t="s">
        <v>6753</v>
      </c>
      <c r="H4916" s="557">
        <v>45880</v>
      </c>
      <c r="I4916" s="97" t="s">
        <v>505</v>
      </c>
      <c r="J4916" s="160" t="s">
        <v>5951</v>
      </c>
      <c r="K4916" s="160">
        <v>324</v>
      </c>
      <c r="L4916" s="160" t="s">
        <v>6599</v>
      </c>
    </row>
    <row r="4917" spans="1:12" hidden="1" x14ac:dyDescent="0.2">
      <c r="A4917" s="3">
        <v>4911</v>
      </c>
      <c r="B4917" s="97" t="s">
        <v>8676</v>
      </c>
      <c r="C4917" s="98" t="s">
        <v>6754</v>
      </c>
      <c r="D4917" s="97">
        <v>4</v>
      </c>
      <c r="E4917" s="97"/>
      <c r="F4917" s="97" t="s">
        <v>5902</v>
      </c>
      <c r="G4917" s="160" t="s">
        <v>6755</v>
      </c>
      <c r="H4917" s="557">
        <v>11000</v>
      </c>
      <c r="I4917" s="97" t="s">
        <v>505</v>
      </c>
      <c r="J4917" s="160" t="s">
        <v>5951</v>
      </c>
      <c r="K4917" s="160">
        <v>324</v>
      </c>
      <c r="L4917" s="160" t="s">
        <v>6599</v>
      </c>
    </row>
    <row r="4918" spans="1:12" ht="25.5" hidden="1" x14ac:dyDescent="0.2">
      <c r="A4918" s="3">
        <v>4912</v>
      </c>
      <c r="B4918" s="97" t="s">
        <v>8676</v>
      </c>
      <c r="C4918" s="98" t="s">
        <v>6756</v>
      </c>
      <c r="D4918" s="97">
        <v>2</v>
      </c>
      <c r="E4918" s="97"/>
      <c r="F4918" s="97" t="s">
        <v>5902</v>
      </c>
      <c r="G4918" s="160" t="s">
        <v>6757</v>
      </c>
      <c r="H4918" s="557">
        <v>118900</v>
      </c>
      <c r="I4918" s="97" t="s">
        <v>505</v>
      </c>
      <c r="J4918" s="160" t="s">
        <v>5951</v>
      </c>
      <c r="K4918" s="160">
        <v>324</v>
      </c>
      <c r="L4918" s="160" t="s">
        <v>6599</v>
      </c>
    </row>
    <row r="4919" spans="1:12" ht="25.5" hidden="1" x14ac:dyDescent="0.2">
      <c r="A4919" s="3">
        <v>4913</v>
      </c>
      <c r="B4919" s="97" t="s">
        <v>8676</v>
      </c>
      <c r="C4919" s="98" t="s">
        <v>6758</v>
      </c>
      <c r="D4919" s="97">
        <v>1</v>
      </c>
      <c r="E4919" s="97"/>
      <c r="F4919" s="97" t="s">
        <v>5902</v>
      </c>
      <c r="G4919" s="160" t="s">
        <v>6759</v>
      </c>
      <c r="H4919" s="557">
        <v>37670</v>
      </c>
      <c r="I4919" s="97" t="s">
        <v>505</v>
      </c>
      <c r="J4919" s="160" t="s">
        <v>5951</v>
      </c>
      <c r="K4919" s="160">
        <v>324</v>
      </c>
      <c r="L4919" s="160" t="s">
        <v>6599</v>
      </c>
    </row>
    <row r="4920" spans="1:12" hidden="1" x14ac:dyDescent="0.2">
      <c r="A4920" s="3">
        <v>4914</v>
      </c>
      <c r="B4920" s="97" t="s">
        <v>8676</v>
      </c>
      <c r="C4920" s="98" t="s">
        <v>1449</v>
      </c>
      <c r="D4920" s="97">
        <v>2</v>
      </c>
      <c r="E4920" s="97"/>
      <c r="F4920" s="97" t="s">
        <v>5902</v>
      </c>
      <c r="G4920" s="160" t="s">
        <v>6581</v>
      </c>
      <c r="H4920" s="557">
        <v>15000</v>
      </c>
      <c r="I4920" s="97" t="s">
        <v>3648</v>
      </c>
      <c r="J4920" s="160" t="s">
        <v>5951</v>
      </c>
      <c r="K4920" s="160">
        <v>329</v>
      </c>
      <c r="L4920" s="160" t="s">
        <v>6582</v>
      </c>
    </row>
    <row r="4921" spans="1:12" ht="25.5" hidden="1" x14ac:dyDescent="0.2">
      <c r="A4921" s="3">
        <v>4915</v>
      </c>
      <c r="B4921" s="97" t="s">
        <v>8676</v>
      </c>
      <c r="C4921" s="98" t="s">
        <v>6583</v>
      </c>
      <c r="D4921" s="97">
        <v>3</v>
      </c>
      <c r="E4921" s="97"/>
      <c r="F4921" s="97" t="s">
        <v>5902</v>
      </c>
      <c r="G4921" s="160" t="s">
        <v>6584</v>
      </c>
      <c r="H4921" s="557">
        <v>11700</v>
      </c>
      <c r="I4921" s="97" t="s">
        <v>3648</v>
      </c>
      <c r="J4921" s="160" t="s">
        <v>5951</v>
      </c>
      <c r="K4921" s="160">
        <v>329</v>
      </c>
      <c r="L4921" s="160" t="s">
        <v>6582</v>
      </c>
    </row>
    <row r="4922" spans="1:12" hidden="1" x14ac:dyDescent="0.2">
      <c r="A4922" s="3">
        <v>4916</v>
      </c>
      <c r="B4922" s="97" t="s">
        <v>8676</v>
      </c>
      <c r="C4922" s="98" t="s">
        <v>6587</v>
      </c>
      <c r="D4922" s="97">
        <v>2</v>
      </c>
      <c r="E4922" s="97"/>
      <c r="F4922" s="97" t="s">
        <v>5902</v>
      </c>
      <c r="G4922" s="160" t="s">
        <v>6588</v>
      </c>
      <c r="H4922" s="557">
        <v>20200</v>
      </c>
      <c r="I4922" s="97" t="s">
        <v>3648</v>
      </c>
      <c r="J4922" s="160" t="s">
        <v>5951</v>
      </c>
      <c r="K4922" s="160">
        <v>329</v>
      </c>
      <c r="L4922" s="160" t="s">
        <v>6582</v>
      </c>
    </row>
    <row r="4923" spans="1:12" ht="25.5" hidden="1" x14ac:dyDescent="0.2">
      <c r="A4923" s="3">
        <v>4917</v>
      </c>
      <c r="B4923" s="97" t="s">
        <v>8676</v>
      </c>
      <c r="C4923" s="98" t="s">
        <v>6589</v>
      </c>
      <c r="D4923" s="97">
        <v>3</v>
      </c>
      <c r="E4923" s="97"/>
      <c r="F4923" s="97" t="s">
        <v>5902</v>
      </c>
      <c r="G4923" s="160" t="s">
        <v>6590</v>
      </c>
      <c r="H4923" s="557">
        <v>29040</v>
      </c>
      <c r="I4923" s="97" t="s">
        <v>3648</v>
      </c>
      <c r="J4923" s="160" t="s">
        <v>5951</v>
      </c>
      <c r="K4923" s="160">
        <v>329</v>
      </c>
      <c r="L4923" s="160" t="s">
        <v>6582</v>
      </c>
    </row>
    <row r="4924" spans="1:12" hidden="1" x14ac:dyDescent="0.2">
      <c r="A4924" s="3">
        <v>4918</v>
      </c>
      <c r="B4924" s="97" t="s">
        <v>8676</v>
      </c>
      <c r="C4924" s="98" t="s">
        <v>6591</v>
      </c>
      <c r="D4924" s="97">
        <v>2</v>
      </c>
      <c r="E4924" s="97"/>
      <c r="F4924" s="97" t="s">
        <v>5902</v>
      </c>
      <c r="G4924" s="160" t="s">
        <v>6588</v>
      </c>
      <c r="H4924" s="557">
        <v>30800</v>
      </c>
      <c r="I4924" s="97" t="s">
        <v>3648</v>
      </c>
      <c r="J4924" s="160" t="s">
        <v>5951</v>
      </c>
      <c r="K4924" s="160">
        <v>329</v>
      </c>
      <c r="L4924" s="160" t="s">
        <v>6582</v>
      </c>
    </row>
    <row r="4925" spans="1:12" ht="25.5" hidden="1" x14ac:dyDescent="0.2">
      <c r="A4925" s="3">
        <v>4919</v>
      </c>
      <c r="B4925" s="97" t="s">
        <v>8676</v>
      </c>
      <c r="C4925" s="98" t="s">
        <v>6459</v>
      </c>
      <c r="D4925" s="97">
        <v>2</v>
      </c>
      <c r="E4925" s="97"/>
      <c r="F4925" s="97" t="s">
        <v>5902</v>
      </c>
      <c r="G4925" s="160" t="s">
        <v>6460</v>
      </c>
      <c r="H4925" s="557">
        <v>10000</v>
      </c>
      <c r="I4925" s="97" t="s">
        <v>669</v>
      </c>
      <c r="J4925" s="160" t="s">
        <v>5951</v>
      </c>
      <c r="K4925" s="160">
        <v>344</v>
      </c>
      <c r="L4925" s="160" t="s">
        <v>6760</v>
      </c>
    </row>
    <row r="4926" spans="1:12" ht="38.25" hidden="1" x14ac:dyDescent="0.2">
      <c r="A4926" s="3">
        <v>4920</v>
      </c>
      <c r="B4926" s="97" t="s">
        <v>8676</v>
      </c>
      <c r="C4926" s="98" t="s">
        <v>6462</v>
      </c>
      <c r="D4926" s="97">
        <v>2</v>
      </c>
      <c r="E4926" s="97"/>
      <c r="F4926" s="97" t="s">
        <v>5902</v>
      </c>
      <c r="G4926" s="160" t="s">
        <v>6464</v>
      </c>
      <c r="H4926" s="557">
        <v>140000</v>
      </c>
      <c r="I4926" s="97" t="s">
        <v>669</v>
      </c>
      <c r="J4926" s="160" t="s">
        <v>5951</v>
      </c>
      <c r="K4926" s="160">
        <v>344</v>
      </c>
      <c r="L4926" s="160" t="s">
        <v>6760</v>
      </c>
    </row>
    <row r="4927" spans="1:12" ht="25.5" hidden="1" x14ac:dyDescent="0.2">
      <c r="A4927" s="3">
        <v>4921</v>
      </c>
      <c r="B4927" s="97" t="s">
        <v>8676</v>
      </c>
      <c r="C4927" s="98" t="s">
        <v>6465</v>
      </c>
      <c r="D4927" s="97">
        <v>4</v>
      </c>
      <c r="E4927" s="97"/>
      <c r="F4927" s="97" t="s">
        <v>5902</v>
      </c>
      <c r="G4927" s="160" t="s">
        <v>6466</v>
      </c>
      <c r="H4927" s="557">
        <v>20000</v>
      </c>
      <c r="I4927" s="97" t="s">
        <v>669</v>
      </c>
      <c r="J4927" s="160" t="s">
        <v>5951</v>
      </c>
      <c r="K4927" s="160">
        <v>344</v>
      </c>
      <c r="L4927" s="160" t="s">
        <v>6570</v>
      </c>
    </row>
    <row r="4928" spans="1:12" ht="38.25" hidden="1" x14ac:dyDescent="0.2">
      <c r="A4928" s="3">
        <v>4922</v>
      </c>
      <c r="B4928" s="97" t="s">
        <v>8676</v>
      </c>
      <c r="C4928" s="98" t="s">
        <v>6467</v>
      </c>
      <c r="D4928" s="97">
        <v>2</v>
      </c>
      <c r="E4928" s="97"/>
      <c r="F4928" s="97" t="s">
        <v>5902</v>
      </c>
      <c r="G4928" s="160" t="s">
        <v>6468</v>
      </c>
      <c r="H4928" s="557">
        <v>160000</v>
      </c>
      <c r="I4928" s="97" t="s">
        <v>669</v>
      </c>
      <c r="J4928" s="160" t="s">
        <v>5951</v>
      </c>
      <c r="K4928" s="160">
        <v>344</v>
      </c>
      <c r="L4928" s="160" t="s">
        <v>6761</v>
      </c>
    </row>
    <row r="4929" spans="1:12" ht="25.5" hidden="1" x14ac:dyDescent="0.2">
      <c r="A4929" s="3">
        <v>4923</v>
      </c>
      <c r="B4929" s="97" t="s">
        <v>8676</v>
      </c>
      <c r="C4929" s="98" t="s">
        <v>6471</v>
      </c>
      <c r="D4929" s="97">
        <v>1</v>
      </c>
      <c r="E4929" s="97"/>
      <c r="F4929" s="97" t="s">
        <v>5902</v>
      </c>
      <c r="G4929" s="160" t="s">
        <v>6472</v>
      </c>
      <c r="H4929" s="557">
        <v>75000</v>
      </c>
      <c r="I4929" s="97" t="s">
        <v>669</v>
      </c>
      <c r="J4929" s="160" t="s">
        <v>5951</v>
      </c>
      <c r="K4929" s="160">
        <v>344</v>
      </c>
      <c r="L4929" s="160" t="s">
        <v>6641</v>
      </c>
    </row>
    <row r="4930" spans="1:12" ht="25.5" hidden="1" x14ac:dyDescent="0.2">
      <c r="A4930" s="3">
        <v>4924</v>
      </c>
      <c r="B4930" s="97" t="s">
        <v>8676</v>
      </c>
      <c r="C4930" s="98" t="s">
        <v>6473</v>
      </c>
      <c r="D4930" s="97">
        <v>4</v>
      </c>
      <c r="E4930" s="97"/>
      <c r="F4930" s="97" t="s">
        <v>5902</v>
      </c>
      <c r="G4930" s="160" t="s">
        <v>6474</v>
      </c>
      <c r="H4930" s="557">
        <v>22600</v>
      </c>
      <c r="I4930" s="97" t="s">
        <v>669</v>
      </c>
      <c r="J4930" s="160" t="s">
        <v>5951</v>
      </c>
      <c r="K4930" s="160">
        <v>344</v>
      </c>
      <c r="L4930" s="160" t="s">
        <v>6571</v>
      </c>
    </row>
    <row r="4931" spans="1:12" ht="38.25" hidden="1" x14ac:dyDescent="0.2">
      <c r="A4931" s="3">
        <v>4925</v>
      </c>
      <c r="B4931" s="97" t="s">
        <v>8676</v>
      </c>
      <c r="C4931" s="98" t="s">
        <v>6475</v>
      </c>
      <c r="D4931" s="97">
        <v>4</v>
      </c>
      <c r="E4931" s="97"/>
      <c r="F4931" s="97" t="s">
        <v>5902</v>
      </c>
      <c r="G4931" s="160" t="s">
        <v>6476</v>
      </c>
      <c r="H4931" s="557">
        <v>18000</v>
      </c>
      <c r="I4931" s="97" t="s">
        <v>669</v>
      </c>
      <c r="J4931" s="160" t="s">
        <v>5951</v>
      </c>
      <c r="K4931" s="160">
        <v>344</v>
      </c>
      <c r="L4931" s="160" t="s">
        <v>6571</v>
      </c>
    </row>
    <row r="4932" spans="1:12" ht="25.5" hidden="1" x14ac:dyDescent="0.2">
      <c r="A4932" s="3">
        <v>4926</v>
      </c>
      <c r="B4932" s="97" t="s">
        <v>8676</v>
      </c>
      <c r="C4932" s="98" t="s">
        <v>6477</v>
      </c>
      <c r="D4932" s="97">
        <v>2</v>
      </c>
      <c r="E4932" s="97"/>
      <c r="F4932" s="97" t="s">
        <v>5902</v>
      </c>
      <c r="G4932" s="160" t="s">
        <v>6478</v>
      </c>
      <c r="H4932" s="557">
        <v>18000</v>
      </c>
      <c r="I4932" s="97" t="s">
        <v>669</v>
      </c>
      <c r="J4932" s="160" t="s">
        <v>5951</v>
      </c>
      <c r="K4932" s="160">
        <v>344</v>
      </c>
      <c r="L4932" s="160" t="s">
        <v>6573</v>
      </c>
    </row>
    <row r="4933" spans="1:12" hidden="1" x14ac:dyDescent="0.2">
      <c r="A4933" s="3">
        <v>4927</v>
      </c>
      <c r="B4933" s="97" t="s">
        <v>8676</v>
      </c>
      <c r="C4933" s="98" t="s">
        <v>6494</v>
      </c>
      <c r="D4933" s="97">
        <v>3</v>
      </c>
      <c r="E4933" s="97"/>
      <c r="F4933" s="97" t="s">
        <v>5902</v>
      </c>
      <c r="G4933" s="160" t="s">
        <v>6495</v>
      </c>
      <c r="H4933" s="557">
        <v>2265</v>
      </c>
      <c r="I4933" s="97" t="s">
        <v>1901</v>
      </c>
      <c r="J4933" s="160" t="s">
        <v>5951</v>
      </c>
      <c r="K4933" s="160">
        <v>350</v>
      </c>
      <c r="L4933" s="160" t="s">
        <v>6643</v>
      </c>
    </row>
    <row r="4934" spans="1:12" hidden="1" x14ac:dyDescent="0.2">
      <c r="A4934" s="3">
        <v>4928</v>
      </c>
      <c r="B4934" s="97" t="s">
        <v>8676</v>
      </c>
      <c r="C4934" s="98" t="s">
        <v>6652</v>
      </c>
      <c r="D4934" s="97">
        <v>5</v>
      </c>
      <c r="E4934" s="97"/>
      <c r="F4934" s="97" t="s">
        <v>5902</v>
      </c>
      <c r="G4934" s="160" t="s">
        <v>6653</v>
      </c>
      <c r="H4934" s="557">
        <v>6950</v>
      </c>
      <c r="I4934" s="97" t="s">
        <v>1901</v>
      </c>
      <c r="J4934" s="160" t="s">
        <v>5951</v>
      </c>
      <c r="K4934" s="160">
        <v>350</v>
      </c>
      <c r="L4934" s="160" t="s">
        <v>6643</v>
      </c>
    </row>
    <row r="4935" spans="1:12" ht="38.25" hidden="1" x14ac:dyDescent="0.2">
      <c r="A4935" s="3">
        <v>4929</v>
      </c>
      <c r="B4935" s="97" t="s">
        <v>8676</v>
      </c>
      <c r="C4935" s="98" t="s">
        <v>6654</v>
      </c>
      <c r="D4935" s="97">
        <v>5</v>
      </c>
      <c r="E4935" s="97"/>
      <c r="F4935" s="97" t="s">
        <v>5902</v>
      </c>
      <c r="G4935" s="160" t="s">
        <v>6655</v>
      </c>
      <c r="H4935" s="557">
        <v>5000</v>
      </c>
      <c r="I4935" s="97" t="s">
        <v>1901</v>
      </c>
      <c r="J4935" s="160" t="s">
        <v>5951</v>
      </c>
      <c r="K4935" s="160">
        <v>350</v>
      </c>
      <c r="L4935" s="160" t="s">
        <v>6643</v>
      </c>
    </row>
    <row r="4936" spans="1:12" ht="38.25" hidden="1" x14ac:dyDescent="0.2">
      <c r="A4936" s="3">
        <v>4930</v>
      </c>
      <c r="B4936" s="97" t="s">
        <v>8676</v>
      </c>
      <c r="C4936" s="98" t="s">
        <v>6656</v>
      </c>
      <c r="D4936" s="97">
        <v>5</v>
      </c>
      <c r="E4936" s="97"/>
      <c r="F4936" s="97" t="s">
        <v>5902</v>
      </c>
      <c r="G4936" s="160" t="s">
        <v>6655</v>
      </c>
      <c r="H4936" s="557">
        <v>5000</v>
      </c>
      <c r="I4936" s="97" t="s">
        <v>1901</v>
      </c>
      <c r="J4936" s="160" t="s">
        <v>5951</v>
      </c>
      <c r="K4936" s="160">
        <v>350</v>
      </c>
      <c r="L4936" s="160" t="s">
        <v>6643</v>
      </c>
    </row>
    <row r="4937" spans="1:12" ht="25.5" hidden="1" x14ac:dyDescent="0.2">
      <c r="A4937" s="3">
        <v>4931</v>
      </c>
      <c r="B4937" s="97" t="s">
        <v>8676</v>
      </c>
      <c r="C4937" s="98" t="s">
        <v>6657</v>
      </c>
      <c r="D4937" s="97">
        <v>5</v>
      </c>
      <c r="E4937" s="97"/>
      <c r="F4937" s="97" t="s">
        <v>5902</v>
      </c>
      <c r="G4937" s="160" t="s">
        <v>6658</v>
      </c>
      <c r="H4937" s="557">
        <v>10000</v>
      </c>
      <c r="I4937" s="97" t="s">
        <v>1901</v>
      </c>
      <c r="J4937" s="160" t="s">
        <v>5951</v>
      </c>
      <c r="K4937" s="160">
        <v>350</v>
      </c>
      <c r="L4937" s="160" t="s">
        <v>6643</v>
      </c>
    </row>
    <row r="4938" spans="1:12" ht="38.25" hidden="1" x14ac:dyDescent="0.2">
      <c r="A4938" s="3">
        <v>4932</v>
      </c>
      <c r="B4938" s="97" t="s">
        <v>8676</v>
      </c>
      <c r="C4938" s="98" t="s">
        <v>6659</v>
      </c>
      <c r="D4938" s="97">
        <v>5</v>
      </c>
      <c r="E4938" s="97"/>
      <c r="F4938" s="97" t="s">
        <v>5902</v>
      </c>
      <c r="G4938" s="160" t="s">
        <v>6658</v>
      </c>
      <c r="H4938" s="557">
        <v>10000</v>
      </c>
      <c r="I4938" s="97" t="s">
        <v>1901</v>
      </c>
      <c r="J4938" s="160" t="s">
        <v>5951</v>
      </c>
      <c r="K4938" s="160">
        <v>350</v>
      </c>
      <c r="L4938" s="160" t="s">
        <v>6643</v>
      </c>
    </row>
    <row r="4939" spans="1:12" hidden="1" x14ac:dyDescent="0.2">
      <c r="A4939" s="3">
        <v>4933</v>
      </c>
      <c r="B4939" s="97" t="s">
        <v>8676</v>
      </c>
      <c r="C4939" s="98" t="s">
        <v>6660</v>
      </c>
      <c r="D4939" s="97">
        <v>2</v>
      </c>
      <c r="E4939" s="97"/>
      <c r="F4939" s="97" t="s">
        <v>5902</v>
      </c>
      <c r="G4939" s="160" t="s">
        <v>6661</v>
      </c>
      <c r="H4939" s="557">
        <v>1780</v>
      </c>
      <c r="I4939" s="97" t="s">
        <v>1901</v>
      </c>
      <c r="J4939" s="160" t="s">
        <v>5951</v>
      </c>
      <c r="K4939" s="160">
        <v>350</v>
      </c>
      <c r="L4939" s="160" t="s">
        <v>6643</v>
      </c>
    </row>
    <row r="4940" spans="1:12" hidden="1" x14ac:dyDescent="0.2">
      <c r="A4940" s="3">
        <v>4934</v>
      </c>
      <c r="B4940" s="97" t="s">
        <v>8676</v>
      </c>
      <c r="C4940" s="98" t="s">
        <v>264</v>
      </c>
      <c r="D4940" s="97">
        <v>2</v>
      </c>
      <c r="E4940" s="97"/>
      <c r="F4940" s="97" t="s">
        <v>5902</v>
      </c>
      <c r="G4940" s="160" t="s">
        <v>6762</v>
      </c>
      <c r="H4940" s="557">
        <v>2000</v>
      </c>
      <c r="I4940" s="97" t="s">
        <v>1901</v>
      </c>
      <c r="J4940" s="160" t="s">
        <v>5951</v>
      </c>
      <c r="K4940" s="160">
        <v>350</v>
      </c>
      <c r="L4940" s="160" t="s">
        <v>6643</v>
      </c>
    </row>
    <row r="4941" spans="1:12" ht="25.5" hidden="1" x14ac:dyDescent="0.2">
      <c r="A4941" s="3">
        <v>4935</v>
      </c>
      <c r="B4941" s="97" t="s">
        <v>8676</v>
      </c>
      <c r="C4941" s="98" t="s">
        <v>6644</v>
      </c>
      <c r="D4941" s="97">
        <v>2</v>
      </c>
      <c r="E4941" s="97"/>
      <c r="F4941" s="97" t="s">
        <v>5902</v>
      </c>
      <c r="G4941" s="160" t="s">
        <v>6645</v>
      </c>
      <c r="H4941" s="557">
        <v>6000</v>
      </c>
      <c r="I4941" s="97" t="s">
        <v>1901</v>
      </c>
      <c r="J4941" s="160" t="s">
        <v>5951</v>
      </c>
      <c r="K4941" s="160">
        <v>350</v>
      </c>
      <c r="L4941" s="160" t="s">
        <v>6643</v>
      </c>
    </row>
    <row r="4942" spans="1:12" ht="25.5" hidden="1" x14ac:dyDescent="0.2">
      <c r="A4942" s="3">
        <v>4936</v>
      </c>
      <c r="B4942" s="97" t="s">
        <v>8676</v>
      </c>
      <c r="C4942" s="98" t="s">
        <v>6646</v>
      </c>
      <c r="D4942" s="97">
        <v>2</v>
      </c>
      <c r="E4942" s="97"/>
      <c r="F4942" s="97" t="s">
        <v>5902</v>
      </c>
      <c r="G4942" s="160" t="s">
        <v>6647</v>
      </c>
      <c r="H4942" s="557">
        <v>6000</v>
      </c>
      <c r="I4942" s="97" t="s">
        <v>1901</v>
      </c>
      <c r="J4942" s="160" t="s">
        <v>5951</v>
      </c>
      <c r="K4942" s="160">
        <v>350</v>
      </c>
      <c r="L4942" s="160" t="s">
        <v>6643</v>
      </c>
    </row>
    <row r="4943" spans="1:12" ht="25.5" hidden="1" x14ac:dyDescent="0.2">
      <c r="A4943" s="3">
        <v>4937</v>
      </c>
      <c r="B4943" s="97" t="s">
        <v>8676</v>
      </c>
      <c r="C4943" s="98" t="s">
        <v>6648</v>
      </c>
      <c r="D4943" s="97">
        <v>5</v>
      </c>
      <c r="E4943" s="97"/>
      <c r="F4943" s="97" t="s">
        <v>5902</v>
      </c>
      <c r="G4943" s="160" t="s">
        <v>6649</v>
      </c>
      <c r="H4943" s="557">
        <v>10950</v>
      </c>
      <c r="I4943" s="97" t="s">
        <v>1901</v>
      </c>
      <c r="J4943" s="160" t="s">
        <v>5951</v>
      </c>
      <c r="K4943" s="160">
        <v>350</v>
      </c>
      <c r="L4943" s="160" t="s">
        <v>6643</v>
      </c>
    </row>
    <row r="4944" spans="1:12" ht="25.5" hidden="1" x14ac:dyDescent="0.2">
      <c r="A4944" s="3">
        <v>4938</v>
      </c>
      <c r="B4944" s="97" t="s">
        <v>8676</v>
      </c>
      <c r="C4944" s="98" t="s">
        <v>6763</v>
      </c>
      <c r="D4944" s="97">
        <v>6</v>
      </c>
      <c r="E4944" s="97"/>
      <c r="F4944" s="97" t="s">
        <v>5902</v>
      </c>
      <c r="G4944" s="160" t="s">
        <v>6651</v>
      </c>
      <c r="H4944" s="557">
        <v>15540</v>
      </c>
      <c r="I4944" s="97" t="s">
        <v>1901</v>
      </c>
      <c r="J4944" s="160" t="s">
        <v>5951</v>
      </c>
      <c r="K4944" s="160">
        <v>350</v>
      </c>
      <c r="L4944" s="160" t="s">
        <v>6643</v>
      </c>
    </row>
    <row r="4945" spans="1:12" ht="25.5" hidden="1" x14ac:dyDescent="0.2">
      <c r="A4945" s="3">
        <v>4939</v>
      </c>
      <c r="B4945" s="97" t="s">
        <v>8676</v>
      </c>
      <c r="C4945" s="98" t="s">
        <v>6764</v>
      </c>
      <c r="D4945" s="97">
        <v>5</v>
      </c>
      <c r="E4945" s="97"/>
      <c r="F4945" s="97" t="s">
        <v>5902</v>
      </c>
      <c r="G4945" s="160" t="s">
        <v>6765</v>
      </c>
      <c r="H4945" s="557">
        <v>25000</v>
      </c>
      <c r="I4945" s="97" t="s">
        <v>1901</v>
      </c>
      <c r="J4945" s="160" t="s">
        <v>5951</v>
      </c>
      <c r="K4945" s="160">
        <v>350</v>
      </c>
      <c r="L4945" s="160" t="s">
        <v>6643</v>
      </c>
    </row>
    <row r="4946" spans="1:12" ht="51" hidden="1" x14ac:dyDescent="0.2">
      <c r="A4946" s="3">
        <v>4940</v>
      </c>
      <c r="B4946" s="97" t="s">
        <v>8676</v>
      </c>
      <c r="C4946" s="98" t="s">
        <v>6766</v>
      </c>
      <c r="D4946" s="97">
        <v>2</v>
      </c>
      <c r="E4946" s="97"/>
      <c r="F4946" s="97" t="s">
        <v>5902</v>
      </c>
      <c r="G4946" s="160" t="s">
        <v>6767</v>
      </c>
      <c r="H4946" s="557">
        <v>1580</v>
      </c>
      <c r="I4946" s="97" t="s">
        <v>1901</v>
      </c>
      <c r="J4946" s="160" t="s">
        <v>5951</v>
      </c>
      <c r="K4946" s="160">
        <v>350</v>
      </c>
      <c r="L4946" s="160" t="s">
        <v>6643</v>
      </c>
    </row>
    <row r="4947" spans="1:12" ht="25.5" hidden="1" x14ac:dyDescent="0.2">
      <c r="A4947" s="3">
        <v>4941</v>
      </c>
      <c r="B4947" s="97" t="s">
        <v>8676</v>
      </c>
      <c r="C4947" s="98" t="s">
        <v>6662</v>
      </c>
      <c r="D4947" s="97">
        <v>1</v>
      </c>
      <c r="E4947" s="97"/>
      <c r="F4947" s="97" t="s">
        <v>5902</v>
      </c>
      <c r="G4947" s="160" t="s">
        <v>6663</v>
      </c>
      <c r="H4947" s="557">
        <v>0</v>
      </c>
      <c r="I4947" s="97" t="s">
        <v>1901</v>
      </c>
      <c r="J4947" s="160" t="s">
        <v>5951</v>
      </c>
      <c r="K4947" s="160">
        <v>352</v>
      </c>
      <c r="L4947" s="160" t="s">
        <v>6643</v>
      </c>
    </row>
    <row r="4948" spans="1:12" ht="38.25" hidden="1" x14ac:dyDescent="0.2">
      <c r="A4948" s="3">
        <v>4942</v>
      </c>
      <c r="B4948" s="97" t="s">
        <v>8676</v>
      </c>
      <c r="C4948" s="98" t="s">
        <v>6768</v>
      </c>
      <c r="D4948" s="97">
        <v>8</v>
      </c>
      <c r="E4948" s="97"/>
      <c r="F4948" s="97" t="s">
        <v>5902</v>
      </c>
      <c r="G4948" s="160" t="s">
        <v>6769</v>
      </c>
      <c r="H4948" s="557">
        <v>39960</v>
      </c>
      <c r="I4948" s="97" t="s">
        <v>3897</v>
      </c>
      <c r="J4948" s="160" t="s">
        <v>5951</v>
      </c>
      <c r="K4948" s="160">
        <v>354</v>
      </c>
      <c r="L4948" s="160" t="s">
        <v>6770</v>
      </c>
    </row>
    <row r="4949" spans="1:12" ht="51" hidden="1" x14ac:dyDescent="0.2">
      <c r="A4949" s="3">
        <v>4943</v>
      </c>
      <c r="B4949" s="97" t="s">
        <v>8676</v>
      </c>
      <c r="C4949" s="98" t="s">
        <v>6771</v>
      </c>
      <c r="D4949" s="97">
        <v>12</v>
      </c>
      <c r="E4949" s="97"/>
      <c r="F4949" s="97" t="s">
        <v>5902</v>
      </c>
      <c r="G4949" s="160" t="s">
        <v>6772</v>
      </c>
      <c r="H4949" s="557">
        <v>13200</v>
      </c>
      <c r="I4949" s="97" t="s">
        <v>3897</v>
      </c>
      <c r="J4949" s="160" t="s">
        <v>5951</v>
      </c>
      <c r="K4949" s="160">
        <v>354</v>
      </c>
      <c r="L4949" s="160" t="s">
        <v>6770</v>
      </c>
    </row>
    <row r="4950" spans="1:12" ht="51" hidden="1" x14ac:dyDescent="0.2">
      <c r="A4950" s="3">
        <v>4944</v>
      </c>
      <c r="B4950" s="97" t="s">
        <v>8676</v>
      </c>
      <c r="C4950" s="98" t="s">
        <v>6773</v>
      </c>
      <c r="D4950" s="97">
        <v>8</v>
      </c>
      <c r="E4950" s="97"/>
      <c r="F4950" s="97" t="s">
        <v>5902</v>
      </c>
      <c r="G4950" s="160" t="s">
        <v>6774</v>
      </c>
      <c r="H4950" s="557">
        <v>9600</v>
      </c>
      <c r="I4950" s="97" t="s">
        <v>3897</v>
      </c>
      <c r="J4950" s="160" t="s">
        <v>5951</v>
      </c>
      <c r="K4950" s="160">
        <v>354</v>
      </c>
      <c r="L4950" s="160" t="s">
        <v>6770</v>
      </c>
    </row>
    <row r="4951" spans="1:12" ht="51" hidden="1" x14ac:dyDescent="0.2">
      <c r="A4951" s="3">
        <v>4945</v>
      </c>
      <c r="B4951" s="97" t="s">
        <v>8676</v>
      </c>
      <c r="C4951" s="98" t="s">
        <v>6775</v>
      </c>
      <c r="D4951" s="97">
        <v>12</v>
      </c>
      <c r="E4951" s="97"/>
      <c r="F4951" s="97" t="s">
        <v>5902</v>
      </c>
      <c r="G4951" s="160" t="s">
        <v>6776</v>
      </c>
      <c r="H4951" s="557">
        <v>15600</v>
      </c>
      <c r="I4951" s="97" t="s">
        <v>3897</v>
      </c>
      <c r="J4951" s="160" t="s">
        <v>5951</v>
      </c>
      <c r="K4951" s="160">
        <v>354</v>
      </c>
      <c r="L4951" s="160" t="s">
        <v>6770</v>
      </c>
    </row>
    <row r="4952" spans="1:12" hidden="1" x14ac:dyDescent="0.2">
      <c r="A4952" s="3">
        <v>4946</v>
      </c>
      <c r="B4952" s="97" t="s">
        <v>8676</v>
      </c>
      <c r="C4952" s="98" t="s">
        <v>3911</v>
      </c>
      <c r="D4952" s="97">
        <v>3</v>
      </c>
      <c r="E4952" s="97"/>
      <c r="F4952" s="97" t="s">
        <v>5902</v>
      </c>
      <c r="G4952" s="160" t="s">
        <v>6777</v>
      </c>
      <c r="H4952" s="557">
        <v>19500</v>
      </c>
      <c r="I4952" s="97" t="s">
        <v>693</v>
      </c>
      <c r="J4952" s="160" t="s">
        <v>5951</v>
      </c>
      <c r="K4952" s="160">
        <v>364</v>
      </c>
      <c r="L4952" s="160" t="s">
        <v>6642</v>
      </c>
    </row>
    <row r="4953" spans="1:12" ht="38.25" hidden="1" x14ac:dyDescent="0.2">
      <c r="A4953" s="3">
        <v>4947</v>
      </c>
      <c r="B4953" s="97" t="s">
        <v>8676</v>
      </c>
      <c r="C4953" s="98" t="s">
        <v>6392</v>
      </c>
      <c r="D4953" s="97">
        <v>4</v>
      </c>
      <c r="E4953" s="97"/>
      <c r="F4953" s="97" t="s">
        <v>5902</v>
      </c>
      <c r="G4953" s="160" t="s">
        <v>6393</v>
      </c>
      <c r="H4953" s="557">
        <v>24000</v>
      </c>
      <c r="I4953" s="97" t="s">
        <v>35</v>
      </c>
      <c r="J4953" s="160" t="s">
        <v>5951</v>
      </c>
      <c r="K4953" s="160">
        <v>364</v>
      </c>
      <c r="L4953" s="160" t="s">
        <v>6778</v>
      </c>
    </row>
    <row r="4954" spans="1:12" ht="25.5" hidden="1" x14ac:dyDescent="0.2">
      <c r="A4954" s="3">
        <v>4948</v>
      </c>
      <c r="B4954" s="97" t="s">
        <v>8676</v>
      </c>
      <c r="C4954" s="98" t="s">
        <v>6779</v>
      </c>
      <c r="D4954" s="97">
        <v>4</v>
      </c>
      <c r="E4954" s="97"/>
      <c r="F4954" s="97" t="s">
        <v>5902</v>
      </c>
      <c r="G4954" s="160" t="s">
        <v>6510</v>
      </c>
      <c r="H4954" s="557">
        <v>21365.88</v>
      </c>
      <c r="I4954" s="97" t="s">
        <v>693</v>
      </c>
      <c r="J4954" s="160" t="s">
        <v>5951</v>
      </c>
      <c r="K4954" s="160">
        <v>364</v>
      </c>
      <c r="L4954" s="160" t="s">
        <v>6730</v>
      </c>
    </row>
    <row r="4955" spans="1:12" ht="25.5" hidden="1" x14ac:dyDescent="0.2">
      <c r="A4955" s="3">
        <v>4949</v>
      </c>
      <c r="B4955" s="97" t="s">
        <v>8676</v>
      </c>
      <c r="C4955" s="98" t="s">
        <v>6780</v>
      </c>
      <c r="D4955" s="97">
        <v>4</v>
      </c>
      <c r="E4955" s="97"/>
      <c r="F4955" s="97" t="s">
        <v>5902</v>
      </c>
      <c r="G4955" s="160" t="s">
        <v>6781</v>
      </c>
      <c r="H4955" s="557">
        <v>58817.16</v>
      </c>
      <c r="I4955" s="97" t="s">
        <v>693</v>
      </c>
      <c r="J4955" s="160" t="s">
        <v>5951</v>
      </c>
      <c r="K4955" s="160">
        <v>364</v>
      </c>
      <c r="L4955" s="160" t="s">
        <v>6730</v>
      </c>
    </row>
    <row r="4956" spans="1:12" ht="38.25" hidden="1" x14ac:dyDescent="0.2">
      <c r="A4956" s="3">
        <v>4950</v>
      </c>
      <c r="B4956" s="97" t="s">
        <v>8676</v>
      </c>
      <c r="C4956" s="98" t="s">
        <v>6782</v>
      </c>
      <c r="D4956" s="97">
        <v>4</v>
      </c>
      <c r="E4956" s="97"/>
      <c r="F4956" s="97" t="s">
        <v>5902</v>
      </c>
      <c r="G4956" s="160" t="s">
        <v>6783</v>
      </c>
      <c r="H4956" s="557">
        <v>28935.48</v>
      </c>
      <c r="I4956" s="97" t="s">
        <v>693</v>
      </c>
      <c r="J4956" s="160" t="s">
        <v>5951</v>
      </c>
      <c r="K4956" s="160">
        <v>364</v>
      </c>
      <c r="L4956" s="160" t="s">
        <v>6730</v>
      </c>
    </row>
    <row r="4957" spans="1:12" ht="38.25" hidden="1" x14ac:dyDescent="0.2">
      <c r="A4957" s="3">
        <v>4951</v>
      </c>
      <c r="B4957" s="97" t="s">
        <v>8676</v>
      </c>
      <c r="C4957" s="98" t="s">
        <v>6784</v>
      </c>
      <c r="D4957" s="97">
        <v>5</v>
      </c>
      <c r="E4957" s="97"/>
      <c r="F4957" s="97" t="s">
        <v>5902</v>
      </c>
      <c r="G4957" s="160" t="s">
        <v>6785</v>
      </c>
      <c r="H4957" s="557">
        <v>69500</v>
      </c>
      <c r="I4957" s="97" t="s">
        <v>693</v>
      </c>
      <c r="J4957" s="160" t="s">
        <v>5951</v>
      </c>
      <c r="K4957" s="160">
        <v>364</v>
      </c>
      <c r="L4957" s="160" t="s">
        <v>6786</v>
      </c>
    </row>
    <row r="4958" spans="1:12" ht="38.25" hidden="1" x14ac:dyDescent="0.2">
      <c r="A4958" s="3">
        <v>4952</v>
      </c>
      <c r="B4958" s="97" t="s">
        <v>8676</v>
      </c>
      <c r="C4958" s="98" t="s">
        <v>6787</v>
      </c>
      <c r="D4958" s="97">
        <v>30</v>
      </c>
      <c r="E4958" s="97"/>
      <c r="F4958" s="97" t="s">
        <v>5902</v>
      </c>
      <c r="G4958" s="160" t="s">
        <v>6788</v>
      </c>
      <c r="H4958" s="557">
        <v>45000</v>
      </c>
      <c r="I4958" s="97" t="s">
        <v>693</v>
      </c>
      <c r="J4958" s="160" t="s">
        <v>5951</v>
      </c>
      <c r="K4958" s="160">
        <v>364</v>
      </c>
      <c r="L4958" s="160" t="s">
        <v>6786</v>
      </c>
    </row>
    <row r="4959" spans="1:12" ht="38.25" hidden="1" x14ac:dyDescent="0.2">
      <c r="A4959" s="3">
        <v>4953</v>
      </c>
      <c r="B4959" s="97" t="s">
        <v>8676</v>
      </c>
      <c r="C4959" s="98" t="s">
        <v>6789</v>
      </c>
      <c r="D4959" s="97">
        <v>20</v>
      </c>
      <c r="E4959" s="97"/>
      <c r="F4959" s="97" t="s">
        <v>5902</v>
      </c>
      <c r="G4959" s="160" t="s">
        <v>6788</v>
      </c>
      <c r="H4959" s="557">
        <v>58000</v>
      </c>
      <c r="I4959" s="97" t="s">
        <v>693</v>
      </c>
      <c r="J4959" s="160" t="s">
        <v>5951</v>
      </c>
      <c r="K4959" s="160">
        <v>364</v>
      </c>
      <c r="L4959" s="160" t="s">
        <v>6786</v>
      </c>
    </row>
    <row r="4960" spans="1:12" ht="25.5" hidden="1" x14ac:dyDescent="0.2">
      <c r="A4960" s="3">
        <v>4954</v>
      </c>
      <c r="B4960" s="97" t="s">
        <v>8676</v>
      </c>
      <c r="C4960" s="98" t="s">
        <v>6790</v>
      </c>
      <c r="D4960" s="97">
        <v>8</v>
      </c>
      <c r="E4960" s="97"/>
      <c r="F4960" s="97" t="s">
        <v>5902</v>
      </c>
      <c r="G4960" s="160" t="s">
        <v>6791</v>
      </c>
      <c r="H4960" s="557">
        <v>23200</v>
      </c>
      <c r="I4960" s="97" t="s">
        <v>693</v>
      </c>
      <c r="J4960" s="160" t="s">
        <v>5951</v>
      </c>
      <c r="K4960" s="160">
        <v>364</v>
      </c>
      <c r="L4960" s="160" t="s">
        <v>6786</v>
      </c>
    </row>
    <row r="4961" spans="1:12" ht="38.25" hidden="1" x14ac:dyDescent="0.2">
      <c r="A4961" s="3">
        <v>4955</v>
      </c>
      <c r="B4961" s="97" t="s">
        <v>8676</v>
      </c>
      <c r="C4961" s="98" t="s">
        <v>6792</v>
      </c>
      <c r="D4961" s="97">
        <v>2</v>
      </c>
      <c r="E4961" s="97"/>
      <c r="F4961" s="97" t="s">
        <v>5902</v>
      </c>
      <c r="G4961" s="160" t="s">
        <v>6793</v>
      </c>
      <c r="H4961" s="557">
        <v>56660</v>
      </c>
      <c r="I4961" s="97" t="s">
        <v>693</v>
      </c>
      <c r="J4961" s="160" t="s">
        <v>5951</v>
      </c>
      <c r="K4961" s="160">
        <v>364</v>
      </c>
      <c r="L4961" s="160" t="s">
        <v>6786</v>
      </c>
    </row>
    <row r="4962" spans="1:12" ht="25.5" hidden="1" x14ac:dyDescent="0.2">
      <c r="A4962" s="3">
        <v>4956</v>
      </c>
      <c r="B4962" s="97" t="s">
        <v>8676</v>
      </c>
      <c r="C4962" s="98" t="s">
        <v>6525</v>
      </c>
      <c r="D4962" s="97">
        <v>2</v>
      </c>
      <c r="E4962" s="97"/>
      <c r="F4962" s="97" t="s">
        <v>5902</v>
      </c>
      <c r="G4962" s="160" t="s">
        <v>6526</v>
      </c>
      <c r="H4962" s="557">
        <v>50000</v>
      </c>
      <c r="I4962" s="97" t="s">
        <v>693</v>
      </c>
      <c r="J4962" s="160" t="s">
        <v>5951</v>
      </c>
      <c r="K4962" s="160">
        <v>365</v>
      </c>
      <c r="L4962" s="160" t="s">
        <v>6794</v>
      </c>
    </row>
    <row r="4963" spans="1:12" ht="25.5" hidden="1" x14ac:dyDescent="0.2">
      <c r="A4963" s="3">
        <v>4957</v>
      </c>
      <c r="B4963" s="97" t="s">
        <v>8676</v>
      </c>
      <c r="C4963" s="98" t="s">
        <v>6795</v>
      </c>
      <c r="D4963" s="97">
        <v>3</v>
      </c>
      <c r="E4963" s="97"/>
      <c r="F4963" s="97" t="s">
        <v>5902</v>
      </c>
      <c r="G4963" s="160" t="s">
        <v>6796</v>
      </c>
      <c r="H4963" s="557">
        <v>23910</v>
      </c>
      <c r="I4963" s="97" t="s">
        <v>693</v>
      </c>
      <c r="J4963" s="160" t="s">
        <v>5951</v>
      </c>
      <c r="K4963" s="160">
        <v>365</v>
      </c>
      <c r="L4963" s="160" t="s">
        <v>6794</v>
      </c>
    </row>
    <row r="4964" spans="1:12" ht="25.5" hidden="1" x14ac:dyDescent="0.2">
      <c r="A4964" s="3">
        <v>4958</v>
      </c>
      <c r="B4964" s="97" t="s">
        <v>8676</v>
      </c>
      <c r="C4964" s="98" t="s">
        <v>6797</v>
      </c>
      <c r="D4964" s="97">
        <v>5</v>
      </c>
      <c r="E4964" s="97"/>
      <c r="F4964" s="97" t="s">
        <v>5902</v>
      </c>
      <c r="G4964" s="160" t="s">
        <v>3645</v>
      </c>
      <c r="H4964" s="557">
        <v>26000</v>
      </c>
      <c r="I4964" s="97" t="s">
        <v>693</v>
      </c>
      <c r="J4964" s="160" t="s">
        <v>5951</v>
      </c>
      <c r="K4964" s="160">
        <v>365</v>
      </c>
      <c r="L4964" s="160" t="s">
        <v>6794</v>
      </c>
    </row>
    <row r="4965" spans="1:12" ht="51" hidden="1" x14ac:dyDescent="0.2">
      <c r="A4965" s="3">
        <v>4959</v>
      </c>
      <c r="B4965" s="97" t="s">
        <v>8676</v>
      </c>
      <c r="C4965" s="98" t="s">
        <v>6798</v>
      </c>
      <c r="D4965" s="97">
        <v>4</v>
      </c>
      <c r="E4965" s="97"/>
      <c r="F4965" s="97" t="s">
        <v>5902</v>
      </c>
      <c r="G4965" s="160" t="s">
        <v>6799</v>
      </c>
      <c r="H4965" s="557">
        <v>162720</v>
      </c>
      <c r="I4965" s="97" t="s">
        <v>693</v>
      </c>
      <c r="J4965" s="160" t="s">
        <v>5951</v>
      </c>
      <c r="K4965" s="160">
        <v>365</v>
      </c>
      <c r="L4965" s="160" t="s">
        <v>6794</v>
      </c>
    </row>
    <row r="4966" spans="1:12" hidden="1" x14ac:dyDescent="0.2">
      <c r="A4966" s="3">
        <v>4960</v>
      </c>
      <c r="B4966" s="97" t="s">
        <v>8676</v>
      </c>
      <c r="C4966" s="98" t="s">
        <v>6800</v>
      </c>
      <c r="D4966" s="97">
        <v>100</v>
      </c>
      <c r="E4966" s="97"/>
      <c r="F4966" s="97" t="s">
        <v>5902</v>
      </c>
      <c r="G4966" s="160" t="s">
        <v>6801</v>
      </c>
      <c r="H4966" s="557">
        <v>382000</v>
      </c>
      <c r="I4966" s="160" t="s">
        <v>720</v>
      </c>
      <c r="J4966" s="160" t="s">
        <v>5951</v>
      </c>
      <c r="K4966" s="160">
        <v>374</v>
      </c>
      <c r="L4966" s="160" t="s">
        <v>6551</v>
      </c>
    </row>
    <row r="4967" spans="1:12" hidden="1" x14ac:dyDescent="0.2">
      <c r="A4967" s="3">
        <v>4961</v>
      </c>
      <c r="B4967" s="97" t="s">
        <v>8676</v>
      </c>
      <c r="C4967" s="98" t="s">
        <v>6552</v>
      </c>
      <c r="D4967" s="97">
        <v>6</v>
      </c>
      <c r="E4967" s="97"/>
      <c r="F4967" s="97" t="s">
        <v>5902</v>
      </c>
      <c r="G4967" s="160" t="s">
        <v>6553</v>
      </c>
      <c r="H4967" s="557">
        <v>8340</v>
      </c>
      <c r="I4967" s="160" t="s">
        <v>720</v>
      </c>
      <c r="J4967" s="160" t="s">
        <v>5951</v>
      </c>
      <c r="K4967" s="160">
        <v>374</v>
      </c>
      <c r="L4967" s="160" t="s">
        <v>6551</v>
      </c>
    </row>
    <row r="4968" spans="1:12" ht="25.5" hidden="1" x14ac:dyDescent="0.2">
      <c r="A4968" s="3">
        <v>4962</v>
      </c>
      <c r="B4968" s="97" t="s">
        <v>8677</v>
      </c>
      <c r="C4968" s="98" t="s">
        <v>6567</v>
      </c>
      <c r="D4968" s="97">
        <v>45</v>
      </c>
      <c r="E4968" s="97"/>
      <c r="F4968" s="97" t="s">
        <v>5902</v>
      </c>
      <c r="G4968" s="160">
        <v>90101501</v>
      </c>
      <c r="H4968" s="557">
        <v>202500</v>
      </c>
      <c r="I4968" s="97" t="s">
        <v>2183</v>
      </c>
      <c r="J4968" s="160" t="s">
        <v>5951</v>
      </c>
      <c r="K4968" s="160">
        <v>116</v>
      </c>
      <c r="L4968" s="160" t="s">
        <v>6698</v>
      </c>
    </row>
    <row r="4969" spans="1:12" ht="25.5" hidden="1" x14ac:dyDescent="0.2">
      <c r="A4969" s="3">
        <v>4963</v>
      </c>
      <c r="B4969" s="97" t="s">
        <v>8677</v>
      </c>
      <c r="C4969" s="98" t="s">
        <v>6574</v>
      </c>
      <c r="D4969" s="97">
        <v>2</v>
      </c>
      <c r="E4969" s="97"/>
      <c r="F4969" s="97" t="s">
        <v>5902</v>
      </c>
      <c r="G4969" s="160" t="s">
        <v>6575</v>
      </c>
      <c r="H4969" s="557">
        <v>130000</v>
      </c>
      <c r="I4969" s="97" t="s">
        <v>3790</v>
      </c>
      <c r="J4969" s="160" t="s">
        <v>5951</v>
      </c>
      <c r="K4969" s="160">
        <v>192</v>
      </c>
      <c r="L4969" s="160" t="s">
        <v>6576</v>
      </c>
    </row>
    <row r="4970" spans="1:12" ht="25.5" hidden="1" x14ac:dyDescent="0.2">
      <c r="A4970" s="3">
        <v>4964</v>
      </c>
      <c r="B4970" s="97" t="s">
        <v>8677</v>
      </c>
      <c r="C4970" s="98" t="s">
        <v>6577</v>
      </c>
      <c r="D4970" s="97">
        <v>4</v>
      </c>
      <c r="E4970" s="97"/>
      <c r="F4970" s="97" t="s">
        <v>5902</v>
      </c>
      <c r="G4970" s="160" t="s">
        <v>6578</v>
      </c>
      <c r="H4970" s="557">
        <v>260000</v>
      </c>
      <c r="I4970" s="97" t="s">
        <v>3790</v>
      </c>
      <c r="J4970" s="160" t="s">
        <v>5951</v>
      </c>
      <c r="K4970" s="160">
        <v>192</v>
      </c>
      <c r="L4970" s="160" t="s">
        <v>6576</v>
      </c>
    </row>
    <row r="4971" spans="1:12" ht="38.25" hidden="1" x14ac:dyDescent="0.2">
      <c r="A4971" s="3">
        <v>4965</v>
      </c>
      <c r="B4971" s="97" t="s">
        <v>8677</v>
      </c>
      <c r="C4971" s="98" t="s">
        <v>6579</v>
      </c>
      <c r="D4971" s="97">
        <v>2</v>
      </c>
      <c r="E4971" s="97"/>
      <c r="F4971" s="97" t="s">
        <v>5902</v>
      </c>
      <c r="G4971" s="160" t="s">
        <v>6580</v>
      </c>
      <c r="H4971" s="557">
        <v>100000</v>
      </c>
      <c r="I4971" s="97" t="s">
        <v>3790</v>
      </c>
      <c r="J4971" s="160" t="s">
        <v>5951</v>
      </c>
      <c r="K4971" s="160">
        <v>192</v>
      </c>
      <c r="L4971" s="160" t="s">
        <v>6576</v>
      </c>
    </row>
    <row r="4972" spans="1:12" ht="25.5" hidden="1" x14ac:dyDescent="0.2">
      <c r="A4972" s="3">
        <v>4966</v>
      </c>
      <c r="B4972" s="97" t="s">
        <v>8677</v>
      </c>
      <c r="C4972" s="98" t="s">
        <v>6303</v>
      </c>
      <c r="D4972" s="97">
        <v>10</v>
      </c>
      <c r="E4972" s="97"/>
      <c r="F4972" s="97" t="s">
        <v>5902</v>
      </c>
      <c r="G4972" s="160" t="s">
        <v>6304</v>
      </c>
      <c r="H4972" s="557">
        <v>15000</v>
      </c>
      <c r="I4972" s="97" t="s">
        <v>295</v>
      </c>
      <c r="J4972" s="160" t="s">
        <v>5951</v>
      </c>
      <c r="K4972" s="160">
        <v>250</v>
      </c>
      <c r="L4972" s="160" t="s">
        <v>71</v>
      </c>
    </row>
    <row r="4973" spans="1:12" ht="25.5" hidden="1" x14ac:dyDescent="0.2">
      <c r="A4973" s="3">
        <v>4967</v>
      </c>
      <c r="B4973" s="97" t="s">
        <v>8677</v>
      </c>
      <c r="C4973" s="98" t="s">
        <v>6561</v>
      </c>
      <c r="D4973" s="97">
        <v>10</v>
      </c>
      <c r="E4973" s="97"/>
      <c r="F4973" s="97" t="s">
        <v>5902</v>
      </c>
      <c r="G4973" s="160" t="s">
        <v>6562</v>
      </c>
      <c r="H4973" s="557">
        <v>20000</v>
      </c>
      <c r="I4973" s="97" t="s">
        <v>295</v>
      </c>
      <c r="J4973" s="160" t="s">
        <v>5951</v>
      </c>
      <c r="K4973" s="160">
        <v>250</v>
      </c>
      <c r="L4973" s="160" t="s">
        <v>6563</v>
      </c>
    </row>
    <row r="4974" spans="1:12" ht="25.5" hidden="1" x14ac:dyDescent="0.2">
      <c r="A4974" s="3">
        <v>4968</v>
      </c>
      <c r="B4974" s="97" t="s">
        <v>8677</v>
      </c>
      <c r="C4974" s="98" t="s">
        <v>6307</v>
      </c>
      <c r="D4974" s="97">
        <v>120</v>
      </c>
      <c r="E4974" s="97"/>
      <c r="F4974" s="97" t="s">
        <v>5902</v>
      </c>
      <c r="G4974" s="160" t="s">
        <v>6309</v>
      </c>
      <c r="H4974" s="557">
        <v>95400</v>
      </c>
      <c r="I4974" s="97" t="s">
        <v>301</v>
      </c>
      <c r="J4974" s="160" t="s">
        <v>5951</v>
      </c>
      <c r="K4974" s="160">
        <v>259</v>
      </c>
      <c r="L4974" s="160" t="s">
        <v>6565</v>
      </c>
    </row>
    <row r="4975" spans="1:12" hidden="1" x14ac:dyDescent="0.2">
      <c r="A4975" s="3">
        <v>4969</v>
      </c>
      <c r="B4975" s="97" t="s">
        <v>8677</v>
      </c>
      <c r="C4975" s="98" t="s">
        <v>6802</v>
      </c>
      <c r="D4975" s="97">
        <v>170</v>
      </c>
      <c r="E4975" s="97"/>
      <c r="F4975" s="97" t="s">
        <v>5902</v>
      </c>
      <c r="G4975" s="160" t="s">
        <v>6803</v>
      </c>
      <c r="H4975" s="557">
        <v>140080</v>
      </c>
      <c r="I4975" s="97" t="s">
        <v>301</v>
      </c>
      <c r="J4975" s="160" t="s">
        <v>5951</v>
      </c>
      <c r="K4975" s="160">
        <v>264</v>
      </c>
      <c r="L4975" s="160" t="s">
        <v>6705</v>
      </c>
    </row>
    <row r="4976" spans="1:12" ht="25.5" hidden="1" x14ac:dyDescent="0.2">
      <c r="A4976" s="3">
        <v>4970</v>
      </c>
      <c r="B4976" s="97" t="s">
        <v>8677</v>
      </c>
      <c r="C4976" s="98" t="s">
        <v>6327</v>
      </c>
      <c r="D4976" s="97">
        <v>1</v>
      </c>
      <c r="E4976" s="97"/>
      <c r="F4976" s="97" t="s">
        <v>5902</v>
      </c>
      <c r="G4976" s="160" t="s">
        <v>6329</v>
      </c>
      <c r="H4976" s="557">
        <v>6500</v>
      </c>
      <c r="I4976" s="97" t="s">
        <v>301</v>
      </c>
      <c r="J4976" s="160" t="s">
        <v>5951</v>
      </c>
      <c r="K4976" s="160">
        <v>269</v>
      </c>
      <c r="L4976" s="160" t="s">
        <v>6566</v>
      </c>
    </row>
    <row r="4977" spans="1:12" ht="25.5" hidden="1" x14ac:dyDescent="0.2">
      <c r="A4977" s="3">
        <v>4971</v>
      </c>
      <c r="B4977" s="97" t="s">
        <v>8677</v>
      </c>
      <c r="C4977" s="98" t="s">
        <v>6706</v>
      </c>
      <c r="D4977" s="97">
        <v>1</v>
      </c>
      <c r="E4977" s="97"/>
      <c r="F4977" s="97" t="s">
        <v>5902</v>
      </c>
      <c r="G4977" s="160" t="s">
        <v>6707</v>
      </c>
      <c r="H4977" s="557">
        <v>95200</v>
      </c>
      <c r="I4977" s="97" t="s">
        <v>306</v>
      </c>
      <c r="J4977" s="160" t="s">
        <v>5951</v>
      </c>
      <c r="K4977" s="160">
        <v>269</v>
      </c>
      <c r="L4977" s="160"/>
    </row>
    <row r="4978" spans="1:12" hidden="1" x14ac:dyDescent="0.2">
      <c r="A4978" s="3">
        <v>4972</v>
      </c>
      <c r="B4978" s="97" t="s">
        <v>8677</v>
      </c>
      <c r="C4978" s="98" t="s">
        <v>6708</v>
      </c>
      <c r="D4978" s="97">
        <v>1</v>
      </c>
      <c r="E4978" s="97"/>
      <c r="F4978" s="97" t="s">
        <v>5902</v>
      </c>
      <c r="G4978" s="160" t="s">
        <v>6709</v>
      </c>
      <c r="H4978" s="557">
        <v>13400</v>
      </c>
      <c r="I4978" s="97" t="s">
        <v>306</v>
      </c>
      <c r="J4978" s="160" t="s">
        <v>5951</v>
      </c>
      <c r="K4978" s="160">
        <v>269</v>
      </c>
      <c r="L4978" s="160"/>
    </row>
    <row r="4979" spans="1:12" hidden="1" x14ac:dyDescent="0.2">
      <c r="A4979" s="3">
        <v>4973</v>
      </c>
      <c r="B4979" s="97" t="s">
        <v>8677</v>
      </c>
      <c r="C4979" s="98" t="s">
        <v>6711</v>
      </c>
      <c r="D4979" s="97">
        <v>2</v>
      </c>
      <c r="E4979" s="97"/>
      <c r="F4979" s="97" t="s">
        <v>5902</v>
      </c>
      <c r="G4979" s="160" t="s">
        <v>6712</v>
      </c>
      <c r="H4979" s="557">
        <v>19900</v>
      </c>
      <c r="I4979" s="97" t="s">
        <v>2140</v>
      </c>
      <c r="J4979" s="160" t="s">
        <v>5951</v>
      </c>
      <c r="K4979" s="160">
        <v>274</v>
      </c>
      <c r="L4979" s="160" t="s">
        <v>6713</v>
      </c>
    </row>
    <row r="4980" spans="1:12" hidden="1" x14ac:dyDescent="0.2">
      <c r="A4980" s="3">
        <v>4974</v>
      </c>
      <c r="B4980" s="97" t="s">
        <v>8677</v>
      </c>
      <c r="C4980" s="98" t="s">
        <v>1663</v>
      </c>
      <c r="D4980" s="97">
        <v>2</v>
      </c>
      <c r="E4980" s="97"/>
      <c r="F4980" s="97" t="s">
        <v>5902</v>
      </c>
      <c r="G4980" s="160" t="s">
        <v>6714</v>
      </c>
      <c r="H4980" s="557">
        <v>7990</v>
      </c>
      <c r="I4980" s="97" t="s">
        <v>2140</v>
      </c>
      <c r="J4980" s="160" t="s">
        <v>5951</v>
      </c>
      <c r="K4980" s="160">
        <v>274</v>
      </c>
      <c r="L4980" s="160" t="s">
        <v>6713</v>
      </c>
    </row>
    <row r="4981" spans="1:12" ht="25.5" hidden="1" x14ac:dyDescent="0.2">
      <c r="A4981" s="3">
        <v>4975</v>
      </c>
      <c r="B4981" s="97" t="s">
        <v>8677</v>
      </c>
      <c r="C4981" s="98" t="s">
        <v>6592</v>
      </c>
      <c r="D4981" s="97">
        <v>1</v>
      </c>
      <c r="E4981" s="97"/>
      <c r="F4981" s="97" t="s">
        <v>5902</v>
      </c>
      <c r="G4981" s="160" t="s">
        <v>3712</v>
      </c>
      <c r="H4981" s="557">
        <v>27950</v>
      </c>
      <c r="I4981" s="97" t="s">
        <v>306</v>
      </c>
      <c r="J4981" s="160" t="s">
        <v>5951</v>
      </c>
      <c r="K4981" s="160">
        <v>277</v>
      </c>
      <c r="L4981" s="160" t="s">
        <v>6593</v>
      </c>
    </row>
    <row r="4982" spans="1:12" ht="25.5" hidden="1" x14ac:dyDescent="0.2">
      <c r="A4982" s="3">
        <v>4976</v>
      </c>
      <c r="B4982" s="97" t="s">
        <v>8677</v>
      </c>
      <c r="C4982" s="98" t="s">
        <v>6718</v>
      </c>
      <c r="D4982" s="97">
        <v>1</v>
      </c>
      <c r="E4982" s="97"/>
      <c r="F4982" s="97" t="s">
        <v>5902</v>
      </c>
      <c r="G4982" s="160" t="s">
        <v>3712</v>
      </c>
      <c r="H4982" s="557">
        <v>27950</v>
      </c>
      <c r="I4982" s="97" t="s">
        <v>306</v>
      </c>
      <c r="J4982" s="160" t="s">
        <v>5951</v>
      </c>
      <c r="K4982" s="160">
        <v>277</v>
      </c>
      <c r="L4982" s="160" t="s">
        <v>6593</v>
      </c>
    </row>
    <row r="4983" spans="1:12" ht="25.5" hidden="1" x14ac:dyDescent="0.2">
      <c r="A4983" s="3">
        <v>4977</v>
      </c>
      <c r="B4983" s="97" t="s">
        <v>8677</v>
      </c>
      <c r="C4983" s="98" t="s">
        <v>6720</v>
      </c>
      <c r="D4983" s="97">
        <v>1</v>
      </c>
      <c r="E4983" s="97"/>
      <c r="F4983" s="97" t="s">
        <v>5902</v>
      </c>
      <c r="G4983" s="160" t="s">
        <v>3712</v>
      </c>
      <c r="H4983" s="557">
        <v>27950</v>
      </c>
      <c r="I4983" s="97" t="s">
        <v>306</v>
      </c>
      <c r="J4983" s="160" t="s">
        <v>5951</v>
      </c>
      <c r="K4983" s="160">
        <v>277</v>
      </c>
      <c r="L4983" s="160" t="s">
        <v>6593</v>
      </c>
    </row>
    <row r="4984" spans="1:12" ht="25.5" hidden="1" x14ac:dyDescent="0.2">
      <c r="A4984" s="3">
        <v>4978</v>
      </c>
      <c r="B4984" s="97" t="s">
        <v>8677</v>
      </c>
      <c r="C4984" s="98" t="s">
        <v>6336</v>
      </c>
      <c r="D4984" s="97">
        <v>4</v>
      </c>
      <c r="E4984" s="97"/>
      <c r="F4984" s="97" t="s">
        <v>5902</v>
      </c>
      <c r="G4984" s="160" t="s">
        <v>6337</v>
      </c>
      <c r="H4984" s="557">
        <v>32540</v>
      </c>
      <c r="I4984" s="97" t="s">
        <v>306</v>
      </c>
      <c r="J4984" s="160" t="s">
        <v>5951</v>
      </c>
      <c r="K4984" s="160">
        <v>277</v>
      </c>
      <c r="L4984" s="160" t="s">
        <v>6593</v>
      </c>
    </row>
    <row r="4985" spans="1:12" hidden="1" x14ac:dyDescent="0.2">
      <c r="A4985" s="3">
        <v>4979</v>
      </c>
      <c r="B4985" s="97" t="s">
        <v>8677</v>
      </c>
      <c r="C4985" s="98" t="s">
        <v>6597</v>
      </c>
      <c r="D4985" s="97">
        <v>4</v>
      </c>
      <c r="E4985" s="97"/>
      <c r="F4985" s="97" t="s">
        <v>5902</v>
      </c>
      <c r="G4985" s="160" t="s">
        <v>6598</v>
      </c>
      <c r="H4985" s="557">
        <v>34000</v>
      </c>
      <c r="I4985" s="97" t="s">
        <v>306</v>
      </c>
      <c r="J4985" s="160" t="s">
        <v>5951</v>
      </c>
      <c r="K4985" s="160">
        <v>277</v>
      </c>
      <c r="L4985" s="160" t="s">
        <v>6593</v>
      </c>
    </row>
    <row r="4986" spans="1:12" ht="25.5" hidden="1" x14ac:dyDescent="0.2">
      <c r="A4986" s="3">
        <v>4980</v>
      </c>
      <c r="B4986" s="97" t="s">
        <v>8677</v>
      </c>
      <c r="C4986" s="98" t="s">
        <v>6721</v>
      </c>
      <c r="D4986" s="97">
        <v>4</v>
      </c>
      <c r="E4986" s="97"/>
      <c r="F4986" s="97" t="s">
        <v>5902</v>
      </c>
      <c r="G4986" s="160" t="s">
        <v>6722</v>
      </c>
      <c r="H4986" s="557">
        <v>113600</v>
      </c>
      <c r="I4986" s="97" t="s">
        <v>306</v>
      </c>
      <c r="J4986" s="160" t="s">
        <v>5951</v>
      </c>
      <c r="K4986" s="160">
        <v>278</v>
      </c>
      <c r="L4986" s="160" t="s">
        <v>6723</v>
      </c>
    </row>
    <row r="4987" spans="1:12" ht="25.5" hidden="1" x14ac:dyDescent="0.2">
      <c r="A4987" s="3">
        <v>4981</v>
      </c>
      <c r="B4987" s="97" t="s">
        <v>8677</v>
      </c>
      <c r="C4987" s="98" t="s">
        <v>6345</v>
      </c>
      <c r="D4987" s="97">
        <v>1</v>
      </c>
      <c r="E4987" s="97"/>
      <c r="F4987" s="97" t="s">
        <v>5902</v>
      </c>
      <c r="G4987" s="160" t="s">
        <v>6346</v>
      </c>
      <c r="H4987" s="557">
        <v>8130</v>
      </c>
      <c r="I4987" s="97" t="s">
        <v>306</v>
      </c>
      <c r="J4987" s="160" t="s">
        <v>5951</v>
      </c>
      <c r="K4987" s="160">
        <v>278</v>
      </c>
      <c r="L4987" s="160" t="s">
        <v>6599</v>
      </c>
    </row>
    <row r="4988" spans="1:12" hidden="1" x14ac:dyDescent="0.2">
      <c r="A4988" s="3">
        <v>4982</v>
      </c>
      <c r="B4988" s="97" t="s">
        <v>8677</v>
      </c>
      <c r="C4988" s="98" t="s">
        <v>2010</v>
      </c>
      <c r="D4988" s="97">
        <v>4</v>
      </c>
      <c r="E4988" s="97"/>
      <c r="F4988" s="97" t="s">
        <v>5902</v>
      </c>
      <c r="G4988" s="160" t="s">
        <v>6727</v>
      </c>
      <c r="H4988" s="557">
        <v>23980</v>
      </c>
      <c r="I4988" s="97" t="s">
        <v>306</v>
      </c>
      <c r="J4988" s="160" t="s">
        <v>5951</v>
      </c>
      <c r="K4988" s="160">
        <v>278</v>
      </c>
      <c r="L4988" s="160"/>
    </row>
    <row r="4989" spans="1:12" ht="25.5" hidden="1" x14ac:dyDescent="0.2">
      <c r="A4989" s="3">
        <v>4983</v>
      </c>
      <c r="B4989" s="97" t="s">
        <v>8677</v>
      </c>
      <c r="C4989" s="98" t="s">
        <v>6731</v>
      </c>
      <c r="D4989" s="97">
        <v>3</v>
      </c>
      <c r="E4989" s="97"/>
      <c r="F4989" s="97" t="s">
        <v>5902</v>
      </c>
      <c r="G4989" s="160" t="s">
        <v>6670</v>
      </c>
      <c r="H4989" s="557">
        <v>75000</v>
      </c>
      <c r="I4989" s="97" t="s">
        <v>364</v>
      </c>
      <c r="J4989" s="160" t="s">
        <v>5951</v>
      </c>
      <c r="K4989" s="160">
        <v>304</v>
      </c>
      <c r="L4989" s="160" t="s">
        <v>6732</v>
      </c>
    </row>
    <row r="4990" spans="1:12" ht="38.25" hidden="1" x14ac:dyDescent="0.2">
      <c r="A4990" s="3">
        <v>4984</v>
      </c>
      <c r="B4990" s="97" t="s">
        <v>8677</v>
      </c>
      <c r="C4990" s="98" t="s">
        <v>6664</v>
      </c>
      <c r="D4990" s="97">
        <v>50</v>
      </c>
      <c r="E4990" s="97"/>
      <c r="F4990" s="97" t="s">
        <v>5902</v>
      </c>
      <c r="G4990" s="160" t="s">
        <v>6665</v>
      </c>
      <c r="H4990" s="557">
        <v>20000</v>
      </c>
      <c r="I4990" s="97" t="s">
        <v>364</v>
      </c>
      <c r="J4990" s="160" t="s">
        <v>5951</v>
      </c>
      <c r="K4990" s="160">
        <v>304</v>
      </c>
      <c r="L4990" s="160" t="s">
        <v>6804</v>
      </c>
    </row>
    <row r="4991" spans="1:12" ht="38.25" hidden="1" x14ac:dyDescent="0.2">
      <c r="A4991" s="3">
        <v>4985</v>
      </c>
      <c r="B4991" s="97" t="s">
        <v>8677</v>
      </c>
      <c r="C4991" s="98" t="s">
        <v>6667</v>
      </c>
      <c r="D4991" s="97">
        <v>50</v>
      </c>
      <c r="E4991" s="97"/>
      <c r="F4991" s="97" t="s">
        <v>5902</v>
      </c>
      <c r="G4991" s="160" t="s">
        <v>6665</v>
      </c>
      <c r="H4991" s="557">
        <v>20000</v>
      </c>
      <c r="I4991" s="97" t="s">
        <v>364</v>
      </c>
      <c r="J4991" s="160" t="s">
        <v>5951</v>
      </c>
      <c r="K4991" s="160">
        <v>304</v>
      </c>
      <c r="L4991" s="160" t="s">
        <v>6804</v>
      </c>
    </row>
    <row r="4992" spans="1:12" ht="38.25" hidden="1" x14ac:dyDescent="0.2">
      <c r="A4992" s="3">
        <v>4986</v>
      </c>
      <c r="B4992" s="97" t="s">
        <v>8677</v>
      </c>
      <c r="C4992" s="98" t="s">
        <v>6668</v>
      </c>
      <c r="D4992" s="97">
        <v>50</v>
      </c>
      <c r="E4992" s="97"/>
      <c r="F4992" s="97" t="s">
        <v>5902</v>
      </c>
      <c r="G4992" s="160" t="s">
        <v>6665</v>
      </c>
      <c r="H4992" s="557">
        <v>20000</v>
      </c>
      <c r="I4992" s="97" t="s">
        <v>364</v>
      </c>
      <c r="J4992" s="160" t="s">
        <v>5951</v>
      </c>
      <c r="K4992" s="160">
        <v>304</v>
      </c>
      <c r="L4992" s="160" t="s">
        <v>6804</v>
      </c>
    </row>
    <row r="4993" spans="1:12" ht="38.25" hidden="1" x14ac:dyDescent="0.2">
      <c r="A4993" s="3">
        <v>4987</v>
      </c>
      <c r="B4993" s="97" t="s">
        <v>8677</v>
      </c>
      <c r="C4993" s="98" t="s">
        <v>6669</v>
      </c>
      <c r="D4993" s="97">
        <v>1</v>
      </c>
      <c r="E4993" s="97"/>
      <c r="F4993" s="97" t="s">
        <v>5902</v>
      </c>
      <c r="G4993" s="160" t="s">
        <v>6670</v>
      </c>
      <c r="H4993" s="557">
        <v>25000</v>
      </c>
      <c r="I4993" s="97" t="s">
        <v>364</v>
      </c>
      <c r="J4993" s="160" t="s">
        <v>5951</v>
      </c>
      <c r="K4993" s="160">
        <v>304</v>
      </c>
      <c r="L4993" s="160" t="s">
        <v>6804</v>
      </c>
    </row>
    <row r="4994" spans="1:12" ht="25.5" hidden="1" x14ac:dyDescent="0.2">
      <c r="A4994" s="3">
        <v>4988</v>
      </c>
      <c r="B4994" s="97" t="s">
        <v>8677</v>
      </c>
      <c r="C4994" s="98" t="s">
        <v>6674</v>
      </c>
      <c r="D4994" s="97">
        <v>8</v>
      </c>
      <c r="E4994" s="97"/>
      <c r="F4994" s="97" t="s">
        <v>5902</v>
      </c>
      <c r="G4994" s="160" t="s">
        <v>6675</v>
      </c>
      <c r="H4994" s="557">
        <v>12960</v>
      </c>
      <c r="I4994" s="97" t="s">
        <v>364</v>
      </c>
      <c r="J4994" s="160" t="s">
        <v>5951</v>
      </c>
      <c r="K4994" s="160">
        <v>304</v>
      </c>
      <c r="L4994" s="160" t="s">
        <v>6804</v>
      </c>
    </row>
    <row r="4995" spans="1:12" hidden="1" x14ac:dyDescent="0.2">
      <c r="A4995" s="3">
        <v>4989</v>
      </c>
      <c r="B4995" s="97" t="s">
        <v>8677</v>
      </c>
      <c r="C4995" s="98" t="s">
        <v>6735</v>
      </c>
      <c r="D4995" s="97">
        <v>10</v>
      </c>
      <c r="E4995" s="97"/>
      <c r="F4995" s="97" t="s">
        <v>5902</v>
      </c>
      <c r="G4995" s="160" t="s">
        <v>6670</v>
      </c>
      <c r="H4995" s="557">
        <v>27500</v>
      </c>
      <c r="I4995" s="97" t="s">
        <v>364</v>
      </c>
      <c r="J4995" s="160" t="s">
        <v>5951</v>
      </c>
      <c r="K4995" s="160">
        <v>304</v>
      </c>
      <c r="L4995" s="160" t="s">
        <v>6804</v>
      </c>
    </row>
    <row r="4996" spans="1:12" hidden="1" x14ac:dyDescent="0.2">
      <c r="A4996" s="3">
        <v>4990</v>
      </c>
      <c r="B4996" s="97" t="s">
        <v>8677</v>
      </c>
      <c r="C4996" s="98" t="s">
        <v>6737</v>
      </c>
      <c r="D4996" s="97">
        <v>2</v>
      </c>
      <c r="E4996" s="97"/>
      <c r="F4996" s="97" t="s">
        <v>5902</v>
      </c>
      <c r="G4996" s="160" t="s">
        <v>6691</v>
      </c>
      <c r="H4996" s="557">
        <v>37599.620000000003</v>
      </c>
      <c r="I4996" s="97" t="s">
        <v>2141</v>
      </c>
      <c r="J4996" s="160" t="s">
        <v>5951</v>
      </c>
      <c r="K4996" s="160">
        <v>309</v>
      </c>
      <c r="L4996" s="160"/>
    </row>
    <row r="4997" spans="1:12" hidden="1" x14ac:dyDescent="0.2">
      <c r="A4997" s="3">
        <v>4991</v>
      </c>
      <c r="B4997" s="97" t="s">
        <v>8677</v>
      </c>
      <c r="C4997" s="98" t="s">
        <v>6738</v>
      </c>
      <c r="D4997" s="97">
        <v>2</v>
      </c>
      <c r="E4997" s="97"/>
      <c r="F4997" s="97" t="s">
        <v>5902</v>
      </c>
      <c r="G4997" s="160" t="s">
        <v>6739</v>
      </c>
      <c r="H4997" s="557">
        <v>34200</v>
      </c>
      <c r="I4997" s="97" t="s">
        <v>2141</v>
      </c>
      <c r="J4997" s="160" t="s">
        <v>5951</v>
      </c>
      <c r="K4997" s="160">
        <v>309</v>
      </c>
      <c r="L4997" s="160"/>
    </row>
    <row r="4998" spans="1:12" ht="25.5" hidden="1" x14ac:dyDescent="0.2">
      <c r="A4998" s="3">
        <v>4992</v>
      </c>
      <c r="B4998" s="97" t="s">
        <v>8677</v>
      </c>
      <c r="C4998" s="98" t="s">
        <v>6740</v>
      </c>
      <c r="D4998" s="97">
        <v>15</v>
      </c>
      <c r="E4998" s="97"/>
      <c r="F4998" s="97" t="s">
        <v>5902</v>
      </c>
      <c r="G4998" s="160" t="s">
        <v>6741</v>
      </c>
      <c r="H4998" s="557">
        <v>104250</v>
      </c>
      <c r="I4998" s="97" t="s">
        <v>2141</v>
      </c>
      <c r="J4998" s="160" t="s">
        <v>5951</v>
      </c>
      <c r="K4998" s="160">
        <v>309</v>
      </c>
      <c r="L4998" s="160"/>
    </row>
    <row r="4999" spans="1:12" ht="25.5" hidden="1" x14ac:dyDescent="0.2">
      <c r="A4999" s="3">
        <v>4993</v>
      </c>
      <c r="B4999" s="97" t="s">
        <v>8677</v>
      </c>
      <c r="C4999" s="98" t="s">
        <v>6623</v>
      </c>
      <c r="D4999" s="97">
        <v>1</v>
      </c>
      <c r="E4999" s="97"/>
      <c r="F4999" s="97" t="s">
        <v>5902</v>
      </c>
      <c r="G4999" s="160" t="s">
        <v>6625</v>
      </c>
      <c r="H4999" s="557">
        <v>2250</v>
      </c>
      <c r="I4999" s="97" t="s">
        <v>35</v>
      </c>
      <c r="J4999" s="160" t="s">
        <v>5951</v>
      </c>
      <c r="K4999" s="160">
        <v>314</v>
      </c>
      <c r="L4999" s="160" t="s">
        <v>6620</v>
      </c>
    </row>
    <row r="5000" spans="1:12" ht="25.5" hidden="1" x14ac:dyDescent="0.2">
      <c r="A5000" s="3">
        <v>4994</v>
      </c>
      <c r="B5000" s="97" t="s">
        <v>8677</v>
      </c>
      <c r="C5000" s="98" t="s">
        <v>6637</v>
      </c>
      <c r="D5000" s="97">
        <v>1</v>
      </c>
      <c r="E5000" s="97"/>
      <c r="F5000" s="97" t="s">
        <v>5902</v>
      </c>
      <c r="G5000" s="160" t="s">
        <v>6638</v>
      </c>
      <c r="H5000" s="557">
        <v>1835</v>
      </c>
      <c r="I5000" s="97" t="s">
        <v>35</v>
      </c>
      <c r="J5000" s="160" t="s">
        <v>5951</v>
      </c>
      <c r="K5000" s="160">
        <v>314</v>
      </c>
      <c r="L5000" s="160" t="s">
        <v>6620</v>
      </c>
    </row>
    <row r="5001" spans="1:12" ht="38.25" hidden="1" x14ac:dyDescent="0.2">
      <c r="A5001" s="3">
        <v>4995</v>
      </c>
      <c r="B5001" s="97" t="s">
        <v>8677</v>
      </c>
      <c r="C5001" s="98" t="s">
        <v>6368</v>
      </c>
      <c r="D5001" s="97">
        <v>200</v>
      </c>
      <c r="E5001" s="97"/>
      <c r="F5001" s="97" t="s">
        <v>5902</v>
      </c>
      <c r="G5001" s="160" t="s">
        <v>6370</v>
      </c>
      <c r="H5001" s="557">
        <v>1930</v>
      </c>
      <c r="I5001" s="97" t="s">
        <v>35</v>
      </c>
      <c r="J5001" s="160" t="s">
        <v>5951</v>
      </c>
      <c r="K5001" s="160">
        <v>314</v>
      </c>
      <c r="L5001" s="160" t="s">
        <v>6620</v>
      </c>
    </row>
    <row r="5002" spans="1:12" ht="38.25" hidden="1" x14ac:dyDescent="0.2">
      <c r="A5002" s="3">
        <v>4996</v>
      </c>
      <c r="B5002" s="97" t="s">
        <v>8677</v>
      </c>
      <c r="C5002" s="98" t="s">
        <v>6372</v>
      </c>
      <c r="D5002" s="97">
        <v>100</v>
      </c>
      <c r="E5002" s="97"/>
      <c r="F5002" s="97" t="s">
        <v>5902</v>
      </c>
      <c r="G5002" s="160" t="s">
        <v>6370</v>
      </c>
      <c r="H5002" s="557">
        <v>1510</v>
      </c>
      <c r="I5002" s="97" t="s">
        <v>35</v>
      </c>
      <c r="J5002" s="160" t="s">
        <v>5951</v>
      </c>
      <c r="K5002" s="160">
        <v>314</v>
      </c>
      <c r="L5002" s="160" t="s">
        <v>6620</v>
      </c>
    </row>
    <row r="5003" spans="1:12" ht="38.25" hidden="1" x14ac:dyDescent="0.2">
      <c r="A5003" s="3">
        <v>4997</v>
      </c>
      <c r="B5003" s="97" t="s">
        <v>8677</v>
      </c>
      <c r="C5003" s="98" t="s">
        <v>6374</v>
      </c>
      <c r="D5003" s="97">
        <v>200</v>
      </c>
      <c r="E5003" s="97"/>
      <c r="F5003" s="97" t="s">
        <v>5902</v>
      </c>
      <c r="G5003" s="160" t="s">
        <v>6370</v>
      </c>
      <c r="H5003" s="557">
        <v>2770</v>
      </c>
      <c r="I5003" s="97" t="s">
        <v>35</v>
      </c>
      <c r="J5003" s="160" t="s">
        <v>5951</v>
      </c>
      <c r="K5003" s="160">
        <v>314</v>
      </c>
      <c r="L5003" s="160" t="s">
        <v>6620</v>
      </c>
    </row>
    <row r="5004" spans="1:12" ht="25.5" hidden="1" x14ac:dyDescent="0.2">
      <c r="A5004" s="3">
        <v>4998</v>
      </c>
      <c r="B5004" s="97" t="s">
        <v>8677</v>
      </c>
      <c r="C5004" s="98" t="s">
        <v>6375</v>
      </c>
      <c r="D5004" s="97">
        <v>200</v>
      </c>
      <c r="E5004" s="97"/>
      <c r="F5004" s="97" t="s">
        <v>5902</v>
      </c>
      <c r="G5004" s="160" t="s">
        <v>6376</v>
      </c>
      <c r="H5004" s="557">
        <v>1680</v>
      </c>
      <c r="I5004" s="97" t="s">
        <v>35</v>
      </c>
      <c r="J5004" s="160" t="s">
        <v>5951</v>
      </c>
      <c r="K5004" s="160">
        <v>314</v>
      </c>
      <c r="L5004" s="160" t="s">
        <v>6620</v>
      </c>
    </row>
    <row r="5005" spans="1:12" ht="38.25" hidden="1" x14ac:dyDescent="0.2">
      <c r="A5005" s="3">
        <v>4999</v>
      </c>
      <c r="B5005" s="97" t="s">
        <v>8677</v>
      </c>
      <c r="C5005" s="98" t="s">
        <v>6377</v>
      </c>
      <c r="D5005" s="97">
        <v>100</v>
      </c>
      <c r="E5005" s="97"/>
      <c r="F5005" s="97" t="s">
        <v>5902</v>
      </c>
      <c r="G5005" s="160" t="s">
        <v>6376</v>
      </c>
      <c r="H5005" s="557">
        <v>900</v>
      </c>
      <c r="I5005" s="97" t="s">
        <v>35</v>
      </c>
      <c r="J5005" s="160" t="s">
        <v>5951</v>
      </c>
      <c r="K5005" s="160">
        <v>314</v>
      </c>
      <c r="L5005" s="160" t="s">
        <v>6620</v>
      </c>
    </row>
    <row r="5006" spans="1:12" ht="25.5" hidden="1" x14ac:dyDescent="0.2">
      <c r="A5006" s="3">
        <v>5000</v>
      </c>
      <c r="B5006" s="97" t="s">
        <v>8677</v>
      </c>
      <c r="C5006" s="98" t="s">
        <v>6378</v>
      </c>
      <c r="D5006" s="97">
        <v>200</v>
      </c>
      <c r="E5006" s="97"/>
      <c r="F5006" s="97" t="s">
        <v>5902</v>
      </c>
      <c r="G5006" s="160" t="s">
        <v>6376</v>
      </c>
      <c r="H5006" s="557">
        <v>2800</v>
      </c>
      <c r="I5006" s="97" t="s">
        <v>35</v>
      </c>
      <c r="J5006" s="160" t="s">
        <v>5951</v>
      </c>
      <c r="K5006" s="160">
        <v>314</v>
      </c>
      <c r="L5006" s="160" t="s">
        <v>6620</v>
      </c>
    </row>
    <row r="5007" spans="1:12" ht="25.5" hidden="1" x14ac:dyDescent="0.2">
      <c r="A5007" s="3">
        <v>5001</v>
      </c>
      <c r="B5007" s="97" t="s">
        <v>8677</v>
      </c>
      <c r="C5007" s="98" t="s">
        <v>6635</v>
      </c>
      <c r="D5007" s="97">
        <v>4</v>
      </c>
      <c r="E5007" s="97"/>
      <c r="F5007" s="97" t="s">
        <v>5902</v>
      </c>
      <c r="G5007" s="160" t="s">
        <v>6636</v>
      </c>
      <c r="H5007" s="557">
        <v>36400</v>
      </c>
      <c r="I5007" s="97" t="s">
        <v>35</v>
      </c>
      <c r="J5007" s="160" t="s">
        <v>5951</v>
      </c>
      <c r="K5007" s="160">
        <v>314</v>
      </c>
      <c r="L5007" s="160"/>
    </row>
    <row r="5008" spans="1:12" hidden="1" x14ac:dyDescent="0.2">
      <c r="A5008" s="3">
        <v>5002</v>
      </c>
      <c r="B5008" s="97" t="s">
        <v>8677</v>
      </c>
      <c r="C5008" s="98" t="s">
        <v>6628</v>
      </c>
      <c r="D5008" s="97">
        <v>4</v>
      </c>
      <c r="E5008" s="97"/>
      <c r="F5008" s="97" t="s">
        <v>5902</v>
      </c>
      <c r="G5008" s="160" t="s">
        <v>6629</v>
      </c>
      <c r="H5008" s="557">
        <v>11400</v>
      </c>
      <c r="I5008" s="97" t="s">
        <v>35</v>
      </c>
      <c r="J5008" s="160" t="s">
        <v>5951</v>
      </c>
      <c r="K5008" s="160">
        <v>314</v>
      </c>
      <c r="L5008" s="160"/>
    </row>
    <row r="5009" spans="1:12" hidden="1" x14ac:dyDescent="0.2">
      <c r="A5009" s="3">
        <v>5003</v>
      </c>
      <c r="B5009" s="97" t="s">
        <v>8677</v>
      </c>
      <c r="C5009" s="98" t="s">
        <v>6632</v>
      </c>
      <c r="D5009" s="97">
        <v>6</v>
      </c>
      <c r="E5009" s="97"/>
      <c r="F5009" s="97" t="s">
        <v>5902</v>
      </c>
      <c r="G5009" s="160" t="s">
        <v>6633</v>
      </c>
      <c r="H5009" s="557">
        <v>38220</v>
      </c>
      <c r="I5009" s="97" t="s">
        <v>35</v>
      </c>
      <c r="J5009" s="160" t="s">
        <v>5951</v>
      </c>
      <c r="K5009" s="160">
        <v>314</v>
      </c>
      <c r="L5009" s="160"/>
    </row>
    <row r="5010" spans="1:12" ht="25.5" hidden="1" x14ac:dyDescent="0.2">
      <c r="A5010" s="3">
        <v>5004</v>
      </c>
      <c r="B5010" s="97" t="s">
        <v>8677</v>
      </c>
      <c r="C5010" s="98" t="s">
        <v>6379</v>
      </c>
      <c r="D5010" s="97">
        <v>4</v>
      </c>
      <c r="E5010" s="97"/>
      <c r="F5010" s="97" t="s">
        <v>5902</v>
      </c>
      <c r="G5010" s="160" t="s">
        <v>6380</v>
      </c>
      <c r="H5010" s="557">
        <v>91800</v>
      </c>
      <c r="I5010" s="97" t="s">
        <v>35</v>
      </c>
      <c r="J5010" s="160" t="s">
        <v>5951</v>
      </c>
      <c r="K5010" s="160">
        <v>314</v>
      </c>
      <c r="L5010" s="160" t="s">
        <v>6639</v>
      </c>
    </row>
    <row r="5011" spans="1:12" ht="25.5" hidden="1" x14ac:dyDescent="0.2">
      <c r="A5011" s="3">
        <v>5005</v>
      </c>
      <c r="B5011" s="97" t="s">
        <v>8677</v>
      </c>
      <c r="C5011" s="98" t="s">
        <v>6381</v>
      </c>
      <c r="D5011" s="97">
        <v>2</v>
      </c>
      <c r="E5011" s="97"/>
      <c r="F5011" s="97" t="s">
        <v>5902</v>
      </c>
      <c r="G5011" s="160" t="s">
        <v>6383</v>
      </c>
      <c r="H5011" s="557">
        <v>6500</v>
      </c>
      <c r="I5011" s="97" t="s">
        <v>35</v>
      </c>
      <c r="J5011" s="160" t="s">
        <v>5951</v>
      </c>
      <c r="K5011" s="160">
        <v>314</v>
      </c>
      <c r="L5011" s="160" t="s">
        <v>6640</v>
      </c>
    </row>
    <row r="5012" spans="1:12" ht="25.5" hidden="1" x14ac:dyDescent="0.2">
      <c r="A5012" s="3">
        <v>5006</v>
      </c>
      <c r="B5012" s="97" t="s">
        <v>8677</v>
      </c>
      <c r="C5012" s="98" t="s">
        <v>6384</v>
      </c>
      <c r="D5012" s="97">
        <v>2</v>
      </c>
      <c r="E5012" s="97"/>
      <c r="F5012" s="97" t="s">
        <v>5902</v>
      </c>
      <c r="G5012" s="160" t="s">
        <v>6383</v>
      </c>
      <c r="H5012" s="557">
        <v>5300</v>
      </c>
      <c r="I5012" s="97" t="s">
        <v>35</v>
      </c>
      <c r="J5012" s="160" t="s">
        <v>5951</v>
      </c>
      <c r="K5012" s="160">
        <v>314</v>
      </c>
      <c r="L5012" s="160" t="s">
        <v>6640</v>
      </c>
    </row>
    <row r="5013" spans="1:12" ht="25.5" hidden="1" x14ac:dyDescent="0.2">
      <c r="A5013" s="3">
        <v>5007</v>
      </c>
      <c r="B5013" s="97" t="s">
        <v>8677</v>
      </c>
      <c r="C5013" s="98" t="s">
        <v>6385</v>
      </c>
      <c r="D5013" s="97">
        <v>1</v>
      </c>
      <c r="E5013" s="97"/>
      <c r="F5013" s="97" t="s">
        <v>5902</v>
      </c>
      <c r="G5013" s="160" t="s">
        <v>6383</v>
      </c>
      <c r="H5013" s="557">
        <v>10700</v>
      </c>
      <c r="I5013" s="97" t="s">
        <v>35</v>
      </c>
      <c r="J5013" s="160" t="s">
        <v>5951</v>
      </c>
      <c r="K5013" s="160">
        <v>314</v>
      </c>
      <c r="L5013" s="160" t="s">
        <v>6640</v>
      </c>
    </row>
    <row r="5014" spans="1:12" ht="25.5" hidden="1" x14ac:dyDescent="0.2">
      <c r="A5014" s="3">
        <v>5008</v>
      </c>
      <c r="B5014" s="97" t="s">
        <v>8677</v>
      </c>
      <c r="C5014" s="98" t="s">
        <v>6387</v>
      </c>
      <c r="D5014" s="97">
        <v>1</v>
      </c>
      <c r="E5014" s="97"/>
      <c r="F5014" s="97" t="s">
        <v>5902</v>
      </c>
      <c r="G5014" s="160" t="s">
        <v>6383</v>
      </c>
      <c r="H5014" s="557">
        <v>4450</v>
      </c>
      <c r="I5014" s="97" t="s">
        <v>35</v>
      </c>
      <c r="J5014" s="160" t="s">
        <v>5951</v>
      </c>
      <c r="K5014" s="160">
        <v>314</v>
      </c>
      <c r="L5014" s="160" t="s">
        <v>6640</v>
      </c>
    </row>
    <row r="5015" spans="1:12" ht="25.5" hidden="1" x14ac:dyDescent="0.2">
      <c r="A5015" s="3">
        <v>5009</v>
      </c>
      <c r="B5015" s="97" t="s">
        <v>8677</v>
      </c>
      <c r="C5015" s="98" t="s">
        <v>6388</v>
      </c>
      <c r="D5015" s="97">
        <v>1</v>
      </c>
      <c r="E5015" s="97"/>
      <c r="F5015" s="97" t="s">
        <v>5902</v>
      </c>
      <c r="G5015" s="160" t="s">
        <v>6389</v>
      </c>
      <c r="H5015" s="557">
        <v>1000</v>
      </c>
      <c r="I5015" s="97" t="s">
        <v>35</v>
      </c>
      <c r="J5015" s="160" t="s">
        <v>5951</v>
      </c>
      <c r="K5015" s="160">
        <v>314</v>
      </c>
      <c r="L5015" s="160" t="s">
        <v>6640</v>
      </c>
    </row>
    <row r="5016" spans="1:12" ht="25.5" hidden="1" x14ac:dyDescent="0.2">
      <c r="A5016" s="3">
        <v>5010</v>
      </c>
      <c r="B5016" s="97" t="s">
        <v>8677</v>
      </c>
      <c r="C5016" s="98" t="s">
        <v>6390</v>
      </c>
      <c r="D5016" s="97">
        <v>1</v>
      </c>
      <c r="E5016" s="97"/>
      <c r="F5016" s="97" t="s">
        <v>5902</v>
      </c>
      <c r="G5016" s="160" t="s">
        <v>6389</v>
      </c>
      <c r="H5016" s="557">
        <v>3350</v>
      </c>
      <c r="I5016" s="97" t="s">
        <v>35</v>
      </c>
      <c r="J5016" s="160" t="s">
        <v>5951</v>
      </c>
      <c r="K5016" s="160">
        <v>314</v>
      </c>
      <c r="L5016" s="160" t="s">
        <v>6640</v>
      </c>
    </row>
    <row r="5017" spans="1:12" ht="25.5" hidden="1" x14ac:dyDescent="0.2">
      <c r="A5017" s="3">
        <v>5011</v>
      </c>
      <c r="B5017" s="97" t="s">
        <v>8677</v>
      </c>
      <c r="C5017" s="98" t="s">
        <v>6391</v>
      </c>
      <c r="D5017" s="97">
        <v>1</v>
      </c>
      <c r="E5017" s="97"/>
      <c r="F5017" s="97" t="s">
        <v>5902</v>
      </c>
      <c r="G5017" s="160" t="s">
        <v>6389</v>
      </c>
      <c r="H5017" s="557">
        <v>4050</v>
      </c>
      <c r="I5017" s="97" t="s">
        <v>35</v>
      </c>
      <c r="J5017" s="160" t="s">
        <v>5951</v>
      </c>
      <c r="K5017" s="160">
        <v>314</v>
      </c>
      <c r="L5017" s="160" t="s">
        <v>6640</v>
      </c>
    </row>
    <row r="5018" spans="1:12" ht="25.5" hidden="1" x14ac:dyDescent="0.2">
      <c r="A5018" s="3">
        <v>5012</v>
      </c>
      <c r="B5018" s="97" t="s">
        <v>8677</v>
      </c>
      <c r="C5018" s="98" t="s">
        <v>6742</v>
      </c>
      <c r="D5018" s="97">
        <v>13</v>
      </c>
      <c r="E5018" s="97"/>
      <c r="F5018" s="97" t="s">
        <v>5902</v>
      </c>
      <c r="G5018" s="160" t="s">
        <v>6743</v>
      </c>
      <c r="H5018" s="557">
        <v>29900</v>
      </c>
      <c r="I5018" s="97" t="s">
        <v>35</v>
      </c>
      <c r="J5018" s="160" t="s">
        <v>5951</v>
      </c>
      <c r="K5018" s="160">
        <v>314</v>
      </c>
      <c r="L5018" s="160"/>
    </row>
    <row r="5019" spans="1:12" ht="25.5" hidden="1" x14ac:dyDescent="0.2">
      <c r="A5019" s="3">
        <v>5013</v>
      </c>
      <c r="B5019" s="97" t="s">
        <v>8677</v>
      </c>
      <c r="C5019" s="98" t="s">
        <v>6630</v>
      </c>
      <c r="D5019" s="97">
        <v>2</v>
      </c>
      <c r="E5019" s="97"/>
      <c r="F5019" s="97" t="s">
        <v>5902</v>
      </c>
      <c r="G5019" s="160" t="s">
        <v>6631</v>
      </c>
      <c r="H5019" s="557">
        <v>39660</v>
      </c>
      <c r="I5019" s="97" t="s">
        <v>35</v>
      </c>
      <c r="J5019" s="160" t="s">
        <v>5951</v>
      </c>
      <c r="K5019" s="160">
        <v>314</v>
      </c>
      <c r="L5019" s="160"/>
    </row>
    <row r="5020" spans="1:12" ht="38.25" hidden="1" x14ac:dyDescent="0.2">
      <c r="A5020" s="3">
        <v>5014</v>
      </c>
      <c r="B5020" s="97" t="s">
        <v>8677</v>
      </c>
      <c r="C5020" s="98" t="s">
        <v>6602</v>
      </c>
      <c r="D5020" s="97">
        <v>4</v>
      </c>
      <c r="E5020" s="97"/>
      <c r="F5020" s="97" t="s">
        <v>5902</v>
      </c>
      <c r="G5020" s="160" t="s">
        <v>6603</v>
      </c>
      <c r="H5020" s="557">
        <v>12140</v>
      </c>
      <c r="I5020" s="97" t="s">
        <v>505</v>
      </c>
      <c r="J5020" s="160" t="s">
        <v>5951</v>
      </c>
      <c r="K5020" s="160">
        <v>324</v>
      </c>
      <c r="L5020" s="160" t="s">
        <v>6593</v>
      </c>
    </row>
    <row r="5021" spans="1:12" hidden="1" x14ac:dyDescent="0.2">
      <c r="A5021" s="3">
        <v>5015</v>
      </c>
      <c r="B5021" s="97" t="s">
        <v>8677</v>
      </c>
      <c r="C5021" s="98" t="s">
        <v>6606</v>
      </c>
      <c r="D5021" s="97">
        <v>4</v>
      </c>
      <c r="E5021" s="97"/>
      <c r="F5021" s="97" t="s">
        <v>5902</v>
      </c>
      <c r="G5021" s="160" t="s">
        <v>6607</v>
      </c>
      <c r="H5021" s="557">
        <v>9880</v>
      </c>
      <c r="I5021" s="97" t="s">
        <v>505</v>
      </c>
      <c r="J5021" s="160" t="s">
        <v>5951</v>
      </c>
      <c r="K5021" s="160">
        <v>324</v>
      </c>
      <c r="L5021" s="160" t="s">
        <v>6593</v>
      </c>
    </row>
    <row r="5022" spans="1:12" hidden="1" x14ac:dyDescent="0.2">
      <c r="A5022" s="3">
        <v>5016</v>
      </c>
      <c r="B5022" s="97" t="s">
        <v>8677</v>
      </c>
      <c r="C5022" s="98" t="s">
        <v>6608</v>
      </c>
      <c r="D5022" s="97">
        <v>4</v>
      </c>
      <c r="E5022" s="97"/>
      <c r="F5022" s="97" t="s">
        <v>5902</v>
      </c>
      <c r="G5022" s="160" t="s">
        <v>6609</v>
      </c>
      <c r="H5022" s="557">
        <v>11920</v>
      </c>
      <c r="I5022" s="97" t="s">
        <v>505</v>
      </c>
      <c r="J5022" s="160" t="s">
        <v>5951</v>
      </c>
      <c r="K5022" s="160">
        <v>324</v>
      </c>
      <c r="L5022" s="160" t="s">
        <v>6593</v>
      </c>
    </row>
    <row r="5023" spans="1:12" ht="38.25" hidden="1" x14ac:dyDescent="0.2">
      <c r="A5023" s="3">
        <v>5017</v>
      </c>
      <c r="B5023" s="97" t="s">
        <v>8677</v>
      </c>
      <c r="C5023" s="98" t="s">
        <v>6455</v>
      </c>
      <c r="D5023" s="97">
        <v>3</v>
      </c>
      <c r="E5023" s="97"/>
      <c r="F5023" s="97" t="s">
        <v>5902</v>
      </c>
      <c r="G5023" s="160" t="s">
        <v>6456</v>
      </c>
      <c r="H5023" s="557">
        <v>12030</v>
      </c>
      <c r="I5023" s="97" t="s">
        <v>505</v>
      </c>
      <c r="J5023" s="160" t="s">
        <v>5951</v>
      </c>
      <c r="K5023" s="160">
        <v>324</v>
      </c>
      <c r="L5023" s="160" t="s">
        <v>6593</v>
      </c>
    </row>
    <row r="5024" spans="1:12" hidden="1" x14ac:dyDescent="0.2">
      <c r="A5024" s="3">
        <v>5018</v>
      </c>
      <c r="B5024" s="97" t="s">
        <v>8677</v>
      </c>
      <c r="C5024" s="98" t="s">
        <v>6457</v>
      </c>
      <c r="D5024" s="97">
        <v>200</v>
      </c>
      <c r="E5024" s="97"/>
      <c r="F5024" s="97" t="s">
        <v>5902</v>
      </c>
      <c r="G5024" s="160" t="s">
        <v>6458</v>
      </c>
      <c r="H5024" s="557">
        <v>4400</v>
      </c>
      <c r="I5024" s="97" t="s">
        <v>505</v>
      </c>
      <c r="J5024" s="160" t="s">
        <v>5951</v>
      </c>
      <c r="K5024" s="160">
        <v>324</v>
      </c>
      <c r="L5024" s="160" t="s">
        <v>6620</v>
      </c>
    </row>
    <row r="5025" spans="1:12" ht="25.5" hidden="1" x14ac:dyDescent="0.2">
      <c r="A5025" s="3">
        <v>5019</v>
      </c>
      <c r="B5025" s="97" t="s">
        <v>8677</v>
      </c>
      <c r="C5025" s="98" t="s">
        <v>6621</v>
      </c>
      <c r="D5025" s="97">
        <v>4</v>
      </c>
      <c r="E5025" s="97"/>
      <c r="F5025" s="97" t="s">
        <v>5902</v>
      </c>
      <c r="G5025" s="160" t="s">
        <v>6622</v>
      </c>
      <c r="H5025" s="557">
        <v>15700</v>
      </c>
      <c r="I5025" s="97" t="s">
        <v>505</v>
      </c>
      <c r="J5025" s="160" t="s">
        <v>5951</v>
      </c>
      <c r="K5025" s="160">
        <v>324</v>
      </c>
      <c r="L5025" s="160" t="s">
        <v>6620</v>
      </c>
    </row>
    <row r="5026" spans="1:12" ht="25.5" hidden="1" x14ac:dyDescent="0.2">
      <c r="A5026" s="3">
        <v>5020</v>
      </c>
      <c r="B5026" s="97" t="s">
        <v>8677</v>
      </c>
      <c r="C5026" s="98" t="s">
        <v>6744</v>
      </c>
      <c r="D5026" s="97">
        <v>3</v>
      </c>
      <c r="E5026" s="97"/>
      <c r="F5026" s="97" t="s">
        <v>5902</v>
      </c>
      <c r="G5026" s="160" t="s">
        <v>6745</v>
      </c>
      <c r="H5026" s="557">
        <v>32669.43</v>
      </c>
      <c r="I5026" s="97" t="s">
        <v>505</v>
      </c>
      <c r="J5026" s="160" t="s">
        <v>5951</v>
      </c>
      <c r="K5026" s="160">
        <v>324</v>
      </c>
      <c r="L5026" s="160" t="s">
        <v>6599</v>
      </c>
    </row>
    <row r="5027" spans="1:12" hidden="1" x14ac:dyDescent="0.2">
      <c r="A5027" s="3">
        <v>5021</v>
      </c>
      <c r="B5027" s="97" t="s">
        <v>8677</v>
      </c>
      <c r="C5027" s="98" t="s">
        <v>6610</v>
      </c>
      <c r="D5027" s="97">
        <v>20</v>
      </c>
      <c r="E5027" s="97"/>
      <c r="F5027" s="97" t="s">
        <v>5902</v>
      </c>
      <c r="G5027" s="160" t="s">
        <v>6611</v>
      </c>
      <c r="H5027" s="557">
        <v>14400</v>
      </c>
      <c r="I5027" s="97" t="s">
        <v>505</v>
      </c>
      <c r="J5027" s="160" t="s">
        <v>5951</v>
      </c>
      <c r="K5027" s="160">
        <v>324</v>
      </c>
      <c r="L5027" s="160" t="s">
        <v>6599</v>
      </c>
    </row>
    <row r="5028" spans="1:12" hidden="1" x14ac:dyDescent="0.2">
      <c r="A5028" s="3">
        <v>5022</v>
      </c>
      <c r="B5028" s="97" t="s">
        <v>8677</v>
      </c>
      <c r="C5028" s="98" t="s">
        <v>6612</v>
      </c>
      <c r="D5028" s="97">
        <v>20</v>
      </c>
      <c r="E5028" s="97"/>
      <c r="F5028" s="97" t="s">
        <v>5902</v>
      </c>
      <c r="G5028" s="160" t="s">
        <v>6613</v>
      </c>
      <c r="H5028" s="557">
        <v>11100</v>
      </c>
      <c r="I5028" s="97" t="s">
        <v>505</v>
      </c>
      <c r="J5028" s="160" t="s">
        <v>5951</v>
      </c>
      <c r="K5028" s="160">
        <v>324</v>
      </c>
      <c r="L5028" s="160" t="s">
        <v>6599</v>
      </c>
    </row>
    <row r="5029" spans="1:12" ht="25.5" hidden="1" x14ac:dyDescent="0.2">
      <c r="A5029" s="3">
        <v>5023</v>
      </c>
      <c r="B5029" s="97" t="s">
        <v>8677</v>
      </c>
      <c r="C5029" s="98" t="s">
        <v>6746</v>
      </c>
      <c r="D5029" s="97">
        <v>3</v>
      </c>
      <c r="E5029" s="97"/>
      <c r="F5029" s="97" t="s">
        <v>5902</v>
      </c>
      <c r="G5029" s="160" t="s">
        <v>6747</v>
      </c>
      <c r="H5029" s="557">
        <v>22050</v>
      </c>
      <c r="I5029" s="97" t="s">
        <v>505</v>
      </c>
      <c r="J5029" s="160" t="s">
        <v>5951</v>
      </c>
      <c r="K5029" s="160">
        <v>324</v>
      </c>
      <c r="L5029" s="160" t="s">
        <v>6599</v>
      </c>
    </row>
    <row r="5030" spans="1:12" hidden="1" x14ac:dyDescent="0.2">
      <c r="A5030" s="3">
        <v>5024</v>
      </c>
      <c r="B5030" s="97" t="s">
        <v>8677</v>
      </c>
      <c r="C5030" s="98" t="s">
        <v>6411</v>
      </c>
      <c r="D5030" s="97">
        <v>5</v>
      </c>
      <c r="E5030" s="97"/>
      <c r="F5030" s="97" t="s">
        <v>5902</v>
      </c>
      <c r="G5030" s="160" t="s">
        <v>6615</v>
      </c>
      <c r="H5030" s="557">
        <v>20750</v>
      </c>
      <c r="I5030" s="97" t="s">
        <v>505</v>
      </c>
      <c r="J5030" s="160" t="s">
        <v>5951</v>
      </c>
      <c r="K5030" s="160">
        <v>324</v>
      </c>
      <c r="L5030" s="160" t="s">
        <v>6599</v>
      </c>
    </row>
    <row r="5031" spans="1:12" hidden="1" x14ac:dyDescent="0.2">
      <c r="A5031" s="3">
        <v>5025</v>
      </c>
      <c r="B5031" s="97" t="s">
        <v>8677</v>
      </c>
      <c r="C5031" s="98" t="s">
        <v>6414</v>
      </c>
      <c r="D5031" s="97">
        <v>10</v>
      </c>
      <c r="E5031" s="97"/>
      <c r="F5031" s="97" t="s">
        <v>5902</v>
      </c>
      <c r="G5031" s="160" t="s">
        <v>6616</v>
      </c>
      <c r="H5031" s="557">
        <v>3000</v>
      </c>
      <c r="I5031" s="97" t="s">
        <v>505</v>
      </c>
      <c r="J5031" s="160" t="s">
        <v>5951</v>
      </c>
      <c r="K5031" s="160">
        <v>324</v>
      </c>
      <c r="L5031" s="160" t="s">
        <v>6599</v>
      </c>
    </row>
    <row r="5032" spans="1:12" hidden="1" x14ac:dyDescent="0.2">
      <c r="A5032" s="3">
        <v>5026</v>
      </c>
      <c r="B5032" s="97" t="s">
        <v>8677</v>
      </c>
      <c r="C5032" s="98" t="s">
        <v>6416</v>
      </c>
      <c r="D5032" s="97">
        <v>10</v>
      </c>
      <c r="E5032" s="97"/>
      <c r="F5032" s="97" t="s">
        <v>5902</v>
      </c>
      <c r="G5032" s="160" t="s">
        <v>6617</v>
      </c>
      <c r="H5032" s="557">
        <v>2200</v>
      </c>
      <c r="I5032" s="97" t="s">
        <v>505</v>
      </c>
      <c r="J5032" s="160" t="s">
        <v>5951</v>
      </c>
      <c r="K5032" s="160">
        <v>324</v>
      </c>
      <c r="L5032" s="160" t="s">
        <v>6599</v>
      </c>
    </row>
    <row r="5033" spans="1:12" ht="25.5" hidden="1" x14ac:dyDescent="0.2">
      <c r="A5033" s="3">
        <v>5027</v>
      </c>
      <c r="B5033" s="97" t="s">
        <v>8677</v>
      </c>
      <c r="C5033" s="98" t="s">
        <v>6418</v>
      </c>
      <c r="D5033" s="97">
        <v>10</v>
      </c>
      <c r="E5033" s="97"/>
      <c r="F5033" s="97" t="s">
        <v>5902</v>
      </c>
      <c r="G5033" s="160" t="s">
        <v>6618</v>
      </c>
      <c r="H5033" s="557">
        <v>2300</v>
      </c>
      <c r="I5033" s="97" t="s">
        <v>505</v>
      </c>
      <c r="J5033" s="160" t="s">
        <v>5951</v>
      </c>
      <c r="K5033" s="160">
        <v>324</v>
      </c>
      <c r="L5033" s="160" t="s">
        <v>6599</v>
      </c>
    </row>
    <row r="5034" spans="1:12" ht="25.5" hidden="1" x14ac:dyDescent="0.2">
      <c r="A5034" s="3">
        <v>5028</v>
      </c>
      <c r="B5034" s="97" t="s">
        <v>8677</v>
      </c>
      <c r="C5034" s="98" t="s">
        <v>6420</v>
      </c>
      <c r="D5034" s="97">
        <v>10</v>
      </c>
      <c r="E5034" s="97"/>
      <c r="F5034" s="97" t="s">
        <v>5902</v>
      </c>
      <c r="G5034" s="160" t="s">
        <v>6619</v>
      </c>
      <c r="H5034" s="557">
        <v>2100</v>
      </c>
      <c r="I5034" s="97" t="s">
        <v>505</v>
      </c>
      <c r="J5034" s="160" t="s">
        <v>5951</v>
      </c>
      <c r="K5034" s="160">
        <v>324</v>
      </c>
      <c r="L5034" s="160" t="s">
        <v>6599</v>
      </c>
    </row>
    <row r="5035" spans="1:12" hidden="1" x14ac:dyDescent="0.2">
      <c r="A5035" s="3">
        <v>5029</v>
      </c>
      <c r="B5035" s="97" t="s">
        <v>8677</v>
      </c>
      <c r="C5035" s="98" t="s">
        <v>6748</v>
      </c>
      <c r="D5035" s="97">
        <v>1</v>
      </c>
      <c r="E5035" s="97"/>
      <c r="F5035" s="97" t="s">
        <v>5902</v>
      </c>
      <c r="G5035" s="160" t="s">
        <v>6749</v>
      </c>
      <c r="H5035" s="557">
        <v>10590</v>
      </c>
      <c r="I5035" s="97" t="s">
        <v>505</v>
      </c>
      <c r="J5035" s="160" t="s">
        <v>5951</v>
      </c>
      <c r="K5035" s="160">
        <v>324</v>
      </c>
      <c r="L5035" s="160" t="s">
        <v>6599</v>
      </c>
    </row>
    <row r="5036" spans="1:12" ht="25.5" hidden="1" x14ac:dyDescent="0.2">
      <c r="A5036" s="3">
        <v>5030</v>
      </c>
      <c r="B5036" s="97" t="s">
        <v>8677</v>
      </c>
      <c r="C5036" s="98" t="s">
        <v>6750</v>
      </c>
      <c r="D5036" s="97">
        <v>1</v>
      </c>
      <c r="E5036" s="97"/>
      <c r="F5036" s="97" t="s">
        <v>5902</v>
      </c>
      <c r="G5036" s="160" t="s">
        <v>6751</v>
      </c>
      <c r="H5036" s="557">
        <v>13010</v>
      </c>
      <c r="I5036" s="97" t="s">
        <v>505</v>
      </c>
      <c r="J5036" s="160" t="s">
        <v>5951</v>
      </c>
      <c r="K5036" s="160">
        <v>324</v>
      </c>
      <c r="L5036" s="160" t="s">
        <v>6599</v>
      </c>
    </row>
    <row r="5037" spans="1:12" hidden="1" x14ac:dyDescent="0.2">
      <c r="A5037" s="3">
        <v>5031</v>
      </c>
      <c r="B5037" s="97" t="s">
        <v>8677</v>
      </c>
      <c r="C5037" s="98" t="s">
        <v>6752</v>
      </c>
      <c r="D5037" s="97">
        <v>1</v>
      </c>
      <c r="E5037" s="97"/>
      <c r="F5037" s="97" t="s">
        <v>5902</v>
      </c>
      <c r="G5037" s="160" t="s">
        <v>6753</v>
      </c>
      <c r="H5037" s="557">
        <v>22940</v>
      </c>
      <c r="I5037" s="97" t="s">
        <v>505</v>
      </c>
      <c r="J5037" s="160" t="s">
        <v>5951</v>
      </c>
      <c r="K5037" s="160">
        <v>324</v>
      </c>
      <c r="L5037" s="160" t="s">
        <v>6599</v>
      </c>
    </row>
    <row r="5038" spans="1:12" hidden="1" x14ac:dyDescent="0.2">
      <c r="A5038" s="3">
        <v>5032</v>
      </c>
      <c r="B5038" s="97" t="s">
        <v>8677</v>
      </c>
      <c r="C5038" s="98" t="s">
        <v>6754</v>
      </c>
      <c r="D5038" s="97">
        <v>2</v>
      </c>
      <c r="E5038" s="97"/>
      <c r="F5038" s="97" t="s">
        <v>5902</v>
      </c>
      <c r="G5038" s="160" t="s">
        <v>6755</v>
      </c>
      <c r="H5038" s="557">
        <v>5500</v>
      </c>
      <c r="I5038" s="97" t="s">
        <v>505</v>
      </c>
      <c r="J5038" s="160" t="s">
        <v>5951</v>
      </c>
      <c r="K5038" s="160">
        <v>324</v>
      </c>
      <c r="L5038" s="160" t="s">
        <v>6599</v>
      </c>
    </row>
    <row r="5039" spans="1:12" ht="25.5" hidden="1" x14ac:dyDescent="0.2">
      <c r="A5039" s="3">
        <v>5033</v>
      </c>
      <c r="B5039" s="97" t="s">
        <v>8677</v>
      </c>
      <c r="C5039" s="98" t="s">
        <v>6758</v>
      </c>
      <c r="D5039" s="97">
        <v>1</v>
      </c>
      <c r="E5039" s="97"/>
      <c r="F5039" s="97" t="s">
        <v>5902</v>
      </c>
      <c r="G5039" s="160" t="s">
        <v>6759</v>
      </c>
      <c r="H5039" s="557">
        <v>37670</v>
      </c>
      <c r="I5039" s="97" t="s">
        <v>505</v>
      </c>
      <c r="J5039" s="160" t="s">
        <v>5951</v>
      </c>
      <c r="K5039" s="160">
        <v>324</v>
      </c>
      <c r="L5039" s="160" t="s">
        <v>6599</v>
      </c>
    </row>
    <row r="5040" spans="1:12" hidden="1" x14ac:dyDescent="0.2">
      <c r="A5040" s="3">
        <v>5034</v>
      </c>
      <c r="B5040" s="97" t="s">
        <v>8677</v>
      </c>
      <c r="C5040" s="98" t="s">
        <v>1449</v>
      </c>
      <c r="D5040" s="97">
        <v>2</v>
      </c>
      <c r="E5040" s="97"/>
      <c r="F5040" s="97" t="s">
        <v>5902</v>
      </c>
      <c r="G5040" s="160" t="s">
        <v>6581</v>
      </c>
      <c r="H5040" s="557">
        <v>15000</v>
      </c>
      <c r="I5040" s="97" t="s">
        <v>3648</v>
      </c>
      <c r="J5040" s="160" t="s">
        <v>5951</v>
      </c>
      <c r="K5040" s="160">
        <v>329</v>
      </c>
      <c r="L5040" s="160" t="s">
        <v>6582</v>
      </c>
    </row>
    <row r="5041" spans="1:12" ht="25.5" hidden="1" x14ac:dyDescent="0.2">
      <c r="A5041" s="3">
        <v>5035</v>
      </c>
      <c r="B5041" s="97" t="s">
        <v>8677</v>
      </c>
      <c r="C5041" s="98" t="s">
        <v>6583</v>
      </c>
      <c r="D5041" s="97">
        <v>2</v>
      </c>
      <c r="E5041" s="97"/>
      <c r="F5041" s="97" t="s">
        <v>5902</v>
      </c>
      <c r="G5041" s="160" t="s">
        <v>6584</v>
      </c>
      <c r="H5041" s="557">
        <v>7800</v>
      </c>
      <c r="I5041" s="97" t="s">
        <v>3648</v>
      </c>
      <c r="J5041" s="160" t="s">
        <v>5951</v>
      </c>
      <c r="K5041" s="160">
        <v>329</v>
      </c>
      <c r="L5041" s="160" t="s">
        <v>6582</v>
      </c>
    </row>
    <row r="5042" spans="1:12" hidden="1" x14ac:dyDescent="0.2">
      <c r="A5042" s="3">
        <v>5036</v>
      </c>
      <c r="B5042" s="97" t="s">
        <v>8677</v>
      </c>
      <c r="C5042" s="98" t="s">
        <v>6587</v>
      </c>
      <c r="D5042" s="97">
        <v>1</v>
      </c>
      <c r="E5042" s="97"/>
      <c r="F5042" s="97" t="s">
        <v>5902</v>
      </c>
      <c r="G5042" s="160" t="s">
        <v>6588</v>
      </c>
      <c r="H5042" s="557">
        <v>10100</v>
      </c>
      <c r="I5042" s="97" t="s">
        <v>3648</v>
      </c>
      <c r="J5042" s="160" t="s">
        <v>5951</v>
      </c>
      <c r="K5042" s="160">
        <v>329</v>
      </c>
      <c r="L5042" s="160" t="s">
        <v>6582</v>
      </c>
    </row>
    <row r="5043" spans="1:12" ht="25.5" hidden="1" x14ac:dyDescent="0.2">
      <c r="A5043" s="3">
        <v>5037</v>
      </c>
      <c r="B5043" s="97" t="s">
        <v>8677</v>
      </c>
      <c r="C5043" s="98" t="s">
        <v>6459</v>
      </c>
      <c r="D5043" s="97">
        <v>2</v>
      </c>
      <c r="E5043" s="97"/>
      <c r="F5043" s="97" t="s">
        <v>5902</v>
      </c>
      <c r="G5043" s="160" t="s">
        <v>6460</v>
      </c>
      <c r="H5043" s="557">
        <v>10000</v>
      </c>
      <c r="I5043" s="97" t="s">
        <v>669</v>
      </c>
      <c r="J5043" s="160" t="s">
        <v>5951</v>
      </c>
      <c r="K5043" s="160">
        <v>344</v>
      </c>
      <c r="L5043" s="160" t="s">
        <v>6805</v>
      </c>
    </row>
    <row r="5044" spans="1:12" ht="38.25" hidden="1" x14ac:dyDescent="0.2">
      <c r="A5044" s="3">
        <v>5038</v>
      </c>
      <c r="B5044" s="97" t="s">
        <v>8677</v>
      </c>
      <c r="C5044" s="98" t="s">
        <v>6462</v>
      </c>
      <c r="D5044" s="97">
        <v>2</v>
      </c>
      <c r="E5044" s="97"/>
      <c r="F5044" s="97" t="s">
        <v>5902</v>
      </c>
      <c r="G5044" s="160" t="s">
        <v>6464</v>
      </c>
      <c r="H5044" s="557">
        <v>140000</v>
      </c>
      <c r="I5044" s="97" t="s">
        <v>669</v>
      </c>
      <c r="J5044" s="160" t="s">
        <v>5951</v>
      </c>
      <c r="K5044" s="160">
        <v>344</v>
      </c>
      <c r="L5044" s="160" t="s">
        <v>6806</v>
      </c>
    </row>
    <row r="5045" spans="1:12" ht="25.5" hidden="1" x14ac:dyDescent="0.2">
      <c r="A5045" s="3">
        <v>5039</v>
      </c>
      <c r="B5045" s="97" t="s">
        <v>8677</v>
      </c>
      <c r="C5045" s="98" t="s">
        <v>6465</v>
      </c>
      <c r="D5045" s="97">
        <v>4</v>
      </c>
      <c r="E5045" s="97"/>
      <c r="F5045" s="97" t="s">
        <v>5902</v>
      </c>
      <c r="G5045" s="160" t="s">
        <v>6466</v>
      </c>
      <c r="H5045" s="557">
        <v>20000</v>
      </c>
      <c r="I5045" s="97" t="s">
        <v>669</v>
      </c>
      <c r="J5045" s="160" t="s">
        <v>5951</v>
      </c>
      <c r="K5045" s="160">
        <v>344</v>
      </c>
      <c r="L5045" s="160" t="s">
        <v>6570</v>
      </c>
    </row>
    <row r="5046" spans="1:12" ht="38.25" hidden="1" x14ac:dyDescent="0.2">
      <c r="A5046" s="3">
        <v>5040</v>
      </c>
      <c r="B5046" s="97" t="s">
        <v>8677</v>
      </c>
      <c r="C5046" s="98" t="s">
        <v>6467</v>
      </c>
      <c r="D5046" s="97">
        <v>2</v>
      </c>
      <c r="E5046" s="97"/>
      <c r="F5046" s="97" t="s">
        <v>5902</v>
      </c>
      <c r="G5046" s="160" t="s">
        <v>6468</v>
      </c>
      <c r="H5046" s="557">
        <v>160000</v>
      </c>
      <c r="I5046" s="97" t="s">
        <v>669</v>
      </c>
      <c r="J5046" s="160" t="s">
        <v>5951</v>
      </c>
      <c r="K5046" s="160">
        <v>344</v>
      </c>
      <c r="L5046" s="160" t="s">
        <v>6761</v>
      </c>
    </row>
    <row r="5047" spans="1:12" ht="38.25" hidden="1" x14ac:dyDescent="0.2">
      <c r="A5047" s="3">
        <v>5041</v>
      </c>
      <c r="B5047" s="97" t="s">
        <v>8677</v>
      </c>
      <c r="C5047" s="98" t="s">
        <v>6475</v>
      </c>
      <c r="D5047" s="97">
        <v>4</v>
      </c>
      <c r="E5047" s="97"/>
      <c r="F5047" s="97" t="s">
        <v>5902</v>
      </c>
      <c r="G5047" s="160" t="s">
        <v>6476</v>
      </c>
      <c r="H5047" s="557">
        <v>18000</v>
      </c>
      <c r="I5047" s="97" t="s">
        <v>669</v>
      </c>
      <c r="J5047" s="160" t="s">
        <v>5951</v>
      </c>
      <c r="K5047" s="160">
        <v>344</v>
      </c>
      <c r="L5047" s="160" t="s">
        <v>6571</v>
      </c>
    </row>
    <row r="5048" spans="1:12" hidden="1" x14ac:dyDescent="0.2">
      <c r="A5048" s="3">
        <v>5042</v>
      </c>
      <c r="B5048" s="97" t="s">
        <v>8677</v>
      </c>
      <c r="C5048" s="98" t="s">
        <v>3911</v>
      </c>
      <c r="D5048" s="97">
        <v>3</v>
      </c>
      <c r="E5048" s="97"/>
      <c r="F5048" s="97" t="s">
        <v>5902</v>
      </c>
      <c r="G5048" s="160" t="s">
        <v>6777</v>
      </c>
      <c r="H5048" s="557">
        <v>19500</v>
      </c>
      <c r="I5048" s="97" t="s">
        <v>693</v>
      </c>
      <c r="J5048" s="160" t="s">
        <v>5951</v>
      </c>
      <c r="K5048" s="160">
        <v>364</v>
      </c>
      <c r="L5048" s="160" t="s">
        <v>6642</v>
      </c>
    </row>
    <row r="5049" spans="1:12" ht="38.25" hidden="1" x14ac:dyDescent="0.2">
      <c r="A5049" s="3">
        <v>5043</v>
      </c>
      <c r="B5049" s="97" t="s">
        <v>8677</v>
      </c>
      <c r="C5049" s="98" t="s">
        <v>6392</v>
      </c>
      <c r="D5049" s="97">
        <v>4</v>
      </c>
      <c r="E5049" s="97"/>
      <c r="F5049" s="97" t="s">
        <v>5902</v>
      </c>
      <c r="G5049" s="160" t="s">
        <v>6393</v>
      </c>
      <c r="H5049" s="557">
        <v>24000</v>
      </c>
      <c r="I5049" s="97" t="s">
        <v>35</v>
      </c>
      <c r="J5049" s="160" t="s">
        <v>5951</v>
      </c>
      <c r="K5049" s="160">
        <v>364</v>
      </c>
      <c r="L5049" s="160" t="s">
        <v>6778</v>
      </c>
    </row>
    <row r="5050" spans="1:12" ht="38.25" hidden="1" x14ac:dyDescent="0.2">
      <c r="A5050" s="3">
        <v>5044</v>
      </c>
      <c r="B5050" s="97" t="s">
        <v>8677</v>
      </c>
      <c r="C5050" s="98" t="s">
        <v>6784</v>
      </c>
      <c r="D5050" s="97">
        <v>2</v>
      </c>
      <c r="E5050" s="97"/>
      <c r="F5050" s="97" t="s">
        <v>5902</v>
      </c>
      <c r="G5050" s="160" t="s">
        <v>6785</v>
      </c>
      <c r="H5050" s="557">
        <v>27800</v>
      </c>
      <c r="I5050" s="97" t="s">
        <v>693</v>
      </c>
      <c r="J5050" s="160" t="s">
        <v>5951</v>
      </c>
      <c r="K5050" s="160">
        <v>364</v>
      </c>
      <c r="L5050" s="160" t="s">
        <v>6786</v>
      </c>
    </row>
    <row r="5051" spans="1:12" ht="38.25" hidden="1" x14ac:dyDescent="0.2">
      <c r="A5051" s="3">
        <v>5045</v>
      </c>
      <c r="B5051" s="97" t="s">
        <v>8677</v>
      </c>
      <c r="C5051" s="98" t="s">
        <v>6787</v>
      </c>
      <c r="D5051" s="97">
        <v>10</v>
      </c>
      <c r="E5051" s="97"/>
      <c r="F5051" s="97" t="s">
        <v>5902</v>
      </c>
      <c r="G5051" s="160" t="s">
        <v>6788</v>
      </c>
      <c r="H5051" s="557">
        <v>15000</v>
      </c>
      <c r="I5051" s="97" t="s">
        <v>693</v>
      </c>
      <c r="J5051" s="160" t="s">
        <v>5951</v>
      </c>
      <c r="K5051" s="160">
        <v>364</v>
      </c>
      <c r="L5051" s="160" t="s">
        <v>6786</v>
      </c>
    </row>
    <row r="5052" spans="1:12" ht="38.25" hidden="1" x14ac:dyDescent="0.2">
      <c r="A5052" s="3">
        <v>5046</v>
      </c>
      <c r="B5052" s="97" t="s">
        <v>8677</v>
      </c>
      <c r="C5052" s="98" t="s">
        <v>6789</v>
      </c>
      <c r="D5052" s="97">
        <v>5</v>
      </c>
      <c r="E5052" s="97"/>
      <c r="F5052" s="97" t="s">
        <v>5902</v>
      </c>
      <c r="G5052" s="160" t="s">
        <v>6788</v>
      </c>
      <c r="H5052" s="557">
        <v>14500</v>
      </c>
      <c r="I5052" s="97" t="s">
        <v>693</v>
      </c>
      <c r="J5052" s="160" t="s">
        <v>5951</v>
      </c>
      <c r="K5052" s="160">
        <v>364</v>
      </c>
      <c r="L5052" s="160" t="s">
        <v>6786</v>
      </c>
    </row>
    <row r="5053" spans="1:12" ht="25.5" hidden="1" x14ac:dyDescent="0.2">
      <c r="A5053" s="3">
        <v>5047</v>
      </c>
      <c r="B5053" s="97" t="s">
        <v>8677</v>
      </c>
      <c r="C5053" s="98" t="s">
        <v>6790</v>
      </c>
      <c r="D5053" s="97">
        <v>4</v>
      </c>
      <c r="E5053" s="97"/>
      <c r="F5053" s="97" t="s">
        <v>5902</v>
      </c>
      <c r="G5053" s="160" t="s">
        <v>6791</v>
      </c>
      <c r="H5053" s="557">
        <v>11600</v>
      </c>
      <c r="I5053" s="97" t="s">
        <v>693</v>
      </c>
      <c r="J5053" s="160" t="s">
        <v>5951</v>
      </c>
      <c r="K5053" s="160">
        <v>364</v>
      </c>
      <c r="L5053" s="160" t="s">
        <v>6786</v>
      </c>
    </row>
    <row r="5054" spans="1:12" ht="38.25" hidden="1" x14ac:dyDescent="0.2">
      <c r="A5054" s="3">
        <v>5048</v>
      </c>
      <c r="B5054" s="97" t="s">
        <v>8677</v>
      </c>
      <c r="C5054" s="98" t="s">
        <v>6792</v>
      </c>
      <c r="D5054" s="97">
        <v>2</v>
      </c>
      <c r="E5054" s="97"/>
      <c r="F5054" s="97" t="s">
        <v>5902</v>
      </c>
      <c r="G5054" s="160" t="s">
        <v>6793</v>
      </c>
      <c r="H5054" s="557">
        <v>56660</v>
      </c>
      <c r="I5054" s="97" t="s">
        <v>693</v>
      </c>
      <c r="J5054" s="160" t="s">
        <v>5951</v>
      </c>
      <c r="K5054" s="160">
        <v>364</v>
      </c>
      <c r="L5054" s="160" t="s">
        <v>6786</v>
      </c>
    </row>
    <row r="5055" spans="1:12" hidden="1" x14ac:dyDescent="0.2">
      <c r="A5055" s="3">
        <v>5049</v>
      </c>
      <c r="B5055" s="97" t="s">
        <v>8677</v>
      </c>
      <c r="C5055" s="98" t="s">
        <v>6800</v>
      </c>
      <c r="D5055" s="97">
        <v>13</v>
      </c>
      <c r="E5055" s="97"/>
      <c r="F5055" s="97" t="s">
        <v>5902</v>
      </c>
      <c r="G5055" s="160" t="s">
        <v>6801</v>
      </c>
      <c r="H5055" s="557">
        <v>49660</v>
      </c>
      <c r="I5055" s="160" t="s">
        <v>720</v>
      </c>
      <c r="J5055" s="160" t="s">
        <v>5951</v>
      </c>
      <c r="K5055" s="160">
        <v>374</v>
      </c>
      <c r="L5055" s="160" t="s">
        <v>6551</v>
      </c>
    </row>
    <row r="5056" spans="1:12" ht="25.5" hidden="1" x14ac:dyDescent="0.2">
      <c r="A5056" s="3">
        <v>5050</v>
      </c>
      <c r="B5056" s="97">
        <v>7003</v>
      </c>
      <c r="C5056" s="98" t="s">
        <v>5570</v>
      </c>
      <c r="D5056" s="97" t="s">
        <v>5951</v>
      </c>
      <c r="E5056" s="97"/>
      <c r="F5056" s="97" t="s">
        <v>5902</v>
      </c>
      <c r="G5056" s="160">
        <v>78111802</v>
      </c>
      <c r="H5056" s="557">
        <v>120000</v>
      </c>
      <c r="I5056" s="160" t="s">
        <v>209</v>
      </c>
      <c r="J5056" s="309">
        <v>44927</v>
      </c>
      <c r="K5056" s="97">
        <v>110</v>
      </c>
      <c r="L5056" s="98" t="s">
        <v>6807</v>
      </c>
    </row>
    <row r="5057" spans="1:12" ht="25.5" hidden="1" x14ac:dyDescent="0.2">
      <c r="A5057" s="3">
        <v>5051</v>
      </c>
      <c r="B5057" s="97">
        <v>7003</v>
      </c>
      <c r="C5057" s="98" t="s">
        <v>5106</v>
      </c>
      <c r="D5057" s="97" t="s">
        <v>5951</v>
      </c>
      <c r="E5057" s="97"/>
      <c r="F5057" s="97" t="s">
        <v>5902</v>
      </c>
      <c r="G5057" s="344"/>
      <c r="H5057" s="557">
        <v>1285000</v>
      </c>
      <c r="I5057" s="97" t="s">
        <v>2147</v>
      </c>
      <c r="J5057" s="309">
        <v>44927</v>
      </c>
      <c r="K5057" s="97">
        <v>116</v>
      </c>
      <c r="L5057" s="98" t="s">
        <v>6807</v>
      </c>
    </row>
    <row r="5058" spans="1:12" ht="38.25" hidden="1" x14ac:dyDescent="0.2">
      <c r="A5058" s="3">
        <v>5052</v>
      </c>
      <c r="B5058" s="97">
        <v>7003</v>
      </c>
      <c r="C5058" s="98" t="s">
        <v>6808</v>
      </c>
      <c r="D5058" s="97" t="s">
        <v>6809</v>
      </c>
      <c r="E5058" s="97"/>
      <c r="F5058" s="97" t="s">
        <v>5902</v>
      </c>
      <c r="G5058" s="160">
        <v>72153606</v>
      </c>
      <c r="H5058" s="557">
        <v>300000</v>
      </c>
      <c r="I5058" s="160" t="s">
        <v>105</v>
      </c>
      <c r="J5058" s="309">
        <v>44927</v>
      </c>
      <c r="K5058" s="97">
        <v>192</v>
      </c>
      <c r="L5058" s="98" t="s">
        <v>6810</v>
      </c>
    </row>
    <row r="5059" spans="1:12" ht="38.25" hidden="1" x14ac:dyDescent="0.2">
      <c r="A5059" s="3">
        <v>5053</v>
      </c>
      <c r="B5059" s="97">
        <v>7003</v>
      </c>
      <c r="C5059" s="98" t="s">
        <v>5020</v>
      </c>
      <c r="D5059" s="97">
        <v>2</v>
      </c>
      <c r="E5059" s="97"/>
      <c r="F5059" s="97" t="s">
        <v>5902</v>
      </c>
      <c r="G5059" s="160"/>
      <c r="H5059" s="557">
        <v>25000</v>
      </c>
      <c r="I5059" s="160" t="s">
        <v>73</v>
      </c>
      <c r="J5059" s="309">
        <v>44986</v>
      </c>
      <c r="K5059" s="160">
        <v>248</v>
      </c>
      <c r="L5059" s="98" t="s">
        <v>6811</v>
      </c>
    </row>
    <row r="5060" spans="1:12" ht="25.5" hidden="1" x14ac:dyDescent="0.2">
      <c r="A5060" s="3">
        <v>5054</v>
      </c>
      <c r="B5060" s="97">
        <v>7003</v>
      </c>
      <c r="C5060" s="98" t="s">
        <v>5386</v>
      </c>
      <c r="D5060" s="97" t="s">
        <v>5951</v>
      </c>
      <c r="E5060" s="97"/>
      <c r="F5060" s="97" t="s">
        <v>5902</v>
      </c>
      <c r="G5060" s="344"/>
      <c r="H5060" s="557">
        <v>40000</v>
      </c>
      <c r="I5060" s="160" t="s">
        <v>73</v>
      </c>
      <c r="J5060" s="309">
        <v>44927</v>
      </c>
      <c r="K5060" s="97">
        <v>250</v>
      </c>
      <c r="L5060" s="98" t="s">
        <v>6807</v>
      </c>
    </row>
    <row r="5061" spans="1:12" ht="63.75" hidden="1" x14ac:dyDescent="0.2">
      <c r="A5061" s="3">
        <v>5055</v>
      </c>
      <c r="B5061" s="97">
        <v>7003</v>
      </c>
      <c r="C5061" s="98" t="s">
        <v>6812</v>
      </c>
      <c r="D5061" s="97">
        <v>8</v>
      </c>
      <c r="E5061" s="97"/>
      <c r="F5061" s="97" t="s">
        <v>5902</v>
      </c>
      <c r="G5061" s="160">
        <v>14111510</v>
      </c>
      <c r="H5061" s="557">
        <v>80000</v>
      </c>
      <c r="I5061" s="97" t="s">
        <v>40</v>
      </c>
      <c r="J5061" s="309">
        <v>44927</v>
      </c>
      <c r="K5061" s="160">
        <v>289</v>
      </c>
      <c r="L5061" s="98" t="s">
        <v>6813</v>
      </c>
    </row>
    <row r="5062" spans="1:12" ht="25.5" hidden="1" x14ac:dyDescent="0.2">
      <c r="A5062" s="3">
        <v>5056</v>
      </c>
      <c r="B5062" s="97">
        <v>7003</v>
      </c>
      <c r="C5062" s="98" t="s">
        <v>2893</v>
      </c>
      <c r="D5062" s="97">
        <v>24</v>
      </c>
      <c r="E5062" s="97"/>
      <c r="F5062" s="97" t="s">
        <v>5902</v>
      </c>
      <c r="G5062" s="160">
        <v>44121701</v>
      </c>
      <c r="H5062" s="557">
        <v>4800</v>
      </c>
      <c r="I5062" s="160" t="s">
        <v>47</v>
      </c>
      <c r="J5062" s="309">
        <v>44986</v>
      </c>
      <c r="K5062" s="160">
        <v>350</v>
      </c>
      <c r="L5062" s="98" t="s">
        <v>6814</v>
      </c>
    </row>
    <row r="5063" spans="1:12" ht="25.5" hidden="1" x14ac:dyDescent="0.2">
      <c r="A5063" s="3">
        <v>5057</v>
      </c>
      <c r="B5063" s="97">
        <v>7003</v>
      </c>
      <c r="C5063" s="98" t="s">
        <v>6815</v>
      </c>
      <c r="D5063" s="160">
        <v>24</v>
      </c>
      <c r="E5063" s="160"/>
      <c r="F5063" s="97" t="s">
        <v>5902</v>
      </c>
      <c r="G5063" s="160">
        <v>44121706</v>
      </c>
      <c r="H5063" s="557">
        <v>4800</v>
      </c>
      <c r="I5063" s="160" t="s">
        <v>47</v>
      </c>
      <c r="J5063" s="309">
        <v>44986</v>
      </c>
      <c r="K5063" s="160">
        <v>350</v>
      </c>
      <c r="L5063" s="98" t="s">
        <v>6816</v>
      </c>
    </row>
    <row r="5064" spans="1:12" ht="25.5" hidden="1" x14ac:dyDescent="0.2">
      <c r="A5064" s="3">
        <v>5058</v>
      </c>
      <c r="B5064" s="97">
        <v>7003</v>
      </c>
      <c r="C5064" s="98" t="s">
        <v>6817</v>
      </c>
      <c r="D5064" s="97">
        <v>12</v>
      </c>
      <c r="E5064" s="97"/>
      <c r="F5064" s="97" t="s">
        <v>5902</v>
      </c>
      <c r="G5064" s="160">
        <v>60121501</v>
      </c>
      <c r="H5064" s="557">
        <v>12000</v>
      </c>
      <c r="I5064" s="160" t="s">
        <v>47</v>
      </c>
      <c r="J5064" s="309">
        <v>44986</v>
      </c>
      <c r="K5064" s="160">
        <v>350</v>
      </c>
      <c r="L5064" s="98" t="s">
        <v>6818</v>
      </c>
    </row>
    <row r="5065" spans="1:12" ht="25.5" hidden="1" x14ac:dyDescent="0.2">
      <c r="A5065" s="3">
        <v>5059</v>
      </c>
      <c r="B5065" s="97">
        <v>7003</v>
      </c>
      <c r="C5065" s="98" t="s">
        <v>6819</v>
      </c>
      <c r="D5065" s="97">
        <v>10</v>
      </c>
      <c r="E5065" s="97"/>
      <c r="F5065" s="97" t="s">
        <v>5902</v>
      </c>
      <c r="G5065" s="160">
        <v>44121708</v>
      </c>
      <c r="H5065" s="557">
        <v>10000</v>
      </c>
      <c r="I5065" s="160" t="s">
        <v>47</v>
      </c>
      <c r="J5065" s="309">
        <v>44986</v>
      </c>
      <c r="K5065" s="160">
        <v>350</v>
      </c>
      <c r="L5065" s="98" t="s">
        <v>6820</v>
      </c>
    </row>
    <row r="5066" spans="1:12" ht="25.5" hidden="1" x14ac:dyDescent="0.2">
      <c r="A5066" s="3">
        <v>5060</v>
      </c>
      <c r="B5066" s="97">
        <v>7003</v>
      </c>
      <c r="C5066" s="98" t="s">
        <v>6821</v>
      </c>
      <c r="D5066" s="97">
        <v>100</v>
      </c>
      <c r="E5066" s="97"/>
      <c r="F5066" s="97" t="s">
        <v>5902</v>
      </c>
      <c r="G5066" s="160">
        <v>44122011</v>
      </c>
      <c r="H5066" s="557">
        <v>10000</v>
      </c>
      <c r="I5066" s="160" t="s">
        <v>47</v>
      </c>
      <c r="J5066" s="309">
        <v>44986</v>
      </c>
      <c r="K5066" s="160">
        <v>350</v>
      </c>
      <c r="L5066" s="98" t="s">
        <v>6822</v>
      </c>
    </row>
    <row r="5067" spans="1:12" ht="25.5" hidden="1" x14ac:dyDescent="0.2">
      <c r="A5067" s="3">
        <v>5061</v>
      </c>
      <c r="B5067" s="97">
        <v>7003</v>
      </c>
      <c r="C5067" s="98" t="s">
        <v>89</v>
      </c>
      <c r="D5067" s="97">
        <v>5</v>
      </c>
      <c r="E5067" s="97"/>
      <c r="F5067" s="97" t="s">
        <v>5902</v>
      </c>
      <c r="G5067" s="160">
        <v>43211608</v>
      </c>
      <c r="H5067" s="557">
        <v>70000</v>
      </c>
      <c r="I5067" s="160" t="s">
        <v>47</v>
      </c>
      <c r="J5067" s="309">
        <v>44986</v>
      </c>
      <c r="K5067" s="160">
        <v>351</v>
      </c>
      <c r="L5067" s="98" t="s">
        <v>6823</v>
      </c>
    </row>
    <row r="5068" spans="1:12" ht="25.5" hidden="1" x14ac:dyDescent="0.2">
      <c r="A5068" s="3">
        <v>5062</v>
      </c>
      <c r="B5068" s="97">
        <v>7003</v>
      </c>
      <c r="C5068" s="98" t="s">
        <v>109</v>
      </c>
      <c r="D5068" s="97">
        <v>5</v>
      </c>
      <c r="E5068" s="97"/>
      <c r="F5068" s="97" t="s">
        <v>5902</v>
      </c>
      <c r="G5068" s="160">
        <v>43211706</v>
      </c>
      <c r="H5068" s="557">
        <v>85000</v>
      </c>
      <c r="I5068" s="160" t="s">
        <v>47</v>
      </c>
      <c r="J5068" s="309">
        <v>44986</v>
      </c>
      <c r="K5068" s="160">
        <v>351</v>
      </c>
      <c r="L5068" s="98" t="s">
        <v>6824</v>
      </c>
    </row>
    <row r="5069" spans="1:12" ht="25.5" hidden="1" x14ac:dyDescent="0.2">
      <c r="A5069" s="3">
        <v>5063</v>
      </c>
      <c r="B5069" s="97">
        <v>7003</v>
      </c>
      <c r="C5069" s="98" t="s">
        <v>6825</v>
      </c>
      <c r="D5069" s="97">
        <v>2</v>
      </c>
      <c r="E5069" s="97"/>
      <c r="F5069" s="97" t="s">
        <v>5902</v>
      </c>
      <c r="G5069" s="160">
        <v>26111704</v>
      </c>
      <c r="H5069" s="557">
        <v>70000</v>
      </c>
      <c r="I5069" s="160" t="s">
        <v>47</v>
      </c>
      <c r="J5069" s="309">
        <v>44986</v>
      </c>
      <c r="K5069" s="160">
        <v>351</v>
      </c>
      <c r="L5069" s="98" t="s">
        <v>6826</v>
      </c>
    </row>
    <row r="5070" spans="1:12" ht="38.25" hidden="1" x14ac:dyDescent="0.2">
      <c r="A5070" s="3">
        <v>5064</v>
      </c>
      <c r="B5070" s="97">
        <v>7003</v>
      </c>
      <c r="C5070" s="98" t="s">
        <v>6827</v>
      </c>
      <c r="D5070" s="97">
        <v>5</v>
      </c>
      <c r="E5070" s="97"/>
      <c r="F5070" s="97" t="s">
        <v>5902</v>
      </c>
      <c r="G5070" s="160">
        <v>52161554</v>
      </c>
      <c r="H5070" s="557">
        <v>110000</v>
      </c>
      <c r="I5070" s="160" t="s">
        <v>47</v>
      </c>
      <c r="J5070" s="309">
        <v>44986</v>
      </c>
      <c r="K5070" s="160">
        <v>351</v>
      </c>
      <c r="L5070" s="98" t="s">
        <v>6828</v>
      </c>
    </row>
    <row r="5071" spans="1:12" ht="25.5" hidden="1" x14ac:dyDescent="0.2">
      <c r="A5071" s="3">
        <v>5065</v>
      </c>
      <c r="B5071" s="97">
        <v>7003</v>
      </c>
      <c r="C5071" s="98" t="s">
        <v>6829</v>
      </c>
      <c r="D5071" s="97">
        <v>1</v>
      </c>
      <c r="E5071" s="97"/>
      <c r="F5071" s="97" t="s">
        <v>5902</v>
      </c>
      <c r="G5071" s="160">
        <v>32101617</v>
      </c>
      <c r="H5071" s="557">
        <v>40000</v>
      </c>
      <c r="I5071" s="160" t="s">
        <v>47</v>
      </c>
      <c r="J5071" s="309">
        <v>44927</v>
      </c>
      <c r="K5071" s="160">
        <v>351</v>
      </c>
      <c r="L5071" s="98" t="s">
        <v>6830</v>
      </c>
    </row>
    <row r="5072" spans="1:12" ht="25.5" hidden="1" x14ac:dyDescent="0.2">
      <c r="A5072" s="3">
        <v>5066</v>
      </c>
      <c r="B5072" s="97">
        <v>7003</v>
      </c>
      <c r="C5072" s="98" t="s">
        <v>6831</v>
      </c>
      <c r="D5072" s="97">
        <v>4</v>
      </c>
      <c r="E5072" s="97"/>
      <c r="F5072" s="97" t="s">
        <v>5902</v>
      </c>
      <c r="G5072" s="160">
        <v>44103105</v>
      </c>
      <c r="H5072" s="557">
        <v>150000</v>
      </c>
      <c r="I5072" s="160" t="s">
        <v>47</v>
      </c>
      <c r="J5072" s="309">
        <v>44927</v>
      </c>
      <c r="K5072" s="160">
        <v>352</v>
      </c>
      <c r="L5072" s="98" t="s">
        <v>6813</v>
      </c>
    </row>
    <row r="5073" spans="1:12" ht="38.25" hidden="1" x14ac:dyDescent="0.2">
      <c r="A5073" s="3">
        <v>5067</v>
      </c>
      <c r="B5073" s="97">
        <v>7003</v>
      </c>
      <c r="C5073" s="98" t="s">
        <v>6662</v>
      </c>
      <c r="D5073" s="97">
        <v>1</v>
      </c>
      <c r="E5073" s="97"/>
      <c r="F5073" s="97" t="s">
        <v>5902</v>
      </c>
      <c r="G5073" s="160">
        <v>44103103</v>
      </c>
      <c r="H5073" s="557">
        <v>150000</v>
      </c>
      <c r="I5073" s="160" t="s">
        <v>47</v>
      </c>
      <c r="J5073" s="309">
        <v>45047</v>
      </c>
      <c r="K5073" s="160">
        <v>352</v>
      </c>
      <c r="L5073" s="98" t="s">
        <v>6832</v>
      </c>
    </row>
    <row r="5074" spans="1:12" ht="25.5" hidden="1" x14ac:dyDescent="0.2">
      <c r="A5074" s="3">
        <v>5068</v>
      </c>
      <c r="B5074" s="97">
        <v>7003</v>
      </c>
      <c r="C5074" s="98" t="s">
        <v>6833</v>
      </c>
      <c r="D5074" s="97" t="s">
        <v>3517</v>
      </c>
      <c r="E5074" s="97"/>
      <c r="F5074" s="97" t="s">
        <v>5902</v>
      </c>
      <c r="G5074" s="160">
        <v>52151698</v>
      </c>
      <c r="H5074" s="557">
        <v>15000</v>
      </c>
      <c r="I5074" s="160" t="s">
        <v>3275</v>
      </c>
      <c r="J5074" s="309">
        <v>44958</v>
      </c>
      <c r="K5074" s="160">
        <v>359</v>
      </c>
      <c r="L5074" s="98" t="s">
        <v>6834</v>
      </c>
    </row>
    <row r="5075" spans="1:12" ht="25.5" hidden="1" x14ac:dyDescent="0.2">
      <c r="A5075" s="3">
        <v>5069</v>
      </c>
      <c r="B5075" s="97">
        <v>7003</v>
      </c>
      <c r="C5075" s="98" t="s">
        <v>6835</v>
      </c>
      <c r="D5075" s="97">
        <v>5</v>
      </c>
      <c r="E5075" s="97"/>
      <c r="F5075" s="97" t="s">
        <v>5902</v>
      </c>
      <c r="G5075" s="166">
        <v>47131810</v>
      </c>
      <c r="H5075" s="557">
        <v>25000</v>
      </c>
      <c r="I5075" s="160" t="s">
        <v>3275</v>
      </c>
      <c r="J5075" s="309">
        <v>44958</v>
      </c>
      <c r="K5075" s="160">
        <v>359</v>
      </c>
      <c r="L5075" s="98" t="s">
        <v>6834</v>
      </c>
    </row>
    <row r="5076" spans="1:12" ht="25.5" hidden="1" x14ac:dyDescent="0.2">
      <c r="A5076" s="3">
        <v>5070</v>
      </c>
      <c r="B5076" s="97">
        <v>7003</v>
      </c>
      <c r="C5076" s="98" t="s">
        <v>6836</v>
      </c>
      <c r="D5076" s="97">
        <v>10</v>
      </c>
      <c r="E5076" s="97"/>
      <c r="F5076" s="97" t="s">
        <v>5902</v>
      </c>
      <c r="G5076" s="160">
        <v>47131603</v>
      </c>
      <c r="H5076" s="557">
        <v>10000</v>
      </c>
      <c r="I5076" s="160" t="s">
        <v>3275</v>
      </c>
      <c r="J5076" s="309">
        <v>44958</v>
      </c>
      <c r="K5076" s="160">
        <v>359</v>
      </c>
      <c r="L5076" s="98" t="s">
        <v>6834</v>
      </c>
    </row>
    <row r="5077" spans="1:12" ht="25.5" hidden="1" x14ac:dyDescent="0.2">
      <c r="A5077" s="3">
        <v>5071</v>
      </c>
      <c r="B5077" s="97">
        <v>7003</v>
      </c>
      <c r="C5077" s="98" t="s">
        <v>2600</v>
      </c>
      <c r="D5077" s="97">
        <v>1</v>
      </c>
      <c r="E5077" s="97"/>
      <c r="F5077" s="97" t="s">
        <v>5902</v>
      </c>
      <c r="G5077" s="166">
        <v>52141526</v>
      </c>
      <c r="H5077" s="557">
        <v>50000</v>
      </c>
      <c r="I5077" s="160" t="s">
        <v>3275</v>
      </c>
      <c r="J5077" s="309">
        <v>44958</v>
      </c>
      <c r="K5077" s="160">
        <v>359</v>
      </c>
      <c r="L5077" s="98" t="s">
        <v>6834</v>
      </c>
    </row>
    <row r="5078" spans="1:12" ht="25.5" hidden="1" x14ac:dyDescent="0.2">
      <c r="A5078" s="3">
        <v>5072</v>
      </c>
      <c r="B5078" s="97">
        <v>7003</v>
      </c>
      <c r="C5078" s="98" t="s">
        <v>37</v>
      </c>
      <c r="D5078" s="97">
        <v>30</v>
      </c>
      <c r="E5078" s="97"/>
      <c r="F5078" s="97" t="s">
        <v>5902</v>
      </c>
      <c r="G5078" s="160">
        <v>50201706</v>
      </c>
      <c r="H5078" s="557">
        <v>90000</v>
      </c>
      <c r="I5078" s="97" t="s">
        <v>40</v>
      </c>
      <c r="J5078" s="309">
        <v>44927</v>
      </c>
      <c r="K5078" s="160">
        <v>374</v>
      </c>
      <c r="L5078" s="98" t="s">
        <v>6837</v>
      </c>
    </row>
    <row r="5079" spans="1:12" ht="25.5" hidden="1" x14ac:dyDescent="0.2">
      <c r="A5079" s="3">
        <v>5073</v>
      </c>
      <c r="B5079" s="97">
        <v>7003</v>
      </c>
      <c r="C5079" s="98" t="s">
        <v>42</v>
      </c>
      <c r="D5079" s="97">
        <v>6</v>
      </c>
      <c r="E5079" s="97"/>
      <c r="F5079" s="97" t="s">
        <v>5902</v>
      </c>
      <c r="G5079" s="160">
        <v>50161509</v>
      </c>
      <c r="H5079" s="557">
        <v>12000</v>
      </c>
      <c r="I5079" s="97" t="s">
        <v>40</v>
      </c>
      <c r="J5079" s="309">
        <v>44927</v>
      </c>
      <c r="K5079" s="160">
        <v>374</v>
      </c>
      <c r="L5079" s="98" t="s">
        <v>6838</v>
      </c>
    </row>
    <row r="5080" spans="1:12" ht="63.75" hidden="1" x14ac:dyDescent="0.2">
      <c r="A5080" s="3">
        <v>5074</v>
      </c>
      <c r="B5080" s="97">
        <v>7202</v>
      </c>
      <c r="C5080" s="508" t="s">
        <v>8678</v>
      </c>
      <c r="D5080" s="51">
        <v>15</v>
      </c>
      <c r="E5080" s="51"/>
      <c r="F5080" s="97" t="s">
        <v>5902</v>
      </c>
      <c r="G5080" s="508" t="s">
        <v>8679</v>
      </c>
      <c r="H5080" s="634">
        <v>193500</v>
      </c>
      <c r="I5080" s="39" t="s">
        <v>76</v>
      </c>
      <c r="J5080" s="184" t="s">
        <v>6849</v>
      </c>
      <c r="K5080" s="217">
        <v>364</v>
      </c>
      <c r="L5080" s="98" t="s">
        <v>6843</v>
      </c>
    </row>
    <row r="5081" spans="1:12" ht="63.75" hidden="1" x14ac:dyDescent="0.2">
      <c r="A5081" s="3">
        <v>5075</v>
      </c>
      <c r="B5081" s="97">
        <v>7202</v>
      </c>
      <c r="C5081" s="508" t="s">
        <v>8680</v>
      </c>
      <c r="D5081" s="51">
        <v>10</v>
      </c>
      <c r="E5081" s="51"/>
      <c r="F5081" s="97" t="s">
        <v>5902</v>
      </c>
      <c r="G5081" s="532" t="s">
        <v>8679</v>
      </c>
      <c r="H5081" s="634">
        <v>48000</v>
      </c>
      <c r="I5081" s="39" t="s">
        <v>76</v>
      </c>
      <c r="J5081" s="184" t="s">
        <v>6850</v>
      </c>
      <c r="K5081" s="217">
        <v>364</v>
      </c>
      <c r="L5081" s="98" t="s">
        <v>6843</v>
      </c>
    </row>
    <row r="5082" spans="1:12" ht="63.75" hidden="1" x14ac:dyDescent="0.2">
      <c r="A5082" s="3">
        <v>5076</v>
      </c>
      <c r="B5082" s="97">
        <v>7202</v>
      </c>
      <c r="C5082" s="508" t="s">
        <v>8681</v>
      </c>
      <c r="D5082" s="51">
        <v>1000</v>
      </c>
      <c r="E5082" s="51"/>
      <c r="F5082" s="97" t="s">
        <v>5902</v>
      </c>
      <c r="G5082" s="508" t="s">
        <v>8435</v>
      </c>
      <c r="H5082" s="634">
        <v>10000</v>
      </c>
      <c r="I5082" s="39" t="s">
        <v>76</v>
      </c>
      <c r="J5082" s="184" t="s">
        <v>6847</v>
      </c>
      <c r="K5082" s="217">
        <v>364</v>
      </c>
      <c r="L5082" s="98" t="s">
        <v>6843</v>
      </c>
    </row>
    <row r="5083" spans="1:12" ht="63.75" hidden="1" x14ac:dyDescent="0.2">
      <c r="A5083" s="3">
        <v>5077</v>
      </c>
      <c r="B5083" s="97">
        <v>7202</v>
      </c>
      <c r="C5083" s="508" t="s">
        <v>8682</v>
      </c>
      <c r="D5083" s="51">
        <v>1000</v>
      </c>
      <c r="E5083" s="51"/>
      <c r="F5083" s="97" t="s">
        <v>5902</v>
      </c>
      <c r="G5083" s="508" t="s">
        <v>8435</v>
      </c>
      <c r="H5083" s="634">
        <v>8000</v>
      </c>
      <c r="I5083" s="39" t="s">
        <v>76</v>
      </c>
      <c r="J5083" s="184" t="s">
        <v>6848</v>
      </c>
      <c r="K5083" s="217">
        <v>364</v>
      </c>
      <c r="L5083" s="98" t="s">
        <v>6843</v>
      </c>
    </row>
    <row r="5084" spans="1:12" ht="63.75" hidden="1" x14ac:dyDescent="0.2">
      <c r="A5084" s="3">
        <v>5078</v>
      </c>
      <c r="B5084" s="97">
        <v>7202</v>
      </c>
      <c r="C5084" s="508" t="s">
        <v>8683</v>
      </c>
      <c r="D5084" s="51">
        <v>400</v>
      </c>
      <c r="E5084" s="51"/>
      <c r="F5084" s="97" t="s">
        <v>5902</v>
      </c>
      <c r="G5084" s="508" t="s">
        <v>8684</v>
      </c>
      <c r="H5084" s="634">
        <v>1175200</v>
      </c>
      <c r="I5084" s="39" t="s">
        <v>2178</v>
      </c>
      <c r="J5084" s="184" t="s">
        <v>6849</v>
      </c>
      <c r="K5084" s="217">
        <v>324</v>
      </c>
      <c r="L5084" s="98" t="s">
        <v>6843</v>
      </c>
    </row>
    <row r="5085" spans="1:12" ht="63.75" hidden="1" x14ac:dyDescent="0.2">
      <c r="A5085" s="3">
        <v>5079</v>
      </c>
      <c r="B5085" s="97">
        <v>7202</v>
      </c>
      <c r="C5085" s="508" t="s">
        <v>8685</v>
      </c>
      <c r="D5085" s="51">
        <v>160</v>
      </c>
      <c r="E5085" s="51"/>
      <c r="F5085" s="97" t="s">
        <v>5902</v>
      </c>
      <c r="G5085" s="508" t="s">
        <v>8686</v>
      </c>
      <c r="H5085" s="634">
        <v>288000</v>
      </c>
      <c r="I5085" s="39" t="s">
        <v>2177</v>
      </c>
      <c r="J5085" s="184" t="s">
        <v>6850</v>
      </c>
      <c r="K5085" s="217">
        <v>319</v>
      </c>
      <c r="L5085" s="98" t="s">
        <v>6843</v>
      </c>
    </row>
    <row r="5086" spans="1:12" ht="63.75" hidden="1" x14ac:dyDescent="0.2">
      <c r="A5086" s="3">
        <v>5080</v>
      </c>
      <c r="B5086" s="97">
        <v>7202</v>
      </c>
      <c r="C5086" s="508" t="s">
        <v>8687</v>
      </c>
      <c r="D5086" s="51">
        <v>160</v>
      </c>
      <c r="E5086" s="51"/>
      <c r="F5086" s="97" t="s">
        <v>5902</v>
      </c>
      <c r="G5086" s="508" t="s">
        <v>8228</v>
      </c>
      <c r="H5086" s="634">
        <v>56000</v>
      </c>
      <c r="I5086" s="39" t="s">
        <v>2177</v>
      </c>
      <c r="J5086" s="184" t="s">
        <v>6847</v>
      </c>
      <c r="K5086" s="217">
        <v>319</v>
      </c>
      <c r="L5086" s="98" t="s">
        <v>6843</v>
      </c>
    </row>
    <row r="5087" spans="1:12" ht="63.75" hidden="1" x14ac:dyDescent="0.2">
      <c r="A5087" s="3">
        <v>5081</v>
      </c>
      <c r="B5087" s="97">
        <v>7202</v>
      </c>
      <c r="C5087" s="508" t="s">
        <v>8688</v>
      </c>
      <c r="D5087" s="51">
        <v>160</v>
      </c>
      <c r="E5087" s="51"/>
      <c r="F5087" s="97" t="s">
        <v>5902</v>
      </c>
      <c r="G5087" s="508" t="s">
        <v>8228</v>
      </c>
      <c r="H5087" s="634">
        <v>88000</v>
      </c>
      <c r="I5087" s="39" t="s">
        <v>2177</v>
      </c>
      <c r="J5087" s="184" t="s">
        <v>6848</v>
      </c>
      <c r="K5087" s="217">
        <v>319</v>
      </c>
      <c r="L5087" s="98" t="s">
        <v>6843</v>
      </c>
    </row>
    <row r="5088" spans="1:12" ht="63.75" hidden="1" x14ac:dyDescent="0.2">
      <c r="A5088" s="3">
        <v>5082</v>
      </c>
      <c r="B5088" s="97">
        <v>7202</v>
      </c>
      <c r="C5088" s="508" t="s">
        <v>8689</v>
      </c>
      <c r="D5088" s="51">
        <v>20</v>
      </c>
      <c r="E5088" s="51"/>
      <c r="F5088" s="97" t="s">
        <v>5902</v>
      </c>
      <c r="G5088" s="508" t="s">
        <v>8228</v>
      </c>
      <c r="H5088" s="634">
        <v>22000</v>
      </c>
      <c r="I5088" s="39" t="s">
        <v>2177</v>
      </c>
      <c r="J5088" s="184" t="s">
        <v>6849</v>
      </c>
      <c r="K5088" s="217">
        <v>319</v>
      </c>
      <c r="L5088" s="98" t="s">
        <v>6843</v>
      </c>
    </row>
    <row r="5089" spans="1:12" ht="63.75" hidden="1" x14ac:dyDescent="0.2">
      <c r="A5089" s="3">
        <v>5083</v>
      </c>
      <c r="B5089" s="97">
        <v>7202</v>
      </c>
      <c r="C5089" s="508" t="s">
        <v>8690</v>
      </c>
      <c r="D5089" s="51">
        <v>80</v>
      </c>
      <c r="E5089" s="51"/>
      <c r="F5089" s="97" t="s">
        <v>5902</v>
      </c>
      <c r="G5089" s="508" t="s">
        <v>8228</v>
      </c>
      <c r="H5089" s="634">
        <v>44000</v>
      </c>
      <c r="I5089" s="39" t="s">
        <v>2177</v>
      </c>
      <c r="J5089" s="184" t="s">
        <v>6850</v>
      </c>
      <c r="K5089" s="217">
        <v>319</v>
      </c>
      <c r="L5089" s="98" t="s">
        <v>6843</v>
      </c>
    </row>
    <row r="5090" spans="1:12" ht="63.75" hidden="1" x14ac:dyDescent="0.2">
      <c r="A5090" s="3">
        <v>5084</v>
      </c>
      <c r="B5090" s="97">
        <v>7202</v>
      </c>
      <c r="C5090" s="508" t="s">
        <v>8691</v>
      </c>
      <c r="D5090" s="51">
        <v>15</v>
      </c>
      <c r="E5090" s="51"/>
      <c r="F5090" s="97" t="s">
        <v>5902</v>
      </c>
      <c r="G5090" s="508" t="s">
        <v>8692</v>
      </c>
      <c r="H5090" s="634">
        <v>39000</v>
      </c>
      <c r="I5090" s="39" t="s">
        <v>76</v>
      </c>
      <c r="J5090" s="184" t="s">
        <v>6849</v>
      </c>
      <c r="K5090" s="217">
        <v>364</v>
      </c>
      <c r="L5090" s="98" t="s">
        <v>6843</v>
      </c>
    </row>
    <row r="5091" spans="1:12" ht="63.75" hidden="1" x14ac:dyDescent="0.2">
      <c r="A5091" s="3">
        <v>5085</v>
      </c>
      <c r="B5091" s="97">
        <v>7202</v>
      </c>
      <c r="C5091" s="508" t="s">
        <v>8693</v>
      </c>
      <c r="D5091" s="51">
        <v>15</v>
      </c>
      <c r="E5091" s="51"/>
      <c r="F5091" s="97" t="s">
        <v>5902</v>
      </c>
      <c r="G5091" s="508" t="s">
        <v>8694</v>
      </c>
      <c r="H5091" s="634">
        <v>26850</v>
      </c>
      <c r="I5091" s="39" t="s">
        <v>76</v>
      </c>
      <c r="J5091" s="184" t="s">
        <v>6850</v>
      </c>
      <c r="K5091" s="217">
        <v>364</v>
      </c>
      <c r="L5091" s="98" t="s">
        <v>6843</v>
      </c>
    </row>
    <row r="5092" spans="1:12" ht="63.75" hidden="1" x14ac:dyDescent="0.2">
      <c r="A5092" s="3">
        <v>5086</v>
      </c>
      <c r="B5092" s="97">
        <v>7202</v>
      </c>
      <c r="C5092" s="508" t="s">
        <v>8695</v>
      </c>
      <c r="D5092" s="51">
        <v>320</v>
      </c>
      <c r="E5092" s="51"/>
      <c r="F5092" s="97" t="s">
        <v>5902</v>
      </c>
      <c r="G5092" s="508" t="s">
        <v>8228</v>
      </c>
      <c r="H5092" s="634">
        <v>44800</v>
      </c>
      <c r="I5092" s="39" t="s">
        <v>2177</v>
      </c>
      <c r="J5092" s="184" t="s">
        <v>6847</v>
      </c>
      <c r="K5092" s="217">
        <v>319</v>
      </c>
      <c r="L5092" s="98" t="s">
        <v>6843</v>
      </c>
    </row>
    <row r="5093" spans="1:12" ht="63.75" hidden="1" x14ac:dyDescent="0.2">
      <c r="A5093" s="3">
        <v>5087</v>
      </c>
      <c r="B5093" s="97">
        <v>7202</v>
      </c>
      <c r="C5093" s="508" t="s">
        <v>8696</v>
      </c>
      <c r="D5093" s="51">
        <v>60</v>
      </c>
      <c r="E5093" s="51"/>
      <c r="F5093" s="97" t="s">
        <v>5902</v>
      </c>
      <c r="G5093" s="508" t="s">
        <v>8228</v>
      </c>
      <c r="H5093" s="634">
        <v>33000</v>
      </c>
      <c r="I5093" s="39" t="s">
        <v>2177</v>
      </c>
      <c r="J5093" s="184" t="s">
        <v>6848</v>
      </c>
      <c r="K5093" s="217">
        <v>319</v>
      </c>
      <c r="L5093" s="98" t="s">
        <v>6843</v>
      </c>
    </row>
    <row r="5094" spans="1:12" ht="63.75" hidden="1" x14ac:dyDescent="0.2">
      <c r="A5094" s="3">
        <v>5088</v>
      </c>
      <c r="B5094" s="97">
        <v>7202</v>
      </c>
      <c r="C5094" s="508" t="s">
        <v>8697</v>
      </c>
      <c r="D5094" s="51">
        <v>20</v>
      </c>
      <c r="E5094" s="51"/>
      <c r="F5094" s="97" t="s">
        <v>5902</v>
      </c>
      <c r="G5094" s="508" t="s">
        <v>8228</v>
      </c>
      <c r="H5094" s="634">
        <v>6000</v>
      </c>
      <c r="I5094" s="39" t="s">
        <v>2177</v>
      </c>
      <c r="J5094" s="184" t="s">
        <v>6849</v>
      </c>
      <c r="K5094" s="217">
        <v>319</v>
      </c>
      <c r="L5094" s="98" t="s">
        <v>6843</v>
      </c>
    </row>
    <row r="5095" spans="1:12" ht="63.75" hidden="1" x14ac:dyDescent="0.2">
      <c r="A5095" s="3">
        <v>5089</v>
      </c>
      <c r="B5095" s="97">
        <v>7202</v>
      </c>
      <c r="C5095" s="508" t="s">
        <v>8698</v>
      </c>
      <c r="D5095" s="51">
        <v>500</v>
      </c>
      <c r="E5095" s="51"/>
      <c r="F5095" s="97" t="s">
        <v>5902</v>
      </c>
      <c r="G5095" s="508" t="s">
        <v>8435</v>
      </c>
      <c r="H5095" s="634">
        <v>22500</v>
      </c>
      <c r="I5095" s="39" t="s">
        <v>76</v>
      </c>
      <c r="J5095" s="184" t="s">
        <v>6847</v>
      </c>
      <c r="K5095" s="217">
        <v>364</v>
      </c>
      <c r="L5095" s="98" t="s">
        <v>6843</v>
      </c>
    </row>
    <row r="5096" spans="1:12" ht="63.75" hidden="1" x14ac:dyDescent="0.2">
      <c r="A5096" s="3">
        <v>5090</v>
      </c>
      <c r="B5096" s="97">
        <v>7202</v>
      </c>
      <c r="C5096" s="508" t="s">
        <v>8699</v>
      </c>
      <c r="D5096" s="51">
        <v>15</v>
      </c>
      <c r="E5096" s="51"/>
      <c r="F5096" s="97" t="s">
        <v>5902</v>
      </c>
      <c r="G5096" s="508" t="s">
        <v>8692</v>
      </c>
      <c r="H5096" s="634">
        <v>45000</v>
      </c>
      <c r="I5096" s="39" t="s">
        <v>76</v>
      </c>
      <c r="J5096" s="184" t="s">
        <v>6848</v>
      </c>
      <c r="K5096" s="217">
        <v>364</v>
      </c>
      <c r="L5096" s="98" t="s">
        <v>6843</v>
      </c>
    </row>
    <row r="5097" spans="1:12" ht="63.75" hidden="1" x14ac:dyDescent="0.2">
      <c r="A5097" s="3">
        <v>5091</v>
      </c>
      <c r="B5097" s="97">
        <v>7202</v>
      </c>
      <c r="C5097" s="508" t="s">
        <v>8700</v>
      </c>
      <c r="D5097" s="51">
        <v>15</v>
      </c>
      <c r="E5097" s="51"/>
      <c r="F5097" s="97" t="s">
        <v>5902</v>
      </c>
      <c r="G5097" s="508" t="s">
        <v>8694</v>
      </c>
      <c r="H5097" s="634">
        <v>18000</v>
      </c>
      <c r="I5097" s="39" t="s">
        <v>76</v>
      </c>
      <c r="J5097" s="184" t="s">
        <v>6849</v>
      </c>
      <c r="K5097" s="217">
        <v>364</v>
      </c>
      <c r="L5097" s="98" t="s">
        <v>6843</v>
      </c>
    </row>
    <row r="5098" spans="1:12" ht="63.75" hidden="1" x14ac:dyDescent="0.2">
      <c r="A5098" s="3">
        <v>5092</v>
      </c>
      <c r="B5098" s="97">
        <v>7202</v>
      </c>
      <c r="C5098" s="508" t="s">
        <v>8701</v>
      </c>
      <c r="D5098" s="51">
        <v>160</v>
      </c>
      <c r="E5098" s="51"/>
      <c r="F5098" s="97" t="s">
        <v>5902</v>
      </c>
      <c r="G5098" s="508" t="s">
        <v>8228</v>
      </c>
      <c r="H5098" s="634">
        <v>129600</v>
      </c>
      <c r="I5098" s="39" t="s">
        <v>2177</v>
      </c>
      <c r="J5098" s="184" t="s">
        <v>6850</v>
      </c>
      <c r="K5098" s="217">
        <v>319</v>
      </c>
      <c r="L5098" s="98" t="s">
        <v>6843</v>
      </c>
    </row>
    <row r="5099" spans="1:12" ht="63.75" hidden="1" x14ac:dyDescent="0.2">
      <c r="A5099" s="3">
        <v>5093</v>
      </c>
      <c r="B5099" s="97">
        <v>7202</v>
      </c>
      <c r="C5099" s="508" t="s">
        <v>8702</v>
      </c>
      <c r="D5099" s="51">
        <v>30</v>
      </c>
      <c r="E5099" s="51"/>
      <c r="F5099" s="97" t="s">
        <v>5902</v>
      </c>
      <c r="G5099" s="508" t="s">
        <v>8692</v>
      </c>
      <c r="H5099" s="634">
        <v>52500</v>
      </c>
      <c r="I5099" s="39" t="s">
        <v>76</v>
      </c>
      <c r="J5099" s="184" t="s">
        <v>6850</v>
      </c>
      <c r="K5099" s="217">
        <v>364</v>
      </c>
      <c r="L5099" s="98" t="s">
        <v>6843</v>
      </c>
    </row>
    <row r="5100" spans="1:12" ht="63.75" hidden="1" x14ac:dyDescent="0.2">
      <c r="A5100" s="3">
        <v>5094</v>
      </c>
      <c r="B5100" s="97">
        <v>7202</v>
      </c>
      <c r="C5100" s="508" t="s">
        <v>8703</v>
      </c>
      <c r="D5100" s="51">
        <v>70</v>
      </c>
      <c r="E5100" s="51"/>
      <c r="F5100" s="97" t="s">
        <v>5902</v>
      </c>
      <c r="G5100" s="508" t="s">
        <v>8694</v>
      </c>
      <c r="H5100" s="634">
        <v>119500</v>
      </c>
      <c r="I5100" s="39" t="s">
        <v>76</v>
      </c>
      <c r="J5100" s="184" t="s">
        <v>6847</v>
      </c>
      <c r="K5100" s="217">
        <v>364</v>
      </c>
      <c r="L5100" s="98" t="s">
        <v>6843</v>
      </c>
    </row>
    <row r="5101" spans="1:12" ht="63.75" hidden="1" x14ac:dyDescent="0.2">
      <c r="A5101" s="3">
        <v>5095</v>
      </c>
      <c r="B5101" s="97">
        <v>7202</v>
      </c>
      <c r="C5101" s="508" t="s">
        <v>8704</v>
      </c>
      <c r="D5101" s="51">
        <v>80</v>
      </c>
      <c r="E5101" s="51"/>
      <c r="F5101" s="97" t="s">
        <v>5902</v>
      </c>
      <c r="G5101" s="508" t="s">
        <v>8228</v>
      </c>
      <c r="H5101" s="634">
        <v>76000</v>
      </c>
      <c r="I5101" s="39" t="s">
        <v>2177</v>
      </c>
      <c r="J5101" s="184" t="s">
        <v>6847</v>
      </c>
      <c r="K5101" s="217">
        <v>319</v>
      </c>
      <c r="L5101" s="98" t="s">
        <v>6843</v>
      </c>
    </row>
    <row r="5102" spans="1:12" ht="63.75" hidden="1" x14ac:dyDescent="0.2">
      <c r="A5102" s="3">
        <v>5096</v>
      </c>
      <c r="B5102" s="97">
        <v>7202</v>
      </c>
      <c r="C5102" s="508" t="s">
        <v>8705</v>
      </c>
      <c r="D5102" s="51">
        <v>50</v>
      </c>
      <c r="E5102" s="51"/>
      <c r="F5102" s="97" t="s">
        <v>5902</v>
      </c>
      <c r="G5102" s="508" t="s">
        <v>8692</v>
      </c>
      <c r="H5102" s="634">
        <v>97500</v>
      </c>
      <c r="I5102" s="39" t="s">
        <v>76</v>
      </c>
      <c r="J5102" s="184" t="s">
        <v>6848</v>
      </c>
      <c r="K5102" s="217">
        <v>364</v>
      </c>
      <c r="L5102" s="98" t="s">
        <v>6843</v>
      </c>
    </row>
    <row r="5103" spans="1:12" ht="63.75" hidden="1" x14ac:dyDescent="0.2">
      <c r="A5103" s="3">
        <v>5097</v>
      </c>
      <c r="B5103" s="97">
        <v>7202</v>
      </c>
      <c r="C5103" s="508" t="s">
        <v>8706</v>
      </c>
      <c r="D5103" s="51">
        <v>30</v>
      </c>
      <c r="E5103" s="51"/>
      <c r="F5103" s="97" t="s">
        <v>5902</v>
      </c>
      <c r="G5103" s="508" t="s">
        <v>8692</v>
      </c>
      <c r="H5103" s="634">
        <v>60000</v>
      </c>
      <c r="I5103" s="39" t="s">
        <v>76</v>
      </c>
      <c r="J5103" s="184" t="s">
        <v>6849</v>
      </c>
      <c r="K5103" s="217">
        <v>364</v>
      </c>
      <c r="L5103" s="98" t="s">
        <v>6843</v>
      </c>
    </row>
    <row r="5104" spans="1:12" ht="63.75" hidden="1" x14ac:dyDescent="0.2">
      <c r="A5104" s="3">
        <v>5098</v>
      </c>
      <c r="B5104" s="97">
        <v>7202</v>
      </c>
      <c r="C5104" s="508" t="s">
        <v>8707</v>
      </c>
      <c r="D5104" s="51">
        <v>20</v>
      </c>
      <c r="E5104" s="51"/>
      <c r="F5104" s="97" t="s">
        <v>5902</v>
      </c>
      <c r="G5104" s="508" t="s">
        <v>8692</v>
      </c>
      <c r="H5104" s="634">
        <v>24000</v>
      </c>
      <c r="I5104" s="39" t="s">
        <v>76</v>
      </c>
      <c r="J5104" s="184" t="s">
        <v>6850</v>
      </c>
      <c r="K5104" s="217">
        <v>364</v>
      </c>
      <c r="L5104" s="98" t="s">
        <v>6843</v>
      </c>
    </row>
    <row r="5105" spans="1:12" ht="63.75" hidden="1" x14ac:dyDescent="0.2">
      <c r="A5105" s="3">
        <v>5099</v>
      </c>
      <c r="B5105" s="97">
        <v>7202</v>
      </c>
      <c r="C5105" s="508" t="s">
        <v>8708</v>
      </c>
      <c r="D5105" s="51">
        <v>5</v>
      </c>
      <c r="E5105" s="51"/>
      <c r="F5105" s="97" t="s">
        <v>5902</v>
      </c>
      <c r="G5105" s="508" t="s">
        <v>8692</v>
      </c>
      <c r="H5105" s="634">
        <v>6000</v>
      </c>
      <c r="I5105" s="39" t="s">
        <v>76</v>
      </c>
      <c r="J5105" s="184" t="s">
        <v>6847</v>
      </c>
      <c r="K5105" s="217">
        <v>364</v>
      </c>
      <c r="L5105" s="98" t="s">
        <v>6843</v>
      </c>
    </row>
    <row r="5106" spans="1:12" ht="89.25" hidden="1" x14ac:dyDescent="0.2">
      <c r="A5106" s="3">
        <v>5100</v>
      </c>
      <c r="B5106" s="97">
        <v>7202</v>
      </c>
      <c r="C5106" s="508" t="s">
        <v>8709</v>
      </c>
      <c r="D5106" s="51">
        <v>16</v>
      </c>
      <c r="E5106" s="51"/>
      <c r="F5106" s="97" t="s">
        <v>5902</v>
      </c>
      <c r="G5106" s="508" t="s">
        <v>8357</v>
      </c>
      <c r="H5106" s="634">
        <v>93600</v>
      </c>
      <c r="I5106" s="39" t="s">
        <v>169</v>
      </c>
      <c r="J5106" s="184" t="s">
        <v>6849</v>
      </c>
      <c r="K5106" s="217">
        <v>278</v>
      </c>
      <c r="L5106" s="98" t="s">
        <v>6843</v>
      </c>
    </row>
    <row r="5107" spans="1:12" ht="63.75" hidden="1" x14ac:dyDescent="0.2">
      <c r="A5107" s="3">
        <v>5101</v>
      </c>
      <c r="B5107" s="97">
        <v>7202</v>
      </c>
      <c r="C5107" s="508" t="s">
        <v>8710</v>
      </c>
      <c r="D5107" s="51">
        <v>64</v>
      </c>
      <c r="E5107" s="51"/>
      <c r="F5107" s="97" t="s">
        <v>5902</v>
      </c>
      <c r="G5107" s="508" t="s">
        <v>8357</v>
      </c>
      <c r="H5107" s="634">
        <v>432000</v>
      </c>
      <c r="I5107" s="39" t="s">
        <v>2863</v>
      </c>
      <c r="J5107" s="184" t="s">
        <v>6847</v>
      </c>
      <c r="K5107" s="217">
        <v>269</v>
      </c>
      <c r="L5107" s="98" t="s">
        <v>6843</v>
      </c>
    </row>
    <row r="5108" spans="1:12" ht="63.75" hidden="1" x14ac:dyDescent="0.2">
      <c r="A5108" s="3">
        <v>5102</v>
      </c>
      <c r="B5108" s="97">
        <v>7202</v>
      </c>
      <c r="C5108" s="508" t="s">
        <v>8711</v>
      </c>
      <c r="D5108" s="51">
        <v>8</v>
      </c>
      <c r="E5108" s="51"/>
      <c r="F5108" s="97" t="s">
        <v>5902</v>
      </c>
      <c r="G5108" s="508" t="s">
        <v>8712</v>
      </c>
      <c r="H5108" s="634">
        <v>420000</v>
      </c>
      <c r="I5108" s="39" t="s">
        <v>169</v>
      </c>
      <c r="J5108" s="184" t="s">
        <v>6850</v>
      </c>
      <c r="K5108" s="217">
        <v>278</v>
      </c>
      <c r="L5108" s="98" t="s">
        <v>6843</v>
      </c>
    </row>
    <row r="5109" spans="1:12" ht="63.75" hidden="1" x14ac:dyDescent="0.2">
      <c r="A5109" s="3">
        <v>5103</v>
      </c>
      <c r="B5109" s="97">
        <v>7202</v>
      </c>
      <c r="C5109" s="508" t="s">
        <v>8713</v>
      </c>
      <c r="D5109" s="51">
        <v>5</v>
      </c>
      <c r="E5109" s="51"/>
      <c r="F5109" s="97" t="s">
        <v>5902</v>
      </c>
      <c r="G5109" s="508" t="s">
        <v>8684</v>
      </c>
      <c r="H5109" s="634">
        <v>65000</v>
      </c>
      <c r="I5109" s="39" t="s">
        <v>169</v>
      </c>
      <c r="J5109" s="184" t="s">
        <v>6847</v>
      </c>
      <c r="K5109" s="217">
        <v>278</v>
      </c>
      <c r="L5109" s="98" t="s">
        <v>6843</v>
      </c>
    </row>
    <row r="5110" spans="1:12" ht="63.75" hidden="1" x14ac:dyDescent="0.2">
      <c r="A5110" s="3">
        <v>5104</v>
      </c>
      <c r="B5110" s="97">
        <v>7202</v>
      </c>
      <c r="C5110" s="508" t="s">
        <v>8714</v>
      </c>
      <c r="D5110" s="51">
        <v>6</v>
      </c>
      <c r="E5110" s="51"/>
      <c r="F5110" s="97" t="s">
        <v>5902</v>
      </c>
      <c r="G5110" s="508" t="s">
        <v>8715</v>
      </c>
      <c r="H5110" s="634">
        <v>16200</v>
      </c>
      <c r="I5110" s="39" t="s">
        <v>2178</v>
      </c>
      <c r="J5110" s="184" t="s">
        <v>6850</v>
      </c>
      <c r="K5110" s="217">
        <v>324</v>
      </c>
      <c r="L5110" s="98" t="s">
        <v>6843</v>
      </c>
    </row>
    <row r="5111" spans="1:12" ht="63.75" hidden="1" x14ac:dyDescent="0.2">
      <c r="A5111" s="3">
        <v>5105</v>
      </c>
      <c r="B5111" s="97">
        <v>7202</v>
      </c>
      <c r="C5111" s="508" t="s">
        <v>8716</v>
      </c>
      <c r="D5111" s="51">
        <v>133</v>
      </c>
      <c r="E5111" s="51"/>
      <c r="F5111" s="97" t="s">
        <v>5902</v>
      </c>
      <c r="G5111" s="508" t="s">
        <v>8387</v>
      </c>
      <c r="H5111" s="634">
        <v>385700</v>
      </c>
      <c r="I5111" s="39" t="s">
        <v>169</v>
      </c>
      <c r="J5111" s="184" t="s">
        <v>6849</v>
      </c>
      <c r="K5111" s="217">
        <v>277</v>
      </c>
      <c r="L5111" s="98" t="s">
        <v>6843</v>
      </c>
    </row>
    <row r="5112" spans="1:12" ht="63.75" hidden="1" x14ac:dyDescent="0.2">
      <c r="A5112" s="3">
        <v>5106</v>
      </c>
      <c r="B5112" s="97">
        <v>7202</v>
      </c>
      <c r="C5112" s="508" t="s">
        <v>8717</v>
      </c>
      <c r="D5112" s="51">
        <v>12</v>
      </c>
      <c r="E5112" s="51"/>
      <c r="F5112" s="97" t="s">
        <v>5902</v>
      </c>
      <c r="G5112" s="508" t="s">
        <v>8718</v>
      </c>
      <c r="H5112" s="634">
        <v>432000</v>
      </c>
      <c r="I5112" s="39" t="s">
        <v>2178</v>
      </c>
      <c r="J5112" s="184" t="s">
        <v>6847</v>
      </c>
      <c r="K5112" s="217">
        <v>324</v>
      </c>
      <c r="L5112" s="98" t="s">
        <v>6843</v>
      </c>
    </row>
    <row r="5113" spans="1:12" ht="63.75" hidden="1" x14ac:dyDescent="0.2">
      <c r="A5113" s="3">
        <v>5107</v>
      </c>
      <c r="B5113" s="97">
        <v>7202</v>
      </c>
      <c r="C5113" s="508" t="s">
        <v>8719</v>
      </c>
      <c r="D5113" s="51">
        <v>100</v>
      </c>
      <c r="E5113" s="51"/>
      <c r="F5113" s="97" t="s">
        <v>5902</v>
      </c>
      <c r="G5113" s="508" t="s">
        <v>8720</v>
      </c>
      <c r="H5113" s="634">
        <v>60000</v>
      </c>
      <c r="I5113" s="39" t="s">
        <v>2178</v>
      </c>
      <c r="J5113" s="184" t="s">
        <v>6848</v>
      </c>
      <c r="K5113" s="217">
        <v>324</v>
      </c>
      <c r="L5113" s="98" t="s">
        <v>6843</v>
      </c>
    </row>
    <row r="5114" spans="1:12" ht="63.75" hidden="1" x14ac:dyDescent="0.2">
      <c r="A5114" s="3">
        <v>5108</v>
      </c>
      <c r="B5114" s="97">
        <v>7202</v>
      </c>
      <c r="C5114" s="508" t="s">
        <v>8721</v>
      </c>
      <c r="D5114" s="51">
        <v>100</v>
      </c>
      <c r="E5114" s="51"/>
      <c r="F5114" s="97" t="s">
        <v>5902</v>
      </c>
      <c r="G5114" s="508" t="s">
        <v>8720</v>
      </c>
      <c r="H5114" s="634">
        <v>70000</v>
      </c>
      <c r="I5114" s="39" t="s">
        <v>2178</v>
      </c>
      <c r="J5114" s="184" t="s">
        <v>6849</v>
      </c>
      <c r="K5114" s="217">
        <v>324</v>
      </c>
      <c r="L5114" s="98" t="s">
        <v>6843</v>
      </c>
    </row>
    <row r="5115" spans="1:12" ht="63.75" hidden="1" x14ac:dyDescent="0.2">
      <c r="A5115" s="3">
        <v>5109</v>
      </c>
      <c r="B5115" s="97">
        <v>7202</v>
      </c>
      <c r="C5115" s="508" t="s">
        <v>8722</v>
      </c>
      <c r="D5115" s="51">
        <v>100</v>
      </c>
      <c r="E5115" s="51"/>
      <c r="F5115" s="97" t="s">
        <v>5902</v>
      </c>
      <c r="G5115" s="508" t="s">
        <v>8720</v>
      </c>
      <c r="H5115" s="634">
        <v>30000</v>
      </c>
      <c r="I5115" s="39" t="s">
        <v>2178</v>
      </c>
      <c r="J5115" s="184" t="s">
        <v>6850</v>
      </c>
      <c r="K5115" s="217">
        <v>324</v>
      </c>
      <c r="L5115" s="98" t="s">
        <v>6843</v>
      </c>
    </row>
    <row r="5116" spans="1:12" ht="63.75" hidden="1" x14ac:dyDescent="0.2">
      <c r="A5116" s="3">
        <v>5110</v>
      </c>
      <c r="B5116" s="97">
        <v>7202</v>
      </c>
      <c r="C5116" s="508" t="s">
        <v>8723</v>
      </c>
      <c r="D5116" s="51">
        <v>100</v>
      </c>
      <c r="E5116" s="51"/>
      <c r="F5116" s="97" t="s">
        <v>5902</v>
      </c>
      <c r="G5116" s="508" t="s">
        <v>8720</v>
      </c>
      <c r="H5116" s="634">
        <v>50000</v>
      </c>
      <c r="I5116" s="39" t="s">
        <v>2178</v>
      </c>
      <c r="J5116" s="184" t="s">
        <v>6847</v>
      </c>
      <c r="K5116" s="217">
        <v>324</v>
      </c>
      <c r="L5116" s="98" t="s">
        <v>6843</v>
      </c>
    </row>
    <row r="5117" spans="1:12" ht="63.75" hidden="1" x14ac:dyDescent="0.2">
      <c r="A5117" s="3">
        <v>5111</v>
      </c>
      <c r="B5117" s="97">
        <v>7202</v>
      </c>
      <c r="C5117" s="508" t="s">
        <v>510</v>
      </c>
      <c r="D5117" s="51">
        <v>100</v>
      </c>
      <c r="E5117" s="51"/>
      <c r="F5117" s="97" t="s">
        <v>5902</v>
      </c>
      <c r="G5117" s="508" t="s">
        <v>8720</v>
      </c>
      <c r="H5117" s="634">
        <v>400000</v>
      </c>
      <c r="I5117" s="39" t="s">
        <v>2178</v>
      </c>
      <c r="J5117" s="184" t="s">
        <v>6848</v>
      </c>
      <c r="K5117" s="217">
        <v>324</v>
      </c>
      <c r="L5117" s="98" t="s">
        <v>6843</v>
      </c>
    </row>
    <row r="5118" spans="1:12" ht="63.75" hidden="1" x14ac:dyDescent="0.2">
      <c r="A5118" s="3">
        <v>5112</v>
      </c>
      <c r="B5118" s="97">
        <v>7202</v>
      </c>
      <c r="C5118" s="508" t="s">
        <v>8724</v>
      </c>
      <c r="D5118" s="51">
        <v>50</v>
      </c>
      <c r="E5118" s="51"/>
      <c r="F5118" s="97" t="s">
        <v>5902</v>
      </c>
      <c r="G5118" s="508" t="s">
        <v>8720</v>
      </c>
      <c r="H5118" s="634">
        <v>75000</v>
      </c>
      <c r="I5118" s="39" t="s">
        <v>2178</v>
      </c>
      <c r="J5118" s="184" t="s">
        <v>6849</v>
      </c>
      <c r="K5118" s="217">
        <v>324</v>
      </c>
      <c r="L5118" s="98" t="s">
        <v>6843</v>
      </c>
    </row>
    <row r="5119" spans="1:12" ht="63.75" hidden="1" x14ac:dyDescent="0.2">
      <c r="A5119" s="3">
        <v>5113</v>
      </c>
      <c r="B5119" s="97">
        <v>7202</v>
      </c>
      <c r="C5119" s="508" t="s">
        <v>8725</v>
      </c>
      <c r="D5119" s="51">
        <v>60</v>
      </c>
      <c r="E5119" s="51"/>
      <c r="F5119" s="97" t="s">
        <v>5902</v>
      </c>
      <c r="G5119" s="508" t="s">
        <v>8726</v>
      </c>
      <c r="H5119" s="634">
        <v>1002000</v>
      </c>
      <c r="I5119" s="39" t="s">
        <v>141</v>
      </c>
      <c r="J5119" s="184" t="s">
        <v>6849</v>
      </c>
      <c r="K5119" s="217">
        <v>314</v>
      </c>
      <c r="L5119" s="98" t="s">
        <v>6843</v>
      </c>
    </row>
    <row r="5120" spans="1:12" ht="63.75" hidden="1" x14ac:dyDescent="0.2">
      <c r="A5120" s="3">
        <v>5114</v>
      </c>
      <c r="B5120" s="97">
        <v>7202</v>
      </c>
      <c r="C5120" s="508" t="s">
        <v>8727</v>
      </c>
      <c r="D5120" s="51">
        <v>10</v>
      </c>
      <c r="E5120" s="51"/>
      <c r="F5120" s="97" t="s">
        <v>5902</v>
      </c>
      <c r="G5120" s="508" t="s">
        <v>8726</v>
      </c>
      <c r="H5120" s="634">
        <v>131500</v>
      </c>
      <c r="I5120" s="39" t="s">
        <v>141</v>
      </c>
      <c r="J5120" s="184" t="s">
        <v>6850</v>
      </c>
      <c r="K5120" s="217">
        <v>314</v>
      </c>
      <c r="L5120" s="98" t="s">
        <v>6843</v>
      </c>
    </row>
    <row r="5121" spans="1:12" ht="63.75" hidden="1" x14ac:dyDescent="0.2">
      <c r="A5121" s="3">
        <v>5115</v>
      </c>
      <c r="B5121" s="97">
        <v>7202</v>
      </c>
      <c r="C5121" s="508" t="s">
        <v>8728</v>
      </c>
      <c r="D5121" s="51">
        <v>20</v>
      </c>
      <c r="E5121" s="51"/>
      <c r="F5121" s="97" t="s">
        <v>5902</v>
      </c>
      <c r="G5121" s="508" t="s">
        <v>8726</v>
      </c>
      <c r="H5121" s="634">
        <v>110000</v>
      </c>
      <c r="I5121" s="39" t="s">
        <v>141</v>
      </c>
      <c r="J5121" s="184" t="s">
        <v>6847</v>
      </c>
      <c r="K5121" s="217">
        <v>314</v>
      </c>
      <c r="L5121" s="98" t="s">
        <v>6843</v>
      </c>
    </row>
    <row r="5122" spans="1:12" ht="63.75" hidden="1" x14ac:dyDescent="0.2">
      <c r="A5122" s="3">
        <v>5116</v>
      </c>
      <c r="B5122" s="97">
        <v>7202</v>
      </c>
      <c r="C5122" s="508" t="s">
        <v>8729</v>
      </c>
      <c r="D5122" s="51">
        <v>20</v>
      </c>
      <c r="E5122" s="51"/>
      <c r="F5122" s="97" t="s">
        <v>5902</v>
      </c>
      <c r="G5122" s="508" t="s">
        <v>8726</v>
      </c>
      <c r="H5122" s="634">
        <v>136000</v>
      </c>
      <c r="I5122" s="39" t="s">
        <v>141</v>
      </c>
      <c r="J5122" s="184" t="s">
        <v>6848</v>
      </c>
      <c r="K5122" s="217">
        <v>314</v>
      </c>
      <c r="L5122" s="98" t="s">
        <v>6843</v>
      </c>
    </row>
    <row r="5123" spans="1:12" ht="63.75" hidden="1" x14ac:dyDescent="0.2">
      <c r="A5123" s="3">
        <v>5117</v>
      </c>
      <c r="B5123" s="97">
        <v>7202</v>
      </c>
      <c r="C5123" s="508" t="s">
        <v>8730</v>
      </c>
      <c r="D5123" s="51">
        <v>20</v>
      </c>
      <c r="E5123" s="51"/>
      <c r="F5123" s="97" t="s">
        <v>5902</v>
      </c>
      <c r="G5123" s="508" t="s">
        <v>8726</v>
      </c>
      <c r="H5123" s="634">
        <v>547000</v>
      </c>
      <c r="I5123" s="39" t="s">
        <v>141</v>
      </c>
      <c r="J5123" s="184" t="s">
        <v>6849</v>
      </c>
      <c r="K5123" s="217">
        <v>314</v>
      </c>
      <c r="L5123" s="98" t="s">
        <v>6843</v>
      </c>
    </row>
    <row r="5124" spans="1:12" ht="63.75" hidden="1" x14ac:dyDescent="0.2">
      <c r="A5124" s="3">
        <v>5118</v>
      </c>
      <c r="B5124" s="97">
        <v>7202</v>
      </c>
      <c r="C5124" s="508" t="s">
        <v>8731</v>
      </c>
      <c r="D5124" s="51">
        <v>10</v>
      </c>
      <c r="E5124" s="51"/>
      <c r="F5124" s="97" t="s">
        <v>5902</v>
      </c>
      <c r="G5124" s="508" t="s">
        <v>8726</v>
      </c>
      <c r="H5124" s="634">
        <v>181000</v>
      </c>
      <c r="I5124" s="39" t="s">
        <v>141</v>
      </c>
      <c r="J5124" s="184" t="s">
        <v>6850</v>
      </c>
      <c r="K5124" s="217">
        <v>314</v>
      </c>
      <c r="L5124" s="98" t="s">
        <v>6843</v>
      </c>
    </row>
    <row r="5125" spans="1:12" ht="63.75" hidden="1" x14ac:dyDescent="0.2">
      <c r="A5125" s="3">
        <v>5119</v>
      </c>
      <c r="B5125" s="97">
        <v>7202</v>
      </c>
      <c r="C5125" s="508" t="s">
        <v>8732</v>
      </c>
      <c r="D5125" s="51">
        <v>10</v>
      </c>
      <c r="E5125" s="51"/>
      <c r="F5125" s="97" t="s">
        <v>5902</v>
      </c>
      <c r="G5125" s="508" t="s">
        <v>8726</v>
      </c>
      <c r="H5125" s="634">
        <v>244000</v>
      </c>
      <c r="I5125" s="39" t="s">
        <v>141</v>
      </c>
      <c r="J5125" s="184" t="s">
        <v>6847</v>
      </c>
      <c r="K5125" s="217">
        <v>314</v>
      </c>
      <c r="L5125" s="98" t="s">
        <v>6843</v>
      </c>
    </row>
    <row r="5126" spans="1:12" ht="63.75" hidden="1" x14ac:dyDescent="0.2">
      <c r="A5126" s="3">
        <v>5120</v>
      </c>
      <c r="B5126" s="97">
        <v>7202</v>
      </c>
      <c r="C5126" s="508" t="s">
        <v>8733</v>
      </c>
      <c r="D5126" s="51">
        <v>10</v>
      </c>
      <c r="E5126" s="51"/>
      <c r="F5126" s="97" t="s">
        <v>5902</v>
      </c>
      <c r="G5126" s="508" t="s">
        <v>8726</v>
      </c>
      <c r="H5126" s="634">
        <v>467000</v>
      </c>
      <c r="I5126" s="39" t="s">
        <v>141</v>
      </c>
      <c r="J5126" s="184" t="s">
        <v>6848</v>
      </c>
      <c r="K5126" s="217">
        <v>314</v>
      </c>
      <c r="L5126" s="98" t="s">
        <v>6843</v>
      </c>
    </row>
    <row r="5127" spans="1:12" ht="76.5" hidden="1" x14ac:dyDescent="0.2">
      <c r="A5127" s="3">
        <v>5121</v>
      </c>
      <c r="B5127" s="97">
        <v>7202</v>
      </c>
      <c r="C5127" s="508" t="s">
        <v>8734</v>
      </c>
      <c r="D5127" s="51">
        <v>200</v>
      </c>
      <c r="E5127" s="51"/>
      <c r="F5127" s="97" t="s">
        <v>5902</v>
      </c>
      <c r="G5127" s="508" t="s">
        <v>8726</v>
      </c>
      <c r="H5127" s="634">
        <v>146000</v>
      </c>
      <c r="I5127" s="39" t="s">
        <v>141</v>
      </c>
      <c r="J5127" s="184" t="s">
        <v>6849</v>
      </c>
      <c r="K5127" s="217">
        <v>314</v>
      </c>
      <c r="L5127" s="98" t="s">
        <v>6843</v>
      </c>
    </row>
    <row r="5128" spans="1:12" ht="63.75" hidden="1" x14ac:dyDescent="0.2">
      <c r="A5128" s="3">
        <v>5122</v>
      </c>
      <c r="B5128" s="97">
        <v>7202</v>
      </c>
      <c r="C5128" s="508" t="s">
        <v>8735</v>
      </c>
      <c r="D5128" s="51">
        <v>27</v>
      </c>
      <c r="E5128" s="51"/>
      <c r="F5128" s="97" t="s">
        <v>5902</v>
      </c>
      <c r="G5128" s="508" t="s">
        <v>8736</v>
      </c>
      <c r="H5128" s="634">
        <v>835650</v>
      </c>
      <c r="I5128" s="39" t="s">
        <v>169</v>
      </c>
      <c r="J5128" s="184" t="s">
        <v>6850</v>
      </c>
      <c r="K5128" s="217">
        <v>277</v>
      </c>
      <c r="L5128" s="98" t="s">
        <v>6843</v>
      </c>
    </row>
    <row r="5129" spans="1:12" ht="63.75" hidden="1" x14ac:dyDescent="0.2">
      <c r="A5129" s="3">
        <v>5123</v>
      </c>
      <c r="B5129" s="97">
        <v>7202</v>
      </c>
      <c r="C5129" s="508" t="s">
        <v>8737</v>
      </c>
      <c r="D5129" s="51">
        <v>20</v>
      </c>
      <c r="E5129" s="51"/>
      <c r="F5129" s="97" t="s">
        <v>5902</v>
      </c>
      <c r="G5129" s="508" t="s">
        <v>8738</v>
      </c>
      <c r="H5129" s="634">
        <v>28000</v>
      </c>
      <c r="I5129" s="39" t="s">
        <v>136</v>
      </c>
      <c r="J5129" s="184" t="s">
        <v>6847</v>
      </c>
      <c r="K5129" s="217">
        <v>304</v>
      </c>
      <c r="L5129" s="98" t="s">
        <v>6843</v>
      </c>
    </row>
    <row r="5130" spans="1:12" ht="63.75" hidden="1" x14ac:dyDescent="0.2">
      <c r="A5130" s="3">
        <v>5124</v>
      </c>
      <c r="B5130" s="97">
        <v>7202</v>
      </c>
      <c r="C5130" s="508" t="s">
        <v>8739</v>
      </c>
      <c r="D5130" s="51">
        <v>20</v>
      </c>
      <c r="E5130" s="51"/>
      <c r="F5130" s="97" t="s">
        <v>5902</v>
      </c>
      <c r="G5130" s="508" t="s">
        <v>8738</v>
      </c>
      <c r="H5130" s="634">
        <v>48000</v>
      </c>
      <c r="I5130" s="39" t="s">
        <v>136</v>
      </c>
      <c r="J5130" s="184" t="s">
        <v>6848</v>
      </c>
      <c r="K5130" s="217">
        <v>304</v>
      </c>
      <c r="L5130" s="98" t="s">
        <v>6843</v>
      </c>
    </row>
    <row r="5131" spans="1:12" ht="63.75" hidden="1" x14ac:dyDescent="0.2">
      <c r="A5131" s="3">
        <v>5125</v>
      </c>
      <c r="B5131" s="97">
        <v>7202</v>
      </c>
      <c r="C5131" s="508" t="s">
        <v>8740</v>
      </c>
      <c r="D5131" s="51">
        <v>5</v>
      </c>
      <c r="E5131" s="51"/>
      <c r="F5131" s="97" t="s">
        <v>5902</v>
      </c>
      <c r="G5131" s="508" t="s">
        <v>8442</v>
      </c>
      <c r="H5131" s="634">
        <v>867007</v>
      </c>
      <c r="I5131" s="39" t="s">
        <v>141</v>
      </c>
      <c r="J5131" s="184" t="s">
        <v>6850</v>
      </c>
      <c r="K5131" s="217">
        <v>314</v>
      </c>
      <c r="L5131" s="98" t="s">
        <v>6843</v>
      </c>
    </row>
    <row r="5132" spans="1:12" ht="63.75" hidden="1" x14ac:dyDescent="0.2">
      <c r="A5132" s="3">
        <v>5126</v>
      </c>
      <c r="B5132" s="97">
        <v>7202</v>
      </c>
      <c r="C5132" s="508" t="s">
        <v>8741</v>
      </c>
      <c r="D5132" s="51">
        <v>6</v>
      </c>
      <c r="E5132" s="51"/>
      <c r="F5132" s="97" t="s">
        <v>5902</v>
      </c>
      <c r="G5132" s="508" t="s">
        <v>8742</v>
      </c>
      <c r="H5132" s="634">
        <v>130374</v>
      </c>
      <c r="I5132" s="39" t="s">
        <v>45</v>
      </c>
      <c r="J5132" s="184" t="s">
        <v>6847</v>
      </c>
      <c r="K5132" s="217">
        <v>344</v>
      </c>
      <c r="L5132" s="98" t="s">
        <v>6843</v>
      </c>
    </row>
    <row r="5133" spans="1:12" ht="76.5" hidden="1" x14ac:dyDescent="0.2">
      <c r="A5133" s="3">
        <v>5127</v>
      </c>
      <c r="B5133" s="97">
        <v>7202</v>
      </c>
      <c r="C5133" s="508" t="s">
        <v>8743</v>
      </c>
      <c r="D5133" s="51">
        <v>6</v>
      </c>
      <c r="E5133" s="51"/>
      <c r="F5133" s="97" t="s">
        <v>5902</v>
      </c>
      <c r="G5133" s="508" t="s">
        <v>8744</v>
      </c>
      <c r="H5133" s="634">
        <v>10800</v>
      </c>
      <c r="I5133" s="39" t="s">
        <v>2178</v>
      </c>
      <c r="J5133" s="184" t="s">
        <v>6850</v>
      </c>
      <c r="K5133" s="217">
        <v>324</v>
      </c>
      <c r="L5133" s="98" t="s">
        <v>6843</v>
      </c>
    </row>
    <row r="5134" spans="1:12" ht="76.5" hidden="1" x14ac:dyDescent="0.2">
      <c r="A5134" s="3">
        <v>5128</v>
      </c>
      <c r="B5134" s="97">
        <v>7202</v>
      </c>
      <c r="C5134" s="508" t="s">
        <v>8745</v>
      </c>
      <c r="D5134" s="51">
        <v>20</v>
      </c>
      <c r="E5134" s="51"/>
      <c r="F5134" s="97" t="s">
        <v>5902</v>
      </c>
      <c r="G5134" s="508" t="s">
        <v>8744</v>
      </c>
      <c r="H5134" s="634">
        <v>50000</v>
      </c>
      <c r="I5134" s="39" t="s">
        <v>2178</v>
      </c>
      <c r="J5134" s="184" t="s">
        <v>6847</v>
      </c>
      <c r="K5134" s="217">
        <v>324</v>
      </c>
      <c r="L5134" s="98" t="s">
        <v>6843</v>
      </c>
    </row>
    <row r="5135" spans="1:12" ht="63.75" hidden="1" x14ac:dyDescent="0.2">
      <c r="A5135" s="3">
        <v>5129</v>
      </c>
      <c r="B5135" s="97">
        <v>7202</v>
      </c>
      <c r="C5135" s="508" t="s">
        <v>8746</v>
      </c>
      <c r="D5135" s="51">
        <v>1500</v>
      </c>
      <c r="E5135" s="51"/>
      <c r="F5135" s="97" t="s">
        <v>5902</v>
      </c>
      <c r="G5135" s="508" t="s">
        <v>8468</v>
      </c>
      <c r="H5135" s="634">
        <v>735000</v>
      </c>
      <c r="I5135" s="39" t="s">
        <v>3128</v>
      </c>
      <c r="J5135" s="184" t="s">
        <v>6849</v>
      </c>
      <c r="K5135" s="217">
        <v>309</v>
      </c>
      <c r="L5135" s="98" t="s">
        <v>6843</v>
      </c>
    </row>
    <row r="5136" spans="1:12" ht="63.75" hidden="1" x14ac:dyDescent="0.2">
      <c r="A5136" s="3">
        <v>5130</v>
      </c>
      <c r="B5136" s="97">
        <v>7202</v>
      </c>
      <c r="C5136" s="508" t="s">
        <v>8747</v>
      </c>
      <c r="D5136" s="51">
        <v>500</v>
      </c>
      <c r="E5136" s="51"/>
      <c r="F5136" s="97" t="s">
        <v>5902</v>
      </c>
      <c r="G5136" s="508" t="s">
        <v>8468</v>
      </c>
      <c r="H5136" s="634">
        <v>300000</v>
      </c>
      <c r="I5136" s="39" t="s">
        <v>3128</v>
      </c>
      <c r="J5136" s="184" t="s">
        <v>6850</v>
      </c>
      <c r="K5136" s="217">
        <v>309</v>
      </c>
      <c r="L5136" s="98" t="s">
        <v>6843</v>
      </c>
    </row>
    <row r="5137" spans="1:12" ht="63.75" hidden="1" x14ac:dyDescent="0.2">
      <c r="A5137" s="3">
        <v>5131</v>
      </c>
      <c r="B5137" s="97">
        <v>7202</v>
      </c>
      <c r="C5137" s="508" t="s">
        <v>8748</v>
      </c>
      <c r="D5137" s="51">
        <v>300</v>
      </c>
      <c r="E5137" s="51"/>
      <c r="F5137" s="97" t="s">
        <v>5902</v>
      </c>
      <c r="G5137" s="508" t="s">
        <v>8468</v>
      </c>
      <c r="H5137" s="634">
        <v>207000</v>
      </c>
      <c r="I5137" s="39" t="s">
        <v>3128</v>
      </c>
      <c r="J5137" s="184" t="s">
        <v>6847</v>
      </c>
      <c r="K5137" s="217">
        <v>309</v>
      </c>
      <c r="L5137" s="98" t="s">
        <v>6843</v>
      </c>
    </row>
    <row r="5138" spans="1:12" ht="63.75" hidden="1" x14ac:dyDescent="0.2">
      <c r="A5138" s="3">
        <v>5132</v>
      </c>
      <c r="B5138" s="97">
        <v>7202</v>
      </c>
      <c r="C5138" s="508" t="s">
        <v>8749</v>
      </c>
      <c r="D5138" s="51">
        <v>36</v>
      </c>
      <c r="E5138" s="51"/>
      <c r="F5138" s="97" t="s">
        <v>5902</v>
      </c>
      <c r="G5138" s="508" t="s">
        <v>8750</v>
      </c>
      <c r="H5138" s="634">
        <v>64800</v>
      </c>
      <c r="I5138" s="39" t="s">
        <v>136</v>
      </c>
      <c r="J5138" s="184" t="s">
        <v>6849</v>
      </c>
      <c r="K5138" s="217">
        <v>304</v>
      </c>
      <c r="L5138" s="98" t="s">
        <v>6843</v>
      </c>
    </row>
    <row r="5139" spans="1:12" ht="63.75" hidden="1" x14ac:dyDescent="0.2">
      <c r="A5139" s="3">
        <v>5133</v>
      </c>
      <c r="B5139" s="97">
        <v>7202</v>
      </c>
      <c r="C5139" s="508" t="s">
        <v>8751</v>
      </c>
      <c r="D5139" s="51">
        <v>6</v>
      </c>
      <c r="E5139" s="51"/>
      <c r="F5139" s="97" t="s">
        <v>5902</v>
      </c>
      <c r="G5139" s="508" t="s">
        <v>8679</v>
      </c>
      <c r="H5139" s="634">
        <v>36000</v>
      </c>
      <c r="I5139" s="39" t="s">
        <v>76</v>
      </c>
      <c r="J5139" s="184" t="s">
        <v>6848</v>
      </c>
      <c r="K5139" s="217">
        <v>364</v>
      </c>
      <c r="L5139" s="98" t="s">
        <v>6843</v>
      </c>
    </row>
    <row r="5140" spans="1:12" ht="63.75" hidden="1" x14ac:dyDescent="0.2">
      <c r="A5140" s="3">
        <v>5134</v>
      </c>
      <c r="B5140" s="97">
        <v>7202</v>
      </c>
      <c r="C5140" s="508" t="s">
        <v>8752</v>
      </c>
      <c r="D5140" s="51">
        <v>6</v>
      </c>
      <c r="E5140" s="51"/>
      <c r="F5140" s="97" t="s">
        <v>5902</v>
      </c>
      <c r="G5140" s="508" t="s">
        <v>8679</v>
      </c>
      <c r="H5140" s="634">
        <v>14400</v>
      </c>
      <c r="I5140" s="39" t="s">
        <v>76</v>
      </c>
      <c r="J5140" s="184" t="s">
        <v>6849</v>
      </c>
      <c r="K5140" s="217">
        <v>364</v>
      </c>
      <c r="L5140" s="98" t="s">
        <v>6843</v>
      </c>
    </row>
    <row r="5141" spans="1:12" ht="63.75" hidden="1" x14ac:dyDescent="0.2">
      <c r="A5141" s="3">
        <v>5135</v>
      </c>
      <c r="B5141" s="97">
        <v>7202</v>
      </c>
      <c r="C5141" s="508" t="s">
        <v>8753</v>
      </c>
      <c r="D5141" s="51">
        <v>6</v>
      </c>
      <c r="E5141" s="51"/>
      <c r="F5141" s="97" t="s">
        <v>5902</v>
      </c>
      <c r="G5141" s="508" t="s">
        <v>8679</v>
      </c>
      <c r="H5141" s="634">
        <v>96000</v>
      </c>
      <c r="I5141" s="39" t="s">
        <v>76</v>
      </c>
      <c r="J5141" s="184" t="s">
        <v>6850</v>
      </c>
      <c r="K5141" s="217">
        <v>364</v>
      </c>
      <c r="L5141" s="98" t="s">
        <v>6843</v>
      </c>
    </row>
    <row r="5142" spans="1:12" ht="63.75" hidden="1" x14ac:dyDescent="0.2">
      <c r="A5142" s="3">
        <v>5136</v>
      </c>
      <c r="B5142" s="97">
        <v>7202</v>
      </c>
      <c r="C5142" s="508" t="s">
        <v>8754</v>
      </c>
      <c r="D5142" s="51">
        <v>6</v>
      </c>
      <c r="E5142" s="51"/>
      <c r="F5142" s="97" t="s">
        <v>5902</v>
      </c>
      <c r="G5142" s="508" t="s">
        <v>8679</v>
      </c>
      <c r="H5142" s="634">
        <v>12000</v>
      </c>
      <c r="I5142" s="39" t="s">
        <v>76</v>
      </c>
      <c r="J5142" s="184" t="s">
        <v>6847</v>
      </c>
      <c r="K5142" s="217">
        <v>364</v>
      </c>
      <c r="L5142" s="98" t="s">
        <v>6843</v>
      </c>
    </row>
    <row r="5143" spans="1:12" ht="63.75" hidden="1" x14ac:dyDescent="0.2">
      <c r="A5143" s="3">
        <v>5137</v>
      </c>
      <c r="B5143" s="97">
        <v>7202</v>
      </c>
      <c r="C5143" s="508" t="s">
        <v>8755</v>
      </c>
      <c r="D5143" s="51">
        <v>6</v>
      </c>
      <c r="E5143" s="51"/>
      <c r="F5143" s="97" t="s">
        <v>5902</v>
      </c>
      <c r="G5143" s="508" t="s">
        <v>8679</v>
      </c>
      <c r="H5143" s="634">
        <v>24000</v>
      </c>
      <c r="I5143" s="39" t="s">
        <v>76</v>
      </c>
      <c r="J5143" s="184" t="s">
        <v>6848</v>
      </c>
      <c r="K5143" s="217">
        <v>364</v>
      </c>
      <c r="L5143" s="98" t="s">
        <v>6843</v>
      </c>
    </row>
    <row r="5144" spans="1:12" ht="63.75" hidden="1" x14ac:dyDescent="0.2">
      <c r="A5144" s="3">
        <v>5138</v>
      </c>
      <c r="B5144" s="97">
        <v>7202</v>
      </c>
      <c r="C5144" s="508" t="s">
        <v>8756</v>
      </c>
      <c r="D5144" s="51">
        <v>6</v>
      </c>
      <c r="E5144" s="51"/>
      <c r="F5144" s="97" t="s">
        <v>5902</v>
      </c>
      <c r="G5144" s="508" t="s">
        <v>8679</v>
      </c>
      <c r="H5144" s="634">
        <v>28200</v>
      </c>
      <c r="I5144" s="39" t="s">
        <v>76</v>
      </c>
      <c r="J5144" s="184" t="s">
        <v>6849</v>
      </c>
      <c r="K5144" s="217">
        <v>364</v>
      </c>
      <c r="L5144" s="98" t="s">
        <v>6843</v>
      </c>
    </row>
    <row r="5145" spans="1:12" ht="63.75" hidden="1" x14ac:dyDescent="0.2">
      <c r="A5145" s="3">
        <v>5139</v>
      </c>
      <c r="B5145" s="97">
        <v>7202</v>
      </c>
      <c r="C5145" s="508" t="s">
        <v>8757</v>
      </c>
      <c r="D5145" s="51">
        <v>6</v>
      </c>
      <c r="E5145" s="51"/>
      <c r="F5145" s="97" t="s">
        <v>5902</v>
      </c>
      <c r="G5145" s="508" t="s">
        <v>8679</v>
      </c>
      <c r="H5145" s="634">
        <v>21000</v>
      </c>
      <c r="I5145" s="39" t="s">
        <v>76</v>
      </c>
      <c r="J5145" s="184" t="s">
        <v>6850</v>
      </c>
      <c r="K5145" s="217">
        <v>364</v>
      </c>
      <c r="L5145" s="98" t="s">
        <v>6843</v>
      </c>
    </row>
    <row r="5146" spans="1:12" ht="63.75" hidden="1" x14ac:dyDescent="0.2">
      <c r="A5146" s="3">
        <v>5140</v>
      </c>
      <c r="B5146" s="97">
        <v>7202</v>
      </c>
      <c r="C5146" s="508" t="s">
        <v>8758</v>
      </c>
      <c r="D5146" s="51">
        <v>6</v>
      </c>
      <c r="E5146" s="51"/>
      <c r="F5146" s="97" t="s">
        <v>5902</v>
      </c>
      <c r="G5146" s="508" t="s">
        <v>8679</v>
      </c>
      <c r="H5146" s="634">
        <v>13200</v>
      </c>
      <c r="I5146" s="39" t="s">
        <v>76</v>
      </c>
      <c r="J5146" s="184" t="s">
        <v>6847</v>
      </c>
      <c r="K5146" s="217">
        <v>364</v>
      </c>
      <c r="L5146" s="98" t="s">
        <v>6843</v>
      </c>
    </row>
    <row r="5147" spans="1:12" ht="63.75" hidden="1" x14ac:dyDescent="0.2">
      <c r="A5147" s="3">
        <v>5141</v>
      </c>
      <c r="B5147" s="97">
        <v>7202</v>
      </c>
      <c r="C5147" s="508" t="s">
        <v>8759</v>
      </c>
      <c r="D5147" s="51">
        <v>6</v>
      </c>
      <c r="E5147" s="51"/>
      <c r="F5147" s="97" t="s">
        <v>5902</v>
      </c>
      <c r="G5147" s="508" t="s">
        <v>8679</v>
      </c>
      <c r="H5147" s="634">
        <v>54000</v>
      </c>
      <c r="I5147" s="39" t="s">
        <v>76</v>
      </c>
      <c r="J5147" s="184" t="s">
        <v>6848</v>
      </c>
      <c r="K5147" s="217">
        <v>364</v>
      </c>
      <c r="L5147" s="98" t="s">
        <v>6843</v>
      </c>
    </row>
    <row r="5148" spans="1:12" ht="63.75" hidden="1" x14ac:dyDescent="0.2">
      <c r="A5148" s="3">
        <v>5142</v>
      </c>
      <c r="B5148" s="97">
        <v>7202</v>
      </c>
      <c r="C5148" s="508" t="s">
        <v>8760</v>
      </c>
      <c r="D5148" s="51">
        <v>6</v>
      </c>
      <c r="E5148" s="51"/>
      <c r="F5148" s="97" t="s">
        <v>5902</v>
      </c>
      <c r="G5148" s="508" t="s">
        <v>8679</v>
      </c>
      <c r="H5148" s="634">
        <v>16800</v>
      </c>
      <c r="I5148" s="39" t="s">
        <v>76</v>
      </c>
      <c r="J5148" s="184" t="s">
        <v>6849</v>
      </c>
      <c r="K5148" s="217">
        <v>364</v>
      </c>
      <c r="L5148" s="98" t="s">
        <v>6843</v>
      </c>
    </row>
    <row r="5149" spans="1:12" ht="63.75" hidden="1" x14ac:dyDescent="0.2">
      <c r="A5149" s="3">
        <v>5143</v>
      </c>
      <c r="B5149" s="97">
        <v>7202</v>
      </c>
      <c r="C5149" s="508" t="s">
        <v>8761</v>
      </c>
      <c r="D5149" s="51">
        <v>6</v>
      </c>
      <c r="E5149" s="51"/>
      <c r="F5149" s="97" t="s">
        <v>5902</v>
      </c>
      <c r="G5149" s="508" t="s">
        <v>8679</v>
      </c>
      <c r="H5149" s="634">
        <v>69000</v>
      </c>
      <c r="I5149" s="39" t="s">
        <v>76</v>
      </c>
      <c r="J5149" s="184" t="s">
        <v>6850</v>
      </c>
      <c r="K5149" s="217">
        <v>364</v>
      </c>
      <c r="L5149" s="98" t="s">
        <v>6843</v>
      </c>
    </row>
    <row r="5150" spans="1:12" ht="63.75" hidden="1" x14ac:dyDescent="0.2">
      <c r="A5150" s="3">
        <v>5144</v>
      </c>
      <c r="B5150" s="97">
        <v>7202</v>
      </c>
      <c r="C5150" s="508" t="s">
        <v>8762</v>
      </c>
      <c r="D5150" s="51">
        <v>6</v>
      </c>
      <c r="E5150" s="51"/>
      <c r="F5150" s="97" t="s">
        <v>5902</v>
      </c>
      <c r="G5150" s="508" t="s">
        <v>8679</v>
      </c>
      <c r="H5150" s="634">
        <v>19800</v>
      </c>
      <c r="I5150" s="39" t="s">
        <v>76</v>
      </c>
      <c r="J5150" s="184" t="s">
        <v>6847</v>
      </c>
      <c r="K5150" s="217">
        <v>364</v>
      </c>
      <c r="L5150" s="98" t="s">
        <v>6843</v>
      </c>
    </row>
    <row r="5151" spans="1:12" ht="63.75" hidden="1" x14ac:dyDescent="0.2">
      <c r="A5151" s="3">
        <v>5145</v>
      </c>
      <c r="B5151" s="97">
        <v>7202</v>
      </c>
      <c r="C5151" s="508" t="s">
        <v>8763</v>
      </c>
      <c r="D5151" s="51">
        <v>6</v>
      </c>
      <c r="E5151" s="51"/>
      <c r="F5151" s="97" t="s">
        <v>5902</v>
      </c>
      <c r="G5151" s="508" t="s">
        <v>8679</v>
      </c>
      <c r="H5151" s="634">
        <v>24000</v>
      </c>
      <c r="I5151" s="39" t="s">
        <v>76</v>
      </c>
      <c r="J5151" s="184" t="s">
        <v>6848</v>
      </c>
      <c r="K5151" s="217">
        <v>364</v>
      </c>
      <c r="L5151" s="98" t="s">
        <v>6843</v>
      </c>
    </row>
    <row r="5152" spans="1:12" ht="63.75" hidden="1" x14ac:dyDescent="0.2">
      <c r="A5152" s="3">
        <v>5146</v>
      </c>
      <c r="B5152" s="97">
        <v>7202</v>
      </c>
      <c r="C5152" s="508" t="s">
        <v>8764</v>
      </c>
      <c r="D5152" s="51">
        <v>30</v>
      </c>
      <c r="E5152" s="51"/>
      <c r="F5152" s="97" t="s">
        <v>5902</v>
      </c>
      <c r="G5152" s="508" t="s">
        <v>8482</v>
      </c>
      <c r="H5152" s="634">
        <v>51000</v>
      </c>
      <c r="I5152" s="39" t="s">
        <v>3616</v>
      </c>
      <c r="J5152" s="184" t="s">
        <v>6848</v>
      </c>
      <c r="K5152" s="217">
        <v>329</v>
      </c>
      <c r="L5152" s="98" t="s">
        <v>6843</v>
      </c>
    </row>
    <row r="5153" spans="1:12" ht="63.75" hidden="1" x14ac:dyDescent="0.2">
      <c r="A5153" s="3">
        <v>5147</v>
      </c>
      <c r="B5153" s="97">
        <v>7202</v>
      </c>
      <c r="C5153" s="508" t="s">
        <v>8765</v>
      </c>
      <c r="D5153" s="51">
        <v>50</v>
      </c>
      <c r="E5153" s="51"/>
      <c r="F5153" s="97" t="s">
        <v>5902</v>
      </c>
      <c r="G5153" s="508" t="s">
        <v>8482</v>
      </c>
      <c r="H5153" s="634">
        <v>115000</v>
      </c>
      <c r="I5153" s="39" t="s">
        <v>3616</v>
      </c>
      <c r="J5153" s="184" t="s">
        <v>6849</v>
      </c>
      <c r="K5153" s="217">
        <v>329</v>
      </c>
      <c r="L5153" s="98" t="s">
        <v>6843</v>
      </c>
    </row>
    <row r="5154" spans="1:12" ht="63.75" hidden="1" x14ac:dyDescent="0.2">
      <c r="A5154" s="3">
        <v>5148</v>
      </c>
      <c r="B5154" s="97">
        <v>7202</v>
      </c>
      <c r="C5154" s="508" t="s">
        <v>8766</v>
      </c>
      <c r="D5154" s="51">
        <v>50</v>
      </c>
      <c r="E5154" s="51"/>
      <c r="F5154" s="97" t="s">
        <v>5902</v>
      </c>
      <c r="G5154" s="508" t="s">
        <v>8482</v>
      </c>
      <c r="H5154" s="634">
        <v>145000</v>
      </c>
      <c r="I5154" s="39" t="s">
        <v>3616</v>
      </c>
      <c r="J5154" s="184" t="s">
        <v>6850</v>
      </c>
      <c r="K5154" s="217">
        <v>329</v>
      </c>
      <c r="L5154" s="98" t="s">
        <v>6843</v>
      </c>
    </row>
    <row r="5155" spans="1:12" ht="63.75" hidden="1" x14ac:dyDescent="0.2">
      <c r="A5155" s="3">
        <v>5149</v>
      </c>
      <c r="B5155" s="97">
        <v>7202</v>
      </c>
      <c r="C5155" s="508" t="s">
        <v>8767</v>
      </c>
      <c r="D5155" s="51">
        <v>20</v>
      </c>
      <c r="E5155" s="51"/>
      <c r="F5155" s="97" t="s">
        <v>5902</v>
      </c>
      <c r="G5155" s="508" t="s">
        <v>8482</v>
      </c>
      <c r="H5155" s="634">
        <v>11000</v>
      </c>
      <c r="I5155" s="39" t="s">
        <v>3616</v>
      </c>
      <c r="J5155" s="184" t="s">
        <v>6847</v>
      </c>
      <c r="K5155" s="217">
        <v>329</v>
      </c>
      <c r="L5155" s="98" t="s">
        <v>6843</v>
      </c>
    </row>
    <row r="5156" spans="1:12" ht="63.75" hidden="1" x14ac:dyDescent="0.2">
      <c r="A5156" s="3">
        <v>5150</v>
      </c>
      <c r="B5156" s="97">
        <v>7202</v>
      </c>
      <c r="C5156" s="508" t="s">
        <v>8768</v>
      </c>
      <c r="D5156" s="51">
        <v>40</v>
      </c>
      <c r="E5156" s="51"/>
      <c r="F5156" s="97" t="s">
        <v>5902</v>
      </c>
      <c r="G5156" s="508" t="s">
        <v>8742</v>
      </c>
      <c r="H5156" s="634">
        <v>241680</v>
      </c>
      <c r="I5156" s="39" t="s">
        <v>45</v>
      </c>
      <c r="J5156" s="184" t="s">
        <v>6848</v>
      </c>
      <c r="K5156" s="217">
        <v>344</v>
      </c>
      <c r="L5156" s="98" t="s">
        <v>6843</v>
      </c>
    </row>
    <row r="5157" spans="1:12" ht="63.75" hidden="1" x14ac:dyDescent="0.2">
      <c r="A5157" s="3">
        <v>5151</v>
      </c>
      <c r="B5157" s="97">
        <v>7202</v>
      </c>
      <c r="C5157" s="508" t="s">
        <v>8769</v>
      </c>
      <c r="D5157" s="51">
        <v>6</v>
      </c>
      <c r="E5157" s="51"/>
      <c r="F5157" s="97" t="s">
        <v>5902</v>
      </c>
      <c r="G5157" s="508" t="s">
        <v>8770</v>
      </c>
      <c r="H5157" s="634">
        <v>93000</v>
      </c>
      <c r="I5157" s="39" t="s">
        <v>2178</v>
      </c>
      <c r="J5157" s="184" t="s">
        <v>6848</v>
      </c>
      <c r="K5157" s="217">
        <v>324</v>
      </c>
      <c r="L5157" s="98" t="s">
        <v>6843</v>
      </c>
    </row>
    <row r="5158" spans="1:12" ht="63.75" hidden="1" x14ac:dyDescent="0.2">
      <c r="A5158" s="3">
        <v>5152</v>
      </c>
      <c r="B5158" s="97">
        <v>7202</v>
      </c>
      <c r="C5158" s="508" t="s">
        <v>8771</v>
      </c>
      <c r="D5158" s="51">
        <v>6</v>
      </c>
      <c r="E5158" s="51"/>
      <c r="F5158" s="97" t="s">
        <v>5902</v>
      </c>
      <c r="G5158" s="508" t="s">
        <v>8770</v>
      </c>
      <c r="H5158" s="634">
        <v>97200</v>
      </c>
      <c r="I5158" s="39" t="s">
        <v>2178</v>
      </c>
      <c r="J5158" s="184" t="s">
        <v>6849</v>
      </c>
      <c r="K5158" s="217">
        <v>324</v>
      </c>
      <c r="L5158" s="98" t="s">
        <v>6843</v>
      </c>
    </row>
    <row r="5159" spans="1:12" ht="63.75" hidden="1" x14ac:dyDescent="0.2">
      <c r="A5159" s="3">
        <v>5153</v>
      </c>
      <c r="B5159" s="97">
        <v>7202</v>
      </c>
      <c r="C5159" s="508" t="s">
        <v>8772</v>
      </c>
      <c r="D5159" s="51">
        <v>10</v>
      </c>
      <c r="E5159" s="51"/>
      <c r="F5159" s="97" t="s">
        <v>5902</v>
      </c>
      <c r="G5159" s="508" t="s">
        <v>8773</v>
      </c>
      <c r="H5159" s="634">
        <v>45000</v>
      </c>
      <c r="I5159" s="39" t="s">
        <v>2178</v>
      </c>
      <c r="J5159" s="184" t="s">
        <v>6850</v>
      </c>
      <c r="K5159" s="217">
        <v>324</v>
      </c>
      <c r="L5159" s="98" t="s">
        <v>6843</v>
      </c>
    </row>
    <row r="5160" spans="1:12" ht="63.75" hidden="1" x14ac:dyDescent="0.2">
      <c r="A5160" s="3">
        <v>5154</v>
      </c>
      <c r="B5160" s="97">
        <v>7202</v>
      </c>
      <c r="C5160" s="508" t="s">
        <v>8774</v>
      </c>
      <c r="D5160" s="51">
        <v>30</v>
      </c>
      <c r="E5160" s="51"/>
      <c r="F5160" s="97" t="s">
        <v>5902</v>
      </c>
      <c r="G5160" s="508" t="s">
        <v>8775</v>
      </c>
      <c r="H5160" s="634">
        <v>28500</v>
      </c>
      <c r="I5160" s="39" t="s">
        <v>136</v>
      </c>
      <c r="J5160" s="184" t="s">
        <v>6850</v>
      </c>
      <c r="K5160" s="217">
        <v>304</v>
      </c>
      <c r="L5160" s="98" t="s">
        <v>6843</v>
      </c>
    </row>
    <row r="5161" spans="1:12" ht="63.75" hidden="1" x14ac:dyDescent="0.2">
      <c r="A5161" s="3">
        <v>5155</v>
      </c>
      <c r="B5161" s="97">
        <v>7202</v>
      </c>
      <c r="C5161" s="508" t="s">
        <v>8776</v>
      </c>
      <c r="D5161" s="51">
        <v>30</v>
      </c>
      <c r="E5161" s="51"/>
      <c r="F5161" s="97" t="s">
        <v>5902</v>
      </c>
      <c r="G5161" s="508" t="s">
        <v>8775</v>
      </c>
      <c r="H5161" s="634">
        <v>33000</v>
      </c>
      <c r="I5161" s="39" t="s">
        <v>136</v>
      </c>
      <c r="J5161" s="184" t="s">
        <v>6847</v>
      </c>
      <c r="K5161" s="217">
        <v>304</v>
      </c>
      <c r="L5161" s="98" t="s">
        <v>6843</v>
      </c>
    </row>
    <row r="5162" spans="1:12" ht="63.75" hidden="1" x14ac:dyDescent="0.2">
      <c r="A5162" s="3">
        <v>5156</v>
      </c>
      <c r="B5162" s="97">
        <v>7202</v>
      </c>
      <c r="C5162" s="508" t="s">
        <v>8777</v>
      </c>
      <c r="D5162" s="51">
        <v>10</v>
      </c>
      <c r="E5162" s="51"/>
      <c r="F5162" s="97" t="s">
        <v>5902</v>
      </c>
      <c r="G5162" s="508" t="s">
        <v>8773</v>
      </c>
      <c r="H5162" s="634">
        <v>55000</v>
      </c>
      <c r="I5162" s="39" t="s">
        <v>2178</v>
      </c>
      <c r="J5162" s="184" t="s">
        <v>6847</v>
      </c>
      <c r="K5162" s="217">
        <v>324</v>
      </c>
      <c r="L5162" s="98" t="s">
        <v>6843</v>
      </c>
    </row>
    <row r="5163" spans="1:12" ht="63.75" hidden="1" x14ac:dyDescent="0.2">
      <c r="A5163" s="3">
        <v>5157</v>
      </c>
      <c r="B5163" s="97">
        <v>7202</v>
      </c>
      <c r="C5163" s="508" t="s">
        <v>8778</v>
      </c>
      <c r="D5163" s="51">
        <v>10</v>
      </c>
      <c r="E5163" s="51"/>
      <c r="F5163" s="97" t="s">
        <v>5902</v>
      </c>
      <c r="G5163" s="508" t="s">
        <v>8773</v>
      </c>
      <c r="H5163" s="634">
        <v>350000</v>
      </c>
      <c r="I5163" s="39" t="s">
        <v>2178</v>
      </c>
      <c r="J5163" s="184" t="s">
        <v>6848</v>
      </c>
      <c r="K5163" s="217">
        <v>324</v>
      </c>
      <c r="L5163" s="98" t="s">
        <v>6843</v>
      </c>
    </row>
    <row r="5164" spans="1:12" ht="89.25" hidden="1" x14ac:dyDescent="0.2">
      <c r="A5164" s="3">
        <v>5158</v>
      </c>
      <c r="B5164" s="97">
        <v>7202</v>
      </c>
      <c r="C5164" s="508" t="s">
        <v>424</v>
      </c>
      <c r="D5164" s="51">
        <v>200</v>
      </c>
      <c r="E5164" s="51"/>
      <c r="F5164" s="97" t="s">
        <v>5902</v>
      </c>
      <c r="G5164" s="508" t="s">
        <v>8779</v>
      </c>
      <c r="H5164" s="634">
        <v>520000</v>
      </c>
      <c r="I5164" s="39" t="s">
        <v>2178</v>
      </c>
      <c r="J5164" s="184" t="s">
        <v>6849</v>
      </c>
      <c r="K5164" s="217">
        <v>324</v>
      </c>
      <c r="L5164" s="98" t="s">
        <v>6843</v>
      </c>
    </row>
    <row r="5165" spans="1:12" ht="63.75" hidden="1" x14ac:dyDescent="0.2">
      <c r="A5165" s="3">
        <v>5159</v>
      </c>
      <c r="B5165" s="97">
        <v>7202</v>
      </c>
      <c r="C5165" s="508" t="s">
        <v>8780</v>
      </c>
      <c r="D5165" s="51">
        <v>6</v>
      </c>
      <c r="E5165" s="51"/>
      <c r="F5165" s="97" t="s">
        <v>5902</v>
      </c>
      <c r="G5165" s="508" t="s">
        <v>8781</v>
      </c>
      <c r="H5165" s="634">
        <v>94002</v>
      </c>
      <c r="I5165" s="39" t="s">
        <v>76</v>
      </c>
      <c r="J5165" s="184" t="s">
        <v>6849</v>
      </c>
      <c r="K5165" s="217">
        <v>366</v>
      </c>
      <c r="L5165" s="98" t="s">
        <v>6843</v>
      </c>
    </row>
    <row r="5166" spans="1:12" ht="63.75" hidden="1" x14ac:dyDescent="0.2">
      <c r="A5166" s="3">
        <v>5160</v>
      </c>
      <c r="B5166" s="97">
        <v>7202</v>
      </c>
      <c r="C5166" s="508" t="s">
        <v>8782</v>
      </c>
      <c r="D5166" s="51">
        <v>12</v>
      </c>
      <c r="E5166" s="51"/>
      <c r="F5166" s="97" t="s">
        <v>5902</v>
      </c>
      <c r="G5166" s="508" t="s">
        <v>8783</v>
      </c>
      <c r="H5166" s="634">
        <v>870000</v>
      </c>
      <c r="I5166" s="39" t="s">
        <v>76</v>
      </c>
      <c r="J5166" s="184" t="s">
        <v>6849</v>
      </c>
      <c r="K5166" s="217">
        <v>364</v>
      </c>
      <c r="L5166" s="98" t="s">
        <v>6843</v>
      </c>
    </row>
    <row r="5167" spans="1:12" ht="63.75" hidden="1" x14ac:dyDescent="0.2">
      <c r="A5167" s="3">
        <v>5161</v>
      </c>
      <c r="B5167" s="97">
        <v>7202</v>
      </c>
      <c r="C5167" s="508" t="s">
        <v>8784</v>
      </c>
      <c r="D5167" s="51">
        <v>10</v>
      </c>
      <c r="E5167" s="51"/>
      <c r="F5167" s="97" t="s">
        <v>5902</v>
      </c>
      <c r="G5167" s="508" t="s">
        <v>8785</v>
      </c>
      <c r="H5167" s="634">
        <v>13500</v>
      </c>
      <c r="I5167" s="39" t="s">
        <v>3616</v>
      </c>
      <c r="J5167" s="184" t="s">
        <v>6848</v>
      </c>
      <c r="K5167" s="217">
        <v>329</v>
      </c>
      <c r="L5167" s="98" t="s">
        <v>6843</v>
      </c>
    </row>
    <row r="5168" spans="1:12" ht="63.75" hidden="1" x14ac:dyDescent="0.2">
      <c r="A5168" s="3">
        <v>5162</v>
      </c>
      <c r="B5168" s="97">
        <v>7202</v>
      </c>
      <c r="C5168" s="508" t="s">
        <v>8786</v>
      </c>
      <c r="D5168" s="51">
        <v>4</v>
      </c>
      <c r="E5168" s="51"/>
      <c r="F5168" s="97" t="s">
        <v>5902</v>
      </c>
      <c r="G5168" s="508" t="s">
        <v>8787</v>
      </c>
      <c r="H5168" s="634">
        <v>34000</v>
      </c>
      <c r="I5168" s="39" t="s">
        <v>2178</v>
      </c>
      <c r="J5168" s="184" t="s">
        <v>6850</v>
      </c>
      <c r="K5168" s="217">
        <v>324</v>
      </c>
      <c r="L5168" s="98" t="s">
        <v>6843</v>
      </c>
    </row>
    <row r="5169" spans="1:12" ht="63.75" hidden="1" x14ac:dyDescent="0.2">
      <c r="A5169" s="3">
        <v>5163</v>
      </c>
      <c r="B5169" s="97">
        <v>7202</v>
      </c>
      <c r="C5169" s="508" t="s">
        <v>8788</v>
      </c>
      <c r="D5169" s="51">
        <v>2</v>
      </c>
      <c r="E5169" s="51"/>
      <c r="F5169" s="97" t="s">
        <v>5902</v>
      </c>
      <c r="G5169" s="508" t="s">
        <v>8789</v>
      </c>
      <c r="H5169" s="634">
        <v>52000</v>
      </c>
      <c r="I5169" s="39" t="s">
        <v>2178</v>
      </c>
      <c r="J5169" s="184" t="s">
        <v>6847</v>
      </c>
      <c r="K5169" s="217">
        <v>324</v>
      </c>
      <c r="L5169" s="98" t="s">
        <v>6843</v>
      </c>
    </row>
    <row r="5170" spans="1:12" ht="63.75" hidden="1" x14ac:dyDescent="0.2">
      <c r="A5170" s="3">
        <v>5164</v>
      </c>
      <c r="B5170" s="97">
        <v>7202</v>
      </c>
      <c r="C5170" s="508" t="s">
        <v>8790</v>
      </c>
      <c r="D5170" s="51">
        <v>2</v>
      </c>
      <c r="E5170" s="51"/>
      <c r="F5170" s="97" t="s">
        <v>5902</v>
      </c>
      <c r="G5170" s="508" t="s">
        <v>8791</v>
      </c>
      <c r="H5170" s="634">
        <v>15600</v>
      </c>
      <c r="I5170" s="39" t="s">
        <v>76</v>
      </c>
      <c r="J5170" s="184" t="s">
        <v>6850</v>
      </c>
      <c r="K5170" s="217">
        <v>364</v>
      </c>
      <c r="L5170" s="98" t="s">
        <v>6843</v>
      </c>
    </row>
    <row r="5171" spans="1:12" ht="63.75" hidden="1" x14ac:dyDescent="0.2">
      <c r="A5171" s="3">
        <v>5165</v>
      </c>
      <c r="B5171" s="97">
        <v>7202</v>
      </c>
      <c r="C5171" s="508" t="s">
        <v>8792</v>
      </c>
      <c r="D5171" s="51">
        <v>1000</v>
      </c>
      <c r="E5171" s="51"/>
      <c r="F5171" s="97" t="s">
        <v>5902</v>
      </c>
      <c r="G5171" s="508" t="s">
        <v>8692</v>
      </c>
      <c r="H5171" s="634">
        <v>20000</v>
      </c>
      <c r="I5171" s="39" t="s">
        <v>76</v>
      </c>
      <c r="J5171" s="184" t="s">
        <v>6847</v>
      </c>
      <c r="K5171" s="217">
        <v>364</v>
      </c>
      <c r="L5171" s="98" t="s">
        <v>6843</v>
      </c>
    </row>
    <row r="5172" spans="1:12" ht="63.75" hidden="1" x14ac:dyDescent="0.2">
      <c r="A5172" s="3">
        <v>5166</v>
      </c>
      <c r="B5172" s="97">
        <v>7202</v>
      </c>
      <c r="C5172" s="508" t="s">
        <v>8793</v>
      </c>
      <c r="D5172" s="51">
        <v>1000</v>
      </c>
      <c r="E5172" s="51"/>
      <c r="F5172" s="97" t="s">
        <v>5902</v>
      </c>
      <c r="G5172" s="508" t="s">
        <v>8692</v>
      </c>
      <c r="H5172" s="634">
        <v>30000</v>
      </c>
      <c r="I5172" s="39" t="s">
        <v>76</v>
      </c>
      <c r="J5172" s="184" t="s">
        <v>6848</v>
      </c>
      <c r="K5172" s="217">
        <v>364</v>
      </c>
      <c r="L5172" s="98" t="s">
        <v>6843</v>
      </c>
    </row>
    <row r="5173" spans="1:12" ht="63.75" hidden="1" x14ac:dyDescent="0.2">
      <c r="A5173" s="3">
        <v>5167</v>
      </c>
      <c r="B5173" s="97">
        <v>7202</v>
      </c>
      <c r="C5173" s="508" t="s">
        <v>8794</v>
      </c>
      <c r="D5173" s="51">
        <v>7000</v>
      </c>
      <c r="E5173" s="51"/>
      <c r="F5173" s="97" t="s">
        <v>5902</v>
      </c>
      <c r="G5173" s="508" t="s">
        <v>8692</v>
      </c>
      <c r="H5173" s="634">
        <v>205000</v>
      </c>
      <c r="I5173" s="39" t="s">
        <v>76</v>
      </c>
      <c r="J5173" s="184" t="s">
        <v>6849</v>
      </c>
      <c r="K5173" s="217">
        <v>364</v>
      </c>
      <c r="L5173" s="98" t="s">
        <v>6843</v>
      </c>
    </row>
    <row r="5174" spans="1:12" ht="63.75" hidden="1" x14ac:dyDescent="0.2">
      <c r="A5174" s="3">
        <v>5168</v>
      </c>
      <c r="B5174" s="97">
        <v>7202</v>
      </c>
      <c r="C5174" s="508" t="s">
        <v>8795</v>
      </c>
      <c r="D5174" s="51">
        <v>500</v>
      </c>
      <c r="E5174" s="51"/>
      <c r="F5174" s="97" t="s">
        <v>5902</v>
      </c>
      <c r="G5174" s="508" t="s">
        <v>8692</v>
      </c>
      <c r="H5174" s="634">
        <v>15000</v>
      </c>
      <c r="I5174" s="39" t="s">
        <v>76</v>
      </c>
      <c r="J5174" s="184" t="s">
        <v>6850</v>
      </c>
      <c r="K5174" s="217">
        <v>364</v>
      </c>
      <c r="L5174" s="98" t="s">
        <v>6843</v>
      </c>
    </row>
    <row r="5175" spans="1:12" ht="63.75" hidden="1" x14ac:dyDescent="0.2">
      <c r="A5175" s="3">
        <v>5169</v>
      </c>
      <c r="B5175" s="97">
        <v>7202</v>
      </c>
      <c r="C5175" s="508" t="s">
        <v>8796</v>
      </c>
      <c r="D5175" s="51">
        <v>10</v>
      </c>
      <c r="E5175" s="51"/>
      <c r="F5175" s="97" t="s">
        <v>5902</v>
      </c>
      <c r="G5175" s="508" t="s">
        <v>8692</v>
      </c>
      <c r="H5175" s="634">
        <v>16000</v>
      </c>
      <c r="I5175" s="39" t="s">
        <v>76</v>
      </c>
      <c r="J5175" s="184" t="s">
        <v>6847</v>
      </c>
      <c r="K5175" s="217">
        <v>364</v>
      </c>
      <c r="L5175" s="98" t="s">
        <v>6843</v>
      </c>
    </row>
    <row r="5176" spans="1:12" ht="63.75" hidden="1" x14ac:dyDescent="0.2">
      <c r="A5176" s="3">
        <v>5170</v>
      </c>
      <c r="B5176" s="97">
        <v>7202</v>
      </c>
      <c r="C5176" s="508" t="s">
        <v>6959</v>
      </c>
      <c r="D5176" s="51">
        <v>100</v>
      </c>
      <c r="E5176" s="51"/>
      <c r="F5176" s="97" t="s">
        <v>5902</v>
      </c>
      <c r="G5176" s="508" t="s">
        <v>8797</v>
      </c>
      <c r="H5176" s="634">
        <v>25000</v>
      </c>
      <c r="I5176" s="39" t="s">
        <v>2178</v>
      </c>
      <c r="J5176" s="184" t="s">
        <v>6848</v>
      </c>
      <c r="K5176" s="217">
        <v>324</v>
      </c>
      <c r="L5176" s="98" t="s">
        <v>6843</v>
      </c>
    </row>
    <row r="5177" spans="1:12" ht="63.75" hidden="1" x14ac:dyDescent="0.2">
      <c r="A5177" s="3">
        <v>5171</v>
      </c>
      <c r="B5177" s="97">
        <v>7202</v>
      </c>
      <c r="C5177" s="508" t="s">
        <v>6967</v>
      </c>
      <c r="D5177" s="51">
        <v>50</v>
      </c>
      <c r="E5177" s="51"/>
      <c r="F5177" s="97" t="s">
        <v>5902</v>
      </c>
      <c r="G5177" s="508" t="s">
        <v>8797</v>
      </c>
      <c r="H5177" s="634">
        <v>28750</v>
      </c>
      <c r="I5177" s="39" t="s">
        <v>2178</v>
      </c>
      <c r="J5177" s="184" t="s">
        <v>6849</v>
      </c>
      <c r="K5177" s="217">
        <v>324</v>
      </c>
      <c r="L5177" s="98" t="s">
        <v>6843</v>
      </c>
    </row>
    <row r="5178" spans="1:12" ht="63.75" hidden="1" x14ac:dyDescent="0.2">
      <c r="A5178" s="3">
        <v>5172</v>
      </c>
      <c r="B5178" s="97">
        <v>7202</v>
      </c>
      <c r="C5178" s="508" t="s">
        <v>6975</v>
      </c>
      <c r="D5178" s="51">
        <v>30</v>
      </c>
      <c r="E5178" s="51"/>
      <c r="F5178" s="97" t="s">
        <v>5902</v>
      </c>
      <c r="G5178" s="508" t="s">
        <v>8797</v>
      </c>
      <c r="H5178" s="634">
        <v>36000</v>
      </c>
      <c r="I5178" s="39" t="s">
        <v>2178</v>
      </c>
      <c r="J5178" s="184" t="s">
        <v>6850</v>
      </c>
      <c r="K5178" s="217">
        <v>324</v>
      </c>
      <c r="L5178" s="98" t="s">
        <v>6843</v>
      </c>
    </row>
    <row r="5179" spans="1:12" ht="63.75" hidden="1" x14ac:dyDescent="0.2">
      <c r="A5179" s="3">
        <v>5173</v>
      </c>
      <c r="B5179" s="97">
        <v>7202</v>
      </c>
      <c r="C5179" s="508" t="s">
        <v>7023</v>
      </c>
      <c r="D5179" s="51">
        <v>40</v>
      </c>
      <c r="E5179" s="51"/>
      <c r="F5179" s="97" t="s">
        <v>5902</v>
      </c>
      <c r="G5179" s="508" t="s">
        <v>8797</v>
      </c>
      <c r="H5179" s="634">
        <v>70000</v>
      </c>
      <c r="I5179" s="39" t="s">
        <v>2178</v>
      </c>
      <c r="J5179" s="184" t="s">
        <v>6847</v>
      </c>
      <c r="K5179" s="217">
        <v>324</v>
      </c>
      <c r="L5179" s="98" t="s">
        <v>6843</v>
      </c>
    </row>
    <row r="5180" spans="1:12" ht="63.75" hidden="1" x14ac:dyDescent="0.2">
      <c r="A5180" s="3">
        <v>5174</v>
      </c>
      <c r="B5180" s="97">
        <v>7202</v>
      </c>
      <c r="C5180" s="508" t="s">
        <v>7029</v>
      </c>
      <c r="D5180" s="51">
        <v>10</v>
      </c>
      <c r="E5180" s="51"/>
      <c r="F5180" s="97" t="s">
        <v>5902</v>
      </c>
      <c r="G5180" s="508" t="s">
        <v>8797</v>
      </c>
      <c r="H5180" s="634">
        <v>85000</v>
      </c>
      <c r="I5180" s="39" t="s">
        <v>2178</v>
      </c>
      <c r="J5180" s="184" t="s">
        <v>6848</v>
      </c>
      <c r="K5180" s="217">
        <v>324</v>
      </c>
      <c r="L5180" s="98" t="s">
        <v>6843</v>
      </c>
    </row>
    <row r="5181" spans="1:12" ht="63.75" hidden="1" x14ac:dyDescent="0.2">
      <c r="A5181" s="3">
        <v>5175</v>
      </c>
      <c r="B5181" s="97">
        <v>7202</v>
      </c>
      <c r="C5181" s="508" t="s">
        <v>7041</v>
      </c>
      <c r="D5181" s="51">
        <v>50</v>
      </c>
      <c r="E5181" s="51"/>
      <c r="F5181" s="97" t="s">
        <v>5902</v>
      </c>
      <c r="G5181" s="508" t="s">
        <v>8797</v>
      </c>
      <c r="H5181" s="634">
        <v>227500</v>
      </c>
      <c r="I5181" s="39" t="s">
        <v>2178</v>
      </c>
      <c r="J5181" s="184" t="s">
        <v>6849</v>
      </c>
      <c r="K5181" s="217">
        <v>324</v>
      </c>
      <c r="L5181" s="98" t="s">
        <v>6843</v>
      </c>
    </row>
    <row r="5182" spans="1:12" ht="63.75" hidden="1" x14ac:dyDescent="0.2">
      <c r="A5182" s="3">
        <v>5176</v>
      </c>
      <c r="B5182" s="97">
        <v>7202</v>
      </c>
      <c r="C5182" s="508" t="s">
        <v>7045</v>
      </c>
      <c r="D5182" s="51">
        <v>20</v>
      </c>
      <c r="E5182" s="51"/>
      <c r="F5182" s="97" t="s">
        <v>5902</v>
      </c>
      <c r="G5182" s="508" t="s">
        <v>8797</v>
      </c>
      <c r="H5182" s="634">
        <v>135600</v>
      </c>
      <c r="I5182" s="39" t="s">
        <v>2178</v>
      </c>
      <c r="J5182" s="184" t="s">
        <v>6850</v>
      </c>
      <c r="K5182" s="217">
        <v>324</v>
      </c>
      <c r="L5182" s="98" t="s">
        <v>6843</v>
      </c>
    </row>
    <row r="5183" spans="1:12" ht="63.75" hidden="1" x14ac:dyDescent="0.2">
      <c r="A5183" s="3">
        <v>5177</v>
      </c>
      <c r="B5183" s="97">
        <v>7202</v>
      </c>
      <c r="C5183" s="508" t="s">
        <v>8798</v>
      </c>
      <c r="D5183" s="51">
        <v>800</v>
      </c>
      <c r="E5183" s="51"/>
      <c r="F5183" s="97" t="s">
        <v>5902</v>
      </c>
      <c r="G5183" s="508" t="s">
        <v>8799</v>
      </c>
      <c r="H5183" s="634">
        <v>2400000</v>
      </c>
      <c r="I5183" s="39" t="s">
        <v>3128</v>
      </c>
      <c r="J5183" s="184" t="s">
        <v>6847</v>
      </c>
      <c r="K5183" s="217">
        <v>309</v>
      </c>
      <c r="L5183" s="98" t="s">
        <v>6843</v>
      </c>
    </row>
    <row r="5184" spans="1:12" ht="63.75" hidden="1" x14ac:dyDescent="0.2">
      <c r="A5184" s="3">
        <v>5178</v>
      </c>
      <c r="B5184" s="97">
        <v>7202</v>
      </c>
      <c r="C5184" s="508" t="s">
        <v>8800</v>
      </c>
      <c r="D5184" s="51">
        <v>500</v>
      </c>
      <c r="E5184" s="51"/>
      <c r="F5184" s="97" t="s">
        <v>5902</v>
      </c>
      <c r="G5184" s="508" t="s">
        <v>8799</v>
      </c>
      <c r="H5184" s="634">
        <v>2150000</v>
      </c>
      <c r="I5184" s="39" t="s">
        <v>3128</v>
      </c>
      <c r="J5184" s="184" t="s">
        <v>6848</v>
      </c>
      <c r="K5184" s="217">
        <v>309</v>
      </c>
      <c r="L5184" s="98" t="s">
        <v>6843</v>
      </c>
    </row>
    <row r="5185" spans="1:12" ht="63.75" hidden="1" x14ac:dyDescent="0.2">
      <c r="A5185" s="3">
        <v>5179</v>
      </c>
      <c r="B5185" s="97">
        <v>7202</v>
      </c>
      <c r="C5185" s="508" t="s">
        <v>8801</v>
      </c>
      <c r="D5185" s="51">
        <v>400</v>
      </c>
      <c r="E5185" s="51"/>
      <c r="F5185" s="97" t="s">
        <v>5902</v>
      </c>
      <c r="G5185" s="508" t="s">
        <v>8468</v>
      </c>
      <c r="H5185" s="634">
        <v>184000</v>
      </c>
      <c r="I5185" s="39" t="s">
        <v>3128</v>
      </c>
      <c r="J5185" s="184" t="s">
        <v>6849</v>
      </c>
      <c r="K5185" s="217">
        <v>309</v>
      </c>
      <c r="L5185" s="98" t="s">
        <v>6843</v>
      </c>
    </row>
    <row r="5186" spans="1:12" ht="63.75" hidden="1" x14ac:dyDescent="0.2">
      <c r="A5186" s="3">
        <v>5180</v>
      </c>
      <c r="B5186" s="97">
        <v>7202</v>
      </c>
      <c r="C5186" s="508" t="s">
        <v>8802</v>
      </c>
      <c r="D5186" s="51">
        <v>1</v>
      </c>
      <c r="E5186" s="51"/>
      <c r="F5186" s="97" t="s">
        <v>5902</v>
      </c>
      <c r="G5186" s="508" t="s">
        <v>8803</v>
      </c>
      <c r="H5186" s="634">
        <v>11350</v>
      </c>
      <c r="I5186" s="39" t="s">
        <v>169</v>
      </c>
      <c r="J5186" s="184" t="s">
        <v>6848</v>
      </c>
      <c r="K5186" s="217">
        <v>278</v>
      </c>
      <c r="L5186" s="98" t="s">
        <v>6843</v>
      </c>
    </row>
    <row r="5187" spans="1:12" ht="63.75" hidden="1" x14ac:dyDescent="0.2">
      <c r="A5187" s="3">
        <v>5181</v>
      </c>
      <c r="B5187" s="97">
        <v>7202</v>
      </c>
      <c r="C5187" s="508" t="s">
        <v>8804</v>
      </c>
      <c r="D5187" s="51">
        <v>6</v>
      </c>
      <c r="E5187" s="51"/>
      <c r="F5187" s="97" t="s">
        <v>5902</v>
      </c>
      <c r="G5187" s="508" t="s">
        <v>8805</v>
      </c>
      <c r="H5187" s="634">
        <v>49170</v>
      </c>
      <c r="I5187" s="39" t="s">
        <v>76</v>
      </c>
      <c r="J5187" s="184" t="s">
        <v>6848</v>
      </c>
      <c r="K5187" s="217">
        <v>364</v>
      </c>
      <c r="L5187" s="98" t="s">
        <v>6843</v>
      </c>
    </row>
    <row r="5188" spans="1:12" ht="63.75" hidden="1" x14ac:dyDescent="0.2">
      <c r="A5188" s="3">
        <v>5182</v>
      </c>
      <c r="B5188" s="97">
        <v>7202</v>
      </c>
      <c r="C5188" s="508" t="s">
        <v>8806</v>
      </c>
      <c r="D5188" s="51">
        <v>20</v>
      </c>
      <c r="E5188" s="51"/>
      <c r="F5188" s="97" t="s">
        <v>5902</v>
      </c>
      <c r="G5188" s="508" t="s">
        <v>8797</v>
      </c>
      <c r="H5188" s="634">
        <v>40000</v>
      </c>
      <c r="I5188" s="39" t="s">
        <v>2178</v>
      </c>
      <c r="J5188" s="184" t="s">
        <v>6847</v>
      </c>
      <c r="K5188" s="217">
        <v>324</v>
      </c>
      <c r="L5188" s="98" t="s">
        <v>6843</v>
      </c>
    </row>
    <row r="5189" spans="1:12" ht="63.75" hidden="1" x14ac:dyDescent="0.2">
      <c r="A5189" s="3">
        <v>5183</v>
      </c>
      <c r="B5189" s="97">
        <v>7202</v>
      </c>
      <c r="C5189" s="508" t="s">
        <v>8807</v>
      </c>
      <c r="D5189" s="51">
        <v>10</v>
      </c>
      <c r="E5189" s="51"/>
      <c r="F5189" s="97" t="s">
        <v>5902</v>
      </c>
      <c r="G5189" s="508" t="s">
        <v>8797</v>
      </c>
      <c r="H5189" s="634">
        <v>150000</v>
      </c>
      <c r="I5189" s="39" t="s">
        <v>2178</v>
      </c>
      <c r="J5189" s="184" t="s">
        <v>6848</v>
      </c>
      <c r="K5189" s="217">
        <v>324</v>
      </c>
      <c r="L5189" s="98" t="s">
        <v>6843</v>
      </c>
    </row>
    <row r="5190" spans="1:12" ht="63.75" hidden="1" x14ac:dyDescent="0.2">
      <c r="A5190" s="3">
        <v>5184</v>
      </c>
      <c r="B5190" s="97">
        <v>7202</v>
      </c>
      <c r="C5190" s="508" t="s">
        <v>8808</v>
      </c>
      <c r="D5190" s="51">
        <v>60</v>
      </c>
      <c r="E5190" s="51"/>
      <c r="F5190" s="97" t="s">
        <v>5902</v>
      </c>
      <c r="G5190" s="508" t="s">
        <v>8797</v>
      </c>
      <c r="H5190" s="634">
        <v>47400</v>
      </c>
      <c r="I5190" s="39" t="s">
        <v>2178</v>
      </c>
      <c r="J5190" s="184" t="s">
        <v>6849</v>
      </c>
      <c r="K5190" s="217">
        <v>324</v>
      </c>
      <c r="L5190" s="98" t="s">
        <v>6843</v>
      </c>
    </row>
    <row r="5191" spans="1:12" ht="63.75" hidden="1" x14ac:dyDescent="0.2">
      <c r="A5191" s="3">
        <v>5185</v>
      </c>
      <c r="B5191" s="97">
        <v>7202</v>
      </c>
      <c r="C5191" s="508" t="s">
        <v>8809</v>
      </c>
      <c r="D5191" s="51">
        <v>60</v>
      </c>
      <c r="E5191" s="51"/>
      <c r="F5191" s="97" t="s">
        <v>5902</v>
      </c>
      <c r="G5191" s="508" t="s">
        <v>8797</v>
      </c>
      <c r="H5191" s="634">
        <v>58200</v>
      </c>
      <c r="I5191" s="39" t="s">
        <v>2178</v>
      </c>
      <c r="J5191" s="184" t="s">
        <v>6850</v>
      </c>
      <c r="K5191" s="217">
        <v>324</v>
      </c>
      <c r="L5191" s="98" t="s">
        <v>6843</v>
      </c>
    </row>
    <row r="5192" spans="1:12" ht="63.75" hidden="1" x14ac:dyDescent="0.2">
      <c r="A5192" s="3">
        <v>5186</v>
      </c>
      <c r="B5192" s="97">
        <v>7202</v>
      </c>
      <c r="C5192" s="508" t="s">
        <v>8810</v>
      </c>
      <c r="D5192" s="51">
        <v>20</v>
      </c>
      <c r="E5192" s="51"/>
      <c r="F5192" s="97" t="s">
        <v>5902</v>
      </c>
      <c r="G5192" s="508" t="s">
        <v>8797</v>
      </c>
      <c r="H5192" s="634">
        <v>24000</v>
      </c>
      <c r="I5192" s="39" t="s">
        <v>2178</v>
      </c>
      <c r="J5192" s="184" t="s">
        <v>6847</v>
      </c>
      <c r="K5192" s="217">
        <v>324</v>
      </c>
      <c r="L5192" s="98" t="s">
        <v>6843</v>
      </c>
    </row>
    <row r="5193" spans="1:12" ht="63.75" hidden="1" x14ac:dyDescent="0.2">
      <c r="A5193" s="3">
        <v>5187</v>
      </c>
      <c r="B5193" s="97">
        <v>7202</v>
      </c>
      <c r="C5193" s="508" t="s">
        <v>8811</v>
      </c>
      <c r="D5193" s="51">
        <v>10</v>
      </c>
      <c r="E5193" s="51"/>
      <c r="F5193" s="97" t="s">
        <v>5902</v>
      </c>
      <c r="G5193" s="508" t="s">
        <v>8812</v>
      </c>
      <c r="H5193" s="634">
        <v>16000</v>
      </c>
      <c r="I5193" s="39" t="s">
        <v>136</v>
      </c>
      <c r="J5193" s="184" t="s">
        <v>6847</v>
      </c>
      <c r="K5193" s="217">
        <v>304</v>
      </c>
      <c r="L5193" s="98" t="s">
        <v>6843</v>
      </c>
    </row>
    <row r="5194" spans="1:12" ht="63.75" hidden="1" x14ac:dyDescent="0.2">
      <c r="A5194" s="3">
        <v>5188</v>
      </c>
      <c r="B5194" s="97">
        <v>7202</v>
      </c>
      <c r="C5194" s="508" t="s">
        <v>8813</v>
      </c>
      <c r="D5194" s="51">
        <v>30</v>
      </c>
      <c r="E5194" s="51"/>
      <c r="F5194" s="97" t="s">
        <v>5902</v>
      </c>
      <c r="G5194" s="508" t="s">
        <v>8812</v>
      </c>
      <c r="H5194" s="634">
        <v>21000</v>
      </c>
      <c r="I5194" s="39" t="s">
        <v>136</v>
      </c>
      <c r="J5194" s="184" t="s">
        <v>6848</v>
      </c>
      <c r="K5194" s="217">
        <v>304</v>
      </c>
      <c r="L5194" s="98" t="s">
        <v>6843</v>
      </c>
    </row>
    <row r="5195" spans="1:12" ht="63.75" hidden="1" x14ac:dyDescent="0.2">
      <c r="A5195" s="3">
        <v>5189</v>
      </c>
      <c r="B5195" s="97">
        <v>7202</v>
      </c>
      <c r="C5195" s="508" t="s">
        <v>8814</v>
      </c>
      <c r="D5195" s="51">
        <v>6</v>
      </c>
      <c r="E5195" s="51"/>
      <c r="F5195" s="97" t="s">
        <v>5902</v>
      </c>
      <c r="G5195" s="508" t="s">
        <v>8812</v>
      </c>
      <c r="H5195" s="634">
        <v>20400</v>
      </c>
      <c r="I5195" s="39" t="s">
        <v>136</v>
      </c>
      <c r="J5195" s="184" t="s">
        <v>6849</v>
      </c>
      <c r="K5195" s="217">
        <v>304</v>
      </c>
      <c r="L5195" s="98" t="s">
        <v>6843</v>
      </c>
    </row>
    <row r="5196" spans="1:12" ht="63.75" hidden="1" x14ac:dyDescent="0.2">
      <c r="A5196" s="3">
        <v>5190</v>
      </c>
      <c r="B5196" s="97">
        <v>7202</v>
      </c>
      <c r="C5196" s="508" t="s">
        <v>8815</v>
      </c>
      <c r="D5196" s="51">
        <v>30</v>
      </c>
      <c r="E5196" s="51"/>
      <c r="F5196" s="97" t="s">
        <v>5902</v>
      </c>
      <c r="G5196" s="508" t="s">
        <v>8812</v>
      </c>
      <c r="H5196" s="634">
        <v>33000</v>
      </c>
      <c r="I5196" s="39" t="s">
        <v>136</v>
      </c>
      <c r="J5196" s="184" t="s">
        <v>6847</v>
      </c>
      <c r="K5196" s="217">
        <v>304</v>
      </c>
      <c r="L5196" s="98" t="s">
        <v>6843</v>
      </c>
    </row>
    <row r="5197" spans="1:12" ht="63.75" hidden="1" x14ac:dyDescent="0.2">
      <c r="A5197" s="3">
        <v>5191</v>
      </c>
      <c r="B5197" s="97">
        <v>7202</v>
      </c>
      <c r="C5197" s="508" t="s">
        <v>8816</v>
      </c>
      <c r="D5197" s="51">
        <v>40</v>
      </c>
      <c r="E5197" s="51"/>
      <c r="F5197" s="97" t="s">
        <v>5902</v>
      </c>
      <c r="G5197" s="508" t="s">
        <v>8797</v>
      </c>
      <c r="H5197" s="634">
        <v>1600000</v>
      </c>
      <c r="I5197" s="39" t="s">
        <v>2178</v>
      </c>
      <c r="J5197" s="184" t="s">
        <v>6848</v>
      </c>
      <c r="K5197" s="217">
        <v>324</v>
      </c>
      <c r="L5197" s="98" t="s">
        <v>6843</v>
      </c>
    </row>
    <row r="5198" spans="1:12" ht="63.75" hidden="1" x14ac:dyDescent="0.2">
      <c r="A5198" s="3">
        <v>5192</v>
      </c>
      <c r="B5198" s="97">
        <v>7202</v>
      </c>
      <c r="C5198" s="508" t="s">
        <v>8817</v>
      </c>
      <c r="D5198" s="51">
        <v>20</v>
      </c>
      <c r="E5198" s="51"/>
      <c r="F5198" s="97" t="s">
        <v>5902</v>
      </c>
      <c r="G5198" s="508" t="s">
        <v>8797</v>
      </c>
      <c r="H5198" s="634">
        <v>1300000</v>
      </c>
      <c r="I5198" s="39" t="s">
        <v>2178</v>
      </c>
      <c r="J5198" s="184" t="s">
        <v>6849</v>
      </c>
      <c r="K5198" s="217">
        <v>324</v>
      </c>
      <c r="L5198" s="98" t="s">
        <v>6843</v>
      </c>
    </row>
    <row r="5199" spans="1:12" ht="63.75" hidden="1" x14ac:dyDescent="0.2">
      <c r="A5199" s="3">
        <v>5193</v>
      </c>
      <c r="B5199" s="97">
        <v>7202</v>
      </c>
      <c r="C5199" s="508" t="s">
        <v>8818</v>
      </c>
      <c r="D5199" s="51">
        <v>20</v>
      </c>
      <c r="E5199" s="51"/>
      <c r="F5199" s="97" t="s">
        <v>5902</v>
      </c>
      <c r="G5199" s="508" t="s">
        <v>8797</v>
      </c>
      <c r="H5199" s="634">
        <v>740000</v>
      </c>
      <c r="I5199" s="39" t="s">
        <v>2178</v>
      </c>
      <c r="J5199" s="184" t="s">
        <v>6850</v>
      </c>
      <c r="K5199" s="217">
        <v>324</v>
      </c>
      <c r="L5199" s="98" t="s">
        <v>6843</v>
      </c>
    </row>
    <row r="5200" spans="1:12" ht="63.75" hidden="1" x14ac:dyDescent="0.2">
      <c r="A5200" s="3">
        <v>5194</v>
      </c>
      <c r="B5200" s="97">
        <v>7202</v>
      </c>
      <c r="C5200" s="508" t="s">
        <v>8819</v>
      </c>
      <c r="D5200" s="51">
        <v>20</v>
      </c>
      <c r="E5200" s="51"/>
      <c r="F5200" s="97" t="s">
        <v>5902</v>
      </c>
      <c r="G5200" s="508" t="s">
        <v>8797</v>
      </c>
      <c r="H5200" s="634">
        <v>740000</v>
      </c>
      <c r="I5200" s="39" t="s">
        <v>2178</v>
      </c>
      <c r="J5200" s="184" t="s">
        <v>6847</v>
      </c>
      <c r="K5200" s="217">
        <v>324</v>
      </c>
      <c r="L5200" s="98" t="s">
        <v>6843</v>
      </c>
    </row>
    <row r="5201" spans="1:12" ht="63.75" hidden="1" x14ac:dyDescent="0.2">
      <c r="A5201" s="3">
        <v>5195</v>
      </c>
      <c r="B5201" s="97">
        <v>7202</v>
      </c>
      <c r="C5201" s="508" t="s">
        <v>8820</v>
      </c>
      <c r="D5201" s="51">
        <v>10</v>
      </c>
      <c r="E5201" s="51"/>
      <c r="F5201" s="97" t="s">
        <v>5902</v>
      </c>
      <c r="G5201" s="508" t="s">
        <v>8821</v>
      </c>
      <c r="H5201" s="634">
        <v>70000</v>
      </c>
      <c r="I5201" s="39" t="s">
        <v>76</v>
      </c>
      <c r="J5201" s="184" t="s">
        <v>6850</v>
      </c>
      <c r="K5201" s="217">
        <v>366</v>
      </c>
      <c r="L5201" s="98" t="s">
        <v>6843</v>
      </c>
    </row>
    <row r="5202" spans="1:12" ht="63.75" hidden="1" x14ac:dyDescent="0.2">
      <c r="A5202" s="3">
        <v>5196</v>
      </c>
      <c r="B5202" s="97">
        <v>7202</v>
      </c>
      <c r="C5202" s="508" t="s">
        <v>8822</v>
      </c>
      <c r="D5202" s="51">
        <v>2</v>
      </c>
      <c r="E5202" s="51"/>
      <c r="F5202" s="97" t="s">
        <v>5902</v>
      </c>
      <c r="G5202" s="508" t="s">
        <v>8823</v>
      </c>
      <c r="H5202" s="634">
        <v>3600</v>
      </c>
      <c r="I5202" s="39" t="s">
        <v>3616</v>
      </c>
      <c r="J5202" s="184" t="s">
        <v>6849</v>
      </c>
      <c r="K5202" s="217">
        <v>329</v>
      </c>
      <c r="L5202" s="98" t="s">
        <v>6843</v>
      </c>
    </row>
    <row r="5203" spans="1:12" ht="63.75" hidden="1" x14ac:dyDescent="0.2">
      <c r="A5203" s="3">
        <v>5197</v>
      </c>
      <c r="B5203" s="97">
        <v>7202</v>
      </c>
      <c r="C5203" s="508" t="s">
        <v>8824</v>
      </c>
      <c r="D5203" s="51">
        <v>27</v>
      </c>
      <c r="E5203" s="51"/>
      <c r="F5203" s="97" t="s">
        <v>5902</v>
      </c>
      <c r="G5203" s="508" t="s">
        <v>8387</v>
      </c>
      <c r="H5203" s="634">
        <v>345465</v>
      </c>
      <c r="I5203" s="39" t="s">
        <v>169</v>
      </c>
      <c r="J5203" s="184" t="s">
        <v>6849</v>
      </c>
      <c r="K5203" s="217">
        <v>278</v>
      </c>
      <c r="L5203" s="98" t="s">
        <v>6843</v>
      </c>
    </row>
    <row r="5204" spans="1:12" ht="63.75" hidden="1" x14ac:dyDescent="0.2">
      <c r="A5204" s="3">
        <v>5198</v>
      </c>
      <c r="B5204" s="97">
        <v>7202</v>
      </c>
      <c r="C5204" s="508" t="s">
        <v>8825</v>
      </c>
      <c r="D5204" s="51">
        <v>20</v>
      </c>
      <c r="E5204" s="51"/>
      <c r="F5204" s="97" t="s">
        <v>5902</v>
      </c>
      <c r="G5204" s="508" t="s">
        <v>8387</v>
      </c>
      <c r="H5204" s="634">
        <v>300000</v>
      </c>
      <c r="I5204" s="39" t="s">
        <v>169</v>
      </c>
      <c r="J5204" s="184" t="s">
        <v>6847</v>
      </c>
      <c r="K5204" s="217">
        <v>277</v>
      </c>
      <c r="L5204" s="98" t="s">
        <v>6843</v>
      </c>
    </row>
    <row r="5205" spans="1:12" ht="76.5" hidden="1" x14ac:dyDescent="0.2">
      <c r="A5205" s="3">
        <v>5199</v>
      </c>
      <c r="B5205" s="97">
        <v>7202</v>
      </c>
      <c r="C5205" s="508" t="s">
        <v>8826</v>
      </c>
      <c r="D5205" s="51">
        <v>15</v>
      </c>
      <c r="E5205" s="51"/>
      <c r="F5205" s="97" t="s">
        <v>5902</v>
      </c>
      <c r="G5205" s="508" t="s">
        <v>8827</v>
      </c>
      <c r="H5205" s="634">
        <v>150000</v>
      </c>
      <c r="I5205" s="39" t="s">
        <v>76</v>
      </c>
      <c r="J5205" s="184" t="s">
        <v>6849</v>
      </c>
      <c r="K5205" s="217">
        <v>364</v>
      </c>
      <c r="L5205" s="98" t="s">
        <v>6843</v>
      </c>
    </row>
    <row r="5206" spans="1:12" ht="63.75" hidden="1" x14ac:dyDescent="0.2">
      <c r="A5206" s="3">
        <v>5200</v>
      </c>
      <c r="B5206" s="97">
        <v>7202</v>
      </c>
      <c r="C5206" s="508" t="s">
        <v>8828</v>
      </c>
      <c r="D5206" s="51">
        <v>40</v>
      </c>
      <c r="E5206" s="51"/>
      <c r="F5206" s="97" t="s">
        <v>5902</v>
      </c>
      <c r="G5206" s="508" t="s">
        <v>8827</v>
      </c>
      <c r="H5206" s="634">
        <v>152000</v>
      </c>
      <c r="I5206" s="39" t="s">
        <v>76</v>
      </c>
      <c r="J5206" s="184" t="s">
        <v>6850</v>
      </c>
      <c r="K5206" s="217">
        <v>364</v>
      </c>
      <c r="L5206" s="98" t="s">
        <v>6843</v>
      </c>
    </row>
    <row r="5207" spans="1:12" ht="63.75" hidden="1" x14ac:dyDescent="0.2">
      <c r="A5207" s="3">
        <v>5201</v>
      </c>
      <c r="B5207" s="97">
        <v>7202</v>
      </c>
      <c r="C5207" s="508" t="s">
        <v>8829</v>
      </c>
      <c r="D5207" s="51">
        <v>100</v>
      </c>
      <c r="E5207" s="51"/>
      <c r="F5207" s="97" t="s">
        <v>5902</v>
      </c>
      <c r="G5207" s="508" t="s">
        <v>8827</v>
      </c>
      <c r="H5207" s="634">
        <v>100000</v>
      </c>
      <c r="I5207" s="39" t="s">
        <v>76</v>
      </c>
      <c r="J5207" s="184" t="s">
        <v>6847</v>
      </c>
      <c r="K5207" s="217">
        <v>364</v>
      </c>
      <c r="L5207" s="98" t="s">
        <v>6843</v>
      </c>
    </row>
    <row r="5208" spans="1:12" ht="63.75" hidden="1" x14ac:dyDescent="0.2">
      <c r="A5208" s="3">
        <v>5202</v>
      </c>
      <c r="B5208" s="97">
        <v>7202</v>
      </c>
      <c r="C5208" s="508" t="s">
        <v>8830</v>
      </c>
      <c r="D5208" s="51">
        <v>25</v>
      </c>
      <c r="E5208" s="51"/>
      <c r="F5208" s="97" t="s">
        <v>5902</v>
      </c>
      <c r="G5208" s="508" t="s">
        <v>8827</v>
      </c>
      <c r="H5208" s="634">
        <v>75000</v>
      </c>
      <c r="I5208" s="39" t="s">
        <v>76</v>
      </c>
      <c r="J5208" s="184" t="s">
        <v>6848</v>
      </c>
      <c r="K5208" s="217">
        <v>364</v>
      </c>
      <c r="L5208" s="98" t="s">
        <v>6843</v>
      </c>
    </row>
    <row r="5209" spans="1:12" ht="63.75" hidden="1" x14ac:dyDescent="0.2">
      <c r="A5209" s="3">
        <v>5203</v>
      </c>
      <c r="B5209" s="97">
        <v>7202</v>
      </c>
      <c r="C5209" s="508" t="s">
        <v>8831</v>
      </c>
      <c r="D5209" s="51">
        <v>100</v>
      </c>
      <c r="E5209" s="51"/>
      <c r="F5209" s="97" t="s">
        <v>5902</v>
      </c>
      <c r="G5209" s="508" t="s">
        <v>8827</v>
      </c>
      <c r="H5209" s="634">
        <v>289000</v>
      </c>
      <c r="I5209" s="39" t="s">
        <v>76</v>
      </c>
      <c r="J5209" s="184" t="s">
        <v>6849</v>
      </c>
      <c r="K5209" s="217">
        <v>364</v>
      </c>
      <c r="L5209" s="98" t="s">
        <v>6843</v>
      </c>
    </row>
    <row r="5210" spans="1:12" ht="63.75" hidden="1" x14ac:dyDescent="0.2">
      <c r="A5210" s="3">
        <v>5204</v>
      </c>
      <c r="B5210" s="97">
        <v>7202</v>
      </c>
      <c r="C5210" s="508" t="s">
        <v>8832</v>
      </c>
      <c r="D5210" s="51">
        <v>5</v>
      </c>
      <c r="E5210" s="51"/>
      <c r="F5210" s="97" t="s">
        <v>5902</v>
      </c>
      <c r="G5210" s="508" t="s">
        <v>8827</v>
      </c>
      <c r="H5210" s="634">
        <v>68000</v>
      </c>
      <c r="I5210" s="39" t="s">
        <v>76</v>
      </c>
      <c r="J5210" s="184" t="s">
        <v>6850</v>
      </c>
      <c r="K5210" s="217">
        <v>364</v>
      </c>
      <c r="L5210" s="98" t="s">
        <v>6843</v>
      </c>
    </row>
    <row r="5211" spans="1:12" ht="63.75" hidden="1" x14ac:dyDescent="0.2">
      <c r="A5211" s="3">
        <v>5205</v>
      </c>
      <c r="B5211" s="97">
        <v>7202</v>
      </c>
      <c r="C5211" s="508" t="s">
        <v>8833</v>
      </c>
      <c r="D5211" s="51">
        <v>10</v>
      </c>
      <c r="E5211" s="51"/>
      <c r="F5211" s="97" t="s">
        <v>5902</v>
      </c>
      <c r="G5211" s="508" t="s">
        <v>8827</v>
      </c>
      <c r="H5211" s="634">
        <v>53500</v>
      </c>
      <c r="I5211" s="39" t="s">
        <v>76</v>
      </c>
      <c r="J5211" s="184" t="s">
        <v>6847</v>
      </c>
      <c r="K5211" s="217">
        <v>364</v>
      </c>
      <c r="L5211" s="98" t="s">
        <v>6843</v>
      </c>
    </row>
    <row r="5212" spans="1:12" ht="63.75" hidden="1" x14ac:dyDescent="0.2">
      <c r="A5212" s="3">
        <v>5206</v>
      </c>
      <c r="B5212" s="97">
        <v>7202</v>
      </c>
      <c r="C5212" s="508" t="s">
        <v>8834</v>
      </c>
      <c r="D5212" s="51">
        <v>10</v>
      </c>
      <c r="E5212" s="51"/>
      <c r="F5212" s="97" t="s">
        <v>5902</v>
      </c>
      <c r="G5212" s="508" t="s">
        <v>8827</v>
      </c>
      <c r="H5212" s="634">
        <v>125000</v>
      </c>
      <c r="I5212" s="39" t="s">
        <v>76</v>
      </c>
      <c r="J5212" s="184" t="s">
        <v>6848</v>
      </c>
      <c r="K5212" s="217">
        <v>364</v>
      </c>
      <c r="L5212" s="98" t="s">
        <v>6843</v>
      </c>
    </row>
    <row r="5213" spans="1:12" ht="63.75" hidden="1" x14ac:dyDescent="0.2">
      <c r="A5213" s="3">
        <v>5207</v>
      </c>
      <c r="B5213" s="97">
        <v>7202</v>
      </c>
      <c r="C5213" s="508" t="s">
        <v>8835</v>
      </c>
      <c r="D5213" s="51">
        <v>50</v>
      </c>
      <c r="E5213" s="51"/>
      <c r="F5213" s="97" t="s">
        <v>5902</v>
      </c>
      <c r="G5213" s="508" t="s">
        <v>8827</v>
      </c>
      <c r="H5213" s="634">
        <v>125000</v>
      </c>
      <c r="I5213" s="39" t="s">
        <v>76</v>
      </c>
      <c r="J5213" s="184" t="s">
        <v>6849</v>
      </c>
      <c r="K5213" s="217">
        <v>364</v>
      </c>
      <c r="L5213" s="98" t="s">
        <v>6843</v>
      </c>
    </row>
    <row r="5214" spans="1:12" ht="63.75" hidden="1" x14ac:dyDescent="0.2">
      <c r="A5214" s="3">
        <v>5208</v>
      </c>
      <c r="B5214" s="97">
        <v>7202</v>
      </c>
      <c r="C5214" s="508" t="s">
        <v>8836</v>
      </c>
      <c r="D5214" s="51">
        <v>50</v>
      </c>
      <c r="E5214" s="51"/>
      <c r="F5214" s="97" t="s">
        <v>5902</v>
      </c>
      <c r="G5214" s="508" t="s">
        <v>8827</v>
      </c>
      <c r="H5214" s="634">
        <v>125000</v>
      </c>
      <c r="I5214" s="39" t="s">
        <v>76</v>
      </c>
      <c r="J5214" s="184" t="s">
        <v>6850</v>
      </c>
      <c r="K5214" s="217">
        <v>364</v>
      </c>
      <c r="L5214" s="98" t="s">
        <v>6843</v>
      </c>
    </row>
    <row r="5215" spans="1:12" ht="63.75" hidden="1" x14ac:dyDescent="0.2">
      <c r="A5215" s="3">
        <v>5209</v>
      </c>
      <c r="B5215" s="97">
        <v>7202</v>
      </c>
      <c r="C5215" s="508" t="s">
        <v>8837</v>
      </c>
      <c r="D5215" s="51">
        <v>25</v>
      </c>
      <c r="E5215" s="51"/>
      <c r="F5215" s="97" t="s">
        <v>5902</v>
      </c>
      <c r="G5215" s="508" t="s">
        <v>8827</v>
      </c>
      <c r="H5215" s="634">
        <v>116750</v>
      </c>
      <c r="I5215" s="39" t="s">
        <v>76</v>
      </c>
      <c r="J5215" s="184" t="s">
        <v>6847</v>
      </c>
      <c r="K5215" s="217">
        <v>364</v>
      </c>
      <c r="L5215" s="98" t="s">
        <v>6843</v>
      </c>
    </row>
    <row r="5216" spans="1:12" ht="63.75" hidden="1" x14ac:dyDescent="0.2">
      <c r="A5216" s="3">
        <v>5210</v>
      </c>
      <c r="B5216" s="97">
        <v>7202</v>
      </c>
      <c r="C5216" s="508" t="s">
        <v>8838</v>
      </c>
      <c r="D5216" s="51">
        <v>10</v>
      </c>
      <c r="E5216" s="51"/>
      <c r="F5216" s="97" t="s">
        <v>5902</v>
      </c>
      <c r="G5216" s="508" t="s">
        <v>8827</v>
      </c>
      <c r="H5216" s="634">
        <v>93000</v>
      </c>
      <c r="I5216" s="39" t="s">
        <v>76</v>
      </c>
      <c r="J5216" s="184" t="s">
        <v>6848</v>
      </c>
      <c r="K5216" s="217">
        <v>364</v>
      </c>
      <c r="L5216" s="98" t="s">
        <v>6843</v>
      </c>
    </row>
    <row r="5217" spans="1:12" ht="63.75" hidden="1" x14ac:dyDescent="0.2">
      <c r="A5217" s="3">
        <v>5211</v>
      </c>
      <c r="B5217" s="97">
        <v>7202</v>
      </c>
      <c r="C5217" s="508" t="s">
        <v>8839</v>
      </c>
      <c r="D5217" s="51">
        <v>10</v>
      </c>
      <c r="E5217" s="51"/>
      <c r="F5217" s="97" t="s">
        <v>5902</v>
      </c>
      <c r="G5217" s="508" t="s">
        <v>8684</v>
      </c>
      <c r="H5217" s="634">
        <v>38000</v>
      </c>
      <c r="I5217" s="39" t="s">
        <v>169</v>
      </c>
      <c r="J5217" s="184" t="s">
        <v>6850</v>
      </c>
      <c r="K5217" s="217">
        <v>278</v>
      </c>
      <c r="L5217" s="98" t="s">
        <v>6843</v>
      </c>
    </row>
    <row r="5218" spans="1:12" ht="63.75" hidden="1" x14ac:dyDescent="0.2">
      <c r="A5218" s="3">
        <v>5212</v>
      </c>
      <c r="B5218" s="97">
        <v>7202</v>
      </c>
      <c r="C5218" s="508" t="s">
        <v>8840</v>
      </c>
      <c r="D5218" s="51">
        <v>10</v>
      </c>
      <c r="E5218" s="51"/>
      <c r="F5218" s="97" t="s">
        <v>5902</v>
      </c>
      <c r="G5218" s="508" t="s">
        <v>8684</v>
      </c>
      <c r="H5218" s="634">
        <v>38000</v>
      </c>
      <c r="I5218" s="39" t="s">
        <v>169</v>
      </c>
      <c r="J5218" s="184" t="s">
        <v>6847</v>
      </c>
      <c r="K5218" s="217">
        <v>278</v>
      </c>
      <c r="L5218" s="98" t="s">
        <v>6843</v>
      </c>
    </row>
    <row r="5219" spans="1:12" ht="63.75" hidden="1" x14ac:dyDescent="0.2">
      <c r="A5219" s="3">
        <v>5213</v>
      </c>
      <c r="B5219" s="97">
        <v>7202</v>
      </c>
      <c r="C5219" s="508" t="s">
        <v>8841</v>
      </c>
      <c r="D5219" s="51">
        <v>10</v>
      </c>
      <c r="E5219" s="51"/>
      <c r="F5219" s="97" t="s">
        <v>5902</v>
      </c>
      <c r="G5219" s="508" t="s">
        <v>8684</v>
      </c>
      <c r="H5219" s="634">
        <v>400000</v>
      </c>
      <c r="I5219" s="39" t="s">
        <v>169</v>
      </c>
      <c r="J5219" s="184" t="s">
        <v>6847</v>
      </c>
      <c r="K5219" s="217">
        <v>278</v>
      </c>
      <c r="L5219" s="98" t="s">
        <v>6843</v>
      </c>
    </row>
    <row r="5220" spans="1:12" ht="63.75" hidden="1" x14ac:dyDescent="0.2">
      <c r="A5220" s="3">
        <v>5214</v>
      </c>
      <c r="B5220" s="97">
        <v>7202</v>
      </c>
      <c r="C5220" s="508" t="s">
        <v>8842</v>
      </c>
      <c r="D5220" s="51">
        <v>6</v>
      </c>
      <c r="E5220" s="51"/>
      <c r="F5220" s="97" t="s">
        <v>5902</v>
      </c>
      <c r="G5220" s="508" t="s">
        <v>8545</v>
      </c>
      <c r="H5220" s="634">
        <v>12000</v>
      </c>
      <c r="I5220" s="39" t="s">
        <v>3616</v>
      </c>
      <c r="J5220" s="184" t="s">
        <v>6850</v>
      </c>
      <c r="K5220" s="217">
        <v>329</v>
      </c>
      <c r="L5220" s="98" t="s">
        <v>6843</v>
      </c>
    </row>
    <row r="5221" spans="1:12" ht="63.75" hidden="1" x14ac:dyDescent="0.2">
      <c r="A5221" s="3">
        <v>5215</v>
      </c>
      <c r="B5221" s="97">
        <v>7202</v>
      </c>
      <c r="C5221" s="508" t="s">
        <v>8843</v>
      </c>
      <c r="D5221" s="51">
        <v>10</v>
      </c>
      <c r="E5221" s="51"/>
      <c r="F5221" s="97" t="s">
        <v>5902</v>
      </c>
      <c r="G5221" s="508" t="s">
        <v>8844</v>
      </c>
      <c r="H5221" s="634">
        <v>65000</v>
      </c>
      <c r="I5221" s="39" t="s">
        <v>2178</v>
      </c>
      <c r="J5221" s="184" t="s">
        <v>6848</v>
      </c>
      <c r="K5221" s="217">
        <v>324</v>
      </c>
      <c r="L5221" s="98" t="s">
        <v>6843</v>
      </c>
    </row>
    <row r="5222" spans="1:12" ht="63.75" hidden="1" x14ac:dyDescent="0.2">
      <c r="A5222" s="3">
        <v>5216</v>
      </c>
      <c r="B5222" s="97">
        <v>7202</v>
      </c>
      <c r="C5222" s="508" t="s">
        <v>8845</v>
      </c>
      <c r="D5222" s="51">
        <v>15</v>
      </c>
      <c r="E5222" s="51"/>
      <c r="F5222" s="97" t="s">
        <v>5902</v>
      </c>
      <c r="G5222" s="508" t="s">
        <v>8488</v>
      </c>
      <c r="H5222" s="634">
        <v>19500</v>
      </c>
      <c r="I5222" s="39" t="s">
        <v>3616</v>
      </c>
      <c r="J5222" s="184" t="s">
        <v>6847</v>
      </c>
      <c r="K5222" s="217">
        <v>329</v>
      </c>
      <c r="L5222" s="98" t="s">
        <v>6843</v>
      </c>
    </row>
    <row r="5223" spans="1:12" ht="63.75" hidden="1" x14ac:dyDescent="0.2">
      <c r="A5223" s="3">
        <v>5217</v>
      </c>
      <c r="B5223" s="97">
        <v>7202</v>
      </c>
      <c r="C5223" s="508" t="s">
        <v>8846</v>
      </c>
      <c r="D5223" s="51">
        <v>30</v>
      </c>
      <c r="E5223" s="51"/>
      <c r="F5223" s="97" t="s">
        <v>5902</v>
      </c>
      <c r="G5223" s="508" t="s">
        <v>8488</v>
      </c>
      <c r="H5223" s="634">
        <v>54000</v>
      </c>
      <c r="I5223" s="39" t="s">
        <v>3616</v>
      </c>
      <c r="J5223" s="184" t="s">
        <v>6848</v>
      </c>
      <c r="K5223" s="217">
        <v>329</v>
      </c>
      <c r="L5223" s="98" t="s">
        <v>6843</v>
      </c>
    </row>
    <row r="5224" spans="1:12" ht="63.75" hidden="1" x14ac:dyDescent="0.2">
      <c r="A5224" s="3">
        <v>5218</v>
      </c>
      <c r="B5224" s="97">
        <v>7202</v>
      </c>
      <c r="C5224" s="508" t="s">
        <v>8847</v>
      </c>
      <c r="D5224" s="51">
        <v>6</v>
      </c>
      <c r="E5224" s="51"/>
      <c r="F5224" s="97" t="s">
        <v>5902</v>
      </c>
      <c r="G5224" s="508" t="s">
        <v>8848</v>
      </c>
      <c r="H5224" s="634">
        <v>27798</v>
      </c>
      <c r="I5224" s="39" t="s">
        <v>76</v>
      </c>
      <c r="J5224" s="184" t="s">
        <v>6849</v>
      </c>
      <c r="K5224" s="217">
        <v>364</v>
      </c>
      <c r="L5224" s="98" t="s">
        <v>6843</v>
      </c>
    </row>
    <row r="5225" spans="1:12" ht="63.75" hidden="1" x14ac:dyDescent="0.2">
      <c r="A5225" s="3">
        <v>5219</v>
      </c>
      <c r="B5225" s="97">
        <v>7202</v>
      </c>
      <c r="C5225" s="508" t="s">
        <v>8849</v>
      </c>
      <c r="D5225" s="51">
        <v>6</v>
      </c>
      <c r="E5225" s="51"/>
      <c r="F5225" s="97" t="s">
        <v>5902</v>
      </c>
      <c r="G5225" s="508" t="s">
        <v>8848</v>
      </c>
      <c r="H5225" s="634">
        <v>40638</v>
      </c>
      <c r="I5225" s="39" t="s">
        <v>76</v>
      </c>
      <c r="J5225" s="184" t="s">
        <v>6850</v>
      </c>
      <c r="K5225" s="217">
        <v>364</v>
      </c>
      <c r="L5225" s="98" t="s">
        <v>6843</v>
      </c>
    </row>
    <row r="5226" spans="1:12" ht="63.75" hidden="1" x14ac:dyDescent="0.2">
      <c r="A5226" s="3">
        <v>5220</v>
      </c>
      <c r="B5226" s="97">
        <v>7202</v>
      </c>
      <c r="C5226" s="508" t="s">
        <v>8850</v>
      </c>
      <c r="D5226" s="51">
        <v>6</v>
      </c>
      <c r="E5226" s="51"/>
      <c r="F5226" s="97" t="s">
        <v>5902</v>
      </c>
      <c r="G5226" s="508" t="s">
        <v>8848</v>
      </c>
      <c r="H5226" s="634">
        <v>33252</v>
      </c>
      <c r="I5226" s="39" t="s">
        <v>76</v>
      </c>
      <c r="J5226" s="184" t="s">
        <v>6847</v>
      </c>
      <c r="K5226" s="217">
        <v>364</v>
      </c>
      <c r="L5226" s="98" t="s">
        <v>6843</v>
      </c>
    </row>
    <row r="5227" spans="1:12" ht="63.75" hidden="1" x14ac:dyDescent="0.2">
      <c r="A5227" s="3">
        <v>5221</v>
      </c>
      <c r="B5227" s="97">
        <v>7202</v>
      </c>
      <c r="C5227" s="508" t="s">
        <v>8851</v>
      </c>
      <c r="D5227" s="51">
        <v>2</v>
      </c>
      <c r="E5227" s="51"/>
      <c r="F5227" s="97" t="s">
        <v>5902</v>
      </c>
      <c r="G5227" s="508" t="s">
        <v>8852</v>
      </c>
      <c r="H5227" s="634">
        <v>320000</v>
      </c>
      <c r="I5227" s="39" t="s">
        <v>2178</v>
      </c>
      <c r="J5227" s="184" t="s">
        <v>6849</v>
      </c>
      <c r="K5227" s="217">
        <v>324</v>
      </c>
      <c r="L5227" s="98" t="s">
        <v>6843</v>
      </c>
    </row>
    <row r="5228" spans="1:12" ht="89.25" hidden="1" x14ac:dyDescent="0.2">
      <c r="A5228" s="3">
        <v>5222</v>
      </c>
      <c r="B5228" s="97">
        <v>7202</v>
      </c>
      <c r="C5228" s="508" t="s">
        <v>439</v>
      </c>
      <c r="D5228" s="51">
        <v>200</v>
      </c>
      <c r="E5228" s="51"/>
      <c r="F5228" s="97" t="s">
        <v>5902</v>
      </c>
      <c r="G5228" s="508" t="s">
        <v>8779</v>
      </c>
      <c r="H5228" s="634">
        <v>620000</v>
      </c>
      <c r="I5228" s="39" t="s">
        <v>2178</v>
      </c>
      <c r="J5228" s="184" t="s">
        <v>6850</v>
      </c>
      <c r="K5228" s="217">
        <v>324</v>
      </c>
      <c r="L5228" s="98" t="s">
        <v>6843</v>
      </c>
    </row>
    <row r="5229" spans="1:12" ht="63.75" hidden="1" x14ac:dyDescent="0.2">
      <c r="A5229" s="3">
        <v>5223</v>
      </c>
      <c r="B5229" s="97">
        <v>7202</v>
      </c>
      <c r="C5229" s="508" t="s">
        <v>8853</v>
      </c>
      <c r="D5229" s="51">
        <v>48</v>
      </c>
      <c r="E5229" s="51"/>
      <c r="F5229" s="97" t="s">
        <v>5902</v>
      </c>
      <c r="G5229" s="508" t="s">
        <v>8169</v>
      </c>
      <c r="H5229" s="634">
        <v>255792</v>
      </c>
      <c r="I5229" s="39" t="s">
        <v>2863</v>
      </c>
      <c r="J5229" s="184" t="s">
        <v>6848</v>
      </c>
      <c r="K5229" s="217">
        <v>269</v>
      </c>
      <c r="L5229" s="98" t="s">
        <v>6843</v>
      </c>
    </row>
    <row r="5230" spans="1:12" ht="63.75" hidden="1" x14ac:dyDescent="0.2">
      <c r="A5230" s="3">
        <v>5224</v>
      </c>
      <c r="B5230" s="97">
        <v>7202</v>
      </c>
      <c r="C5230" s="508" t="s">
        <v>8854</v>
      </c>
      <c r="D5230" s="51">
        <v>2</v>
      </c>
      <c r="E5230" s="51"/>
      <c r="F5230" s="97" t="s">
        <v>5902</v>
      </c>
      <c r="G5230" s="508" t="s">
        <v>8855</v>
      </c>
      <c r="H5230" s="634">
        <v>4000</v>
      </c>
      <c r="I5230" s="39" t="s">
        <v>2178</v>
      </c>
      <c r="J5230" s="184" t="s">
        <v>6847</v>
      </c>
      <c r="K5230" s="217">
        <v>324</v>
      </c>
      <c r="L5230" s="98" t="s">
        <v>6843</v>
      </c>
    </row>
    <row r="5231" spans="1:12" ht="63.75" hidden="1" x14ac:dyDescent="0.2">
      <c r="A5231" s="3">
        <v>5225</v>
      </c>
      <c r="B5231" s="97">
        <v>7202</v>
      </c>
      <c r="C5231" s="508" t="s">
        <v>8856</v>
      </c>
      <c r="D5231" s="51">
        <v>72</v>
      </c>
      <c r="E5231" s="51"/>
      <c r="F5231" s="97" t="s">
        <v>5902</v>
      </c>
      <c r="G5231" s="508" t="s">
        <v>6340</v>
      </c>
      <c r="H5231" s="634">
        <v>1619064</v>
      </c>
      <c r="I5231" s="39" t="s">
        <v>169</v>
      </c>
      <c r="J5231" s="184" t="s">
        <v>6848</v>
      </c>
      <c r="K5231" s="217">
        <v>278</v>
      </c>
      <c r="L5231" s="98" t="s">
        <v>6843</v>
      </c>
    </row>
    <row r="5232" spans="1:12" ht="63.75" hidden="1" x14ac:dyDescent="0.2">
      <c r="A5232" s="3">
        <v>5226</v>
      </c>
      <c r="B5232" s="97">
        <v>7202</v>
      </c>
      <c r="C5232" s="508" t="s">
        <v>8857</v>
      </c>
      <c r="D5232" s="51">
        <v>60</v>
      </c>
      <c r="E5232" s="51"/>
      <c r="F5232" s="97" t="s">
        <v>5902</v>
      </c>
      <c r="G5232" s="508" t="s">
        <v>8858</v>
      </c>
      <c r="H5232" s="634">
        <v>90000</v>
      </c>
      <c r="I5232" s="39" t="s">
        <v>76</v>
      </c>
      <c r="J5232" s="184" t="s">
        <v>6848</v>
      </c>
      <c r="K5232" s="217">
        <v>364</v>
      </c>
      <c r="L5232" s="98" t="s">
        <v>6843</v>
      </c>
    </row>
    <row r="5233" spans="1:12" ht="63.75" hidden="1" x14ac:dyDescent="0.2">
      <c r="A5233" s="3">
        <v>5227</v>
      </c>
      <c r="B5233" s="97">
        <v>7202</v>
      </c>
      <c r="C5233" s="508" t="s">
        <v>8859</v>
      </c>
      <c r="D5233" s="51">
        <v>10</v>
      </c>
      <c r="E5233" s="51"/>
      <c r="F5233" s="97" t="s">
        <v>5902</v>
      </c>
      <c r="G5233" s="508" t="s">
        <v>8860</v>
      </c>
      <c r="H5233" s="634">
        <v>450000</v>
      </c>
      <c r="I5233" s="39" t="s">
        <v>3128</v>
      </c>
      <c r="J5233" s="184" t="s">
        <v>6847</v>
      </c>
      <c r="K5233" s="217">
        <v>309</v>
      </c>
      <c r="L5233" s="98" t="s">
        <v>6843</v>
      </c>
    </row>
    <row r="5234" spans="1:12" ht="63.75" hidden="1" x14ac:dyDescent="0.2">
      <c r="A5234" s="3">
        <v>5228</v>
      </c>
      <c r="B5234" s="97">
        <v>7202</v>
      </c>
      <c r="C5234" s="508" t="s">
        <v>8861</v>
      </c>
      <c r="D5234" s="51">
        <v>6</v>
      </c>
      <c r="E5234" s="51"/>
      <c r="F5234" s="97" t="s">
        <v>5902</v>
      </c>
      <c r="G5234" s="508" t="s">
        <v>8232</v>
      </c>
      <c r="H5234" s="634">
        <v>298200</v>
      </c>
      <c r="I5234" s="39" t="s">
        <v>2178</v>
      </c>
      <c r="J5234" s="184" t="s">
        <v>6848</v>
      </c>
      <c r="K5234" s="217">
        <v>324</v>
      </c>
      <c r="L5234" s="98" t="s">
        <v>6843</v>
      </c>
    </row>
    <row r="5235" spans="1:12" ht="63.75" hidden="1" x14ac:dyDescent="0.2">
      <c r="A5235" s="3">
        <v>5229</v>
      </c>
      <c r="B5235" s="97">
        <v>7202</v>
      </c>
      <c r="C5235" s="508" t="s">
        <v>8862</v>
      </c>
      <c r="D5235" s="51">
        <v>12</v>
      </c>
      <c r="E5235" s="51"/>
      <c r="F5235" s="97" t="s">
        <v>5902</v>
      </c>
      <c r="G5235" s="508" t="s">
        <v>8692</v>
      </c>
      <c r="H5235" s="634">
        <v>18000</v>
      </c>
      <c r="I5235" s="39" t="s">
        <v>76</v>
      </c>
      <c r="J5235" s="184" t="s">
        <v>6849</v>
      </c>
      <c r="K5235" s="217">
        <v>364</v>
      </c>
      <c r="L5235" s="98" t="s">
        <v>6843</v>
      </c>
    </row>
    <row r="5236" spans="1:12" ht="63.75" hidden="1" x14ac:dyDescent="0.2">
      <c r="A5236" s="3">
        <v>5230</v>
      </c>
      <c r="B5236" s="97">
        <v>7202</v>
      </c>
      <c r="C5236" s="508" t="s">
        <v>8863</v>
      </c>
      <c r="D5236" s="51">
        <v>90</v>
      </c>
      <c r="E5236" s="51"/>
      <c r="F5236" s="97" t="s">
        <v>5902</v>
      </c>
      <c r="G5236" s="508" t="s">
        <v>8864</v>
      </c>
      <c r="H5236" s="634">
        <v>252000</v>
      </c>
      <c r="I5236" s="39" t="s">
        <v>141</v>
      </c>
      <c r="J5236" s="184" t="s">
        <v>6847</v>
      </c>
      <c r="K5236" s="217">
        <v>314</v>
      </c>
      <c r="L5236" s="98" t="s">
        <v>6843</v>
      </c>
    </row>
    <row r="5237" spans="1:12" ht="63.75" hidden="1" x14ac:dyDescent="0.2">
      <c r="A5237" s="3">
        <v>5231</v>
      </c>
      <c r="B5237" s="97">
        <v>7202</v>
      </c>
      <c r="C5237" s="508" t="s">
        <v>8865</v>
      </c>
      <c r="D5237" s="51">
        <v>100</v>
      </c>
      <c r="E5237" s="51"/>
      <c r="F5237" s="97" t="s">
        <v>5902</v>
      </c>
      <c r="G5237" s="508" t="s">
        <v>8864</v>
      </c>
      <c r="H5237" s="634">
        <v>180000</v>
      </c>
      <c r="I5237" s="39" t="s">
        <v>141</v>
      </c>
      <c r="J5237" s="184" t="s">
        <v>6848</v>
      </c>
      <c r="K5237" s="217">
        <v>314</v>
      </c>
      <c r="L5237" s="98" t="s">
        <v>6843</v>
      </c>
    </row>
    <row r="5238" spans="1:12" ht="63.75" hidden="1" x14ac:dyDescent="0.2">
      <c r="A5238" s="3">
        <v>5232</v>
      </c>
      <c r="B5238" s="97">
        <v>7202</v>
      </c>
      <c r="C5238" s="508" t="s">
        <v>8866</v>
      </c>
      <c r="D5238" s="51">
        <v>16</v>
      </c>
      <c r="E5238" s="51"/>
      <c r="F5238" s="97" t="s">
        <v>5902</v>
      </c>
      <c r="G5238" s="508" t="s">
        <v>8864</v>
      </c>
      <c r="H5238" s="634">
        <v>32000</v>
      </c>
      <c r="I5238" s="39" t="s">
        <v>141</v>
      </c>
      <c r="J5238" s="184" t="s">
        <v>6849</v>
      </c>
      <c r="K5238" s="217">
        <v>314</v>
      </c>
      <c r="L5238" s="98" t="s">
        <v>6843</v>
      </c>
    </row>
    <row r="5239" spans="1:12" ht="63.75" hidden="1" x14ac:dyDescent="0.2">
      <c r="A5239" s="3">
        <v>5233</v>
      </c>
      <c r="B5239" s="97">
        <v>7202</v>
      </c>
      <c r="C5239" s="508" t="s">
        <v>8867</v>
      </c>
      <c r="D5239" s="51">
        <v>36</v>
      </c>
      <c r="E5239" s="51"/>
      <c r="F5239" s="97" t="s">
        <v>5902</v>
      </c>
      <c r="G5239" s="508" t="s">
        <v>8868</v>
      </c>
      <c r="H5239" s="634">
        <v>216000</v>
      </c>
      <c r="I5239" s="39" t="s">
        <v>76</v>
      </c>
      <c r="J5239" s="184" t="s">
        <v>6847</v>
      </c>
      <c r="K5239" s="217">
        <v>366</v>
      </c>
      <c r="L5239" s="98" t="s">
        <v>6843</v>
      </c>
    </row>
    <row r="5240" spans="1:12" ht="63.75" hidden="1" x14ac:dyDescent="0.2">
      <c r="A5240" s="3">
        <v>5234</v>
      </c>
      <c r="B5240" s="97">
        <v>7202</v>
      </c>
      <c r="C5240" s="508" t="s">
        <v>8869</v>
      </c>
      <c r="D5240" s="51">
        <v>20</v>
      </c>
      <c r="E5240" s="51"/>
      <c r="F5240" s="97" t="s">
        <v>5902</v>
      </c>
      <c r="G5240" s="508" t="s">
        <v>8466</v>
      </c>
      <c r="H5240" s="634">
        <v>440000</v>
      </c>
      <c r="I5240" s="39" t="s">
        <v>2178</v>
      </c>
      <c r="J5240" s="184" t="s">
        <v>6849</v>
      </c>
      <c r="K5240" s="217">
        <v>324</v>
      </c>
      <c r="L5240" s="98" t="s">
        <v>6843</v>
      </c>
    </row>
    <row r="5241" spans="1:12" ht="63.75" hidden="1" x14ac:dyDescent="0.2">
      <c r="A5241" s="3">
        <v>5235</v>
      </c>
      <c r="B5241" s="97">
        <v>7202</v>
      </c>
      <c r="C5241" s="508" t="s">
        <v>8870</v>
      </c>
      <c r="D5241" s="51">
        <v>10</v>
      </c>
      <c r="E5241" s="51"/>
      <c r="F5241" s="97" t="s">
        <v>5902</v>
      </c>
      <c r="G5241" s="508" t="s">
        <v>8466</v>
      </c>
      <c r="H5241" s="634">
        <v>140100</v>
      </c>
      <c r="I5241" s="39" t="s">
        <v>2178</v>
      </c>
      <c r="J5241" s="184" t="s">
        <v>6850</v>
      </c>
      <c r="K5241" s="217">
        <v>324</v>
      </c>
      <c r="L5241" s="98" t="s">
        <v>6843</v>
      </c>
    </row>
    <row r="5242" spans="1:12" ht="63.75" hidden="1" x14ac:dyDescent="0.2">
      <c r="A5242" s="3">
        <v>5236</v>
      </c>
      <c r="B5242" s="97">
        <v>7202</v>
      </c>
      <c r="C5242" s="508" t="s">
        <v>8871</v>
      </c>
      <c r="D5242" s="51">
        <v>30</v>
      </c>
      <c r="E5242" s="51"/>
      <c r="F5242" s="97" t="s">
        <v>5902</v>
      </c>
      <c r="G5242" s="508" t="s">
        <v>8466</v>
      </c>
      <c r="H5242" s="634">
        <v>574800</v>
      </c>
      <c r="I5242" s="39" t="s">
        <v>2178</v>
      </c>
      <c r="J5242" s="184" t="s">
        <v>6847</v>
      </c>
      <c r="K5242" s="217">
        <v>324</v>
      </c>
      <c r="L5242" s="98" t="s">
        <v>6843</v>
      </c>
    </row>
    <row r="5243" spans="1:12" ht="63.75" hidden="1" x14ac:dyDescent="0.2">
      <c r="A5243" s="3">
        <v>5237</v>
      </c>
      <c r="B5243" s="97">
        <v>7202</v>
      </c>
      <c r="C5243" s="508" t="s">
        <v>8872</v>
      </c>
      <c r="D5243" s="51">
        <v>20</v>
      </c>
      <c r="E5243" s="51"/>
      <c r="F5243" s="97" t="s">
        <v>5902</v>
      </c>
      <c r="G5243" s="508" t="s">
        <v>8466</v>
      </c>
      <c r="H5243" s="634">
        <v>586000</v>
      </c>
      <c r="I5243" s="39" t="s">
        <v>2178</v>
      </c>
      <c r="J5243" s="184" t="s">
        <v>6848</v>
      </c>
      <c r="K5243" s="217">
        <v>324</v>
      </c>
      <c r="L5243" s="98" t="s">
        <v>6843</v>
      </c>
    </row>
    <row r="5244" spans="1:12" ht="63.75" hidden="1" x14ac:dyDescent="0.2">
      <c r="A5244" s="3">
        <v>5238</v>
      </c>
      <c r="B5244" s="97">
        <v>7202</v>
      </c>
      <c r="C5244" s="508" t="s">
        <v>8873</v>
      </c>
      <c r="D5244" s="51">
        <v>10</v>
      </c>
      <c r="E5244" s="51"/>
      <c r="F5244" s="97" t="s">
        <v>5902</v>
      </c>
      <c r="G5244" s="508" t="s">
        <v>8874</v>
      </c>
      <c r="H5244" s="634">
        <v>307000</v>
      </c>
      <c r="I5244" s="39" t="s">
        <v>141</v>
      </c>
      <c r="J5244" s="184" t="s">
        <v>6850</v>
      </c>
      <c r="K5244" s="217">
        <v>314</v>
      </c>
      <c r="L5244" s="98" t="s">
        <v>6843</v>
      </c>
    </row>
    <row r="5245" spans="1:12" ht="63.75" hidden="1" x14ac:dyDescent="0.2">
      <c r="A5245" s="3">
        <v>5239</v>
      </c>
      <c r="B5245" s="97">
        <v>7202</v>
      </c>
      <c r="C5245" s="508" t="s">
        <v>8875</v>
      </c>
      <c r="D5245" s="51">
        <v>10</v>
      </c>
      <c r="E5245" s="51"/>
      <c r="F5245" s="97" t="s">
        <v>5902</v>
      </c>
      <c r="G5245" s="508" t="s">
        <v>8874</v>
      </c>
      <c r="H5245" s="634">
        <v>1186500</v>
      </c>
      <c r="I5245" s="39" t="s">
        <v>141</v>
      </c>
      <c r="J5245" s="184" t="s">
        <v>6847</v>
      </c>
      <c r="K5245" s="217">
        <v>314</v>
      </c>
      <c r="L5245" s="98" t="s">
        <v>6843</v>
      </c>
    </row>
    <row r="5246" spans="1:12" ht="63.75" hidden="1" x14ac:dyDescent="0.2">
      <c r="A5246" s="3">
        <v>5240</v>
      </c>
      <c r="B5246" s="97">
        <v>7202</v>
      </c>
      <c r="C5246" s="508" t="s">
        <v>8876</v>
      </c>
      <c r="D5246" s="51">
        <v>50</v>
      </c>
      <c r="E5246" s="51"/>
      <c r="F5246" s="97" t="s">
        <v>5902</v>
      </c>
      <c r="G5246" s="508" t="s">
        <v>8874</v>
      </c>
      <c r="H5246" s="634">
        <v>16000000</v>
      </c>
      <c r="I5246" s="39" t="s">
        <v>141</v>
      </c>
      <c r="J5246" s="184" t="s">
        <v>6848</v>
      </c>
      <c r="K5246" s="217">
        <v>314</v>
      </c>
      <c r="L5246" s="98" t="s">
        <v>6843</v>
      </c>
    </row>
    <row r="5247" spans="1:12" ht="63.75" hidden="1" x14ac:dyDescent="0.2">
      <c r="A5247" s="3">
        <v>5241</v>
      </c>
      <c r="B5247" s="97">
        <v>7202</v>
      </c>
      <c r="C5247" s="508" t="s">
        <v>8877</v>
      </c>
      <c r="D5247" s="51">
        <v>50</v>
      </c>
      <c r="E5247" s="51"/>
      <c r="F5247" s="97" t="s">
        <v>5902</v>
      </c>
      <c r="G5247" s="508" t="s">
        <v>8874</v>
      </c>
      <c r="H5247" s="634">
        <v>25500000</v>
      </c>
      <c r="I5247" s="39" t="s">
        <v>141</v>
      </c>
      <c r="J5247" s="184" t="s">
        <v>6849</v>
      </c>
      <c r="K5247" s="217">
        <v>314</v>
      </c>
      <c r="L5247" s="98" t="s">
        <v>6843</v>
      </c>
    </row>
    <row r="5248" spans="1:12" ht="63.75" hidden="1" x14ac:dyDescent="0.2">
      <c r="A5248" s="3">
        <v>5242</v>
      </c>
      <c r="B5248" s="97">
        <v>7202</v>
      </c>
      <c r="C5248" s="508" t="s">
        <v>8878</v>
      </c>
      <c r="D5248" s="51">
        <v>10</v>
      </c>
      <c r="E5248" s="51"/>
      <c r="F5248" s="97" t="s">
        <v>5902</v>
      </c>
      <c r="G5248" s="508" t="s">
        <v>8874</v>
      </c>
      <c r="H5248" s="634">
        <v>579100</v>
      </c>
      <c r="I5248" s="39" t="s">
        <v>141</v>
      </c>
      <c r="J5248" s="184" t="s">
        <v>6850</v>
      </c>
      <c r="K5248" s="217">
        <v>314</v>
      </c>
      <c r="L5248" s="98" t="s">
        <v>6843</v>
      </c>
    </row>
    <row r="5249" spans="1:12" ht="76.5" hidden="1" x14ac:dyDescent="0.2">
      <c r="A5249" s="3">
        <v>5243</v>
      </c>
      <c r="B5249" s="97">
        <v>7202</v>
      </c>
      <c r="C5249" s="508" t="s">
        <v>8879</v>
      </c>
      <c r="D5249" s="51">
        <v>6</v>
      </c>
      <c r="E5249" s="51"/>
      <c r="F5249" s="97" t="s">
        <v>5902</v>
      </c>
      <c r="G5249" s="508" t="s">
        <v>8874</v>
      </c>
      <c r="H5249" s="634">
        <v>780000</v>
      </c>
      <c r="I5249" s="39" t="s">
        <v>141</v>
      </c>
      <c r="J5249" s="184" t="s">
        <v>6847</v>
      </c>
      <c r="K5249" s="217">
        <v>314</v>
      </c>
      <c r="L5249" s="98" t="s">
        <v>6843</v>
      </c>
    </row>
    <row r="5250" spans="1:12" ht="63.75" hidden="1" x14ac:dyDescent="0.2">
      <c r="A5250" s="3">
        <v>5244</v>
      </c>
      <c r="B5250" s="97">
        <v>7202</v>
      </c>
      <c r="C5250" s="508" t="s">
        <v>8880</v>
      </c>
      <c r="D5250" s="51">
        <v>6</v>
      </c>
      <c r="E5250" s="51"/>
      <c r="F5250" s="97" t="s">
        <v>5902</v>
      </c>
      <c r="G5250" s="508" t="s">
        <v>8874</v>
      </c>
      <c r="H5250" s="634">
        <v>870000</v>
      </c>
      <c r="I5250" s="39" t="s">
        <v>141</v>
      </c>
      <c r="J5250" s="184" t="s">
        <v>6848</v>
      </c>
      <c r="K5250" s="217">
        <v>314</v>
      </c>
      <c r="L5250" s="98" t="s">
        <v>6843</v>
      </c>
    </row>
    <row r="5251" spans="1:12" ht="63.75" hidden="1" x14ac:dyDescent="0.2">
      <c r="A5251" s="3">
        <v>5245</v>
      </c>
      <c r="B5251" s="97">
        <v>7202</v>
      </c>
      <c r="C5251" s="508" t="s">
        <v>8881</v>
      </c>
      <c r="D5251" s="51">
        <v>10</v>
      </c>
      <c r="E5251" s="51"/>
      <c r="F5251" s="97" t="s">
        <v>5902</v>
      </c>
      <c r="G5251" s="508" t="s">
        <v>8874</v>
      </c>
      <c r="H5251" s="634">
        <v>360000</v>
      </c>
      <c r="I5251" s="39" t="s">
        <v>141</v>
      </c>
      <c r="J5251" s="184" t="s">
        <v>6849</v>
      </c>
      <c r="K5251" s="217">
        <v>314</v>
      </c>
      <c r="L5251" s="98" t="s">
        <v>6843</v>
      </c>
    </row>
    <row r="5252" spans="1:12" ht="63.75" hidden="1" x14ac:dyDescent="0.2">
      <c r="A5252" s="3">
        <v>5246</v>
      </c>
      <c r="B5252" s="97">
        <v>7202</v>
      </c>
      <c r="C5252" s="508" t="s">
        <v>8882</v>
      </c>
      <c r="D5252" s="51">
        <v>20</v>
      </c>
      <c r="E5252" s="51"/>
      <c r="F5252" s="97" t="s">
        <v>5902</v>
      </c>
      <c r="G5252" s="508" t="s">
        <v>8883</v>
      </c>
      <c r="H5252" s="634">
        <v>717140</v>
      </c>
      <c r="I5252" s="39" t="s">
        <v>141</v>
      </c>
      <c r="J5252" s="184" t="s">
        <v>6850</v>
      </c>
      <c r="K5252" s="217">
        <v>314</v>
      </c>
      <c r="L5252" s="98" t="s">
        <v>6843</v>
      </c>
    </row>
    <row r="5253" spans="1:12" ht="76.5" hidden="1" x14ac:dyDescent="0.2">
      <c r="A5253" s="3">
        <v>5247</v>
      </c>
      <c r="B5253" s="97">
        <v>7202</v>
      </c>
      <c r="C5253" s="508" t="s">
        <v>8884</v>
      </c>
      <c r="D5253" s="51">
        <v>60</v>
      </c>
      <c r="E5253" s="51"/>
      <c r="F5253" s="97" t="s">
        <v>5902</v>
      </c>
      <c r="G5253" s="508" t="s">
        <v>8885</v>
      </c>
      <c r="H5253" s="634">
        <v>1228800</v>
      </c>
      <c r="I5253" s="39" t="s">
        <v>141</v>
      </c>
      <c r="J5253" s="184" t="s">
        <v>6847</v>
      </c>
      <c r="K5253" s="217">
        <v>314</v>
      </c>
      <c r="L5253" s="98" t="s">
        <v>6843</v>
      </c>
    </row>
    <row r="5254" spans="1:12" ht="63.75" hidden="1" x14ac:dyDescent="0.2">
      <c r="A5254" s="3">
        <v>5248</v>
      </c>
      <c r="B5254" s="97">
        <v>7202</v>
      </c>
      <c r="C5254" s="508" t="s">
        <v>8886</v>
      </c>
      <c r="D5254" s="51">
        <v>60</v>
      </c>
      <c r="E5254" s="51"/>
      <c r="F5254" s="97" t="s">
        <v>5902</v>
      </c>
      <c r="G5254" s="508" t="s">
        <v>8885</v>
      </c>
      <c r="H5254" s="634">
        <v>847800</v>
      </c>
      <c r="I5254" s="39" t="s">
        <v>141</v>
      </c>
      <c r="J5254" s="184" t="s">
        <v>6848</v>
      </c>
      <c r="K5254" s="217">
        <v>314</v>
      </c>
      <c r="L5254" s="98" t="s">
        <v>6843</v>
      </c>
    </row>
    <row r="5255" spans="1:12" ht="63.75" hidden="1" x14ac:dyDescent="0.2">
      <c r="A5255" s="3">
        <v>5249</v>
      </c>
      <c r="B5255" s="97">
        <v>7202</v>
      </c>
      <c r="C5255" s="508" t="s">
        <v>8887</v>
      </c>
      <c r="D5255" s="51">
        <v>10</v>
      </c>
      <c r="E5255" s="51"/>
      <c r="F5255" s="97" t="s">
        <v>5902</v>
      </c>
      <c r="G5255" s="508" t="s">
        <v>8885</v>
      </c>
      <c r="H5255" s="634">
        <v>124000</v>
      </c>
      <c r="I5255" s="39" t="s">
        <v>141</v>
      </c>
      <c r="J5255" s="184" t="s">
        <v>6849</v>
      </c>
      <c r="K5255" s="217">
        <v>314</v>
      </c>
      <c r="L5255" s="98" t="s">
        <v>6843</v>
      </c>
    </row>
    <row r="5256" spans="1:12" ht="76.5" hidden="1" x14ac:dyDescent="0.2">
      <c r="A5256" s="3">
        <v>5250</v>
      </c>
      <c r="B5256" s="97">
        <v>7202</v>
      </c>
      <c r="C5256" s="508" t="s">
        <v>8888</v>
      </c>
      <c r="D5256" s="51">
        <v>6</v>
      </c>
      <c r="E5256" s="51"/>
      <c r="F5256" s="97" t="s">
        <v>5902</v>
      </c>
      <c r="G5256" s="508" t="s">
        <v>8237</v>
      </c>
      <c r="H5256" s="634">
        <v>960000</v>
      </c>
      <c r="I5256" s="39" t="s">
        <v>2178</v>
      </c>
      <c r="J5256" s="184" t="s">
        <v>6849</v>
      </c>
      <c r="K5256" s="217">
        <v>324</v>
      </c>
      <c r="L5256" s="98" t="s">
        <v>6843</v>
      </c>
    </row>
    <row r="5257" spans="1:12" ht="63.75" hidden="1" x14ac:dyDescent="0.2">
      <c r="A5257" s="3">
        <v>5251</v>
      </c>
      <c r="B5257" s="97">
        <v>7202</v>
      </c>
      <c r="C5257" s="508" t="s">
        <v>8889</v>
      </c>
      <c r="D5257" s="51">
        <v>20</v>
      </c>
      <c r="E5257" s="51"/>
      <c r="F5257" s="97" t="s">
        <v>5902</v>
      </c>
      <c r="G5257" s="508" t="s">
        <v>8890</v>
      </c>
      <c r="H5257" s="634">
        <v>10000</v>
      </c>
      <c r="I5257" s="39" t="s">
        <v>76</v>
      </c>
      <c r="J5257" s="184" t="s">
        <v>6850</v>
      </c>
      <c r="K5257" s="217">
        <v>364</v>
      </c>
      <c r="L5257" s="98" t="s">
        <v>6843</v>
      </c>
    </row>
    <row r="5258" spans="1:12" ht="63.75" hidden="1" x14ac:dyDescent="0.2">
      <c r="A5258" s="3">
        <v>5252</v>
      </c>
      <c r="B5258" s="97">
        <v>7202</v>
      </c>
      <c r="C5258" s="508" t="s">
        <v>8891</v>
      </c>
      <c r="D5258" s="51">
        <v>50</v>
      </c>
      <c r="E5258" s="51"/>
      <c r="F5258" s="97" t="s">
        <v>5902</v>
      </c>
      <c r="G5258" s="508" t="s">
        <v>8890</v>
      </c>
      <c r="H5258" s="634">
        <v>20000</v>
      </c>
      <c r="I5258" s="39" t="s">
        <v>76</v>
      </c>
      <c r="J5258" s="184" t="s">
        <v>6847</v>
      </c>
      <c r="K5258" s="217">
        <v>364</v>
      </c>
      <c r="L5258" s="98" t="s">
        <v>6843</v>
      </c>
    </row>
    <row r="5259" spans="1:12" ht="63.75" hidden="1" x14ac:dyDescent="0.2">
      <c r="A5259" s="3">
        <v>5253</v>
      </c>
      <c r="B5259" s="97">
        <v>7202</v>
      </c>
      <c r="C5259" s="508" t="s">
        <v>8892</v>
      </c>
      <c r="D5259" s="51">
        <v>50</v>
      </c>
      <c r="E5259" s="51"/>
      <c r="F5259" s="97" t="s">
        <v>5902</v>
      </c>
      <c r="G5259" s="508" t="s">
        <v>8890</v>
      </c>
      <c r="H5259" s="634">
        <v>20000</v>
      </c>
      <c r="I5259" s="39" t="s">
        <v>76</v>
      </c>
      <c r="J5259" s="184" t="s">
        <v>6848</v>
      </c>
      <c r="K5259" s="217">
        <v>364</v>
      </c>
      <c r="L5259" s="98" t="s">
        <v>6843</v>
      </c>
    </row>
    <row r="5260" spans="1:12" ht="63.75" hidden="1" x14ac:dyDescent="0.2">
      <c r="A5260" s="3">
        <v>5254</v>
      </c>
      <c r="B5260" s="97">
        <v>7202</v>
      </c>
      <c r="C5260" s="508" t="s">
        <v>8893</v>
      </c>
      <c r="D5260" s="51">
        <v>50</v>
      </c>
      <c r="E5260" s="51"/>
      <c r="F5260" s="97" t="s">
        <v>5902</v>
      </c>
      <c r="G5260" s="508" t="s">
        <v>8890</v>
      </c>
      <c r="H5260" s="634">
        <v>27500</v>
      </c>
      <c r="I5260" s="39" t="s">
        <v>76</v>
      </c>
      <c r="J5260" s="184" t="s">
        <v>6849</v>
      </c>
      <c r="K5260" s="217">
        <v>364</v>
      </c>
      <c r="L5260" s="98" t="s">
        <v>6843</v>
      </c>
    </row>
    <row r="5261" spans="1:12" ht="63.75" hidden="1" x14ac:dyDescent="0.2">
      <c r="A5261" s="3">
        <v>5255</v>
      </c>
      <c r="B5261" s="97">
        <v>7202</v>
      </c>
      <c r="C5261" s="508" t="s">
        <v>8894</v>
      </c>
      <c r="D5261" s="51">
        <v>4</v>
      </c>
      <c r="E5261" s="51"/>
      <c r="F5261" s="97" t="s">
        <v>5902</v>
      </c>
      <c r="G5261" s="508" t="s">
        <v>8895</v>
      </c>
      <c r="H5261" s="634">
        <v>4240</v>
      </c>
      <c r="I5261" s="39" t="s">
        <v>3616</v>
      </c>
      <c r="J5261" s="184" t="s">
        <v>6849</v>
      </c>
      <c r="K5261" s="217">
        <v>329</v>
      </c>
      <c r="L5261" s="98" t="s">
        <v>6843</v>
      </c>
    </row>
    <row r="5262" spans="1:12" ht="63.75" hidden="1" x14ac:dyDescent="0.2">
      <c r="A5262" s="3">
        <v>5256</v>
      </c>
      <c r="B5262" s="97">
        <v>7202</v>
      </c>
      <c r="C5262" s="508" t="s">
        <v>8896</v>
      </c>
      <c r="D5262" s="51">
        <v>4</v>
      </c>
      <c r="E5262" s="51"/>
      <c r="F5262" s="97" t="s">
        <v>5902</v>
      </c>
      <c r="G5262" s="508" t="s">
        <v>8895</v>
      </c>
      <c r="H5262" s="634">
        <v>4240</v>
      </c>
      <c r="I5262" s="39" t="s">
        <v>3616</v>
      </c>
      <c r="J5262" s="184" t="s">
        <v>6850</v>
      </c>
      <c r="K5262" s="217">
        <v>329</v>
      </c>
      <c r="L5262" s="98" t="s">
        <v>6843</v>
      </c>
    </row>
    <row r="5263" spans="1:12" ht="63.75" hidden="1" x14ac:dyDescent="0.2">
      <c r="A5263" s="3">
        <v>5257</v>
      </c>
      <c r="B5263" s="97">
        <v>7202</v>
      </c>
      <c r="C5263" s="508" t="s">
        <v>8897</v>
      </c>
      <c r="D5263" s="51">
        <v>4</v>
      </c>
      <c r="E5263" s="51"/>
      <c r="F5263" s="97" t="s">
        <v>5902</v>
      </c>
      <c r="G5263" s="508" t="s">
        <v>8895</v>
      </c>
      <c r="H5263" s="634">
        <v>4240</v>
      </c>
      <c r="I5263" s="39" t="s">
        <v>3616</v>
      </c>
      <c r="J5263" s="184" t="s">
        <v>6847</v>
      </c>
      <c r="K5263" s="217">
        <v>329</v>
      </c>
      <c r="L5263" s="98" t="s">
        <v>6843</v>
      </c>
    </row>
    <row r="5264" spans="1:12" ht="63.75" hidden="1" x14ac:dyDescent="0.2">
      <c r="A5264" s="3">
        <v>5258</v>
      </c>
      <c r="B5264" s="97">
        <v>7202</v>
      </c>
      <c r="C5264" s="508" t="s">
        <v>7053</v>
      </c>
      <c r="D5264" s="51">
        <v>12</v>
      </c>
      <c r="E5264" s="51"/>
      <c r="F5264" s="97" t="s">
        <v>5902</v>
      </c>
      <c r="G5264" s="508" t="s">
        <v>8898</v>
      </c>
      <c r="H5264" s="634">
        <v>3024</v>
      </c>
      <c r="I5264" s="39" t="s">
        <v>2178</v>
      </c>
      <c r="J5264" s="184" t="s">
        <v>6850</v>
      </c>
      <c r="K5264" s="217">
        <v>324</v>
      </c>
      <c r="L5264" s="98" t="s">
        <v>6843</v>
      </c>
    </row>
    <row r="5265" spans="1:12" ht="63.75" hidden="1" x14ac:dyDescent="0.2">
      <c r="A5265" s="3">
        <v>5259</v>
      </c>
      <c r="B5265" s="97">
        <v>7202</v>
      </c>
      <c r="C5265" s="508" t="s">
        <v>7054</v>
      </c>
      <c r="D5265" s="51">
        <v>12</v>
      </c>
      <c r="E5265" s="51"/>
      <c r="F5265" s="97" t="s">
        <v>5902</v>
      </c>
      <c r="G5265" s="508" t="s">
        <v>8898</v>
      </c>
      <c r="H5265" s="634">
        <v>13980</v>
      </c>
      <c r="I5265" s="39" t="s">
        <v>2178</v>
      </c>
      <c r="J5265" s="184" t="s">
        <v>6847</v>
      </c>
      <c r="K5265" s="217">
        <v>324</v>
      </c>
      <c r="L5265" s="98" t="s">
        <v>6843</v>
      </c>
    </row>
    <row r="5266" spans="1:12" ht="63.75" hidden="1" x14ac:dyDescent="0.2">
      <c r="A5266" s="3">
        <v>5260</v>
      </c>
      <c r="B5266" s="97">
        <v>7202</v>
      </c>
      <c r="C5266" s="508" t="s">
        <v>7057</v>
      </c>
      <c r="D5266" s="51">
        <v>3</v>
      </c>
      <c r="E5266" s="51"/>
      <c r="F5266" s="97" t="s">
        <v>5902</v>
      </c>
      <c r="G5266" s="508" t="s">
        <v>8898</v>
      </c>
      <c r="H5266" s="634">
        <v>67008</v>
      </c>
      <c r="I5266" s="39" t="s">
        <v>2178</v>
      </c>
      <c r="J5266" s="184" t="s">
        <v>6848</v>
      </c>
      <c r="K5266" s="217">
        <v>324</v>
      </c>
      <c r="L5266" s="98" t="s">
        <v>6843</v>
      </c>
    </row>
    <row r="5267" spans="1:12" ht="63.75" hidden="1" x14ac:dyDescent="0.2">
      <c r="A5267" s="3">
        <v>5261</v>
      </c>
      <c r="B5267" s="97">
        <v>7202</v>
      </c>
      <c r="C5267" s="508" t="s">
        <v>8899</v>
      </c>
      <c r="D5267" s="51">
        <v>6</v>
      </c>
      <c r="E5267" s="51"/>
      <c r="F5267" s="97" t="s">
        <v>5902</v>
      </c>
      <c r="G5267" s="508" t="s">
        <v>8900</v>
      </c>
      <c r="H5267" s="634">
        <v>35640</v>
      </c>
      <c r="I5267" s="39" t="s">
        <v>76</v>
      </c>
      <c r="J5267" s="184" t="s">
        <v>6850</v>
      </c>
      <c r="K5267" s="217">
        <v>364</v>
      </c>
      <c r="L5267" s="98" t="s">
        <v>6843</v>
      </c>
    </row>
    <row r="5268" spans="1:12" ht="63.75" hidden="1" x14ac:dyDescent="0.2">
      <c r="A5268" s="3">
        <v>5262</v>
      </c>
      <c r="B5268" s="97">
        <v>7202</v>
      </c>
      <c r="C5268" s="508" t="s">
        <v>8901</v>
      </c>
      <c r="D5268" s="51">
        <v>20</v>
      </c>
      <c r="E5268" s="51"/>
      <c r="F5268" s="97" t="s">
        <v>5902</v>
      </c>
      <c r="G5268" s="508" t="s">
        <v>8902</v>
      </c>
      <c r="H5268" s="634">
        <v>80000</v>
      </c>
      <c r="I5268" s="39" t="s">
        <v>2178</v>
      </c>
      <c r="J5268" s="184" t="s">
        <v>6849</v>
      </c>
      <c r="K5268" s="217">
        <v>324</v>
      </c>
      <c r="L5268" s="98" t="s">
        <v>6843</v>
      </c>
    </row>
    <row r="5269" spans="1:12" ht="63.75" hidden="1" x14ac:dyDescent="0.2">
      <c r="A5269" s="3">
        <v>5263</v>
      </c>
      <c r="B5269" s="97">
        <v>7202</v>
      </c>
      <c r="C5269" s="508" t="s">
        <v>8903</v>
      </c>
      <c r="D5269" s="51">
        <v>6</v>
      </c>
      <c r="E5269" s="51"/>
      <c r="F5269" s="97" t="s">
        <v>5902</v>
      </c>
      <c r="G5269" s="508" t="s">
        <v>8902</v>
      </c>
      <c r="H5269" s="634">
        <v>24000</v>
      </c>
      <c r="I5269" s="39" t="s">
        <v>2178</v>
      </c>
      <c r="J5269" s="184" t="s">
        <v>6850</v>
      </c>
      <c r="K5269" s="217">
        <v>324</v>
      </c>
      <c r="L5269" s="98" t="s">
        <v>6843</v>
      </c>
    </row>
    <row r="5270" spans="1:12" ht="63.75" hidden="1" x14ac:dyDescent="0.2">
      <c r="A5270" s="3">
        <v>5264</v>
      </c>
      <c r="B5270" s="97">
        <v>7202</v>
      </c>
      <c r="C5270" s="508" t="s">
        <v>8904</v>
      </c>
      <c r="D5270" s="51">
        <v>4</v>
      </c>
      <c r="E5270" s="51"/>
      <c r="F5270" s="97" t="s">
        <v>5902</v>
      </c>
      <c r="G5270" s="508" t="s">
        <v>8902</v>
      </c>
      <c r="H5270" s="634">
        <v>80000</v>
      </c>
      <c r="I5270" s="39" t="s">
        <v>2178</v>
      </c>
      <c r="J5270" s="184" t="s">
        <v>6847</v>
      </c>
      <c r="K5270" s="217">
        <v>324</v>
      </c>
      <c r="L5270" s="98" t="s">
        <v>6843</v>
      </c>
    </row>
    <row r="5271" spans="1:12" ht="63.75" hidden="1" x14ac:dyDescent="0.2">
      <c r="A5271" s="3">
        <v>5265</v>
      </c>
      <c r="B5271" s="97">
        <v>7202</v>
      </c>
      <c r="C5271" s="508" t="s">
        <v>8905</v>
      </c>
      <c r="D5271" s="51">
        <v>50</v>
      </c>
      <c r="E5271" s="51"/>
      <c r="F5271" s="97" t="s">
        <v>5902</v>
      </c>
      <c r="G5271" s="508" t="s">
        <v>8228</v>
      </c>
      <c r="H5271" s="634">
        <v>100000</v>
      </c>
      <c r="I5271" s="39" t="s">
        <v>2177</v>
      </c>
      <c r="J5271" s="184" t="s">
        <v>6848</v>
      </c>
      <c r="K5271" s="217">
        <v>319</v>
      </c>
      <c r="L5271" s="98" t="s">
        <v>6843</v>
      </c>
    </row>
    <row r="5272" spans="1:12" ht="63.75" hidden="1" x14ac:dyDescent="0.2">
      <c r="A5272" s="3">
        <v>5266</v>
      </c>
      <c r="B5272" s="97">
        <v>7202</v>
      </c>
      <c r="C5272" s="508" t="s">
        <v>8906</v>
      </c>
      <c r="D5272" s="51">
        <v>30</v>
      </c>
      <c r="E5272" s="51"/>
      <c r="F5272" s="97" t="s">
        <v>5902</v>
      </c>
      <c r="G5272" s="508" t="s">
        <v>8228</v>
      </c>
      <c r="H5272" s="634">
        <v>133500</v>
      </c>
      <c r="I5272" s="39" t="s">
        <v>2177</v>
      </c>
      <c r="J5272" s="184" t="s">
        <v>6849</v>
      </c>
      <c r="K5272" s="217">
        <v>319</v>
      </c>
      <c r="L5272" s="98" t="s">
        <v>6843</v>
      </c>
    </row>
    <row r="5273" spans="1:12" ht="63.75" hidden="1" x14ac:dyDescent="0.2">
      <c r="A5273" s="3">
        <v>5267</v>
      </c>
      <c r="B5273" s="97">
        <v>7202</v>
      </c>
      <c r="C5273" s="508" t="s">
        <v>8907</v>
      </c>
      <c r="D5273" s="51">
        <v>2</v>
      </c>
      <c r="E5273" s="51"/>
      <c r="F5273" s="97" t="s">
        <v>5902</v>
      </c>
      <c r="G5273" s="508" t="s">
        <v>6285</v>
      </c>
      <c r="H5273" s="634">
        <v>36000</v>
      </c>
      <c r="I5273" s="39" t="s">
        <v>3616</v>
      </c>
      <c r="J5273" s="184" t="s">
        <v>6848</v>
      </c>
      <c r="K5273" s="217">
        <v>329</v>
      </c>
      <c r="L5273" s="98" t="s">
        <v>6843</v>
      </c>
    </row>
    <row r="5274" spans="1:12" ht="63.75" hidden="1" x14ac:dyDescent="0.2">
      <c r="A5274" s="3">
        <v>5268</v>
      </c>
      <c r="B5274" s="97">
        <v>7202</v>
      </c>
      <c r="C5274" s="520" t="s">
        <v>8908</v>
      </c>
      <c r="D5274" s="51">
        <v>100</v>
      </c>
      <c r="E5274" s="51"/>
      <c r="F5274" s="97" t="s">
        <v>5902</v>
      </c>
      <c r="G5274" s="508" t="s">
        <v>8909</v>
      </c>
      <c r="H5274" s="634">
        <v>380000</v>
      </c>
      <c r="I5274" s="39" t="s">
        <v>2178</v>
      </c>
      <c r="J5274" s="184" t="s">
        <v>6848</v>
      </c>
      <c r="K5274" s="217">
        <v>324</v>
      </c>
      <c r="L5274" s="98" t="s">
        <v>6843</v>
      </c>
    </row>
    <row r="5275" spans="1:12" ht="63.75" hidden="1" x14ac:dyDescent="0.2">
      <c r="A5275" s="3">
        <v>5269</v>
      </c>
      <c r="B5275" s="97">
        <v>7202</v>
      </c>
      <c r="C5275" s="520" t="s">
        <v>8910</v>
      </c>
      <c r="D5275" s="51">
        <v>104</v>
      </c>
      <c r="E5275" s="51"/>
      <c r="F5275" s="97" t="s">
        <v>5902</v>
      </c>
      <c r="G5275" s="508" t="s">
        <v>8207</v>
      </c>
      <c r="H5275" s="634">
        <v>1960000</v>
      </c>
      <c r="I5275" s="39" t="s">
        <v>3128</v>
      </c>
      <c r="J5275" s="184" t="s">
        <v>6848</v>
      </c>
      <c r="K5275" s="217">
        <v>309</v>
      </c>
      <c r="L5275" s="98" t="s">
        <v>6843</v>
      </c>
    </row>
    <row r="5276" spans="1:12" ht="63.75" hidden="1" x14ac:dyDescent="0.2">
      <c r="A5276" s="3">
        <v>5270</v>
      </c>
      <c r="B5276" s="97">
        <v>7202</v>
      </c>
      <c r="C5276" s="520" t="s">
        <v>8911</v>
      </c>
      <c r="D5276" s="51">
        <v>1300</v>
      </c>
      <c r="E5276" s="51"/>
      <c r="F5276" s="97" t="s">
        <v>5902</v>
      </c>
      <c r="G5276" s="508" t="s">
        <v>8912</v>
      </c>
      <c r="H5276" s="634">
        <v>6800000</v>
      </c>
      <c r="I5276" s="39" t="s">
        <v>3128</v>
      </c>
      <c r="J5276" s="184" t="s">
        <v>6849</v>
      </c>
      <c r="K5276" s="217">
        <v>309</v>
      </c>
      <c r="L5276" s="98" t="s">
        <v>6843</v>
      </c>
    </row>
    <row r="5277" spans="1:12" ht="63.75" hidden="1" x14ac:dyDescent="0.2">
      <c r="A5277" s="3">
        <v>5271</v>
      </c>
      <c r="B5277" s="97">
        <v>7202</v>
      </c>
      <c r="C5277" s="520" t="s">
        <v>8913</v>
      </c>
      <c r="D5277" s="51">
        <v>50</v>
      </c>
      <c r="E5277" s="51"/>
      <c r="F5277" s="97" t="s">
        <v>5902</v>
      </c>
      <c r="G5277" s="508" t="s">
        <v>8209</v>
      </c>
      <c r="H5277" s="634">
        <v>300000</v>
      </c>
      <c r="I5277" s="39" t="s">
        <v>3128</v>
      </c>
      <c r="J5277" s="184" t="s">
        <v>6850</v>
      </c>
      <c r="K5277" s="217">
        <v>309</v>
      </c>
      <c r="L5277" s="98" t="s">
        <v>6843</v>
      </c>
    </row>
    <row r="5278" spans="1:12" ht="63.75" hidden="1" x14ac:dyDescent="0.2">
      <c r="A5278" s="3">
        <v>5272</v>
      </c>
      <c r="B5278" s="97">
        <v>7202</v>
      </c>
      <c r="C5278" s="520" t="s">
        <v>8914</v>
      </c>
      <c r="D5278" s="51">
        <v>35</v>
      </c>
      <c r="E5278" s="51"/>
      <c r="F5278" s="97" t="s">
        <v>5902</v>
      </c>
      <c r="G5278" s="508" t="s">
        <v>8915</v>
      </c>
      <c r="H5278" s="634">
        <v>472500</v>
      </c>
      <c r="I5278" s="39" t="s">
        <v>169</v>
      </c>
      <c r="J5278" s="184" t="s">
        <v>6848</v>
      </c>
      <c r="K5278" s="217">
        <v>277</v>
      </c>
      <c r="L5278" s="98" t="s">
        <v>6843</v>
      </c>
    </row>
    <row r="5279" spans="1:12" ht="76.5" hidden="1" x14ac:dyDescent="0.2">
      <c r="A5279" s="3">
        <v>5273</v>
      </c>
      <c r="B5279" s="97">
        <v>7202</v>
      </c>
      <c r="C5279" s="520" t="s">
        <v>8916</v>
      </c>
      <c r="D5279" s="51">
        <v>50</v>
      </c>
      <c r="E5279" s="51"/>
      <c r="F5279" s="97" t="s">
        <v>5902</v>
      </c>
      <c r="G5279" s="508" t="s">
        <v>8425</v>
      </c>
      <c r="H5279" s="634">
        <v>1150000</v>
      </c>
      <c r="I5279" s="39" t="s">
        <v>3128</v>
      </c>
      <c r="J5279" s="184" t="s">
        <v>6847</v>
      </c>
      <c r="K5279" s="217">
        <v>309</v>
      </c>
      <c r="L5279" s="98" t="s">
        <v>6843</v>
      </c>
    </row>
    <row r="5280" spans="1:12" ht="63.75" hidden="1" x14ac:dyDescent="0.2">
      <c r="A5280" s="3">
        <v>5274</v>
      </c>
      <c r="B5280" s="97">
        <v>7202</v>
      </c>
      <c r="C5280" s="520" t="s">
        <v>8917</v>
      </c>
      <c r="D5280" s="51">
        <v>10</v>
      </c>
      <c r="E5280" s="51"/>
      <c r="F5280" s="97" t="s">
        <v>5902</v>
      </c>
      <c r="G5280" s="508" t="s">
        <v>8425</v>
      </c>
      <c r="H5280" s="634">
        <v>240000</v>
      </c>
      <c r="I5280" s="39" t="s">
        <v>3128</v>
      </c>
      <c r="J5280" s="184" t="s">
        <v>6848</v>
      </c>
      <c r="K5280" s="217">
        <v>309</v>
      </c>
      <c r="L5280" s="98" t="s">
        <v>6843</v>
      </c>
    </row>
    <row r="5281" spans="1:12" ht="63.75" hidden="1" x14ac:dyDescent="0.2">
      <c r="A5281" s="3">
        <v>5275</v>
      </c>
      <c r="B5281" s="97">
        <v>7202</v>
      </c>
      <c r="C5281" s="520" t="s">
        <v>8918</v>
      </c>
      <c r="D5281" s="51">
        <v>100</v>
      </c>
      <c r="E5281" s="51"/>
      <c r="F5281" s="97" t="s">
        <v>5902</v>
      </c>
      <c r="G5281" s="508" t="s">
        <v>8425</v>
      </c>
      <c r="H5281" s="634">
        <v>390000</v>
      </c>
      <c r="I5281" s="39" t="s">
        <v>3128</v>
      </c>
      <c r="J5281" s="184" t="s">
        <v>6849</v>
      </c>
      <c r="K5281" s="217">
        <v>309</v>
      </c>
      <c r="L5281" s="98" t="s">
        <v>6843</v>
      </c>
    </row>
    <row r="5282" spans="1:12" ht="63.75" hidden="1" x14ac:dyDescent="0.2">
      <c r="A5282" s="3">
        <v>5276</v>
      </c>
      <c r="B5282" s="97">
        <v>7202</v>
      </c>
      <c r="C5282" s="520" t="s">
        <v>8919</v>
      </c>
      <c r="D5282" s="51">
        <v>30</v>
      </c>
      <c r="E5282" s="51"/>
      <c r="F5282" s="97" t="s">
        <v>5902</v>
      </c>
      <c r="G5282" s="508" t="s">
        <v>8425</v>
      </c>
      <c r="H5282" s="634">
        <v>246000</v>
      </c>
      <c r="I5282" s="39" t="s">
        <v>3128</v>
      </c>
      <c r="J5282" s="184" t="s">
        <v>6850</v>
      </c>
      <c r="K5282" s="217">
        <v>309</v>
      </c>
      <c r="L5282" s="98" t="s">
        <v>6843</v>
      </c>
    </row>
    <row r="5283" spans="1:12" ht="63.75" hidden="1" x14ac:dyDescent="0.2">
      <c r="A5283" s="3">
        <v>5277</v>
      </c>
      <c r="B5283" s="97">
        <v>7202</v>
      </c>
      <c r="C5283" s="520" t="s">
        <v>8920</v>
      </c>
      <c r="D5283" s="51">
        <v>30</v>
      </c>
      <c r="E5283" s="51"/>
      <c r="F5283" s="97" t="s">
        <v>5902</v>
      </c>
      <c r="G5283" s="508" t="s">
        <v>8425</v>
      </c>
      <c r="H5283" s="634">
        <v>165000</v>
      </c>
      <c r="I5283" s="39" t="s">
        <v>3128</v>
      </c>
      <c r="J5283" s="184" t="s">
        <v>6847</v>
      </c>
      <c r="K5283" s="217">
        <v>309</v>
      </c>
      <c r="L5283" s="98" t="s">
        <v>6843</v>
      </c>
    </row>
    <row r="5284" spans="1:12" ht="63.75" hidden="1" x14ac:dyDescent="0.2">
      <c r="A5284" s="3">
        <v>5278</v>
      </c>
      <c r="B5284" s="97">
        <v>7202</v>
      </c>
      <c r="C5284" s="520" t="s">
        <v>8921</v>
      </c>
      <c r="D5284" s="51">
        <v>24</v>
      </c>
      <c r="E5284" s="51"/>
      <c r="F5284" s="97" t="s">
        <v>5902</v>
      </c>
      <c r="G5284" s="508" t="s">
        <v>8922</v>
      </c>
      <c r="H5284" s="634">
        <v>48000</v>
      </c>
      <c r="I5284" s="39" t="s">
        <v>76</v>
      </c>
      <c r="J5284" s="184" t="s">
        <v>6847</v>
      </c>
      <c r="K5284" s="217">
        <v>364</v>
      </c>
      <c r="L5284" s="98" t="s">
        <v>6843</v>
      </c>
    </row>
    <row r="5285" spans="1:12" ht="63.75" hidden="1" x14ac:dyDescent="0.2">
      <c r="A5285" s="3">
        <v>5279</v>
      </c>
      <c r="B5285" s="97">
        <v>7202</v>
      </c>
      <c r="C5285" s="520" t="s">
        <v>7086</v>
      </c>
      <c r="D5285" s="51">
        <v>12</v>
      </c>
      <c r="E5285" s="51"/>
      <c r="F5285" s="97" t="s">
        <v>5902</v>
      </c>
      <c r="G5285" s="508" t="s">
        <v>8684</v>
      </c>
      <c r="H5285" s="634">
        <v>156000</v>
      </c>
      <c r="I5285" s="39" t="s">
        <v>169</v>
      </c>
      <c r="J5285" s="184" t="s">
        <v>6848</v>
      </c>
      <c r="K5285" s="217">
        <v>278</v>
      </c>
      <c r="L5285" s="98" t="s">
        <v>6843</v>
      </c>
    </row>
    <row r="5286" spans="1:12" ht="63.75" hidden="1" x14ac:dyDescent="0.2">
      <c r="A5286" s="3">
        <v>5280</v>
      </c>
      <c r="B5286" s="97">
        <v>7202</v>
      </c>
      <c r="C5286" s="520" t="s">
        <v>8923</v>
      </c>
      <c r="D5286" s="51">
        <v>6</v>
      </c>
      <c r="E5286" s="51"/>
      <c r="F5286" s="97" t="s">
        <v>5902</v>
      </c>
      <c r="G5286" s="508" t="s">
        <v>8684</v>
      </c>
      <c r="H5286" s="634">
        <v>30000</v>
      </c>
      <c r="I5286" s="39" t="s">
        <v>169</v>
      </c>
      <c r="J5286" s="184" t="s">
        <v>6849</v>
      </c>
      <c r="K5286" s="217">
        <v>278</v>
      </c>
      <c r="L5286" s="98" t="s">
        <v>6843</v>
      </c>
    </row>
    <row r="5287" spans="1:12" ht="63.75" hidden="1" x14ac:dyDescent="0.2">
      <c r="A5287" s="3">
        <v>5281</v>
      </c>
      <c r="B5287" s="97">
        <v>7202</v>
      </c>
      <c r="C5287" s="520" t="s">
        <v>8924</v>
      </c>
      <c r="D5287" s="51">
        <v>50</v>
      </c>
      <c r="E5287" s="51"/>
      <c r="F5287" s="97" t="s">
        <v>5902</v>
      </c>
      <c r="G5287" s="508" t="s">
        <v>8684</v>
      </c>
      <c r="H5287" s="634">
        <v>905000</v>
      </c>
      <c r="I5287" s="39" t="s">
        <v>141</v>
      </c>
      <c r="J5287" s="184" t="s">
        <v>6847</v>
      </c>
      <c r="K5287" s="217">
        <v>314</v>
      </c>
      <c r="L5287" s="98" t="s">
        <v>6843</v>
      </c>
    </row>
    <row r="5288" spans="1:12" ht="63.75" hidden="1" x14ac:dyDescent="0.2">
      <c r="A5288" s="3">
        <v>5282</v>
      </c>
      <c r="B5288" s="97">
        <v>7202</v>
      </c>
      <c r="C5288" s="520" t="s">
        <v>8925</v>
      </c>
      <c r="D5288" s="51">
        <v>20</v>
      </c>
      <c r="E5288" s="51"/>
      <c r="F5288" s="97" t="s">
        <v>5902</v>
      </c>
      <c r="G5288" s="508" t="s">
        <v>8726</v>
      </c>
      <c r="H5288" s="634">
        <v>350000</v>
      </c>
      <c r="I5288" s="39" t="s">
        <v>141</v>
      </c>
      <c r="J5288" s="184" t="s">
        <v>6850</v>
      </c>
      <c r="K5288" s="217">
        <v>314</v>
      </c>
      <c r="L5288" s="98" t="s">
        <v>6843</v>
      </c>
    </row>
    <row r="5289" spans="1:12" ht="63.75" hidden="1" x14ac:dyDescent="0.2">
      <c r="A5289" s="3">
        <v>5283</v>
      </c>
      <c r="B5289" s="97">
        <v>7202</v>
      </c>
      <c r="C5289" s="520" t="s">
        <v>8926</v>
      </c>
      <c r="D5289" s="51">
        <v>20</v>
      </c>
      <c r="E5289" s="51"/>
      <c r="F5289" s="97" t="s">
        <v>5902</v>
      </c>
      <c r="G5289" s="508" t="s">
        <v>8726</v>
      </c>
      <c r="H5289" s="634">
        <v>438000</v>
      </c>
      <c r="I5289" s="39" t="s">
        <v>141</v>
      </c>
      <c r="J5289" s="184" t="s">
        <v>6847</v>
      </c>
      <c r="K5289" s="217">
        <v>314</v>
      </c>
      <c r="L5289" s="98" t="s">
        <v>6843</v>
      </c>
    </row>
    <row r="5290" spans="1:12" ht="63.75" hidden="1" x14ac:dyDescent="0.2">
      <c r="A5290" s="3">
        <v>5284</v>
      </c>
      <c r="B5290" s="97">
        <v>7202</v>
      </c>
      <c r="C5290" s="520" t="s">
        <v>8927</v>
      </c>
      <c r="D5290" s="51">
        <v>4</v>
      </c>
      <c r="E5290" s="51"/>
      <c r="F5290" s="97" t="s">
        <v>5902</v>
      </c>
      <c r="G5290" s="508" t="s">
        <v>8726</v>
      </c>
      <c r="H5290" s="634">
        <v>32000</v>
      </c>
      <c r="I5290" s="39" t="s">
        <v>3616</v>
      </c>
      <c r="J5290" s="184" t="s">
        <v>6848</v>
      </c>
      <c r="K5290" s="217">
        <v>329</v>
      </c>
      <c r="L5290" s="98" t="s">
        <v>6843</v>
      </c>
    </row>
    <row r="5291" spans="1:12" ht="63.75" hidden="1" x14ac:dyDescent="0.2">
      <c r="A5291" s="3">
        <v>5285</v>
      </c>
      <c r="B5291" s="97">
        <v>7202</v>
      </c>
      <c r="C5291" s="520" t="s">
        <v>8928</v>
      </c>
      <c r="D5291" s="51">
        <v>4</v>
      </c>
      <c r="E5291" s="51"/>
      <c r="F5291" s="97" t="s">
        <v>5902</v>
      </c>
      <c r="G5291" s="508" t="s">
        <v>2876</v>
      </c>
      <c r="H5291" s="634">
        <v>92000</v>
      </c>
      <c r="I5291" s="39" t="s">
        <v>3616</v>
      </c>
      <c r="J5291" s="184" t="s">
        <v>6849</v>
      </c>
      <c r="K5291" s="217">
        <v>329</v>
      </c>
      <c r="L5291" s="98" t="s">
        <v>6843</v>
      </c>
    </row>
    <row r="5292" spans="1:12" ht="63.75" hidden="1" x14ac:dyDescent="0.2">
      <c r="A5292" s="3">
        <v>5286</v>
      </c>
      <c r="B5292" s="97">
        <v>7202</v>
      </c>
      <c r="C5292" s="520" t="s">
        <v>8929</v>
      </c>
      <c r="D5292" s="51">
        <v>30</v>
      </c>
      <c r="E5292" s="51"/>
      <c r="F5292" s="97" t="s">
        <v>5902</v>
      </c>
      <c r="G5292" s="508" t="s">
        <v>2876</v>
      </c>
      <c r="H5292" s="634">
        <v>540000</v>
      </c>
      <c r="I5292" s="39" t="s">
        <v>3128</v>
      </c>
      <c r="J5292" s="184" t="s">
        <v>6850</v>
      </c>
      <c r="K5292" s="217">
        <v>309</v>
      </c>
      <c r="L5292" s="98" t="s">
        <v>6843</v>
      </c>
    </row>
    <row r="5293" spans="1:12" ht="63.75" hidden="1" x14ac:dyDescent="0.2">
      <c r="A5293" s="3">
        <v>5287</v>
      </c>
      <c r="B5293" s="97">
        <v>7202</v>
      </c>
      <c r="C5293" s="520" t="s">
        <v>8930</v>
      </c>
      <c r="D5293" s="51">
        <v>12</v>
      </c>
      <c r="E5293" s="51"/>
      <c r="F5293" s="97" t="s">
        <v>5902</v>
      </c>
      <c r="G5293" s="508" t="s">
        <v>8205</v>
      </c>
      <c r="H5293" s="634">
        <v>91800</v>
      </c>
      <c r="I5293" s="39" t="s">
        <v>3616</v>
      </c>
      <c r="J5293" s="184" t="s">
        <v>6848</v>
      </c>
      <c r="K5293" s="217">
        <v>329</v>
      </c>
      <c r="L5293" s="98" t="s">
        <v>6843</v>
      </c>
    </row>
    <row r="5294" spans="1:12" ht="63.75" hidden="1" x14ac:dyDescent="0.2">
      <c r="A5294" s="3">
        <v>5288</v>
      </c>
      <c r="B5294" s="97">
        <v>7202</v>
      </c>
      <c r="C5294" s="520" t="s">
        <v>8931</v>
      </c>
      <c r="D5294" s="51">
        <v>50</v>
      </c>
      <c r="E5294" s="51"/>
      <c r="F5294" s="97" t="s">
        <v>5902</v>
      </c>
      <c r="G5294" s="508" t="s">
        <v>2876</v>
      </c>
      <c r="H5294" s="634">
        <v>870833.33333333337</v>
      </c>
      <c r="I5294" s="39" t="s">
        <v>3128</v>
      </c>
      <c r="J5294" s="184" t="s">
        <v>6847</v>
      </c>
      <c r="K5294" s="217">
        <v>309</v>
      </c>
      <c r="L5294" s="98" t="s">
        <v>6843</v>
      </c>
    </row>
    <row r="5295" spans="1:12" ht="63.75" hidden="1" x14ac:dyDescent="0.2">
      <c r="A5295" s="3">
        <v>5289</v>
      </c>
      <c r="B5295" s="97">
        <v>7202</v>
      </c>
      <c r="C5295" s="520" t="s">
        <v>8932</v>
      </c>
      <c r="D5295" s="51">
        <v>60</v>
      </c>
      <c r="E5295" s="51"/>
      <c r="F5295" s="97" t="s">
        <v>5902</v>
      </c>
      <c r="G5295" s="508" t="s">
        <v>8205</v>
      </c>
      <c r="H5295" s="634">
        <v>381000</v>
      </c>
      <c r="I5295" s="39" t="s">
        <v>2177</v>
      </c>
      <c r="J5295" s="184" t="s">
        <v>6849</v>
      </c>
      <c r="K5295" s="217">
        <v>319</v>
      </c>
      <c r="L5295" s="98" t="s">
        <v>6843</v>
      </c>
    </row>
    <row r="5296" spans="1:12" ht="63.75" hidden="1" x14ac:dyDescent="0.2">
      <c r="A5296" s="3">
        <v>5290</v>
      </c>
      <c r="B5296" s="97">
        <v>7202</v>
      </c>
      <c r="C5296" s="520" t="s">
        <v>8933</v>
      </c>
      <c r="D5296" s="51">
        <v>70</v>
      </c>
      <c r="E5296" s="51"/>
      <c r="F5296" s="97" t="s">
        <v>5902</v>
      </c>
      <c r="G5296" s="508" t="s">
        <v>8686</v>
      </c>
      <c r="H5296" s="634">
        <v>389083.33333333331</v>
      </c>
      <c r="I5296" s="39" t="s">
        <v>2177</v>
      </c>
      <c r="J5296" s="184" t="s">
        <v>6850</v>
      </c>
      <c r="K5296" s="217">
        <v>319</v>
      </c>
      <c r="L5296" s="98" t="s">
        <v>6843</v>
      </c>
    </row>
    <row r="5297" spans="1:12" ht="63.75" hidden="1" x14ac:dyDescent="0.2">
      <c r="A5297" s="3">
        <v>5291</v>
      </c>
      <c r="B5297" s="97">
        <v>7202</v>
      </c>
      <c r="C5297" s="520" t="s">
        <v>8934</v>
      </c>
      <c r="D5297" s="51">
        <v>30</v>
      </c>
      <c r="E5297" s="51"/>
      <c r="F5297" s="97" t="s">
        <v>5902</v>
      </c>
      <c r="G5297" s="508" t="s">
        <v>8228</v>
      </c>
      <c r="H5297" s="634">
        <v>645000</v>
      </c>
      <c r="I5297" s="39" t="s">
        <v>169</v>
      </c>
      <c r="J5297" s="184" t="s">
        <v>6847</v>
      </c>
      <c r="K5297" s="217">
        <v>277</v>
      </c>
      <c r="L5297" s="98" t="s">
        <v>6843</v>
      </c>
    </row>
    <row r="5298" spans="1:12" ht="76.5" hidden="1" x14ac:dyDescent="0.2">
      <c r="A5298" s="3">
        <v>5292</v>
      </c>
      <c r="B5298" s="97">
        <v>7202</v>
      </c>
      <c r="C5298" s="520" t="s">
        <v>8935</v>
      </c>
      <c r="D5298" s="51">
        <v>20</v>
      </c>
      <c r="E5298" s="51"/>
      <c r="F5298" s="97" t="s">
        <v>5902</v>
      </c>
      <c r="G5298" s="508" t="s">
        <v>8936</v>
      </c>
      <c r="H5298" s="634">
        <v>700000</v>
      </c>
      <c r="I5298" s="39" t="s">
        <v>169</v>
      </c>
      <c r="J5298" s="184" t="s">
        <v>6849</v>
      </c>
      <c r="K5298" s="217">
        <v>277</v>
      </c>
      <c r="L5298" s="98" t="s">
        <v>6843</v>
      </c>
    </row>
    <row r="5299" spans="1:12" ht="76.5" hidden="1" x14ac:dyDescent="0.2">
      <c r="A5299" s="3">
        <v>5293</v>
      </c>
      <c r="B5299" s="97">
        <v>7202</v>
      </c>
      <c r="C5299" s="520" t="s">
        <v>8937</v>
      </c>
      <c r="D5299" s="51">
        <v>20</v>
      </c>
      <c r="E5299" s="51"/>
      <c r="F5299" s="97" t="s">
        <v>5902</v>
      </c>
      <c r="G5299" s="508" t="s">
        <v>8936</v>
      </c>
      <c r="H5299" s="634">
        <v>640000</v>
      </c>
      <c r="I5299" s="39" t="s">
        <v>169</v>
      </c>
      <c r="J5299" s="184" t="s">
        <v>6850</v>
      </c>
      <c r="K5299" s="217">
        <v>277</v>
      </c>
      <c r="L5299" s="98" t="s">
        <v>6843</v>
      </c>
    </row>
    <row r="5300" spans="1:12" ht="63.75" hidden="1" x14ac:dyDescent="0.2">
      <c r="A5300" s="3">
        <v>5294</v>
      </c>
      <c r="B5300" s="97">
        <v>7202</v>
      </c>
      <c r="C5300" s="520" t="s">
        <v>8938</v>
      </c>
      <c r="D5300" s="51">
        <v>40</v>
      </c>
      <c r="E5300" s="51"/>
      <c r="F5300" s="97" t="s">
        <v>5902</v>
      </c>
      <c r="G5300" s="508" t="s">
        <v>8936</v>
      </c>
      <c r="H5300" s="634">
        <v>960000</v>
      </c>
      <c r="I5300" s="39" t="s">
        <v>169</v>
      </c>
      <c r="J5300" s="184" t="s">
        <v>6847</v>
      </c>
      <c r="K5300" s="217">
        <v>277</v>
      </c>
      <c r="L5300" s="98" t="s">
        <v>6843</v>
      </c>
    </row>
    <row r="5301" spans="1:12" ht="63.75" hidden="1" x14ac:dyDescent="0.2">
      <c r="A5301" s="3">
        <v>5295</v>
      </c>
      <c r="B5301" s="97">
        <v>7202</v>
      </c>
      <c r="C5301" s="520" t="s">
        <v>8939</v>
      </c>
      <c r="D5301" s="51">
        <v>10</v>
      </c>
      <c r="E5301" s="51"/>
      <c r="F5301" s="97" t="s">
        <v>5902</v>
      </c>
      <c r="G5301" s="508" t="s">
        <v>8936</v>
      </c>
      <c r="H5301" s="634">
        <v>26500</v>
      </c>
      <c r="I5301" s="39" t="s">
        <v>169</v>
      </c>
      <c r="J5301" s="184" t="s">
        <v>6847</v>
      </c>
      <c r="K5301" s="217">
        <v>277</v>
      </c>
      <c r="L5301" s="98" t="s">
        <v>6843</v>
      </c>
    </row>
    <row r="5302" spans="1:12" ht="63.75" hidden="1" x14ac:dyDescent="0.2">
      <c r="A5302" s="3">
        <v>5296</v>
      </c>
      <c r="B5302" s="97">
        <v>7202</v>
      </c>
      <c r="C5302" s="520" t="s">
        <v>8940</v>
      </c>
      <c r="D5302" s="51">
        <v>10</v>
      </c>
      <c r="E5302" s="51"/>
      <c r="F5302" s="97" t="s">
        <v>5902</v>
      </c>
      <c r="G5302" s="508" t="s">
        <v>8941</v>
      </c>
      <c r="H5302" s="634">
        <v>18000</v>
      </c>
      <c r="I5302" s="39" t="s">
        <v>169</v>
      </c>
      <c r="J5302" s="184" t="s">
        <v>6848</v>
      </c>
      <c r="K5302" s="217">
        <v>277</v>
      </c>
      <c r="L5302" s="98" t="s">
        <v>6843</v>
      </c>
    </row>
    <row r="5303" spans="1:12" ht="63.75" hidden="1" x14ac:dyDescent="0.2">
      <c r="A5303" s="3">
        <v>5297</v>
      </c>
      <c r="B5303" s="97">
        <v>7202</v>
      </c>
      <c r="C5303" s="520" t="s">
        <v>8942</v>
      </c>
      <c r="D5303" s="51">
        <v>10</v>
      </c>
      <c r="E5303" s="51"/>
      <c r="F5303" s="97" t="s">
        <v>5902</v>
      </c>
      <c r="G5303" s="508" t="s">
        <v>8941</v>
      </c>
      <c r="H5303" s="634">
        <v>270000</v>
      </c>
      <c r="I5303" s="39" t="s">
        <v>169</v>
      </c>
      <c r="J5303" s="184" t="s">
        <v>6849</v>
      </c>
      <c r="K5303" s="217">
        <v>277</v>
      </c>
      <c r="L5303" s="98" t="s">
        <v>6843</v>
      </c>
    </row>
    <row r="5304" spans="1:12" ht="76.5" hidden="1" x14ac:dyDescent="0.2">
      <c r="A5304" s="3">
        <v>5298</v>
      </c>
      <c r="B5304" s="97">
        <v>7202</v>
      </c>
      <c r="C5304" s="520" t="s">
        <v>8943</v>
      </c>
      <c r="D5304" s="51">
        <v>2</v>
      </c>
      <c r="E5304" s="51"/>
      <c r="F5304" s="97" t="s">
        <v>5902</v>
      </c>
      <c r="G5304" s="508" t="s">
        <v>8941</v>
      </c>
      <c r="H5304" s="634">
        <v>8000</v>
      </c>
      <c r="I5304" s="39" t="s">
        <v>3616</v>
      </c>
      <c r="J5304" s="184" t="s">
        <v>6847</v>
      </c>
      <c r="K5304" s="217">
        <v>329</v>
      </c>
      <c r="L5304" s="98" t="s">
        <v>6843</v>
      </c>
    </row>
    <row r="5305" spans="1:12" ht="63.75" hidden="1" x14ac:dyDescent="0.2">
      <c r="A5305" s="3">
        <v>5299</v>
      </c>
      <c r="B5305" s="97">
        <v>7202</v>
      </c>
      <c r="C5305" s="520" t="s">
        <v>8944</v>
      </c>
      <c r="D5305" s="51">
        <v>100</v>
      </c>
      <c r="E5305" s="51"/>
      <c r="F5305" s="97" t="s">
        <v>5902</v>
      </c>
      <c r="G5305" s="508" t="s">
        <v>8945</v>
      </c>
      <c r="H5305" s="634">
        <v>95000</v>
      </c>
      <c r="I5305" s="39" t="s">
        <v>76</v>
      </c>
      <c r="J5305" s="184" t="s">
        <v>6848</v>
      </c>
      <c r="K5305" s="217">
        <v>364</v>
      </c>
      <c r="L5305" s="98" t="s">
        <v>6843</v>
      </c>
    </row>
    <row r="5306" spans="1:12" ht="63.75" hidden="1" x14ac:dyDescent="0.2">
      <c r="A5306" s="3">
        <v>5300</v>
      </c>
      <c r="B5306" s="97">
        <v>7202</v>
      </c>
      <c r="C5306" s="520" t="s">
        <v>8946</v>
      </c>
      <c r="D5306" s="51">
        <v>20</v>
      </c>
      <c r="E5306" s="51"/>
      <c r="F5306" s="97" t="s">
        <v>5902</v>
      </c>
      <c r="G5306" s="508" t="s">
        <v>8947</v>
      </c>
      <c r="H5306" s="634">
        <v>176400</v>
      </c>
      <c r="I5306" s="39" t="s">
        <v>141</v>
      </c>
      <c r="J5306" s="184" t="s">
        <v>6849</v>
      </c>
      <c r="K5306" s="217">
        <v>314</v>
      </c>
      <c r="L5306" s="98" t="s">
        <v>6843</v>
      </c>
    </row>
    <row r="5307" spans="1:12" ht="63.75" hidden="1" x14ac:dyDescent="0.2">
      <c r="A5307" s="3">
        <v>5301</v>
      </c>
      <c r="B5307" s="97">
        <v>7202</v>
      </c>
      <c r="C5307" s="520" t="s">
        <v>8948</v>
      </c>
      <c r="D5307" s="51">
        <v>10</v>
      </c>
      <c r="E5307" s="51"/>
      <c r="F5307" s="97" t="s">
        <v>5902</v>
      </c>
      <c r="G5307" s="508" t="s">
        <v>8874</v>
      </c>
      <c r="H5307" s="634">
        <v>93200</v>
      </c>
      <c r="I5307" s="39" t="s">
        <v>141</v>
      </c>
      <c r="J5307" s="184" t="s">
        <v>6849</v>
      </c>
      <c r="K5307" s="217">
        <v>314</v>
      </c>
      <c r="L5307" s="98" t="s">
        <v>6843</v>
      </c>
    </row>
    <row r="5308" spans="1:12" ht="63.75" hidden="1" x14ac:dyDescent="0.2">
      <c r="A5308" s="3">
        <v>5302</v>
      </c>
      <c r="B5308" s="97">
        <v>7202</v>
      </c>
      <c r="C5308" s="520" t="s">
        <v>8949</v>
      </c>
      <c r="D5308" s="51">
        <v>20</v>
      </c>
      <c r="E5308" s="51"/>
      <c r="F5308" s="97" t="s">
        <v>5902</v>
      </c>
      <c r="G5308" s="508" t="s">
        <v>8874</v>
      </c>
      <c r="H5308" s="634">
        <v>110000</v>
      </c>
      <c r="I5308" s="39" t="s">
        <v>141</v>
      </c>
      <c r="J5308" s="184" t="s">
        <v>6850</v>
      </c>
      <c r="K5308" s="217">
        <v>314</v>
      </c>
      <c r="L5308" s="98" t="s">
        <v>6843</v>
      </c>
    </row>
    <row r="5309" spans="1:12" ht="63.75" hidden="1" x14ac:dyDescent="0.2">
      <c r="A5309" s="3">
        <v>5303</v>
      </c>
      <c r="B5309" s="97">
        <v>7202</v>
      </c>
      <c r="C5309" s="520" t="s">
        <v>8950</v>
      </c>
      <c r="D5309" s="51">
        <v>10</v>
      </c>
      <c r="E5309" s="51"/>
      <c r="F5309" s="97" t="s">
        <v>5902</v>
      </c>
      <c r="G5309" s="508" t="s">
        <v>8874</v>
      </c>
      <c r="H5309" s="634">
        <v>59300</v>
      </c>
      <c r="I5309" s="39" t="s">
        <v>141</v>
      </c>
      <c r="J5309" s="184" t="s">
        <v>6847</v>
      </c>
      <c r="K5309" s="217">
        <v>314</v>
      </c>
      <c r="L5309" s="98" t="s">
        <v>6843</v>
      </c>
    </row>
    <row r="5310" spans="1:12" ht="63.75" hidden="1" x14ac:dyDescent="0.2">
      <c r="A5310" s="3">
        <v>5304</v>
      </c>
      <c r="B5310" s="97">
        <v>7202</v>
      </c>
      <c r="C5310" s="520" t="s">
        <v>8951</v>
      </c>
      <c r="D5310" s="51">
        <v>20</v>
      </c>
      <c r="E5310" s="51"/>
      <c r="F5310" s="97" t="s">
        <v>5902</v>
      </c>
      <c r="G5310" s="508" t="s">
        <v>8874</v>
      </c>
      <c r="H5310" s="634">
        <v>82200</v>
      </c>
      <c r="I5310" s="39" t="s">
        <v>141</v>
      </c>
      <c r="J5310" s="184" t="s">
        <v>6848</v>
      </c>
      <c r="K5310" s="217">
        <v>314</v>
      </c>
      <c r="L5310" s="98" t="s">
        <v>6843</v>
      </c>
    </row>
    <row r="5311" spans="1:12" ht="63.75" hidden="1" x14ac:dyDescent="0.2">
      <c r="A5311" s="3">
        <v>5305</v>
      </c>
      <c r="B5311" s="97">
        <v>7202</v>
      </c>
      <c r="C5311" s="520" t="s">
        <v>8952</v>
      </c>
      <c r="D5311" s="51">
        <v>10</v>
      </c>
      <c r="E5311" s="51"/>
      <c r="F5311" s="97" t="s">
        <v>5902</v>
      </c>
      <c r="G5311" s="508" t="s">
        <v>8874</v>
      </c>
      <c r="H5311" s="634">
        <v>126000</v>
      </c>
      <c r="I5311" s="39" t="s">
        <v>141</v>
      </c>
      <c r="J5311" s="184" t="s">
        <v>6849</v>
      </c>
      <c r="K5311" s="217">
        <v>314</v>
      </c>
      <c r="L5311" s="98" t="s">
        <v>6843</v>
      </c>
    </row>
    <row r="5312" spans="1:12" ht="63.75" hidden="1" x14ac:dyDescent="0.2">
      <c r="A5312" s="3">
        <v>5306</v>
      </c>
      <c r="B5312" s="97">
        <v>7202</v>
      </c>
      <c r="C5312" s="520" t="s">
        <v>8953</v>
      </c>
      <c r="D5312" s="51">
        <v>20</v>
      </c>
      <c r="E5312" s="51"/>
      <c r="F5312" s="97" t="s">
        <v>5902</v>
      </c>
      <c r="G5312" s="508" t="s">
        <v>8874</v>
      </c>
      <c r="H5312" s="634">
        <v>400000</v>
      </c>
      <c r="I5312" s="39" t="s">
        <v>141</v>
      </c>
      <c r="J5312" s="184" t="s">
        <v>6850</v>
      </c>
      <c r="K5312" s="217">
        <v>314</v>
      </c>
      <c r="L5312" s="98" t="s">
        <v>6843</v>
      </c>
    </row>
    <row r="5313" spans="1:12" ht="63.75" hidden="1" x14ac:dyDescent="0.2">
      <c r="A5313" s="3">
        <v>5307</v>
      </c>
      <c r="B5313" s="97">
        <v>7202</v>
      </c>
      <c r="C5313" s="520" t="s">
        <v>8954</v>
      </c>
      <c r="D5313" s="51">
        <v>10</v>
      </c>
      <c r="E5313" s="51"/>
      <c r="F5313" s="97" t="s">
        <v>5902</v>
      </c>
      <c r="G5313" s="508" t="s">
        <v>8874</v>
      </c>
      <c r="H5313" s="634">
        <v>170000</v>
      </c>
      <c r="I5313" s="39" t="s">
        <v>141</v>
      </c>
      <c r="J5313" s="184" t="s">
        <v>6847</v>
      </c>
      <c r="K5313" s="217">
        <v>314</v>
      </c>
      <c r="L5313" s="98" t="s">
        <v>6843</v>
      </c>
    </row>
    <row r="5314" spans="1:12" ht="63.75" hidden="1" x14ac:dyDescent="0.2">
      <c r="A5314" s="3">
        <v>5308</v>
      </c>
      <c r="B5314" s="97">
        <v>7202</v>
      </c>
      <c r="C5314" s="520" t="s">
        <v>8955</v>
      </c>
      <c r="D5314" s="51">
        <v>10</v>
      </c>
      <c r="E5314" s="51"/>
      <c r="F5314" s="97" t="s">
        <v>5902</v>
      </c>
      <c r="G5314" s="508" t="s">
        <v>8874</v>
      </c>
      <c r="H5314" s="634">
        <v>360700</v>
      </c>
      <c r="I5314" s="39" t="s">
        <v>141</v>
      </c>
      <c r="J5314" s="184" t="s">
        <v>6848</v>
      </c>
      <c r="K5314" s="217">
        <v>314</v>
      </c>
      <c r="L5314" s="98" t="s">
        <v>6843</v>
      </c>
    </row>
    <row r="5315" spans="1:12" ht="63.75" hidden="1" x14ac:dyDescent="0.2">
      <c r="A5315" s="3">
        <v>5309</v>
      </c>
      <c r="B5315" s="97">
        <v>7202</v>
      </c>
      <c r="C5315" s="520" t="s">
        <v>8956</v>
      </c>
      <c r="D5315" s="51">
        <v>10</v>
      </c>
      <c r="E5315" s="51"/>
      <c r="F5315" s="97" t="s">
        <v>5902</v>
      </c>
      <c r="G5315" s="508" t="s">
        <v>8874</v>
      </c>
      <c r="H5315" s="634">
        <v>251600</v>
      </c>
      <c r="I5315" s="39" t="s">
        <v>141</v>
      </c>
      <c r="J5315" s="184" t="s">
        <v>6849</v>
      </c>
      <c r="K5315" s="217">
        <v>314</v>
      </c>
      <c r="L5315" s="98" t="s">
        <v>6843</v>
      </c>
    </row>
    <row r="5316" spans="1:12" ht="63.75" hidden="1" x14ac:dyDescent="0.2">
      <c r="A5316" s="3">
        <v>5310</v>
      </c>
      <c r="B5316" s="97">
        <v>7202</v>
      </c>
      <c r="C5316" s="520" t="s">
        <v>8957</v>
      </c>
      <c r="D5316" s="51">
        <v>30</v>
      </c>
      <c r="E5316" s="51"/>
      <c r="F5316" s="97" t="s">
        <v>5902</v>
      </c>
      <c r="G5316" s="508" t="s">
        <v>8874</v>
      </c>
      <c r="H5316" s="634">
        <v>390000</v>
      </c>
      <c r="I5316" s="39" t="s">
        <v>141</v>
      </c>
      <c r="J5316" s="184" t="s">
        <v>6850</v>
      </c>
      <c r="K5316" s="217">
        <v>314</v>
      </c>
      <c r="L5316" s="98" t="s">
        <v>6843</v>
      </c>
    </row>
    <row r="5317" spans="1:12" ht="63.75" hidden="1" x14ac:dyDescent="0.2">
      <c r="A5317" s="3">
        <v>5311</v>
      </c>
      <c r="B5317" s="97">
        <v>7202</v>
      </c>
      <c r="C5317" s="520" t="s">
        <v>8958</v>
      </c>
      <c r="D5317" s="51">
        <v>10</v>
      </c>
      <c r="E5317" s="51"/>
      <c r="F5317" s="97" t="s">
        <v>5902</v>
      </c>
      <c r="G5317" s="508" t="s">
        <v>8874</v>
      </c>
      <c r="H5317" s="634">
        <v>295000</v>
      </c>
      <c r="I5317" s="39" t="s">
        <v>2177</v>
      </c>
      <c r="J5317" s="184" t="s">
        <v>6847</v>
      </c>
      <c r="K5317" s="217">
        <v>319</v>
      </c>
      <c r="L5317" s="98" t="s">
        <v>6843</v>
      </c>
    </row>
    <row r="5318" spans="1:12" ht="63.75" hidden="1" x14ac:dyDescent="0.2">
      <c r="A5318" s="3">
        <v>5312</v>
      </c>
      <c r="B5318" s="97">
        <v>7202</v>
      </c>
      <c r="C5318" s="520" t="s">
        <v>8959</v>
      </c>
      <c r="D5318" s="51">
        <v>30</v>
      </c>
      <c r="E5318" s="51"/>
      <c r="F5318" s="97" t="s">
        <v>5902</v>
      </c>
      <c r="G5318" s="508" t="s">
        <v>8454</v>
      </c>
      <c r="H5318" s="634">
        <v>620000</v>
      </c>
      <c r="I5318" s="39" t="s">
        <v>2177</v>
      </c>
      <c r="J5318" s="184" t="s">
        <v>6848</v>
      </c>
      <c r="K5318" s="217">
        <v>319</v>
      </c>
      <c r="L5318" s="98" t="s">
        <v>6843</v>
      </c>
    </row>
    <row r="5319" spans="1:12" ht="63.75" hidden="1" x14ac:dyDescent="0.2">
      <c r="A5319" s="3">
        <v>5313</v>
      </c>
      <c r="B5319" s="97">
        <v>7202</v>
      </c>
      <c r="C5319" s="520" t="s">
        <v>8960</v>
      </c>
      <c r="D5319" s="51">
        <v>10</v>
      </c>
      <c r="E5319" s="51"/>
      <c r="F5319" s="97" t="s">
        <v>5902</v>
      </c>
      <c r="G5319" s="508" t="s">
        <v>8454</v>
      </c>
      <c r="H5319" s="634">
        <v>161500</v>
      </c>
      <c r="I5319" s="39" t="s">
        <v>2177</v>
      </c>
      <c r="J5319" s="184" t="s">
        <v>6849</v>
      </c>
      <c r="K5319" s="217">
        <v>319</v>
      </c>
      <c r="L5319" s="98" t="s">
        <v>6843</v>
      </c>
    </row>
    <row r="5320" spans="1:12" ht="63.75" hidden="1" x14ac:dyDescent="0.2">
      <c r="A5320" s="3">
        <v>5314</v>
      </c>
      <c r="B5320" s="97">
        <v>7202</v>
      </c>
      <c r="C5320" s="520" t="s">
        <v>8961</v>
      </c>
      <c r="D5320" s="51">
        <v>10</v>
      </c>
      <c r="E5320" s="51"/>
      <c r="F5320" s="97" t="s">
        <v>5902</v>
      </c>
      <c r="G5320" s="508" t="s">
        <v>8454</v>
      </c>
      <c r="H5320" s="634">
        <v>185000</v>
      </c>
      <c r="I5320" s="39" t="s">
        <v>2177</v>
      </c>
      <c r="J5320" s="184" t="s">
        <v>6850</v>
      </c>
      <c r="K5320" s="217">
        <v>319</v>
      </c>
      <c r="L5320" s="98" t="s">
        <v>6843</v>
      </c>
    </row>
    <row r="5321" spans="1:12" ht="63.75" hidden="1" x14ac:dyDescent="0.2">
      <c r="A5321" s="3">
        <v>5315</v>
      </c>
      <c r="B5321" s="97">
        <v>7202</v>
      </c>
      <c r="C5321" s="520" t="s">
        <v>8962</v>
      </c>
      <c r="D5321" s="51">
        <v>7</v>
      </c>
      <c r="E5321" s="51"/>
      <c r="F5321" s="97" t="s">
        <v>5902</v>
      </c>
      <c r="G5321" s="508" t="s">
        <v>8454</v>
      </c>
      <c r="H5321" s="634">
        <v>630000</v>
      </c>
      <c r="I5321" s="39" t="s">
        <v>76</v>
      </c>
      <c r="J5321" s="184" t="s">
        <v>6847</v>
      </c>
      <c r="K5321" s="217">
        <v>366</v>
      </c>
      <c r="L5321" s="98" t="s">
        <v>6843</v>
      </c>
    </row>
    <row r="5322" spans="1:12" ht="63.75" hidden="1" x14ac:dyDescent="0.2">
      <c r="A5322" s="3">
        <v>5316</v>
      </c>
      <c r="B5322" s="97">
        <v>7202</v>
      </c>
      <c r="C5322" s="520" t="s">
        <v>8963</v>
      </c>
      <c r="D5322" s="51">
        <v>3</v>
      </c>
      <c r="E5322" s="51"/>
      <c r="F5322" s="97" t="s">
        <v>5902</v>
      </c>
      <c r="G5322" s="508" t="s">
        <v>8964</v>
      </c>
      <c r="H5322" s="634">
        <v>19350</v>
      </c>
      <c r="I5322" s="39" t="s">
        <v>3616</v>
      </c>
      <c r="J5322" s="184" t="s">
        <v>6848</v>
      </c>
      <c r="K5322" s="217">
        <v>329</v>
      </c>
      <c r="L5322" s="98" t="s">
        <v>6843</v>
      </c>
    </row>
    <row r="5323" spans="1:12" ht="63.75" hidden="1" x14ac:dyDescent="0.2">
      <c r="A5323" s="3">
        <v>5317</v>
      </c>
      <c r="B5323" s="97">
        <v>7202</v>
      </c>
      <c r="C5323" s="520" t="s">
        <v>8965</v>
      </c>
      <c r="D5323" s="51">
        <v>3</v>
      </c>
      <c r="E5323" s="51"/>
      <c r="F5323" s="97" t="s">
        <v>5902</v>
      </c>
      <c r="G5323" s="508" t="s">
        <v>8966</v>
      </c>
      <c r="H5323" s="634">
        <v>25200</v>
      </c>
      <c r="I5323" s="39" t="s">
        <v>3616</v>
      </c>
      <c r="J5323" s="184" t="s">
        <v>6849</v>
      </c>
      <c r="K5323" s="217">
        <v>329</v>
      </c>
      <c r="L5323" s="98" t="s">
        <v>6843</v>
      </c>
    </row>
    <row r="5324" spans="1:12" ht="76.5" hidden="1" x14ac:dyDescent="0.2">
      <c r="A5324" s="3">
        <v>5318</v>
      </c>
      <c r="B5324" s="97">
        <v>7202</v>
      </c>
      <c r="C5324" s="520" t="s">
        <v>455</v>
      </c>
      <c r="D5324" s="51">
        <v>200</v>
      </c>
      <c r="E5324" s="51"/>
      <c r="F5324" s="97" t="s">
        <v>5902</v>
      </c>
      <c r="G5324" s="508" t="s">
        <v>8966</v>
      </c>
      <c r="H5324" s="634">
        <v>860000</v>
      </c>
      <c r="I5324" s="39" t="s">
        <v>2178</v>
      </c>
      <c r="J5324" s="184" t="s">
        <v>6850</v>
      </c>
      <c r="K5324" s="217">
        <v>324</v>
      </c>
      <c r="L5324" s="98" t="s">
        <v>6843</v>
      </c>
    </row>
    <row r="5325" spans="1:12" ht="63.75" hidden="1" x14ac:dyDescent="0.2">
      <c r="A5325" s="3">
        <v>5319</v>
      </c>
      <c r="B5325" s="97">
        <v>7202</v>
      </c>
      <c r="C5325" s="520" t="s">
        <v>8967</v>
      </c>
      <c r="D5325" s="51">
        <v>2</v>
      </c>
      <c r="E5325" s="51"/>
      <c r="F5325" s="97" t="s">
        <v>5902</v>
      </c>
      <c r="G5325" s="508" t="s">
        <v>8779</v>
      </c>
      <c r="H5325" s="634">
        <v>58000</v>
      </c>
      <c r="I5325" s="39" t="s">
        <v>2177</v>
      </c>
      <c r="J5325" s="184" t="s">
        <v>6849</v>
      </c>
      <c r="K5325" s="217">
        <v>319</v>
      </c>
      <c r="L5325" s="98" t="s">
        <v>6843</v>
      </c>
    </row>
    <row r="5326" spans="1:12" ht="63.75" hidden="1" x14ac:dyDescent="0.2">
      <c r="A5326" s="3">
        <v>5320</v>
      </c>
      <c r="B5326" s="97">
        <v>7202</v>
      </c>
      <c r="C5326" s="520" t="s">
        <v>8968</v>
      </c>
      <c r="D5326" s="51">
        <v>10</v>
      </c>
      <c r="E5326" s="51"/>
      <c r="F5326" s="97" t="s">
        <v>5902</v>
      </c>
      <c r="G5326" s="508" t="s">
        <v>8452</v>
      </c>
      <c r="H5326" s="634">
        <v>242500</v>
      </c>
      <c r="I5326" s="39" t="s">
        <v>2178</v>
      </c>
      <c r="J5326" s="184" t="s">
        <v>6848</v>
      </c>
      <c r="K5326" s="217">
        <v>324</v>
      </c>
      <c r="L5326" s="98" t="s">
        <v>6843</v>
      </c>
    </row>
    <row r="5327" spans="1:12" ht="63.75" hidden="1" x14ac:dyDescent="0.2">
      <c r="A5327" s="3">
        <v>5321</v>
      </c>
      <c r="B5327" s="97">
        <v>7202</v>
      </c>
      <c r="C5327" s="520" t="s">
        <v>8969</v>
      </c>
      <c r="D5327" s="51">
        <v>24</v>
      </c>
      <c r="E5327" s="51"/>
      <c r="F5327" s="97" t="s">
        <v>5902</v>
      </c>
      <c r="G5327" s="508" t="s">
        <v>8452</v>
      </c>
      <c r="H5327" s="634">
        <v>113400</v>
      </c>
      <c r="I5327" s="39" t="s">
        <v>76</v>
      </c>
      <c r="J5327" s="184" t="s">
        <v>6850</v>
      </c>
      <c r="K5327" s="217">
        <v>366</v>
      </c>
      <c r="L5327" s="98" t="s">
        <v>6843</v>
      </c>
    </row>
    <row r="5328" spans="1:12" ht="63.75" hidden="1" x14ac:dyDescent="0.2">
      <c r="A5328" s="3">
        <v>5322</v>
      </c>
      <c r="B5328" s="97">
        <v>7202</v>
      </c>
      <c r="C5328" s="520" t="s">
        <v>8970</v>
      </c>
      <c r="D5328" s="51">
        <v>50</v>
      </c>
      <c r="E5328" s="51"/>
      <c r="F5328" s="97" t="s">
        <v>5902</v>
      </c>
      <c r="G5328" s="508" t="s">
        <v>8971</v>
      </c>
      <c r="H5328" s="634">
        <v>265000</v>
      </c>
      <c r="I5328" s="39" t="s">
        <v>3128</v>
      </c>
      <c r="J5328" s="184" t="s">
        <v>6849</v>
      </c>
      <c r="K5328" s="217">
        <v>309</v>
      </c>
      <c r="L5328" s="98" t="s">
        <v>6843</v>
      </c>
    </row>
    <row r="5329" spans="1:12" ht="63.75" hidden="1" x14ac:dyDescent="0.2">
      <c r="A5329" s="3">
        <v>5323</v>
      </c>
      <c r="B5329" s="97">
        <v>7202</v>
      </c>
      <c r="C5329" s="520" t="s">
        <v>8972</v>
      </c>
      <c r="D5329" s="51">
        <v>65</v>
      </c>
      <c r="E5329" s="51"/>
      <c r="F5329" s="97" t="s">
        <v>5902</v>
      </c>
      <c r="G5329" s="508" t="s">
        <v>8425</v>
      </c>
      <c r="H5329" s="634">
        <v>347000</v>
      </c>
      <c r="I5329" s="39" t="s">
        <v>3128</v>
      </c>
      <c r="J5329" s="184" t="s">
        <v>6850</v>
      </c>
      <c r="K5329" s="217">
        <v>309</v>
      </c>
      <c r="L5329" s="98" t="s">
        <v>6843</v>
      </c>
    </row>
    <row r="5330" spans="1:12" ht="63.75" hidden="1" x14ac:dyDescent="0.2">
      <c r="A5330" s="3">
        <v>5324</v>
      </c>
      <c r="B5330" s="97">
        <v>7202</v>
      </c>
      <c r="C5330" s="520" t="s">
        <v>8973</v>
      </c>
      <c r="D5330" s="51">
        <v>200</v>
      </c>
      <c r="E5330" s="51"/>
      <c r="F5330" s="97" t="s">
        <v>5902</v>
      </c>
      <c r="G5330" s="508" t="s">
        <v>8425</v>
      </c>
      <c r="H5330" s="634">
        <v>7000</v>
      </c>
      <c r="I5330" s="39" t="s">
        <v>76</v>
      </c>
      <c r="J5330" s="184" t="s">
        <v>6847</v>
      </c>
      <c r="K5330" s="217">
        <v>364</v>
      </c>
      <c r="L5330" s="98" t="s">
        <v>6843</v>
      </c>
    </row>
    <row r="5331" spans="1:12" ht="63.75" hidden="1" x14ac:dyDescent="0.2">
      <c r="A5331" s="3">
        <v>5325</v>
      </c>
      <c r="B5331" s="97">
        <v>7202</v>
      </c>
      <c r="C5331" s="520" t="s">
        <v>8974</v>
      </c>
      <c r="D5331" s="51">
        <v>1500</v>
      </c>
      <c r="E5331" s="51"/>
      <c r="F5331" s="97" t="s">
        <v>5902</v>
      </c>
      <c r="G5331" s="508" t="s">
        <v>8975</v>
      </c>
      <c r="H5331" s="634">
        <v>10800000</v>
      </c>
      <c r="I5331" s="39" t="s">
        <v>3128</v>
      </c>
      <c r="J5331" s="184" t="s">
        <v>6850</v>
      </c>
      <c r="K5331" s="217">
        <v>309</v>
      </c>
      <c r="L5331" s="98" t="s">
        <v>6843</v>
      </c>
    </row>
    <row r="5332" spans="1:12" ht="63.75" hidden="1" x14ac:dyDescent="0.2">
      <c r="A5332" s="3">
        <v>5326</v>
      </c>
      <c r="B5332" s="97">
        <v>7202</v>
      </c>
      <c r="C5332" s="520" t="s">
        <v>8976</v>
      </c>
      <c r="D5332" s="51">
        <v>100</v>
      </c>
      <c r="E5332" s="51"/>
      <c r="F5332" s="97" t="s">
        <v>5902</v>
      </c>
      <c r="G5332" s="508" t="s">
        <v>8977</v>
      </c>
      <c r="H5332" s="634">
        <v>150000</v>
      </c>
      <c r="I5332" s="39" t="s">
        <v>2178</v>
      </c>
      <c r="J5332" s="184" t="s">
        <v>6847</v>
      </c>
      <c r="K5332" s="217">
        <v>324</v>
      </c>
      <c r="L5332" s="98" t="s">
        <v>6843</v>
      </c>
    </row>
    <row r="5333" spans="1:12" ht="63.75" hidden="1" x14ac:dyDescent="0.2">
      <c r="A5333" s="3">
        <v>5327</v>
      </c>
      <c r="B5333" s="97">
        <v>7202</v>
      </c>
      <c r="C5333" s="520" t="s">
        <v>8978</v>
      </c>
      <c r="D5333" s="51">
        <v>10</v>
      </c>
      <c r="E5333" s="51"/>
      <c r="F5333" s="97" t="s">
        <v>5902</v>
      </c>
      <c r="G5333" s="508" t="s">
        <v>8419</v>
      </c>
      <c r="H5333" s="634">
        <v>35000</v>
      </c>
      <c r="I5333" s="39" t="s">
        <v>169</v>
      </c>
      <c r="J5333" s="184" t="s">
        <v>6848</v>
      </c>
      <c r="K5333" s="217">
        <v>278</v>
      </c>
      <c r="L5333" s="98" t="s">
        <v>6843</v>
      </c>
    </row>
    <row r="5334" spans="1:12" ht="63.75" hidden="1" x14ac:dyDescent="0.2">
      <c r="A5334" s="3">
        <v>5328</v>
      </c>
      <c r="B5334" s="97">
        <v>7202</v>
      </c>
      <c r="C5334" s="520" t="s">
        <v>8979</v>
      </c>
      <c r="D5334" s="51">
        <v>8</v>
      </c>
      <c r="E5334" s="51"/>
      <c r="F5334" s="97" t="s">
        <v>5902</v>
      </c>
      <c r="G5334" s="508" t="s">
        <v>8684</v>
      </c>
      <c r="H5334" s="634">
        <v>400000</v>
      </c>
      <c r="I5334" s="39" t="s">
        <v>169</v>
      </c>
      <c r="J5334" s="184" t="s">
        <v>6847</v>
      </c>
      <c r="K5334" s="217">
        <v>278</v>
      </c>
      <c r="L5334" s="98" t="s">
        <v>6843</v>
      </c>
    </row>
    <row r="5335" spans="1:12" ht="63.75" hidden="1" x14ac:dyDescent="0.2">
      <c r="A5335" s="3">
        <v>5329</v>
      </c>
      <c r="B5335" s="97">
        <v>7202</v>
      </c>
      <c r="C5335" s="520" t="s">
        <v>8980</v>
      </c>
      <c r="D5335" s="51">
        <v>30</v>
      </c>
      <c r="E5335" s="51"/>
      <c r="F5335" s="97" t="s">
        <v>5902</v>
      </c>
      <c r="G5335" s="508" t="s">
        <v>8684</v>
      </c>
      <c r="H5335" s="634">
        <v>165000</v>
      </c>
      <c r="I5335" s="39" t="s">
        <v>169</v>
      </c>
      <c r="J5335" s="184" t="s">
        <v>6848</v>
      </c>
      <c r="K5335" s="217">
        <v>278</v>
      </c>
      <c r="L5335" s="98" t="s">
        <v>6843</v>
      </c>
    </row>
    <row r="5336" spans="1:12" ht="63.75" hidden="1" x14ac:dyDescent="0.2">
      <c r="A5336" s="3">
        <v>5330</v>
      </c>
      <c r="B5336" s="97">
        <v>7202</v>
      </c>
      <c r="C5336" s="520" t="s">
        <v>8981</v>
      </c>
      <c r="D5336" s="51">
        <v>100</v>
      </c>
      <c r="E5336" s="51"/>
      <c r="F5336" s="97" t="s">
        <v>5902</v>
      </c>
      <c r="G5336" s="508" t="s">
        <v>8684</v>
      </c>
      <c r="H5336" s="634">
        <v>740000</v>
      </c>
      <c r="I5336" s="39" t="s">
        <v>76</v>
      </c>
      <c r="J5336" s="184" t="s">
        <v>6849</v>
      </c>
      <c r="K5336" s="217">
        <v>364</v>
      </c>
      <c r="L5336" s="98" t="s">
        <v>6843</v>
      </c>
    </row>
    <row r="5337" spans="1:12" ht="63.75" hidden="1" x14ac:dyDescent="0.2">
      <c r="A5337" s="3">
        <v>5331</v>
      </c>
      <c r="B5337" s="97">
        <v>7202</v>
      </c>
      <c r="C5337" s="520" t="s">
        <v>8982</v>
      </c>
      <c r="D5337" s="51">
        <v>100</v>
      </c>
      <c r="E5337" s="51"/>
      <c r="F5337" s="97" t="s">
        <v>5902</v>
      </c>
      <c r="G5337" s="508" t="s">
        <v>8684</v>
      </c>
      <c r="H5337" s="634">
        <v>750000</v>
      </c>
      <c r="I5337" s="39" t="s">
        <v>76</v>
      </c>
      <c r="J5337" s="184" t="s">
        <v>6850</v>
      </c>
      <c r="K5337" s="217">
        <v>364</v>
      </c>
      <c r="L5337" s="98" t="s">
        <v>6843</v>
      </c>
    </row>
    <row r="5338" spans="1:12" ht="63.75" hidden="1" x14ac:dyDescent="0.2">
      <c r="A5338" s="3">
        <v>5332</v>
      </c>
      <c r="B5338" s="97">
        <v>7202</v>
      </c>
      <c r="C5338" s="520" t="s">
        <v>8983</v>
      </c>
      <c r="D5338" s="51">
        <v>50</v>
      </c>
      <c r="E5338" s="51"/>
      <c r="F5338" s="97" t="s">
        <v>5902</v>
      </c>
      <c r="G5338" s="508" t="s">
        <v>8984</v>
      </c>
      <c r="H5338" s="634">
        <v>292500</v>
      </c>
      <c r="I5338" s="39" t="s">
        <v>76</v>
      </c>
      <c r="J5338" s="184" t="s">
        <v>6848</v>
      </c>
      <c r="K5338" s="217">
        <v>364</v>
      </c>
      <c r="L5338" s="98" t="s">
        <v>6843</v>
      </c>
    </row>
    <row r="5339" spans="1:12" ht="76.5" hidden="1" x14ac:dyDescent="0.2">
      <c r="A5339" s="3">
        <v>5333</v>
      </c>
      <c r="B5339" s="97">
        <v>7202</v>
      </c>
      <c r="C5339" s="520" t="s">
        <v>8985</v>
      </c>
      <c r="D5339" s="51">
        <v>2</v>
      </c>
      <c r="E5339" s="51"/>
      <c r="F5339" s="97" t="s">
        <v>5902</v>
      </c>
      <c r="G5339" s="508" t="s">
        <v>8986</v>
      </c>
      <c r="H5339" s="634">
        <v>260000</v>
      </c>
      <c r="I5339" s="39" t="s">
        <v>2178</v>
      </c>
      <c r="J5339" s="184" t="s">
        <v>6849</v>
      </c>
      <c r="K5339" s="217">
        <v>324</v>
      </c>
      <c r="L5339" s="98" t="s">
        <v>6843</v>
      </c>
    </row>
    <row r="5340" spans="1:12" ht="63.75" hidden="1" x14ac:dyDescent="0.2">
      <c r="A5340" s="3">
        <v>5334</v>
      </c>
      <c r="B5340" s="97">
        <v>7202</v>
      </c>
      <c r="C5340" s="520" t="s">
        <v>8987</v>
      </c>
      <c r="D5340" s="51">
        <v>20</v>
      </c>
      <c r="E5340" s="51"/>
      <c r="F5340" s="97" t="s">
        <v>5902</v>
      </c>
      <c r="G5340" s="508" t="s">
        <v>8387</v>
      </c>
      <c r="H5340" s="634">
        <v>140000</v>
      </c>
      <c r="I5340" s="39" t="s">
        <v>169</v>
      </c>
      <c r="J5340" s="184" t="s">
        <v>6850</v>
      </c>
      <c r="K5340" s="217">
        <v>277</v>
      </c>
      <c r="L5340" s="98" t="s">
        <v>6843</v>
      </c>
    </row>
    <row r="5341" spans="1:12" ht="76.5" hidden="1" x14ac:dyDescent="0.2">
      <c r="A5341" s="3">
        <v>5335</v>
      </c>
      <c r="B5341" s="97">
        <v>7202</v>
      </c>
      <c r="C5341" s="520" t="s">
        <v>8988</v>
      </c>
      <c r="D5341" s="51">
        <v>20</v>
      </c>
      <c r="E5341" s="51"/>
      <c r="F5341" s="97" t="s">
        <v>5902</v>
      </c>
      <c r="G5341" s="508" t="s">
        <v>8986</v>
      </c>
      <c r="H5341" s="634">
        <v>76000</v>
      </c>
      <c r="I5341" s="39" t="s">
        <v>136</v>
      </c>
      <c r="J5341" s="184" t="s">
        <v>6848</v>
      </c>
      <c r="K5341" s="217">
        <v>304</v>
      </c>
      <c r="L5341" s="98" t="s">
        <v>6843</v>
      </c>
    </row>
    <row r="5342" spans="1:12" ht="63.75" hidden="1" x14ac:dyDescent="0.2">
      <c r="A5342" s="3">
        <v>5336</v>
      </c>
      <c r="B5342" s="97">
        <v>7202</v>
      </c>
      <c r="C5342" s="520" t="s">
        <v>8989</v>
      </c>
      <c r="D5342" s="51">
        <v>2</v>
      </c>
      <c r="E5342" s="51"/>
      <c r="F5342" s="97" t="s">
        <v>5902</v>
      </c>
      <c r="G5342" s="508" t="s">
        <v>8387</v>
      </c>
      <c r="H5342" s="634">
        <v>8000</v>
      </c>
      <c r="I5342" s="39" t="s">
        <v>2178</v>
      </c>
      <c r="J5342" s="184" t="s">
        <v>6848</v>
      </c>
      <c r="K5342" s="217">
        <v>324</v>
      </c>
      <c r="L5342" s="98" t="s">
        <v>6843</v>
      </c>
    </row>
    <row r="5343" spans="1:12" ht="63.75" hidden="1" x14ac:dyDescent="0.2">
      <c r="A5343" s="3">
        <v>5337</v>
      </c>
      <c r="B5343" s="97">
        <v>7202</v>
      </c>
      <c r="C5343" s="520" t="s">
        <v>8990</v>
      </c>
      <c r="D5343" s="51">
        <v>2</v>
      </c>
      <c r="E5343" s="51"/>
      <c r="F5343" s="97" t="s">
        <v>5902</v>
      </c>
      <c r="G5343" s="508" t="s">
        <v>8514</v>
      </c>
      <c r="H5343" s="634">
        <v>20000</v>
      </c>
      <c r="I5343" s="39" t="s">
        <v>76</v>
      </c>
      <c r="J5343" s="184" t="s">
        <v>6848</v>
      </c>
      <c r="K5343" s="217">
        <v>364</v>
      </c>
      <c r="L5343" s="98" t="s">
        <v>6843</v>
      </c>
    </row>
    <row r="5344" spans="1:12" ht="63.75" hidden="1" x14ac:dyDescent="0.2">
      <c r="A5344" s="3">
        <v>5338</v>
      </c>
      <c r="B5344" s="97">
        <v>7202</v>
      </c>
      <c r="C5344" s="520" t="s">
        <v>8991</v>
      </c>
      <c r="D5344" s="51">
        <v>2</v>
      </c>
      <c r="E5344" s="51"/>
      <c r="F5344" s="97" t="s">
        <v>5902</v>
      </c>
      <c r="G5344" s="508" t="s">
        <v>8992</v>
      </c>
      <c r="H5344" s="634">
        <v>2600</v>
      </c>
      <c r="I5344" s="39" t="s">
        <v>76</v>
      </c>
      <c r="J5344" s="184" t="s">
        <v>6849</v>
      </c>
      <c r="K5344" s="217">
        <v>364</v>
      </c>
      <c r="L5344" s="98" t="s">
        <v>6843</v>
      </c>
    </row>
    <row r="5345" spans="1:12" ht="76.5" hidden="1" x14ac:dyDescent="0.2">
      <c r="A5345" s="3">
        <v>5339</v>
      </c>
      <c r="B5345" s="97">
        <v>7202</v>
      </c>
      <c r="C5345" s="520" t="s">
        <v>8993</v>
      </c>
      <c r="D5345" s="51">
        <v>5</v>
      </c>
      <c r="E5345" s="51"/>
      <c r="F5345" s="97" t="s">
        <v>5902</v>
      </c>
      <c r="G5345" s="508" t="s">
        <v>8720</v>
      </c>
      <c r="H5345" s="634">
        <v>40000</v>
      </c>
      <c r="I5345" s="39" t="s">
        <v>76</v>
      </c>
      <c r="J5345" s="184" t="s">
        <v>6847</v>
      </c>
      <c r="K5345" s="217">
        <v>364</v>
      </c>
      <c r="L5345" s="98" t="s">
        <v>6843</v>
      </c>
    </row>
    <row r="5346" spans="1:12" ht="63.75" hidden="1" x14ac:dyDescent="0.2">
      <c r="A5346" s="3">
        <v>5340</v>
      </c>
      <c r="B5346" s="97">
        <v>7202</v>
      </c>
      <c r="C5346" s="520" t="s">
        <v>8994</v>
      </c>
      <c r="D5346" s="51">
        <v>20</v>
      </c>
      <c r="E5346" s="51"/>
      <c r="F5346" s="97" t="s">
        <v>5902</v>
      </c>
      <c r="G5346" s="508" t="s">
        <v>8720</v>
      </c>
      <c r="H5346" s="634">
        <v>16000</v>
      </c>
      <c r="I5346" s="39" t="s">
        <v>76</v>
      </c>
      <c r="J5346" s="184" t="s">
        <v>6848</v>
      </c>
      <c r="K5346" s="217">
        <v>364</v>
      </c>
      <c r="L5346" s="98" t="s">
        <v>6843</v>
      </c>
    </row>
    <row r="5347" spans="1:12" ht="63.75" hidden="1" x14ac:dyDescent="0.2">
      <c r="A5347" s="3">
        <v>5341</v>
      </c>
      <c r="B5347" s="97">
        <v>7202</v>
      </c>
      <c r="C5347" s="520" t="s">
        <v>8995</v>
      </c>
      <c r="D5347" s="51">
        <v>20</v>
      </c>
      <c r="E5347" s="51"/>
      <c r="F5347" s="97" t="s">
        <v>5902</v>
      </c>
      <c r="G5347" s="508" t="s">
        <v>8720</v>
      </c>
      <c r="H5347" s="634">
        <v>100000</v>
      </c>
      <c r="I5347" s="39" t="s">
        <v>76</v>
      </c>
      <c r="J5347" s="184" t="s">
        <v>6849</v>
      </c>
      <c r="K5347" s="217">
        <v>364</v>
      </c>
      <c r="L5347" s="98" t="s">
        <v>6843</v>
      </c>
    </row>
    <row r="5348" spans="1:12" ht="63.75" hidden="1" x14ac:dyDescent="0.2">
      <c r="A5348" s="3">
        <v>5342</v>
      </c>
      <c r="B5348" s="97">
        <v>7202</v>
      </c>
      <c r="C5348" s="520" t="s">
        <v>8996</v>
      </c>
      <c r="D5348" s="51">
        <v>20</v>
      </c>
      <c r="E5348" s="51"/>
      <c r="F5348" s="97" t="s">
        <v>5902</v>
      </c>
      <c r="G5348" s="508" t="s">
        <v>8720</v>
      </c>
      <c r="H5348" s="634">
        <v>12000</v>
      </c>
      <c r="I5348" s="39" t="s">
        <v>76</v>
      </c>
      <c r="J5348" s="184" t="s">
        <v>6850</v>
      </c>
      <c r="K5348" s="217">
        <v>364</v>
      </c>
      <c r="L5348" s="98" t="s">
        <v>6843</v>
      </c>
    </row>
    <row r="5349" spans="1:12" ht="63.75" hidden="1" x14ac:dyDescent="0.2">
      <c r="A5349" s="3">
        <v>5343</v>
      </c>
      <c r="B5349" s="97">
        <v>7202</v>
      </c>
      <c r="C5349" s="520" t="s">
        <v>478</v>
      </c>
      <c r="D5349" s="51">
        <v>200</v>
      </c>
      <c r="E5349" s="51"/>
      <c r="F5349" s="97" t="s">
        <v>5902</v>
      </c>
      <c r="G5349" s="508" t="s">
        <v>8779</v>
      </c>
      <c r="H5349" s="634">
        <v>760000</v>
      </c>
      <c r="I5349" s="39" t="s">
        <v>2178</v>
      </c>
      <c r="J5349" s="184" t="s">
        <v>6847</v>
      </c>
      <c r="K5349" s="217">
        <v>324</v>
      </c>
      <c r="L5349" s="98" t="s">
        <v>6843</v>
      </c>
    </row>
    <row r="5350" spans="1:12" ht="63.75" hidden="1" x14ac:dyDescent="0.2">
      <c r="A5350" s="3">
        <v>5344</v>
      </c>
      <c r="B5350" s="97">
        <v>7202</v>
      </c>
      <c r="C5350" s="520" t="s">
        <v>8997</v>
      </c>
      <c r="D5350" s="51">
        <v>10</v>
      </c>
      <c r="E5350" s="51"/>
      <c r="F5350" s="97" t="s">
        <v>5902</v>
      </c>
      <c r="G5350" s="508" t="s">
        <v>8998</v>
      </c>
      <c r="H5350" s="634">
        <v>100000</v>
      </c>
      <c r="I5350" s="39" t="s">
        <v>2178</v>
      </c>
      <c r="J5350" s="184" t="s">
        <v>6848</v>
      </c>
      <c r="K5350" s="217">
        <v>324</v>
      </c>
      <c r="L5350" s="98" t="s">
        <v>6843</v>
      </c>
    </row>
    <row r="5351" spans="1:12" ht="63.75" hidden="1" x14ac:dyDescent="0.2">
      <c r="A5351" s="3">
        <v>5345</v>
      </c>
      <c r="B5351" s="97">
        <v>7202</v>
      </c>
      <c r="C5351" s="520" t="s">
        <v>8999</v>
      </c>
      <c r="D5351" s="51">
        <v>100</v>
      </c>
      <c r="E5351" s="51"/>
      <c r="F5351" s="97" t="s">
        <v>5902</v>
      </c>
      <c r="G5351" s="508" t="s">
        <v>8779</v>
      </c>
      <c r="H5351" s="634">
        <v>170000</v>
      </c>
      <c r="I5351" s="39" t="s">
        <v>2178</v>
      </c>
      <c r="J5351" s="184" t="s">
        <v>6850</v>
      </c>
      <c r="K5351" s="217">
        <v>324</v>
      </c>
      <c r="L5351" s="98" t="s">
        <v>6843</v>
      </c>
    </row>
    <row r="5352" spans="1:12" ht="63.75" hidden="1" x14ac:dyDescent="0.2">
      <c r="A5352" s="3">
        <v>5346</v>
      </c>
      <c r="B5352" s="97">
        <v>7202</v>
      </c>
      <c r="C5352" s="520" t="s">
        <v>9000</v>
      </c>
      <c r="D5352" s="51">
        <v>50</v>
      </c>
      <c r="E5352" s="51"/>
      <c r="F5352" s="97" t="s">
        <v>5902</v>
      </c>
      <c r="G5352" s="508" t="s">
        <v>8998</v>
      </c>
      <c r="H5352" s="634">
        <v>150000</v>
      </c>
      <c r="I5352" s="39" t="s">
        <v>2178</v>
      </c>
      <c r="J5352" s="184" t="s">
        <v>6847</v>
      </c>
      <c r="K5352" s="217">
        <v>324</v>
      </c>
      <c r="L5352" s="98" t="s">
        <v>6843</v>
      </c>
    </row>
    <row r="5353" spans="1:12" ht="63.75" hidden="1" x14ac:dyDescent="0.2">
      <c r="A5353" s="3">
        <v>5347</v>
      </c>
      <c r="B5353" s="97">
        <v>7202</v>
      </c>
      <c r="C5353" s="520" t="s">
        <v>9001</v>
      </c>
      <c r="D5353" s="51">
        <v>20</v>
      </c>
      <c r="E5353" s="51"/>
      <c r="F5353" s="97" t="s">
        <v>5902</v>
      </c>
      <c r="G5353" s="508" t="s">
        <v>8484</v>
      </c>
      <c r="H5353" s="634">
        <v>130000</v>
      </c>
      <c r="I5353" s="39" t="s">
        <v>2178</v>
      </c>
      <c r="J5353" s="184" t="s">
        <v>6848</v>
      </c>
      <c r="K5353" s="217">
        <v>324</v>
      </c>
      <c r="L5353" s="98" t="s">
        <v>6843</v>
      </c>
    </row>
    <row r="5354" spans="1:12" ht="63.75" hidden="1" x14ac:dyDescent="0.2">
      <c r="A5354" s="3">
        <v>5348</v>
      </c>
      <c r="B5354" s="97">
        <v>7202</v>
      </c>
      <c r="C5354" s="520" t="s">
        <v>9002</v>
      </c>
      <c r="D5354" s="51">
        <v>15</v>
      </c>
      <c r="E5354" s="51"/>
      <c r="F5354" s="97" t="s">
        <v>5902</v>
      </c>
      <c r="G5354" s="508" t="s">
        <v>8484</v>
      </c>
      <c r="H5354" s="634">
        <v>42000</v>
      </c>
      <c r="I5354" s="39" t="s">
        <v>141</v>
      </c>
      <c r="J5354" s="184" t="s">
        <v>6849</v>
      </c>
      <c r="K5354" s="217">
        <v>314</v>
      </c>
      <c r="L5354" s="98" t="s">
        <v>6843</v>
      </c>
    </row>
    <row r="5355" spans="1:12" ht="63.75" hidden="1" x14ac:dyDescent="0.2">
      <c r="A5355" s="3">
        <v>5349</v>
      </c>
      <c r="B5355" s="97">
        <v>7202</v>
      </c>
      <c r="C5355" s="520" t="s">
        <v>9003</v>
      </c>
      <c r="D5355" s="51">
        <v>12</v>
      </c>
      <c r="E5355" s="51"/>
      <c r="F5355" s="97" t="s">
        <v>5902</v>
      </c>
      <c r="G5355" s="508" t="s">
        <v>8484</v>
      </c>
      <c r="H5355" s="634">
        <v>30000</v>
      </c>
      <c r="I5355" s="39" t="s">
        <v>141</v>
      </c>
      <c r="J5355" s="184" t="s">
        <v>6850</v>
      </c>
      <c r="K5355" s="217">
        <v>314</v>
      </c>
      <c r="L5355" s="98" t="s">
        <v>6843</v>
      </c>
    </row>
    <row r="5356" spans="1:12" ht="63.75" hidden="1" x14ac:dyDescent="0.2">
      <c r="A5356" s="3">
        <v>5350</v>
      </c>
      <c r="B5356" s="97">
        <v>7202</v>
      </c>
      <c r="C5356" s="520" t="s">
        <v>9004</v>
      </c>
      <c r="D5356" s="51">
        <v>0.5</v>
      </c>
      <c r="E5356" s="51"/>
      <c r="F5356" s="97" t="s">
        <v>5902</v>
      </c>
      <c r="G5356" s="508" t="s">
        <v>9005</v>
      </c>
      <c r="H5356" s="634">
        <v>149750</v>
      </c>
      <c r="I5356" s="39" t="s">
        <v>2178</v>
      </c>
      <c r="J5356" s="184" t="s">
        <v>6848</v>
      </c>
      <c r="K5356" s="217">
        <v>324</v>
      </c>
      <c r="L5356" s="98" t="s">
        <v>6843</v>
      </c>
    </row>
    <row r="5357" spans="1:12" ht="63.75" hidden="1" x14ac:dyDescent="0.2">
      <c r="A5357" s="3">
        <v>5351</v>
      </c>
      <c r="B5357" s="97">
        <v>7202</v>
      </c>
      <c r="C5357" s="520" t="s">
        <v>9006</v>
      </c>
      <c r="D5357" s="51">
        <v>15</v>
      </c>
      <c r="E5357" s="51"/>
      <c r="F5357" s="97" t="s">
        <v>5902</v>
      </c>
      <c r="G5357" s="508" t="s">
        <v>9005</v>
      </c>
      <c r="H5357" s="634">
        <v>142500</v>
      </c>
      <c r="I5357" s="39" t="s">
        <v>136</v>
      </c>
      <c r="J5357" s="184" t="s">
        <v>6849</v>
      </c>
      <c r="K5357" s="217">
        <v>304</v>
      </c>
      <c r="L5357" s="98" t="s">
        <v>6843</v>
      </c>
    </row>
    <row r="5358" spans="1:12" ht="63.75" hidden="1" x14ac:dyDescent="0.2">
      <c r="A5358" s="3">
        <v>5352</v>
      </c>
      <c r="B5358" s="97">
        <v>7202</v>
      </c>
      <c r="C5358" s="520" t="s">
        <v>9007</v>
      </c>
      <c r="D5358" s="51">
        <v>30</v>
      </c>
      <c r="E5358" s="51"/>
      <c r="F5358" s="97" t="s">
        <v>5902</v>
      </c>
      <c r="G5358" s="508" t="s">
        <v>8484</v>
      </c>
      <c r="H5358" s="634">
        <v>99000</v>
      </c>
      <c r="I5358" s="39" t="s">
        <v>136</v>
      </c>
      <c r="J5358" s="184" t="s">
        <v>6847</v>
      </c>
      <c r="K5358" s="217">
        <v>304</v>
      </c>
      <c r="L5358" s="98" t="s">
        <v>6843</v>
      </c>
    </row>
    <row r="5359" spans="1:12" ht="63.75" hidden="1" x14ac:dyDescent="0.2">
      <c r="A5359" s="3">
        <v>5353</v>
      </c>
      <c r="B5359" s="97">
        <v>7202</v>
      </c>
      <c r="C5359" s="520" t="s">
        <v>9008</v>
      </c>
      <c r="D5359" s="51">
        <v>6</v>
      </c>
      <c r="E5359" s="51"/>
      <c r="F5359" s="97" t="s">
        <v>5902</v>
      </c>
      <c r="G5359" s="508" t="s">
        <v>9009</v>
      </c>
      <c r="H5359" s="634">
        <v>81000</v>
      </c>
      <c r="I5359" s="39" t="s">
        <v>136</v>
      </c>
      <c r="J5359" s="184" t="s">
        <v>6849</v>
      </c>
      <c r="K5359" s="217">
        <v>304</v>
      </c>
      <c r="L5359" s="98" t="s">
        <v>6843</v>
      </c>
    </row>
    <row r="5360" spans="1:12" ht="63.75" hidden="1" x14ac:dyDescent="0.2">
      <c r="A5360" s="3">
        <v>5354</v>
      </c>
      <c r="B5360" s="97">
        <v>7202</v>
      </c>
      <c r="C5360" s="520" t="s">
        <v>9010</v>
      </c>
      <c r="D5360" s="51">
        <v>30</v>
      </c>
      <c r="E5360" s="51"/>
      <c r="F5360" s="97" t="s">
        <v>5902</v>
      </c>
      <c r="G5360" s="508" t="s">
        <v>9009</v>
      </c>
      <c r="H5360" s="634">
        <v>171000</v>
      </c>
      <c r="I5360" s="39" t="s">
        <v>136</v>
      </c>
      <c r="J5360" s="184" t="s">
        <v>6850</v>
      </c>
      <c r="K5360" s="217">
        <v>304</v>
      </c>
      <c r="L5360" s="98" t="s">
        <v>6843</v>
      </c>
    </row>
    <row r="5361" spans="1:12" ht="76.5" hidden="1" x14ac:dyDescent="0.2">
      <c r="A5361" s="3">
        <v>5355</v>
      </c>
      <c r="B5361" s="97">
        <v>7202</v>
      </c>
      <c r="C5361" s="520" t="s">
        <v>9011</v>
      </c>
      <c r="D5361" s="51">
        <v>30</v>
      </c>
      <c r="E5361" s="51"/>
      <c r="F5361" s="97" t="s">
        <v>5902</v>
      </c>
      <c r="G5361" s="508" t="s">
        <v>9009</v>
      </c>
      <c r="H5361" s="634">
        <v>1026000</v>
      </c>
      <c r="I5361" s="39" t="s">
        <v>141</v>
      </c>
      <c r="J5361" s="184" t="s">
        <v>6847</v>
      </c>
      <c r="K5361" s="217">
        <v>314</v>
      </c>
      <c r="L5361" s="98" t="s">
        <v>6843</v>
      </c>
    </row>
    <row r="5362" spans="1:12" ht="63.75" hidden="1" x14ac:dyDescent="0.2">
      <c r="A5362" s="3">
        <v>5356</v>
      </c>
      <c r="B5362" s="97">
        <v>7202</v>
      </c>
      <c r="C5362" s="520" t="s">
        <v>9012</v>
      </c>
      <c r="D5362" s="51">
        <v>30</v>
      </c>
      <c r="E5362" s="51"/>
      <c r="F5362" s="97" t="s">
        <v>5902</v>
      </c>
      <c r="G5362" s="508" t="s">
        <v>9009</v>
      </c>
      <c r="H5362" s="634">
        <v>243000</v>
      </c>
      <c r="I5362" s="39" t="s">
        <v>141</v>
      </c>
      <c r="J5362" s="184" t="s">
        <v>6848</v>
      </c>
      <c r="K5362" s="217">
        <v>314</v>
      </c>
      <c r="L5362" s="98" t="s">
        <v>6843</v>
      </c>
    </row>
    <row r="5363" spans="1:12" ht="63.75" hidden="1" x14ac:dyDescent="0.2">
      <c r="A5363" s="3">
        <v>5357</v>
      </c>
      <c r="B5363" s="97">
        <v>7202</v>
      </c>
      <c r="C5363" s="520" t="s">
        <v>9013</v>
      </c>
      <c r="D5363" s="51">
        <v>50</v>
      </c>
      <c r="E5363" s="51"/>
      <c r="F5363" s="97" t="s">
        <v>5902</v>
      </c>
      <c r="G5363" s="508" t="s">
        <v>9014</v>
      </c>
      <c r="H5363" s="634">
        <v>800000</v>
      </c>
      <c r="I5363" s="39" t="s">
        <v>141</v>
      </c>
      <c r="J5363" s="184" t="s">
        <v>6850</v>
      </c>
      <c r="K5363" s="217">
        <v>314</v>
      </c>
      <c r="L5363" s="98" t="s">
        <v>6843</v>
      </c>
    </row>
    <row r="5364" spans="1:12" ht="63.75" hidden="1" x14ac:dyDescent="0.2">
      <c r="A5364" s="3">
        <v>5358</v>
      </c>
      <c r="B5364" s="97">
        <v>7202</v>
      </c>
      <c r="C5364" s="520" t="s">
        <v>9015</v>
      </c>
      <c r="D5364" s="51">
        <v>30</v>
      </c>
      <c r="E5364" s="51"/>
      <c r="F5364" s="97" t="s">
        <v>5902</v>
      </c>
      <c r="G5364" s="508" t="s">
        <v>9014</v>
      </c>
      <c r="H5364" s="634">
        <v>687000</v>
      </c>
      <c r="I5364" s="39" t="s">
        <v>141</v>
      </c>
      <c r="J5364" s="184" t="s">
        <v>6847</v>
      </c>
      <c r="K5364" s="217">
        <v>314</v>
      </c>
      <c r="L5364" s="98" t="s">
        <v>6843</v>
      </c>
    </row>
    <row r="5365" spans="1:12" ht="63.75" hidden="1" x14ac:dyDescent="0.2">
      <c r="A5365" s="3">
        <v>5359</v>
      </c>
      <c r="B5365" s="97">
        <v>7202</v>
      </c>
      <c r="C5365" s="520" t="s">
        <v>9016</v>
      </c>
      <c r="D5365" s="51">
        <v>30</v>
      </c>
      <c r="E5365" s="51"/>
      <c r="F5365" s="97" t="s">
        <v>5902</v>
      </c>
      <c r="G5365" s="508" t="s">
        <v>9014</v>
      </c>
      <c r="H5365" s="634">
        <v>687000</v>
      </c>
      <c r="I5365" s="39" t="s">
        <v>141</v>
      </c>
      <c r="J5365" s="184" t="s">
        <v>6848</v>
      </c>
      <c r="K5365" s="217">
        <v>314</v>
      </c>
      <c r="L5365" s="98" t="s">
        <v>6843</v>
      </c>
    </row>
    <row r="5366" spans="1:12" ht="63.75" hidden="1" x14ac:dyDescent="0.2">
      <c r="A5366" s="3">
        <v>5360</v>
      </c>
      <c r="B5366" s="97">
        <v>7202</v>
      </c>
      <c r="C5366" s="520" t="s">
        <v>9017</v>
      </c>
      <c r="D5366" s="51">
        <v>30</v>
      </c>
      <c r="E5366" s="51"/>
      <c r="F5366" s="97" t="s">
        <v>5902</v>
      </c>
      <c r="G5366" s="508" t="s">
        <v>9014</v>
      </c>
      <c r="H5366" s="634">
        <v>1176000</v>
      </c>
      <c r="I5366" s="39" t="s">
        <v>141</v>
      </c>
      <c r="J5366" s="184" t="s">
        <v>6849</v>
      </c>
      <c r="K5366" s="217">
        <v>314</v>
      </c>
      <c r="L5366" s="98" t="s">
        <v>6843</v>
      </c>
    </row>
    <row r="5367" spans="1:12" ht="63.75" hidden="1" x14ac:dyDescent="0.2">
      <c r="A5367" s="3">
        <v>5361</v>
      </c>
      <c r="B5367" s="97">
        <v>7202</v>
      </c>
      <c r="C5367" s="520" t="s">
        <v>6839</v>
      </c>
      <c r="D5367" s="51">
        <v>1</v>
      </c>
      <c r="E5367" s="51"/>
      <c r="F5367" s="97" t="s">
        <v>5902</v>
      </c>
      <c r="G5367" s="508" t="s">
        <v>6840</v>
      </c>
      <c r="H5367" s="634">
        <v>42150000</v>
      </c>
      <c r="I5367" s="39" t="s">
        <v>6841</v>
      </c>
      <c r="J5367" s="184" t="s">
        <v>6842</v>
      </c>
      <c r="K5367" s="217">
        <v>141</v>
      </c>
      <c r="L5367" s="98" t="s">
        <v>6843</v>
      </c>
    </row>
    <row r="5368" spans="1:12" ht="63.75" hidden="1" x14ac:dyDescent="0.2">
      <c r="A5368" s="3">
        <v>5362</v>
      </c>
      <c r="B5368" s="97">
        <v>7202</v>
      </c>
      <c r="C5368" s="520" t="s">
        <v>6844</v>
      </c>
      <c r="D5368" s="51">
        <v>1</v>
      </c>
      <c r="E5368" s="51"/>
      <c r="F5368" s="97" t="s">
        <v>5902</v>
      </c>
      <c r="G5368" s="508">
        <v>7212150692192670</v>
      </c>
      <c r="H5368" s="634">
        <v>422000000</v>
      </c>
      <c r="I5368" s="39" t="s">
        <v>6845</v>
      </c>
      <c r="J5368" s="184" t="s">
        <v>6842</v>
      </c>
      <c r="K5368" s="217">
        <v>196</v>
      </c>
      <c r="L5368" s="98" t="s">
        <v>6843</v>
      </c>
    </row>
    <row r="5369" spans="1:12" ht="63.75" hidden="1" x14ac:dyDescent="0.2">
      <c r="A5369" s="3">
        <v>5363</v>
      </c>
      <c r="B5369" s="97">
        <v>7202</v>
      </c>
      <c r="C5369" s="520" t="s">
        <v>6846</v>
      </c>
      <c r="D5369" s="51">
        <v>1</v>
      </c>
      <c r="E5369" s="51"/>
      <c r="F5369" s="97" t="s">
        <v>5902</v>
      </c>
      <c r="G5369" s="508">
        <v>811015</v>
      </c>
      <c r="H5369" s="634">
        <v>670000</v>
      </c>
      <c r="I5369" s="39" t="s">
        <v>73</v>
      </c>
      <c r="J5369" s="184" t="s">
        <v>6842</v>
      </c>
      <c r="K5369" s="217">
        <v>247</v>
      </c>
      <c r="L5369" s="98" t="s">
        <v>6843</v>
      </c>
    </row>
    <row r="5370" spans="1:12" ht="63.75" hidden="1" x14ac:dyDescent="0.2">
      <c r="A5370" s="3">
        <v>5364</v>
      </c>
      <c r="B5370" s="97">
        <v>7202</v>
      </c>
      <c r="C5370" s="520" t="s">
        <v>6851</v>
      </c>
      <c r="D5370" s="51">
        <v>2</v>
      </c>
      <c r="E5370" s="51"/>
      <c r="F5370" s="97" t="s">
        <v>5902</v>
      </c>
      <c r="G5370" s="508">
        <v>40171708</v>
      </c>
      <c r="H5370" s="634">
        <v>8300</v>
      </c>
      <c r="I5370" s="39" t="s">
        <v>2178</v>
      </c>
      <c r="J5370" s="184" t="s">
        <v>6842</v>
      </c>
      <c r="K5370" s="217">
        <v>324</v>
      </c>
      <c r="L5370" s="98" t="s">
        <v>6843</v>
      </c>
    </row>
    <row r="5371" spans="1:12" ht="63.75" hidden="1" x14ac:dyDescent="0.2">
      <c r="A5371" s="3">
        <v>5365</v>
      </c>
      <c r="B5371" s="97">
        <v>7202</v>
      </c>
      <c r="C5371" s="520" t="s">
        <v>6852</v>
      </c>
      <c r="D5371" s="51">
        <v>2</v>
      </c>
      <c r="E5371" s="51"/>
      <c r="F5371" s="97" t="s">
        <v>5902</v>
      </c>
      <c r="G5371" s="508">
        <v>40171708</v>
      </c>
      <c r="H5371" s="634">
        <v>37637</v>
      </c>
      <c r="I5371" s="39" t="s">
        <v>2178</v>
      </c>
      <c r="J5371" s="184" t="s">
        <v>6842</v>
      </c>
      <c r="K5371" s="217">
        <v>324</v>
      </c>
      <c r="L5371" s="98" t="s">
        <v>6843</v>
      </c>
    </row>
    <row r="5372" spans="1:12" ht="63.75" hidden="1" x14ac:dyDescent="0.2">
      <c r="A5372" s="3">
        <v>5366</v>
      </c>
      <c r="B5372" s="97">
        <v>7202</v>
      </c>
      <c r="C5372" s="520" t="s">
        <v>6853</v>
      </c>
      <c r="D5372" s="51">
        <v>2</v>
      </c>
      <c r="E5372" s="51"/>
      <c r="F5372" s="97" t="s">
        <v>5902</v>
      </c>
      <c r="G5372" s="508">
        <v>40171708</v>
      </c>
      <c r="H5372" s="634">
        <v>3124</v>
      </c>
      <c r="I5372" s="39" t="s">
        <v>2178</v>
      </c>
      <c r="J5372" s="184" t="s">
        <v>6842</v>
      </c>
      <c r="K5372" s="217">
        <v>324</v>
      </c>
      <c r="L5372" s="98" t="s">
        <v>6843</v>
      </c>
    </row>
    <row r="5373" spans="1:12" ht="63.75" hidden="1" x14ac:dyDescent="0.2">
      <c r="A5373" s="3">
        <v>5367</v>
      </c>
      <c r="B5373" s="97">
        <v>7202</v>
      </c>
      <c r="C5373" s="520" t="s">
        <v>6854</v>
      </c>
      <c r="D5373" s="51">
        <v>2</v>
      </c>
      <c r="E5373" s="51"/>
      <c r="F5373" s="97" t="s">
        <v>5902</v>
      </c>
      <c r="G5373" s="508">
        <v>40171708</v>
      </c>
      <c r="H5373" s="634">
        <v>6982</v>
      </c>
      <c r="I5373" s="39" t="s">
        <v>2178</v>
      </c>
      <c r="J5373" s="184" t="s">
        <v>6842</v>
      </c>
      <c r="K5373" s="217">
        <v>324</v>
      </c>
      <c r="L5373" s="98" t="s">
        <v>6843</v>
      </c>
    </row>
    <row r="5374" spans="1:12" ht="63.75" hidden="1" x14ac:dyDescent="0.2">
      <c r="A5374" s="3">
        <v>5368</v>
      </c>
      <c r="B5374" s="97">
        <v>7202</v>
      </c>
      <c r="C5374" s="520" t="s">
        <v>6855</v>
      </c>
      <c r="D5374" s="51">
        <v>2</v>
      </c>
      <c r="E5374" s="51"/>
      <c r="F5374" s="97" t="s">
        <v>5902</v>
      </c>
      <c r="G5374" s="508">
        <v>40171708</v>
      </c>
      <c r="H5374" s="634">
        <v>2770</v>
      </c>
      <c r="I5374" s="39" t="s">
        <v>2178</v>
      </c>
      <c r="J5374" s="184" t="s">
        <v>6842</v>
      </c>
      <c r="K5374" s="217">
        <v>324</v>
      </c>
      <c r="L5374" s="98" t="s">
        <v>6843</v>
      </c>
    </row>
    <row r="5375" spans="1:12" ht="63.75" hidden="1" x14ac:dyDescent="0.2">
      <c r="A5375" s="3">
        <v>5369</v>
      </c>
      <c r="B5375" s="97">
        <v>7202</v>
      </c>
      <c r="C5375" s="520" t="s">
        <v>6856</v>
      </c>
      <c r="D5375" s="51">
        <v>2</v>
      </c>
      <c r="E5375" s="51"/>
      <c r="F5375" s="97" t="s">
        <v>5902</v>
      </c>
      <c r="G5375" s="508">
        <v>40171708</v>
      </c>
      <c r="H5375" s="634">
        <v>28000</v>
      </c>
      <c r="I5375" s="39" t="s">
        <v>2178</v>
      </c>
      <c r="J5375" s="184" t="s">
        <v>6842</v>
      </c>
      <c r="K5375" s="217">
        <v>324</v>
      </c>
      <c r="L5375" s="98" t="s">
        <v>6843</v>
      </c>
    </row>
    <row r="5376" spans="1:12" ht="63.75" hidden="1" x14ac:dyDescent="0.2">
      <c r="A5376" s="3">
        <v>5370</v>
      </c>
      <c r="B5376" s="97">
        <v>7202</v>
      </c>
      <c r="C5376" s="520" t="s">
        <v>6857</v>
      </c>
      <c r="D5376" s="51">
        <v>2</v>
      </c>
      <c r="E5376" s="51"/>
      <c r="F5376" s="97" t="s">
        <v>5902</v>
      </c>
      <c r="G5376" s="508">
        <v>40171708</v>
      </c>
      <c r="H5376" s="634">
        <v>36600</v>
      </c>
      <c r="I5376" s="39" t="s">
        <v>2178</v>
      </c>
      <c r="J5376" s="184" t="s">
        <v>6842</v>
      </c>
      <c r="K5376" s="217">
        <v>324</v>
      </c>
      <c r="L5376" s="98" t="s">
        <v>6843</v>
      </c>
    </row>
    <row r="5377" spans="1:12" ht="63.75" hidden="1" x14ac:dyDescent="0.2">
      <c r="A5377" s="3">
        <v>5371</v>
      </c>
      <c r="B5377" s="97">
        <v>7202</v>
      </c>
      <c r="C5377" s="520" t="s">
        <v>6858</v>
      </c>
      <c r="D5377" s="51">
        <v>2</v>
      </c>
      <c r="E5377" s="51"/>
      <c r="F5377" s="97" t="s">
        <v>5902</v>
      </c>
      <c r="G5377" s="508">
        <v>40171708</v>
      </c>
      <c r="H5377" s="634">
        <v>43940</v>
      </c>
      <c r="I5377" s="39" t="s">
        <v>2178</v>
      </c>
      <c r="J5377" s="184" t="s">
        <v>6842</v>
      </c>
      <c r="K5377" s="217">
        <v>324</v>
      </c>
      <c r="L5377" s="98" t="s">
        <v>6843</v>
      </c>
    </row>
    <row r="5378" spans="1:12" ht="63.75" hidden="1" x14ac:dyDescent="0.2">
      <c r="A5378" s="3">
        <v>5372</v>
      </c>
      <c r="B5378" s="97">
        <v>7202</v>
      </c>
      <c r="C5378" s="520" t="s">
        <v>6859</v>
      </c>
      <c r="D5378" s="51">
        <v>2</v>
      </c>
      <c r="E5378" s="51"/>
      <c r="F5378" s="97" t="s">
        <v>5902</v>
      </c>
      <c r="G5378" s="508">
        <v>40171708</v>
      </c>
      <c r="H5378" s="634">
        <v>4355</v>
      </c>
      <c r="I5378" s="39" t="s">
        <v>2178</v>
      </c>
      <c r="J5378" s="184" t="s">
        <v>6842</v>
      </c>
      <c r="K5378" s="217">
        <v>324</v>
      </c>
      <c r="L5378" s="98" t="s">
        <v>6843</v>
      </c>
    </row>
    <row r="5379" spans="1:12" ht="63.75" hidden="1" x14ac:dyDescent="0.2">
      <c r="A5379" s="3">
        <v>5373</v>
      </c>
      <c r="B5379" s="97">
        <v>7202</v>
      </c>
      <c r="C5379" s="520" t="s">
        <v>6860</v>
      </c>
      <c r="D5379" s="51">
        <v>2</v>
      </c>
      <c r="E5379" s="51"/>
      <c r="F5379" s="97" t="s">
        <v>5902</v>
      </c>
      <c r="G5379" s="508">
        <v>40171708</v>
      </c>
      <c r="H5379" s="634">
        <v>5194</v>
      </c>
      <c r="I5379" s="39" t="s">
        <v>2178</v>
      </c>
      <c r="J5379" s="184" t="s">
        <v>6842</v>
      </c>
      <c r="K5379" s="217">
        <v>324</v>
      </c>
      <c r="L5379" s="98" t="s">
        <v>6843</v>
      </c>
    </row>
    <row r="5380" spans="1:12" ht="63.75" hidden="1" x14ac:dyDescent="0.2">
      <c r="A5380" s="3">
        <v>5374</v>
      </c>
      <c r="B5380" s="97">
        <v>7202</v>
      </c>
      <c r="C5380" s="520" t="s">
        <v>6861</v>
      </c>
      <c r="D5380" s="51">
        <v>2</v>
      </c>
      <c r="E5380" s="51"/>
      <c r="F5380" s="97" t="s">
        <v>5902</v>
      </c>
      <c r="G5380" s="508">
        <v>40171708</v>
      </c>
      <c r="H5380" s="634">
        <v>3862</v>
      </c>
      <c r="I5380" s="39" t="s">
        <v>2178</v>
      </c>
      <c r="J5380" s="184" t="s">
        <v>6842</v>
      </c>
      <c r="K5380" s="217">
        <v>324</v>
      </c>
      <c r="L5380" s="98" t="s">
        <v>6843</v>
      </c>
    </row>
    <row r="5381" spans="1:12" ht="63.75" hidden="1" x14ac:dyDescent="0.2">
      <c r="A5381" s="3">
        <v>5375</v>
      </c>
      <c r="B5381" s="97">
        <v>7202</v>
      </c>
      <c r="C5381" s="520" t="s">
        <v>6862</v>
      </c>
      <c r="D5381" s="51">
        <v>2</v>
      </c>
      <c r="E5381" s="51"/>
      <c r="F5381" s="97" t="s">
        <v>5902</v>
      </c>
      <c r="G5381" s="508">
        <v>40171708</v>
      </c>
      <c r="H5381" s="634">
        <v>1496</v>
      </c>
      <c r="I5381" s="39" t="s">
        <v>2178</v>
      </c>
      <c r="J5381" s="184" t="s">
        <v>6842</v>
      </c>
      <c r="K5381" s="217">
        <v>324</v>
      </c>
      <c r="L5381" s="98" t="s">
        <v>6843</v>
      </c>
    </row>
    <row r="5382" spans="1:12" ht="63.75" hidden="1" x14ac:dyDescent="0.2">
      <c r="A5382" s="3">
        <v>5376</v>
      </c>
      <c r="B5382" s="97">
        <v>7202</v>
      </c>
      <c r="C5382" s="520" t="s">
        <v>6863</v>
      </c>
      <c r="D5382" s="51">
        <v>2</v>
      </c>
      <c r="E5382" s="51"/>
      <c r="F5382" s="97" t="s">
        <v>5902</v>
      </c>
      <c r="G5382" s="508">
        <v>40171708</v>
      </c>
      <c r="H5382" s="634">
        <v>7863</v>
      </c>
      <c r="I5382" s="39" t="s">
        <v>2178</v>
      </c>
      <c r="J5382" s="184" t="s">
        <v>6842</v>
      </c>
      <c r="K5382" s="217">
        <v>324</v>
      </c>
      <c r="L5382" s="98" t="s">
        <v>6843</v>
      </c>
    </row>
    <row r="5383" spans="1:12" ht="63.75" hidden="1" x14ac:dyDescent="0.2">
      <c r="A5383" s="3">
        <v>5377</v>
      </c>
      <c r="B5383" s="97">
        <v>7202</v>
      </c>
      <c r="C5383" s="520" t="s">
        <v>6864</v>
      </c>
      <c r="D5383" s="51">
        <v>2</v>
      </c>
      <c r="E5383" s="51"/>
      <c r="F5383" s="97" t="s">
        <v>5902</v>
      </c>
      <c r="G5383" s="508">
        <v>40171708</v>
      </c>
      <c r="H5383" s="634">
        <v>7369</v>
      </c>
      <c r="I5383" s="39" t="s">
        <v>2178</v>
      </c>
      <c r="J5383" s="184" t="s">
        <v>6842</v>
      </c>
      <c r="K5383" s="217">
        <v>324</v>
      </c>
      <c r="L5383" s="98" t="s">
        <v>6843</v>
      </c>
    </row>
    <row r="5384" spans="1:12" ht="63.75" hidden="1" x14ac:dyDescent="0.2">
      <c r="A5384" s="3">
        <v>5378</v>
      </c>
      <c r="B5384" s="97">
        <v>7202</v>
      </c>
      <c r="C5384" s="520" t="s">
        <v>6865</v>
      </c>
      <c r="D5384" s="51">
        <v>2</v>
      </c>
      <c r="E5384" s="51"/>
      <c r="F5384" s="97" t="s">
        <v>5902</v>
      </c>
      <c r="G5384" s="508">
        <v>40171708</v>
      </c>
      <c r="H5384" s="634">
        <v>3300</v>
      </c>
      <c r="I5384" s="39" t="s">
        <v>2178</v>
      </c>
      <c r="J5384" s="184" t="s">
        <v>6842</v>
      </c>
      <c r="K5384" s="217">
        <v>324</v>
      </c>
      <c r="L5384" s="98" t="s">
        <v>6843</v>
      </c>
    </row>
    <row r="5385" spans="1:12" ht="63.75" hidden="1" x14ac:dyDescent="0.2">
      <c r="A5385" s="3">
        <v>5379</v>
      </c>
      <c r="B5385" s="97">
        <v>7202</v>
      </c>
      <c r="C5385" s="520" t="s">
        <v>6866</v>
      </c>
      <c r="D5385" s="51">
        <v>2</v>
      </c>
      <c r="E5385" s="51"/>
      <c r="F5385" s="97" t="s">
        <v>5902</v>
      </c>
      <c r="G5385" s="508">
        <v>40171708</v>
      </c>
      <c r="H5385" s="634">
        <v>4820</v>
      </c>
      <c r="I5385" s="39" t="s">
        <v>2178</v>
      </c>
      <c r="J5385" s="184" t="s">
        <v>6842</v>
      </c>
      <c r="K5385" s="217">
        <v>324</v>
      </c>
      <c r="L5385" s="98" t="s">
        <v>6843</v>
      </c>
    </row>
    <row r="5386" spans="1:12" ht="63.75" hidden="1" x14ac:dyDescent="0.2">
      <c r="A5386" s="3">
        <v>5380</v>
      </c>
      <c r="B5386" s="97">
        <v>7202</v>
      </c>
      <c r="C5386" s="520" t="s">
        <v>6867</v>
      </c>
      <c r="D5386" s="51">
        <v>2</v>
      </c>
      <c r="E5386" s="51"/>
      <c r="F5386" s="97" t="s">
        <v>5902</v>
      </c>
      <c r="G5386" s="508">
        <v>40171708</v>
      </c>
      <c r="H5386" s="634">
        <v>3875</v>
      </c>
      <c r="I5386" s="39" t="s">
        <v>2178</v>
      </c>
      <c r="J5386" s="184" t="s">
        <v>6842</v>
      </c>
      <c r="K5386" s="217">
        <v>324</v>
      </c>
      <c r="L5386" s="98" t="s">
        <v>6843</v>
      </c>
    </row>
    <row r="5387" spans="1:12" ht="63.75" hidden="1" x14ac:dyDescent="0.2">
      <c r="A5387" s="3">
        <v>5381</v>
      </c>
      <c r="B5387" s="97">
        <v>7202</v>
      </c>
      <c r="C5387" s="520" t="s">
        <v>6868</v>
      </c>
      <c r="D5387" s="51">
        <v>2</v>
      </c>
      <c r="E5387" s="51"/>
      <c r="F5387" s="97" t="s">
        <v>5902</v>
      </c>
      <c r="G5387" s="508">
        <v>40171708</v>
      </c>
      <c r="H5387" s="634">
        <v>3588</v>
      </c>
      <c r="I5387" s="39" t="s">
        <v>2178</v>
      </c>
      <c r="J5387" s="184" t="s">
        <v>6842</v>
      </c>
      <c r="K5387" s="217">
        <v>324</v>
      </c>
      <c r="L5387" s="98" t="s">
        <v>6843</v>
      </c>
    </row>
    <row r="5388" spans="1:12" ht="63.75" hidden="1" x14ac:dyDescent="0.2">
      <c r="A5388" s="3">
        <v>5382</v>
      </c>
      <c r="B5388" s="97">
        <v>7202</v>
      </c>
      <c r="C5388" s="520" t="s">
        <v>6869</v>
      </c>
      <c r="D5388" s="51">
        <v>2</v>
      </c>
      <c r="E5388" s="51"/>
      <c r="F5388" s="97" t="s">
        <v>5902</v>
      </c>
      <c r="G5388" s="508">
        <v>40171708</v>
      </c>
      <c r="H5388" s="634">
        <v>67258</v>
      </c>
      <c r="I5388" s="39" t="s">
        <v>2178</v>
      </c>
      <c r="J5388" s="184" t="s">
        <v>6842</v>
      </c>
      <c r="K5388" s="217">
        <v>324</v>
      </c>
      <c r="L5388" s="98" t="s">
        <v>6843</v>
      </c>
    </row>
    <row r="5389" spans="1:12" ht="63.75" hidden="1" x14ac:dyDescent="0.2">
      <c r="A5389" s="3">
        <v>5383</v>
      </c>
      <c r="B5389" s="97">
        <v>7202</v>
      </c>
      <c r="C5389" s="520" t="s">
        <v>6870</v>
      </c>
      <c r="D5389" s="51">
        <v>2</v>
      </c>
      <c r="E5389" s="51"/>
      <c r="F5389" s="97" t="s">
        <v>5902</v>
      </c>
      <c r="G5389" s="508">
        <v>40171708</v>
      </c>
      <c r="H5389" s="634">
        <v>1732</v>
      </c>
      <c r="I5389" s="39" t="s">
        <v>2178</v>
      </c>
      <c r="J5389" s="184" t="s">
        <v>6842</v>
      </c>
      <c r="K5389" s="217">
        <v>324</v>
      </c>
      <c r="L5389" s="98" t="s">
        <v>6843</v>
      </c>
    </row>
    <row r="5390" spans="1:12" ht="63.75" hidden="1" x14ac:dyDescent="0.2">
      <c r="A5390" s="3">
        <v>5384</v>
      </c>
      <c r="B5390" s="97">
        <v>7202</v>
      </c>
      <c r="C5390" s="520" t="s">
        <v>6871</v>
      </c>
      <c r="D5390" s="51">
        <v>2</v>
      </c>
      <c r="E5390" s="51"/>
      <c r="F5390" s="97" t="s">
        <v>5902</v>
      </c>
      <c r="G5390" s="508">
        <v>40171708</v>
      </c>
      <c r="H5390" s="634">
        <v>88353</v>
      </c>
      <c r="I5390" s="39" t="s">
        <v>2178</v>
      </c>
      <c r="J5390" s="184" t="s">
        <v>6842</v>
      </c>
      <c r="K5390" s="217">
        <v>324</v>
      </c>
      <c r="L5390" s="98" t="s">
        <v>6843</v>
      </c>
    </row>
    <row r="5391" spans="1:12" ht="63.75" hidden="1" x14ac:dyDescent="0.2">
      <c r="A5391" s="3">
        <v>5385</v>
      </c>
      <c r="B5391" s="97">
        <v>7202</v>
      </c>
      <c r="C5391" s="520" t="s">
        <v>6872</v>
      </c>
      <c r="D5391" s="51">
        <v>2</v>
      </c>
      <c r="E5391" s="51"/>
      <c r="F5391" s="97" t="s">
        <v>5902</v>
      </c>
      <c r="G5391" s="508">
        <v>40171708</v>
      </c>
      <c r="H5391" s="634">
        <v>109436</v>
      </c>
      <c r="I5391" s="39" t="s">
        <v>2178</v>
      </c>
      <c r="J5391" s="184" t="s">
        <v>6842</v>
      </c>
      <c r="K5391" s="217">
        <v>324</v>
      </c>
      <c r="L5391" s="98" t="s">
        <v>6843</v>
      </c>
    </row>
    <row r="5392" spans="1:12" ht="63.75" hidden="1" x14ac:dyDescent="0.2">
      <c r="A5392" s="3">
        <v>5386</v>
      </c>
      <c r="B5392" s="97">
        <v>7202</v>
      </c>
      <c r="C5392" s="520" t="s">
        <v>6873</v>
      </c>
      <c r="D5392" s="51">
        <v>2</v>
      </c>
      <c r="E5392" s="51"/>
      <c r="F5392" s="97" t="s">
        <v>5902</v>
      </c>
      <c r="G5392" s="508">
        <v>40171708</v>
      </c>
      <c r="H5392" s="634">
        <v>11550</v>
      </c>
      <c r="I5392" s="39" t="s">
        <v>2178</v>
      </c>
      <c r="J5392" s="184" t="s">
        <v>6842</v>
      </c>
      <c r="K5392" s="217">
        <v>324</v>
      </c>
      <c r="L5392" s="98" t="s">
        <v>6843</v>
      </c>
    </row>
    <row r="5393" spans="1:12" ht="63.75" hidden="1" x14ac:dyDescent="0.2">
      <c r="A5393" s="3">
        <v>5387</v>
      </c>
      <c r="B5393" s="97">
        <v>7202</v>
      </c>
      <c r="C5393" s="520" t="s">
        <v>6874</v>
      </c>
      <c r="D5393" s="51">
        <v>2</v>
      </c>
      <c r="E5393" s="51"/>
      <c r="F5393" s="97" t="s">
        <v>5902</v>
      </c>
      <c r="G5393" s="508">
        <v>40171708</v>
      </c>
      <c r="H5393" s="634">
        <v>350</v>
      </c>
      <c r="I5393" s="39" t="s">
        <v>2178</v>
      </c>
      <c r="J5393" s="184" t="s">
        <v>6842</v>
      </c>
      <c r="K5393" s="217">
        <v>324</v>
      </c>
      <c r="L5393" s="98" t="s">
        <v>6843</v>
      </c>
    </row>
    <row r="5394" spans="1:12" ht="63.75" hidden="1" x14ac:dyDescent="0.2">
      <c r="A5394" s="3">
        <v>5388</v>
      </c>
      <c r="B5394" s="97">
        <v>7202</v>
      </c>
      <c r="C5394" s="520" t="s">
        <v>6875</v>
      </c>
      <c r="D5394" s="51">
        <v>2</v>
      </c>
      <c r="E5394" s="51"/>
      <c r="F5394" s="97" t="s">
        <v>5902</v>
      </c>
      <c r="G5394" s="508">
        <v>40171708</v>
      </c>
      <c r="H5394" s="634">
        <v>24580</v>
      </c>
      <c r="I5394" s="39" t="s">
        <v>2178</v>
      </c>
      <c r="J5394" s="184" t="s">
        <v>6842</v>
      </c>
      <c r="K5394" s="217">
        <v>324</v>
      </c>
      <c r="L5394" s="98" t="s">
        <v>6843</v>
      </c>
    </row>
    <row r="5395" spans="1:12" ht="63.75" hidden="1" x14ac:dyDescent="0.2">
      <c r="A5395" s="3">
        <v>5389</v>
      </c>
      <c r="B5395" s="97">
        <v>7202</v>
      </c>
      <c r="C5395" s="520" t="s">
        <v>6876</v>
      </c>
      <c r="D5395" s="51">
        <v>2</v>
      </c>
      <c r="E5395" s="51"/>
      <c r="F5395" s="97" t="s">
        <v>5902</v>
      </c>
      <c r="G5395" s="508">
        <v>40171708</v>
      </c>
      <c r="H5395" s="634">
        <v>511</v>
      </c>
      <c r="I5395" s="39" t="s">
        <v>2178</v>
      </c>
      <c r="J5395" s="184" t="s">
        <v>6842</v>
      </c>
      <c r="K5395" s="217">
        <v>324</v>
      </c>
      <c r="L5395" s="98" t="s">
        <v>6843</v>
      </c>
    </row>
    <row r="5396" spans="1:12" ht="63.75" hidden="1" x14ac:dyDescent="0.2">
      <c r="A5396" s="3">
        <v>5390</v>
      </c>
      <c r="B5396" s="97">
        <v>7202</v>
      </c>
      <c r="C5396" s="520" t="s">
        <v>6877</v>
      </c>
      <c r="D5396" s="51">
        <v>2</v>
      </c>
      <c r="E5396" s="51"/>
      <c r="F5396" s="97" t="s">
        <v>5902</v>
      </c>
      <c r="G5396" s="508">
        <v>40171708</v>
      </c>
      <c r="H5396" s="634">
        <v>77402</v>
      </c>
      <c r="I5396" s="39" t="s">
        <v>2178</v>
      </c>
      <c r="J5396" s="184" t="s">
        <v>6842</v>
      </c>
      <c r="K5396" s="217">
        <v>324</v>
      </c>
      <c r="L5396" s="98" t="s">
        <v>6843</v>
      </c>
    </row>
    <row r="5397" spans="1:12" ht="63.75" hidden="1" x14ac:dyDescent="0.2">
      <c r="A5397" s="3">
        <v>5391</v>
      </c>
      <c r="B5397" s="97">
        <v>7202</v>
      </c>
      <c r="C5397" s="520" t="s">
        <v>6878</v>
      </c>
      <c r="D5397" s="51">
        <v>2</v>
      </c>
      <c r="E5397" s="51"/>
      <c r="F5397" s="97" t="s">
        <v>5902</v>
      </c>
      <c r="G5397" s="508">
        <v>40171708</v>
      </c>
      <c r="H5397" s="634">
        <v>946</v>
      </c>
      <c r="I5397" s="39" t="s">
        <v>2178</v>
      </c>
      <c r="J5397" s="184" t="s">
        <v>6842</v>
      </c>
      <c r="K5397" s="217">
        <v>324</v>
      </c>
      <c r="L5397" s="98" t="s">
        <v>6843</v>
      </c>
    </row>
    <row r="5398" spans="1:12" ht="63.75" hidden="1" x14ac:dyDescent="0.2">
      <c r="A5398" s="3">
        <v>5392</v>
      </c>
      <c r="B5398" s="97">
        <v>7202</v>
      </c>
      <c r="C5398" s="520" t="s">
        <v>6879</v>
      </c>
      <c r="D5398" s="51">
        <v>2</v>
      </c>
      <c r="E5398" s="51"/>
      <c r="F5398" s="97" t="s">
        <v>5902</v>
      </c>
      <c r="G5398" s="508">
        <v>40171708</v>
      </c>
      <c r="H5398" s="634">
        <v>2389</v>
      </c>
      <c r="I5398" s="39" t="s">
        <v>2178</v>
      </c>
      <c r="J5398" s="184" t="s">
        <v>6842</v>
      </c>
      <c r="K5398" s="217">
        <v>324</v>
      </c>
      <c r="L5398" s="98" t="s">
        <v>6843</v>
      </c>
    </row>
    <row r="5399" spans="1:12" ht="63.75" hidden="1" x14ac:dyDescent="0.2">
      <c r="A5399" s="3">
        <v>5393</v>
      </c>
      <c r="B5399" s="97">
        <v>7202</v>
      </c>
      <c r="C5399" s="520" t="s">
        <v>6880</v>
      </c>
      <c r="D5399" s="51">
        <v>2</v>
      </c>
      <c r="E5399" s="51"/>
      <c r="F5399" s="97" t="s">
        <v>5902</v>
      </c>
      <c r="G5399" s="508">
        <v>40171708</v>
      </c>
      <c r="H5399" s="634">
        <v>4221</v>
      </c>
      <c r="I5399" s="39" t="s">
        <v>2178</v>
      </c>
      <c r="J5399" s="184" t="s">
        <v>6842</v>
      </c>
      <c r="K5399" s="217">
        <v>324</v>
      </c>
      <c r="L5399" s="98" t="s">
        <v>6843</v>
      </c>
    </row>
    <row r="5400" spans="1:12" ht="63.75" hidden="1" x14ac:dyDescent="0.2">
      <c r="A5400" s="3">
        <v>5394</v>
      </c>
      <c r="B5400" s="97">
        <v>7202</v>
      </c>
      <c r="C5400" s="520" t="s">
        <v>6881</v>
      </c>
      <c r="D5400" s="51">
        <v>2</v>
      </c>
      <c r="E5400" s="51"/>
      <c r="F5400" s="97" t="s">
        <v>5902</v>
      </c>
      <c r="G5400" s="508">
        <v>40171708</v>
      </c>
      <c r="H5400" s="634">
        <v>5170</v>
      </c>
      <c r="I5400" s="39" t="s">
        <v>2178</v>
      </c>
      <c r="J5400" s="184" t="s">
        <v>6842</v>
      </c>
      <c r="K5400" s="217">
        <v>324</v>
      </c>
      <c r="L5400" s="98" t="s">
        <v>6843</v>
      </c>
    </row>
    <row r="5401" spans="1:12" ht="63.75" hidden="1" x14ac:dyDescent="0.2">
      <c r="A5401" s="3">
        <v>5395</v>
      </c>
      <c r="B5401" s="97">
        <v>7202</v>
      </c>
      <c r="C5401" s="66" t="s">
        <v>6882</v>
      </c>
      <c r="D5401" s="51">
        <v>2</v>
      </c>
      <c r="E5401" s="51"/>
      <c r="F5401" s="97" t="s">
        <v>5902</v>
      </c>
      <c r="G5401" s="333">
        <v>40171708</v>
      </c>
      <c r="H5401" s="634">
        <v>2507</v>
      </c>
      <c r="I5401" s="39" t="s">
        <v>2178</v>
      </c>
      <c r="J5401" s="184" t="s">
        <v>6842</v>
      </c>
      <c r="K5401" s="217">
        <v>324</v>
      </c>
      <c r="L5401" s="98" t="s">
        <v>6843</v>
      </c>
    </row>
    <row r="5402" spans="1:12" ht="63.75" hidden="1" x14ac:dyDescent="0.2">
      <c r="A5402" s="3">
        <v>5396</v>
      </c>
      <c r="B5402" s="97">
        <v>7202</v>
      </c>
      <c r="C5402" s="66" t="s">
        <v>6883</v>
      </c>
      <c r="D5402" s="51">
        <v>2</v>
      </c>
      <c r="E5402" s="51"/>
      <c r="F5402" s="97" t="s">
        <v>5902</v>
      </c>
      <c r="G5402" s="333">
        <v>40171708</v>
      </c>
      <c r="H5402" s="634">
        <v>750</v>
      </c>
      <c r="I5402" s="39" t="s">
        <v>2178</v>
      </c>
      <c r="J5402" s="184" t="s">
        <v>6842</v>
      </c>
      <c r="K5402" s="217">
        <v>324</v>
      </c>
      <c r="L5402" s="98" t="s">
        <v>6843</v>
      </c>
    </row>
    <row r="5403" spans="1:12" ht="63.75" hidden="1" x14ac:dyDescent="0.2">
      <c r="A5403" s="3">
        <v>5397</v>
      </c>
      <c r="B5403" s="97">
        <v>7202</v>
      </c>
      <c r="C5403" s="66" t="s">
        <v>6884</v>
      </c>
      <c r="D5403" s="51">
        <v>2</v>
      </c>
      <c r="E5403" s="51"/>
      <c r="F5403" s="97" t="s">
        <v>5902</v>
      </c>
      <c r="G5403" s="333">
        <v>40171708</v>
      </c>
      <c r="H5403" s="634">
        <v>1264</v>
      </c>
      <c r="I5403" s="39" t="s">
        <v>2178</v>
      </c>
      <c r="J5403" s="184" t="s">
        <v>6842</v>
      </c>
      <c r="K5403" s="217">
        <v>324</v>
      </c>
      <c r="L5403" s="98" t="s">
        <v>6843</v>
      </c>
    </row>
    <row r="5404" spans="1:12" ht="63.75" hidden="1" x14ac:dyDescent="0.2">
      <c r="A5404" s="3">
        <v>5398</v>
      </c>
      <c r="B5404" s="97">
        <v>7202</v>
      </c>
      <c r="C5404" s="66" t="s">
        <v>6885</v>
      </c>
      <c r="D5404" s="51">
        <v>2</v>
      </c>
      <c r="E5404" s="51"/>
      <c r="F5404" s="97" t="s">
        <v>5902</v>
      </c>
      <c r="G5404" s="333">
        <v>40171708</v>
      </c>
      <c r="H5404" s="634">
        <v>15750</v>
      </c>
      <c r="I5404" s="39" t="s">
        <v>2178</v>
      </c>
      <c r="J5404" s="184" t="s">
        <v>6842</v>
      </c>
      <c r="K5404" s="217">
        <v>324</v>
      </c>
      <c r="L5404" s="98" t="s">
        <v>6843</v>
      </c>
    </row>
    <row r="5405" spans="1:12" ht="63.75" hidden="1" x14ac:dyDescent="0.2">
      <c r="A5405" s="3">
        <v>5399</v>
      </c>
      <c r="B5405" s="97">
        <v>7202</v>
      </c>
      <c r="C5405" s="66" t="s">
        <v>6886</v>
      </c>
      <c r="D5405" s="51">
        <v>2</v>
      </c>
      <c r="E5405" s="51"/>
      <c r="F5405" s="97" t="s">
        <v>5902</v>
      </c>
      <c r="G5405" s="333">
        <v>40171708</v>
      </c>
      <c r="H5405" s="634">
        <v>8273</v>
      </c>
      <c r="I5405" s="39" t="s">
        <v>2178</v>
      </c>
      <c r="J5405" s="184" t="s">
        <v>6842</v>
      </c>
      <c r="K5405" s="217">
        <v>324</v>
      </c>
      <c r="L5405" s="98" t="s">
        <v>6843</v>
      </c>
    </row>
    <row r="5406" spans="1:12" ht="63.75" hidden="1" x14ac:dyDescent="0.2">
      <c r="A5406" s="3">
        <v>5400</v>
      </c>
      <c r="B5406" s="97">
        <v>7202</v>
      </c>
      <c r="C5406" s="66" t="s">
        <v>6887</v>
      </c>
      <c r="D5406" s="51">
        <v>2</v>
      </c>
      <c r="E5406" s="51"/>
      <c r="F5406" s="97" t="s">
        <v>5902</v>
      </c>
      <c r="G5406" s="333">
        <v>40171708</v>
      </c>
      <c r="H5406" s="634">
        <v>4082</v>
      </c>
      <c r="I5406" s="39" t="s">
        <v>2178</v>
      </c>
      <c r="J5406" s="184" t="s">
        <v>6842</v>
      </c>
      <c r="K5406" s="217">
        <v>324</v>
      </c>
      <c r="L5406" s="98" t="s">
        <v>6843</v>
      </c>
    </row>
    <row r="5407" spans="1:12" ht="63.75" hidden="1" x14ac:dyDescent="0.2">
      <c r="A5407" s="3">
        <v>5401</v>
      </c>
      <c r="B5407" s="97">
        <v>7202</v>
      </c>
      <c r="C5407" s="66" t="s">
        <v>6888</v>
      </c>
      <c r="D5407" s="51">
        <v>2</v>
      </c>
      <c r="E5407" s="51"/>
      <c r="F5407" s="97" t="s">
        <v>5902</v>
      </c>
      <c r="G5407" s="333">
        <v>40171708</v>
      </c>
      <c r="H5407" s="634">
        <v>3310</v>
      </c>
      <c r="I5407" s="39" t="s">
        <v>2178</v>
      </c>
      <c r="J5407" s="184" t="s">
        <v>6842</v>
      </c>
      <c r="K5407" s="217">
        <v>324</v>
      </c>
      <c r="L5407" s="98" t="s">
        <v>6843</v>
      </c>
    </row>
    <row r="5408" spans="1:12" ht="63.75" hidden="1" x14ac:dyDescent="0.2">
      <c r="A5408" s="3">
        <v>5402</v>
      </c>
      <c r="B5408" s="97">
        <v>7202</v>
      </c>
      <c r="C5408" s="66" t="s">
        <v>6889</v>
      </c>
      <c r="D5408" s="51">
        <v>2</v>
      </c>
      <c r="E5408" s="51"/>
      <c r="F5408" s="97" t="s">
        <v>5902</v>
      </c>
      <c r="G5408" s="333">
        <v>40171708</v>
      </c>
      <c r="H5408" s="634">
        <v>7364</v>
      </c>
      <c r="I5408" s="39" t="s">
        <v>2178</v>
      </c>
      <c r="J5408" s="184" t="s">
        <v>6842</v>
      </c>
      <c r="K5408" s="217">
        <v>324</v>
      </c>
      <c r="L5408" s="98" t="s">
        <v>6843</v>
      </c>
    </row>
    <row r="5409" spans="1:12" ht="63.75" hidden="1" x14ac:dyDescent="0.2">
      <c r="A5409" s="3">
        <v>5403</v>
      </c>
      <c r="B5409" s="97">
        <v>7202</v>
      </c>
      <c r="C5409" s="66" t="s">
        <v>6890</v>
      </c>
      <c r="D5409" s="51">
        <v>2</v>
      </c>
      <c r="E5409" s="51"/>
      <c r="F5409" s="97" t="s">
        <v>5902</v>
      </c>
      <c r="G5409" s="333">
        <v>40171708</v>
      </c>
      <c r="H5409" s="634">
        <v>75017</v>
      </c>
      <c r="I5409" s="39" t="s">
        <v>2178</v>
      </c>
      <c r="J5409" s="184" t="s">
        <v>6842</v>
      </c>
      <c r="K5409" s="217">
        <v>324</v>
      </c>
      <c r="L5409" s="98" t="s">
        <v>6843</v>
      </c>
    </row>
    <row r="5410" spans="1:12" ht="63.75" hidden="1" x14ac:dyDescent="0.2">
      <c r="A5410" s="3">
        <v>5404</v>
      </c>
      <c r="B5410" s="97">
        <v>7202</v>
      </c>
      <c r="C5410" s="66" t="s">
        <v>6891</v>
      </c>
      <c r="D5410" s="51">
        <v>2</v>
      </c>
      <c r="E5410" s="51"/>
      <c r="F5410" s="97" t="s">
        <v>5902</v>
      </c>
      <c r="G5410" s="333">
        <v>40171708</v>
      </c>
      <c r="H5410" s="634">
        <v>99548</v>
      </c>
      <c r="I5410" s="39" t="s">
        <v>2178</v>
      </c>
      <c r="J5410" s="184" t="s">
        <v>6842</v>
      </c>
      <c r="K5410" s="217">
        <v>324</v>
      </c>
      <c r="L5410" s="98" t="s">
        <v>6843</v>
      </c>
    </row>
    <row r="5411" spans="1:12" ht="63.75" hidden="1" x14ac:dyDescent="0.2">
      <c r="A5411" s="3">
        <v>5405</v>
      </c>
      <c r="B5411" s="97">
        <v>7202</v>
      </c>
      <c r="C5411" s="66" t="s">
        <v>6892</v>
      </c>
      <c r="D5411" s="51">
        <v>2</v>
      </c>
      <c r="E5411" s="51"/>
      <c r="F5411" s="97" t="s">
        <v>5902</v>
      </c>
      <c r="G5411" s="333">
        <v>40171708</v>
      </c>
      <c r="H5411" s="634">
        <v>1268</v>
      </c>
      <c r="I5411" s="39" t="s">
        <v>2178</v>
      </c>
      <c r="J5411" s="184" t="s">
        <v>6842</v>
      </c>
      <c r="K5411" s="217">
        <v>324</v>
      </c>
      <c r="L5411" s="98" t="s">
        <v>6843</v>
      </c>
    </row>
    <row r="5412" spans="1:12" ht="63.75" hidden="1" x14ac:dyDescent="0.2">
      <c r="A5412" s="3">
        <v>5406</v>
      </c>
      <c r="B5412" s="97">
        <v>7202</v>
      </c>
      <c r="C5412" s="66" t="s">
        <v>6893</v>
      </c>
      <c r="D5412" s="51">
        <v>2</v>
      </c>
      <c r="E5412" s="51"/>
      <c r="F5412" s="97" t="s">
        <v>5902</v>
      </c>
      <c r="G5412" s="333">
        <v>40171708</v>
      </c>
      <c r="H5412" s="634">
        <v>250</v>
      </c>
      <c r="I5412" s="39" t="s">
        <v>2178</v>
      </c>
      <c r="J5412" s="184" t="s">
        <v>6842</v>
      </c>
      <c r="K5412" s="217">
        <v>324</v>
      </c>
      <c r="L5412" s="98" t="s">
        <v>6843</v>
      </c>
    </row>
    <row r="5413" spans="1:12" ht="63.75" hidden="1" x14ac:dyDescent="0.2">
      <c r="A5413" s="3">
        <v>5407</v>
      </c>
      <c r="B5413" s="97">
        <v>7202</v>
      </c>
      <c r="C5413" s="66" t="s">
        <v>6894</v>
      </c>
      <c r="D5413" s="51">
        <v>2</v>
      </c>
      <c r="E5413" s="51"/>
      <c r="F5413" s="97" t="s">
        <v>5902</v>
      </c>
      <c r="G5413" s="333">
        <v>40171708</v>
      </c>
      <c r="H5413" s="634">
        <v>13320</v>
      </c>
      <c r="I5413" s="39" t="s">
        <v>2178</v>
      </c>
      <c r="J5413" s="184" t="s">
        <v>6842</v>
      </c>
      <c r="K5413" s="217">
        <v>324</v>
      </c>
      <c r="L5413" s="98" t="s">
        <v>6843</v>
      </c>
    </row>
    <row r="5414" spans="1:12" ht="63.75" hidden="1" x14ac:dyDescent="0.2">
      <c r="A5414" s="3">
        <v>5408</v>
      </c>
      <c r="B5414" s="97">
        <v>7202</v>
      </c>
      <c r="C5414" s="66" t="s">
        <v>6895</v>
      </c>
      <c r="D5414" s="51">
        <v>2</v>
      </c>
      <c r="E5414" s="51"/>
      <c r="F5414" s="97" t="s">
        <v>5902</v>
      </c>
      <c r="G5414" s="333">
        <v>40171708</v>
      </c>
      <c r="H5414" s="634">
        <v>463</v>
      </c>
      <c r="I5414" s="39" t="s">
        <v>2178</v>
      </c>
      <c r="J5414" s="184" t="s">
        <v>6842</v>
      </c>
      <c r="K5414" s="217">
        <v>324</v>
      </c>
      <c r="L5414" s="98" t="s">
        <v>6843</v>
      </c>
    </row>
    <row r="5415" spans="1:12" ht="63.75" hidden="1" x14ac:dyDescent="0.2">
      <c r="A5415" s="3">
        <v>5409</v>
      </c>
      <c r="B5415" s="97">
        <v>7202</v>
      </c>
      <c r="C5415" s="66" t="s">
        <v>6896</v>
      </c>
      <c r="D5415" s="51">
        <v>2</v>
      </c>
      <c r="E5415" s="51"/>
      <c r="F5415" s="97" t="s">
        <v>5902</v>
      </c>
      <c r="G5415" s="333">
        <v>40171708</v>
      </c>
      <c r="H5415" s="634">
        <v>92795</v>
      </c>
      <c r="I5415" s="39" t="s">
        <v>2178</v>
      </c>
      <c r="J5415" s="184" t="s">
        <v>6842</v>
      </c>
      <c r="K5415" s="217">
        <v>324</v>
      </c>
      <c r="L5415" s="98" t="s">
        <v>6843</v>
      </c>
    </row>
    <row r="5416" spans="1:12" ht="63.75" hidden="1" x14ac:dyDescent="0.2">
      <c r="A5416" s="3">
        <v>5410</v>
      </c>
      <c r="B5416" s="97">
        <v>7202</v>
      </c>
      <c r="C5416" s="66" t="s">
        <v>6897</v>
      </c>
      <c r="D5416" s="51">
        <v>2</v>
      </c>
      <c r="E5416" s="51"/>
      <c r="F5416" s="97" t="s">
        <v>5902</v>
      </c>
      <c r="G5416" s="333">
        <v>40171708</v>
      </c>
      <c r="H5416" s="634">
        <v>900</v>
      </c>
      <c r="I5416" s="39" t="s">
        <v>2178</v>
      </c>
      <c r="J5416" s="184" t="s">
        <v>6842</v>
      </c>
      <c r="K5416" s="217">
        <v>324</v>
      </c>
      <c r="L5416" s="98" t="s">
        <v>6843</v>
      </c>
    </row>
    <row r="5417" spans="1:12" ht="63.75" hidden="1" x14ac:dyDescent="0.2">
      <c r="A5417" s="3">
        <v>5411</v>
      </c>
      <c r="B5417" s="97">
        <v>7202</v>
      </c>
      <c r="C5417" s="66" t="s">
        <v>6898</v>
      </c>
      <c r="D5417" s="51">
        <v>2</v>
      </c>
      <c r="E5417" s="51"/>
      <c r="F5417" s="97" t="s">
        <v>5902</v>
      </c>
      <c r="G5417" s="333">
        <v>40171708</v>
      </c>
      <c r="H5417" s="634">
        <v>4896</v>
      </c>
      <c r="I5417" s="39" t="s">
        <v>2178</v>
      </c>
      <c r="J5417" s="184" t="s">
        <v>6842</v>
      </c>
      <c r="K5417" s="217">
        <v>324</v>
      </c>
      <c r="L5417" s="98" t="s">
        <v>6843</v>
      </c>
    </row>
    <row r="5418" spans="1:12" ht="63.75" hidden="1" x14ac:dyDescent="0.2">
      <c r="A5418" s="3">
        <v>5412</v>
      </c>
      <c r="B5418" s="97">
        <v>7202</v>
      </c>
      <c r="C5418" s="66" t="s">
        <v>6899</v>
      </c>
      <c r="D5418" s="51">
        <v>2</v>
      </c>
      <c r="E5418" s="51"/>
      <c r="F5418" s="97" t="s">
        <v>5902</v>
      </c>
      <c r="G5418" s="333">
        <v>40171708</v>
      </c>
      <c r="H5418" s="634">
        <v>1518</v>
      </c>
      <c r="I5418" s="39" t="s">
        <v>2178</v>
      </c>
      <c r="J5418" s="184" t="s">
        <v>6842</v>
      </c>
      <c r="K5418" s="217">
        <v>324</v>
      </c>
      <c r="L5418" s="98" t="s">
        <v>6843</v>
      </c>
    </row>
    <row r="5419" spans="1:12" ht="63.75" hidden="1" x14ac:dyDescent="0.2">
      <c r="A5419" s="3">
        <v>5413</v>
      </c>
      <c r="B5419" s="97">
        <v>7202</v>
      </c>
      <c r="C5419" s="66" t="s">
        <v>6900</v>
      </c>
      <c r="D5419" s="51">
        <v>2</v>
      </c>
      <c r="E5419" s="51"/>
      <c r="F5419" s="97" t="s">
        <v>5902</v>
      </c>
      <c r="G5419" s="333">
        <v>40171708</v>
      </c>
      <c r="H5419" s="634">
        <v>12218</v>
      </c>
      <c r="I5419" s="39" t="s">
        <v>2178</v>
      </c>
      <c r="J5419" s="184" t="s">
        <v>6842</v>
      </c>
      <c r="K5419" s="217">
        <v>324</v>
      </c>
      <c r="L5419" s="98" t="s">
        <v>6843</v>
      </c>
    </row>
    <row r="5420" spans="1:12" ht="63.75" hidden="1" x14ac:dyDescent="0.2">
      <c r="A5420" s="3">
        <v>5414</v>
      </c>
      <c r="B5420" s="97">
        <v>7202</v>
      </c>
      <c r="C5420" s="66" t="s">
        <v>6901</v>
      </c>
      <c r="D5420" s="51">
        <v>2</v>
      </c>
      <c r="E5420" s="51"/>
      <c r="F5420" s="97" t="s">
        <v>5902</v>
      </c>
      <c r="G5420" s="333">
        <v>40171708</v>
      </c>
      <c r="H5420" s="634">
        <v>2279</v>
      </c>
      <c r="I5420" s="39" t="s">
        <v>2178</v>
      </c>
      <c r="J5420" s="184" t="s">
        <v>6842</v>
      </c>
      <c r="K5420" s="217">
        <v>324</v>
      </c>
      <c r="L5420" s="98" t="s">
        <v>6843</v>
      </c>
    </row>
    <row r="5421" spans="1:12" ht="63.75" hidden="1" x14ac:dyDescent="0.2">
      <c r="A5421" s="3">
        <v>5415</v>
      </c>
      <c r="B5421" s="97">
        <v>7202</v>
      </c>
      <c r="C5421" s="66" t="s">
        <v>6902</v>
      </c>
      <c r="D5421" s="51">
        <v>2</v>
      </c>
      <c r="E5421" s="51"/>
      <c r="F5421" s="97" t="s">
        <v>5902</v>
      </c>
      <c r="G5421" s="333">
        <v>40171708</v>
      </c>
      <c r="H5421" s="634">
        <v>3900</v>
      </c>
      <c r="I5421" s="39" t="s">
        <v>2178</v>
      </c>
      <c r="J5421" s="184" t="s">
        <v>6842</v>
      </c>
      <c r="K5421" s="217">
        <v>324</v>
      </c>
      <c r="L5421" s="98" t="s">
        <v>6843</v>
      </c>
    </row>
    <row r="5422" spans="1:12" ht="63.75" hidden="1" x14ac:dyDescent="0.2">
      <c r="A5422" s="3">
        <v>5416</v>
      </c>
      <c r="B5422" s="97">
        <v>7202</v>
      </c>
      <c r="C5422" s="66" t="s">
        <v>6903</v>
      </c>
      <c r="D5422" s="51">
        <v>2</v>
      </c>
      <c r="E5422" s="51"/>
      <c r="F5422" s="97" t="s">
        <v>5902</v>
      </c>
      <c r="G5422" s="333">
        <v>40171708</v>
      </c>
      <c r="H5422" s="634">
        <v>1500</v>
      </c>
      <c r="I5422" s="39" t="s">
        <v>2178</v>
      </c>
      <c r="J5422" s="184" t="s">
        <v>6842</v>
      </c>
      <c r="K5422" s="217">
        <v>324</v>
      </c>
      <c r="L5422" s="98" t="s">
        <v>6843</v>
      </c>
    </row>
    <row r="5423" spans="1:12" ht="63.75" hidden="1" x14ac:dyDescent="0.2">
      <c r="A5423" s="3">
        <v>5417</v>
      </c>
      <c r="B5423" s="97">
        <v>7202</v>
      </c>
      <c r="C5423" s="66" t="s">
        <v>6904</v>
      </c>
      <c r="D5423" s="51">
        <v>2</v>
      </c>
      <c r="E5423" s="51"/>
      <c r="F5423" s="97" t="s">
        <v>5902</v>
      </c>
      <c r="G5423" s="333">
        <v>40171708</v>
      </c>
      <c r="H5423" s="634">
        <v>5200</v>
      </c>
      <c r="I5423" s="39" t="s">
        <v>2178</v>
      </c>
      <c r="J5423" s="184" t="s">
        <v>6842</v>
      </c>
      <c r="K5423" s="217">
        <v>324</v>
      </c>
      <c r="L5423" s="98" t="s">
        <v>6843</v>
      </c>
    </row>
    <row r="5424" spans="1:12" ht="63.75" hidden="1" x14ac:dyDescent="0.2">
      <c r="A5424" s="3">
        <v>5418</v>
      </c>
      <c r="B5424" s="97">
        <v>7202</v>
      </c>
      <c r="C5424" s="66" t="s">
        <v>6905</v>
      </c>
      <c r="D5424" s="51">
        <v>2</v>
      </c>
      <c r="E5424" s="51"/>
      <c r="F5424" s="97" t="s">
        <v>5902</v>
      </c>
      <c r="G5424" s="333">
        <v>40171708</v>
      </c>
      <c r="H5424" s="634">
        <v>6911</v>
      </c>
      <c r="I5424" s="39" t="s">
        <v>2178</v>
      </c>
      <c r="J5424" s="184" t="s">
        <v>6842</v>
      </c>
      <c r="K5424" s="217">
        <v>324</v>
      </c>
      <c r="L5424" s="98" t="s">
        <v>6843</v>
      </c>
    </row>
    <row r="5425" spans="1:12" ht="63.75" hidden="1" x14ac:dyDescent="0.2">
      <c r="A5425" s="3">
        <v>5419</v>
      </c>
      <c r="B5425" s="97">
        <v>7202</v>
      </c>
      <c r="C5425" s="66" t="s">
        <v>6906</v>
      </c>
      <c r="D5425" s="51">
        <v>2</v>
      </c>
      <c r="E5425" s="51"/>
      <c r="F5425" s="97" t="s">
        <v>5902</v>
      </c>
      <c r="G5425" s="333">
        <v>40171708</v>
      </c>
      <c r="H5425" s="634">
        <v>6391</v>
      </c>
      <c r="I5425" s="39" t="s">
        <v>2178</v>
      </c>
      <c r="J5425" s="184" t="s">
        <v>6842</v>
      </c>
      <c r="K5425" s="217">
        <v>324</v>
      </c>
      <c r="L5425" s="98" t="s">
        <v>6843</v>
      </c>
    </row>
    <row r="5426" spans="1:12" ht="63.75" hidden="1" x14ac:dyDescent="0.2">
      <c r="A5426" s="3">
        <v>5420</v>
      </c>
      <c r="B5426" s="97">
        <v>7202</v>
      </c>
      <c r="C5426" s="66" t="s">
        <v>6907</v>
      </c>
      <c r="D5426" s="51">
        <v>2</v>
      </c>
      <c r="E5426" s="51"/>
      <c r="F5426" s="97" t="s">
        <v>5902</v>
      </c>
      <c r="G5426" s="333" t="s">
        <v>6908</v>
      </c>
      <c r="H5426" s="634">
        <v>9686</v>
      </c>
      <c r="I5426" s="39" t="s">
        <v>2178</v>
      </c>
      <c r="J5426" s="184" t="s">
        <v>6842</v>
      </c>
      <c r="K5426" s="217">
        <v>324</v>
      </c>
      <c r="L5426" s="98" t="s">
        <v>6843</v>
      </c>
    </row>
    <row r="5427" spans="1:12" ht="63.75" hidden="1" x14ac:dyDescent="0.2">
      <c r="A5427" s="3">
        <v>5421</v>
      </c>
      <c r="B5427" s="97">
        <v>7202</v>
      </c>
      <c r="C5427" s="66" t="s">
        <v>6909</v>
      </c>
      <c r="D5427" s="51">
        <v>2</v>
      </c>
      <c r="E5427" s="51"/>
      <c r="F5427" s="97" t="s">
        <v>5902</v>
      </c>
      <c r="G5427" s="333" t="s">
        <v>6910</v>
      </c>
      <c r="H5427" s="634">
        <v>2554</v>
      </c>
      <c r="I5427" s="39" t="s">
        <v>2178</v>
      </c>
      <c r="J5427" s="184" t="s">
        <v>6842</v>
      </c>
      <c r="K5427" s="217">
        <v>324</v>
      </c>
      <c r="L5427" s="98" t="s">
        <v>6843</v>
      </c>
    </row>
    <row r="5428" spans="1:12" ht="63.75" hidden="1" x14ac:dyDescent="0.2">
      <c r="A5428" s="3">
        <v>5422</v>
      </c>
      <c r="B5428" s="97">
        <v>7202</v>
      </c>
      <c r="C5428" s="66" t="s">
        <v>6911</v>
      </c>
      <c r="D5428" s="51">
        <v>2</v>
      </c>
      <c r="E5428" s="51"/>
      <c r="F5428" s="97" t="s">
        <v>5902</v>
      </c>
      <c r="G5428" s="333" t="s">
        <v>6912</v>
      </c>
      <c r="H5428" s="634">
        <v>485</v>
      </c>
      <c r="I5428" s="39" t="s">
        <v>2178</v>
      </c>
      <c r="J5428" s="184" t="s">
        <v>6842</v>
      </c>
      <c r="K5428" s="217">
        <v>324</v>
      </c>
      <c r="L5428" s="98" t="s">
        <v>6843</v>
      </c>
    </row>
    <row r="5429" spans="1:12" ht="63.75" hidden="1" x14ac:dyDescent="0.2">
      <c r="A5429" s="3">
        <v>5423</v>
      </c>
      <c r="B5429" s="97">
        <v>7202</v>
      </c>
      <c r="C5429" s="66" t="s">
        <v>6913</v>
      </c>
      <c r="D5429" s="51">
        <v>2</v>
      </c>
      <c r="E5429" s="51"/>
      <c r="F5429" s="97" t="s">
        <v>5902</v>
      </c>
      <c r="G5429" s="333" t="s">
        <v>6914</v>
      </c>
      <c r="H5429" s="634">
        <v>1520</v>
      </c>
      <c r="I5429" s="39" t="s">
        <v>2178</v>
      </c>
      <c r="J5429" s="184" t="s">
        <v>6842</v>
      </c>
      <c r="K5429" s="217">
        <v>324</v>
      </c>
      <c r="L5429" s="98" t="s">
        <v>6843</v>
      </c>
    </row>
    <row r="5430" spans="1:12" ht="63.75" hidden="1" x14ac:dyDescent="0.2">
      <c r="A5430" s="3">
        <v>5424</v>
      </c>
      <c r="B5430" s="97">
        <v>7202</v>
      </c>
      <c r="C5430" s="66" t="s">
        <v>6915</v>
      </c>
      <c r="D5430" s="51">
        <v>2</v>
      </c>
      <c r="E5430" s="51"/>
      <c r="F5430" s="97" t="s">
        <v>5902</v>
      </c>
      <c r="G5430" s="333" t="s">
        <v>6916</v>
      </c>
      <c r="H5430" s="634">
        <v>626</v>
      </c>
      <c r="I5430" s="39" t="s">
        <v>2178</v>
      </c>
      <c r="J5430" s="184" t="s">
        <v>6842</v>
      </c>
      <c r="K5430" s="217">
        <v>324</v>
      </c>
      <c r="L5430" s="98" t="s">
        <v>6843</v>
      </c>
    </row>
    <row r="5431" spans="1:12" ht="63.75" hidden="1" x14ac:dyDescent="0.2">
      <c r="A5431" s="3">
        <v>5425</v>
      </c>
      <c r="B5431" s="97">
        <v>7202</v>
      </c>
      <c r="C5431" s="66" t="s">
        <v>6917</v>
      </c>
      <c r="D5431" s="51">
        <v>2</v>
      </c>
      <c r="E5431" s="51"/>
      <c r="F5431" s="97" t="s">
        <v>5902</v>
      </c>
      <c r="G5431" s="333" t="s">
        <v>6918</v>
      </c>
      <c r="H5431" s="634">
        <v>2652</v>
      </c>
      <c r="I5431" s="39" t="s">
        <v>2178</v>
      </c>
      <c r="J5431" s="184" t="s">
        <v>6842</v>
      </c>
      <c r="K5431" s="217">
        <v>324</v>
      </c>
      <c r="L5431" s="98" t="s">
        <v>6843</v>
      </c>
    </row>
    <row r="5432" spans="1:12" ht="63.75" hidden="1" x14ac:dyDescent="0.2">
      <c r="A5432" s="3">
        <v>5426</v>
      </c>
      <c r="B5432" s="97">
        <v>7202</v>
      </c>
      <c r="C5432" s="66" t="s">
        <v>6919</v>
      </c>
      <c r="D5432" s="51">
        <v>2</v>
      </c>
      <c r="E5432" s="51"/>
      <c r="F5432" s="97" t="s">
        <v>5902</v>
      </c>
      <c r="G5432" s="333" t="s">
        <v>6920</v>
      </c>
      <c r="H5432" s="634">
        <v>3730</v>
      </c>
      <c r="I5432" s="39" t="s">
        <v>2178</v>
      </c>
      <c r="J5432" s="184" t="s">
        <v>6842</v>
      </c>
      <c r="K5432" s="217">
        <v>324</v>
      </c>
      <c r="L5432" s="98" t="s">
        <v>6843</v>
      </c>
    </row>
    <row r="5433" spans="1:12" ht="63.75" hidden="1" x14ac:dyDescent="0.2">
      <c r="A5433" s="3">
        <v>5427</v>
      </c>
      <c r="B5433" s="97">
        <v>7202</v>
      </c>
      <c r="C5433" s="66" t="s">
        <v>6921</v>
      </c>
      <c r="D5433" s="51">
        <v>2</v>
      </c>
      <c r="E5433" s="51"/>
      <c r="F5433" s="97" t="s">
        <v>5902</v>
      </c>
      <c r="G5433" s="333" t="s">
        <v>6922</v>
      </c>
      <c r="H5433" s="634">
        <v>15080</v>
      </c>
      <c r="I5433" s="39" t="s">
        <v>2178</v>
      </c>
      <c r="J5433" s="184" t="s">
        <v>6842</v>
      </c>
      <c r="K5433" s="217">
        <v>324</v>
      </c>
      <c r="L5433" s="98" t="s">
        <v>6843</v>
      </c>
    </row>
    <row r="5434" spans="1:12" ht="63.75" hidden="1" x14ac:dyDescent="0.2">
      <c r="A5434" s="3">
        <v>5428</v>
      </c>
      <c r="B5434" s="97">
        <v>7202</v>
      </c>
      <c r="C5434" s="66" t="s">
        <v>6923</v>
      </c>
      <c r="D5434" s="51">
        <v>2</v>
      </c>
      <c r="E5434" s="51"/>
      <c r="F5434" s="97" t="s">
        <v>5902</v>
      </c>
      <c r="G5434" s="333" t="s">
        <v>6924</v>
      </c>
      <c r="H5434" s="634">
        <v>1960</v>
      </c>
      <c r="I5434" s="39" t="s">
        <v>2178</v>
      </c>
      <c r="J5434" s="184" t="s">
        <v>6842</v>
      </c>
      <c r="K5434" s="217">
        <v>324</v>
      </c>
      <c r="L5434" s="98" t="s">
        <v>6843</v>
      </c>
    </row>
    <row r="5435" spans="1:12" ht="63.75" hidden="1" x14ac:dyDescent="0.2">
      <c r="A5435" s="3">
        <v>5429</v>
      </c>
      <c r="B5435" s="97">
        <v>7202</v>
      </c>
      <c r="C5435" s="66" t="s">
        <v>6925</v>
      </c>
      <c r="D5435" s="51">
        <v>2</v>
      </c>
      <c r="E5435" s="51"/>
      <c r="F5435" s="97" t="s">
        <v>5902</v>
      </c>
      <c r="G5435" s="333" t="s">
        <v>6926</v>
      </c>
      <c r="H5435" s="634">
        <v>2320</v>
      </c>
      <c r="I5435" s="39" t="s">
        <v>2178</v>
      </c>
      <c r="J5435" s="184" t="s">
        <v>6842</v>
      </c>
      <c r="K5435" s="217">
        <v>324</v>
      </c>
      <c r="L5435" s="98" t="s">
        <v>6843</v>
      </c>
    </row>
    <row r="5436" spans="1:12" ht="63.75" hidden="1" x14ac:dyDescent="0.2">
      <c r="A5436" s="3">
        <v>5430</v>
      </c>
      <c r="B5436" s="97">
        <v>7202</v>
      </c>
      <c r="C5436" s="66" t="s">
        <v>6927</v>
      </c>
      <c r="D5436" s="51">
        <v>2</v>
      </c>
      <c r="E5436" s="51"/>
      <c r="F5436" s="97" t="s">
        <v>5902</v>
      </c>
      <c r="G5436" s="333" t="s">
        <v>6928</v>
      </c>
      <c r="H5436" s="634">
        <v>6570</v>
      </c>
      <c r="I5436" s="39" t="s">
        <v>2178</v>
      </c>
      <c r="J5436" s="184" t="s">
        <v>6842</v>
      </c>
      <c r="K5436" s="217">
        <v>324</v>
      </c>
      <c r="L5436" s="98" t="s">
        <v>6843</v>
      </c>
    </row>
    <row r="5437" spans="1:12" ht="63.75" hidden="1" x14ac:dyDescent="0.2">
      <c r="A5437" s="3">
        <v>5431</v>
      </c>
      <c r="B5437" s="97">
        <v>7202</v>
      </c>
      <c r="C5437" s="66" t="s">
        <v>6929</v>
      </c>
      <c r="D5437" s="51">
        <v>2</v>
      </c>
      <c r="E5437" s="51"/>
      <c r="F5437" s="97" t="s">
        <v>5902</v>
      </c>
      <c r="G5437" s="333" t="s">
        <v>6930</v>
      </c>
      <c r="H5437" s="634">
        <v>1260</v>
      </c>
      <c r="I5437" s="39" t="s">
        <v>2178</v>
      </c>
      <c r="J5437" s="184" t="s">
        <v>6842</v>
      </c>
      <c r="K5437" s="217">
        <v>324</v>
      </c>
      <c r="L5437" s="98" t="s">
        <v>6843</v>
      </c>
    </row>
    <row r="5438" spans="1:12" ht="63.75" hidden="1" x14ac:dyDescent="0.2">
      <c r="A5438" s="3">
        <v>5432</v>
      </c>
      <c r="B5438" s="97">
        <v>7202</v>
      </c>
      <c r="C5438" s="66" t="s">
        <v>6931</v>
      </c>
      <c r="D5438" s="51">
        <v>2</v>
      </c>
      <c r="E5438" s="51"/>
      <c r="F5438" s="97" t="s">
        <v>5902</v>
      </c>
      <c r="G5438" s="333" t="s">
        <v>6932</v>
      </c>
      <c r="H5438" s="634">
        <v>1326</v>
      </c>
      <c r="I5438" s="39" t="s">
        <v>2178</v>
      </c>
      <c r="J5438" s="184" t="s">
        <v>6842</v>
      </c>
      <c r="K5438" s="217">
        <v>324</v>
      </c>
      <c r="L5438" s="98" t="s">
        <v>6843</v>
      </c>
    </row>
    <row r="5439" spans="1:12" ht="63.75" hidden="1" x14ac:dyDescent="0.2">
      <c r="A5439" s="3">
        <v>5433</v>
      </c>
      <c r="B5439" s="97">
        <v>7202</v>
      </c>
      <c r="C5439" s="66" t="s">
        <v>6933</v>
      </c>
      <c r="D5439" s="51">
        <v>2</v>
      </c>
      <c r="E5439" s="51"/>
      <c r="F5439" s="97" t="s">
        <v>5902</v>
      </c>
      <c r="G5439" s="333" t="s">
        <v>6934</v>
      </c>
      <c r="H5439" s="634">
        <v>750</v>
      </c>
      <c r="I5439" s="39" t="s">
        <v>2178</v>
      </c>
      <c r="J5439" s="184" t="s">
        <v>6842</v>
      </c>
      <c r="K5439" s="217">
        <v>324</v>
      </c>
      <c r="L5439" s="98" t="s">
        <v>6843</v>
      </c>
    </row>
    <row r="5440" spans="1:12" ht="63.75" hidden="1" x14ac:dyDescent="0.2">
      <c r="A5440" s="3">
        <v>5434</v>
      </c>
      <c r="B5440" s="97">
        <v>7202</v>
      </c>
      <c r="C5440" s="66" t="s">
        <v>6935</v>
      </c>
      <c r="D5440" s="51">
        <v>2</v>
      </c>
      <c r="E5440" s="51"/>
      <c r="F5440" s="97" t="s">
        <v>5902</v>
      </c>
      <c r="G5440" s="333" t="s">
        <v>6936</v>
      </c>
      <c r="H5440" s="634">
        <v>1769</v>
      </c>
      <c r="I5440" s="39" t="s">
        <v>2178</v>
      </c>
      <c r="J5440" s="184" t="s">
        <v>6842</v>
      </c>
      <c r="K5440" s="217">
        <v>324</v>
      </c>
      <c r="L5440" s="98" t="s">
        <v>6843</v>
      </c>
    </row>
    <row r="5441" spans="1:12" ht="63.75" hidden="1" x14ac:dyDescent="0.2">
      <c r="A5441" s="3">
        <v>5435</v>
      </c>
      <c r="B5441" s="97">
        <v>7202</v>
      </c>
      <c r="C5441" s="66" t="s">
        <v>6937</v>
      </c>
      <c r="D5441" s="51">
        <v>2</v>
      </c>
      <c r="E5441" s="51"/>
      <c r="F5441" s="97" t="s">
        <v>5902</v>
      </c>
      <c r="G5441" s="333" t="s">
        <v>6938</v>
      </c>
      <c r="H5441" s="634">
        <v>1790</v>
      </c>
      <c r="I5441" s="39" t="s">
        <v>2178</v>
      </c>
      <c r="J5441" s="184" t="s">
        <v>6842</v>
      </c>
      <c r="K5441" s="217">
        <v>324</v>
      </c>
      <c r="L5441" s="98" t="s">
        <v>6843</v>
      </c>
    </row>
    <row r="5442" spans="1:12" ht="63.75" hidden="1" x14ac:dyDescent="0.2">
      <c r="A5442" s="3">
        <v>5436</v>
      </c>
      <c r="B5442" s="97">
        <v>7202</v>
      </c>
      <c r="C5442" s="66" t="s">
        <v>6939</v>
      </c>
      <c r="D5442" s="51">
        <v>2</v>
      </c>
      <c r="E5442" s="51"/>
      <c r="F5442" s="97" t="s">
        <v>5902</v>
      </c>
      <c r="G5442" s="333" t="s">
        <v>6940</v>
      </c>
      <c r="H5442" s="634">
        <v>1640</v>
      </c>
      <c r="I5442" s="39" t="s">
        <v>2178</v>
      </c>
      <c r="J5442" s="184" t="s">
        <v>6842</v>
      </c>
      <c r="K5442" s="217">
        <v>324</v>
      </c>
      <c r="L5442" s="98" t="s">
        <v>6843</v>
      </c>
    </row>
    <row r="5443" spans="1:12" ht="63.75" hidden="1" x14ac:dyDescent="0.2">
      <c r="A5443" s="3">
        <v>5437</v>
      </c>
      <c r="B5443" s="97">
        <v>7202</v>
      </c>
      <c r="C5443" s="66" t="s">
        <v>6941</v>
      </c>
      <c r="D5443" s="51">
        <v>2</v>
      </c>
      <c r="E5443" s="51"/>
      <c r="F5443" s="97" t="s">
        <v>5902</v>
      </c>
      <c r="G5443" s="333" t="s">
        <v>6942</v>
      </c>
      <c r="H5443" s="634">
        <v>2250</v>
      </c>
      <c r="I5443" s="39" t="s">
        <v>2178</v>
      </c>
      <c r="J5443" s="184" t="s">
        <v>6842</v>
      </c>
      <c r="K5443" s="217">
        <v>324</v>
      </c>
      <c r="L5443" s="98" t="s">
        <v>6843</v>
      </c>
    </row>
    <row r="5444" spans="1:12" ht="63.75" hidden="1" x14ac:dyDescent="0.2">
      <c r="A5444" s="3">
        <v>5438</v>
      </c>
      <c r="B5444" s="97">
        <v>7202</v>
      </c>
      <c r="C5444" s="66" t="s">
        <v>6943</v>
      </c>
      <c r="D5444" s="51">
        <v>2</v>
      </c>
      <c r="E5444" s="51"/>
      <c r="F5444" s="97" t="s">
        <v>5902</v>
      </c>
      <c r="G5444" s="333" t="s">
        <v>6944</v>
      </c>
      <c r="H5444" s="634">
        <v>5910</v>
      </c>
      <c r="I5444" s="39" t="s">
        <v>2178</v>
      </c>
      <c r="J5444" s="184" t="s">
        <v>6842</v>
      </c>
      <c r="K5444" s="217">
        <v>324</v>
      </c>
      <c r="L5444" s="98" t="s">
        <v>6843</v>
      </c>
    </row>
    <row r="5445" spans="1:12" ht="63.75" hidden="1" x14ac:dyDescent="0.2">
      <c r="A5445" s="3">
        <v>5439</v>
      </c>
      <c r="B5445" s="97">
        <v>7202</v>
      </c>
      <c r="C5445" s="66" t="s">
        <v>6945</v>
      </c>
      <c r="D5445" s="51">
        <v>2</v>
      </c>
      <c r="E5445" s="51"/>
      <c r="F5445" s="97" t="s">
        <v>5902</v>
      </c>
      <c r="G5445" s="333" t="s">
        <v>6946</v>
      </c>
      <c r="H5445" s="634">
        <v>9930</v>
      </c>
      <c r="I5445" s="39" t="s">
        <v>2178</v>
      </c>
      <c r="J5445" s="184" t="s">
        <v>6842</v>
      </c>
      <c r="K5445" s="217">
        <v>324</v>
      </c>
      <c r="L5445" s="98" t="s">
        <v>6843</v>
      </c>
    </row>
    <row r="5446" spans="1:12" ht="63.75" hidden="1" x14ac:dyDescent="0.2">
      <c r="A5446" s="3">
        <v>5440</v>
      </c>
      <c r="B5446" s="97">
        <v>7202</v>
      </c>
      <c r="C5446" s="66" t="s">
        <v>6947</v>
      </c>
      <c r="D5446" s="51">
        <v>2</v>
      </c>
      <c r="E5446" s="51"/>
      <c r="F5446" s="97" t="s">
        <v>5902</v>
      </c>
      <c r="G5446" s="333" t="s">
        <v>6948</v>
      </c>
      <c r="H5446" s="634">
        <v>2360</v>
      </c>
      <c r="I5446" s="39" t="s">
        <v>2178</v>
      </c>
      <c r="J5446" s="184" t="s">
        <v>6842</v>
      </c>
      <c r="K5446" s="217">
        <v>324</v>
      </c>
      <c r="L5446" s="98" t="s">
        <v>6843</v>
      </c>
    </row>
    <row r="5447" spans="1:12" ht="63.75" hidden="1" x14ac:dyDescent="0.2">
      <c r="A5447" s="3">
        <v>5441</v>
      </c>
      <c r="B5447" s="97">
        <v>7202</v>
      </c>
      <c r="C5447" s="66" t="s">
        <v>6949</v>
      </c>
      <c r="D5447" s="51">
        <v>2</v>
      </c>
      <c r="E5447" s="51"/>
      <c r="F5447" s="97" t="s">
        <v>5902</v>
      </c>
      <c r="G5447" s="333" t="s">
        <v>6950</v>
      </c>
      <c r="H5447" s="634">
        <v>9160</v>
      </c>
      <c r="I5447" s="39" t="s">
        <v>2178</v>
      </c>
      <c r="J5447" s="184" t="s">
        <v>6842</v>
      </c>
      <c r="K5447" s="217">
        <v>324</v>
      </c>
      <c r="L5447" s="98" t="s">
        <v>6843</v>
      </c>
    </row>
    <row r="5448" spans="1:12" ht="63.75" hidden="1" x14ac:dyDescent="0.2">
      <c r="A5448" s="3">
        <v>5442</v>
      </c>
      <c r="B5448" s="97">
        <v>7202</v>
      </c>
      <c r="C5448" s="66" t="s">
        <v>6951</v>
      </c>
      <c r="D5448" s="51">
        <v>2</v>
      </c>
      <c r="E5448" s="51"/>
      <c r="F5448" s="97" t="s">
        <v>5902</v>
      </c>
      <c r="G5448" s="333" t="s">
        <v>6952</v>
      </c>
      <c r="H5448" s="634">
        <v>11210</v>
      </c>
      <c r="I5448" s="39" t="s">
        <v>2178</v>
      </c>
      <c r="J5448" s="184" t="s">
        <v>6842</v>
      </c>
      <c r="K5448" s="217">
        <v>324</v>
      </c>
      <c r="L5448" s="98" t="s">
        <v>6843</v>
      </c>
    </row>
    <row r="5449" spans="1:12" ht="63.75" hidden="1" x14ac:dyDescent="0.2">
      <c r="A5449" s="3">
        <v>5443</v>
      </c>
      <c r="B5449" s="97">
        <v>7202</v>
      </c>
      <c r="C5449" s="66" t="s">
        <v>6953</v>
      </c>
      <c r="D5449" s="51">
        <v>2</v>
      </c>
      <c r="E5449" s="51"/>
      <c r="F5449" s="97" t="s">
        <v>5902</v>
      </c>
      <c r="G5449" s="333" t="s">
        <v>6954</v>
      </c>
      <c r="H5449" s="634">
        <v>10490</v>
      </c>
      <c r="I5449" s="39" t="s">
        <v>2178</v>
      </c>
      <c r="J5449" s="184" t="s">
        <v>6842</v>
      </c>
      <c r="K5449" s="217">
        <v>324</v>
      </c>
      <c r="L5449" s="98" t="s">
        <v>6843</v>
      </c>
    </row>
    <row r="5450" spans="1:12" ht="63.75" hidden="1" x14ac:dyDescent="0.2">
      <c r="A5450" s="3">
        <v>5444</v>
      </c>
      <c r="B5450" s="97">
        <v>7202</v>
      </c>
      <c r="C5450" s="66" t="s">
        <v>6955</v>
      </c>
      <c r="D5450" s="51">
        <v>2</v>
      </c>
      <c r="E5450" s="51"/>
      <c r="F5450" s="97" t="s">
        <v>5902</v>
      </c>
      <c r="G5450" s="333" t="s">
        <v>6956</v>
      </c>
      <c r="H5450" s="634">
        <v>21210</v>
      </c>
      <c r="I5450" s="39" t="s">
        <v>2178</v>
      </c>
      <c r="J5450" s="184" t="s">
        <v>6842</v>
      </c>
      <c r="K5450" s="217">
        <v>324</v>
      </c>
      <c r="L5450" s="98" t="s">
        <v>6843</v>
      </c>
    </row>
    <row r="5451" spans="1:12" ht="63.75" hidden="1" x14ac:dyDescent="0.2">
      <c r="A5451" s="3">
        <v>5445</v>
      </c>
      <c r="B5451" s="97">
        <v>7202</v>
      </c>
      <c r="C5451" s="66" t="s">
        <v>6957</v>
      </c>
      <c r="D5451" s="51">
        <v>2</v>
      </c>
      <c r="E5451" s="51"/>
      <c r="F5451" s="97" t="s">
        <v>5902</v>
      </c>
      <c r="G5451" s="333" t="s">
        <v>6958</v>
      </c>
      <c r="H5451" s="634">
        <v>527</v>
      </c>
      <c r="I5451" s="39" t="s">
        <v>2178</v>
      </c>
      <c r="J5451" s="184" t="s">
        <v>6842</v>
      </c>
      <c r="K5451" s="217">
        <v>324</v>
      </c>
      <c r="L5451" s="98" t="s">
        <v>6843</v>
      </c>
    </row>
    <row r="5452" spans="1:12" ht="63.75" hidden="1" x14ac:dyDescent="0.2">
      <c r="A5452" s="3">
        <v>5446</v>
      </c>
      <c r="B5452" s="97">
        <v>7202</v>
      </c>
      <c r="C5452" s="66" t="s">
        <v>6959</v>
      </c>
      <c r="D5452" s="51">
        <v>2</v>
      </c>
      <c r="E5452" s="51"/>
      <c r="F5452" s="97" t="s">
        <v>5902</v>
      </c>
      <c r="G5452" s="333" t="s">
        <v>6960</v>
      </c>
      <c r="H5452" s="634">
        <v>250</v>
      </c>
      <c r="I5452" s="39" t="s">
        <v>2178</v>
      </c>
      <c r="J5452" s="184" t="s">
        <v>6842</v>
      </c>
      <c r="K5452" s="217">
        <v>324</v>
      </c>
      <c r="L5452" s="98" t="s">
        <v>6843</v>
      </c>
    </row>
    <row r="5453" spans="1:12" ht="63.75" hidden="1" x14ac:dyDescent="0.2">
      <c r="A5453" s="3">
        <v>5447</v>
      </c>
      <c r="B5453" s="97">
        <v>7202</v>
      </c>
      <c r="C5453" s="66" t="s">
        <v>6961</v>
      </c>
      <c r="D5453" s="51">
        <v>2</v>
      </c>
      <c r="E5453" s="51"/>
      <c r="F5453" s="97" t="s">
        <v>5902</v>
      </c>
      <c r="G5453" s="333" t="s">
        <v>6962</v>
      </c>
      <c r="H5453" s="634">
        <v>45830</v>
      </c>
      <c r="I5453" s="39" t="s">
        <v>2178</v>
      </c>
      <c r="J5453" s="184" t="s">
        <v>6842</v>
      </c>
      <c r="K5453" s="217">
        <v>324</v>
      </c>
      <c r="L5453" s="98" t="s">
        <v>6843</v>
      </c>
    </row>
    <row r="5454" spans="1:12" ht="63.75" hidden="1" x14ac:dyDescent="0.2">
      <c r="A5454" s="3">
        <v>5448</v>
      </c>
      <c r="B5454" s="97">
        <v>7202</v>
      </c>
      <c r="C5454" s="66" t="s">
        <v>6963</v>
      </c>
      <c r="D5454" s="51">
        <v>2</v>
      </c>
      <c r="E5454" s="51"/>
      <c r="F5454" s="97" t="s">
        <v>5902</v>
      </c>
      <c r="G5454" s="333" t="s">
        <v>6964</v>
      </c>
      <c r="H5454" s="634">
        <v>54998</v>
      </c>
      <c r="I5454" s="39" t="s">
        <v>2178</v>
      </c>
      <c r="J5454" s="184" t="s">
        <v>6842</v>
      </c>
      <c r="K5454" s="217">
        <v>324</v>
      </c>
      <c r="L5454" s="98" t="s">
        <v>6843</v>
      </c>
    </row>
    <row r="5455" spans="1:12" ht="63.75" hidden="1" x14ac:dyDescent="0.2">
      <c r="A5455" s="3">
        <v>5449</v>
      </c>
      <c r="B5455" s="97">
        <v>7202</v>
      </c>
      <c r="C5455" s="66" t="s">
        <v>6965</v>
      </c>
      <c r="D5455" s="51">
        <v>2</v>
      </c>
      <c r="E5455" s="51"/>
      <c r="F5455" s="97" t="s">
        <v>5902</v>
      </c>
      <c r="G5455" s="333" t="s">
        <v>6966</v>
      </c>
      <c r="H5455" s="634">
        <v>855</v>
      </c>
      <c r="I5455" s="39" t="s">
        <v>2178</v>
      </c>
      <c r="J5455" s="184" t="s">
        <v>6842</v>
      </c>
      <c r="K5455" s="217">
        <v>324</v>
      </c>
      <c r="L5455" s="98" t="s">
        <v>6843</v>
      </c>
    </row>
    <row r="5456" spans="1:12" ht="63.75" hidden="1" x14ac:dyDescent="0.2">
      <c r="A5456" s="3">
        <v>5450</v>
      </c>
      <c r="B5456" s="97">
        <v>7202</v>
      </c>
      <c r="C5456" s="66" t="s">
        <v>6967</v>
      </c>
      <c r="D5456" s="51">
        <v>2</v>
      </c>
      <c r="E5456" s="51"/>
      <c r="F5456" s="97" t="s">
        <v>5902</v>
      </c>
      <c r="G5456" s="333" t="s">
        <v>6968</v>
      </c>
      <c r="H5456" s="634">
        <v>575</v>
      </c>
      <c r="I5456" s="39" t="s">
        <v>2178</v>
      </c>
      <c r="J5456" s="184" t="s">
        <v>6842</v>
      </c>
      <c r="K5456" s="217">
        <v>324</v>
      </c>
      <c r="L5456" s="98" t="s">
        <v>6843</v>
      </c>
    </row>
    <row r="5457" spans="1:12" ht="63.75" hidden="1" x14ac:dyDescent="0.2">
      <c r="A5457" s="3">
        <v>5451</v>
      </c>
      <c r="B5457" s="97">
        <v>7202</v>
      </c>
      <c r="C5457" s="66" t="s">
        <v>6969</v>
      </c>
      <c r="D5457" s="51">
        <v>2</v>
      </c>
      <c r="E5457" s="51"/>
      <c r="F5457" s="97" t="s">
        <v>5902</v>
      </c>
      <c r="G5457" s="333" t="s">
        <v>6970</v>
      </c>
      <c r="H5457" s="634">
        <v>112243</v>
      </c>
      <c r="I5457" s="39" t="s">
        <v>2178</v>
      </c>
      <c r="J5457" s="184" t="s">
        <v>6842</v>
      </c>
      <c r="K5457" s="217">
        <v>324</v>
      </c>
      <c r="L5457" s="98" t="s">
        <v>6843</v>
      </c>
    </row>
    <row r="5458" spans="1:12" ht="63.75" hidden="1" x14ac:dyDescent="0.2">
      <c r="A5458" s="3">
        <v>5452</v>
      </c>
      <c r="B5458" s="97">
        <v>7202</v>
      </c>
      <c r="C5458" s="66" t="s">
        <v>6971</v>
      </c>
      <c r="D5458" s="51">
        <v>2</v>
      </c>
      <c r="E5458" s="51"/>
      <c r="F5458" s="97" t="s">
        <v>5902</v>
      </c>
      <c r="G5458" s="333" t="s">
        <v>6972</v>
      </c>
      <c r="H5458" s="634">
        <v>122826</v>
      </c>
      <c r="I5458" s="39" t="s">
        <v>2178</v>
      </c>
      <c r="J5458" s="184" t="s">
        <v>6842</v>
      </c>
      <c r="K5458" s="217">
        <v>324</v>
      </c>
      <c r="L5458" s="98" t="s">
        <v>6843</v>
      </c>
    </row>
    <row r="5459" spans="1:12" ht="63.75" hidden="1" x14ac:dyDescent="0.2">
      <c r="A5459" s="3">
        <v>5453</v>
      </c>
      <c r="B5459" s="97">
        <v>7202</v>
      </c>
      <c r="C5459" s="66" t="s">
        <v>6973</v>
      </c>
      <c r="D5459" s="51">
        <v>2</v>
      </c>
      <c r="E5459" s="51"/>
      <c r="F5459" s="97" t="s">
        <v>5902</v>
      </c>
      <c r="G5459" s="333" t="s">
        <v>6974</v>
      </c>
      <c r="H5459" s="634">
        <v>1490</v>
      </c>
      <c r="I5459" s="39" t="s">
        <v>2178</v>
      </c>
      <c r="J5459" s="184" t="s">
        <v>6842</v>
      </c>
      <c r="K5459" s="217">
        <v>324</v>
      </c>
      <c r="L5459" s="98" t="s">
        <v>6843</v>
      </c>
    </row>
    <row r="5460" spans="1:12" ht="63.75" hidden="1" x14ac:dyDescent="0.2">
      <c r="A5460" s="3">
        <v>5454</v>
      </c>
      <c r="B5460" s="97">
        <v>7202</v>
      </c>
      <c r="C5460" s="66" t="s">
        <v>6975</v>
      </c>
      <c r="D5460" s="51">
        <v>2</v>
      </c>
      <c r="E5460" s="51"/>
      <c r="F5460" s="97" t="s">
        <v>5902</v>
      </c>
      <c r="G5460" s="333" t="s">
        <v>6976</v>
      </c>
      <c r="H5460" s="634">
        <v>1200</v>
      </c>
      <c r="I5460" s="39" t="s">
        <v>2178</v>
      </c>
      <c r="J5460" s="184" t="s">
        <v>6842</v>
      </c>
      <c r="K5460" s="217">
        <v>324</v>
      </c>
      <c r="L5460" s="98" t="s">
        <v>6843</v>
      </c>
    </row>
    <row r="5461" spans="1:12" ht="63.75" hidden="1" x14ac:dyDescent="0.2">
      <c r="A5461" s="3">
        <v>5455</v>
      </c>
      <c r="B5461" s="97">
        <v>7202</v>
      </c>
      <c r="C5461" s="66" t="s">
        <v>6977</v>
      </c>
      <c r="D5461" s="51">
        <v>2</v>
      </c>
      <c r="E5461" s="51"/>
      <c r="F5461" s="97" t="s">
        <v>5902</v>
      </c>
      <c r="G5461" s="333" t="s">
        <v>6978</v>
      </c>
      <c r="H5461" s="634">
        <v>2209</v>
      </c>
      <c r="I5461" s="39" t="s">
        <v>2178</v>
      </c>
      <c r="J5461" s="184" t="s">
        <v>6842</v>
      </c>
      <c r="K5461" s="217">
        <v>324</v>
      </c>
      <c r="L5461" s="98" t="s">
        <v>6843</v>
      </c>
    </row>
    <row r="5462" spans="1:12" ht="63.75" hidden="1" x14ac:dyDescent="0.2">
      <c r="A5462" s="3">
        <v>5456</v>
      </c>
      <c r="B5462" s="97">
        <v>7202</v>
      </c>
      <c r="C5462" s="66" t="s">
        <v>6979</v>
      </c>
      <c r="D5462" s="51">
        <v>2</v>
      </c>
      <c r="E5462" s="51"/>
      <c r="F5462" s="97" t="s">
        <v>5902</v>
      </c>
      <c r="G5462" s="333" t="s">
        <v>6980</v>
      </c>
      <c r="H5462" s="634">
        <v>2191</v>
      </c>
      <c r="I5462" s="39" t="s">
        <v>2178</v>
      </c>
      <c r="J5462" s="184" t="s">
        <v>6842</v>
      </c>
      <c r="K5462" s="217">
        <v>324</v>
      </c>
      <c r="L5462" s="98" t="s">
        <v>6843</v>
      </c>
    </row>
    <row r="5463" spans="1:12" ht="63.75" hidden="1" x14ac:dyDescent="0.2">
      <c r="A5463" s="3">
        <v>5457</v>
      </c>
      <c r="B5463" s="97">
        <v>7202</v>
      </c>
      <c r="C5463" s="66" t="s">
        <v>6981</v>
      </c>
      <c r="D5463" s="51">
        <v>2</v>
      </c>
      <c r="E5463" s="51"/>
      <c r="F5463" s="97" t="s">
        <v>5902</v>
      </c>
      <c r="G5463" s="333" t="s">
        <v>6982</v>
      </c>
      <c r="H5463" s="634">
        <v>3472</v>
      </c>
      <c r="I5463" s="39" t="s">
        <v>2178</v>
      </c>
      <c r="J5463" s="184" t="s">
        <v>6842</v>
      </c>
      <c r="K5463" s="217">
        <v>324</v>
      </c>
      <c r="L5463" s="98" t="s">
        <v>6843</v>
      </c>
    </row>
    <row r="5464" spans="1:12" ht="63.75" hidden="1" x14ac:dyDescent="0.2">
      <c r="A5464" s="3">
        <v>5458</v>
      </c>
      <c r="B5464" s="97">
        <v>7202</v>
      </c>
      <c r="C5464" s="66" t="s">
        <v>6983</v>
      </c>
      <c r="D5464" s="51">
        <v>2</v>
      </c>
      <c r="E5464" s="51"/>
      <c r="F5464" s="97" t="s">
        <v>5902</v>
      </c>
      <c r="G5464" s="333" t="s">
        <v>6984</v>
      </c>
      <c r="H5464" s="634">
        <v>5980</v>
      </c>
      <c r="I5464" s="39" t="s">
        <v>2178</v>
      </c>
      <c r="J5464" s="184" t="s">
        <v>6842</v>
      </c>
      <c r="K5464" s="217">
        <v>324</v>
      </c>
      <c r="L5464" s="98" t="s">
        <v>6843</v>
      </c>
    </row>
    <row r="5465" spans="1:12" ht="63.75" hidden="1" x14ac:dyDescent="0.2">
      <c r="A5465" s="3">
        <v>5459</v>
      </c>
      <c r="B5465" s="97">
        <v>7202</v>
      </c>
      <c r="C5465" s="66" t="s">
        <v>6985</v>
      </c>
      <c r="D5465" s="51">
        <v>2</v>
      </c>
      <c r="E5465" s="51"/>
      <c r="F5465" s="97" t="s">
        <v>5902</v>
      </c>
      <c r="G5465" s="333" t="s">
        <v>6986</v>
      </c>
      <c r="H5465" s="634">
        <v>11497</v>
      </c>
      <c r="I5465" s="39" t="s">
        <v>2178</v>
      </c>
      <c r="J5465" s="184" t="s">
        <v>6842</v>
      </c>
      <c r="K5465" s="217">
        <v>324</v>
      </c>
      <c r="L5465" s="98" t="s">
        <v>6843</v>
      </c>
    </row>
    <row r="5466" spans="1:12" ht="63.75" hidden="1" x14ac:dyDescent="0.2">
      <c r="A5466" s="3">
        <v>5460</v>
      </c>
      <c r="B5466" s="97">
        <v>7202</v>
      </c>
      <c r="C5466" s="66" t="s">
        <v>6987</v>
      </c>
      <c r="D5466" s="51">
        <v>2</v>
      </c>
      <c r="E5466" s="51"/>
      <c r="F5466" s="97" t="s">
        <v>5902</v>
      </c>
      <c r="G5466" s="333" t="s">
        <v>6988</v>
      </c>
      <c r="H5466" s="634">
        <v>8040</v>
      </c>
      <c r="I5466" s="39" t="s">
        <v>2178</v>
      </c>
      <c r="J5466" s="184" t="s">
        <v>6842</v>
      </c>
      <c r="K5466" s="217">
        <v>324</v>
      </c>
      <c r="L5466" s="98" t="s">
        <v>6843</v>
      </c>
    </row>
    <row r="5467" spans="1:12" ht="63.75" hidden="1" x14ac:dyDescent="0.2">
      <c r="A5467" s="3">
        <v>5461</v>
      </c>
      <c r="B5467" s="97">
        <v>7202</v>
      </c>
      <c r="C5467" s="66" t="s">
        <v>6989</v>
      </c>
      <c r="D5467" s="51">
        <v>2</v>
      </c>
      <c r="E5467" s="51"/>
      <c r="F5467" s="97" t="s">
        <v>5902</v>
      </c>
      <c r="G5467" s="333" t="s">
        <v>6990</v>
      </c>
      <c r="H5467" s="634">
        <v>7500</v>
      </c>
      <c r="I5467" s="39" t="s">
        <v>2178</v>
      </c>
      <c r="J5467" s="184" t="s">
        <v>6842</v>
      </c>
      <c r="K5467" s="217">
        <v>324</v>
      </c>
      <c r="L5467" s="98" t="s">
        <v>6843</v>
      </c>
    </row>
    <row r="5468" spans="1:12" ht="63.75" hidden="1" x14ac:dyDescent="0.2">
      <c r="A5468" s="3">
        <v>5462</v>
      </c>
      <c r="B5468" s="97">
        <v>7202</v>
      </c>
      <c r="C5468" s="66" t="s">
        <v>6991</v>
      </c>
      <c r="D5468" s="51">
        <v>2</v>
      </c>
      <c r="E5468" s="51"/>
      <c r="F5468" s="97" t="s">
        <v>5902</v>
      </c>
      <c r="G5468" s="333" t="s">
        <v>6992</v>
      </c>
      <c r="H5468" s="634">
        <v>3031</v>
      </c>
      <c r="I5468" s="39" t="s">
        <v>2178</v>
      </c>
      <c r="J5468" s="184" t="s">
        <v>6842</v>
      </c>
      <c r="K5468" s="217">
        <v>324</v>
      </c>
      <c r="L5468" s="98" t="s">
        <v>6843</v>
      </c>
    </row>
    <row r="5469" spans="1:12" ht="63.75" hidden="1" x14ac:dyDescent="0.2">
      <c r="A5469" s="3">
        <v>5463</v>
      </c>
      <c r="B5469" s="97">
        <v>7202</v>
      </c>
      <c r="C5469" s="66" t="s">
        <v>6993</v>
      </c>
      <c r="D5469" s="51">
        <v>2</v>
      </c>
      <c r="E5469" s="51"/>
      <c r="F5469" s="97" t="s">
        <v>5902</v>
      </c>
      <c r="G5469" s="333" t="s">
        <v>6994</v>
      </c>
      <c r="H5469" s="634">
        <v>2900</v>
      </c>
      <c r="I5469" s="39" t="s">
        <v>2178</v>
      </c>
      <c r="J5469" s="184" t="s">
        <v>6842</v>
      </c>
      <c r="K5469" s="217">
        <v>324</v>
      </c>
      <c r="L5469" s="98" t="s">
        <v>6843</v>
      </c>
    </row>
    <row r="5470" spans="1:12" ht="63.75" hidden="1" x14ac:dyDescent="0.2">
      <c r="A5470" s="3">
        <v>5464</v>
      </c>
      <c r="B5470" s="97">
        <v>7202</v>
      </c>
      <c r="C5470" s="66" t="s">
        <v>6995</v>
      </c>
      <c r="D5470" s="51">
        <v>2</v>
      </c>
      <c r="E5470" s="51"/>
      <c r="F5470" s="97" t="s">
        <v>5902</v>
      </c>
      <c r="G5470" s="333" t="s">
        <v>6996</v>
      </c>
      <c r="H5470" s="634">
        <v>3706</v>
      </c>
      <c r="I5470" s="39" t="s">
        <v>2178</v>
      </c>
      <c r="J5470" s="184" t="s">
        <v>6842</v>
      </c>
      <c r="K5470" s="217">
        <v>324</v>
      </c>
      <c r="L5470" s="98" t="s">
        <v>6843</v>
      </c>
    </row>
    <row r="5471" spans="1:12" ht="63.75" hidden="1" x14ac:dyDescent="0.2">
      <c r="A5471" s="3">
        <v>5465</v>
      </c>
      <c r="B5471" s="97">
        <v>7202</v>
      </c>
      <c r="C5471" s="66" t="s">
        <v>6997</v>
      </c>
      <c r="D5471" s="51">
        <v>2</v>
      </c>
      <c r="E5471" s="51"/>
      <c r="F5471" s="97" t="s">
        <v>5902</v>
      </c>
      <c r="G5471" s="333" t="s">
        <v>6998</v>
      </c>
      <c r="H5471" s="634">
        <v>4037</v>
      </c>
      <c r="I5471" s="39" t="s">
        <v>2178</v>
      </c>
      <c r="J5471" s="184" t="s">
        <v>6842</v>
      </c>
      <c r="K5471" s="217">
        <v>324</v>
      </c>
      <c r="L5471" s="98" t="s">
        <v>6843</v>
      </c>
    </row>
    <row r="5472" spans="1:12" ht="63.75" hidden="1" x14ac:dyDescent="0.2">
      <c r="A5472" s="3">
        <v>5466</v>
      </c>
      <c r="B5472" s="97">
        <v>7202</v>
      </c>
      <c r="C5472" s="66" t="s">
        <v>6999</v>
      </c>
      <c r="D5472" s="51">
        <v>2</v>
      </c>
      <c r="E5472" s="51"/>
      <c r="F5472" s="97" t="s">
        <v>5902</v>
      </c>
      <c r="G5472" s="333" t="s">
        <v>7000</v>
      </c>
      <c r="H5472" s="634">
        <v>8704</v>
      </c>
      <c r="I5472" s="39" t="s">
        <v>2178</v>
      </c>
      <c r="J5472" s="184" t="s">
        <v>6842</v>
      </c>
      <c r="K5472" s="217">
        <v>324</v>
      </c>
      <c r="L5472" s="98" t="s">
        <v>6843</v>
      </c>
    </row>
    <row r="5473" spans="1:12" ht="63.75" hidden="1" x14ac:dyDescent="0.2">
      <c r="A5473" s="3">
        <v>5467</v>
      </c>
      <c r="B5473" s="97">
        <v>7202</v>
      </c>
      <c r="C5473" s="66" t="s">
        <v>7001</v>
      </c>
      <c r="D5473" s="51">
        <v>2</v>
      </c>
      <c r="E5473" s="51"/>
      <c r="F5473" s="97" t="s">
        <v>5902</v>
      </c>
      <c r="G5473" s="333" t="s">
        <v>7002</v>
      </c>
      <c r="H5473" s="634">
        <v>3022</v>
      </c>
      <c r="I5473" s="39" t="s">
        <v>2178</v>
      </c>
      <c r="J5473" s="184" t="s">
        <v>6842</v>
      </c>
      <c r="K5473" s="217">
        <v>324</v>
      </c>
      <c r="L5473" s="98" t="s">
        <v>6843</v>
      </c>
    </row>
    <row r="5474" spans="1:12" ht="63.75" hidden="1" x14ac:dyDescent="0.2">
      <c r="A5474" s="3">
        <v>5468</v>
      </c>
      <c r="B5474" s="97">
        <v>7202</v>
      </c>
      <c r="C5474" s="66" t="s">
        <v>7003</v>
      </c>
      <c r="D5474" s="51">
        <v>2</v>
      </c>
      <c r="E5474" s="51"/>
      <c r="F5474" s="97" t="s">
        <v>5902</v>
      </c>
      <c r="G5474" s="333" t="s">
        <v>7004</v>
      </c>
      <c r="H5474" s="634">
        <v>2350</v>
      </c>
      <c r="I5474" s="39" t="s">
        <v>2178</v>
      </c>
      <c r="J5474" s="184" t="s">
        <v>6842</v>
      </c>
      <c r="K5474" s="217">
        <v>324</v>
      </c>
      <c r="L5474" s="98" t="s">
        <v>6843</v>
      </c>
    </row>
    <row r="5475" spans="1:12" ht="63.75" hidden="1" x14ac:dyDescent="0.2">
      <c r="A5475" s="3">
        <v>5469</v>
      </c>
      <c r="B5475" s="97">
        <v>7202</v>
      </c>
      <c r="C5475" s="66" t="s">
        <v>7005</v>
      </c>
      <c r="D5475" s="51">
        <v>2</v>
      </c>
      <c r="E5475" s="51"/>
      <c r="F5475" s="97" t="s">
        <v>5902</v>
      </c>
      <c r="G5475" s="333" t="s">
        <v>7006</v>
      </c>
      <c r="H5475" s="634">
        <v>76015</v>
      </c>
      <c r="I5475" s="39" t="s">
        <v>2178</v>
      </c>
      <c r="J5475" s="184" t="s">
        <v>6842</v>
      </c>
      <c r="K5475" s="217">
        <v>324</v>
      </c>
      <c r="L5475" s="98" t="s">
        <v>6843</v>
      </c>
    </row>
    <row r="5476" spans="1:12" ht="63.75" hidden="1" x14ac:dyDescent="0.2">
      <c r="A5476" s="3">
        <v>5470</v>
      </c>
      <c r="B5476" s="97">
        <v>7202</v>
      </c>
      <c r="C5476" s="66" t="s">
        <v>7007</v>
      </c>
      <c r="D5476" s="51">
        <v>2</v>
      </c>
      <c r="E5476" s="51"/>
      <c r="F5476" s="97" t="s">
        <v>5902</v>
      </c>
      <c r="G5476" s="333" t="s">
        <v>7008</v>
      </c>
      <c r="H5476" s="634">
        <v>42970</v>
      </c>
      <c r="I5476" s="39" t="s">
        <v>2178</v>
      </c>
      <c r="J5476" s="184" t="s">
        <v>6842</v>
      </c>
      <c r="K5476" s="217">
        <v>324</v>
      </c>
      <c r="L5476" s="98" t="s">
        <v>6843</v>
      </c>
    </row>
    <row r="5477" spans="1:12" ht="63.75" hidden="1" x14ac:dyDescent="0.2">
      <c r="A5477" s="3">
        <v>5471</v>
      </c>
      <c r="B5477" s="97">
        <v>7202</v>
      </c>
      <c r="C5477" s="66" t="s">
        <v>7009</v>
      </c>
      <c r="D5477" s="51">
        <v>2</v>
      </c>
      <c r="E5477" s="51"/>
      <c r="F5477" s="97" t="s">
        <v>5902</v>
      </c>
      <c r="G5477" s="333" t="s">
        <v>7010</v>
      </c>
      <c r="H5477" s="634">
        <v>12480</v>
      </c>
      <c r="I5477" s="39" t="s">
        <v>2178</v>
      </c>
      <c r="J5477" s="184" t="s">
        <v>6842</v>
      </c>
      <c r="K5477" s="217">
        <v>324</v>
      </c>
      <c r="L5477" s="98" t="s">
        <v>6843</v>
      </c>
    </row>
    <row r="5478" spans="1:12" ht="63.75" hidden="1" x14ac:dyDescent="0.2">
      <c r="A5478" s="3">
        <v>5472</v>
      </c>
      <c r="B5478" s="97">
        <v>7202</v>
      </c>
      <c r="C5478" s="66" t="s">
        <v>7011</v>
      </c>
      <c r="D5478" s="51">
        <v>2</v>
      </c>
      <c r="E5478" s="51"/>
      <c r="F5478" s="97" t="s">
        <v>5902</v>
      </c>
      <c r="G5478" s="333" t="s">
        <v>7012</v>
      </c>
      <c r="H5478" s="634">
        <v>18990</v>
      </c>
      <c r="I5478" s="39" t="s">
        <v>2178</v>
      </c>
      <c r="J5478" s="184" t="s">
        <v>6842</v>
      </c>
      <c r="K5478" s="217">
        <v>324</v>
      </c>
      <c r="L5478" s="98" t="s">
        <v>6843</v>
      </c>
    </row>
    <row r="5479" spans="1:12" ht="63.75" hidden="1" x14ac:dyDescent="0.2">
      <c r="A5479" s="3">
        <v>5473</v>
      </c>
      <c r="B5479" s="97">
        <v>7202</v>
      </c>
      <c r="C5479" s="66" t="s">
        <v>7013</v>
      </c>
      <c r="D5479" s="51">
        <v>2</v>
      </c>
      <c r="E5479" s="51"/>
      <c r="F5479" s="97" t="s">
        <v>5902</v>
      </c>
      <c r="G5479" s="333" t="s">
        <v>7014</v>
      </c>
      <c r="H5479" s="634">
        <v>86845</v>
      </c>
      <c r="I5479" s="39" t="s">
        <v>2178</v>
      </c>
      <c r="J5479" s="184" t="s">
        <v>6842</v>
      </c>
      <c r="K5479" s="217">
        <v>324</v>
      </c>
      <c r="L5479" s="98" t="s">
        <v>6843</v>
      </c>
    </row>
    <row r="5480" spans="1:12" ht="63.75" hidden="1" x14ac:dyDescent="0.2">
      <c r="A5480" s="3">
        <v>5474</v>
      </c>
      <c r="B5480" s="97">
        <v>7202</v>
      </c>
      <c r="C5480" s="66" t="s">
        <v>7015</v>
      </c>
      <c r="D5480" s="51">
        <v>2</v>
      </c>
      <c r="E5480" s="51"/>
      <c r="F5480" s="97" t="s">
        <v>5902</v>
      </c>
      <c r="G5480" s="333" t="s">
        <v>7016</v>
      </c>
      <c r="H5480" s="634">
        <v>105543</v>
      </c>
      <c r="I5480" s="39" t="s">
        <v>2178</v>
      </c>
      <c r="J5480" s="184" t="s">
        <v>6842</v>
      </c>
      <c r="K5480" s="217">
        <v>324</v>
      </c>
      <c r="L5480" s="98" t="s">
        <v>6843</v>
      </c>
    </row>
    <row r="5481" spans="1:12" ht="63.75" hidden="1" x14ac:dyDescent="0.2">
      <c r="A5481" s="3">
        <v>5475</v>
      </c>
      <c r="B5481" s="97">
        <v>7202</v>
      </c>
      <c r="C5481" s="66" t="s">
        <v>7017</v>
      </c>
      <c r="D5481" s="51">
        <v>2</v>
      </c>
      <c r="E5481" s="51"/>
      <c r="F5481" s="97" t="s">
        <v>5902</v>
      </c>
      <c r="G5481" s="333" t="s">
        <v>7018</v>
      </c>
      <c r="H5481" s="634">
        <v>1352</v>
      </c>
      <c r="I5481" s="39" t="s">
        <v>2178</v>
      </c>
      <c r="J5481" s="184" t="s">
        <v>6842</v>
      </c>
      <c r="K5481" s="217">
        <v>324</v>
      </c>
      <c r="L5481" s="98" t="s">
        <v>6843</v>
      </c>
    </row>
    <row r="5482" spans="1:12" ht="63.75" hidden="1" x14ac:dyDescent="0.2">
      <c r="A5482" s="3">
        <v>5476</v>
      </c>
      <c r="B5482" s="97">
        <v>7202</v>
      </c>
      <c r="C5482" s="66" t="s">
        <v>7019</v>
      </c>
      <c r="D5482" s="51">
        <v>2</v>
      </c>
      <c r="E5482" s="51"/>
      <c r="F5482" s="97" t="s">
        <v>5902</v>
      </c>
      <c r="G5482" s="333" t="s">
        <v>7020</v>
      </c>
      <c r="H5482" s="634">
        <v>2652</v>
      </c>
      <c r="I5482" s="39" t="s">
        <v>2178</v>
      </c>
      <c r="J5482" s="184" t="s">
        <v>6842</v>
      </c>
      <c r="K5482" s="217">
        <v>324</v>
      </c>
      <c r="L5482" s="98" t="s">
        <v>6843</v>
      </c>
    </row>
    <row r="5483" spans="1:12" ht="63.75" hidden="1" x14ac:dyDescent="0.2">
      <c r="A5483" s="3">
        <v>5477</v>
      </c>
      <c r="B5483" s="97">
        <v>7202</v>
      </c>
      <c r="C5483" s="66" t="s">
        <v>7021</v>
      </c>
      <c r="D5483" s="51">
        <v>2</v>
      </c>
      <c r="E5483" s="51"/>
      <c r="F5483" s="97" t="s">
        <v>5902</v>
      </c>
      <c r="G5483" s="333" t="s">
        <v>7022</v>
      </c>
      <c r="H5483" s="634">
        <v>1350</v>
      </c>
      <c r="I5483" s="39" t="s">
        <v>2178</v>
      </c>
      <c r="J5483" s="184" t="s">
        <v>6842</v>
      </c>
      <c r="K5483" s="217">
        <v>324</v>
      </c>
      <c r="L5483" s="98" t="s">
        <v>6843</v>
      </c>
    </row>
    <row r="5484" spans="1:12" ht="63.75" hidden="1" x14ac:dyDescent="0.2">
      <c r="A5484" s="3">
        <v>5478</v>
      </c>
      <c r="B5484" s="97">
        <v>7202</v>
      </c>
      <c r="C5484" s="66" t="s">
        <v>7023</v>
      </c>
      <c r="D5484" s="51">
        <v>2</v>
      </c>
      <c r="E5484" s="51"/>
      <c r="F5484" s="97" t="s">
        <v>5902</v>
      </c>
      <c r="G5484" s="333" t="s">
        <v>7024</v>
      </c>
      <c r="H5484" s="634">
        <v>1750</v>
      </c>
      <c r="I5484" s="39" t="s">
        <v>2178</v>
      </c>
      <c r="J5484" s="184" t="s">
        <v>6842</v>
      </c>
      <c r="K5484" s="217">
        <v>324</v>
      </c>
      <c r="L5484" s="98" t="s">
        <v>6843</v>
      </c>
    </row>
    <row r="5485" spans="1:12" ht="63.75" hidden="1" x14ac:dyDescent="0.2">
      <c r="A5485" s="3">
        <v>5479</v>
      </c>
      <c r="B5485" s="97">
        <v>7202</v>
      </c>
      <c r="C5485" s="66" t="s">
        <v>7025</v>
      </c>
      <c r="D5485" s="51">
        <v>2</v>
      </c>
      <c r="E5485" s="51"/>
      <c r="F5485" s="97" t="s">
        <v>5902</v>
      </c>
      <c r="G5485" s="333" t="s">
        <v>7026</v>
      </c>
      <c r="H5485" s="634">
        <v>4100</v>
      </c>
      <c r="I5485" s="39" t="s">
        <v>2178</v>
      </c>
      <c r="J5485" s="184" t="s">
        <v>6842</v>
      </c>
      <c r="K5485" s="217">
        <v>324</v>
      </c>
      <c r="L5485" s="98" t="s">
        <v>6843</v>
      </c>
    </row>
    <row r="5486" spans="1:12" ht="63.75" hidden="1" x14ac:dyDescent="0.2">
      <c r="A5486" s="3">
        <v>5480</v>
      </c>
      <c r="B5486" s="97">
        <v>7202</v>
      </c>
      <c r="C5486" s="66" t="s">
        <v>7027</v>
      </c>
      <c r="D5486" s="51">
        <v>2</v>
      </c>
      <c r="E5486" s="51"/>
      <c r="F5486" s="97" t="s">
        <v>5902</v>
      </c>
      <c r="G5486" s="333" t="s">
        <v>7028</v>
      </c>
      <c r="H5486" s="634">
        <v>3890</v>
      </c>
      <c r="I5486" s="39" t="s">
        <v>2178</v>
      </c>
      <c r="J5486" s="184" t="s">
        <v>6842</v>
      </c>
      <c r="K5486" s="217">
        <v>324</v>
      </c>
      <c r="L5486" s="98" t="s">
        <v>6843</v>
      </c>
    </row>
    <row r="5487" spans="1:12" ht="63.75" hidden="1" x14ac:dyDescent="0.2">
      <c r="A5487" s="3">
        <v>5481</v>
      </c>
      <c r="B5487" s="97">
        <v>7202</v>
      </c>
      <c r="C5487" s="66" t="s">
        <v>7029</v>
      </c>
      <c r="D5487" s="51">
        <v>2</v>
      </c>
      <c r="E5487" s="51"/>
      <c r="F5487" s="97" t="s">
        <v>5902</v>
      </c>
      <c r="G5487" s="333" t="s">
        <v>7030</v>
      </c>
      <c r="H5487" s="634">
        <v>8500</v>
      </c>
      <c r="I5487" s="39" t="s">
        <v>2178</v>
      </c>
      <c r="J5487" s="184" t="s">
        <v>6842</v>
      </c>
      <c r="K5487" s="217">
        <v>324</v>
      </c>
      <c r="L5487" s="98" t="s">
        <v>6843</v>
      </c>
    </row>
    <row r="5488" spans="1:12" ht="63.75" hidden="1" x14ac:dyDescent="0.2">
      <c r="A5488" s="3">
        <v>5482</v>
      </c>
      <c r="B5488" s="97">
        <v>7202</v>
      </c>
      <c r="C5488" s="66" t="s">
        <v>7031</v>
      </c>
      <c r="D5488" s="51">
        <v>2</v>
      </c>
      <c r="E5488" s="51"/>
      <c r="F5488" s="97" t="s">
        <v>5902</v>
      </c>
      <c r="G5488" s="333" t="s">
        <v>7032</v>
      </c>
      <c r="H5488" s="634">
        <v>7150</v>
      </c>
      <c r="I5488" s="39" t="s">
        <v>2178</v>
      </c>
      <c r="J5488" s="184" t="s">
        <v>6842</v>
      </c>
      <c r="K5488" s="217">
        <v>324</v>
      </c>
      <c r="L5488" s="98" t="s">
        <v>6843</v>
      </c>
    </row>
    <row r="5489" spans="1:12" ht="63.75" hidden="1" x14ac:dyDescent="0.2">
      <c r="A5489" s="3">
        <v>5483</v>
      </c>
      <c r="B5489" s="97">
        <v>7202</v>
      </c>
      <c r="C5489" s="66" t="s">
        <v>7033</v>
      </c>
      <c r="D5489" s="51">
        <v>2</v>
      </c>
      <c r="E5489" s="51"/>
      <c r="F5489" s="97" t="s">
        <v>5902</v>
      </c>
      <c r="G5489" s="333" t="s">
        <v>7034</v>
      </c>
      <c r="H5489" s="634">
        <v>1400</v>
      </c>
      <c r="I5489" s="39" t="s">
        <v>2178</v>
      </c>
      <c r="J5489" s="184" t="s">
        <v>6842</v>
      </c>
      <c r="K5489" s="217">
        <v>324</v>
      </c>
      <c r="L5489" s="98" t="s">
        <v>6843</v>
      </c>
    </row>
    <row r="5490" spans="1:12" ht="63.75" hidden="1" x14ac:dyDescent="0.2">
      <c r="A5490" s="3">
        <v>5484</v>
      </c>
      <c r="B5490" s="97">
        <v>7202</v>
      </c>
      <c r="C5490" s="66" t="s">
        <v>7035</v>
      </c>
      <c r="D5490" s="51">
        <v>2</v>
      </c>
      <c r="E5490" s="51"/>
      <c r="F5490" s="97" t="s">
        <v>5902</v>
      </c>
      <c r="G5490" s="333" t="s">
        <v>7036</v>
      </c>
      <c r="H5490" s="634">
        <v>13245</v>
      </c>
      <c r="I5490" s="39" t="s">
        <v>2178</v>
      </c>
      <c r="J5490" s="184" t="s">
        <v>6842</v>
      </c>
      <c r="K5490" s="217">
        <v>324</v>
      </c>
      <c r="L5490" s="98" t="s">
        <v>6843</v>
      </c>
    </row>
    <row r="5491" spans="1:12" ht="63.75" hidden="1" x14ac:dyDescent="0.2">
      <c r="A5491" s="3">
        <v>5485</v>
      </c>
      <c r="B5491" s="97">
        <v>7202</v>
      </c>
      <c r="C5491" s="66" t="s">
        <v>7037</v>
      </c>
      <c r="D5491" s="51">
        <v>2</v>
      </c>
      <c r="E5491" s="51"/>
      <c r="F5491" s="97" t="s">
        <v>5902</v>
      </c>
      <c r="G5491" s="333" t="s">
        <v>7038</v>
      </c>
      <c r="H5491" s="634">
        <v>15421</v>
      </c>
      <c r="I5491" s="39" t="s">
        <v>2178</v>
      </c>
      <c r="J5491" s="184" t="s">
        <v>6842</v>
      </c>
      <c r="K5491" s="217">
        <v>324</v>
      </c>
      <c r="L5491" s="98" t="s">
        <v>6843</v>
      </c>
    </row>
    <row r="5492" spans="1:12" ht="63.75" hidden="1" x14ac:dyDescent="0.2">
      <c r="A5492" s="3">
        <v>5486</v>
      </c>
      <c r="B5492" s="97">
        <v>7202</v>
      </c>
      <c r="C5492" s="66" t="s">
        <v>7039</v>
      </c>
      <c r="D5492" s="51">
        <v>2</v>
      </c>
      <c r="E5492" s="51"/>
      <c r="F5492" s="97" t="s">
        <v>5902</v>
      </c>
      <c r="G5492" s="333" t="s">
        <v>7040</v>
      </c>
      <c r="H5492" s="634">
        <v>1100</v>
      </c>
      <c r="I5492" s="39" t="s">
        <v>2178</v>
      </c>
      <c r="J5492" s="184" t="s">
        <v>6842</v>
      </c>
      <c r="K5492" s="217">
        <v>324</v>
      </c>
      <c r="L5492" s="98" t="s">
        <v>6843</v>
      </c>
    </row>
    <row r="5493" spans="1:12" ht="63.75" hidden="1" x14ac:dyDescent="0.2">
      <c r="A5493" s="3">
        <v>5487</v>
      </c>
      <c r="B5493" s="97">
        <v>7202</v>
      </c>
      <c r="C5493" s="66" t="s">
        <v>7041</v>
      </c>
      <c r="D5493" s="51">
        <v>2</v>
      </c>
      <c r="E5493" s="51"/>
      <c r="F5493" s="97" t="s">
        <v>5902</v>
      </c>
      <c r="G5493" s="333" t="s">
        <v>7042</v>
      </c>
      <c r="H5493" s="634">
        <v>4550</v>
      </c>
      <c r="I5493" s="39" t="s">
        <v>2178</v>
      </c>
      <c r="J5493" s="184" t="s">
        <v>6842</v>
      </c>
      <c r="K5493" s="217">
        <v>324</v>
      </c>
      <c r="L5493" s="98" t="s">
        <v>6843</v>
      </c>
    </row>
    <row r="5494" spans="1:12" ht="63.75" hidden="1" x14ac:dyDescent="0.2">
      <c r="A5494" s="3">
        <v>5488</v>
      </c>
      <c r="B5494" s="97">
        <v>7202</v>
      </c>
      <c r="C5494" s="66" t="s">
        <v>7043</v>
      </c>
      <c r="D5494" s="51">
        <v>2</v>
      </c>
      <c r="E5494" s="51"/>
      <c r="F5494" s="97" t="s">
        <v>5902</v>
      </c>
      <c r="G5494" s="333" t="s">
        <v>7044</v>
      </c>
      <c r="H5494" s="634">
        <v>2783</v>
      </c>
      <c r="I5494" s="39" t="s">
        <v>2178</v>
      </c>
      <c r="J5494" s="184" t="s">
        <v>6842</v>
      </c>
      <c r="K5494" s="217">
        <v>324</v>
      </c>
      <c r="L5494" s="98" t="s">
        <v>6843</v>
      </c>
    </row>
    <row r="5495" spans="1:12" ht="63.75" hidden="1" x14ac:dyDescent="0.2">
      <c r="A5495" s="3">
        <v>5489</v>
      </c>
      <c r="B5495" s="97">
        <v>7202</v>
      </c>
      <c r="C5495" s="66" t="s">
        <v>7045</v>
      </c>
      <c r="D5495" s="51">
        <v>2</v>
      </c>
      <c r="E5495" s="51"/>
      <c r="F5495" s="97" t="s">
        <v>5902</v>
      </c>
      <c r="G5495" s="333" t="s">
        <v>7046</v>
      </c>
      <c r="H5495" s="634">
        <v>6780</v>
      </c>
      <c r="I5495" s="39" t="s">
        <v>2178</v>
      </c>
      <c r="J5495" s="184" t="s">
        <v>6842</v>
      </c>
      <c r="K5495" s="217">
        <v>324</v>
      </c>
      <c r="L5495" s="98" t="s">
        <v>6843</v>
      </c>
    </row>
    <row r="5496" spans="1:12" ht="63.75" hidden="1" x14ac:dyDescent="0.2">
      <c r="A5496" s="3">
        <v>5490</v>
      </c>
      <c r="B5496" s="97">
        <v>7202</v>
      </c>
      <c r="C5496" s="66" t="s">
        <v>7047</v>
      </c>
      <c r="D5496" s="51">
        <v>2</v>
      </c>
      <c r="E5496" s="51"/>
      <c r="F5496" s="97" t="s">
        <v>5902</v>
      </c>
      <c r="G5496" s="333" t="s">
        <v>7048</v>
      </c>
      <c r="H5496" s="634">
        <v>1400</v>
      </c>
      <c r="I5496" s="39" t="s">
        <v>2178</v>
      </c>
      <c r="J5496" s="184" t="s">
        <v>6842</v>
      </c>
      <c r="K5496" s="217">
        <v>324</v>
      </c>
      <c r="L5496" s="98" t="s">
        <v>6843</v>
      </c>
    </row>
    <row r="5497" spans="1:12" ht="63.75" hidden="1" x14ac:dyDescent="0.2">
      <c r="A5497" s="3">
        <v>5491</v>
      </c>
      <c r="B5497" s="97">
        <v>7202</v>
      </c>
      <c r="C5497" s="66" t="s">
        <v>7049</v>
      </c>
      <c r="D5497" s="51">
        <v>2</v>
      </c>
      <c r="E5497" s="51"/>
      <c r="F5497" s="97" t="s">
        <v>5902</v>
      </c>
      <c r="G5497" s="333">
        <v>27111723</v>
      </c>
      <c r="H5497" s="634">
        <v>9000</v>
      </c>
      <c r="I5497" s="39" t="s">
        <v>2178</v>
      </c>
      <c r="J5497" s="184" t="s">
        <v>6842</v>
      </c>
      <c r="K5497" s="217">
        <v>324</v>
      </c>
      <c r="L5497" s="98" t="s">
        <v>6843</v>
      </c>
    </row>
    <row r="5498" spans="1:12" ht="63.75" hidden="1" x14ac:dyDescent="0.2">
      <c r="A5498" s="3">
        <v>5492</v>
      </c>
      <c r="B5498" s="97">
        <v>7202</v>
      </c>
      <c r="C5498" s="66" t="s">
        <v>7050</v>
      </c>
      <c r="D5498" s="51">
        <v>2</v>
      </c>
      <c r="E5498" s="51"/>
      <c r="F5498" s="97" t="s">
        <v>5902</v>
      </c>
      <c r="G5498" s="333">
        <v>27111723</v>
      </c>
      <c r="H5498" s="634">
        <v>15180</v>
      </c>
      <c r="I5498" s="39" t="s">
        <v>2178</v>
      </c>
      <c r="J5498" s="184" t="s">
        <v>6842</v>
      </c>
      <c r="K5498" s="217">
        <v>324</v>
      </c>
      <c r="L5498" s="98" t="s">
        <v>6843</v>
      </c>
    </row>
    <row r="5499" spans="1:12" ht="63.75" hidden="1" x14ac:dyDescent="0.2">
      <c r="A5499" s="3">
        <v>5493</v>
      </c>
      <c r="B5499" s="97">
        <v>7202</v>
      </c>
      <c r="C5499" s="66" t="s">
        <v>7051</v>
      </c>
      <c r="D5499" s="51">
        <v>2</v>
      </c>
      <c r="E5499" s="51"/>
      <c r="F5499" s="97" t="s">
        <v>5902</v>
      </c>
      <c r="G5499" s="333">
        <v>27111723</v>
      </c>
      <c r="H5499" s="634">
        <v>66030</v>
      </c>
      <c r="I5499" s="39" t="s">
        <v>2178</v>
      </c>
      <c r="J5499" s="184" t="s">
        <v>6842</v>
      </c>
      <c r="K5499" s="217">
        <v>324</v>
      </c>
      <c r="L5499" s="98" t="s">
        <v>6843</v>
      </c>
    </row>
    <row r="5500" spans="1:12" ht="63.75" hidden="1" x14ac:dyDescent="0.2">
      <c r="A5500" s="3">
        <v>5494</v>
      </c>
      <c r="B5500" s="97">
        <v>7202</v>
      </c>
      <c r="C5500" s="66" t="s">
        <v>7052</v>
      </c>
      <c r="D5500" s="51">
        <v>2</v>
      </c>
      <c r="E5500" s="51"/>
      <c r="F5500" s="97" t="s">
        <v>5902</v>
      </c>
      <c r="G5500" s="333">
        <v>27111723</v>
      </c>
      <c r="H5500" s="634">
        <v>42425</v>
      </c>
      <c r="I5500" s="39" t="s">
        <v>2178</v>
      </c>
      <c r="J5500" s="184" t="s">
        <v>6842</v>
      </c>
      <c r="K5500" s="217">
        <v>324</v>
      </c>
      <c r="L5500" s="98" t="s">
        <v>6843</v>
      </c>
    </row>
    <row r="5501" spans="1:12" ht="63.75" hidden="1" x14ac:dyDescent="0.2">
      <c r="A5501" s="3">
        <v>5495</v>
      </c>
      <c r="B5501" s="97">
        <v>7202</v>
      </c>
      <c r="C5501" s="66" t="s">
        <v>7053</v>
      </c>
      <c r="D5501" s="51">
        <v>2</v>
      </c>
      <c r="E5501" s="51"/>
      <c r="F5501" s="97" t="s">
        <v>5902</v>
      </c>
      <c r="G5501" s="333">
        <v>27111723</v>
      </c>
      <c r="H5501" s="634">
        <v>252</v>
      </c>
      <c r="I5501" s="39" t="s">
        <v>2178</v>
      </c>
      <c r="J5501" s="184" t="s">
        <v>6842</v>
      </c>
      <c r="K5501" s="217">
        <v>324</v>
      </c>
      <c r="L5501" s="98" t="s">
        <v>6843</v>
      </c>
    </row>
    <row r="5502" spans="1:12" ht="63.75" hidden="1" x14ac:dyDescent="0.2">
      <c r="A5502" s="3">
        <v>5496</v>
      </c>
      <c r="B5502" s="97">
        <v>7202</v>
      </c>
      <c r="C5502" s="66" t="s">
        <v>7054</v>
      </c>
      <c r="D5502" s="51">
        <v>2</v>
      </c>
      <c r="E5502" s="51"/>
      <c r="F5502" s="97" t="s">
        <v>5902</v>
      </c>
      <c r="G5502" s="333">
        <v>27111723</v>
      </c>
      <c r="H5502" s="634">
        <v>1165</v>
      </c>
      <c r="I5502" s="39" t="s">
        <v>2178</v>
      </c>
      <c r="J5502" s="184" t="s">
        <v>6842</v>
      </c>
      <c r="K5502" s="217">
        <v>324</v>
      </c>
      <c r="L5502" s="98" t="s">
        <v>6843</v>
      </c>
    </row>
    <row r="5503" spans="1:12" ht="63.75" hidden="1" x14ac:dyDescent="0.2">
      <c r="A5503" s="3">
        <v>5497</v>
      </c>
      <c r="B5503" s="97">
        <v>7202</v>
      </c>
      <c r="C5503" s="66" t="s">
        <v>7055</v>
      </c>
      <c r="D5503" s="51">
        <v>2</v>
      </c>
      <c r="E5503" s="51"/>
      <c r="F5503" s="97" t="s">
        <v>5902</v>
      </c>
      <c r="G5503" s="333">
        <v>27111723</v>
      </c>
      <c r="H5503" s="634">
        <v>2826</v>
      </c>
      <c r="I5503" s="39" t="s">
        <v>2178</v>
      </c>
      <c r="J5503" s="184" t="s">
        <v>6842</v>
      </c>
      <c r="K5503" s="217">
        <v>324</v>
      </c>
      <c r="L5503" s="98" t="s">
        <v>6843</v>
      </c>
    </row>
    <row r="5504" spans="1:12" ht="63.75" hidden="1" x14ac:dyDescent="0.2">
      <c r="A5504" s="3">
        <v>5498</v>
      </c>
      <c r="B5504" s="97">
        <v>7202</v>
      </c>
      <c r="C5504" s="66" t="s">
        <v>7056</v>
      </c>
      <c r="D5504" s="51">
        <v>2</v>
      </c>
      <c r="E5504" s="51"/>
      <c r="F5504" s="97" t="s">
        <v>5902</v>
      </c>
      <c r="G5504" s="333">
        <v>27111723</v>
      </c>
      <c r="H5504" s="634">
        <v>3619</v>
      </c>
      <c r="I5504" s="39" t="s">
        <v>2178</v>
      </c>
      <c r="J5504" s="184" t="s">
        <v>6842</v>
      </c>
      <c r="K5504" s="217">
        <v>324</v>
      </c>
      <c r="L5504" s="98" t="s">
        <v>6843</v>
      </c>
    </row>
    <row r="5505" spans="1:12" ht="63.75" hidden="1" x14ac:dyDescent="0.2">
      <c r="A5505" s="3">
        <v>5499</v>
      </c>
      <c r="B5505" s="97">
        <v>7202</v>
      </c>
      <c r="C5505" s="66" t="s">
        <v>7057</v>
      </c>
      <c r="D5505" s="51">
        <v>2</v>
      </c>
      <c r="E5505" s="51"/>
      <c r="F5505" s="97" t="s">
        <v>5902</v>
      </c>
      <c r="G5505" s="333">
        <v>27111723</v>
      </c>
      <c r="H5505" s="634">
        <v>22336</v>
      </c>
      <c r="I5505" s="39" t="s">
        <v>2178</v>
      </c>
      <c r="J5505" s="184" t="s">
        <v>6842</v>
      </c>
      <c r="K5505" s="217">
        <v>324</v>
      </c>
      <c r="L5505" s="98" t="s">
        <v>6843</v>
      </c>
    </row>
    <row r="5506" spans="1:12" ht="63.75" hidden="1" x14ac:dyDescent="0.2">
      <c r="A5506" s="3">
        <v>5500</v>
      </c>
      <c r="B5506" s="97">
        <v>7202</v>
      </c>
      <c r="C5506" s="66" t="s">
        <v>7058</v>
      </c>
      <c r="D5506" s="51">
        <v>2</v>
      </c>
      <c r="E5506" s="51"/>
      <c r="F5506" s="97" t="s">
        <v>5902</v>
      </c>
      <c r="G5506" s="333">
        <v>27111723</v>
      </c>
      <c r="H5506" s="634">
        <v>53364</v>
      </c>
      <c r="I5506" s="39" t="s">
        <v>2178</v>
      </c>
      <c r="J5506" s="184" t="s">
        <v>6842</v>
      </c>
      <c r="K5506" s="217">
        <v>324</v>
      </c>
      <c r="L5506" s="98" t="s">
        <v>6843</v>
      </c>
    </row>
    <row r="5507" spans="1:12" ht="63.75" hidden="1" x14ac:dyDescent="0.2">
      <c r="A5507" s="3">
        <v>5501</v>
      </c>
      <c r="B5507" s="97">
        <v>7202</v>
      </c>
      <c r="C5507" s="66" t="s">
        <v>7059</v>
      </c>
      <c r="D5507" s="51">
        <v>2</v>
      </c>
      <c r="E5507" s="51"/>
      <c r="F5507" s="97" t="s">
        <v>5902</v>
      </c>
      <c r="G5507" s="333">
        <v>27111723</v>
      </c>
      <c r="H5507" s="634">
        <v>3139</v>
      </c>
      <c r="I5507" s="39" t="s">
        <v>2178</v>
      </c>
      <c r="J5507" s="184" t="s">
        <v>6842</v>
      </c>
      <c r="K5507" s="217">
        <v>324</v>
      </c>
      <c r="L5507" s="98" t="s">
        <v>6843</v>
      </c>
    </row>
    <row r="5508" spans="1:12" ht="63.75" hidden="1" x14ac:dyDescent="0.2">
      <c r="A5508" s="3">
        <v>5502</v>
      </c>
      <c r="B5508" s="97">
        <v>7202</v>
      </c>
      <c r="C5508" s="66" t="s">
        <v>7060</v>
      </c>
      <c r="D5508" s="51">
        <v>2</v>
      </c>
      <c r="E5508" s="51"/>
      <c r="F5508" s="97" t="s">
        <v>5902</v>
      </c>
      <c r="G5508" s="333">
        <v>27111723</v>
      </c>
      <c r="H5508" s="634">
        <v>3984</v>
      </c>
      <c r="I5508" s="39" t="s">
        <v>2178</v>
      </c>
      <c r="J5508" s="184" t="s">
        <v>6842</v>
      </c>
      <c r="K5508" s="217">
        <v>324</v>
      </c>
      <c r="L5508" s="98" t="s">
        <v>6843</v>
      </c>
    </row>
    <row r="5509" spans="1:12" ht="63.75" hidden="1" x14ac:dyDescent="0.2">
      <c r="A5509" s="3">
        <v>5503</v>
      </c>
      <c r="B5509" s="97">
        <v>7202</v>
      </c>
      <c r="C5509" s="66" t="s">
        <v>7061</v>
      </c>
      <c r="D5509" s="51">
        <v>2</v>
      </c>
      <c r="E5509" s="51"/>
      <c r="F5509" s="97" t="s">
        <v>5902</v>
      </c>
      <c r="G5509" s="333">
        <v>27111723</v>
      </c>
      <c r="H5509" s="634">
        <v>25755</v>
      </c>
      <c r="I5509" s="39" t="s">
        <v>2178</v>
      </c>
      <c r="J5509" s="184" t="s">
        <v>6842</v>
      </c>
      <c r="K5509" s="217">
        <v>324</v>
      </c>
      <c r="L5509" s="98" t="s">
        <v>6843</v>
      </c>
    </row>
    <row r="5510" spans="1:12" ht="63.75" hidden="1" x14ac:dyDescent="0.2">
      <c r="A5510" s="3">
        <v>5504</v>
      </c>
      <c r="B5510" s="97">
        <v>7202</v>
      </c>
      <c r="C5510" s="66" t="s">
        <v>7062</v>
      </c>
      <c r="D5510" s="51">
        <v>2</v>
      </c>
      <c r="E5510" s="51"/>
      <c r="F5510" s="97" t="s">
        <v>5902</v>
      </c>
      <c r="G5510" s="333">
        <v>27111723</v>
      </c>
      <c r="H5510" s="634">
        <v>4000</v>
      </c>
      <c r="I5510" s="39" t="s">
        <v>2178</v>
      </c>
      <c r="J5510" s="184" t="s">
        <v>6842</v>
      </c>
      <c r="K5510" s="217">
        <v>324</v>
      </c>
      <c r="L5510" s="98" t="s">
        <v>6843</v>
      </c>
    </row>
    <row r="5511" spans="1:12" ht="63.75" hidden="1" x14ac:dyDescent="0.2">
      <c r="A5511" s="3">
        <v>5505</v>
      </c>
      <c r="B5511" s="97">
        <v>7202</v>
      </c>
      <c r="C5511" s="66" t="s">
        <v>7063</v>
      </c>
      <c r="D5511" s="51">
        <v>2</v>
      </c>
      <c r="E5511" s="51"/>
      <c r="F5511" s="97" t="s">
        <v>5902</v>
      </c>
      <c r="G5511" s="333">
        <v>27111723</v>
      </c>
      <c r="H5511" s="634">
        <v>1500</v>
      </c>
      <c r="I5511" s="39" t="s">
        <v>2178</v>
      </c>
      <c r="J5511" s="184" t="s">
        <v>6842</v>
      </c>
      <c r="K5511" s="217">
        <v>324</v>
      </c>
      <c r="L5511" s="98" t="s">
        <v>6843</v>
      </c>
    </row>
    <row r="5512" spans="1:12" ht="63.75" hidden="1" x14ac:dyDescent="0.2">
      <c r="A5512" s="3">
        <v>5506</v>
      </c>
      <c r="B5512" s="97">
        <v>7202</v>
      </c>
      <c r="C5512" s="66" t="s">
        <v>7064</v>
      </c>
      <c r="D5512" s="51">
        <v>2</v>
      </c>
      <c r="E5512" s="51"/>
      <c r="F5512" s="97" t="s">
        <v>5902</v>
      </c>
      <c r="G5512" s="333">
        <v>27111723</v>
      </c>
      <c r="H5512" s="634">
        <v>1000</v>
      </c>
      <c r="I5512" s="39" t="s">
        <v>2178</v>
      </c>
      <c r="J5512" s="184" t="s">
        <v>6842</v>
      </c>
      <c r="K5512" s="217">
        <v>324</v>
      </c>
      <c r="L5512" s="98" t="s">
        <v>6843</v>
      </c>
    </row>
    <row r="5513" spans="1:12" ht="63.75" hidden="1" x14ac:dyDescent="0.2">
      <c r="A5513" s="3">
        <v>5507</v>
      </c>
      <c r="B5513" s="97">
        <v>7202</v>
      </c>
      <c r="C5513" s="66" t="s">
        <v>7065</v>
      </c>
      <c r="D5513" s="51">
        <v>2</v>
      </c>
      <c r="E5513" s="51"/>
      <c r="F5513" s="97" t="s">
        <v>5902</v>
      </c>
      <c r="G5513" s="333">
        <v>27111723</v>
      </c>
      <c r="H5513" s="634">
        <v>12400</v>
      </c>
      <c r="I5513" s="39" t="s">
        <v>2178</v>
      </c>
      <c r="J5513" s="184" t="s">
        <v>6842</v>
      </c>
      <c r="K5513" s="217">
        <v>324</v>
      </c>
      <c r="L5513" s="98" t="s">
        <v>6843</v>
      </c>
    </row>
    <row r="5514" spans="1:12" ht="63.75" hidden="1" x14ac:dyDescent="0.2">
      <c r="A5514" s="3">
        <v>5508</v>
      </c>
      <c r="B5514" s="97">
        <v>7202</v>
      </c>
      <c r="C5514" s="66" t="s">
        <v>7066</v>
      </c>
      <c r="D5514" s="51">
        <v>2</v>
      </c>
      <c r="E5514" s="51"/>
      <c r="F5514" s="97" t="s">
        <v>5902</v>
      </c>
      <c r="G5514" s="333">
        <v>27111723</v>
      </c>
      <c r="H5514" s="634">
        <v>1920</v>
      </c>
      <c r="I5514" s="39" t="s">
        <v>2178</v>
      </c>
      <c r="J5514" s="184" t="s">
        <v>6842</v>
      </c>
      <c r="K5514" s="217">
        <v>324</v>
      </c>
      <c r="L5514" s="98" t="s">
        <v>6843</v>
      </c>
    </row>
    <row r="5515" spans="1:12" ht="63.75" hidden="1" x14ac:dyDescent="0.2">
      <c r="A5515" s="3">
        <v>5509</v>
      </c>
      <c r="B5515" s="97">
        <v>7202</v>
      </c>
      <c r="C5515" s="66" t="s">
        <v>7067</v>
      </c>
      <c r="D5515" s="51">
        <v>2</v>
      </c>
      <c r="E5515" s="51"/>
      <c r="F5515" s="97" t="s">
        <v>5902</v>
      </c>
      <c r="G5515" s="333">
        <v>27111723</v>
      </c>
      <c r="H5515" s="634">
        <v>500</v>
      </c>
      <c r="I5515" s="39" t="s">
        <v>2178</v>
      </c>
      <c r="J5515" s="184" t="s">
        <v>6842</v>
      </c>
      <c r="K5515" s="217">
        <v>324</v>
      </c>
      <c r="L5515" s="98" t="s">
        <v>6843</v>
      </c>
    </row>
    <row r="5516" spans="1:12" ht="63.75" hidden="1" x14ac:dyDescent="0.2">
      <c r="A5516" s="3">
        <v>5510</v>
      </c>
      <c r="B5516" s="97">
        <v>7202</v>
      </c>
      <c r="C5516" s="66" t="s">
        <v>7068</v>
      </c>
      <c r="D5516" s="51">
        <v>2</v>
      </c>
      <c r="E5516" s="51"/>
      <c r="F5516" s="97" t="s">
        <v>5902</v>
      </c>
      <c r="G5516" s="333">
        <v>27111723</v>
      </c>
      <c r="H5516" s="634">
        <v>1500</v>
      </c>
      <c r="I5516" s="39" t="s">
        <v>2178</v>
      </c>
      <c r="J5516" s="184" t="s">
        <v>6842</v>
      </c>
      <c r="K5516" s="217">
        <v>324</v>
      </c>
      <c r="L5516" s="98" t="s">
        <v>6843</v>
      </c>
    </row>
    <row r="5517" spans="1:12" ht="63.75" hidden="1" x14ac:dyDescent="0.2">
      <c r="A5517" s="3">
        <v>5511</v>
      </c>
      <c r="B5517" s="97">
        <v>7202</v>
      </c>
      <c r="C5517" s="66" t="s">
        <v>7069</v>
      </c>
      <c r="D5517" s="51">
        <v>2</v>
      </c>
      <c r="E5517" s="51"/>
      <c r="F5517" s="97" t="s">
        <v>5902</v>
      </c>
      <c r="G5517" s="333">
        <v>27111723</v>
      </c>
      <c r="H5517" s="634">
        <v>8500</v>
      </c>
      <c r="I5517" s="39" t="s">
        <v>2178</v>
      </c>
      <c r="J5517" s="184" t="s">
        <v>6842</v>
      </c>
      <c r="K5517" s="217">
        <v>324</v>
      </c>
      <c r="L5517" s="98" t="s">
        <v>6843</v>
      </c>
    </row>
    <row r="5518" spans="1:12" ht="63.75" hidden="1" x14ac:dyDescent="0.2">
      <c r="A5518" s="3">
        <v>5512</v>
      </c>
      <c r="B5518" s="97">
        <v>7202</v>
      </c>
      <c r="C5518" s="66" t="s">
        <v>7070</v>
      </c>
      <c r="D5518" s="51">
        <v>2</v>
      </c>
      <c r="E5518" s="51"/>
      <c r="F5518" s="97" t="s">
        <v>5902</v>
      </c>
      <c r="G5518" s="333">
        <v>27111723</v>
      </c>
      <c r="H5518" s="634">
        <v>2000</v>
      </c>
      <c r="I5518" s="39" t="s">
        <v>2178</v>
      </c>
      <c r="J5518" s="184" t="s">
        <v>6842</v>
      </c>
      <c r="K5518" s="217">
        <v>324</v>
      </c>
      <c r="L5518" s="98" t="s">
        <v>6843</v>
      </c>
    </row>
    <row r="5519" spans="1:12" ht="63.75" hidden="1" x14ac:dyDescent="0.2">
      <c r="A5519" s="3">
        <v>5513</v>
      </c>
      <c r="B5519" s="97">
        <v>7202</v>
      </c>
      <c r="C5519" s="66" t="s">
        <v>7071</v>
      </c>
      <c r="D5519" s="51">
        <v>2</v>
      </c>
      <c r="E5519" s="51"/>
      <c r="F5519" s="97" t="s">
        <v>5902</v>
      </c>
      <c r="G5519" s="333">
        <v>27111723</v>
      </c>
      <c r="H5519" s="634">
        <v>15000</v>
      </c>
      <c r="I5519" s="39" t="s">
        <v>2178</v>
      </c>
      <c r="J5519" s="184" t="s">
        <v>6842</v>
      </c>
      <c r="K5519" s="217">
        <v>324</v>
      </c>
      <c r="L5519" s="98" t="s">
        <v>6843</v>
      </c>
    </row>
    <row r="5520" spans="1:12" ht="63.75" hidden="1" x14ac:dyDescent="0.2">
      <c r="A5520" s="3">
        <v>5514</v>
      </c>
      <c r="B5520" s="97">
        <v>7202</v>
      </c>
      <c r="C5520" s="66" t="s">
        <v>7072</v>
      </c>
      <c r="D5520" s="51">
        <v>2</v>
      </c>
      <c r="E5520" s="51"/>
      <c r="F5520" s="97" t="s">
        <v>5902</v>
      </c>
      <c r="G5520" s="333">
        <v>27111723</v>
      </c>
      <c r="H5520" s="634">
        <v>4100</v>
      </c>
      <c r="I5520" s="39" t="s">
        <v>2178</v>
      </c>
      <c r="J5520" s="184" t="s">
        <v>6842</v>
      </c>
      <c r="K5520" s="217">
        <v>324</v>
      </c>
      <c r="L5520" s="98" t="s">
        <v>6843</v>
      </c>
    </row>
    <row r="5521" spans="1:12" ht="63.75" hidden="1" x14ac:dyDescent="0.2">
      <c r="A5521" s="3">
        <v>5515</v>
      </c>
      <c r="B5521" s="97">
        <v>7202</v>
      </c>
      <c r="C5521" s="66" t="s">
        <v>7073</v>
      </c>
      <c r="D5521" s="51">
        <v>2</v>
      </c>
      <c r="E5521" s="51"/>
      <c r="F5521" s="97" t="s">
        <v>5902</v>
      </c>
      <c r="G5521" s="333">
        <v>27111723</v>
      </c>
      <c r="H5521" s="634">
        <v>4180</v>
      </c>
      <c r="I5521" s="39" t="s">
        <v>2178</v>
      </c>
      <c r="J5521" s="184" t="s">
        <v>6842</v>
      </c>
      <c r="K5521" s="217">
        <v>324</v>
      </c>
      <c r="L5521" s="98" t="s">
        <v>6843</v>
      </c>
    </row>
    <row r="5522" spans="1:12" ht="63.75" hidden="1" x14ac:dyDescent="0.2">
      <c r="A5522" s="3">
        <v>5516</v>
      </c>
      <c r="B5522" s="97">
        <v>7202</v>
      </c>
      <c r="C5522" s="66" t="s">
        <v>7074</v>
      </c>
      <c r="D5522" s="51">
        <v>2</v>
      </c>
      <c r="E5522" s="51"/>
      <c r="F5522" s="97" t="s">
        <v>5902</v>
      </c>
      <c r="G5522" s="333">
        <v>27111723</v>
      </c>
      <c r="H5522" s="634">
        <v>3250</v>
      </c>
      <c r="I5522" s="39" t="s">
        <v>2178</v>
      </c>
      <c r="J5522" s="184" t="s">
        <v>6842</v>
      </c>
      <c r="K5522" s="217">
        <v>324</v>
      </c>
      <c r="L5522" s="98" t="s">
        <v>6843</v>
      </c>
    </row>
    <row r="5523" spans="1:12" ht="63.75" hidden="1" x14ac:dyDescent="0.2">
      <c r="A5523" s="3">
        <v>5517</v>
      </c>
      <c r="B5523" s="97">
        <v>7202</v>
      </c>
      <c r="C5523" s="66" t="s">
        <v>7075</v>
      </c>
      <c r="D5523" s="51">
        <v>2</v>
      </c>
      <c r="E5523" s="51"/>
      <c r="F5523" s="97" t="s">
        <v>5902</v>
      </c>
      <c r="G5523" s="333">
        <v>27111723</v>
      </c>
      <c r="H5523" s="634">
        <v>1500</v>
      </c>
      <c r="I5523" s="39" t="s">
        <v>2178</v>
      </c>
      <c r="J5523" s="184" t="s">
        <v>6842</v>
      </c>
      <c r="K5523" s="217">
        <v>324</v>
      </c>
      <c r="L5523" s="98" t="s">
        <v>6843</v>
      </c>
    </row>
    <row r="5524" spans="1:12" ht="63.75" hidden="1" x14ac:dyDescent="0.2">
      <c r="A5524" s="3">
        <v>5518</v>
      </c>
      <c r="B5524" s="97">
        <v>7202</v>
      </c>
      <c r="C5524" s="66" t="s">
        <v>7076</v>
      </c>
      <c r="D5524" s="51">
        <v>2</v>
      </c>
      <c r="E5524" s="51"/>
      <c r="F5524" s="97" t="s">
        <v>5902</v>
      </c>
      <c r="G5524" s="333">
        <v>27111723</v>
      </c>
      <c r="H5524" s="634">
        <v>1250</v>
      </c>
      <c r="I5524" s="39" t="s">
        <v>2178</v>
      </c>
      <c r="J5524" s="184" t="s">
        <v>6842</v>
      </c>
      <c r="K5524" s="217">
        <v>324</v>
      </c>
      <c r="L5524" s="98" t="s">
        <v>6843</v>
      </c>
    </row>
    <row r="5525" spans="1:12" ht="63.75" hidden="1" x14ac:dyDescent="0.2">
      <c r="A5525" s="3">
        <v>5519</v>
      </c>
      <c r="B5525" s="97">
        <v>7202</v>
      </c>
      <c r="C5525" s="66" t="s">
        <v>7077</v>
      </c>
      <c r="D5525" s="51">
        <v>2</v>
      </c>
      <c r="E5525" s="51"/>
      <c r="F5525" s="97" t="s">
        <v>5902</v>
      </c>
      <c r="G5525" s="333">
        <v>27111723</v>
      </c>
      <c r="H5525" s="634">
        <v>1413</v>
      </c>
      <c r="I5525" s="39" t="s">
        <v>2178</v>
      </c>
      <c r="J5525" s="184" t="s">
        <v>6842</v>
      </c>
      <c r="K5525" s="217">
        <v>324</v>
      </c>
      <c r="L5525" s="98" t="s">
        <v>6843</v>
      </c>
    </row>
    <row r="5526" spans="1:12" ht="63.75" hidden="1" x14ac:dyDescent="0.2">
      <c r="A5526" s="3">
        <v>5520</v>
      </c>
      <c r="B5526" s="97">
        <v>7202</v>
      </c>
      <c r="C5526" s="66" t="s">
        <v>7078</v>
      </c>
      <c r="D5526" s="51">
        <v>2</v>
      </c>
      <c r="E5526" s="51"/>
      <c r="F5526" s="97" t="s">
        <v>5902</v>
      </c>
      <c r="G5526" s="333">
        <v>27111723</v>
      </c>
      <c r="H5526" s="634">
        <v>4617</v>
      </c>
      <c r="I5526" s="39" t="s">
        <v>2178</v>
      </c>
      <c r="J5526" s="184" t="s">
        <v>6842</v>
      </c>
      <c r="K5526" s="217">
        <v>324</v>
      </c>
      <c r="L5526" s="98" t="s">
        <v>6843</v>
      </c>
    </row>
    <row r="5527" spans="1:12" ht="63.75" hidden="1" x14ac:dyDescent="0.2">
      <c r="A5527" s="3">
        <v>5521</v>
      </c>
      <c r="B5527" s="97">
        <v>7202</v>
      </c>
      <c r="C5527" s="66" t="s">
        <v>7079</v>
      </c>
      <c r="D5527" s="51">
        <v>2</v>
      </c>
      <c r="E5527" s="51"/>
      <c r="F5527" s="97" t="s">
        <v>5902</v>
      </c>
      <c r="G5527" s="333">
        <v>31201623</v>
      </c>
      <c r="H5527" s="634">
        <v>4500</v>
      </c>
      <c r="I5527" s="39" t="s">
        <v>2178</v>
      </c>
      <c r="J5527" s="184" t="s">
        <v>6842</v>
      </c>
      <c r="K5527" s="217">
        <v>324</v>
      </c>
      <c r="L5527" s="98" t="s">
        <v>6843</v>
      </c>
    </row>
    <row r="5528" spans="1:12" ht="63.75" hidden="1" x14ac:dyDescent="0.2">
      <c r="A5528" s="3">
        <v>5522</v>
      </c>
      <c r="B5528" s="97">
        <v>7202</v>
      </c>
      <c r="C5528" s="66" t="s">
        <v>7080</v>
      </c>
      <c r="D5528" s="51">
        <v>2</v>
      </c>
      <c r="E5528" s="51"/>
      <c r="F5528" s="97" t="s">
        <v>5902</v>
      </c>
      <c r="G5528" s="333">
        <v>31201623</v>
      </c>
      <c r="H5528" s="634">
        <v>2150</v>
      </c>
      <c r="I5528" s="39" t="s">
        <v>2178</v>
      </c>
      <c r="J5528" s="184" t="s">
        <v>6842</v>
      </c>
      <c r="K5528" s="217">
        <v>324</v>
      </c>
      <c r="L5528" s="98" t="s">
        <v>6843</v>
      </c>
    </row>
    <row r="5529" spans="1:12" ht="63.75" hidden="1" x14ac:dyDescent="0.2">
      <c r="A5529" s="3">
        <v>5523</v>
      </c>
      <c r="B5529" s="97">
        <v>7202</v>
      </c>
      <c r="C5529" s="66" t="s">
        <v>7081</v>
      </c>
      <c r="D5529" s="51">
        <v>2</v>
      </c>
      <c r="E5529" s="51"/>
      <c r="F5529" s="97" t="s">
        <v>5902</v>
      </c>
      <c r="G5529" s="333">
        <v>31201623</v>
      </c>
      <c r="H5529" s="634">
        <v>1200</v>
      </c>
      <c r="I5529" s="39" t="s">
        <v>2178</v>
      </c>
      <c r="J5529" s="184" t="s">
        <v>6842</v>
      </c>
      <c r="K5529" s="217">
        <v>324</v>
      </c>
      <c r="L5529" s="98" t="s">
        <v>6843</v>
      </c>
    </row>
    <row r="5530" spans="1:12" ht="63.75" hidden="1" x14ac:dyDescent="0.2">
      <c r="A5530" s="3">
        <v>5524</v>
      </c>
      <c r="B5530" s="97">
        <v>7202</v>
      </c>
      <c r="C5530" s="66" t="s">
        <v>7082</v>
      </c>
      <c r="D5530" s="51">
        <v>2</v>
      </c>
      <c r="E5530" s="51"/>
      <c r="F5530" s="97" t="s">
        <v>5902</v>
      </c>
      <c r="G5530" s="333">
        <v>31201623</v>
      </c>
      <c r="H5530" s="634">
        <v>14500</v>
      </c>
      <c r="I5530" s="39" t="s">
        <v>2178</v>
      </c>
      <c r="J5530" s="184" t="s">
        <v>6842</v>
      </c>
      <c r="K5530" s="217">
        <v>324</v>
      </c>
      <c r="L5530" s="98" t="s">
        <v>6843</v>
      </c>
    </row>
    <row r="5531" spans="1:12" ht="63.75" hidden="1" x14ac:dyDescent="0.2">
      <c r="A5531" s="3">
        <v>5525</v>
      </c>
      <c r="B5531" s="97">
        <v>7202</v>
      </c>
      <c r="C5531" s="66" t="s">
        <v>7083</v>
      </c>
      <c r="D5531" s="51">
        <v>2</v>
      </c>
      <c r="E5531" s="51"/>
      <c r="F5531" s="97" t="s">
        <v>5902</v>
      </c>
      <c r="G5531" s="333">
        <v>31201623</v>
      </c>
      <c r="H5531" s="634">
        <v>8200</v>
      </c>
      <c r="I5531" s="39" t="s">
        <v>2178</v>
      </c>
      <c r="J5531" s="184" t="s">
        <v>6842</v>
      </c>
      <c r="K5531" s="217">
        <v>324</v>
      </c>
      <c r="L5531" s="98" t="s">
        <v>6843</v>
      </c>
    </row>
    <row r="5532" spans="1:12" ht="63.75" hidden="1" x14ac:dyDescent="0.2">
      <c r="A5532" s="3">
        <v>5526</v>
      </c>
      <c r="B5532" s="97">
        <v>7202</v>
      </c>
      <c r="C5532" s="66" t="s">
        <v>7084</v>
      </c>
      <c r="D5532" s="51">
        <v>2</v>
      </c>
      <c r="E5532" s="51"/>
      <c r="F5532" s="97" t="s">
        <v>5902</v>
      </c>
      <c r="G5532" s="333">
        <v>31201623</v>
      </c>
      <c r="H5532" s="634">
        <v>5750</v>
      </c>
      <c r="I5532" s="39" t="s">
        <v>2178</v>
      </c>
      <c r="J5532" s="184" t="s">
        <v>6842</v>
      </c>
      <c r="K5532" s="217">
        <v>324</v>
      </c>
      <c r="L5532" s="98" t="s">
        <v>6843</v>
      </c>
    </row>
    <row r="5533" spans="1:12" ht="63.75" hidden="1" x14ac:dyDescent="0.2">
      <c r="A5533" s="3">
        <v>5527</v>
      </c>
      <c r="B5533" s="97">
        <v>7202</v>
      </c>
      <c r="C5533" s="66" t="s">
        <v>7085</v>
      </c>
      <c r="D5533" s="51">
        <v>2</v>
      </c>
      <c r="E5533" s="51"/>
      <c r="F5533" s="97" t="s">
        <v>5902</v>
      </c>
      <c r="G5533" s="333">
        <v>31201623</v>
      </c>
      <c r="H5533" s="634">
        <v>1200</v>
      </c>
      <c r="I5533" s="39" t="s">
        <v>2178</v>
      </c>
      <c r="J5533" s="184" t="s">
        <v>6842</v>
      </c>
      <c r="K5533" s="217">
        <v>324</v>
      </c>
      <c r="L5533" s="98" t="s">
        <v>6843</v>
      </c>
    </row>
    <row r="5534" spans="1:12" ht="63.75" hidden="1" x14ac:dyDescent="0.2">
      <c r="A5534" s="3">
        <v>5528</v>
      </c>
      <c r="B5534" s="97">
        <v>7202</v>
      </c>
      <c r="C5534" s="66" t="s">
        <v>7086</v>
      </c>
      <c r="D5534" s="51">
        <v>2</v>
      </c>
      <c r="E5534" s="51"/>
      <c r="F5534" s="97" t="s">
        <v>5902</v>
      </c>
      <c r="G5534" s="333">
        <v>31201623</v>
      </c>
      <c r="H5534" s="634">
        <v>13000</v>
      </c>
      <c r="I5534" s="39" t="s">
        <v>2178</v>
      </c>
      <c r="J5534" s="184" t="s">
        <v>6842</v>
      </c>
      <c r="K5534" s="217">
        <v>324</v>
      </c>
      <c r="L5534" s="98" t="s">
        <v>6843</v>
      </c>
    </row>
    <row r="5535" spans="1:12" ht="63.75" hidden="1" x14ac:dyDescent="0.2">
      <c r="A5535" s="3">
        <v>5529</v>
      </c>
      <c r="B5535" s="97">
        <v>7202</v>
      </c>
      <c r="C5535" s="66" t="s">
        <v>7087</v>
      </c>
      <c r="D5535" s="51">
        <v>2</v>
      </c>
      <c r="E5535" s="51"/>
      <c r="F5535" s="97" t="s">
        <v>5902</v>
      </c>
      <c r="G5535" s="333">
        <v>31201623</v>
      </c>
      <c r="H5535" s="634">
        <v>4300</v>
      </c>
      <c r="I5535" s="39" t="s">
        <v>2178</v>
      </c>
      <c r="J5535" s="184" t="s">
        <v>6842</v>
      </c>
      <c r="K5535" s="217">
        <v>324</v>
      </c>
      <c r="L5535" s="98" t="s">
        <v>6843</v>
      </c>
    </row>
    <row r="5536" spans="1:12" ht="63.75" hidden="1" x14ac:dyDescent="0.2">
      <c r="A5536" s="3">
        <v>5530</v>
      </c>
      <c r="B5536" s="97">
        <v>7202</v>
      </c>
      <c r="C5536" s="66" t="s">
        <v>7088</v>
      </c>
      <c r="D5536" s="51">
        <v>2</v>
      </c>
      <c r="E5536" s="51"/>
      <c r="F5536" s="97" t="s">
        <v>5902</v>
      </c>
      <c r="G5536" s="333">
        <v>31201623</v>
      </c>
      <c r="H5536" s="634">
        <v>1900</v>
      </c>
      <c r="I5536" s="39" t="s">
        <v>2178</v>
      </c>
      <c r="J5536" s="184" t="s">
        <v>6842</v>
      </c>
      <c r="K5536" s="217">
        <v>324</v>
      </c>
      <c r="L5536" s="98" t="s">
        <v>6843</v>
      </c>
    </row>
    <row r="5537" spans="1:12" ht="63.75" hidden="1" x14ac:dyDescent="0.2">
      <c r="A5537" s="3">
        <v>5531</v>
      </c>
      <c r="B5537" s="97">
        <v>7202</v>
      </c>
      <c r="C5537" s="66" t="s">
        <v>7089</v>
      </c>
      <c r="D5537" s="51">
        <v>2</v>
      </c>
      <c r="E5537" s="51"/>
      <c r="F5537" s="97" t="s">
        <v>5902</v>
      </c>
      <c r="G5537" s="333">
        <v>31201623</v>
      </c>
      <c r="H5537" s="634">
        <v>1080</v>
      </c>
      <c r="I5537" s="39" t="s">
        <v>2178</v>
      </c>
      <c r="J5537" s="184" t="s">
        <v>6842</v>
      </c>
      <c r="K5537" s="217">
        <v>324</v>
      </c>
      <c r="L5537" s="98" t="s">
        <v>6843</v>
      </c>
    </row>
    <row r="5538" spans="1:12" ht="63.75" hidden="1" x14ac:dyDescent="0.2">
      <c r="A5538" s="3">
        <v>5532</v>
      </c>
      <c r="B5538" s="97">
        <v>7202</v>
      </c>
      <c r="C5538" s="66" t="s">
        <v>7090</v>
      </c>
      <c r="D5538" s="51">
        <v>2</v>
      </c>
      <c r="E5538" s="51"/>
      <c r="F5538" s="97" t="s">
        <v>5902</v>
      </c>
      <c r="G5538" s="333">
        <v>31201623</v>
      </c>
      <c r="H5538" s="634">
        <v>2400</v>
      </c>
      <c r="I5538" s="39" t="s">
        <v>2178</v>
      </c>
      <c r="J5538" s="184" t="s">
        <v>6842</v>
      </c>
      <c r="K5538" s="217">
        <v>324</v>
      </c>
      <c r="L5538" s="98" t="s">
        <v>6843</v>
      </c>
    </row>
    <row r="5539" spans="1:12" ht="63.75" hidden="1" x14ac:dyDescent="0.2">
      <c r="A5539" s="3">
        <v>5533</v>
      </c>
      <c r="B5539" s="97">
        <v>7202</v>
      </c>
      <c r="C5539" s="66" t="s">
        <v>7091</v>
      </c>
      <c r="D5539" s="51">
        <v>2</v>
      </c>
      <c r="E5539" s="51"/>
      <c r="F5539" s="97" t="s">
        <v>5902</v>
      </c>
      <c r="G5539" s="333">
        <v>31201623</v>
      </c>
      <c r="H5539" s="634">
        <v>1600</v>
      </c>
      <c r="I5539" s="39" t="s">
        <v>2178</v>
      </c>
      <c r="J5539" s="184" t="s">
        <v>6842</v>
      </c>
      <c r="K5539" s="217">
        <v>324</v>
      </c>
      <c r="L5539" s="98" t="s">
        <v>6843</v>
      </c>
    </row>
    <row r="5540" spans="1:12" ht="63.75" hidden="1" x14ac:dyDescent="0.2">
      <c r="A5540" s="3">
        <v>5534</v>
      </c>
      <c r="B5540" s="97">
        <v>7202</v>
      </c>
      <c r="C5540" s="66" t="s">
        <v>7092</v>
      </c>
      <c r="D5540" s="51">
        <v>2</v>
      </c>
      <c r="E5540" s="51"/>
      <c r="F5540" s="97" t="s">
        <v>5902</v>
      </c>
      <c r="G5540" s="333">
        <v>40173608</v>
      </c>
      <c r="H5540" s="634">
        <v>740</v>
      </c>
      <c r="I5540" s="39" t="s">
        <v>2178</v>
      </c>
      <c r="J5540" s="184" t="s">
        <v>6842</v>
      </c>
      <c r="K5540" s="217">
        <v>324</v>
      </c>
      <c r="L5540" s="98" t="s">
        <v>6843</v>
      </c>
    </row>
    <row r="5541" spans="1:12" ht="63.75" hidden="1" x14ac:dyDescent="0.2">
      <c r="A5541" s="3">
        <v>5535</v>
      </c>
      <c r="B5541" s="97">
        <v>7202</v>
      </c>
      <c r="C5541" s="66" t="s">
        <v>7093</v>
      </c>
      <c r="D5541" s="51">
        <v>2</v>
      </c>
      <c r="E5541" s="51"/>
      <c r="F5541" s="97" t="s">
        <v>5902</v>
      </c>
      <c r="G5541" s="333">
        <v>40173608</v>
      </c>
      <c r="H5541" s="634">
        <v>2500</v>
      </c>
      <c r="I5541" s="39" t="s">
        <v>2178</v>
      </c>
      <c r="J5541" s="184" t="s">
        <v>6842</v>
      </c>
      <c r="K5541" s="217">
        <v>324</v>
      </c>
      <c r="L5541" s="98" t="s">
        <v>6843</v>
      </c>
    </row>
    <row r="5542" spans="1:12" ht="63.75" hidden="1" x14ac:dyDescent="0.2">
      <c r="A5542" s="3">
        <v>5536</v>
      </c>
      <c r="B5542" s="97">
        <v>7202</v>
      </c>
      <c r="C5542" s="66" t="s">
        <v>7094</v>
      </c>
      <c r="D5542" s="51">
        <v>2</v>
      </c>
      <c r="E5542" s="51"/>
      <c r="F5542" s="97" t="s">
        <v>5902</v>
      </c>
      <c r="G5542" s="333">
        <v>40173608</v>
      </c>
      <c r="H5542" s="634">
        <v>2510</v>
      </c>
      <c r="I5542" s="39" t="s">
        <v>2178</v>
      </c>
      <c r="J5542" s="184" t="s">
        <v>6842</v>
      </c>
      <c r="K5542" s="217">
        <v>324</v>
      </c>
      <c r="L5542" s="98" t="s">
        <v>6843</v>
      </c>
    </row>
    <row r="5543" spans="1:12" ht="63.75" hidden="1" x14ac:dyDescent="0.2">
      <c r="A5543" s="3">
        <v>5537</v>
      </c>
      <c r="B5543" s="97">
        <v>7202</v>
      </c>
      <c r="C5543" s="66" t="s">
        <v>7095</v>
      </c>
      <c r="D5543" s="51">
        <v>2</v>
      </c>
      <c r="E5543" s="51"/>
      <c r="F5543" s="97" t="s">
        <v>5902</v>
      </c>
      <c r="G5543" s="333">
        <v>40173608</v>
      </c>
      <c r="H5543" s="634">
        <v>3300</v>
      </c>
      <c r="I5543" s="39" t="s">
        <v>2178</v>
      </c>
      <c r="J5543" s="184" t="s">
        <v>6842</v>
      </c>
      <c r="K5543" s="217">
        <v>324</v>
      </c>
      <c r="L5543" s="98" t="s">
        <v>6843</v>
      </c>
    </row>
    <row r="5544" spans="1:12" ht="63.75" hidden="1" x14ac:dyDescent="0.2">
      <c r="A5544" s="3">
        <v>5538</v>
      </c>
      <c r="B5544" s="97">
        <v>7202</v>
      </c>
      <c r="C5544" s="66" t="s">
        <v>7096</v>
      </c>
      <c r="D5544" s="51">
        <v>2</v>
      </c>
      <c r="E5544" s="51"/>
      <c r="F5544" s="97" t="s">
        <v>5902</v>
      </c>
      <c r="G5544" s="333">
        <v>40173608</v>
      </c>
      <c r="H5544" s="634">
        <v>3310</v>
      </c>
      <c r="I5544" s="39" t="s">
        <v>2178</v>
      </c>
      <c r="J5544" s="184" t="s">
        <v>6842</v>
      </c>
      <c r="K5544" s="217">
        <v>324</v>
      </c>
      <c r="L5544" s="98" t="s">
        <v>6843</v>
      </c>
    </row>
    <row r="5545" spans="1:12" ht="63.75" hidden="1" x14ac:dyDescent="0.2">
      <c r="A5545" s="3">
        <v>5539</v>
      </c>
      <c r="B5545" s="97">
        <v>7202</v>
      </c>
      <c r="C5545" s="66" t="s">
        <v>7097</v>
      </c>
      <c r="D5545" s="51">
        <v>2</v>
      </c>
      <c r="E5545" s="51"/>
      <c r="F5545" s="97" t="s">
        <v>5902</v>
      </c>
      <c r="G5545" s="333">
        <v>40173608</v>
      </c>
      <c r="H5545" s="634">
        <v>3320</v>
      </c>
      <c r="I5545" s="39" t="s">
        <v>2178</v>
      </c>
      <c r="J5545" s="184" t="s">
        <v>6842</v>
      </c>
      <c r="K5545" s="217">
        <v>324</v>
      </c>
      <c r="L5545" s="98" t="s">
        <v>6843</v>
      </c>
    </row>
    <row r="5546" spans="1:12" ht="63.75" hidden="1" x14ac:dyDescent="0.2">
      <c r="A5546" s="3">
        <v>5540</v>
      </c>
      <c r="B5546" s="97">
        <v>7202</v>
      </c>
      <c r="C5546" s="66" t="s">
        <v>7098</v>
      </c>
      <c r="D5546" s="51">
        <v>2</v>
      </c>
      <c r="E5546" s="51"/>
      <c r="F5546" s="97" t="s">
        <v>5902</v>
      </c>
      <c r="G5546" s="333">
        <v>40173608</v>
      </c>
      <c r="H5546" s="634">
        <v>1410</v>
      </c>
      <c r="I5546" s="39" t="s">
        <v>2178</v>
      </c>
      <c r="J5546" s="184" t="s">
        <v>6842</v>
      </c>
      <c r="K5546" s="217">
        <v>324</v>
      </c>
      <c r="L5546" s="98" t="s">
        <v>6843</v>
      </c>
    </row>
    <row r="5547" spans="1:12" ht="63.75" hidden="1" x14ac:dyDescent="0.2">
      <c r="A5547" s="3">
        <v>5541</v>
      </c>
      <c r="B5547" s="97">
        <v>7202</v>
      </c>
      <c r="C5547" s="66" t="s">
        <v>7099</v>
      </c>
      <c r="D5547" s="51">
        <v>2</v>
      </c>
      <c r="E5547" s="51"/>
      <c r="F5547" s="97" t="s">
        <v>5902</v>
      </c>
      <c r="G5547" s="333">
        <v>40173608</v>
      </c>
      <c r="H5547" s="634">
        <v>2000</v>
      </c>
      <c r="I5547" s="39" t="s">
        <v>2178</v>
      </c>
      <c r="J5547" s="184" t="s">
        <v>6842</v>
      </c>
      <c r="K5547" s="217">
        <v>324</v>
      </c>
      <c r="L5547" s="98" t="s">
        <v>6843</v>
      </c>
    </row>
    <row r="5548" spans="1:12" ht="63.75" hidden="1" x14ac:dyDescent="0.2">
      <c r="A5548" s="3">
        <v>5542</v>
      </c>
      <c r="B5548" s="97">
        <v>7202</v>
      </c>
      <c r="C5548" s="66" t="s">
        <v>7100</v>
      </c>
      <c r="D5548" s="51">
        <v>2</v>
      </c>
      <c r="E5548" s="51"/>
      <c r="F5548" s="97" t="s">
        <v>5902</v>
      </c>
      <c r="G5548" s="333">
        <v>40173608</v>
      </c>
      <c r="H5548" s="634">
        <v>2520</v>
      </c>
      <c r="I5548" s="39" t="s">
        <v>2178</v>
      </c>
      <c r="J5548" s="184" t="s">
        <v>6842</v>
      </c>
      <c r="K5548" s="217">
        <v>324</v>
      </c>
      <c r="L5548" s="98" t="s">
        <v>6843</v>
      </c>
    </row>
    <row r="5549" spans="1:12" ht="63.75" hidden="1" x14ac:dyDescent="0.2">
      <c r="A5549" s="3">
        <v>5543</v>
      </c>
      <c r="B5549" s="97">
        <v>7202</v>
      </c>
      <c r="C5549" s="66" t="s">
        <v>7101</v>
      </c>
      <c r="D5549" s="51">
        <v>2</v>
      </c>
      <c r="E5549" s="51"/>
      <c r="F5549" s="97" t="s">
        <v>5902</v>
      </c>
      <c r="G5549" s="333">
        <v>40173608</v>
      </c>
      <c r="H5549" s="634">
        <v>3320</v>
      </c>
      <c r="I5549" s="39" t="s">
        <v>2178</v>
      </c>
      <c r="J5549" s="184" t="s">
        <v>6842</v>
      </c>
      <c r="K5549" s="217">
        <v>324</v>
      </c>
      <c r="L5549" s="98" t="s">
        <v>6843</v>
      </c>
    </row>
    <row r="5550" spans="1:12" ht="63.75" hidden="1" x14ac:dyDescent="0.2">
      <c r="A5550" s="3">
        <v>5544</v>
      </c>
      <c r="B5550" s="97">
        <v>7202</v>
      </c>
      <c r="C5550" s="66" t="s">
        <v>7102</v>
      </c>
      <c r="D5550" s="51">
        <v>2</v>
      </c>
      <c r="E5550" s="51"/>
      <c r="F5550" s="97" t="s">
        <v>5902</v>
      </c>
      <c r="G5550" s="333">
        <v>40173608</v>
      </c>
      <c r="H5550" s="634">
        <v>5560</v>
      </c>
      <c r="I5550" s="39" t="s">
        <v>2178</v>
      </c>
      <c r="J5550" s="184" t="s">
        <v>6842</v>
      </c>
      <c r="K5550" s="217">
        <v>324</v>
      </c>
      <c r="L5550" s="98" t="s">
        <v>6843</v>
      </c>
    </row>
    <row r="5551" spans="1:12" ht="63.75" hidden="1" x14ac:dyDescent="0.2">
      <c r="A5551" s="3">
        <v>5545</v>
      </c>
      <c r="B5551" s="97">
        <v>7202</v>
      </c>
      <c r="C5551" s="66" t="s">
        <v>7103</v>
      </c>
      <c r="D5551" s="51">
        <v>2</v>
      </c>
      <c r="E5551" s="51"/>
      <c r="F5551" s="97" t="s">
        <v>5902</v>
      </c>
      <c r="G5551" s="333">
        <v>40173608</v>
      </c>
      <c r="H5551" s="634">
        <v>5610</v>
      </c>
      <c r="I5551" s="39" t="s">
        <v>2178</v>
      </c>
      <c r="J5551" s="184" t="s">
        <v>6842</v>
      </c>
      <c r="K5551" s="217">
        <v>324</v>
      </c>
      <c r="L5551" s="98" t="s">
        <v>6843</v>
      </c>
    </row>
    <row r="5552" spans="1:12" ht="63.75" hidden="1" x14ac:dyDescent="0.2">
      <c r="A5552" s="3">
        <v>5546</v>
      </c>
      <c r="B5552" s="97">
        <v>7202</v>
      </c>
      <c r="C5552" s="66" t="s">
        <v>7104</v>
      </c>
      <c r="D5552" s="51">
        <v>2</v>
      </c>
      <c r="E5552" s="51"/>
      <c r="F5552" s="97" t="s">
        <v>5902</v>
      </c>
      <c r="G5552" s="333">
        <v>40173608</v>
      </c>
      <c r="H5552" s="634">
        <v>5570</v>
      </c>
      <c r="I5552" s="39" t="s">
        <v>2178</v>
      </c>
      <c r="J5552" s="184" t="s">
        <v>6842</v>
      </c>
      <c r="K5552" s="217">
        <v>324</v>
      </c>
      <c r="L5552" s="98" t="s">
        <v>6843</v>
      </c>
    </row>
    <row r="5553" spans="1:12" ht="63.75" hidden="1" x14ac:dyDescent="0.2">
      <c r="A5553" s="3">
        <v>5547</v>
      </c>
      <c r="B5553" s="97">
        <v>7202</v>
      </c>
      <c r="C5553" s="66" t="s">
        <v>7105</v>
      </c>
      <c r="D5553" s="51">
        <v>2</v>
      </c>
      <c r="E5553" s="51"/>
      <c r="F5553" s="97" t="s">
        <v>5902</v>
      </c>
      <c r="G5553" s="333">
        <v>40173608</v>
      </c>
      <c r="H5553" s="634">
        <v>5620</v>
      </c>
      <c r="I5553" s="39" t="s">
        <v>2178</v>
      </c>
      <c r="J5553" s="184" t="s">
        <v>6842</v>
      </c>
      <c r="K5553" s="217">
        <v>324</v>
      </c>
      <c r="L5553" s="98" t="s">
        <v>6843</v>
      </c>
    </row>
    <row r="5554" spans="1:12" ht="63.75" hidden="1" x14ac:dyDescent="0.2">
      <c r="A5554" s="3">
        <v>5548</v>
      </c>
      <c r="B5554" s="97">
        <v>7202</v>
      </c>
      <c r="C5554" s="66" t="s">
        <v>7106</v>
      </c>
      <c r="D5554" s="51">
        <v>2</v>
      </c>
      <c r="E5554" s="51"/>
      <c r="F5554" s="97" t="s">
        <v>5902</v>
      </c>
      <c r="G5554" s="333">
        <v>40173608</v>
      </c>
      <c r="H5554" s="634">
        <v>5650</v>
      </c>
      <c r="I5554" s="39" t="s">
        <v>2178</v>
      </c>
      <c r="J5554" s="184" t="s">
        <v>6842</v>
      </c>
      <c r="K5554" s="217">
        <v>324</v>
      </c>
      <c r="L5554" s="98" t="s">
        <v>6843</v>
      </c>
    </row>
    <row r="5555" spans="1:12" ht="63.75" hidden="1" x14ac:dyDescent="0.2">
      <c r="A5555" s="3">
        <v>5549</v>
      </c>
      <c r="B5555" s="97">
        <v>7202</v>
      </c>
      <c r="C5555" s="66" t="s">
        <v>7107</v>
      </c>
      <c r="D5555" s="51">
        <v>2</v>
      </c>
      <c r="E5555" s="51"/>
      <c r="F5555" s="97" t="s">
        <v>5902</v>
      </c>
      <c r="G5555" s="333">
        <v>40173608</v>
      </c>
      <c r="H5555" s="634">
        <v>1170</v>
      </c>
      <c r="I5555" s="39" t="s">
        <v>2178</v>
      </c>
      <c r="J5555" s="184" t="s">
        <v>6842</v>
      </c>
      <c r="K5555" s="217">
        <v>324</v>
      </c>
      <c r="L5555" s="98" t="s">
        <v>6843</v>
      </c>
    </row>
    <row r="5556" spans="1:12" ht="63.75" hidden="1" x14ac:dyDescent="0.2">
      <c r="A5556" s="3">
        <v>5550</v>
      </c>
      <c r="B5556" s="97">
        <v>7202</v>
      </c>
      <c r="C5556" s="66" t="s">
        <v>7108</v>
      </c>
      <c r="D5556" s="51">
        <v>2</v>
      </c>
      <c r="E5556" s="51"/>
      <c r="F5556" s="97" t="s">
        <v>5902</v>
      </c>
      <c r="G5556" s="333">
        <v>40173608</v>
      </c>
      <c r="H5556" s="634">
        <v>1170</v>
      </c>
      <c r="I5556" s="39" t="s">
        <v>2178</v>
      </c>
      <c r="J5556" s="184" t="s">
        <v>6842</v>
      </c>
      <c r="K5556" s="217">
        <v>324</v>
      </c>
      <c r="L5556" s="98" t="s">
        <v>6843</v>
      </c>
    </row>
    <row r="5557" spans="1:12" ht="63.75" hidden="1" x14ac:dyDescent="0.2">
      <c r="A5557" s="3">
        <v>5551</v>
      </c>
      <c r="B5557" s="97">
        <v>7202</v>
      </c>
      <c r="C5557" s="66" t="s">
        <v>7109</v>
      </c>
      <c r="D5557" s="51">
        <v>2</v>
      </c>
      <c r="E5557" s="51"/>
      <c r="F5557" s="97" t="s">
        <v>5902</v>
      </c>
      <c r="G5557" s="333">
        <v>40173608</v>
      </c>
      <c r="H5557" s="634">
        <v>1604</v>
      </c>
      <c r="I5557" s="39" t="s">
        <v>2178</v>
      </c>
      <c r="J5557" s="184" t="s">
        <v>6842</v>
      </c>
      <c r="K5557" s="217">
        <v>324</v>
      </c>
      <c r="L5557" s="98" t="s">
        <v>6843</v>
      </c>
    </row>
    <row r="5558" spans="1:12" ht="63.75" hidden="1" x14ac:dyDescent="0.2">
      <c r="A5558" s="3">
        <v>5552</v>
      </c>
      <c r="B5558" s="97">
        <v>7202</v>
      </c>
      <c r="C5558" s="66" t="s">
        <v>7110</v>
      </c>
      <c r="D5558" s="51">
        <v>2</v>
      </c>
      <c r="E5558" s="51"/>
      <c r="F5558" s="97" t="s">
        <v>5902</v>
      </c>
      <c r="G5558" s="333">
        <v>40173608</v>
      </c>
      <c r="H5558" s="634">
        <v>750</v>
      </c>
      <c r="I5558" s="39" t="s">
        <v>2178</v>
      </c>
      <c r="J5558" s="184" t="s">
        <v>6842</v>
      </c>
      <c r="K5558" s="217">
        <v>324</v>
      </c>
      <c r="L5558" s="98" t="s">
        <v>6843</v>
      </c>
    </row>
    <row r="5559" spans="1:12" ht="63.75" hidden="1" x14ac:dyDescent="0.2">
      <c r="A5559" s="3">
        <v>5553</v>
      </c>
      <c r="B5559" s="97">
        <v>7202</v>
      </c>
      <c r="C5559" s="66" t="s">
        <v>7111</v>
      </c>
      <c r="D5559" s="51">
        <v>2</v>
      </c>
      <c r="E5559" s="51"/>
      <c r="F5559" s="97" t="s">
        <v>5902</v>
      </c>
      <c r="G5559" s="333">
        <v>40173608</v>
      </c>
      <c r="H5559" s="634">
        <v>1597</v>
      </c>
      <c r="I5559" s="39" t="s">
        <v>2178</v>
      </c>
      <c r="J5559" s="184" t="s">
        <v>6842</v>
      </c>
      <c r="K5559" s="217">
        <v>324</v>
      </c>
      <c r="L5559" s="98" t="s">
        <v>6843</v>
      </c>
    </row>
    <row r="5560" spans="1:12" ht="63.75" hidden="1" x14ac:dyDescent="0.2">
      <c r="A5560" s="3">
        <v>5554</v>
      </c>
      <c r="B5560" s="97">
        <v>7202</v>
      </c>
      <c r="C5560" s="66" t="s">
        <v>7112</v>
      </c>
      <c r="D5560" s="51">
        <v>2</v>
      </c>
      <c r="E5560" s="51"/>
      <c r="F5560" s="97" t="s">
        <v>5902</v>
      </c>
      <c r="G5560" s="333">
        <v>40173608</v>
      </c>
      <c r="H5560" s="634">
        <v>1291</v>
      </c>
      <c r="I5560" s="39" t="s">
        <v>2178</v>
      </c>
      <c r="J5560" s="184" t="s">
        <v>6842</v>
      </c>
      <c r="K5560" s="217">
        <v>324</v>
      </c>
      <c r="L5560" s="98" t="s">
        <v>6843</v>
      </c>
    </row>
    <row r="5561" spans="1:12" ht="63.75" hidden="1" x14ac:dyDescent="0.2">
      <c r="A5561" s="3">
        <v>5555</v>
      </c>
      <c r="B5561" s="97">
        <v>7202</v>
      </c>
      <c r="C5561" s="66" t="s">
        <v>7113</v>
      </c>
      <c r="D5561" s="51">
        <v>2</v>
      </c>
      <c r="E5561" s="51"/>
      <c r="F5561" s="97" t="s">
        <v>5902</v>
      </c>
      <c r="G5561" s="333">
        <v>40173608</v>
      </c>
      <c r="H5561" s="634">
        <v>719</v>
      </c>
      <c r="I5561" s="39" t="s">
        <v>2178</v>
      </c>
      <c r="J5561" s="184" t="s">
        <v>6842</v>
      </c>
      <c r="K5561" s="217">
        <v>324</v>
      </c>
      <c r="L5561" s="98" t="s">
        <v>6843</v>
      </c>
    </row>
    <row r="5562" spans="1:12" ht="63.75" hidden="1" x14ac:dyDescent="0.2">
      <c r="A5562" s="3">
        <v>5556</v>
      </c>
      <c r="B5562" s="97">
        <v>7202</v>
      </c>
      <c r="C5562" s="66" t="s">
        <v>7114</v>
      </c>
      <c r="D5562" s="51">
        <v>2</v>
      </c>
      <c r="E5562" s="51"/>
      <c r="F5562" s="97" t="s">
        <v>5902</v>
      </c>
      <c r="G5562" s="333">
        <v>40173608</v>
      </c>
      <c r="H5562" s="634">
        <v>1578</v>
      </c>
      <c r="I5562" s="39" t="s">
        <v>2178</v>
      </c>
      <c r="J5562" s="184" t="s">
        <v>6842</v>
      </c>
      <c r="K5562" s="217">
        <v>324</v>
      </c>
      <c r="L5562" s="98" t="s">
        <v>6843</v>
      </c>
    </row>
    <row r="5563" spans="1:12" ht="63.75" hidden="1" x14ac:dyDescent="0.2">
      <c r="A5563" s="3">
        <v>5557</v>
      </c>
      <c r="B5563" s="97">
        <v>7202</v>
      </c>
      <c r="C5563" s="66" t="s">
        <v>7115</v>
      </c>
      <c r="D5563" s="51">
        <v>2</v>
      </c>
      <c r="E5563" s="51"/>
      <c r="F5563" s="97" t="s">
        <v>5902</v>
      </c>
      <c r="G5563" s="333">
        <v>40173608</v>
      </c>
      <c r="H5563" s="634">
        <v>1269</v>
      </c>
      <c r="I5563" s="39" t="s">
        <v>2178</v>
      </c>
      <c r="J5563" s="184" t="s">
        <v>6842</v>
      </c>
      <c r="K5563" s="217">
        <v>324</v>
      </c>
      <c r="L5563" s="98" t="s">
        <v>6843</v>
      </c>
    </row>
    <row r="5564" spans="1:12" ht="63.75" hidden="1" x14ac:dyDescent="0.2">
      <c r="A5564" s="3">
        <v>5558</v>
      </c>
      <c r="B5564" s="97">
        <v>7202</v>
      </c>
      <c r="C5564" s="66" t="s">
        <v>7116</v>
      </c>
      <c r="D5564" s="51">
        <v>2</v>
      </c>
      <c r="E5564" s="51"/>
      <c r="F5564" s="97" t="s">
        <v>5902</v>
      </c>
      <c r="G5564" s="333">
        <v>40173608</v>
      </c>
      <c r="H5564" s="634">
        <v>295</v>
      </c>
      <c r="I5564" s="39" t="s">
        <v>2178</v>
      </c>
      <c r="J5564" s="184" t="s">
        <v>6842</v>
      </c>
      <c r="K5564" s="217">
        <v>324</v>
      </c>
      <c r="L5564" s="98" t="s">
        <v>6843</v>
      </c>
    </row>
    <row r="5565" spans="1:12" ht="63.75" hidden="1" x14ac:dyDescent="0.2">
      <c r="A5565" s="3">
        <v>5559</v>
      </c>
      <c r="B5565" s="97">
        <v>7202</v>
      </c>
      <c r="C5565" s="66" t="s">
        <v>7117</v>
      </c>
      <c r="D5565" s="51">
        <v>2</v>
      </c>
      <c r="E5565" s="51"/>
      <c r="F5565" s="97" t="s">
        <v>5902</v>
      </c>
      <c r="G5565" s="333">
        <v>40173608</v>
      </c>
      <c r="H5565" s="634">
        <v>1284</v>
      </c>
      <c r="I5565" s="39" t="s">
        <v>2178</v>
      </c>
      <c r="J5565" s="184" t="s">
        <v>6842</v>
      </c>
      <c r="K5565" s="217">
        <v>324</v>
      </c>
      <c r="L5565" s="98" t="s">
        <v>6843</v>
      </c>
    </row>
    <row r="5566" spans="1:12" ht="63.75" hidden="1" x14ac:dyDescent="0.2">
      <c r="A5566" s="3">
        <v>5560</v>
      </c>
      <c r="B5566" s="97">
        <v>7202</v>
      </c>
      <c r="C5566" s="66" t="s">
        <v>7118</v>
      </c>
      <c r="D5566" s="51">
        <v>2</v>
      </c>
      <c r="E5566" s="51"/>
      <c r="F5566" s="97" t="s">
        <v>5902</v>
      </c>
      <c r="G5566" s="333">
        <v>40173608</v>
      </c>
      <c r="H5566" s="634">
        <v>420</v>
      </c>
      <c r="I5566" s="39" t="s">
        <v>2178</v>
      </c>
      <c r="J5566" s="184" t="s">
        <v>6842</v>
      </c>
      <c r="K5566" s="217">
        <v>324</v>
      </c>
      <c r="L5566" s="98" t="s">
        <v>6843</v>
      </c>
    </row>
    <row r="5567" spans="1:12" ht="63.75" hidden="1" x14ac:dyDescent="0.2">
      <c r="A5567" s="3">
        <v>5561</v>
      </c>
      <c r="B5567" s="97">
        <v>7202</v>
      </c>
      <c r="C5567" s="66" t="s">
        <v>7119</v>
      </c>
      <c r="D5567" s="51">
        <v>2</v>
      </c>
      <c r="E5567" s="51"/>
      <c r="F5567" s="97" t="s">
        <v>5902</v>
      </c>
      <c r="G5567" s="333">
        <v>40173608</v>
      </c>
      <c r="H5567" s="634">
        <v>762</v>
      </c>
      <c r="I5567" s="39" t="s">
        <v>2178</v>
      </c>
      <c r="J5567" s="184" t="s">
        <v>6842</v>
      </c>
      <c r="K5567" s="217">
        <v>324</v>
      </c>
      <c r="L5567" s="98" t="s">
        <v>6843</v>
      </c>
    </row>
    <row r="5568" spans="1:12" ht="63.75" hidden="1" x14ac:dyDescent="0.2">
      <c r="A5568" s="3">
        <v>5562</v>
      </c>
      <c r="B5568" s="97">
        <v>7202</v>
      </c>
      <c r="C5568" s="66" t="s">
        <v>7120</v>
      </c>
      <c r="D5568" s="51">
        <v>2</v>
      </c>
      <c r="E5568" s="51"/>
      <c r="F5568" s="97" t="s">
        <v>5902</v>
      </c>
      <c r="G5568" s="333">
        <v>40173608</v>
      </c>
      <c r="H5568" s="634">
        <v>1597</v>
      </c>
      <c r="I5568" s="39" t="s">
        <v>2178</v>
      </c>
      <c r="J5568" s="184" t="s">
        <v>6842</v>
      </c>
      <c r="K5568" s="217">
        <v>324</v>
      </c>
      <c r="L5568" s="98" t="s">
        <v>6843</v>
      </c>
    </row>
    <row r="5569" spans="1:12" ht="63.75" hidden="1" x14ac:dyDescent="0.2">
      <c r="A5569" s="3">
        <v>5563</v>
      </c>
      <c r="B5569" s="97">
        <v>7202</v>
      </c>
      <c r="C5569" s="66" t="s">
        <v>7121</v>
      </c>
      <c r="D5569" s="51">
        <v>2</v>
      </c>
      <c r="E5569" s="51"/>
      <c r="F5569" s="97" t="s">
        <v>5902</v>
      </c>
      <c r="G5569" s="333">
        <v>40173608</v>
      </c>
      <c r="H5569" s="634">
        <v>240</v>
      </c>
      <c r="I5569" s="39" t="s">
        <v>2178</v>
      </c>
      <c r="J5569" s="184" t="s">
        <v>6842</v>
      </c>
      <c r="K5569" s="217">
        <v>324</v>
      </c>
      <c r="L5569" s="98" t="s">
        <v>6843</v>
      </c>
    </row>
    <row r="5570" spans="1:12" ht="63.75" hidden="1" x14ac:dyDescent="0.2">
      <c r="A5570" s="3">
        <v>5564</v>
      </c>
      <c r="B5570" s="97">
        <v>7202</v>
      </c>
      <c r="C5570" s="66" t="s">
        <v>7122</v>
      </c>
      <c r="D5570" s="51">
        <v>2</v>
      </c>
      <c r="E5570" s="51"/>
      <c r="F5570" s="97" t="s">
        <v>5902</v>
      </c>
      <c r="G5570" s="333">
        <v>40173608</v>
      </c>
      <c r="H5570" s="634">
        <v>3043</v>
      </c>
      <c r="I5570" s="39" t="s">
        <v>2178</v>
      </c>
      <c r="J5570" s="184" t="s">
        <v>6842</v>
      </c>
      <c r="K5570" s="217">
        <v>324</v>
      </c>
      <c r="L5570" s="98" t="s">
        <v>6843</v>
      </c>
    </row>
    <row r="5571" spans="1:12" ht="63.75" hidden="1" x14ac:dyDescent="0.2">
      <c r="A5571" s="3">
        <v>5565</v>
      </c>
      <c r="B5571" s="97">
        <v>7202</v>
      </c>
      <c r="C5571" s="66" t="s">
        <v>7123</v>
      </c>
      <c r="D5571" s="51">
        <v>2</v>
      </c>
      <c r="E5571" s="51"/>
      <c r="F5571" s="97" t="s">
        <v>5902</v>
      </c>
      <c r="G5571" s="333">
        <v>40173608</v>
      </c>
      <c r="H5571" s="634">
        <v>650</v>
      </c>
      <c r="I5571" s="39" t="s">
        <v>2178</v>
      </c>
      <c r="J5571" s="184" t="s">
        <v>6842</v>
      </c>
      <c r="K5571" s="217">
        <v>324</v>
      </c>
      <c r="L5571" s="98" t="s">
        <v>6843</v>
      </c>
    </row>
    <row r="5572" spans="1:12" ht="63.75" hidden="1" x14ac:dyDescent="0.2">
      <c r="A5572" s="3">
        <v>5566</v>
      </c>
      <c r="B5572" s="97">
        <v>7202</v>
      </c>
      <c r="C5572" s="66" t="s">
        <v>7124</v>
      </c>
      <c r="D5572" s="51">
        <v>2</v>
      </c>
      <c r="E5572" s="51"/>
      <c r="F5572" s="97" t="s">
        <v>5902</v>
      </c>
      <c r="G5572" s="333">
        <v>40173608</v>
      </c>
      <c r="H5572" s="634">
        <v>4800</v>
      </c>
      <c r="I5572" s="39" t="s">
        <v>2178</v>
      </c>
      <c r="J5572" s="184" t="s">
        <v>6842</v>
      </c>
      <c r="K5572" s="217">
        <v>324</v>
      </c>
      <c r="L5572" s="98" t="s">
        <v>6843</v>
      </c>
    </row>
    <row r="5573" spans="1:12" ht="63.75" hidden="1" x14ac:dyDescent="0.2">
      <c r="A5573" s="3">
        <v>5567</v>
      </c>
      <c r="B5573" s="97">
        <v>7202</v>
      </c>
      <c r="C5573" s="66" t="s">
        <v>7125</v>
      </c>
      <c r="D5573" s="51">
        <v>2</v>
      </c>
      <c r="E5573" s="51"/>
      <c r="F5573" s="97" t="s">
        <v>5902</v>
      </c>
      <c r="G5573" s="333">
        <v>40173608</v>
      </c>
      <c r="H5573" s="634">
        <v>4640</v>
      </c>
      <c r="I5573" s="39" t="s">
        <v>2178</v>
      </c>
      <c r="J5573" s="184" t="s">
        <v>6842</v>
      </c>
      <c r="K5573" s="217">
        <v>324</v>
      </c>
      <c r="L5573" s="98" t="s">
        <v>6843</v>
      </c>
    </row>
    <row r="5574" spans="1:12" ht="63.75" hidden="1" x14ac:dyDescent="0.2">
      <c r="A5574" s="3">
        <v>5568</v>
      </c>
      <c r="B5574" s="97">
        <v>7202</v>
      </c>
      <c r="C5574" s="66" t="s">
        <v>7126</v>
      </c>
      <c r="D5574" s="51">
        <v>2</v>
      </c>
      <c r="E5574" s="51"/>
      <c r="F5574" s="97" t="s">
        <v>5902</v>
      </c>
      <c r="G5574" s="333">
        <v>40173608</v>
      </c>
      <c r="H5574" s="634">
        <v>3098</v>
      </c>
      <c r="I5574" s="39" t="s">
        <v>2178</v>
      </c>
      <c r="J5574" s="184" t="s">
        <v>6842</v>
      </c>
      <c r="K5574" s="217">
        <v>324</v>
      </c>
      <c r="L5574" s="98" t="s">
        <v>6843</v>
      </c>
    </row>
    <row r="5575" spans="1:12" ht="63.75" hidden="1" x14ac:dyDescent="0.2">
      <c r="A5575" s="3">
        <v>5569</v>
      </c>
      <c r="B5575" s="97">
        <v>7202</v>
      </c>
      <c r="C5575" s="66" t="s">
        <v>7127</v>
      </c>
      <c r="D5575" s="51">
        <v>2</v>
      </c>
      <c r="E5575" s="51"/>
      <c r="F5575" s="97" t="s">
        <v>5902</v>
      </c>
      <c r="G5575" s="333">
        <v>40173608</v>
      </c>
      <c r="H5575" s="634">
        <v>4890</v>
      </c>
      <c r="I5575" s="39" t="s">
        <v>2178</v>
      </c>
      <c r="J5575" s="184" t="s">
        <v>6842</v>
      </c>
      <c r="K5575" s="217">
        <v>324</v>
      </c>
      <c r="L5575" s="98" t="s">
        <v>6843</v>
      </c>
    </row>
    <row r="5576" spans="1:12" ht="63.75" hidden="1" x14ac:dyDescent="0.2">
      <c r="A5576" s="3">
        <v>5570</v>
      </c>
      <c r="B5576" s="97">
        <v>7202</v>
      </c>
      <c r="C5576" s="66" t="s">
        <v>7128</v>
      </c>
      <c r="D5576" s="51">
        <v>2</v>
      </c>
      <c r="E5576" s="51"/>
      <c r="F5576" s="97" t="s">
        <v>5902</v>
      </c>
      <c r="G5576" s="333">
        <v>40173608</v>
      </c>
      <c r="H5576" s="634">
        <v>2857</v>
      </c>
      <c r="I5576" s="39" t="s">
        <v>2178</v>
      </c>
      <c r="J5576" s="184" t="s">
        <v>6842</v>
      </c>
      <c r="K5576" s="217">
        <v>324</v>
      </c>
      <c r="L5576" s="98" t="s">
        <v>6843</v>
      </c>
    </row>
    <row r="5577" spans="1:12" ht="63.75" hidden="1" x14ac:dyDescent="0.2">
      <c r="A5577" s="3">
        <v>5571</v>
      </c>
      <c r="B5577" s="97">
        <v>7202</v>
      </c>
      <c r="C5577" s="66" t="s">
        <v>7129</v>
      </c>
      <c r="D5577" s="51">
        <v>2</v>
      </c>
      <c r="E5577" s="51"/>
      <c r="F5577" s="97" t="s">
        <v>5902</v>
      </c>
      <c r="G5577" s="333">
        <v>40173608</v>
      </c>
      <c r="H5577" s="634">
        <v>2590</v>
      </c>
      <c r="I5577" s="39" t="s">
        <v>2178</v>
      </c>
      <c r="J5577" s="184" t="s">
        <v>6842</v>
      </c>
      <c r="K5577" s="217">
        <v>324</v>
      </c>
      <c r="L5577" s="98" t="s">
        <v>6843</v>
      </c>
    </row>
    <row r="5578" spans="1:12" ht="63.75" hidden="1" x14ac:dyDescent="0.2">
      <c r="A5578" s="3">
        <v>5572</v>
      </c>
      <c r="B5578" s="97">
        <v>7202</v>
      </c>
      <c r="C5578" s="66" t="s">
        <v>7130</v>
      </c>
      <c r="D5578" s="51">
        <v>2</v>
      </c>
      <c r="E5578" s="51"/>
      <c r="F5578" s="97" t="s">
        <v>5902</v>
      </c>
      <c r="G5578" s="333">
        <v>40173608</v>
      </c>
      <c r="H5578" s="634">
        <v>5390</v>
      </c>
      <c r="I5578" s="39" t="s">
        <v>2178</v>
      </c>
      <c r="J5578" s="184" t="s">
        <v>6842</v>
      </c>
      <c r="K5578" s="217">
        <v>324</v>
      </c>
      <c r="L5578" s="98" t="s">
        <v>6843</v>
      </c>
    </row>
    <row r="5579" spans="1:12" ht="63.75" hidden="1" x14ac:dyDescent="0.2">
      <c r="A5579" s="3">
        <v>5573</v>
      </c>
      <c r="B5579" s="97">
        <v>7202</v>
      </c>
      <c r="C5579" s="66" t="s">
        <v>7131</v>
      </c>
      <c r="D5579" s="51">
        <v>2</v>
      </c>
      <c r="E5579" s="51"/>
      <c r="F5579" s="97" t="s">
        <v>5902</v>
      </c>
      <c r="G5579" s="333">
        <v>40173608</v>
      </c>
      <c r="H5579" s="634">
        <v>7640</v>
      </c>
      <c r="I5579" s="39" t="s">
        <v>2178</v>
      </c>
      <c r="J5579" s="184" t="s">
        <v>6842</v>
      </c>
      <c r="K5579" s="217">
        <v>324</v>
      </c>
      <c r="L5579" s="98" t="s">
        <v>6843</v>
      </c>
    </row>
    <row r="5580" spans="1:12" ht="63.75" hidden="1" x14ac:dyDescent="0.2">
      <c r="A5580" s="3">
        <v>5574</v>
      </c>
      <c r="B5580" s="97">
        <v>7202</v>
      </c>
      <c r="C5580" s="66" t="s">
        <v>7132</v>
      </c>
      <c r="D5580" s="51">
        <v>2</v>
      </c>
      <c r="E5580" s="51"/>
      <c r="F5580" s="97" t="s">
        <v>5902</v>
      </c>
      <c r="G5580" s="333">
        <v>40173608</v>
      </c>
      <c r="H5580" s="634">
        <v>1890</v>
      </c>
      <c r="I5580" s="39" t="s">
        <v>2178</v>
      </c>
      <c r="J5580" s="184" t="s">
        <v>6842</v>
      </c>
      <c r="K5580" s="217">
        <v>324</v>
      </c>
      <c r="L5580" s="98" t="s">
        <v>6843</v>
      </c>
    </row>
    <row r="5581" spans="1:12" ht="63.75" hidden="1" x14ac:dyDescent="0.2">
      <c r="A5581" s="3">
        <v>5575</v>
      </c>
      <c r="B5581" s="97">
        <v>7202</v>
      </c>
      <c r="C5581" s="66" t="s">
        <v>7133</v>
      </c>
      <c r="D5581" s="51">
        <v>2</v>
      </c>
      <c r="E5581" s="51"/>
      <c r="F5581" s="97" t="s">
        <v>5902</v>
      </c>
      <c r="G5581" s="333">
        <v>40173608</v>
      </c>
      <c r="H5581" s="634">
        <v>8360</v>
      </c>
      <c r="I5581" s="39" t="s">
        <v>2178</v>
      </c>
      <c r="J5581" s="184" t="s">
        <v>6842</v>
      </c>
      <c r="K5581" s="217">
        <v>324</v>
      </c>
      <c r="L5581" s="98" t="s">
        <v>6843</v>
      </c>
    </row>
    <row r="5582" spans="1:12" ht="63.75" hidden="1" x14ac:dyDescent="0.2">
      <c r="A5582" s="3">
        <v>5576</v>
      </c>
      <c r="B5582" s="97">
        <v>7202</v>
      </c>
      <c r="C5582" s="66" t="s">
        <v>7134</v>
      </c>
      <c r="D5582" s="51">
        <v>2</v>
      </c>
      <c r="E5582" s="51"/>
      <c r="F5582" s="97" t="s">
        <v>5902</v>
      </c>
      <c r="G5582" s="333">
        <v>40173608</v>
      </c>
      <c r="H5582" s="634">
        <v>44359</v>
      </c>
      <c r="I5582" s="39" t="s">
        <v>2178</v>
      </c>
      <c r="J5582" s="184" t="s">
        <v>6842</v>
      </c>
      <c r="K5582" s="217">
        <v>324</v>
      </c>
      <c r="L5582" s="98" t="s">
        <v>6843</v>
      </c>
    </row>
    <row r="5583" spans="1:12" ht="63.75" hidden="1" x14ac:dyDescent="0.2">
      <c r="A5583" s="3">
        <v>5577</v>
      </c>
      <c r="B5583" s="97">
        <v>7202</v>
      </c>
      <c r="C5583" s="66" t="s">
        <v>7135</v>
      </c>
      <c r="D5583" s="51">
        <v>2</v>
      </c>
      <c r="E5583" s="51"/>
      <c r="F5583" s="97" t="s">
        <v>5902</v>
      </c>
      <c r="G5583" s="333">
        <v>40173608</v>
      </c>
      <c r="H5583" s="634">
        <v>61210</v>
      </c>
      <c r="I5583" s="39" t="s">
        <v>2178</v>
      </c>
      <c r="J5583" s="184" t="s">
        <v>6842</v>
      </c>
      <c r="K5583" s="217">
        <v>324</v>
      </c>
      <c r="L5583" s="98" t="s">
        <v>6843</v>
      </c>
    </row>
    <row r="5584" spans="1:12" ht="63.75" hidden="1" x14ac:dyDescent="0.2">
      <c r="A5584" s="3">
        <v>5578</v>
      </c>
      <c r="B5584" s="97">
        <v>7202</v>
      </c>
      <c r="C5584" s="66" t="s">
        <v>7136</v>
      </c>
      <c r="D5584" s="51">
        <v>2</v>
      </c>
      <c r="E5584" s="51"/>
      <c r="F5584" s="97" t="s">
        <v>5902</v>
      </c>
      <c r="G5584" s="333">
        <v>40173608</v>
      </c>
      <c r="H5584" s="634">
        <v>79669</v>
      </c>
      <c r="I5584" s="39" t="s">
        <v>2178</v>
      </c>
      <c r="J5584" s="184" t="s">
        <v>6842</v>
      </c>
      <c r="K5584" s="217">
        <v>324</v>
      </c>
      <c r="L5584" s="98" t="s">
        <v>6843</v>
      </c>
    </row>
    <row r="5585" spans="1:12" ht="63.75" hidden="1" x14ac:dyDescent="0.2">
      <c r="A5585" s="3">
        <v>5579</v>
      </c>
      <c r="B5585" s="97">
        <v>7202</v>
      </c>
      <c r="C5585" s="66" t="s">
        <v>7137</v>
      </c>
      <c r="D5585" s="51">
        <v>2</v>
      </c>
      <c r="E5585" s="51"/>
      <c r="F5585" s="97" t="s">
        <v>5902</v>
      </c>
      <c r="G5585" s="333">
        <v>40173608</v>
      </c>
      <c r="H5585" s="634">
        <v>67411</v>
      </c>
      <c r="I5585" s="39" t="s">
        <v>2178</v>
      </c>
      <c r="J5585" s="184" t="s">
        <v>6842</v>
      </c>
      <c r="K5585" s="217">
        <v>324</v>
      </c>
      <c r="L5585" s="98" t="s">
        <v>6843</v>
      </c>
    </row>
    <row r="5586" spans="1:12" ht="63.75" hidden="1" x14ac:dyDescent="0.2">
      <c r="A5586" s="3">
        <v>5580</v>
      </c>
      <c r="B5586" s="97">
        <v>7202</v>
      </c>
      <c r="C5586" s="66" t="s">
        <v>7138</v>
      </c>
      <c r="D5586" s="51">
        <v>2</v>
      </c>
      <c r="E5586" s="51"/>
      <c r="F5586" s="97" t="s">
        <v>5902</v>
      </c>
      <c r="G5586" s="333">
        <v>40173608</v>
      </c>
      <c r="H5586" s="634">
        <v>1900</v>
      </c>
      <c r="I5586" s="39" t="s">
        <v>2178</v>
      </c>
      <c r="J5586" s="184" t="s">
        <v>6842</v>
      </c>
      <c r="K5586" s="217">
        <v>324</v>
      </c>
      <c r="L5586" s="98" t="s">
        <v>6843</v>
      </c>
    </row>
    <row r="5587" spans="1:12" ht="63.75" hidden="1" x14ac:dyDescent="0.2">
      <c r="A5587" s="3">
        <v>5581</v>
      </c>
      <c r="B5587" s="97">
        <v>7202</v>
      </c>
      <c r="C5587" s="66" t="s">
        <v>7139</v>
      </c>
      <c r="D5587" s="51">
        <v>2</v>
      </c>
      <c r="E5587" s="51"/>
      <c r="F5587" s="97" t="s">
        <v>5902</v>
      </c>
      <c r="G5587" s="333">
        <v>40173608</v>
      </c>
      <c r="H5587" s="634">
        <v>822</v>
      </c>
      <c r="I5587" s="39" t="s">
        <v>2178</v>
      </c>
      <c r="J5587" s="184" t="s">
        <v>6842</v>
      </c>
      <c r="K5587" s="217">
        <v>324</v>
      </c>
      <c r="L5587" s="98" t="s">
        <v>6843</v>
      </c>
    </row>
    <row r="5588" spans="1:12" ht="63.75" hidden="1" x14ac:dyDescent="0.2">
      <c r="A5588" s="3">
        <v>5582</v>
      </c>
      <c r="B5588" s="97">
        <v>7202</v>
      </c>
      <c r="C5588" s="66" t="s">
        <v>7140</v>
      </c>
      <c r="D5588" s="51">
        <v>2</v>
      </c>
      <c r="E5588" s="51"/>
      <c r="F5588" s="97" t="s">
        <v>5902</v>
      </c>
      <c r="G5588" s="333">
        <v>40173608</v>
      </c>
      <c r="H5588" s="634">
        <v>2855</v>
      </c>
      <c r="I5588" s="39" t="s">
        <v>2178</v>
      </c>
      <c r="J5588" s="184" t="s">
        <v>6842</v>
      </c>
      <c r="K5588" s="217">
        <v>324</v>
      </c>
      <c r="L5588" s="98" t="s">
        <v>6843</v>
      </c>
    </row>
    <row r="5589" spans="1:12" ht="63.75" hidden="1" x14ac:dyDescent="0.2">
      <c r="A5589" s="3">
        <v>5583</v>
      </c>
      <c r="B5589" s="97">
        <v>7202</v>
      </c>
      <c r="C5589" s="66" t="s">
        <v>7141</v>
      </c>
      <c r="D5589" s="51">
        <v>2</v>
      </c>
      <c r="E5589" s="51"/>
      <c r="F5589" s="97" t="s">
        <v>5902</v>
      </c>
      <c r="G5589" s="333">
        <v>40173608</v>
      </c>
      <c r="H5589" s="634">
        <v>3255</v>
      </c>
      <c r="I5589" s="39" t="s">
        <v>2178</v>
      </c>
      <c r="J5589" s="184" t="s">
        <v>6842</v>
      </c>
      <c r="K5589" s="217">
        <v>324</v>
      </c>
      <c r="L5589" s="98" t="s">
        <v>6843</v>
      </c>
    </row>
    <row r="5590" spans="1:12" ht="63.75" hidden="1" x14ac:dyDescent="0.2">
      <c r="A5590" s="3">
        <v>5584</v>
      </c>
      <c r="B5590" s="97">
        <v>7202</v>
      </c>
      <c r="C5590" s="66" t="s">
        <v>7142</v>
      </c>
      <c r="D5590" s="51">
        <v>2</v>
      </c>
      <c r="E5590" s="51"/>
      <c r="F5590" s="97" t="s">
        <v>5902</v>
      </c>
      <c r="G5590" s="333">
        <v>40173608</v>
      </c>
      <c r="H5590" s="634">
        <v>8597</v>
      </c>
      <c r="I5590" s="39" t="s">
        <v>2178</v>
      </c>
      <c r="J5590" s="184" t="s">
        <v>6842</v>
      </c>
      <c r="K5590" s="217">
        <v>324</v>
      </c>
      <c r="L5590" s="98" t="s">
        <v>6843</v>
      </c>
    </row>
    <row r="5591" spans="1:12" ht="63.75" hidden="1" x14ac:dyDescent="0.2">
      <c r="A5591" s="3">
        <v>5585</v>
      </c>
      <c r="B5591" s="97">
        <v>7202</v>
      </c>
      <c r="C5591" s="66" t="s">
        <v>7143</v>
      </c>
      <c r="D5591" s="51">
        <v>2</v>
      </c>
      <c r="E5591" s="51"/>
      <c r="F5591" s="97" t="s">
        <v>5902</v>
      </c>
      <c r="G5591" s="333">
        <v>40173608</v>
      </c>
      <c r="H5591" s="634">
        <v>3260</v>
      </c>
      <c r="I5591" s="39" t="s">
        <v>2178</v>
      </c>
      <c r="J5591" s="184" t="s">
        <v>6842</v>
      </c>
      <c r="K5591" s="217">
        <v>324</v>
      </c>
      <c r="L5591" s="98" t="s">
        <v>6843</v>
      </c>
    </row>
    <row r="5592" spans="1:12" ht="63.75" hidden="1" x14ac:dyDescent="0.2">
      <c r="A5592" s="3">
        <v>5586</v>
      </c>
      <c r="B5592" s="97">
        <v>7202</v>
      </c>
      <c r="C5592" s="66" t="s">
        <v>7144</v>
      </c>
      <c r="D5592" s="51">
        <v>2</v>
      </c>
      <c r="E5592" s="51"/>
      <c r="F5592" s="97" t="s">
        <v>5902</v>
      </c>
      <c r="G5592" s="333">
        <v>40173608</v>
      </c>
      <c r="H5592" s="634">
        <v>3239</v>
      </c>
      <c r="I5592" s="39" t="s">
        <v>2178</v>
      </c>
      <c r="J5592" s="184" t="s">
        <v>6842</v>
      </c>
      <c r="K5592" s="217">
        <v>324</v>
      </c>
      <c r="L5592" s="98" t="s">
        <v>6843</v>
      </c>
    </row>
    <row r="5593" spans="1:12" ht="63.75" hidden="1" x14ac:dyDescent="0.2">
      <c r="A5593" s="3">
        <v>5587</v>
      </c>
      <c r="B5593" s="97">
        <v>7202</v>
      </c>
      <c r="C5593" s="66" t="s">
        <v>7145</v>
      </c>
      <c r="D5593" s="51">
        <v>2</v>
      </c>
      <c r="E5593" s="51"/>
      <c r="F5593" s="97" t="s">
        <v>5902</v>
      </c>
      <c r="G5593" s="333">
        <v>40173608</v>
      </c>
      <c r="H5593" s="634">
        <v>15504</v>
      </c>
      <c r="I5593" s="39" t="s">
        <v>2178</v>
      </c>
      <c r="J5593" s="184" t="s">
        <v>6842</v>
      </c>
      <c r="K5593" s="217">
        <v>324</v>
      </c>
      <c r="L5593" s="98" t="s">
        <v>6843</v>
      </c>
    </row>
    <row r="5594" spans="1:12" ht="63.75" hidden="1" x14ac:dyDescent="0.2">
      <c r="A5594" s="3">
        <v>5588</v>
      </c>
      <c r="B5594" s="97">
        <v>7202</v>
      </c>
      <c r="C5594" s="66" t="s">
        <v>7146</v>
      </c>
      <c r="D5594" s="51">
        <v>2</v>
      </c>
      <c r="E5594" s="51"/>
      <c r="F5594" s="97" t="s">
        <v>5902</v>
      </c>
      <c r="G5594" s="333">
        <v>40173608</v>
      </c>
      <c r="H5594" s="634">
        <v>16213</v>
      </c>
      <c r="I5594" s="39" t="s">
        <v>2178</v>
      </c>
      <c r="J5594" s="184" t="s">
        <v>6842</v>
      </c>
      <c r="K5594" s="217">
        <v>324</v>
      </c>
      <c r="L5594" s="98" t="s">
        <v>6843</v>
      </c>
    </row>
    <row r="5595" spans="1:12" ht="63.75" hidden="1" x14ac:dyDescent="0.2">
      <c r="A5595" s="3">
        <v>5589</v>
      </c>
      <c r="B5595" s="97">
        <v>7202</v>
      </c>
      <c r="C5595" s="66" t="s">
        <v>7147</v>
      </c>
      <c r="D5595" s="51">
        <v>2</v>
      </c>
      <c r="E5595" s="51"/>
      <c r="F5595" s="97" t="s">
        <v>5902</v>
      </c>
      <c r="G5595" s="333">
        <v>40173608</v>
      </c>
      <c r="H5595" s="634">
        <v>8881</v>
      </c>
      <c r="I5595" s="39" t="s">
        <v>2178</v>
      </c>
      <c r="J5595" s="184" t="s">
        <v>6842</v>
      </c>
      <c r="K5595" s="217">
        <v>324</v>
      </c>
      <c r="L5595" s="98" t="s">
        <v>6843</v>
      </c>
    </row>
    <row r="5596" spans="1:12" ht="63.75" hidden="1" x14ac:dyDescent="0.2">
      <c r="A5596" s="3">
        <v>5590</v>
      </c>
      <c r="B5596" s="97">
        <v>7202</v>
      </c>
      <c r="C5596" s="66" t="s">
        <v>7148</v>
      </c>
      <c r="D5596" s="51">
        <v>2</v>
      </c>
      <c r="E5596" s="51"/>
      <c r="F5596" s="97" t="s">
        <v>5902</v>
      </c>
      <c r="G5596" s="333">
        <v>40173608</v>
      </c>
      <c r="H5596" s="634">
        <v>34975</v>
      </c>
      <c r="I5596" s="39" t="s">
        <v>2178</v>
      </c>
      <c r="J5596" s="184" t="s">
        <v>6842</v>
      </c>
      <c r="K5596" s="217">
        <v>324</v>
      </c>
      <c r="L5596" s="98" t="s">
        <v>6843</v>
      </c>
    </row>
    <row r="5597" spans="1:12" ht="63.75" hidden="1" x14ac:dyDescent="0.2">
      <c r="A5597" s="3">
        <v>5591</v>
      </c>
      <c r="B5597" s="97">
        <v>7202</v>
      </c>
      <c r="C5597" s="66" t="s">
        <v>7149</v>
      </c>
      <c r="D5597" s="51">
        <v>2</v>
      </c>
      <c r="E5597" s="51"/>
      <c r="F5597" s="97" t="s">
        <v>5902</v>
      </c>
      <c r="G5597" s="333">
        <v>40173608</v>
      </c>
      <c r="H5597" s="634">
        <v>8688</v>
      </c>
      <c r="I5597" s="39" t="s">
        <v>2178</v>
      </c>
      <c r="J5597" s="184" t="s">
        <v>6842</v>
      </c>
      <c r="K5597" s="217">
        <v>324</v>
      </c>
      <c r="L5597" s="98" t="s">
        <v>6843</v>
      </c>
    </row>
    <row r="5598" spans="1:12" ht="63.75" hidden="1" x14ac:dyDescent="0.2">
      <c r="A5598" s="3">
        <v>5592</v>
      </c>
      <c r="B5598" s="97">
        <v>7202</v>
      </c>
      <c r="C5598" s="66" t="s">
        <v>7150</v>
      </c>
      <c r="D5598" s="51">
        <v>2</v>
      </c>
      <c r="E5598" s="51"/>
      <c r="F5598" s="97" t="s">
        <v>5902</v>
      </c>
      <c r="G5598" s="333">
        <v>40173608</v>
      </c>
      <c r="H5598" s="634">
        <v>5278</v>
      </c>
      <c r="I5598" s="39" t="s">
        <v>2178</v>
      </c>
      <c r="J5598" s="184" t="s">
        <v>6842</v>
      </c>
      <c r="K5598" s="217">
        <v>324</v>
      </c>
      <c r="L5598" s="98" t="s">
        <v>6843</v>
      </c>
    </row>
    <row r="5599" spans="1:12" ht="63.75" hidden="1" x14ac:dyDescent="0.2">
      <c r="A5599" s="3">
        <v>5593</v>
      </c>
      <c r="B5599" s="97">
        <v>7202</v>
      </c>
      <c r="C5599" s="66" t="s">
        <v>7151</v>
      </c>
      <c r="D5599" s="51">
        <v>2</v>
      </c>
      <c r="E5599" s="51"/>
      <c r="F5599" s="97" t="s">
        <v>5902</v>
      </c>
      <c r="G5599" s="333">
        <v>40173608</v>
      </c>
      <c r="H5599" s="634">
        <v>9281</v>
      </c>
      <c r="I5599" s="39" t="s">
        <v>2178</v>
      </c>
      <c r="J5599" s="184" t="s">
        <v>6842</v>
      </c>
      <c r="K5599" s="217">
        <v>324</v>
      </c>
      <c r="L5599" s="98" t="s">
        <v>6843</v>
      </c>
    </row>
    <row r="5600" spans="1:12" ht="63.75" hidden="1" x14ac:dyDescent="0.2">
      <c r="A5600" s="3">
        <v>5594</v>
      </c>
      <c r="B5600" s="97">
        <v>7202</v>
      </c>
      <c r="C5600" s="66" t="s">
        <v>7152</v>
      </c>
      <c r="D5600" s="51">
        <v>2</v>
      </c>
      <c r="E5600" s="51"/>
      <c r="F5600" s="97" t="s">
        <v>5902</v>
      </c>
      <c r="G5600" s="333">
        <v>40173608</v>
      </c>
      <c r="H5600" s="634">
        <v>14078</v>
      </c>
      <c r="I5600" s="39" t="s">
        <v>2178</v>
      </c>
      <c r="J5600" s="184" t="s">
        <v>6842</v>
      </c>
      <c r="K5600" s="217">
        <v>324</v>
      </c>
      <c r="L5600" s="98" t="s">
        <v>6843</v>
      </c>
    </row>
    <row r="5601" spans="1:12" ht="63.75" hidden="1" x14ac:dyDescent="0.2">
      <c r="A5601" s="3">
        <v>5595</v>
      </c>
      <c r="B5601" s="97">
        <v>7202</v>
      </c>
      <c r="C5601" s="66" t="s">
        <v>7153</v>
      </c>
      <c r="D5601" s="51">
        <v>2</v>
      </c>
      <c r="E5601" s="51"/>
      <c r="F5601" s="97" t="s">
        <v>5902</v>
      </c>
      <c r="G5601" s="333">
        <v>40173608</v>
      </c>
      <c r="H5601" s="634">
        <v>1400</v>
      </c>
      <c r="I5601" s="39" t="s">
        <v>2178</v>
      </c>
      <c r="J5601" s="184" t="s">
        <v>6842</v>
      </c>
      <c r="K5601" s="217">
        <v>324</v>
      </c>
      <c r="L5601" s="98" t="s">
        <v>6843</v>
      </c>
    </row>
    <row r="5602" spans="1:12" ht="63.75" hidden="1" x14ac:dyDescent="0.2">
      <c r="A5602" s="3">
        <v>5596</v>
      </c>
      <c r="B5602" s="97">
        <v>7202</v>
      </c>
      <c r="C5602" s="66" t="s">
        <v>7154</v>
      </c>
      <c r="D5602" s="51">
        <v>2</v>
      </c>
      <c r="E5602" s="51"/>
      <c r="F5602" s="97" t="s">
        <v>5902</v>
      </c>
      <c r="G5602" s="333">
        <v>40173608</v>
      </c>
      <c r="H5602" s="634">
        <v>2640</v>
      </c>
      <c r="I5602" s="39" t="s">
        <v>2178</v>
      </c>
      <c r="J5602" s="184" t="s">
        <v>6842</v>
      </c>
      <c r="K5602" s="217">
        <v>324</v>
      </c>
      <c r="L5602" s="98" t="s">
        <v>6843</v>
      </c>
    </row>
    <row r="5603" spans="1:12" ht="63.75" hidden="1" x14ac:dyDescent="0.2">
      <c r="A5603" s="3">
        <v>5597</v>
      </c>
      <c r="B5603" s="97">
        <v>7202</v>
      </c>
      <c r="C5603" s="66" t="s">
        <v>7155</v>
      </c>
      <c r="D5603" s="51">
        <v>2</v>
      </c>
      <c r="E5603" s="51"/>
      <c r="F5603" s="97" t="s">
        <v>5902</v>
      </c>
      <c r="G5603" s="333">
        <v>40173608</v>
      </c>
      <c r="H5603" s="634">
        <v>4367</v>
      </c>
      <c r="I5603" s="39" t="s">
        <v>2178</v>
      </c>
      <c r="J5603" s="184" t="s">
        <v>6842</v>
      </c>
      <c r="K5603" s="217">
        <v>324</v>
      </c>
      <c r="L5603" s="98" t="s">
        <v>6843</v>
      </c>
    </row>
    <row r="5604" spans="1:12" ht="63.75" hidden="1" x14ac:dyDescent="0.2">
      <c r="A5604" s="3">
        <v>5598</v>
      </c>
      <c r="B5604" s="97">
        <v>7202</v>
      </c>
      <c r="C5604" s="66" t="s">
        <v>7156</v>
      </c>
      <c r="D5604" s="51">
        <v>2</v>
      </c>
      <c r="E5604" s="51"/>
      <c r="F5604" s="97" t="s">
        <v>5902</v>
      </c>
      <c r="G5604" s="333">
        <v>40173608</v>
      </c>
      <c r="H5604" s="634">
        <v>2950</v>
      </c>
      <c r="I5604" s="39" t="s">
        <v>2178</v>
      </c>
      <c r="J5604" s="184" t="s">
        <v>6842</v>
      </c>
      <c r="K5604" s="217">
        <v>324</v>
      </c>
      <c r="L5604" s="98" t="s">
        <v>6843</v>
      </c>
    </row>
    <row r="5605" spans="1:12" ht="63.75" hidden="1" x14ac:dyDescent="0.2">
      <c r="A5605" s="3">
        <v>5599</v>
      </c>
      <c r="B5605" s="97">
        <v>7202</v>
      </c>
      <c r="C5605" s="66" t="s">
        <v>7157</v>
      </c>
      <c r="D5605" s="51">
        <v>2</v>
      </c>
      <c r="E5605" s="51"/>
      <c r="F5605" s="97" t="s">
        <v>5902</v>
      </c>
      <c r="G5605" s="333">
        <v>40173608</v>
      </c>
      <c r="H5605" s="634">
        <v>4442</v>
      </c>
      <c r="I5605" s="39" t="s">
        <v>2178</v>
      </c>
      <c r="J5605" s="184" t="s">
        <v>6842</v>
      </c>
      <c r="K5605" s="217">
        <v>324</v>
      </c>
      <c r="L5605" s="98" t="s">
        <v>6843</v>
      </c>
    </row>
    <row r="5606" spans="1:12" ht="63.75" hidden="1" x14ac:dyDescent="0.2">
      <c r="A5606" s="3">
        <v>5600</v>
      </c>
      <c r="B5606" s="97">
        <v>7202</v>
      </c>
      <c r="C5606" s="66" t="s">
        <v>7158</v>
      </c>
      <c r="D5606" s="51">
        <v>2</v>
      </c>
      <c r="E5606" s="51"/>
      <c r="F5606" s="97" t="s">
        <v>5902</v>
      </c>
      <c r="G5606" s="333">
        <v>40173608</v>
      </c>
      <c r="H5606" s="634">
        <v>6500</v>
      </c>
      <c r="I5606" s="39" t="s">
        <v>2178</v>
      </c>
      <c r="J5606" s="184" t="s">
        <v>6842</v>
      </c>
      <c r="K5606" s="217">
        <v>324</v>
      </c>
      <c r="L5606" s="98" t="s">
        <v>6843</v>
      </c>
    </row>
    <row r="5607" spans="1:12" ht="63.75" hidden="1" x14ac:dyDescent="0.2">
      <c r="A5607" s="3">
        <v>5601</v>
      </c>
      <c r="B5607" s="97">
        <v>7202</v>
      </c>
      <c r="C5607" s="66" t="s">
        <v>7159</v>
      </c>
      <c r="D5607" s="51">
        <v>2</v>
      </c>
      <c r="E5607" s="51"/>
      <c r="F5607" s="97" t="s">
        <v>5902</v>
      </c>
      <c r="G5607" s="333">
        <v>40173608</v>
      </c>
      <c r="H5607" s="634">
        <v>14140</v>
      </c>
      <c r="I5607" s="39" t="s">
        <v>2178</v>
      </c>
      <c r="J5607" s="184" t="s">
        <v>6842</v>
      </c>
      <c r="K5607" s="217">
        <v>324</v>
      </c>
      <c r="L5607" s="98" t="s">
        <v>6843</v>
      </c>
    </row>
    <row r="5608" spans="1:12" ht="63.75" hidden="1" x14ac:dyDescent="0.2">
      <c r="A5608" s="3">
        <v>5602</v>
      </c>
      <c r="B5608" s="97">
        <v>7202</v>
      </c>
      <c r="C5608" s="66" t="s">
        <v>7160</v>
      </c>
      <c r="D5608" s="51">
        <v>2</v>
      </c>
      <c r="E5608" s="51"/>
      <c r="F5608" s="97" t="s">
        <v>5902</v>
      </c>
      <c r="G5608" s="333">
        <v>40173608</v>
      </c>
      <c r="H5608" s="634">
        <v>6463</v>
      </c>
      <c r="I5608" s="39" t="s">
        <v>2178</v>
      </c>
      <c r="J5608" s="184" t="s">
        <v>6842</v>
      </c>
      <c r="K5608" s="217">
        <v>324</v>
      </c>
      <c r="L5608" s="98" t="s">
        <v>6843</v>
      </c>
    </row>
    <row r="5609" spans="1:12" ht="63.75" hidden="1" x14ac:dyDescent="0.2">
      <c r="A5609" s="3">
        <v>5603</v>
      </c>
      <c r="B5609" s="97">
        <v>7202</v>
      </c>
      <c r="C5609" s="66" t="s">
        <v>7161</v>
      </c>
      <c r="D5609" s="51">
        <v>2</v>
      </c>
      <c r="E5609" s="51"/>
      <c r="F5609" s="97" t="s">
        <v>5902</v>
      </c>
      <c r="G5609" s="333">
        <v>40173608</v>
      </c>
      <c r="H5609" s="634">
        <v>50373</v>
      </c>
      <c r="I5609" s="39" t="s">
        <v>2178</v>
      </c>
      <c r="J5609" s="184" t="s">
        <v>6842</v>
      </c>
      <c r="K5609" s="217">
        <v>324</v>
      </c>
      <c r="L5609" s="98" t="s">
        <v>6843</v>
      </c>
    </row>
    <row r="5610" spans="1:12" ht="63.75" hidden="1" x14ac:dyDescent="0.2">
      <c r="A5610" s="3">
        <v>5604</v>
      </c>
      <c r="B5610" s="97">
        <v>7202</v>
      </c>
      <c r="C5610" s="66" t="s">
        <v>7162</v>
      </c>
      <c r="D5610" s="51">
        <v>2</v>
      </c>
      <c r="E5610" s="51"/>
      <c r="F5610" s="97" t="s">
        <v>5902</v>
      </c>
      <c r="G5610" s="333">
        <v>40173508</v>
      </c>
      <c r="H5610" s="634">
        <v>2150</v>
      </c>
      <c r="I5610" s="39" t="s">
        <v>2178</v>
      </c>
      <c r="J5610" s="184" t="s">
        <v>6842</v>
      </c>
      <c r="K5610" s="217">
        <v>324</v>
      </c>
      <c r="L5610" s="98" t="s">
        <v>6843</v>
      </c>
    </row>
    <row r="5611" spans="1:12" ht="63.75" hidden="1" x14ac:dyDescent="0.2">
      <c r="A5611" s="3">
        <v>5605</v>
      </c>
      <c r="B5611" s="97">
        <v>7202</v>
      </c>
      <c r="C5611" s="66" t="s">
        <v>7163</v>
      </c>
      <c r="D5611" s="51">
        <v>2</v>
      </c>
      <c r="E5611" s="51"/>
      <c r="F5611" s="97" t="s">
        <v>5902</v>
      </c>
      <c r="G5611" s="333">
        <v>40173508</v>
      </c>
      <c r="H5611" s="634">
        <v>2771</v>
      </c>
      <c r="I5611" s="39" t="s">
        <v>2178</v>
      </c>
      <c r="J5611" s="184" t="s">
        <v>6842</v>
      </c>
      <c r="K5611" s="217">
        <v>324</v>
      </c>
      <c r="L5611" s="98" t="s">
        <v>6843</v>
      </c>
    </row>
    <row r="5612" spans="1:12" ht="63.75" hidden="1" x14ac:dyDescent="0.2">
      <c r="A5612" s="3">
        <v>5606</v>
      </c>
      <c r="B5612" s="97">
        <v>7202</v>
      </c>
      <c r="C5612" s="66" t="s">
        <v>7164</v>
      </c>
      <c r="D5612" s="51">
        <v>2</v>
      </c>
      <c r="E5612" s="51"/>
      <c r="F5612" s="97" t="s">
        <v>5902</v>
      </c>
      <c r="G5612" s="333">
        <v>40173508</v>
      </c>
      <c r="H5612" s="634">
        <v>3574</v>
      </c>
      <c r="I5612" s="39" t="s">
        <v>2178</v>
      </c>
      <c r="J5612" s="184" t="s">
        <v>6842</v>
      </c>
      <c r="K5612" s="217">
        <v>324</v>
      </c>
      <c r="L5612" s="98" t="s">
        <v>6843</v>
      </c>
    </row>
    <row r="5613" spans="1:12" ht="63.75" hidden="1" x14ac:dyDescent="0.2">
      <c r="A5613" s="3">
        <v>5607</v>
      </c>
      <c r="B5613" s="97">
        <v>7202</v>
      </c>
      <c r="C5613" s="66" t="s">
        <v>7165</v>
      </c>
      <c r="D5613" s="51">
        <v>2</v>
      </c>
      <c r="E5613" s="51"/>
      <c r="F5613" s="97" t="s">
        <v>5902</v>
      </c>
      <c r="G5613" s="333">
        <v>40173508</v>
      </c>
      <c r="H5613" s="634">
        <v>3926</v>
      </c>
      <c r="I5613" s="39" t="s">
        <v>2178</v>
      </c>
      <c r="J5613" s="184" t="s">
        <v>6842</v>
      </c>
      <c r="K5613" s="217">
        <v>324</v>
      </c>
      <c r="L5613" s="98" t="s">
        <v>6843</v>
      </c>
    </row>
    <row r="5614" spans="1:12" ht="63.75" hidden="1" x14ac:dyDescent="0.2">
      <c r="A5614" s="3">
        <v>5608</v>
      </c>
      <c r="B5614" s="97">
        <v>7202</v>
      </c>
      <c r="C5614" s="66" t="s">
        <v>7166</v>
      </c>
      <c r="D5614" s="51">
        <v>2</v>
      </c>
      <c r="E5614" s="51"/>
      <c r="F5614" s="97" t="s">
        <v>5902</v>
      </c>
      <c r="G5614" s="333">
        <v>40173508</v>
      </c>
      <c r="H5614" s="634">
        <v>7703</v>
      </c>
      <c r="I5614" s="39" t="s">
        <v>2178</v>
      </c>
      <c r="J5614" s="184" t="s">
        <v>6842</v>
      </c>
      <c r="K5614" s="217">
        <v>324</v>
      </c>
      <c r="L5614" s="98" t="s">
        <v>6843</v>
      </c>
    </row>
    <row r="5615" spans="1:12" ht="63.75" hidden="1" x14ac:dyDescent="0.2">
      <c r="A5615" s="3">
        <v>5609</v>
      </c>
      <c r="B5615" s="97">
        <v>7202</v>
      </c>
      <c r="C5615" s="66" t="s">
        <v>7167</v>
      </c>
      <c r="D5615" s="51">
        <v>2</v>
      </c>
      <c r="E5615" s="51"/>
      <c r="F5615" s="97" t="s">
        <v>5902</v>
      </c>
      <c r="G5615" s="333">
        <v>40173508</v>
      </c>
      <c r="H5615" s="634">
        <v>13747</v>
      </c>
      <c r="I5615" s="39" t="s">
        <v>2178</v>
      </c>
      <c r="J5615" s="184" t="s">
        <v>6842</v>
      </c>
      <c r="K5615" s="217">
        <v>324</v>
      </c>
      <c r="L5615" s="98" t="s">
        <v>6843</v>
      </c>
    </row>
    <row r="5616" spans="1:12" ht="63.75" hidden="1" x14ac:dyDescent="0.2">
      <c r="A5616" s="3">
        <v>5610</v>
      </c>
      <c r="B5616" s="97">
        <v>7202</v>
      </c>
      <c r="C5616" s="66" t="s">
        <v>7168</v>
      </c>
      <c r="D5616" s="51">
        <v>2</v>
      </c>
      <c r="E5616" s="51"/>
      <c r="F5616" s="97" t="s">
        <v>5902</v>
      </c>
      <c r="G5616" s="333">
        <v>40173508</v>
      </c>
      <c r="H5616" s="634">
        <v>313</v>
      </c>
      <c r="I5616" s="39" t="s">
        <v>2178</v>
      </c>
      <c r="J5616" s="184" t="s">
        <v>6842</v>
      </c>
      <c r="K5616" s="217">
        <v>324</v>
      </c>
      <c r="L5616" s="98" t="s">
        <v>6843</v>
      </c>
    </row>
    <row r="5617" spans="1:12" ht="63.75" hidden="1" x14ac:dyDescent="0.2">
      <c r="A5617" s="3">
        <v>5611</v>
      </c>
      <c r="B5617" s="97">
        <v>7202</v>
      </c>
      <c r="C5617" s="66" t="s">
        <v>7169</v>
      </c>
      <c r="D5617" s="51">
        <v>2</v>
      </c>
      <c r="E5617" s="51"/>
      <c r="F5617" s="97" t="s">
        <v>5902</v>
      </c>
      <c r="G5617" s="333">
        <v>40173508</v>
      </c>
      <c r="H5617" s="634">
        <v>1815</v>
      </c>
      <c r="I5617" s="39" t="s">
        <v>2178</v>
      </c>
      <c r="J5617" s="184" t="s">
        <v>6842</v>
      </c>
      <c r="K5617" s="217">
        <v>324</v>
      </c>
      <c r="L5617" s="98" t="s">
        <v>6843</v>
      </c>
    </row>
    <row r="5618" spans="1:12" ht="63.75" hidden="1" x14ac:dyDescent="0.2">
      <c r="A5618" s="3">
        <v>5612</v>
      </c>
      <c r="B5618" s="97">
        <v>7202</v>
      </c>
      <c r="C5618" s="66" t="s">
        <v>7170</v>
      </c>
      <c r="D5618" s="51">
        <v>2</v>
      </c>
      <c r="E5618" s="51"/>
      <c r="F5618" s="97" t="s">
        <v>5902</v>
      </c>
      <c r="G5618" s="333">
        <v>40173508</v>
      </c>
      <c r="H5618" s="634">
        <v>25760</v>
      </c>
      <c r="I5618" s="39" t="s">
        <v>2178</v>
      </c>
      <c r="J5618" s="184" t="s">
        <v>6842</v>
      </c>
      <c r="K5618" s="217">
        <v>324</v>
      </c>
      <c r="L5618" s="98" t="s">
        <v>6843</v>
      </c>
    </row>
    <row r="5619" spans="1:12" ht="63.75" hidden="1" x14ac:dyDescent="0.2">
      <c r="A5619" s="3">
        <v>5613</v>
      </c>
      <c r="B5619" s="97">
        <v>7202</v>
      </c>
      <c r="C5619" s="66" t="s">
        <v>7171</v>
      </c>
      <c r="D5619" s="51">
        <v>2</v>
      </c>
      <c r="E5619" s="51"/>
      <c r="F5619" s="97" t="s">
        <v>5902</v>
      </c>
      <c r="G5619" s="333">
        <v>40173508</v>
      </c>
      <c r="H5619" s="634">
        <v>1157</v>
      </c>
      <c r="I5619" s="39" t="s">
        <v>2178</v>
      </c>
      <c r="J5619" s="184" t="s">
        <v>6842</v>
      </c>
      <c r="K5619" s="217">
        <v>324</v>
      </c>
      <c r="L5619" s="98" t="s">
        <v>6843</v>
      </c>
    </row>
    <row r="5620" spans="1:12" ht="63.75" hidden="1" x14ac:dyDescent="0.2">
      <c r="A5620" s="3">
        <v>5614</v>
      </c>
      <c r="B5620" s="97">
        <v>7202</v>
      </c>
      <c r="C5620" s="66" t="s">
        <v>7172</v>
      </c>
      <c r="D5620" s="51">
        <v>2</v>
      </c>
      <c r="E5620" s="51"/>
      <c r="F5620" s="97" t="s">
        <v>5902</v>
      </c>
      <c r="G5620" s="333">
        <v>40173508</v>
      </c>
      <c r="H5620" s="634">
        <v>972</v>
      </c>
      <c r="I5620" s="39" t="s">
        <v>2178</v>
      </c>
      <c r="J5620" s="184" t="s">
        <v>6842</v>
      </c>
      <c r="K5620" s="217">
        <v>324</v>
      </c>
      <c r="L5620" s="98" t="s">
        <v>6843</v>
      </c>
    </row>
    <row r="5621" spans="1:12" ht="63.75" hidden="1" x14ac:dyDescent="0.2">
      <c r="A5621" s="3">
        <v>5615</v>
      </c>
      <c r="B5621" s="97">
        <v>7202</v>
      </c>
      <c r="C5621" s="66" t="s">
        <v>7173</v>
      </c>
      <c r="D5621" s="51">
        <v>2</v>
      </c>
      <c r="E5621" s="51"/>
      <c r="F5621" s="97" t="s">
        <v>5902</v>
      </c>
      <c r="G5621" s="333">
        <v>40173508</v>
      </c>
      <c r="H5621" s="634">
        <v>1840</v>
      </c>
      <c r="I5621" s="39" t="s">
        <v>2178</v>
      </c>
      <c r="J5621" s="184" t="s">
        <v>6842</v>
      </c>
      <c r="K5621" s="217">
        <v>324</v>
      </c>
      <c r="L5621" s="98" t="s">
        <v>6843</v>
      </c>
    </row>
    <row r="5622" spans="1:12" ht="63.75" hidden="1" x14ac:dyDescent="0.2">
      <c r="A5622" s="3">
        <v>5616</v>
      </c>
      <c r="B5622" s="97">
        <v>7202</v>
      </c>
      <c r="C5622" s="66" t="s">
        <v>7174</v>
      </c>
      <c r="D5622" s="51">
        <v>2</v>
      </c>
      <c r="E5622" s="51"/>
      <c r="F5622" s="97" t="s">
        <v>5902</v>
      </c>
      <c r="G5622" s="333">
        <v>40173508</v>
      </c>
      <c r="H5622" s="634">
        <v>2740</v>
      </c>
      <c r="I5622" s="39" t="s">
        <v>2178</v>
      </c>
      <c r="J5622" s="184" t="s">
        <v>6842</v>
      </c>
      <c r="K5622" s="217">
        <v>324</v>
      </c>
      <c r="L5622" s="98" t="s">
        <v>6843</v>
      </c>
    </row>
    <row r="5623" spans="1:12" ht="63.75" hidden="1" x14ac:dyDescent="0.2">
      <c r="A5623" s="3">
        <v>5617</v>
      </c>
      <c r="B5623" s="97">
        <v>7202</v>
      </c>
      <c r="C5623" s="66" t="s">
        <v>7175</v>
      </c>
      <c r="D5623" s="51">
        <v>2</v>
      </c>
      <c r="E5623" s="51"/>
      <c r="F5623" s="97" t="s">
        <v>5902</v>
      </c>
      <c r="G5623" s="333">
        <v>40173508</v>
      </c>
      <c r="H5623" s="634">
        <v>4310</v>
      </c>
      <c r="I5623" s="39" t="s">
        <v>2178</v>
      </c>
      <c r="J5623" s="184" t="s">
        <v>6842</v>
      </c>
      <c r="K5623" s="217">
        <v>324</v>
      </c>
      <c r="L5623" s="98" t="s">
        <v>6843</v>
      </c>
    </row>
    <row r="5624" spans="1:12" ht="63.75" hidden="1" x14ac:dyDescent="0.2">
      <c r="A5624" s="3">
        <v>5618</v>
      </c>
      <c r="B5624" s="97">
        <v>7202</v>
      </c>
      <c r="C5624" s="66" t="s">
        <v>7176</v>
      </c>
      <c r="D5624" s="51">
        <v>2</v>
      </c>
      <c r="E5624" s="51"/>
      <c r="F5624" s="97" t="s">
        <v>5902</v>
      </c>
      <c r="G5624" s="333">
        <v>40173508</v>
      </c>
      <c r="H5624" s="634">
        <v>8040</v>
      </c>
      <c r="I5624" s="39" t="s">
        <v>2178</v>
      </c>
      <c r="J5624" s="184" t="s">
        <v>6842</v>
      </c>
      <c r="K5624" s="217">
        <v>324</v>
      </c>
      <c r="L5624" s="98" t="s">
        <v>6843</v>
      </c>
    </row>
    <row r="5625" spans="1:12" ht="63.75" hidden="1" x14ac:dyDescent="0.2">
      <c r="A5625" s="3">
        <v>5619</v>
      </c>
      <c r="B5625" s="97">
        <v>7202</v>
      </c>
      <c r="C5625" s="66" t="s">
        <v>7177</v>
      </c>
      <c r="D5625" s="51">
        <v>2</v>
      </c>
      <c r="E5625" s="51"/>
      <c r="F5625" s="97" t="s">
        <v>5902</v>
      </c>
      <c r="G5625" s="333">
        <v>40173508</v>
      </c>
      <c r="H5625" s="634">
        <v>750</v>
      </c>
      <c r="I5625" s="39" t="s">
        <v>2178</v>
      </c>
      <c r="J5625" s="184" t="s">
        <v>6842</v>
      </c>
      <c r="K5625" s="217">
        <v>324</v>
      </c>
      <c r="L5625" s="98" t="s">
        <v>6843</v>
      </c>
    </row>
    <row r="5626" spans="1:12" ht="63.75" hidden="1" x14ac:dyDescent="0.2">
      <c r="A5626" s="3">
        <v>5620</v>
      </c>
      <c r="B5626" s="97">
        <v>7202</v>
      </c>
      <c r="C5626" s="66" t="s">
        <v>7178</v>
      </c>
      <c r="D5626" s="51">
        <v>2</v>
      </c>
      <c r="E5626" s="51"/>
      <c r="F5626" s="97" t="s">
        <v>5902</v>
      </c>
      <c r="G5626" s="333">
        <v>40173508</v>
      </c>
      <c r="H5626" s="634">
        <v>1189</v>
      </c>
      <c r="I5626" s="39" t="s">
        <v>2178</v>
      </c>
      <c r="J5626" s="184" t="s">
        <v>6842</v>
      </c>
      <c r="K5626" s="217">
        <v>324</v>
      </c>
      <c r="L5626" s="98" t="s">
        <v>6843</v>
      </c>
    </row>
    <row r="5627" spans="1:12" ht="63.75" hidden="1" x14ac:dyDescent="0.2">
      <c r="A5627" s="3">
        <v>5621</v>
      </c>
      <c r="B5627" s="97">
        <v>7202</v>
      </c>
      <c r="C5627" s="66" t="s">
        <v>7179</v>
      </c>
      <c r="D5627" s="51">
        <v>2</v>
      </c>
      <c r="E5627" s="51"/>
      <c r="F5627" s="97" t="s">
        <v>5902</v>
      </c>
      <c r="G5627" s="333">
        <v>40173508</v>
      </c>
      <c r="H5627" s="634">
        <v>5304</v>
      </c>
      <c r="I5627" s="39" t="s">
        <v>2178</v>
      </c>
      <c r="J5627" s="184" t="s">
        <v>6842</v>
      </c>
      <c r="K5627" s="217">
        <v>324</v>
      </c>
      <c r="L5627" s="98" t="s">
        <v>6843</v>
      </c>
    </row>
    <row r="5628" spans="1:12" ht="63.75" hidden="1" x14ac:dyDescent="0.2">
      <c r="A5628" s="3">
        <v>5622</v>
      </c>
      <c r="B5628" s="97">
        <v>7202</v>
      </c>
      <c r="C5628" s="66" t="s">
        <v>7180</v>
      </c>
      <c r="D5628" s="51">
        <v>2</v>
      </c>
      <c r="E5628" s="51"/>
      <c r="F5628" s="97" t="s">
        <v>5902</v>
      </c>
      <c r="G5628" s="333">
        <v>40173508</v>
      </c>
      <c r="H5628" s="634">
        <v>7110</v>
      </c>
      <c r="I5628" s="39" t="s">
        <v>2178</v>
      </c>
      <c r="J5628" s="184" t="s">
        <v>6842</v>
      </c>
      <c r="K5628" s="217">
        <v>324</v>
      </c>
      <c r="L5628" s="98" t="s">
        <v>6843</v>
      </c>
    </row>
    <row r="5629" spans="1:12" ht="63.75" hidden="1" x14ac:dyDescent="0.2">
      <c r="A5629" s="3">
        <v>5623</v>
      </c>
      <c r="B5629" s="97">
        <v>7202</v>
      </c>
      <c r="C5629" s="66" t="s">
        <v>7181</v>
      </c>
      <c r="D5629" s="51">
        <v>2</v>
      </c>
      <c r="E5629" s="51"/>
      <c r="F5629" s="97" t="s">
        <v>5902</v>
      </c>
      <c r="G5629" s="333">
        <v>40173508</v>
      </c>
      <c r="H5629" s="634">
        <v>200</v>
      </c>
      <c r="I5629" s="39" t="s">
        <v>2178</v>
      </c>
      <c r="J5629" s="184" t="s">
        <v>6842</v>
      </c>
      <c r="K5629" s="217">
        <v>324</v>
      </c>
      <c r="L5629" s="98" t="s">
        <v>6843</v>
      </c>
    </row>
    <row r="5630" spans="1:12" ht="63.75" hidden="1" x14ac:dyDescent="0.2">
      <c r="A5630" s="3">
        <v>5624</v>
      </c>
      <c r="B5630" s="97">
        <v>7202</v>
      </c>
      <c r="C5630" s="66" t="s">
        <v>7182</v>
      </c>
      <c r="D5630" s="51">
        <v>2</v>
      </c>
      <c r="E5630" s="51"/>
      <c r="F5630" s="97" t="s">
        <v>5902</v>
      </c>
      <c r="G5630" s="333">
        <v>40173508</v>
      </c>
      <c r="H5630" s="634">
        <v>20620</v>
      </c>
      <c r="I5630" s="39" t="s">
        <v>2178</v>
      </c>
      <c r="J5630" s="184" t="s">
        <v>6842</v>
      </c>
      <c r="K5630" s="217">
        <v>324</v>
      </c>
      <c r="L5630" s="98" t="s">
        <v>6843</v>
      </c>
    </row>
    <row r="5631" spans="1:12" ht="63.75" hidden="1" x14ac:dyDescent="0.2">
      <c r="A5631" s="3">
        <v>5625</v>
      </c>
      <c r="B5631" s="97">
        <v>7202</v>
      </c>
      <c r="C5631" s="66" t="s">
        <v>7183</v>
      </c>
      <c r="D5631" s="51">
        <v>2</v>
      </c>
      <c r="E5631" s="51"/>
      <c r="F5631" s="97" t="s">
        <v>5902</v>
      </c>
      <c r="G5631" s="333">
        <v>40173508</v>
      </c>
      <c r="H5631" s="634">
        <v>385</v>
      </c>
      <c r="I5631" s="39" t="s">
        <v>2178</v>
      </c>
      <c r="J5631" s="184" t="s">
        <v>6842</v>
      </c>
      <c r="K5631" s="217">
        <v>324</v>
      </c>
      <c r="L5631" s="98" t="s">
        <v>6843</v>
      </c>
    </row>
    <row r="5632" spans="1:12" ht="63.75" hidden="1" x14ac:dyDescent="0.2">
      <c r="A5632" s="3">
        <v>5626</v>
      </c>
      <c r="B5632" s="97">
        <v>7202</v>
      </c>
      <c r="C5632" s="66" t="s">
        <v>7184</v>
      </c>
      <c r="D5632" s="51">
        <v>2</v>
      </c>
      <c r="E5632" s="51"/>
      <c r="F5632" s="97" t="s">
        <v>5902</v>
      </c>
      <c r="G5632" s="333">
        <v>40173508</v>
      </c>
      <c r="H5632" s="634">
        <v>53852</v>
      </c>
      <c r="I5632" s="39" t="s">
        <v>2178</v>
      </c>
      <c r="J5632" s="184" t="s">
        <v>6842</v>
      </c>
      <c r="K5632" s="217">
        <v>324</v>
      </c>
      <c r="L5632" s="98" t="s">
        <v>6843</v>
      </c>
    </row>
    <row r="5633" spans="1:12" ht="63.75" hidden="1" x14ac:dyDescent="0.2">
      <c r="A5633" s="3">
        <v>5627</v>
      </c>
      <c r="B5633" s="97">
        <v>7202</v>
      </c>
      <c r="C5633" s="66" t="s">
        <v>7185</v>
      </c>
      <c r="D5633" s="51">
        <v>2</v>
      </c>
      <c r="E5633" s="51"/>
      <c r="F5633" s="97" t="s">
        <v>5902</v>
      </c>
      <c r="G5633" s="333">
        <v>40173508</v>
      </c>
      <c r="H5633" s="634">
        <v>995</v>
      </c>
      <c r="I5633" s="39" t="s">
        <v>2178</v>
      </c>
      <c r="J5633" s="184" t="s">
        <v>6842</v>
      </c>
      <c r="K5633" s="217">
        <v>324</v>
      </c>
      <c r="L5633" s="98" t="s">
        <v>6843</v>
      </c>
    </row>
    <row r="5634" spans="1:12" ht="63.75" hidden="1" x14ac:dyDescent="0.2">
      <c r="A5634" s="3">
        <v>5628</v>
      </c>
      <c r="B5634" s="97">
        <v>7202</v>
      </c>
      <c r="C5634" s="66" t="s">
        <v>7186</v>
      </c>
      <c r="D5634" s="51">
        <v>2</v>
      </c>
      <c r="E5634" s="51"/>
      <c r="F5634" s="97" t="s">
        <v>5902</v>
      </c>
      <c r="G5634" s="333">
        <v>40173508</v>
      </c>
      <c r="H5634" s="634">
        <v>5541</v>
      </c>
      <c r="I5634" s="39" t="s">
        <v>2178</v>
      </c>
      <c r="J5634" s="184" t="s">
        <v>6842</v>
      </c>
      <c r="K5634" s="217">
        <v>324</v>
      </c>
      <c r="L5634" s="98" t="s">
        <v>6843</v>
      </c>
    </row>
    <row r="5635" spans="1:12" ht="63.75" hidden="1" x14ac:dyDescent="0.2">
      <c r="A5635" s="3">
        <v>5629</v>
      </c>
      <c r="B5635" s="97">
        <v>7202</v>
      </c>
      <c r="C5635" s="66" t="s">
        <v>7187</v>
      </c>
      <c r="D5635" s="51">
        <v>2</v>
      </c>
      <c r="E5635" s="51"/>
      <c r="F5635" s="97" t="s">
        <v>5902</v>
      </c>
      <c r="G5635" s="333">
        <v>40173508</v>
      </c>
      <c r="H5635" s="634">
        <v>1230</v>
      </c>
      <c r="I5635" s="39" t="s">
        <v>2178</v>
      </c>
      <c r="J5635" s="184" t="s">
        <v>6842</v>
      </c>
      <c r="K5635" s="217">
        <v>324</v>
      </c>
      <c r="L5635" s="98" t="s">
        <v>6843</v>
      </c>
    </row>
    <row r="5636" spans="1:12" ht="63.75" hidden="1" x14ac:dyDescent="0.2">
      <c r="A5636" s="3">
        <v>5630</v>
      </c>
      <c r="B5636" s="97">
        <v>7202</v>
      </c>
      <c r="C5636" s="66" t="s">
        <v>7188</v>
      </c>
      <c r="D5636" s="51">
        <v>2</v>
      </c>
      <c r="E5636" s="51"/>
      <c r="F5636" s="97" t="s">
        <v>5902</v>
      </c>
      <c r="G5636" s="333">
        <v>40173508</v>
      </c>
      <c r="H5636" s="634">
        <v>1300</v>
      </c>
      <c r="I5636" s="39" t="s">
        <v>2178</v>
      </c>
      <c r="J5636" s="184" t="s">
        <v>6842</v>
      </c>
      <c r="K5636" s="217">
        <v>324</v>
      </c>
      <c r="L5636" s="98" t="s">
        <v>6843</v>
      </c>
    </row>
    <row r="5637" spans="1:12" ht="63.75" hidden="1" x14ac:dyDescent="0.2">
      <c r="A5637" s="3">
        <v>5631</v>
      </c>
      <c r="B5637" s="97">
        <v>7202</v>
      </c>
      <c r="C5637" s="66" t="s">
        <v>7189</v>
      </c>
      <c r="D5637" s="51">
        <v>2</v>
      </c>
      <c r="E5637" s="51"/>
      <c r="F5637" s="97" t="s">
        <v>5902</v>
      </c>
      <c r="G5637" s="333">
        <v>40173508</v>
      </c>
      <c r="H5637" s="634">
        <v>1100</v>
      </c>
      <c r="I5637" s="39" t="s">
        <v>2178</v>
      </c>
      <c r="J5637" s="184" t="s">
        <v>6842</v>
      </c>
      <c r="K5637" s="217">
        <v>324</v>
      </c>
      <c r="L5637" s="98" t="s">
        <v>6843</v>
      </c>
    </row>
    <row r="5638" spans="1:12" ht="63.75" hidden="1" x14ac:dyDescent="0.2">
      <c r="A5638" s="3">
        <v>5632</v>
      </c>
      <c r="B5638" s="97">
        <v>7202</v>
      </c>
      <c r="C5638" s="66" t="s">
        <v>7190</v>
      </c>
      <c r="D5638" s="51">
        <v>2</v>
      </c>
      <c r="E5638" s="51"/>
      <c r="F5638" s="97" t="s">
        <v>5902</v>
      </c>
      <c r="G5638" s="333">
        <v>40173508</v>
      </c>
      <c r="H5638" s="634">
        <v>1030</v>
      </c>
      <c r="I5638" s="39" t="s">
        <v>2178</v>
      </c>
      <c r="J5638" s="184" t="s">
        <v>6842</v>
      </c>
      <c r="K5638" s="217">
        <v>324</v>
      </c>
      <c r="L5638" s="98" t="s">
        <v>6843</v>
      </c>
    </row>
    <row r="5639" spans="1:12" ht="63.75" hidden="1" x14ac:dyDescent="0.2">
      <c r="A5639" s="3">
        <v>5633</v>
      </c>
      <c r="B5639" s="97">
        <v>7202</v>
      </c>
      <c r="C5639" s="66" t="s">
        <v>7191</v>
      </c>
      <c r="D5639" s="51">
        <v>2</v>
      </c>
      <c r="E5639" s="51"/>
      <c r="F5639" s="97" t="s">
        <v>5902</v>
      </c>
      <c r="G5639" s="333">
        <v>40173508</v>
      </c>
      <c r="H5639" s="634">
        <v>8990</v>
      </c>
      <c r="I5639" s="39" t="s">
        <v>2178</v>
      </c>
      <c r="J5639" s="184" t="s">
        <v>6842</v>
      </c>
      <c r="K5639" s="217">
        <v>324</v>
      </c>
      <c r="L5639" s="98" t="s">
        <v>6843</v>
      </c>
    </row>
    <row r="5640" spans="1:12" ht="63.75" hidden="1" x14ac:dyDescent="0.2">
      <c r="A5640" s="3">
        <v>5634</v>
      </c>
      <c r="B5640" s="97">
        <v>7202</v>
      </c>
      <c r="C5640" s="66" t="s">
        <v>7192</v>
      </c>
      <c r="D5640" s="51">
        <v>2</v>
      </c>
      <c r="E5640" s="51"/>
      <c r="F5640" s="97" t="s">
        <v>5902</v>
      </c>
      <c r="G5640" s="333">
        <v>40173508</v>
      </c>
      <c r="H5640" s="634">
        <v>1250</v>
      </c>
      <c r="I5640" s="39" t="s">
        <v>2178</v>
      </c>
      <c r="J5640" s="184" t="s">
        <v>6842</v>
      </c>
      <c r="K5640" s="217">
        <v>324</v>
      </c>
      <c r="L5640" s="98" t="s">
        <v>6843</v>
      </c>
    </row>
    <row r="5641" spans="1:12" ht="63.75" hidden="1" x14ac:dyDescent="0.2">
      <c r="A5641" s="3">
        <v>5635</v>
      </c>
      <c r="B5641" s="97">
        <v>7202</v>
      </c>
      <c r="C5641" s="66" t="s">
        <v>7193</v>
      </c>
      <c r="D5641" s="51">
        <v>2</v>
      </c>
      <c r="E5641" s="51"/>
      <c r="F5641" s="97" t="s">
        <v>5902</v>
      </c>
      <c r="G5641" s="333">
        <v>40173508</v>
      </c>
      <c r="H5641" s="634">
        <v>995</v>
      </c>
      <c r="I5641" s="39" t="s">
        <v>2178</v>
      </c>
      <c r="J5641" s="184" t="s">
        <v>6842</v>
      </c>
      <c r="K5641" s="217">
        <v>324</v>
      </c>
      <c r="L5641" s="98" t="s">
        <v>6843</v>
      </c>
    </row>
    <row r="5642" spans="1:12" ht="63.75" hidden="1" x14ac:dyDescent="0.2">
      <c r="A5642" s="3">
        <v>5636</v>
      </c>
      <c r="B5642" s="97">
        <v>7202</v>
      </c>
      <c r="C5642" s="66" t="s">
        <v>7194</v>
      </c>
      <c r="D5642" s="51">
        <v>2</v>
      </c>
      <c r="E5642" s="51"/>
      <c r="F5642" s="97" t="s">
        <v>5902</v>
      </c>
      <c r="G5642" s="333">
        <v>40173508</v>
      </c>
      <c r="H5642" s="634">
        <v>1437</v>
      </c>
      <c r="I5642" s="39" t="s">
        <v>2178</v>
      </c>
      <c r="J5642" s="184" t="s">
        <v>6842</v>
      </c>
      <c r="K5642" s="217">
        <v>324</v>
      </c>
      <c r="L5642" s="98" t="s">
        <v>6843</v>
      </c>
    </row>
    <row r="5643" spans="1:12" ht="63.75" hidden="1" x14ac:dyDescent="0.2">
      <c r="A5643" s="3">
        <v>5637</v>
      </c>
      <c r="B5643" s="97">
        <v>7202</v>
      </c>
      <c r="C5643" s="66" t="s">
        <v>7195</v>
      </c>
      <c r="D5643" s="51">
        <v>2</v>
      </c>
      <c r="E5643" s="51"/>
      <c r="F5643" s="97" t="s">
        <v>5902</v>
      </c>
      <c r="G5643" s="333">
        <v>40173508</v>
      </c>
      <c r="H5643" s="634">
        <v>1927</v>
      </c>
      <c r="I5643" s="39" t="s">
        <v>2178</v>
      </c>
      <c r="J5643" s="184" t="s">
        <v>6842</v>
      </c>
      <c r="K5643" s="217">
        <v>324</v>
      </c>
      <c r="L5643" s="98" t="s">
        <v>6843</v>
      </c>
    </row>
    <row r="5644" spans="1:12" ht="63.75" hidden="1" x14ac:dyDescent="0.2">
      <c r="A5644" s="3">
        <v>5638</v>
      </c>
      <c r="B5644" s="97">
        <v>7202</v>
      </c>
      <c r="C5644" s="66" t="s">
        <v>7196</v>
      </c>
      <c r="D5644" s="51">
        <v>2</v>
      </c>
      <c r="E5644" s="51"/>
      <c r="F5644" s="97" t="s">
        <v>5902</v>
      </c>
      <c r="G5644" s="333">
        <v>40173508</v>
      </c>
      <c r="H5644" s="634">
        <v>2636</v>
      </c>
      <c r="I5644" s="39" t="s">
        <v>2178</v>
      </c>
      <c r="J5644" s="184" t="s">
        <v>6842</v>
      </c>
      <c r="K5644" s="217">
        <v>324</v>
      </c>
      <c r="L5644" s="98" t="s">
        <v>6843</v>
      </c>
    </row>
    <row r="5645" spans="1:12" ht="63.75" hidden="1" x14ac:dyDescent="0.2">
      <c r="A5645" s="3">
        <v>5639</v>
      </c>
      <c r="B5645" s="97">
        <v>7202</v>
      </c>
      <c r="C5645" s="66" t="s">
        <v>7197</v>
      </c>
      <c r="D5645" s="51">
        <v>2</v>
      </c>
      <c r="E5645" s="51"/>
      <c r="F5645" s="97" t="s">
        <v>5902</v>
      </c>
      <c r="G5645" s="333">
        <v>40173508</v>
      </c>
      <c r="H5645" s="634">
        <v>3766</v>
      </c>
      <c r="I5645" s="39" t="s">
        <v>2178</v>
      </c>
      <c r="J5645" s="184" t="s">
        <v>6842</v>
      </c>
      <c r="K5645" s="217">
        <v>324</v>
      </c>
      <c r="L5645" s="98" t="s">
        <v>6843</v>
      </c>
    </row>
    <row r="5646" spans="1:12" ht="63.75" hidden="1" x14ac:dyDescent="0.2">
      <c r="A5646" s="3">
        <v>5640</v>
      </c>
      <c r="B5646" s="97">
        <v>7202</v>
      </c>
      <c r="C5646" s="66" t="s">
        <v>7198</v>
      </c>
      <c r="D5646" s="51">
        <v>2</v>
      </c>
      <c r="E5646" s="51"/>
      <c r="F5646" s="97" t="s">
        <v>5902</v>
      </c>
      <c r="G5646" s="333">
        <v>40173508</v>
      </c>
      <c r="H5646" s="634">
        <v>4043</v>
      </c>
      <c r="I5646" s="39" t="s">
        <v>2178</v>
      </c>
      <c r="J5646" s="184" t="s">
        <v>6842</v>
      </c>
      <c r="K5646" s="217">
        <v>324</v>
      </c>
      <c r="L5646" s="98" t="s">
        <v>6843</v>
      </c>
    </row>
    <row r="5647" spans="1:12" ht="63.75" hidden="1" x14ac:dyDescent="0.2">
      <c r="A5647" s="3">
        <v>5641</v>
      </c>
      <c r="B5647" s="97">
        <v>7202</v>
      </c>
      <c r="C5647" s="66" t="s">
        <v>7199</v>
      </c>
      <c r="D5647" s="51">
        <v>2</v>
      </c>
      <c r="E5647" s="51"/>
      <c r="F5647" s="97" t="s">
        <v>5902</v>
      </c>
      <c r="G5647" s="333">
        <v>40173508</v>
      </c>
      <c r="H5647" s="634">
        <v>11490</v>
      </c>
      <c r="I5647" s="39" t="s">
        <v>2178</v>
      </c>
      <c r="J5647" s="184" t="s">
        <v>6842</v>
      </c>
      <c r="K5647" s="217">
        <v>324</v>
      </c>
      <c r="L5647" s="98" t="s">
        <v>6843</v>
      </c>
    </row>
    <row r="5648" spans="1:12" ht="63.75" hidden="1" x14ac:dyDescent="0.2">
      <c r="A5648" s="3">
        <v>5642</v>
      </c>
      <c r="B5648" s="97">
        <v>7202</v>
      </c>
      <c r="C5648" s="66" t="s">
        <v>7200</v>
      </c>
      <c r="D5648" s="51">
        <v>2</v>
      </c>
      <c r="E5648" s="51"/>
      <c r="F5648" s="97" t="s">
        <v>5902</v>
      </c>
      <c r="G5648" s="333">
        <v>40173508</v>
      </c>
      <c r="H5648" s="634">
        <v>1002</v>
      </c>
      <c r="I5648" s="39" t="s">
        <v>2178</v>
      </c>
      <c r="J5648" s="184" t="s">
        <v>6842</v>
      </c>
      <c r="K5648" s="217">
        <v>324</v>
      </c>
      <c r="L5648" s="98" t="s">
        <v>6843</v>
      </c>
    </row>
    <row r="5649" spans="1:12" ht="63.75" hidden="1" x14ac:dyDescent="0.2">
      <c r="A5649" s="3">
        <v>5643</v>
      </c>
      <c r="B5649" s="97">
        <v>7202</v>
      </c>
      <c r="C5649" s="66" t="s">
        <v>7201</v>
      </c>
      <c r="D5649" s="51">
        <v>2</v>
      </c>
      <c r="E5649" s="51"/>
      <c r="F5649" s="97" t="s">
        <v>5902</v>
      </c>
      <c r="G5649" s="333">
        <v>40173508</v>
      </c>
      <c r="H5649" s="634">
        <v>1282.5</v>
      </c>
      <c r="I5649" s="39" t="s">
        <v>2178</v>
      </c>
      <c r="J5649" s="184" t="s">
        <v>6842</v>
      </c>
      <c r="K5649" s="217">
        <v>324</v>
      </c>
      <c r="L5649" s="98" t="s">
        <v>6843</v>
      </c>
    </row>
    <row r="5650" spans="1:12" ht="63.75" hidden="1" x14ac:dyDescent="0.2">
      <c r="A5650" s="3">
        <v>5644</v>
      </c>
      <c r="B5650" s="97">
        <v>7202</v>
      </c>
      <c r="C5650" s="66" t="s">
        <v>7202</v>
      </c>
      <c r="D5650" s="51">
        <v>2</v>
      </c>
      <c r="E5650" s="51"/>
      <c r="F5650" s="97" t="s">
        <v>5902</v>
      </c>
      <c r="G5650" s="333">
        <v>40173508</v>
      </c>
      <c r="H5650" s="634">
        <v>5907</v>
      </c>
      <c r="I5650" s="39" t="s">
        <v>2178</v>
      </c>
      <c r="J5650" s="184" t="s">
        <v>6842</v>
      </c>
      <c r="K5650" s="217">
        <v>324</v>
      </c>
      <c r="L5650" s="98" t="s">
        <v>6843</v>
      </c>
    </row>
    <row r="5651" spans="1:12" ht="63.75" hidden="1" x14ac:dyDescent="0.2">
      <c r="A5651" s="3">
        <v>5645</v>
      </c>
      <c r="B5651" s="97">
        <v>7202</v>
      </c>
      <c r="C5651" s="66" t="s">
        <v>7203</v>
      </c>
      <c r="D5651" s="51">
        <v>2</v>
      </c>
      <c r="E5651" s="51"/>
      <c r="F5651" s="97" t="s">
        <v>5902</v>
      </c>
      <c r="G5651" s="333">
        <v>40173508</v>
      </c>
      <c r="H5651" s="634">
        <v>6930</v>
      </c>
      <c r="I5651" s="39" t="s">
        <v>2178</v>
      </c>
      <c r="J5651" s="184" t="s">
        <v>6842</v>
      </c>
      <c r="K5651" s="217">
        <v>324</v>
      </c>
      <c r="L5651" s="98" t="s">
        <v>6843</v>
      </c>
    </row>
    <row r="5652" spans="1:12" ht="63.75" hidden="1" x14ac:dyDescent="0.2">
      <c r="A5652" s="3">
        <v>5646</v>
      </c>
      <c r="B5652" s="97">
        <v>7202</v>
      </c>
      <c r="C5652" s="66" t="s">
        <v>7204</v>
      </c>
      <c r="D5652" s="51">
        <v>2</v>
      </c>
      <c r="E5652" s="51"/>
      <c r="F5652" s="97" t="s">
        <v>5902</v>
      </c>
      <c r="G5652" s="333">
        <v>40174608</v>
      </c>
      <c r="H5652" s="634">
        <v>2246</v>
      </c>
      <c r="I5652" s="39" t="s">
        <v>2178</v>
      </c>
      <c r="J5652" s="184" t="s">
        <v>6842</v>
      </c>
      <c r="K5652" s="217">
        <v>324</v>
      </c>
      <c r="L5652" s="98" t="s">
        <v>6843</v>
      </c>
    </row>
    <row r="5653" spans="1:12" ht="63.75" hidden="1" x14ac:dyDescent="0.2">
      <c r="A5653" s="3">
        <v>5647</v>
      </c>
      <c r="B5653" s="97">
        <v>7202</v>
      </c>
      <c r="C5653" s="66" t="s">
        <v>7205</v>
      </c>
      <c r="D5653" s="51">
        <v>2</v>
      </c>
      <c r="E5653" s="51"/>
      <c r="F5653" s="97" t="s">
        <v>5902</v>
      </c>
      <c r="G5653" s="333">
        <v>40174608</v>
      </c>
      <c r="H5653" s="634">
        <v>4430</v>
      </c>
      <c r="I5653" s="39" t="s">
        <v>2178</v>
      </c>
      <c r="J5653" s="184" t="s">
        <v>6842</v>
      </c>
      <c r="K5653" s="217">
        <v>324</v>
      </c>
      <c r="L5653" s="98" t="s">
        <v>6843</v>
      </c>
    </row>
    <row r="5654" spans="1:12" ht="63.75" hidden="1" x14ac:dyDescent="0.2">
      <c r="A5654" s="3">
        <v>5648</v>
      </c>
      <c r="B5654" s="97">
        <v>7202</v>
      </c>
      <c r="C5654" s="66" t="s">
        <v>7206</v>
      </c>
      <c r="D5654" s="51">
        <v>2</v>
      </c>
      <c r="E5654" s="51"/>
      <c r="F5654" s="97" t="s">
        <v>5902</v>
      </c>
      <c r="G5654" s="333">
        <v>40174608</v>
      </c>
      <c r="H5654" s="634">
        <v>1780</v>
      </c>
      <c r="I5654" s="39" t="s">
        <v>2178</v>
      </c>
      <c r="J5654" s="184" t="s">
        <v>6842</v>
      </c>
      <c r="K5654" s="217">
        <v>324</v>
      </c>
      <c r="L5654" s="98" t="s">
        <v>6843</v>
      </c>
    </row>
    <row r="5655" spans="1:12" ht="63.75" hidden="1" x14ac:dyDescent="0.2">
      <c r="A5655" s="3">
        <v>5649</v>
      </c>
      <c r="B5655" s="97">
        <v>7202</v>
      </c>
      <c r="C5655" s="66" t="s">
        <v>7207</v>
      </c>
      <c r="D5655" s="51">
        <v>2</v>
      </c>
      <c r="E5655" s="51"/>
      <c r="F5655" s="97" t="s">
        <v>5902</v>
      </c>
      <c r="G5655" s="333">
        <v>40174608</v>
      </c>
      <c r="H5655" s="634">
        <v>5960</v>
      </c>
      <c r="I5655" s="39" t="s">
        <v>2178</v>
      </c>
      <c r="J5655" s="184" t="s">
        <v>6842</v>
      </c>
      <c r="K5655" s="217">
        <v>324</v>
      </c>
      <c r="L5655" s="98" t="s">
        <v>6843</v>
      </c>
    </row>
    <row r="5656" spans="1:12" ht="63.75" hidden="1" x14ac:dyDescent="0.2">
      <c r="A5656" s="3">
        <v>5650</v>
      </c>
      <c r="B5656" s="97">
        <v>7202</v>
      </c>
      <c r="C5656" s="66" t="s">
        <v>7208</v>
      </c>
      <c r="D5656" s="51">
        <v>2</v>
      </c>
      <c r="E5656" s="51"/>
      <c r="F5656" s="97" t="s">
        <v>5902</v>
      </c>
      <c r="G5656" s="333">
        <v>40174608</v>
      </c>
      <c r="H5656" s="634">
        <v>13800</v>
      </c>
      <c r="I5656" s="39" t="s">
        <v>2178</v>
      </c>
      <c r="J5656" s="184" t="s">
        <v>6842</v>
      </c>
      <c r="K5656" s="217">
        <v>324</v>
      </c>
      <c r="L5656" s="98" t="s">
        <v>6843</v>
      </c>
    </row>
    <row r="5657" spans="1:12" ht="63.75" hidden="1" x14ac:dyDescent="0.2">
      <c r="A5657" s="3">
        <v>5651</v>
      </c>
      <c r="B5657" s="97">
        <v>7202</v>
      </c>
      <c r="C5657" s="66" t="s">
        <v>7209</v>
      </c>
      <c r="D5657" s="51">
        <v>2</v>
      </c>
      <c r="E5657" s="51"/>
      <c r="F5657" s="97" t="s">
        <v>5902</v>
      </c>
      <c r="G5657" s="333">
        <v>40174608</v>
      </c>
      <c r="H5657" s="634">
        <v>19810</v>
      </c>
      <c r="I5657" s="39" t="s">
        <v>2178</v>
      </c>
      <c r="J5657" s="184" t="s">
        <v>6842</v>
      </c>
      <c r="K5657" s="217">
        <v>324</v>
      </c>
      <c r="L5657" s="98" t="s">
        <v>6843</v>
      </c>
    </row>
    <row r="5658" spans="1:12" ht="63.75" hidden="1" x14ac:dyDescent="0.2">
      <c r="A5658" s="3">
        <v>5652</v>
      </c>
      <c r="B5658" s="97">
        <v>7202</v>
      </c>
      <c r="C5658" s="66" t="s">
        <v>7210</v>
      </c>
      <c r="D5658" s="51">
        <v>2</v>
      </c>
      <c r="E5658" s="51"/>
      <c r="F5658" s="97" t="s">
        <v>5902</v>
      </c>
      <c r="G5658" s="333">
        <v>40174608</v>
      </c>
      <c r="H5658" s="634">
        <v>3620</v>
      </c>
      <c r="I5658" s="39" t="s">
        <v>2178</v>
      </c>
      <c r="J5658" s="184" t="s">
        <v>6842</v>
      </c>
      <c r="K5658" s="217">
        <v>324</v>
      </c>
      <c r="L5658" s="98" t="s">
        <v>6843</v>
      </c>
    </row>
    <row r="5659" spans="1:12" ht="63.75" hidden="1" x14ac:dyDescent="0.2">
      <c r="A5659" s="3">
        <v>5653</v>
      </c>
      <c r="B5659" s="97">
        <v>7202</v>
      </c>
      <c r="C5659" s="66" t="s">
        <v>7211</v>
      </c>
      <c r="D5659" s="51">
        <v>2</v>
      </c>
      <c r="E5659" s="51"/>
      <c r="F5659" s="97" t="s">
        <v>5902</v>
      </c>
      <c r="G5659" s="333">
        <v>40174608</v>
      </c>
      <c r="H5659" s="634">
        <v>3500</v>
      </c>
      <c r="I5659" s="39" t="s">
        <v>2178</v>
      </c>
      <c r="J5659" s="184" t="s">
        <v>6842</v>
      </c>
      <c r="K5659" s="217">
        <v>324</v>
      </c>
      <c r="L5659" s="98" t="s">
        <v>6843</v>
      </c>
    </row>
    <row r="5660" spans="1:12" ht="63.75" hidden="1" x14ac:dyDescent="0.2">
      <c r="A5660" s="3">
        <v>5654</v>
      </c>
      <c r="B5660" s="97">
        <v>7202</v>
      </c>
      <c r="C5660" s="66" t="s">
        <v>7212</v>
      </c>
      <c r="D5660" s="51">
        <v>2</v>
      </c>
      <c r="E5660" s="51"/>
      <c r="F5660" s="97" t="s">
        <v>5902</v>
      </c>
      <c r="G5660" s="333">
        <v>40174608</v>
      </c>
      <c r="H5660" s="634">
        <v>16620</v>
      </c>
      <c r="I5660" s="39" t="s">
        <v>2178</v>
      </c>
      <c r="J5660" s="184" t="s">
        <v>6842</v>
      </c>
      <c r="K5660" s="217">
        <v>324</v>
      </c>
      <c r="L5660" s="98" t="s">
        <v>6843</v>
      </c>
    </row>
    <row r="5661" spans="1:12" ht="63.75" hidden="1" x14ac:dyDescent="0.2">
      <c r="A5661" s="3">
        <v>5655</v>
      </c>
      <c r="B5661" s="97">
        <v>7202</v>
      </c>
      <c r="C5661" s="66" t="s">
        <v>7213</v>
      </c>
      <c r="D5661" s="51">
        <v>2</v>
      </c>
      <c r="E5661" s="51"/>
      <c r="F5661" s="97" t="s">
        <v>5902</v>
      </c>
      <c r="G5661" s="333">
        <v>40174608</v>
      </c>
      <c r="H5661" s="634">
        <v>16295</v>
      </c>
      <c r="I5661" s="39" t="s">
        <v>2178</v>
      </c>
      <c r="J5661" s="184" t="s">
        <v>6842</v>
      </c>
      <c r="K5661" s="217">
        <v>324</v>
      </c>
      <c r="L5661" s="98" t="s">
        <v>6843</v>
      </c>
    </row>
    <row r="5662" spans="1:12" ht="63.75" hidden="1" x14ac:dyDescent="0.2">
      <c r="A5662" s="3">
        <v>5656</v>
      </c>
      <c r="B5662" s="97">
        <v>7202</v>
      </c>
      <c r="C5662" s="66" t="s">
        <v>7214</v>
      </c>
      <c r="D5662" s="51">
        <v>2</v>
      </c>
      <c r="E5662" s="51"/>
      <c r="F5662" s="97" t="s">
        <v>5902</v>
      </c>
      <c r="G5662" s="333">
        <v>40174608</v>
      </c>
      <c r="H5662" s="634">
        <v>22858</v>
      </c>
      <c r="I5662" s="39" t="s">
        <v>2178</v>
      </c>
      <c r="J5662" s="184" t="s">
        <v>6842</v>
      </c>
      <c r="K5662" s="217">
        <v>324</v>
      </c>
      <c r="L5662" s="98" t="s">
        <v>6843</v>
      </c>
    </row>
    <row r="5663" spans="1:12" ht="63.75" hidden="1" x14ac:dyDescent="0.2">
      <c r="A5663" s="3">
        <v>5657</v>
      </c>
      <c r="B5663" s="97">
        <v>7202</v>
      </c>
      <c r="C5663" s="66" t="s">
        <v>7215</v>
      </c>
      <c r="D5663" s="51">
        <v>2</v>
      </c>
      <c r="E5663" s="51"/>
      <c r="F5663" s="97" t="s">
        <v>5902</v>
      </c>
      <c r="G5663" s="333">
        <v>40174608</v>
      </c>
      <c r="H5663" s="634">
        <v>54300</v>
      </c>
      <c r="I5663" s="39" t="s">
        <v>2178</v>
      </c>
      <c r="J5663" s="184" t="s">
        <v>6842</v>
      </c>
      <c r="K5663" s="217">
        <v>324</v>
      </c>
      <c r="L5663" s="98" t="s">
        <v>6843</v>
      </c>
    </row>
    <row r="5664" spans="1:12" ht="63.75" hidden="1" x14ac:dyDescent="0.2">
      <c r="A5664" s="3">
        <v>5658</v>
      </c>
      <c r="B5664" s="97">
        <v>7202</v>
      </c>
      <c r="C5664" s="66" t="s">
        <v>7216</v>
      </c>
      <c r="D5664" s="51">
        <v>2</v>
      </c>
      <c r="E5664" s="51"/>
      <c r="F5664" s="97" t="s">
        <v>5902</v>
      </c>
      <c r="G5664" s="333">
        <v>40174608</v>
      </c>
      <c r="H5664" s="634">
        <v>74223</v>
      </c>
      <c r="I5664" s="39" t="s">
        <v>2178</v>
      </c>
      <c r="J5664" s="184" t="s">
        <v>6842</v>
      </c>
      <c r="K5664" s="217">
        <v>324</v>
      </c>
      <c r="L5664" s="98" t="s">
        <v>6843</v>
      </c>
    </row>
    <row r="5665" spans="1:12" ht="63.75" hidden="1" x14ac:dyDescent="0.2">
      <c r="A5665" s="3">
        <v>5659</v>
      </c>
      <c r="B5665" s="97">
        <v>7202</v>
      </c>
      <c r="C5665" s="66" t="s">
        <v>7217</v>
      </c>
      <c r="D5665" s="51">
        <v>2</v>
      </c>
      <c r="E5665" s="51"/>
      <c r="F5665" s="97" t="s">
        <v>5902</v>
      </c>
      <c r="G5665" s="333">
        <v>40174608</v>
      </c>
      <c r="H5665" s="634">
        <v>770</v>
      </c>
      <c r="I5665" s="39" t="s">
        <v>2178</v>
      </c>
      <c r="J5665" s="184" t="s">
        <v>6842</v>
      </c>
      <c r="K5665" s="217">
        <v>324</v>
      </c>
      <c r="L5665" s="98" t="s">
        <v>6843</v>
      </c>
    </row>
    <row r="5666" spans="1:12" ht="63.75" hidden="1" x14ac:dyDescent="0.2">
      <c r="A5666" s="3">
        <v>5660</v>
      </c>
      <c r="B5666" s="97">
        <v>7202</v>
      </c>
      <c r="C5666" s="66" t="s">
        <v>7218</v>
      </c>
      <c r="D5666" s="51">
        <v>2</v>
      </c>
      <c r="E5666" s="51"/>
      <c r="F5666" s="97" t="s">
        <v>5902</v>
      </c>
      <c r="G5666" s="333">
        <v>40174608</v>
      </c>
      <c r="H5666" s="634">
        <v>1410</v>
      </c>
      <c r="I5666" s="39" t="s">
        <v>2178</v>
      </c>
      <c r="J5666" s="184" t="s">
        <v>6842</v>
      </c>
      <c r="K5666" s="217">
        <v>324</v>
      </c>
      <c r="L5666" s="98" t="s">
        <v>6843</v>
      </c>
    </row>
    <row r="5667" spans="1:12" ht="63.75" hidden="1" x14ac:dyDescent="0.2">
      <c r="A5667" s="3">
        <v>5661</v>
      </c>
      <c r="B5667" s="97">
        <v>7202</v>
      </c>
      <c r="C5667" s="66" t="s">
        <v>7219</v>
      </c>
      <c r="D5667" s="51">
        <v>2</v>
      </c>
      <c r="E5667" s="51"/>
      <c r="F5667" s="97" t="s">
        <v>5902</v>
      </c>
      <c r="G5667" s="333">
        <v>40174608</v>
      </c>
      <c r="H5667" s="634">
        <v>2263</v>
      </c>
      <c r="I5667" s="39" t="s">
        <v>2178</v>
      </c>
      <c r="J5667" s="184" t="s">
        <v>6842</v>
      </c>
      <c r="K5667" s="217">
        <v>324</v>
      </c>
      <c r="L5667" s="98" t="s">
        <v>6843</v>
      </c>
    </row>
    <row r="5668" spans="1:12" ht="63.75" hidden="1" x14ac:dyDescent="0.2">
      <c r="A5668" s="3">
        <v>5662</v>
      </c>
      <c r="B5668" s="97">
        <v>7202</v>
      </c>
      <c r="C5668" s="66" t="s">
        <v>7220</v>
      </c>
      <c r="D5668" s="51">
        <v>2</v>
      </c>
      <c r="E5668" s="51"/>
      <c r="F5668" s="97" t="s">
        <v>5902</v>
      </c>
      <c r="G5668" s="333">
        <v>40174608</v>
      </c>
      <c r="H5668" s="634">
        <v>4540</v>
      </c>
      <c r="I5668" s="39" t="s">
        <v>2178</v>
      </c>
      <c r="J5668" s="184" t="s">
        <v>6842</v>
      </c>
      <c r="K5668" s="217">
        <v>324</v>
      </c>
      <c r="L5668" s="98" t="s">
        <v>6843</v>
      </c>
    </row>
    <row r="5669" spans="1:12" ht="63.75" hidden="1" x14ac:dyDescent="0.2">
      <c r="A5669" s="3">
        <v>5663</v>
      </c>
      <c r="B5669" s="97">
        <v>7202</v>
      </c>
      <c r="C5669" s="66" t="s">
        <v>7221</v>
      </c>
      <c r="D5669" s="51">
        <v>2</v>
      </c>
      <c r="E5669" s="51"/>
      <c r="F5669" s="97" t="s">
        <v>5902</v>
      </c>
      <c r="G5669" s="333">
        <v>40174608</v>
      </c>
      <c r="H5669" s="634">
        <v>14089</v>
      </c>
      <c r="I5669" s="39" t="s">
        <v>2178</v>
      </c>
      <c r="J5669" s="184" t="s">
        <v>6842</v>
      </c>
      <c r="K5669" s="217">
        <v>324</v>
      </c>
      <c r="L5669" s="98" t="s">
        <v>6843</v>
      </c>
    </row>
    <row r="5670" spans="1:12" ht="63.75" hidden="1" x14ac:dyDescent="0.2">
      <c r="A5670" s="3">
        <v>5664</v>
      </c>
      <c r="B5670" s="97">
        <v>7202</v>
      </c>
      <c r="C5670" s="66" t="s">
        <v>7222</v>
      </c>
      <c r="D5670" s="51">
        <v>2</v>
      </c>
      <c r="E5670" s="51"/>
      <c r="F5670" s="97" t="s">
        <v>5902</v>
      </c>
      <c r="G5670" s="333">
        <v>40174608</v>
      </c>
      <c r="H5670" s="634">
        <v>5890</v>
      </c>
      <c r="I5670" s="39" t="s">
        <v>2178</v>
      </c>
      <c r="J5670" s="184" t="s">
        <v>6842</v>
      </c>
      <c r="K5670" s="217">
        <v>324</v>
      </c>
      <c r="L5670" s="98" t="s">
        <v>6843</v>
      </c>
    </row>
    <row r="5671" spans="1:12" ht="63.75" hidden="1" x14ac:dyDescent="0.2">
      <c r="A5671" s="3">
        <v>5665</v>
      </c>
      <c r="B5671" s="97">
        <v>7202</v>
      </c>
      <c r="C5671" s="66" t="s">
        <v>7223</v>
      </c>
      <c r="D5671" s="51">
        <v>2</v>
      </c>
      <c r="E5671" s="51"/>
      <c r="F5671" s="97" t="s">
        <v>5902</v>
      </c>
      <c r="G5671" s="333">
        <v>40174608</v>
      </c>
      <c r="H5671" s="634">
        <v>12228</v>
      </c>
      <c r="I5671" s="39" t="s">
        <v>2178</v>
      </c>
      <c r="J5671" s="184" t="s">
        <v>6842</v>
      </c>
      <c r="K5671" s="217">
        <v>324</v>
      </c>
      <c r="L5671" s="98" t="s">
        <v>6843</v>
      </c>
    </row>
    <row r="5672" spans="1:12" ht="63.75" hidden="1" x14ac:dyDescent="0.2">
      <c r="A5672" s="3">
        <v>5666</v>
      </c>
      <c r="B5672" s="97">
        <v>7202</v>
      </c>
      <c r="C5672" s="66" t="s">
        <v>7224</v>
      </c>
      <c r="D5672" s="51">
        <v>2</v>
      </c>
      <c r="E5672" s="51"/>
      <c r="F5672" s="97" t="s">
        <v>5902</v>
      </c>
      <c r="G5672" s="333">
        <v>40174608</v>
      </c>
      <c r="H5672" s="634">
        <v>13022</v>
      </c>
      <c r="I5672" s="39" t="s">
        <v>2178</v>
      </c>
      <c r="J5672" s="184" t="s">
        <v>6842</v>
      </c>
      <c r="K5672" s="217">
        <v>324</v>
      </c>
      <c r="L5672" s="98" t="s">
        <v>6843</v>
      </c>
    </row>
    <row r="5673" spans="1:12" ht="63.75" hidden="1" x14ac:dyDescent="0.2">
      <c r="A5673" s="3">
        <v>5667</v>
      </c>
      <c r="B5673" s="97">
        <v>7202</v>
      </c>
      <c r="C5673" s="66" t="s">
        <v>7225</v>
      </c>
      <c r="D5673" s="51">
        <v>2</v>
      </c>
      <c r="E5673" s="51"/>
      <c r="F5673" s="97" t="s">
        <v>5902</v>
      </c>
      <c r="G5673" s="333">
        <v>40174608</v>
      </c>
      <c r="H5673" s="634">
        <v>23026</v>
      </c>
      <c r="I5673" s="39" t="s">
        <v>2178</v>
      </c>
      <c r="J5673" s="184" t="s">
        <v>6842</v>
      </c>
      <c r="K5673" s="217">
        <v>324</v>
      </c>
      <c r="L5673" s="98" t="s">
        <v>6843</v>
      </c>
    </row>
    <row r="5674" spans="1:12" ht="63.75" hidden="1" x14ac:dyDescent="0.2">
      <c r="A5674" s="3">
        <v>5668</v>
      </c>
      <c r="B5674" s="97">
        <v>7202</v>
      </c>
      <c r="C5674" s="66" t="s">
        <v>7226</v>
      </c>
      <c r="D5674" s="51">
        <v>2</v>
      </c>
      <c r="E5674" s="51"/>
      <c r="F5674" s="97" t="s">
        <v>5902</v>
      </c>
      <c r="G5674" s="333">
        <v>40174608</v>
      </c>
      <c r="H5674" s="634">
        <v>13766</v>
      </c>
      <c r="I5674" s="39" t="s">
        <v>2178</v>
      </c>
      <c r="J5674" s="184" t="s">
        <v>6842</v>
      </c>
      <c r="K5674" s="217">
        <v>324</v>
      </c>
      <c r="L5674" s="98" t="s">
        <v>6843</v>
      </c>
    </row>
    <row r="5675" spans="1:12" ht="63.75" hidden="1" x14ac:dyDescent="0.2">
      <c r="A5675" s="3">
        <v>5669</v>
      </c>
      <c r="B5675" s="97">
        <v>7202</v>
      </c>
      <c r="C5675" s="66" t="s">
        <v>7227</v>
      </c>
      <c r="D5675" s="51">
        <v>2</v>
      </c>
      <c r="E5675" s="51"/>
      <c r="F5675" s="97" t="s">
        <v>5902</v>
      </c>
      <c r="G5675" s="333">
        <v>40174608</v>
      </c>
      <c r="H5675" s="634">
        <v>4430</v>
      </c>
      <c r="I5675" s="39" t="s">
        <v>2178</v>
      </c>
      <c r="J5675" s="184" t="s">
        <v>6842</v>
      </c>
      <c r="K5675" s="217">
        <v>324</v>
      </c>
      <c r="L5675" s="98" t="s">
        <v>6843</v>
      </c>
    </row>
    <row r="5676" spans="1:12" ht="63.75" hidden="1" x14ac:dyDescent="0.2">
      <c r="A5676" s="3">
        <v>5670</v>
      </c>
      <c r="B5676" s="97">
        <v>7202</v>
      </c>
      <c r="C5676" s="66" t="s">
        <v>7228</v>
      </c>
      <c r="D5676" s="51">
        <v>2</v>
      </c>
      <c r="E5676" s="51"/>
      <c r="F5676" s="97" t="s">
        <v>5902</v>
      </c>
      <c r="G5676" s="333">
        <v>40174608</v>
      </c>
      <c r="H5676" s="634">
        <v>12210</v>
      </c>
      <c r="I5676" s="39" t="s">
        <v>2178</v>
      </c>
      <c r="J5676" s="184" t="s">
        <v>6842</v>
      </c>
      <c r="K5676" s="217">
        <v>324</v>
      </c>
      <c r="L5676" s="98" t="s">
        <v>6843</v>
      </c>
    </row>
    <row r="5677" spans="1:12" ht="63.75" hidden="1" x14ac:dyDescent="0.2">
      <c r="A5677" s="3">
        <v>5671</v>
      </c>
      <c r="B5677" s="97">
        <v>7202</v>
      </c>
      <c r="C5677" s="66" t="s">
        <v>7229</v>
      </c>
      <c r="D5677" s="51">
        <v>2</v>
      </c>
      <c r="E5677" s="51"/>
      <c r="F5677" s="97" t="s">
        <v>5902</v>
      </c>
      <c r="G5677" s="333">
        <v>40174608</v>
      </c>
      <c r="H5677" s="634">
        <v>10800</v>
      </c>
      <c r="I5677" s="39" t="s">
        <v>2178</v>
      </c>
      <c r="J5677" s="184" t="s">
        <v>6842</v>
      </c>
      <c r="K5677" s="217">
        <v>324</v>
      </c>
      <c r="L5677" s="98" t="s">
        <v>6843</v>
      </c>
    </row>
    <row r="5678" spans="1:12" ht="63.75" hidden="1" x14ac:dyDescent="0.2">
      <c r="A5678" s="3">
        <v>5672</v>
      </c>
      <c r="B5678" s="97">
        <v>7202</v>
      </c>
      <c r="C5678" s="66" t="s">
        <v>7230</v>
      </c>
      <c r="D5678" s="51">
        <v>2</v>
      </c>
      <c r="E5678" s="51"/>
      <c r="F5678" s="97" t="s">
        <v>5902</v>
      </c>
      <c r="G5678" s="333">
        <v>40174608</v>
      </c>
      <c r="H5678" s="634">
        <v>22200</v>
      </c>
      <c r="I5678" s="39" t="s">
        <v>2178</v>
      </c>
      <c r="J5678" s="184" t="s">
        <v>6842</v>
      </c>
      <c r="K5678" s="217">
        <v>324</v>
      </c>
      <c r="L5678" s="98" t="s">
        <v>6843</v>
      </c>
    </row>
    <row r="5679" spans="1:12" ht="63.75" hidden="1" x14ac:dyDescent="0.2">
      <c r="A5679" s="3">
        <v>5673</v>
      </c>
      <c r="B5679" s="97">
        <v>7202</v>
      </c>
      <c r="C5679" s="66" t="s">
        <v>7231</v>
      </c>
      <c r="D5679" s="51">
        <v>2</v>
      </c>
      <c r="E5679" s="51"/>
      <c r="F5679" s="97" t="s">
        <v>5902</v>
      </c>
      <c r="G5679" s="333">
        <v>40174608</v>
      </c>
      <c r="H5679" s="634">
        <v>76001</v>
      </c>
      <c r="I5679" s="39" t="s">
        <v>2178</v>
      </c>
      <c r="J5679" s="184" t="s">
        <v>6842</v>
      </c>
      <c r="K5679" s="217">
        <v>324</v>
      </c>
      <c r="L5679" s="98" t="s">
        <v>6843</v>
      </c>
    </row>
    <row r="5680" spans="1:12" ht="63.75" hidden="1" x14ac:dyDescent="0.2">
      <c r="A5680" s="3">
        <v>5674</v>
      </c>
      <c r="B5680" s="97">
        <v>7202</v>
      </c>
      <c r="C5680" s="66" t="s">
        <v>7232</v>
      </c>
      <c r="D5680" s="51">
        <v>2</v>
      </c>
      <c r="E5680" s="51"/>
      <c r="F5680" s="97" t="s">
        <v>5902</v>
      </c>
      <c r="G5680" s="333">
        <v>40174608</v>
      </c>
      <c r="H5680" s="634">
        <v>3040</v>
      </c>
      <c r="I5680" s="39" t="s">
        <v>2178</v>
      </c>
      <c r="J5680" s="184" t="s">
        <v>6842</v>
      </c>
      <c r="K5680" s="217">
        <v>324</v>
      </c>
      <c r="L5680" s="98" t="s">
        <v>6843</v>
      </c>
    </row>
    <row r="5681" spans="1:12" ht="63.75" hidden="1" x14ac:dyDescent="0.2">
      <c r="A5681" s="3">
        <v>5675</v>
      </c>
      <c r="B5681" s="97">
        <v>7202</v>
      </c>
      <c r="C5681" s="66" t="s">
        <v>7233</v>
      </c>
      <c r="D5681" s="51">
        <v>2</v>
      </c>
      <c r="E5681" s="51"/>
      <c r="F5681" s="97" t="s">
        <v>5902</v>
      </c>
      <c r="G5681" s="333">
        <v>40174608</v>
      </c>
      <c r="H5681" s="634">
        <v>660</v>
      </c>
      <c r="I5681" s="39" t="s">
        <v>2178</v>
      </c>
      <c r="J5681" s="184" t="s">
        <v>6842</v>
      </c>
      <c r="K5681" s="217">
        <v>324</v>
      </c>
      <c r="L5681" s="98" t="s">
        <v>6843</v>
      </c>
    </row>
    <row r="5682" spans="1:12" ht="63.75" hidden="1" x14ac:dyDescent="0.2">
      <c r="A5682" s="3">
        <v>5676</v>
      </c>
      <c r="B5682" s="97">
        <v>7202</v>
      </c>
      <c r="C5682" s="66" t="s">
        <v>7234</v>
      </c>
      <c r="D5682" s="51">
        <v>2</v>
      </c>
      <c r="E5682" s="51"/>
      <c r="F5682" s="97" t="s">
        <v>5902</v>
      </c>
      <c r="G5682" s="333">
        <v>40174608</v>
      </c>
      <c r="H5682" s="634">
        <v>1530</v>
      </c>
      <c r="I5682" s="39" t="s">
        <v>2178</v>
      </c>
      <c r="J5682" s="184" t="s">
        <v>6842</v>
      </c>
      <c r="K5682" s="217">
        <v>324</v>
      </c>
      <c r="L5682" s="98" t="s">
        <v>6843</v>
      </c>
    </row>
    <row r="5683" spans="1:12" ht="63.75" hidden="1" x14ac:dyDescent="0.2">
      <c r="A5683" s="3">
        <v>5677</v>
      </c>
      <c r="B5683" s="97">
        <v>7202</v>
      </c>
      <c r="C5683" s="66" t="s">
        <v>7235</v>
      </c>
      <c r="D5683" s="51">
        <v>2</v>
      </c>
      <c r="E5683" s="51"/>
      <c r="F5683" s="97" t="s">
        <v>5902</v>
      </c>
      <c r="G5683" s="333">
        <v>40174608</v>
      </c>
      <c r="H5683" s="634">
        <v>960</v>
      </c>
      <c r="I5683" s="39" t="s">
        <v>2178</v>
      </c>
      <c r="J5683" s="184" t="s">
        <v>6842</v>
      </c>
      <c r="K5683" s="217">
        <v>324</v>
      </c>
      <c r="L5683" s="98" t="s">
        <v>6843</v>
      </c>
    </row>
    <row r="5684" spans="1:12" ht="63.75" hidden="1" x14ac:dyDescent="0.2">
      <c r="A5684" s="3">
        <v>5678</v>
      </c>
      <c r="B5684" s="97">
        <v>7202</v>
      </c>
      <c r="C5684" s="66" t="s">
        <v>7236</v>
      </c>
      <c r="D5684" s="51">
        <v>2</v>
      </c>
      <c r="E5684" s="51"/>
      <c r="F5684" s="97" t="s">
        <v>5902</v>
      </c>
      <c r="G5684" s="333">
        <v>40174608</v>
      </c>
      <c r="H5684" s="634">
        <v>13003</v>
      </c>
      <c r="I5684" s="39" t="s">
        <v>2178</v>
      </c>
      <c r="J5684" s="184" t="s">
        <v>6842</v>
      </c>
      <c r="K5684" s="217">
        <v>324</v>
      </c>
      <c r="L5684" s="98" t="s">
        <v>6843</v>
      </c>
    </row>
    <row r="5685" spans="1:12" ht="63.75" hidden="1" x14ac:dyDescent="0.2">
      <c r="A5685" s="3">
        <v>5679</v>
      </c>
      <c r="B5685" s="97">
        <v>7202</v>
      </c>
      <c r="C5685" s="66" t="s">
        <v>7237</v>
      </c>
      <c r="D5685" s="51">
        <v>2</v>
      </c>
      <c r="E5685" s="51"/>
      <c r="F5685" s="97" t="s">
        <v>5902</v>
      </c>
      <c r="G5685" s="333">
        <v>40174608</v>
      </c>
      <c r="H5685" s="634">
        <v>2575</v>
      </c>
      <c r="I5685" s="39" t="s">
        <v>2178</v>
      </c>
      <c r="J5685" s="184" t="s">
        <v>6842</v>
      </c>
      <c r="K5685" s="217">
        <v>324</v>
      </c>
      <c r="L5685" s="98" t="s">
        <v>6843</v>
      </c>
    </row>
    <row r="5686" spans="1:12" ht="63.75" hidden="1" x14ac:dyDescent="0.2">
      <c r="A5686" s="3">
        <v>5680</v>
      </c>
      <c r="B5686" s="97">
        <v>7202</v>
      </c>
      <c r="C5686" s="66" t="s">
        <v>7238</v>
      </c>
      <c r="D5686" s="51">
        <v>2</v>
      </c>
      <c r="E5686" s="51"/>
      <c r="F5686" s="97" t="s">
        <v>5902</v>
      </c>
      <c r="G5686" s="333">
        <v>40174608</v>
      </c>
      <c r="H5686" s="634">
        <v>621.5</v>
      </c>
      <c r="I5686" s="39" t="s">
        <v>2178</v>
      </c>
      <c r="J5686" s="184" t="s">
        <v>6842</v>
      </c>
      <c r="K5686" s="217">
        <v>324</v>
      </c>
      <c r="L5686" s="98" t="s">
        <v>6843</v>
      </c>
    </row>
    <row r="5687" spans="1:12" ht="63.75" hidden="1" x14ac:dyDescent="0.2">
      <c r="A5687" s="3">
        <v>5681</v>
      </c>
      <c r="B5687" s="97">
        <v>7202</v>
      </c>
      <c r="C5687" s="66" t="s">
        <v>7239</v>
      </c>
      <c r="D5687" s="51">
        <v>2</v>
      </c>
      <c r="E5687" s="51"/>
      <c r="F5687" s="97" t="s">
        <v>5902</v>
      </c>
      <c r="G5687" s="333">
        <v>40174608</v>
      </c>
      <c r="H5687" s="634">
        <v>1840</v>
      </c>
      <c r="I5687" s="39" t="s">
        <v>2178</v>
      </c>
      <c r="J5687" s="184" t="s">
        <v>6842</v>
      </c>
      <c r="K5687" s="217">
        <v>324</v>
      </c>
      <c r="L5687" s="98" t="s">
        <v>6843</v>
      </c>
    </row>
    <row r="5688" spans="1:12" ht="63.75" hidden="1" x14ac:dyDescent="0.2">
      <c r="A5688" s="3">
        <v>5682</v>
      </c>
      <c r="B5688" s="97">
        <v>7202</v>
      </c>
      <c r="C5688" s="66" t="s">
        <v>7240</v>
      </c>
      <c r="D5688" s="51">
        <v>2</v>
      </c>
      <c r="E5688" s="51"/>
      <c r="F5688" s="97" t="s">
        <v>5902</v>
      </c>
      <c r="G5688" s="333">
        <v>40174608</v>
      </c>
      <c r="H5688" s="634">
        <v>2140</v>
      </c>
      <c r="I5688" s="39" t="s">
        <v>2178</v>
      </c>
      <c r="J5688" s="184" t="s">
        <v>6842</v>
      </c>
      <c r="K5688" s="217">
        <v>324</v>
      </c>
      <c r="L5688" s="98" t="s">
        <v>6843</v>
      </c>
    </row>
    <row r="5689" spans="1:12" ht="63.75" hidden="1" x14ac:dyDescent="0.2">
      <c r="A5689" s="3">
        <v>5683</v>
      </c>
      <c r="B5689" s="97">
        <v>7202</v>
      </c>
      <c r="C5689" s="66" t="s">
        <v>7241</v>
      </c>
      <c r="D5689" s="51">
        <v>2</v>
      </c>
      <c r="E5689" s="51"/>
      <c r="F5689" s="97" t="s">
        <v>5902</v>
      </c>
      <c r="G5689" s="333">
        <v>40174608</v>
      </c>
      <c r="H5689" s="634">
        <v>1018</v>
      </c>
      <c r="I5689" s="39" t="s">
        <v>2178</v>
      </c>
      <c r="J5689" s="184" t="s">
        <v>6842</v>
      </c>
      <c r="K5689" s="217">
        <v>324</v>
      </c>
      <c r="L5689" s="98" t="s">
        <v>6843</v>
      </c>
    </row>
    <row r="5690" spans="1:12" ht="63.75" hidden="1" x14ac:dyDescent="0.2">
      <c r="A5690" s="3">
        <v>5684</v>
      </c>
      <c r="B5690" s="97">
        <v>7202</v>
      </c>
      <c r="C5690" s="66" t="s">
        <v>7242</v>
      </c>
      <c r="D5690" s="51">
        <v>2</v>
      </c>
      <c r="E5690" s="51"/>
      <c r="F5690" s="97" t="s">
        <v>5902</v>
      </c>
      <c r="G5690" s="333">
        <v>40174608</v>
      </c>
      <c r="H5690" s="634">
        <v>1880</v>
      </c>
      <c r="I5690" s="39" t="s">
        <v>2178</v>
      </c>
      <c r="J5690" s="184" t="s">
        <v>6842</v>
      </c>
      <c r="K5690" s="217">
        <v>324</v>
      </c>
      <c r="L5690" s="98" t="s">
        <v>6843</v>
      </c>
    </row>
    <row r="5691" spans="1:12" ht="63.75" hidden="1" x14ac:dyDescent="0.2">
      <c r="A5691" s="3">
        <v>5685</v>
      </c>
      <c r="B5691" s="97">
        <v>7202</v>
      </c>
      <c r="C5691" s="66" t="s">
        <v>7243</v>
      </c>
      <c r="D5691" s="51">
        <v>2</v>
      </c>
      <c r="E5691" s="51"/>
      <c r="F5691" s="97" t="s">
        <v>5902</v>
      </c>
      <c r="G5691" s="333">
        <v>40174608</v>
      </c>
      <c r="H5691" s="634">
        <v>3355</v>
      </c>
      <c r="I5691" s="39" t="s">
        <v>2178</v>
      </c>
      <c r="J5691" s="184" t="s">
        <v>6842</v>
      </c>
      <c r="K5691" s="217">
        <v>324</v>
      </c>
      <c r="L5691" s="98" t="s">
        <v>6843</v>
      </c>
    </row>
    <row r="5692" spans="1:12" ht="63.75" hidden="1" x14ac:dyDescent="0.2">
      <c r="A5692" s="3">
        <v>5686</v>
      </c>
      <c r="B5692" s="97">
        <v>7202</v>
      </c>
      <c r="C5692" s="66" t="s">
        <v>7244</v>
      </c>
      <c r="D5692" s="51">
        <v>2</v>
      </c>
      <c r="E5692" s="51"/>
      <c r="F5692" s="97" t="s">
        <v>5902</v>
      </c>
      <c r="G5692" s="333">
        <v>40174608</v>
      </c>
      <c r="H5692" s="634">
        <v>300</v>
      </c>
      <c r="I5692" s="39" t="s">
        <v>2178</v>
      </c>
      <c r="J5692" s="184" t="s">
        <v>6842</v>
      </c>
      <c r="K5692" s="217">
        <v>324</v>
      </c>
      <c r="L5692" s="98" t="s">
        <v>6843</v>
      </c>
    </row>
    <row r="5693" spans="1:12" ht="63.75" hidden="1" x14ac:dyDescent="0.2">
      <c r="A5693" s="3">
        <v>5687</v>
      </c>
      <c r="B5693" s="97">
        <v>7202</v>
      </c>
      <c r="C5693" s="66" t="s">
        <v>7245</v>
      </c>
      <c r="D5693" s="51">
        <v>2</v>
      </c>
      <c r="E5693" s="51"/>
      <c r="F5693" s="97" t="s">
        <v>5902</v>
      </c>
      <c r="G5693" s="333">
        <v>40174608</v>
      </c>
      <c r="H5693" s="634">
        <v>619</v>
      </c>
      <c r="I5693" s="39" t="s">
        <v>2178</v>
      </c>
      <c r="J5693" s="184" t="s">
        <v>6842</v>
      </c>
      <c r="K5693" s="217">
        <v>324</v>
      </c>
      <c r="L5693" s="98" t="s">
        <v>6843</v>
      </c>
    </row>
    <row r="5694" spans="1:12" ht="63.75" hidden="1" x14ac:dyDescent="0.2">
      <c r="A5694" s="3">
        <v>5688</v>
      </c>
      <c r="B5694" s="97">
        <v>7202</v>
      </c>
      <c r="C5694" s="66" t="s">
        <v>7246</v>
      </c>
      <c r="D5694" s="51">
        <v>2</v>
      </c>
      <c r="E5694" s="51"/>
      <c r="F5694" s="97" t="s">
        <v>5902</v>
      </c>
      <c r="G5694" s="333">
        <v>40174608</v>
      </c>
      <c r="H5694" s="634">
        <v>1450</v>
      </c>
      <c r="I5694" s="39" t="s">
        <v>2178</v>
      </c>
      <c r="J5694" s="184" t="s">
        <v>6842</v>
      </c>
      <c r="K5694" s="217">
        <v>324</v>
      </c>
      <c r="L5694" s="98" t="s">
        <v>6843</v>
      </c>
    </row>
    <row r="5695" spans="1:12" ht="63.75" hidden="1" x14ac:dyDescent="0.2">
      <c r="A5695" s="3">
        <v>5689</v>
      </c>
      <c r="B5695" s="97">
        <v>7202</v>
      </c>
      <c r="C5695" s="66" t="s">
        <v>7247</v>
      </c>
      <c r="D5695" s="51">
        <v>2</v>
      </c>
      <c r="E5695" s="51"/>
      <c r="F5695" s="97" t="s">
        <v>5902</v>
      </c>
      <c r="G5695" s="333">
        <v>40174608</v>
      </c>
      <c r="H5695" s="634">
        <v>2605</v>
      </c>
      <c r="I5695" s="39" t="s">
        <v>2178</v>
      </c>
      <c r="J5695" s="184" t="s">
        <v>6842</v>
      </c>
      <c r="K5695" s="217">
        <v>324</v>
      </c>
      <c r="L5695" s="98" t="s">
        <v>6843</v>
      </c>
    </row>
    <row r="5696" spans="1:12" ht="63.75" hidden="1" x14ac:dyDescent="0.2">
      <c r="A5696" s="3">
        <v>5690</v>
      </c>
      <c r="B5696" s="97">
        <v>7202</v>
      </c>
      <c r="C5696" s="66" t="s">
        <v>7248</v>
      </c>
      <c r="D5696" s="51">
        <v>2</v>
      </c>
      <c r="E5696" s="51"/>
      <c r="F5696" s="97" t="s">
        <v>5902</v>
      </c>
      <c r="G5696" s="333">
        <v>40174608</v>
      </c>
      <c r="H5696" s="634">
        <v>4503</v>
      </c>
      <c r="I5696" s="39" t="s">
        <v>2178</v>
      </c>
      <c r="J5696" s="184" t="s">
        <v>6842</v>
      </c>
      <c r="K5696" s="217">
        <v>324</v>
      </c>
      <c r="L5696" s="98" t="s">
        <v>6843</v>
      </c>
    </row>
    <row r="5697" spans="1:12" ht="63.75" hidden="1" x14ac:dyDescent="0.2">
      <c r="A5697" s="3">
        <v>5691</v>
      </c>
      <c r="B5697" s="97">
        <v>7202</v>
      </c>
      <c r="C5697" s="66" t="s">
        <v>7249</v>
      </c>
      <c r="D5697" s="51">
        <v>2</v>
      </c>
      <c r="E5697" s="51"/>
      <c r="F5697" s="97" t="s">
        <v>5902</v>
      </c>
      <c r="G5697" s="333">
        <v>40174608</v>
      </c>
      <c r="H5697" s="634">
        <v>14256</v>
      </c>
      <c r="I5697" s="39" t="s">
        <v>2178</v>
      </c>
      <c r="J5697" s="184" t="s">
        <v>6842</v>
      </c>
      <c r="K5697" s="217">
        <v>324</v>
      </c>
      <c r="L5697" s="98" t="s">
        <v>6843</v>
      </c>
    </row>
    <row r="5698" spans="1:12" ht="63.75" hidden="1" x14ac:dyDescent="0.2">
      <c r="A5698" s="3">
        <v>5692</v>
      </c>
      <c r="B5698" s="97">
        <v>7202</v>
      </c>
      <c r="C5698" s="66" t="s">
        <v>7250</v>
      </c>
      <c r="D5698" s="51">
        <v>2</v>
      </c>
      <c r="E5698" s="51"/>
      <c r="F5698" s="97" t="s">
        <v>5902</v>
      </c>
      <c r="G5698" s="333">
        <v>40174608</v>
      </c>
      <c r="H5698" s="634">
        <v>2427</v>
      </c>
      <c r="I5698" s="39" t="s">
        <v>2178</v>
      </c>
      <c r="J5698" s="184" t="s">
        <v>6842</v>
      </c>
      <c r="K5698" s="217">
        <v>324</v>
      </c>
      <c r="L5698" s="98" t="s">
        <v>6843</v>
      </c>
    </row>
    <row r="5699" spans="1:12" ht="63.75" hidden="1" x14ac:dyDescent="0.2">
      <c r="A5699" s="3">
        <v>5693</v>
      </c>
      <c r="B5699" s="97">
        <v>7202</v>
      </c>
      <c r="C5699" s="66" t="s">
        <v>7251</v>
      </c>
      <c r="D5699" s="51">
        <v>2</v>
      </c>
      <c r="E5699" s="51"/>
      <c r="F5699" s="97" t="s">
        <v>5902</v>
      </c>
      <c r="G5699" s="333">
        <v>40174608</v>
      </c>
      <c r="H5699" s="634">
        <v>4800</v>
      </c>
      <c r="I5699" s="39" t="s">
        <v>2178</v>
      </c>
      <c r="J5699" s="184" t="s">
        <v>6842</v>
      </c>
      <c r="K5699" s="217">
        <v>324</v>
      </c>
      <c r="L5699" s="98" t="s">
        <v>6843</v>
      </c>
    </row>
    <row r="5700" spans="1:12" ht="63.75" hidden="1" x14ac:dyDescent="0.2">
      <c r="A5700" s="3">
        <v>5694</v>
      </c>
      <c r="B5700" s="97">
        <v>7202</v>
      </c>
      <c r="C5700" s="66" t="s">
        <v>7252</v>
      </c>
      <c r="D5700" s="51">
        <v>2</v>
      </c>
      <c r="E5700" s="51"/>
      <c r="F5700" s="97" t="s">
        <v>5902</v>
      </c>
      <c r="G5700" s="333">
        <v>40174608</v>
      </c>
      <c r="H5700" s="634">
        <v>205540</v>
      </c>
      <c r="I5700" s="39" t="s">
        <v>2178</v>
      </c>
      <c r="J5700" s="184" t="s">
        <v>6842</v>
      </c>
      <c r="K5700" s="217">
        <v>324</v>
      </c>
      <c r="L5700" s="98" t="s">
        <v>6843</v>
      </c>
    </row>
    <row r="5701" spans="1:12" ht="63.75" hidden="1" x14ac:dyDescent="0.2">
      <c r="A5701" s="3">
        <v>5695</v>
      </c>
      <c r="B5701" s="97">
        <v>7202</v>
      </c>
      <c r="C5701" s="66" t="s">
        <v>7253</v>
      </c>
      <c r="D5701" s="51">
        <v>2</v>
      </c>
      <c r="E5701" s="51"/>
      <c r="F5701" s="97" t="s">
        <v>5902</v>
      </c>
      <c r="G5701" s="333">
        <v>40174608</v>
      </c>
      <c r="H5701" s="634">
        <v>4083</v>
      </c>
      <c r="I5701" s="39" t="s">
        <v>2178</v>
      </c>
      <c r="J5701" s="184" t="s">
        <v>6842</v>
      </c>
      <c r="K5701" s="217">
        <v>324</v>
      </c>
      <c r="L5701" s="98" t="s">
        <v>6843</v>
      </c>
    </row>
    <row r="5702" spans="1:12" ht="63.75" hidden="1" x14ac:dyDescent="0.2">
      <c r="A5702" s="3">
        <v>5696</v>
      </c>
      <c r="B5702" s="97">
        <v>7202</v>
      </c>
      <c r="C5702" s="66" t="s">
        <v>7254</v>
      </c>
      <c r="D5702" s="51">
        <v>2</v>
      </c>
      <c r="E5702" s="51"/>
      <c r="F5702" s="97" t="s">
        <v>5902</v>
      </c>
      <c r="G5702" s="333">
        <v>40174608</v>
      </c>
      <c r="H5702" s="634">
        <v>3820</v>
      </c>
      <c r="I5702" s="39" t="s">
        <v>2178</v>
      </c>
      <c r="J5702" s="184" t="s">
        <v>6842</v>
      </c>
      <c r="K5702" s="217">
        <v>324</v>
      </c>
      <c r="L5702" s="98" t="s">
        <v>6843</v>
      </c>
    </row>
    <row r="5703" spans="1:12" ht="63.75" hidden="1" x14ac:dyDescent="0.2">
      <c r="A5703" s="3">
        <v>5697</v>
      </c>
      <c r="B5703" s="97">
        <v>7202</v>
      </c>
      <c r="C5703" s="66" t="s">
        <v>7255</v>
      </c>
      <c r="D5703" s="51">
        <v>2</v>
      </c>
      <c r="E5703" s="51"/>
      <c r="F5703" s="97" t="s">
        <v>5902</v>
      </c>
      <c r="G5703" s="333">
        <v>40174608</v>
      </c>
      <c r="H5703" s="634">
        <v>4500</v>
      </c>
      <c r="I5703" s="39" t="s">
        <v>2178</v>
      </c>
      <c r="J5703" s="184" t="s">
        <v>6842</v>
      </c>
      <c r="K5703" s="217">
        <v>324</v>
      </c>
      <c r="L5703" s="98" t="s">
        <v>6843</v>
      </c>
    </row>
    <row r="5704" spans="1:12" ht="63.75" hidden="1" x14ac:dyDescent="0.2">
      <c r="A5704" s="3">
        <v>5698</v>
      </c>
      <c r="B5704" s="97">
        <v>7202</v>
      </c>
      <c r="C5704" s="66" t="s">
        <v>7256</v>
      </c>
      <c r="D5704" s="51">
        <v>2</v>
      </c>
      <c r="E5704" s="51"/>
      <c r="F5704" s="97" t="s">
        <v>5902</v>
      </c>
      <c r="G5704" s="333">
        <v>40174608</v>
      </c>
      <c r="H5704" s="634">
        <v>15400</v>
      </c>
      <c r="I5704" s="39" t="s">
        <v>2178</v>
      </c>
      <c r="J5704" s="184" t="s">
        <v>6842</v>
      </c>
      <c r="K5704" s="217">
        <v>324</v>
      </c>
      <c r="L5704" s="98" t="s">
        <v>6843</v>
      </c>
    </row>
    <row r="5705" spans="1:12" ht="63.75" hidden="1" x14ac:dyDescent="0.2">
      <c r="A5705" s="3">
        <v>5699</v>
      </c>
      <c r="B5705" s="97">
        <v>7202</v>
      </c>
      <c r="C5705" s="66" t="s">
        <v>7257</v>
      </c>
      <c r="D5705" s="51">
        <v>2</v>
      </c>
      <c r="E5705" s="51"/>
      <c r="F5705" s="97" t="s">
        <v>5902</v>
      </c>
      <c r="G5705" s="333">
        <v>40174608</v>
      </c>
      <c r="H5705" s="634">
        <v>4848</v>
      </c>
      <c r="I5705" s="39" t="s">
        <v>2178</v>
      </c>
      <c r="J5705" s="184" t="s">
        <v>6842</v>
      </c>
      <c r="K5705" s="217">
        <v>324</v>
      </c>
      <c r="L5705" s="98" t="s">
        <v>6843</v>
      </c>
    </row>
    <row r="5706" spans="1:12" ht="63.75" hidden="1" x14ac:dyDescent="0.2">
      <c r="A5706" s="3">
        <v>5700</v>
      </c>
      <c r="B5706" s="97">
        <v>7202</v>
      </c>
      <c r="C5706" s="66" t="s">
        <v>7258</v>
      </c>
      <c r="D5706" s="51">
        <v>2</v>
      </c>
      <c r="E5706" s="51"/>
      <c r="F5706" s="97" t="s">
        <v>5902</v>
      </c>
      <c r="G5706" s="333">
        <v>40174608</v>
      </c>
      <c r="H5706" s="634">
        <v>1700</v>
      </c>
      <c r="I5706" s="39" t="s">
        <v>2178</v>
      </c>
      <c r="J5706" s="184" t="s">
        <v>6842</v>
      </c>
      <c r="K5706" s="217">
        <v>324</v>
      </c>
      <c r="L5706" s="98" t="s">
        <v>6843</v>
      </c>
    </row>
    <row r="5707" spans="1:12" ht="63.75" hidden="1" x14ac:dyDescent="0.2">
      <c r="A5707" s="3">
        <v>5701</v>
      </c>
      <c r="B5707" s="97">
        <v>7202</v>
      </c>
      <c r="C5707" s="66" t="s">
        <v>7259</v>
      </c>
      <c r="D5707" s="51">
        <v>2</v>
      </c>
      <c r="E5707" s="51"/>
      <c r="F5707" s="97" t="s">
        <v>5902</v>
      </c>
      <c r="G5707" s="333">
        <v>40174608</v>
      </c>
      <c r="H5707" s="634">
        <v>7250</v>
      </c>
      <c r="I5707" s="39" t="s">
        <v>2178</v>
      </c>
      <c r="J5707" s="184" t="s">
        <v>6842</v>
      </c>
      <c r="K5707" s="217">
        <v>324</v>
      </c>
      <c r="L5707" s="98" t="s">
        <v>6843</v>
      </c>
    </row>
    <row r="5708" spans="1:12" ht="63.75" hidden="1" x14ac:dyDescent="0.2">
      <c r="A5708" s="3">
        <v>5702</v>
      </c>
      <c r="B5708" s="97">
        <v>7202</v>
      </c>
      <c r="C5708" s="66" t="s">
        <v>7260</v>
      </c>
      <c r="D5708" s="51">
        <v>2</v>
      </c>
      <c r="E5708" s="51"/>
      <c r="F5708" s="97" t="s">
        <v>5902</v>
      </c>
      <c r="G5708" s="333">
        <v>40174608</v>
      </c>
      <c r="H5708" s="634">
        <v>8420</v>
      </c>
      <c r="I5708" s="39" t="s">
        <v>2178</v>
      </c>
      <c r="J5708" s="184" t="s">
        <v>6842</v>
      </c>
      <c r="K5708" s="217">
        <v>324</v>
      </c>
      <c r="L5708" s="98" t="s">
        <v>6843</v>
      </c>
    </row>
    <row r="5709" spans="1:12" ht="63.75" hidden="1" x14ac:dyDescent="0.2">
      <c r="A5709" s="3">
        <v>5703</v>
      </c>
      <c r="B5709" s="97">
        <v>7202</v>
      </c>
      <c r="C5709" s="66" t="s">
        <v>7261</v>
      </c>
      <c r="D5709" s="51">
        <v>2</v>
      </c>
      <c r="E5709" s="51"/>
      <c r="F5709" s="97" t="s">
        <v>5902</v>
      </c>
      <c r="G5709" s="333">
        <v>40174608</v>
      </c>
      <c r="H5709" s="634">
        <v>3721</v>
      </c>
      <c r="I5709" s="39" t="s">
        <v>2178</v>
      </c>
      <c r="J5709" s="184" t="s">
        <v>6842</v>
      </c>
      <c r="K5709" s="217">
        <v>324</v>
      </c>
      <c r="L5709" s="98" t="s">
        <v>6843</v>
      </c>
    </row>
    <row r="5710" spans="1:12" ht="63.75" hidden="1" x14ac:dyDescent="0.2">
      <c r="A5710" s="3">
        <v>5704</v>
      </c>
      <c r="B5710" s="97">
        <v>7202</v>
      </c>
      <c r="C5710" s="66" t="s">
        <v>7262</v>
      </c>
      <c r="D5710" s="51">
        <v>2</v>
      </c>
      <c r="E5710" s="51"/>
      <c r="F5710" s="97" t="s">
        <v>5902</v>
      </c>
      <c r="G5710" s="333">
        <v>40174608</v>
      </c>
      <c r="H5710" s="634">
        <v>9400</v>
      </c>
      <c r="I5710" s="39" t="s">
        <v>2178</v>
      </c>
      <c r="J5710" s="184" t="s">
        <v>6842</v>
      </c>
      <c r="K5710" s="217">
        <v>324</v>
      </c>
      <c r="L5710" s="98" t="s">
        <v>6843</v>
      </c>
    </row>
    <row r="5711" spans="1:12" ht="63.75" hidden="1" x14ac:dyDescent="0.2">
      <c r="A5711" s="3">
        <v>5705</v>
      </c>
      <c r="B5711" s="97">
        <v>7202</v>
      </c>
      <c r="C5711" s="66" t="s">
        <v>7263</v>
      </c>
      <c r="D5711" s="51">
        <v>2</v>
      </c>
      <c r="E5711" s="51"/>
      <c r="F5711" s="97" t="s">
        <v>5902</v>
      </c>
      <c r="G5711" s="333">
        <v>40171517</v>
      </c>
      <c r="H5711" s="634">
        <v>167500</v>
      </c>
      <c r="I5711" s="39" t="s">
        <v>2178</v>
      </c>
      <c r="J5711" s="184" t="s">
        <v>6842</v>
      </c>
      <c r="K5711" s="217">
        <v>324</v>
      </c>
      <c r="L5711" s="98" t="s">
        <v>6843</v>
      </c>
    </row>
    <row r="5712" spans="1:12" ht="63.75" hidden="1" x14ac:dyDescent="0.2">
      <c r="A5712" s="3">
        <v>5706</v>
      </c>
      <c r="B5712" s="97">
        <v>7202</v>
      </c>
      <c r="C5712" s="66" t="s">
        <v>7264</v>
      </c>
      <c r="D5712" s="51">
        <v>2</v>
      </c>
      <c r="E5712" s="51"/>
      <c r="F5712" s="97" t="s">
        <v>5902</v>
      </c>
      <c r="G5712" s="333">
        <v>40171517</v>
      </c>
      <c r="H5712" s="634">
        <v>65370</v>
      </c>
      <c r="I5712" s="39" t="s">
        <v>2178</v>
      </c>
      <c r="J5712" s="184" t="s">
        <v>6842</v>
      </c>
      <c r="K5712" s="217">
        <v>324</v>
      </c>
      <c r="L5712" s="98" t="s">
        <v>6843</v>
      </c>
    </row>
    <row r="5713" spans="1:12" ht="63.75" hidden="1" x14ac:dyDescent="0.2">
      <c r="A5713" s="3">
        <v>5707</v>
      </c>
      <c r="B5713" s="97">
        <v>7202</v>
      </c>
      <c r="C5713" s="66" t="s">
        <v>7265</v>
      </c>
      <c r="D5713" s="51">
        <v>2</v>
      </c>
      <c r="E5713" s="51"/>
      <c r="F5713" s="97" t="s">
        <v>5902</v>
      </c>
      <c r="G5713" s="333">
        <v>40171517</v>
      </c>
      <c r="H5713" s="634">
        <v>53760</v>
      </c>
      <c r="I5713" s="39" t="s">
        <v>2178</v>
      </c>
      <c r="J5713" s="184" t="s">
        <v>6842</v>
      </c>
      <c r="K5713" s="217">
        <v>324</v>
      </c>
      <c r="L5713" s="98" t="s">
        <v>6843</v>
      </c>
    </row>
    <row r="5714" spans="1:12" ht="63.75" hidden="1" x14ac:dyDescent="0.2">
      <c r="A5714" s="3">
        <v>5708</v>
      </c>
      <c r="B5714" s="97">
        <v>7202</v>
      </c>
      <c r="C5714" s="66" t="s">
        <v>7266</v>
      </c>
      <c r="D5714" s="51">
        <v>2</v>
      </c>
      <c r="E5714" s="51"/>
      <c r="F5714" s="97" t="s">
        <v>5902</v>
      </c>
      <c r="G5714" s="333">
        <v>40171517</v>
      </c>
      <c r="H5714" s="634">
        <v>40940</v>
      </c>
      <c r="I5714" s="39" t="s">
        <v>2178</v>
      </c>
      <c r="J5714" s="184" t="s">
        <v>6842</v>
      </c>
      <c r="K5714" s="217">
        <v>324</v>
      </c>
      <c r="L5714" s="98" t="s">
        <v>6843</v>
      </c>
    </row>
    <row r="5715" spans="1:12" ht="63.75" hidden="1" x14ac:dyDescent="0.2">
      <c r="A5715" s="3">
        <v>5709</v>
      </c>
      <c r="B5715" s="97">
        <v>7202</v>
      </c>
      <c r="C5715" s="66" t="s">
        <v>7267</v>
      </c>
      <c r="D5715" s="51">
        <v>2</v>
      </c>
      <c r="E5715" s="51"/>
      <c r="F5715" s="97" t="s">
        <v>5902</v>
      </c>
      <c r="G5715" s="333">
        <v>40171517</v>
      </c>
      <c r="H5715" s="634">
        <v>3550</v>
      </c>
      <c r="I5715" s="39" t="s">
        <v>2178</v>
      </c>
      <c r="J5715" s="184" t="s">
        <v>6842</v>
      </c>
      <c r="K5715" s="217">
        <v>324</v>
      </c>
      <c r="L5715" s="98" t="s">
        <v>6843</v>
      </c>
    </row>
    <row r="5716" spans="1:12" ht="63.75" hidden="1" x14ac:dyDescent="0.2">
      <c r="A5716" s="3">
        <v>5710</v>
      </c>
      <c r="B5716" s="97">
        <v>7202</v>
      </c>
      <c r="C5716" s="66" t="s">
        <v>7268</v>
      </c>
      <c r="D5716" s="51">
        <v>2</v>
      </c>
      <c r="E5716" s="51"/>
      <c r="F5716" s="97" t="s">
        <v>5902</v>
      </c>
      <c r="G5716" s="333">
        <v>40171517</v>
      </c>
      <c r="H5716" s="634">
        <v>114100</v>
      </c>
      <c r="I5716" s="39" t="s">
        <v>2178</v>
      </c>
      <c r="J5716" s="184" t="s">
        <v>6842</v>
      </c>
      <c r="K5716" s="217">
        <v>324</v>
      </c>
      <c r="L5716" s="98" t="s">
        <v>6843</v>
      </c>
    </row>
    <row r="5717" spans="1:12" ht="63.75" hidden="1" x14ac:dyDescent="0.2">
      <c r="A5717" s="3">
        <v>5711</v>
      </c>
      <c r="B5717" s="97">
        <v>7202</v>
      </c>
      <c r="C5717" s="66" t="s">
        <v>7269</v>
      </c>
      <c r="D5717" s="51">
        <v>2</v>
      </c>
      <c r="E5717" s="51"/>
      <c r="F5717" s="97" t="s">
        <v>5902</v>
      </c>
      <c r="G5717" s="333">
        <v>40171517</v>
      </c>
      <c r="H5717" s="634">
        <v>215090</v>
      </c>
      <c r="I5717" s="39" t="s">
        <v>2178</v>
      </c>
      <c r="J5717" s="184" t="s">
        <v>6842</v>
      </c>
      <c r="K5717" s="217">
        <v>324</v>
      </c>
      <c r="L5717" s="98" t="s">
        <v>6843</v>
      </c>
    </row>
    <row r="5718" spans="1:12" ht="63.75" hidden="1" x14ac:dyDescent="0.2">
      <c r="A5718" s="3">
        <v>5712</v>
      </c>
      <c r="B5718" s="97">
        <v>7202</v>
      </c>
      <c r="C5718" s="66" t="s">
        <v>7270</v>
      </c>
      <c r="D5718" s="51">
        <v>2</v>
      </c>
      <c r="E5718" s="51"/>
      <c r="F5718" s="97" t="s">
        <v>5902</v>
      </c>
      <c r="G5718" s="333">
        <v>40171517</v>
      </c>
      <c r="H5718" s="634">
        <v>144890</v>
      </c>
      <c r="I5718" s="39" t="s">
        <v>2178</v>
      </c>
      <c r="J5718" s="184" t="s">
        <v>6842</v>
      </c>
      <c r="K5718" s="217">
        <v>324</v>
      </c>
      <c r="L5718" s="98" t="s">
        <v>6843</v>
      </c>
    </row>
    <row r="5719" spans="1:12" ht="63.75" hidden="1" x14ac:dyDescent="0.2">
      <c r="A5719" s="3">
        <v>5713</v>
      </c>
      <c r="B5719" s="97">
        <v>7202</v>
      </c>
      <c r="C5719" s="66" t="s">
        <v>7271</v>
      </c>
      <c r="D5719" s="51">
        <v>2</v>
      </c>
      <c r="E5719" s="51"/>
      <c r="F5719" s="97" t="s">
        <v>5902</v>
      </c>
      <c r="G5719" s="333">
        <v>40171517</v>
      </c>
      <c r="H5719" s="634">
        <v>126910</v>
      </c>
      <c r="I5719" s="39" t="s">
        <v>2178</v>
      </c>
      <c r="J5719" s="184" t="s">
        <v>6842</v>
      </c>
      <c r="K5719" s="217">
        <v>324</v>
      </c>
      <c r="L5719" s="98" t="s">
        <v>6843</v>
      </c>
    </row>
    <row r="5720" spans="1:12" ht="63.75" hidden="1" x14ac:dyDescent="0.2">
      <c r="A5720" s="3">
        <v>5714</v>
      </c>
      <c r="B5720" s="97">
        <v>7202</v>
      </c>
      <c r="C5720" s="66" t="s">
        <v>7272</v>
      </c>
      <c r="D5720" s="51">
        <v>2</v>
      </c>
      <c r="E5720" s="51"/>
      <c r="F5720" s="97" t="s">
        <v>5902</v>
      </c>
      <c r="G5720" s="333">
        <v>40171517</v>
      </c>
      <c r="H5720" s="634">
        <v>85000</v>
      </c>
      <c r="I5720" s="39" t="s">
        <v>2178</v>
      </c>
      <c r="J5720" s="184" t="s">
        <v>6842</v>
      </c>
      <c r="K5720" s="217">
        <v>324</v>
      </c>
      <c r="L5720" s="98" t="s">
        <v>6843</v>
      </c>
    </row>
    <row r="5721" spans="1:12" ht="63.75" hidden="1" x14ac:dyDescent="0.2">
      <c r="A5721" s="3">
        <v>5715</v>
      </c>
      <c r="B5721" s="97">
        <v>7202</v>
      </c>
      <c r="C5721" s="66" t="s">
        <v>7273</v>
      </c>
      <c r="D5721" s="51">
        <v>2</v>
      </c>
      <c r="E5721" s="51"/>
      <c r="F5721" s="97" t="s">
        <v>5902</v>
      </c>
      <c r="G5721" s="333">
        <v>40171517</v>
      </c>
      <c r="H5721" s="634">
        <v>5390</v>
      </c>
      <c r="I5721" s="39" t="s">
        <v>2178</v>
      </c>
      <c r="J5721" s="184" t="s">
        <v>6842</v>
      </c>
      <c r="K5721" s="217">
        <v>324</v>
      </c>
      <c r="L5721" s="98" t="s">
        <v>6843</v>
      </c>
    </row>
    <row r="5722" spans="1:12" ht="63.75" hidden="1" x14ac:dyDescent="0.2">
      <c r="A5722" s="3">
        <v>5716</v>
      </c>
      <c r="B5722" s="97">
        <v>7202</v>
      </c>
      <c r="C5722" s="66" t="s">
        <v>7274</v>
      </c>
      <c r="D5722" s="51">
        <v>2</v>
      </c>
      <c r="E5722" s="51"/>
      <c r="F5722" s="97" t="s">
        <v>5902</v>
      </c>
      <c r="G5722" s="333">
        <v>40171517</v>
      </c>
      <c r="H5722" s="634">
        <v>191440</v>
      </c>
      <c r="I5722" s="39" t="s">
        <v>2178</v>
      </c>
      <c r="J5722" s="184" t="s">
        <v>6842</v>
      </c>
      <c r="K5722" s="217">
        <v>324</v>
      </c>
      <c r="L5722" s="98" t="s">
        <v>6843</v>
      </c>
    </row>
    <row r="5723" spans="1:12" ht="63.75" hidden="1" x14ac:dyDescent="0.2">
      <c r="A5723" s="3">
        <v>5717</v>
      </c>
      <c r="B5723" s="97">
        <v>7202</v>
      </c>
      <c r="C5723" s="66" t="s">
        <v>7275</v>
      </c>
      <c r="D5723" s="51">
        <v>2</v>
      </c>
      <c r="E5723" s="51"/>
      <c r="F5723" s="97" t="s">
        <v>5902</v>
      </c>
      <c r="G5723" s="333">
        <v>40171517</v>
      </c>
      <c r="H5723" s="634">
        <v>363480</v>
      </c>
      <c r="I5723" s="39" t="s">
        <v>2178</v>
      </c>
      <c r="J5723" s="184" t="s">
        <v>6842</v>
      </c>
      <c r="K5723" s="217">
        <v>324</v>
      </c>
      <c r="L5723" s="98" t="s">
        <v>6843</v>
      </c>
    </row>
    <row r="5724" spans="1:12" ht="63.75" hidden="1" x14ac:dyDescent="0.2">
      <c r="A5724" s="3">
        <v>5718</v>
      </c>
      <c r="B5724" s="97">
        <v>7202</v>
      </c>
      <c r="C5724" s="66" t="s">
        <v>7276</v>
      </c>
      <c r="D5724" s="51">
        <v>2</v>
      </c>
      <c r="E5724" s="51"/>
      <c r="F5724" s="97" t="s">
        <v>5902</v>
      </c>
      <c r="G5724" s="333">
        <v>40171517</v>
      </c>
      <c r="H5724" s="634">
        <v>247360</v>
      </c>
      <c r="I5724" s="39" t="s">
        <v>2178</v>
      </c>
      <c r="J5724" s="184" t="s">
        <v>6842</v>
      </c>
      <c r="K5724" s="217">
        <v>324</v>
      </c>
      <c r="L5724" s="98" t="s">
        <v>6843</v>
      </c>
    </row>
    <row r="5725" spans="1:12" ht="63.75" hidden="1" x14ac:dyDescent="0.2">
      <c r="A5725" s="3">
        <v>5719</v>
      </c>
      <c r="B5725" s="97">
        <v>7202</v>
      </c>
      <c r="C5725" s="66" t="s">
        <v>7277</v>
      </c>
      <c r="D5725" s="51">
        <v>2</v>
      </c>
      <c r="E5725" s="51"/>
      <c r="F5725" s="97" t="s">
        <v>5902</v>
      </c>
      <c r="G5725" s="333">
        <v>40171517</v>
      </c>
      <c r="H5725" s="634">
        <v>216490</v>
      </c>
      <c r="I5725" s="39" t="s">
        <v>2178</v>
      </c>
      <c r="J5725" s="184" t="s">
        <v>6842</v>
      </c>
      <c r="K5725" s="217">
        <v>324</v>
      </c>
      <c r="L5725" s="98" t="s">
        <v>6843</v>
      </c>
    </row>
    <row r="5726" spans="1:12" ht="63.75" hidden="1" x14ac:dyDescent="0.2">
      <c r="A5726" s="3">
        <v>5720</v>
      </c>
      <c r="B5726" s="97">
        <v>7202</v>
      </c>
      <c r="C5726" s="66" t="s">
        <v>7278</v>
      </c>
      <c r="D5726" s="51">
        <v>2</v>
      </c>
      <c r="E5726" s="51"/>
      <c r="F5726" s="97" t="s">
        <v>5902</v>
      </c>
      <c r="G5726" s="333">
        <v>40171517</v>
      </c>
      <c r="H5726" s="634">
        <v>149760</v>
      </c>
      <c r="I5726" s="39" t="s">
        <v>2178</v>
      </c>
      <c r="J5726" s="184" t="s">
        <v>6842</v>
      </c>
      <c r="K5726" s="217">
        <v>324</v>
      </c>
      <c r="L5726" s="98" t="s">
        <v>6843</v>
      </c>
    </row>
    <row r="5727" spans="1:12" ht="63.75" hidden="1" x14ac:dyDescent="0.2">
      <c r="A5727" s="3">
        <v>5721</v>
      </c>
      <c r="B5727" s="97">
        <v>7202</v>
      </c>
      <c r="C5727" s="66" t="s">
        <v>7279</v>
      </c>
      <c r="D5727" s="51">
        <v>2</v>
      </c>
      <c r="E5727" s="51"/>
      <c r="F5727" s="97" t="s">
        <v>5902</v>
      </c>
      <c r="G5727" s="333">
        <v>40171517</v>
      </c>
      <c r="H5727" s="634">
        <v>746140</v>
      </c>
      <c r="I5727" s="39" t="s">
        <v>2178</v>
      </c>
      <c r="J5727" s="184" t="s">
        <v>6842</v>
      </c>
      <c r="K5727" s="217">
        <v>324</v>
      </c>
      <c r="L5727" s="98" t="s">
        <v>6843</v>
      </c>
    </row>
    <row r="5728" spans="1:12" ht="63.75" hidden="1" x14ac:dyDescent="0.2">
      <c r="A5728" s="3">
        <v>5722</v>
      </c>
      <c r="B5728" s="97">
        <v>7202</v>
      </c>
      <c r="C5728" s="66" t="s">
        <v>7280</v>
      </c>
      <c r="D5728" s="51">
        <v>2</v>
      </c>
      <c r="E5728" s="51"/>
      <c r="F5728" s="97" t="s">
        <v>5902</v>
      </c>
      <c r="G5728" s="333">
        <v>40171517</v>
      </c>
      <c r="H5728" s="634">
        <v>373630</v>
      </c>
      <c r="I5728" s="39" t="s">
        <v>2178</v>
      </c>
      <c r="J5728" s="184" t="s">
        <v>6842</v>
      </c>
      <c r="K5728" s="217">
        <v>324</v>
      </c>
      <c r="L5728" s="98" t="s">
        <v>6843</v>
      </c>
    </row>
    <row r="5729" spans="1:12" ht="63.75" hidden="1" x14ac:dyDescent="0.2">
      <c r="A5729" s="3">
        <v>5723</v>
      </c>
      <c r="B5729" s="97">
        <v>7202</v>
      </c>
      <c r="C5729" s="66" t="s">
        <v>7281</v>
      </c>
      <c r="D5729" s="51">
        <v>2</v>
      </c>
      <c r="E5729" s="51"/>
      <c r="F5729" s="97" t="s">
        <v>5902</v>
      </c>
      <c r="G5729" s="333">
        <v>40171517</v>
      </c>
      <c r="H5729" s="634">
        <v>316170</v>
      </c>
      <c r="I5729" s="39" t="s">
        <v>2178</v>
      </c>
      <c r="J5729" s="184" t="s">
        <v>6842</v>
      </c>
      <c r="K5729" s="217">
        <v>324</v>
      </c>
      <c r="L5729" s="98" t="s">
        <v>6843</v>
      </c>
    </row>
    <row r="5730" spans="1:12" ht="63.75" hidden="1" x14ac:dyDescent="0.2">
      <c r="A5730" s="3">
        <v>5724</v>
      </c>
      <c r="B5730" s="97">
        <v>7202</v>
      </c>
      <c r="C5730" s="66" t="s">
        <v>7282</v>
      </c>
      <c r="D5730" s="51">
        <v>2</v>
      </c>
      <c r="E5730" s="51"/>
      <c r="F5730" s="97" t="s">
        <v>5902</v>
      </c>
      <c r="G5730" s="333">
        <v>40171517</v>
      </c>
      <c r="H5730" s="634">
        <v>9650</v>
      </c>
      <c r="I5730" s="39" t="s">
        <v>2178</v>
      </c>
      <c r="J5730" s="184" t="s">
        <v>6842</v>
      </c>
      <c r="K5730" s="217">
        <v>324</v>
      </c>
      <c r="L5730" s="98" t="s">
        <v>6843</v>
      </c>
    </row>
    <row r="5731" spans="1:12" ht="63.75" hidden="1" x14ac:dyDescent="0.2">
      <c r="A5731" s="3">
        <v>5725</v>
      </c>
      <c r="B5731" s="97">
        <v>7202</v>
      </c>
      <c r="C5731" s="66" t="s">
        <v>7283</v>
      </c>
      <c r="D5731" s="51">
        <v>2</v>
      </c>
      <c r="E5731" s="51"/>
      <c r="F5731" s="97" t="s">
        <v>5902</v>
      </c>
      <c r="G5731" s="333">
        <v>40171517</v>
      </c>
      <c r="H5731" s="634">
        <v>9650</v>
      </c>
      <c r="I5731" s="39" t="s">
        <v>2178</v>
      </c>
      <c r="J5731" s="184" t="s">
        <v>6842</v>
      </c>
      <c r="K5731" s="217">
        <v>324</v>
      </c>
      <c r="L5731" s="98" t="s">
        <v>6843</v>
      </c>
    </row>
    <row r="5732" spans="1:12" ht="63.75" hidden="1" x14ac:dyDescent="0.2">
      <c r="A5732" s="3">
        <v>5726</v>
      </c>
      <c r="B5732" s="97">
        <v>7202</v>
      </c>
      <c r="C5732" s="66" t="s">
        <v>7284</v>
      </c>
      <c r="D5732" s="51">
        <v>2</v>
      </c>
      <c r="E5732" s="51"/>
      <c r="F5732" s="97" t="s">
        <v>5902</v>
      </c>
      <c r="G5732" s="333">
        <v>40171517</v>
      </c>
      <c r="H5732" s="634">
        <v>99650</v>
      </c>
      <c r="I5732" s="39" t="s">
        <v>2178</v>
      </c>
      <c r="J5732" s="184" t="s">
        <v>6842</v>
      </c>
      <c r="K5732" s="217">
        <v>324</v>
      </c>
      <c r="L5732" s="98" t="s">
        <v>6843</v>
      </c>
    </row>
    <row r="5733" spans="1:12" ht="63.75" hidden="1" x14ac:dyDescent="0.2">
      <c r="A5733" s="3">
        <v>5727</v>
      </c>
      <c r="B5733" s="97">
        <v>7202</v>
      </c>
      <c r="C5733" s="66" t="s">
        <v>7285</v>
      </c>
      <c r="D5733" s="51">
        <v>2</v>
      </c>
      <c r="E5733" s="51"/>
      <c r="F5733" s="97" t="s">
        <v>5902</v>
      </c>
      <c r="G5733" s="333">
        <v>40171517</v>
      </c>
      <c r="H5733" s="634">
        <v>677860</v>
      </c>
      <c r="I5733" s="39" t="s">
        <v>2178</v>
      </c>
      <c r="J5733" s="184" t="s">
        <v>6842</v>
      </c>
      <c r="K5733" s="217">
        <v>324</v>
      </c>
      <c r="L5733" s="98" t="s">
        <v>6843</v>
      </c>
    </row>
    <row r="5734" spans="1:12" ht="63.75" hidden="1" x14ac:dyDescent="0.2">
      <c r="A5734" s="3">
        <v>5728</v>
      </c>
      <c r="B5734" s="97">
        <v>7202</v>
      </c>
      <c r="C5734" s="66" t="s">
        <v>7286</v>
      </c>
      <c r="D5734" s="51">
        <v>2</v>
      </c>
      <c r="E5734" s="51"/>
      <c r="F5734" s="97" t="s">
        <v>5902</v>
      </c>
      <c r="G5734" s="333">
        <v>40171517</v>
      </c>
      <c r="H5734" s="634">
        <v>561860</v>
      </c>
      <c r="I5734" s="39" t="s">
        <v>2178</v>
      </c>
      <c r="J5734" s="184" t="s">
        <v>6842</v>
      </c>
      <c r="K5734" s="217">
        <v>324</v>
      </c>
      <c r="L5734" s="98" t="s">
        <v>6843</v>
      </c>
    </row>
    <row r="5735" spans="1:12" ht="63.75" hidden="1" x14ac:dyDescent="0.2">
      <c r="A5735" s="3">
        <v>5729</v>
      </c>
      <c r="B5735" s="97">
        <v>7202</v>
      </c>
      <c r="C5735" s="66" t="s">
        <v>7287</v>
      </c>
      <c r="D5735" s="51">
        <v>2</v>
      </c>
      <c r="E5735" s="51"/>
      <c r="F5735" s="97" t="s">
        <v>5902</v>
      </c>
      <c r="G5735" s="333">
        <v>40171517</v>
      </c>
      <c r="H5735" s="634">
        <v>483970</v>
      </c>
      <c r="I5735" s="39" t="s">
        <v>2178</v>
      </c>
      <c r="J5735" s="184" t="s">
        <v>6842</v>
      </c>
      <c r="K5735" s="217">
        <v>324</v>
      </c>
      <c r="L5735" s="98" t="s">
        <v>6843</v>
      </c>
    </row>
    <row r="5736" spans="1:12" ht="63.75" hidden="1" x14ac:dyDescent="0.2">
      <c r="A5736" s="3">
        <v>5730</v>
      </c>
      <c r="B5736" s="97">
        <v>7202</v>
      </c>
      <c r="C5736" s="66" t="s">
        <v>7288</v>
      </c>
      <c r="D5736" s="51">
        <v>2</v>
      </c>
      <c r="E5736" s="51"/>
      <c r="F5736" s="97" t="s">
        <v>5902</v>
      </c>
      <c r="G5736" s="333">
        <v>40171517</v>
      </c>
      <c r="H5736" s="634">
        <v>404080</v>
      </c>
      <c r="I5736" s="39" t="s">
        <v>2178</v>
      </c>
      <c r="J5736" s="184" t="s">
        <v>6842</v>
      </c>
      <c r="K5736" s="217">
        <v>324</v>
      </c>
      <c r="L5736" s="98" t="s">
        <v>6843</v>
      </c>
    </row>
    <row r="5737" spans="1:12" ht="63.75" hidden="1" x14ac:dyDescent="0.2">
      <c r="A5737" s="3">
        <v>5731</v>
      </c>
      <c r="B5737" s="97">
        <v>7202</v>
      </c>
      <c r="C5737" s="66" t="s">
        <v>7289</v>
      </c>
      <c r="D5737" s="51">
        <v>2</v>
      </c>
      <c r="E5737" s="51"/>
      <c r="F5737" s="97" t="s">
        <v>5902</v>
      </c>
      <c r="G5737" s="333">
        <v>40171517</v>
      </c>
      <c r="H5737" s="634">
        <v>26500</v>
      </c>
      <c r="I5737" s="39" t="s">
        <v>2178</v>
      </c>
      <c r="J5737" s="184" t="s">
        <v>6842</v>
      </c>
      <c r="K5737" s="217">
        <v>324</v>
      </c>
      <c r="L5737" s="98" t="s">
        <v>6843</v>
      </c>
    </row>
    <row r="5738" spans="1:12" ht="63.75" hidden="1" x14ac:dyDescent="0.2">
      <c r="A5738" s="3">
        <v>5732</v>
      </c>
      <c r="B5738" s="97">
        <v>7202</v>
      </c>
      <c r="C5738" s="66" t="s">
        <v>7290</v>
      </c>
      <c r="D5738" s="51">
        <v>2</v>
      </c>
      <c r="E5738" s="51"/>
      <c r="F5738" s="97" t="s">
        <v>5902</v>
      </c>
      <c r="G5738" s="333">
        <v>40171517</v>
      </c>
      <c r="H5738" s="634">
        <v>9480</v>
      </c>
      <c r="I5738" s="39" t="s">
        <v>2178</v>
      </c>
      <c r="J5738" s="184" t="s">
        <v>6842</v>
      </c>
      <c r="K5738" s="217">
        <v>324</v>
      </c>
      <c r="L5738" s="98" t="s">
        <v>6843</v>
      </c>
    </row>
    <row r="5739" spans="1:12" ht="63.75" hidden="1" x14ac:dyDescent="0.2">
      <c r="A5739" s="3">
        <v>5733</v>
      </c>
      <c r="B5739" s="97">
        <v>7202</v>
      </c>
      <c r="C5739" s="66" t="s">
        <v>7291</v>
      </c>
      <c r="D5739" s="51">
        <v>2</v>
      </c>
      <c r="E5739" s="51"/>
      <c r="F5739" s="97" t="s">
        <v>5902</v>
      </c>
      <c r="G5739" s="333">
        <v>40171517</v>
      </c>
      <c r="H5739" s="634">
        <v>8840</v>
      </c>
      <c r="I5739" s="39" t="s">
        <v>2178</v>
      </c>
      <c r="J5739" s="184" t="s">
        <v>6842</v>
      </c>
      <c r="K5739" s="217">
        <v>324</v>
      </c>
      <c r="L5739" s="98" t="s">
        <v>6843</v>
      </c>
    </row>
    <row r="5740" spans="1:12" ht="63.75" hidden="1" x14ac:dyDescent="0.2">
      <c r="A5740" s="3">
        <v>5734</v>
      </c>
      <c r="B5740" s="97">
        <v>7202</v>
      </c>
      <c r="C5740" s="66" t="s">
        <v>7292</v>
      </c>
      <c r="D5740" s="51">
        <v>2</v>
      </c>
      <c r="E5740" s="51"/>
      <c r="F5740" s="97" t="s">
        <v>5902</v>
      </c>
      <c r="G5740" s="333">
        <v>40171517</v>
      </c>
      <c r="H5740" s="634">
        <v>7920</v>
      </c>
      <c r="I5740" s="39" t="s">
        <v>2178</v>
      </c>
      <c r="J5740" s="184" t="s">
        <v>6842</v>
      </c>
      <c r="K5740" s="217">
        <v>324</v>
      </c>
      <c r="L5740" s="98" t="s">
        <v>6843</v>
      </c>
    </row>
    <row r="5741" spans="1:12" ht="63.75" hidden="1" x14ac:dyDescent="0.2">
      <c r="A5741" s="3">
        <v>5735</v>
      </c>
      <c r="B5741" s="97">
        <v>7202</v>
      </c>
      <c r="C5741" s="66" t="s">
        <v>7293</v>
      </c>
      <c r="D5741" s="51">
        <v>2</v>
      </c>
      <c r="E5741" s="51"/>
      <c r="F5741" s="97" t="s">
        <v>5902</v>
      </c>
      <c r="G5741" s="333">
        <v>40171517</v>
      </c>
      <c r="H5741" s="634">
        <v>34300</v>
      </c>
      <c r="I5741" s="39" t="s">
        <v>2178</v>
      </c>
      <c r="J5741" s="184" t="s">
        <v>6842</v>
      </c>
      <c r="K5741" s="217">
        <v>324</v>
      </c>
      <c r="L5741" s="98" t="s">
        <v>6843</v>
      </c>
    </row>
    <row r="5742" spans="1:12" ht="63.75" hidden="1" x14ac:dyDescent="0.2">
      <c r="A5742" s="3">
        <v>5736</v>
      </c>
      <c r="B5742" s="97">
        <v>7202</v>
      </c>
      <c r="C5742" s="66" t="s">
        <v>7294</v>
      </c>
      <c r="D5742" s="51">
        <v>2</v>
      </c>
      <c r="E5742" s="51"/>
      <c r="F5742" s="97" t="s">
        <v>5902</v>
      </c>
      <c r="G5742" s="333">
        <v>40171517</v>
      </c>
      <c r="H5742" s="634">
        <v>12870</v>
      </c>
      <c r="I5742" s="39" t="s">
        <v>2178</v>
      </c>
      <c r="J5742" s="184" t="s">
        <v>6842</v>
      </c>
      <c r="K5742" s="217">
        <v>324</v>
      </c>
      <c r="L5742" s="98" t="s">
        <v>6843</v>
      </c>
    </row>
    <row r="5743" spans="1:12" ht="63.75" hidden="1" x14ac:dyDescent="0.2">
      <c r="A5743" s="3">
        <v>5737</v>
      </c>
      <c r="B5743" s="97">
        <v>7202</v>
      </c>
      <c r="C5743" s="66" t="s">
        <v>7295</v>
      </c>
      <c r="D5743" s="51">
        <v>2</v>
      </c>
      <c r="E5743" s="51"/>
      <c r="F5743" s="97" t="s">
        <v>5902</v>
      </c>
      <c r="G5743" s="333">
        <v>40171517</v>
      </c>
      <c r="H5743" s="634">
        <v>10990</v>
      </c>
      <c r="I5743" s="39" t="s">
        <v>2178</v>
      </c>
      <c r="J5743" s="184" t="s">
        <v>6842</v>
      </c>
      <c r="K5743" s="217">
        <v>324</v>
      </c>
      <c r="L5743" s="98" t="s">
        <v>6843</v>
      </c>
    </row>
    <row r="5744" spans="1:12" ht="63.75" hidden="1" x14ac:dyDescent="0.2">
      <c r="A5744" s="3">
        <v>5738</v>
      </c>
      <c r="B5744" s="97">
        <v>7202</v>
      </c>
      <c r="C5744" s="66" t="s">
        <v>7296</v>
      </c>
      <c r="D5744" s="51">
        <v>2</v>
      </c>
      <c r="E5744" s="51"/>
      <c r="F5744" s="97" t="s">
        <v>5902</v>
      </c>
      <c r="G5744" s="333">
        <v>40171517</v>
      </c>
      <c r="H5744" s="634">
        <v>8870</v>
      </c>
      <c r="I5744" s="39" t="s">
        <v>2178</v>
      </c>
      <c r="J5744" s="184" t="s">
        <v>6842</v>
      </c>
      <c r="K5744" s="217">
        <v>324</v>
      </c>
      <c r="L5744" s="98" t="s">
        <v>6843</v>
      </c>
    </row>
    <row r="5745" spans="1:12" ht="63.75" hidden="1" x14ac:dyDescent="0.2">
      <c r="A5745" s="3">
        <v>5739</v>
      </c>
      <c r="B5745" s="97">
        <v>7202</v>
      </c>
      <c r="C5745" s="66" t="s">
        <v>7297</v>
      </c>
      <c r="D5745" s="51">
        <v>2</v>
      </c>
      <c r="E5745" s="51"/>
      <c r="F5745" s="97" t="s">
        <v>5902</v>
      </c>
      <c r="G5745" s="333">
        <v>40171517</v>
      </c>
      <c r="H5745" s="634">
        <v>52500</v>
      </c>
      <c r="I5745" s="39" t="s">
        <v>2178</v>
      </c>
      <c r="J5745" s="184" t="s">
        <v>6842</v>
      </c>
      <c r="K5745" s="217">
        <v>324</v>
      </c>
      <c r="L5745" s="98" t="s">
        <v>6843</v>
      </c>
    </row>
    <row r="5746" spans="1:12" ht="63.75" hidden="1" x14ac:dyDescent="0.2">
      <c r="A5746" s="3">
        <v>5740</v>
      </c>
      <c r="B5746" s="97">
        <v>7202</v>
      </c>
      <c r="C5746" s="66" t="s">
        <v>7298</v>
      </c>
      <c r="D5746" s="51">
        <v>2</v>
      </c>
      <c r="E5746" s="51"/>
      <c r="F5746" s="97" t="s">
        <v>5902</v>
      </c>
      <c r="G5746" s="333">
        <v>40171517</v>
      </c>
      <c r="H5746" s="634">
        <v>20820</v>
      </c>
      <c r="I5746" s="39" t="s">
        <v>2178</v>
      </c>
      <c r="J5746" s="184" t="s">
        <v>6842</v>
      </c>
      <c r="K5746" s="217">
        <v>324</v>
      </c>
      <c r="L5746" s="98" t="s">
        <v>6843</v>
      </c>
    </row>
    <row r="5747" spans="1:12" ht="63.75" hidden="1" x14ac:dyDescent="0.2">
      <c r="A5747" s="3">
        <v>5741</v>
      </c>
      <c r="B5747" s="97">
        <v>7202</v>
      </c>
      <c r="C5747" s="66" t="s">
        <v>7299</v>
      </c>
      <c r="D5747" s="51">
        <v>2</v>
      </c>
      <c r="E5747" s="51"/>
      <c r="F5747" s="97" t="s">
        <v>5902</v>
      </c>
      <c r="G5747" s="333">
        <v>40171517</v>
      </c>
      <c r="H5747" s="634">
        <v>16700</v>
      </c>
      <c r="I5747" s="39" t="s">
        <v>2178</v>
      </c>
      <c r="J5747" s="184" t="s">
        <v>6842</v>
      </c>
      <c r="K5747" s="217">
        <v>324</v>
      </c>
      <c r="L5747" s="98" t="s">
        <v>6843</v>
      </c>
    </row>
    <row r="5748" spans="1:12" ht="63.75" hidden="1" x14ac:dyDescent="0.2">
      <c r="A5748" s="3">
        <v>5742</v>
      </c>
      <c r="B5748" s="97">
        <v>7202</v>
      </c>
      <c r="C5748" s="66" t="s">
        <v>7300</v>
      </c>
      <c r="D5748" s="51">
        <v>2</v>
      </c>
      <c r="E5748" s="51"/>
      <c r="F5748" s="97" t="s">
        <v>5902</v>
      </c>
      <c r="G5748" s="333">
        <v>40171517</v>
      </c>
      <c r="H5748" s="634">
        <v>12600</v>
      </c>
      <c r="I5748" s="39" t="s">
        <v>2178</v>
      </c>
      <c r="J5748" s="184" t="s">
        <v>6842</v>
      </c>
      <c r="K5748" s="217">
        <v>324</v>
      </c>
      <c r="L5748" s="98" t="s">
        <v>6843</v>
      </c>
    </row>
    <row r="5749" spans="1:12" ht="63.75" hidden="1" x14ac:dyDescent="0.2">
      <c r="A5749" s="3">
        <v>5743</v>
      </c>
      <c r="B5749" s="97">
        <v>7202</v>
      </c>
      <c r="C5749" s="66" t="s">
        <v>7301</v>
      </c>
      <c r="D5749" s="51">
        <v>2</v>
      </c>
      <c r="E5749" s="51"/>
      <c r="F5749" s="97" t="s">
        <v>5902</v>
      </c>
      <c r="G5749" s="333">
        <v>40171517</v>
      </c>
      <c r="H5749" s="634">
        <v>46980</v>
      </c>
      <c r="I5749" s="39" t="s">
        <v>2178</v>
      </c>
      <c r="J5749" s="184" t="s">
        <v>6842</v>
      </c>
      <c r="K5749" s="217">
        <v>324</v>
      </c>
      <c r="L5749" s="98" t="s">
        <v>6843</v>
      </c>
    </row>
    <row r="5750" spans="1:12" ht="63.75" hidden="1" x14ac:dyDescent="0.2">
      <c r="A5750" s="3">
        <v>5744</v>
      </c>
      <c r="B5750" s="97">
        <v>7202</v>
      </c>
      <c r="C5750" s="508" t="s">
        <v>7302</v>
      </c>
      <c r="D5750" s="51">
        <v>2</v>
      </c>
      <c r="E5750" s="51"/>
      <c r="F5750" s="97" t="s">
        <v>5902</v>
      </c>
      <c r="G5750" s="508">
        <v>40171517</v>
      </c>
      <c r="H5750" s="634">
        <v>30490</v>
      </c>
      <c r="I5750" s="39" t="s">
        <v>2178</v>
      </c>
      <c r="J5750" s="184" t="s">
        <v>6842</v>
      </c>
      <c r="K5750" s="217">
        <v>324</v>
      </c>
      <c r="L5750" s="98" t="s">
        <v>6843</v>
      </c>
    </row>
    <row r="5751" spans="1:12" ht="63.75" hidden="1" x14ac:dyDescent="0.2">
      <c r="A5751" s="3">
        <v>5745</v>
      </c>
      <c r="B5751" s="97">
        <v>7202</v>
      </c>
      <c r="C5751" s="508" t="s">
        <v>7303</v>
      </c>
      <c r="D5751" s="51">
        <v>2</v>
      </c>
      <c r="E5751" s="51"/>
      <c r="F5751" s="97" t="s">
        <v>5902</v>
      </c>
      <c r="G5751" s="508">
        <v>40171517</v>
      </c>
      <c r="H5751" s="634">
        <v>24930</v>
      </c>
      <c r="I5751" s="39" t="s">
        <v>2178</v>
      </c>
      <c r="J5751" s="184" t="s">
        <v>6842</v>
      </c>
      <c r="K5751" s="217">
        <v>324</v>
      </c>
      <c r="L5751" s="98" t="s">
        <v>6843</v>
      </c>
    </row>
    <row r="5752" spans="1:12" ht="63.75" hidden="1" x14ac:dyDescent="0.2">
      <c r="A5752" s="3">
        <v>5746</v>
      </c>
      <c r="B5752" s="97">
        <v>7202</v>
      </c>
      <c r="C5752" s="508" t="s">
        <v>7304</v>
      </c>
      <c r="D5752" s="51">
        <v>2</v>
      </c>
      <c r="E5752" s="51"/>
      <c r="F5752" s="97" t="s">
        <v>5902</v>
      </c>
      <c r="G5752" s="508">
        <v>40171517</v>
      </c>
      <c r="H5752" s="634">
        <v>24280</v>
      </c>
      <c r="I5752" s="39" t="s">
        <v>2178</v>
      </c>
      <c r="J5752" s="184" t="s">
        <v>6842</v>
      </c>
      <c r="K5752" s="217">
        <v>324</v>
      </c>
      <c r="L5752" s="98" t="s">
        <v>6843</v>
      </c>
    </row>
    <row r="5753" spans="1:12" ht="63.75" hidden="1" x14ac:dyDescent="0.2">
      <c r="A5753" s="3">
        <v>5747</v>
      </c>
      <c r="B5753" s="97">
        <v>7202</v>
      </c>
      <c r="C5753" s="508" t="s">
        <v>7305</v>
      </c>
      <c r="D5753" s="51">
        <v>2</v>
      </c>
      <c r="E5753" s="51"/>
      <c r="F5753" s="97" t="s">
        <v>5902</v>
      </c>
      <c r="G5753" s="508">
        <v>40171517</v>
      </c>
      <c r="H5753" s="634">
        <v>102500</v>
      </c>
      <c r="I5753" s="39" t="s">
        <v>2178</v>
      </c>
      <c r="J5753" s="184" t="s">
        <v>6842</v>
      </c>
      <c r="K5753" s="217">
        <v>324</v>
      </c>
      <c r="L5753" s="98" t="s">
        <v>6843</v>
      </c>
    </row>
    <row r="5754" spans="1:12" ht="63.75" hidden="1" x14ac:dyDescent="0.2">
      <c r="A5754" s="3">
        <v>5748</v>
      </c>
      <c r="B5754" s="97">
        <v>7202</v>
      </c>
      <c r="C5754" s="508" t="s">
        <v>7306</v>
      </c>
      <c r="D5754" s="51">
        <v>2</v>
      </c>
      <c r="E5754" s="51"/>
      <c r="F5754" s="97" t="s">
        <v>5902</v>
      </c>
      <c r="G5754" s="508">
        <v>40171517</v>
      </c>
      <c r="H5754" s="634">
        <v>39290</v>
      </c>
      <c r="I5754" s="39" t="s">
        <v>2178</v>
      </c>
      <c r="J5754" s="184" t="s">
        <v>6842</v>
      </c>
      <c r="K5754" s="217">
        <v>324</v>
      </c>
      <c r="L5754" s="98" t="s">
        <v>6843</v>
      </c>
    </row>
    <row r="5755" spans="1:12" ht="63.75" hidden="1" x14ac:dyDescent="0.2">
      <c r="A5755" s="3">
        <v>5749</v>
      </c>
      <c r="B5755" s="97">
        <v>7202</v>
      </c>
      <c r="C5755" s="508" t="s">
        <v>7307</v>
      </c>
      <c r="D5755" s="51">
        <v>2</v>
      </c>
      <c r="E5755" s="51"/>
      <c r="F5755" s="97" t="s">
        <v>5902</v>
      </c>
      <c r="G5755" s="508">
        <v>40171517</v>
      </c>
      <c r="H5755" s="634">
        <v>41690</v>
      </c>
      <c r="I5755" s="39" t="s">
        <v>2178</v>
      </c>
      <c r="J5755" s="184" t="s">
        <v>6842</v>
      </c>
      <c r="K5755" s="217">
        <v>324</v>
      </c>
      <c r="L5755" s="98" t="s">
        <v>6843</v>
      </c>
    </row>
    <row r="5756" spans="1:12" ht="63.75" hidden="1" x14ac:dyDescent="0.2">
      <c r="A5756" s="3">
        <v>5750</v>
      </c>
      <c r="B5756" s="97">
        <v>7202</v>
      </c>
      <c r="C5756" s="508" t="s">
        <v>7308</v>
      </c>
      <c r="D5756" s="51">
        <v>2</v>
      </c>
      <c r="E5756" s="51"/>
      <c r="F5756" s="97" t="s">
        <v>5902</v>
      </c>
      <c r="G5756" s="508">
        <v>40171517</v>
      </c>
      <c r="H5756" s="634">
        <v>32700</v>
      </c>
      <c r="I5756" s="39" t="s">
        <v>2178</v>
      </c>
      <c r="J5756" s="184" t="s">
        <v>6842</v>
      </c>
      <c r="K5756" s="217">
        <v>324</v>
      </c>
      <c r="L5756" s="98" t="s">
        <v>6843</v>
      </c>
    </row>
    <row r="5757" spans="1:12" ht="63.75" hidden="1" x14ac:dyDescent="0.2">
      <c r="A5757" s="3">
        <v>5751</v>
      </c>
      <c r="B5757" s="97">
        <v>7202</v>
      </c>
      <c r="C5757" s="508" t="s">
        <v>7309</v>
      </c>
      <c r="D5757" s="51">
        <v>2</v>
      </c>
      <c r="E5757" s="51"/>
      <c r="F5757" s="97" t="s">
        <v>5902</v>
      </c>
      <c r="G5757" s="508">
        <v>40171517</v>
      </c>
      <c r="H5757" s="634">
        <v>26830</v>
      </c>
      <c r="I5757" s="39" t="s">
        <v>2178</v>
      </c>
      <c r="J5757" s="184" t="s">
        <v>6842</v>
      </c>
      <c r="K5757" s="217">
        <v>324</v>
      </c>
      <c r="L5757" s="98" t="s">
        <v>6843</v>
      </c>
    </row>
    <row r="5758" spans="1:12" ht="63.75" hidden="1" x14ac:dyDescent="0.2">
      <c r="A5758" s="3">
        <v>5752</v>
      </c>
      <c r="B5758" s="97">
        <v>7202</v>
      </c>
      <c r="C5758" s="508" t="s">
        <v>7310</v>
      </c>
      <c r="D5758" s="51">
        <v>2</v>
      </c>
      <c r="E5758" s="51"/>
      <c r="F5758" s="97" t="s">
        <v>5902</v>
      </c>
      <c r="G5758" s="508">
        <v>40174908</v>
      </c>
      <c r="H5758" s="634">
        <v>2400</v>
      </c>
      <c r="I5758" s="39" t="s">
        <v>2178</v>
      </c>
      <c r="J5758" s="184" t="s">
        <v>6842</v>
      </c>
      <c r="K5758" s="217">
        <v>324</v>
      </c>
      <c r="L5758" s="98" t="s">
        <v>6843</v>
      </c>
    </row>
    <row r="5759" spans="1:12" ht="63.75" hidden="1" x14ac:dyDescent="0.2">
      <c r="A5759" s="3">
        <v>5753</v>
      </c>
      <c r="B5759" s="97">
        <v>7202</v>
      </c>
      <c r="C5759" s="508" t="s">
        <v>7311</v>
      </c>
      <c r="D5759" s="51">
        <v>2</v>
      </c>
      <c r="E5759" s="51"/>
      <c r="F5759" s="97" t="s">
        <v>5902</v>
      </c>
      <c r="G5759" s="508">
        <v>40174908</v>
      </c>
      <c r="H5759" s="634">
        <v>943</v>
      </c>
      <c r="I5759" s="39" t="s">
        <v>2178</v>
      </c>
      <c r="J5759" s="184" t="s">
        <v>6842</v>
      </c>
      <c r="K5759" s="217">
        <v>324</v>
      </c>
      <c r="L5759" s="98" t="s">
        <v>6843</v>
      </c>
    </row>
    <row r="5760" spans="1:12" ht="63.75" hidden="1" x14ac:dyDescent="0.2">
      <c r="A5760" s="3">
        <v>5754</v>
      </c>
      <c r="B5760" s="97">
        <v>7202</v>
      </c>
      <c r="C5760" s="508" t="s">
        <v>7312</v>
      </c>
      <c r="D5760" s="51">
        <v>2</v>
      </c>
      <c r="E5760" s="51"/>
      <c r="F5760" s="97" t="s">
        <v>5902</v>
      </c>
      <c r="G5760" s="508">
        <v>40174908</v>
      </c>
      <c r="H5760" s="634">
        <v>650</v>
      </c>
      <c r="I5760" s="39" t="s">
        <v>2178</v>
      </c>
      <c r="J5760" s="184" t="s">
        <v>6842</v>
      </c>
      <c r="K5760" s="217">
        <v>324</v>
      </c>
      <c r="L5760" s="98" t="s">
        <v>6843</v>
      </c>
    </row>
    <row r="5761" spans="1:12" ht="63.75" hidden="1" x14ac:dyDescent="0.2">
      <c r="A5761" s="3">
        <v>5755</v>
      </c>
      <c r="B5761" s="97">
        <v>7202</v>
      </c>
      <c r="C5761" s="508" t="s">
        <v>7313</v>
      </c>
      <c r="D5761" s="51">
        <v>2</v>
      </c>
      <c r="E5761" s="51"/>
      <c r="F5761" s="97" t="s">
        <v>5902</v>
      </c>
      <c r="G5761" s="508">
        <v>40174908</v>
      </c>
      <c r="H5761" s="634">
        <v>1280</v>
      </c>
      <c r="I5761" s="39" t="s">
        <v>2178</v>
      </c>
      <c r="J5761" s="184" t="s">
        <v>6842</v>
      </c>
      <c r="K5761" s="217">
        <v>324</v>
      </c>
      <c r="L5761" s="98" t="s">
        <v>6843</v>
      </c>
    </row>
    <row r="5762" spans="1:12" ht="63.75" hidden="1" x14ac:dyDescent="0.2">
      <c r="A5762" s="3">
        <v>5756</v>
      </c>
      <c r="B5762" s="97">
        <v>7202</v>
      </c>
      <c r="C5762" s="508" t="s">
        <v>7314</v>
      </c>
      <c r="D5762" s="51">
        <v>2</v>
      </c>
      <c r="E5762" s="51"/>
      <c r="F5762" s="97" t="s">
        <v>5902</v>
      </c>
      <c r="G5762" s="508">
        <v>40174908</v>
      </c>
      <c r="H5762" s="634">
        <v>1210</v>
      </c>
      <c r="I5762" s="39" t="s">
        <v>2178</v>
      </c>
      <c r="J5762" s="184" t="s">
        <v>6842</v>
      </c>
      <c r="K5762" s="217">
        <v>324</v>
      </c>
      <c r="L5762" s="98" t="s">
        <v>6843</v>
      </c>
    </row>
    <row r="5763" spans="1:12" ht="63.75" hidden="1" x14ac:dyDescent="0.2">
      <c r="A5763" s="3">
        <v>5757</v>
      </c>
      <c r="B5763" s="97">
        <v>7202</v>
      </c>
      <c r="C5763" s="508" t="s">
        <v>7315</v>
      </c>
      <c r="D5763" s="51">
        <v>2</v>
      </c>
      <c r="E5763" s="51"/>
      <c r="F5763" s="97" t="s">
        <v>5902</v>
      </c>
      <c r="G5763" s="508">
        <v>40174908</v>
      </c>
      <c r="H5763" s="634">
        <v>3120</v>
      </c>
      <c r="I5763" s="39" t="s">
        <v>2178</v>
      </c>
      <c r="J5763" s="184" t="s">
        <v>6842</v>
      </c>
      <c r="K5763" s="217">
        <v>324</v>
      </c>
      <c r="L5763" s="98" t="s">
        <v>6843</v>
      </c>
    </row>
    <row r="5764" spans="1:12" ht="63.75" hidden="1" x14ac:dyDescent="0.2">
      <c r="A5764" s="3">
        <v>5758</v>
      </c>
      <c r="B5764" s="97">
        <v>7202</v>
      </c>
      <c r="C5764" s="508" t="s">
        <v>7316</v>
      </c>
      <c r="D5764" s="51">
        <v>2</v>
      </c>
      <c r="E5764" s="51"/>
      <c r="F5764" s="97" t="s">
        <v>5902</v>
      </c>
      <c r="G5764" s="508">
        <v>40174908</v>
      </c>
      <c r="H5764" s="634">
        <v>3920</v>
      </c>
      <c r="I5764" s="39" t="s">
        <v>2178</v>
      </c>
      <c r="J5764" s="184" t="s">
        <v>6842</v>
      </c>
      <c r="K5764" s="217">
        <v>324</v>
      </c>
      <c r="L5764" s="98" t="s">
        <v>6843</v>
      </c>
    </row>
    <row r="5765" spans="1:12" ht="63.75" hidden="1" x14ac:dyDescent="0.2">
      <c r="A5765" s="3">
        <v>5759</v>
      </c>
      <c r="B5765" s="97">
        <v>7202</v>
      </c>
      <c r="C5765" s="508" t="s">
        <v>7317</v>
      </c>
      <c r="D5765" s="51">
        <v>2</v>
      </c>
      <c r="E5765" s="51"/>
      <c r="F5765" s="97" t="s">
        <v>5902</v>
      </c>
      <c r="G5765" s="508">
        <v>40174908</v>
      </c>
      <c r="H5765" s="634">
        <v>8220</v>
      </c>
      <c r="I5765" s="39" t="s">
        <v>2178</v>
      </c>
      <c r="J5765" s="184" t="s">
        <v>6842</v>
      </c>
      <c r="K5765" s="217">
        <v>324</v>
      </c>
      <c r="L5765" s="98" t="s">
        <v>6843</v>
      </c>
    </row>
    <row r="5766" spans="1:12" ht="63.75" hidden="1" x14ac:dyDescent="0.2">
      <c r="A5766" s="3">
        <v>5760</v>
      </c>
      <c r="B5766" s="97">
        <v>7202</v>
      </c>
      <c r="C5766" s="508" t="s">
        <v>7318</v>
      </c>
      <c r="D5766" s="51">
        <v>2</v>
      </c>
      <c r="E5766" s="51"/>
      <c r="F5766" s="97" t="s">
        <v>5902</v>
      </c>
      <c r="G5766" s="508">
        <v>40174908</v>
      </c>
      <c r="H5766" s="634">
        <v>7365</v>
      </c>
      <c r="I5766" s="39" t="s">
        <v>2178</v>
      </c>
      <c r="J5766" s="184" t="s">
        <v>6842</v>
      </c>
      <c r="K5766" s="217">
        <v>324</v>
      </c>
      <c r="L5766" s="98" t="s">
        <v>6843</v>
      </c>
    </row>
    <row r="5767" spans="1:12" ht="63.75" hidden="1" x14ac:dyDescent="0.2">
      <c r="A5767" s="3">
        <v>5761</v>
      </c>
      <c r="B5767" s="97">
        <v>7202</v>
      </c>
      <c r="C5767" s="508" t="s">
        <v>7319</v>
      </c>
      <c r="D5767" s="51">
        <v>2</v>
      </c>
      <c r="E5767" s="51"/>
      <c r="F5767" s="97" t="s">
        <v>5902</v>
      </c>
      <c r="G5767" s="508">
        <v>40174908</v>
      </c>
      <c r="H5767" s="634">
        <v>8885</v>
      </c>
      <c r="I5767" s="39" t="s">
        <v>2178</v>
      </c>
      <c r="J5767" s="184" t="s">
        <v>6842</v>
      </c>
      <c r="K5767" s="217">
        <v>324</v>
      </c>
      <c r="L5767" s="98" t="s">
        <v>6843</v>
      </c>
    </row>
    <row r="5768" spans="1:12" ht="63.75" hidden="1" x14ac:dyDescent="0.2">
      <c r="A5768" s="3">
        <v>5762</v>
      </c>
      <c r="B5768" s="97">
        <v>7202</v>
      </c>
      <c r="C5768" s="508" t="s">
        <v>7320</v>
      </c>
      <c r="D5768" s="51">
        <v>2</v>
      </c>
      <c r="E5768" s="51"/>
      <c r="F5768" s="97" t="s">
        <v>5902</v>
      </c>
      <c r="G5768" s="508">
        <v>40174908</v>
      </c>
      <c r="H5768" s="634">
        <v>200</v>
      </c>
      <c r="I5768" s="39" t="s">
        <v>2178</v>
      </c>
      <c r="J5768" s="184" t="s">
        <v>6842</v>
      </c>
      <c r="K5768" s="217">
        <v>324</v>
      </c>
      <c r="L5768" s="98" t="s">
        <v>6843</v>
      </c>
    </row>
    <row r="5769" spans="1:12" ht="63.75" hidden="1" x14ac:dyDescent="0.2">
      <c r="A5769" s="3">
        <v>5763</v>
      </c>
      <c r="B5769" s="97">
        <v>7202</v>
      </c>
      <c r="C5769" s="508" t="s">
        <v>7321</v>
      </c>
      <c r="D5769" s="51">
        <v>2</v>
      </c>
      <c r="E5769" s="51"/>
      <c r="F5769" s="97" t="s">
        <v>5902</v>
      </c>
      <c r="G5769" s="508">
        <v>40174908</v>
      </c>
      <c r="H5769" s="634">
        <v>29712</v>
      </c>
      <c r="I5769" s="39" t="s">
        <v>2178</v>
      </c>
      <c r="J5769" s="184" t="s">
        <v>6842</v>
      </c>
      <c r="K5769" s="217">
        <v>324</v>
      </c>
      <c r="L5769" s="98" t="s">
        <v>6843</v>
      </c>
    </row>
    <row r="5770" spans="1:12" ht="63.75" hidden="1" x14ac:dyDescent="0.2">
      <c r="A5770" s="3">
        <v>5764</v>
      </c>
      <c r="B5770" s="97">
        <v>7202</v>
      </c>
      <c r="C5770" s="508" t="s">
        <v>7322</v>
      </c>
      <c r="D5770" s="51">
        <v>2</v>
      </c>
      <c r="E5770" s="51"/>
      <c r="F5770" s="97" t="s">
        <v>5902</v>
      </c>
      <c r="G5770" s="508">
        <v>40174908</v>
      </c>
      <c r="H5770" s="634">
        <v>350</v>
      </c>
      <c r="I5770" s="39" t="s">
        <v>2178</v>
      </c>
      <c r="J5770" s="184" t="s">
        <v>6842</v>
      </c>
      <c r="K5770" s="217">
        <v>324</v>
      </c>
      <c r="L5770" s="98" t="s">
        <v>6843</v>
      </c>
    </row>
    <row r="5771" spans="1:12" ht="51" hidden="1" x14ac:dyDescent="0.2">
      <c r="A5771" s="3">
        <v>5765</v>
      </c>
      <c r="B5771" s="97">
        <v>7202</v>
      </c>
      <c r="C5771" s="98" t="s">
        <v>7323</v>
      </c>
      <c r="D5771" s="51">
        <v>2</v>
      </c>
      <c r="E5771" s="51"/>
      <c r="F5771" s="97" t="s">
        <v>5902</v>
      </c>
      <c r="G5771" s="333">
        <v>40174908</v>
      </c>
      <c r="H5771" s="634">
        <v>58980</v>
      </c>
      <c r="I5771" s="51" t="s">
        <v>2178</v>
      </c>
      <c r="J5771" s="533" t="s">
        <v>6842</v>
      </c>
      <c r="K5771" s="61">
        <v>324</v>
      </c>
      <c r="L5771" s="36" t="s">
        <v>6843</v>
      </c>
    </row>
    <row r="5772" spans="1:12" ht="63.75" hidden="1" x14ac:dyDescent="0.2">
      <c r="A5772" s="3">
        <v>5766</v>
      </c>
      <c r="B5772" s="97">
        <v>7202</v>
      </c>
      <c r="C5772" s="98" t="s">
        <v>7324</v>
      </c>
      <c r="D5772" s="39">
        <v>2</v>
      </c>
      <c r="E5772" s="39"/>
      <c r="F5772" s="97" t="s">
        <v>5902</v>
      </c>
      <c r="G5772" s="333">
        <v>40174908</v>
      </c>
      <c r="H5772" s="634">
        <v>800</v>
      </c>
      <c r="I5772" s="39" t="s">
        <v>2178</v>
      </c>
      <c r="J5772" s="534" t="s">
        <v>6842</v>
      </c>
      <c r="K5772" s="382">
        <v>324</v>
      </c>
      <c r="L5772" s="508" t="s">
        <v>6843</v>
      </c>
    </row>
    <row r="5773" spans="1:12" ht="63.75" hidden="1" x14ac:dyDescent="0.2">
      <c r="A5773" s="3">
        <v>5767</v>
      </c>
      <c r="B5773" s="97">
        <v>7202</v>
      </c>
      <c r="C5773" s="98" t="s">
        <v>7325</v>
      </c>
      <c r="D5773" s="51">
        <v>2</v>
      </c>
      <c r="E5773" s="51"/>
      <c r="F5773" s="97" t="s">
        <v>5902</v>
      </c>
      <c r="G5773" s="333">
        <v>40174908</v>
      </c>
      <c r="H5773" s="634">
        <v>4540</v>
      </c>
      <c r="I5773" s="39" t="s">
        <v>2178</v>
      </c>
      <c r="J5773" s="534" t="s">
        <v>6842</v>
      </c>
      <c r="K5773" s="382">
        <v>324</v>
      </c>
      <c r="L5773" s="508" t="s">
        <v>6843</v>
      </c>
    </row>
    <row r="5774" spans="1:12" ht="63.75" hidden="1" x14ac:dyDescent="0.2">
      <c r="A5774" s="3">
        <v>5768</v>
      </c>
      <c r="B5774" s="97">
        <v>7202</v>
      </c>
      <c r="C5774" s="98" t="s">
        <v>7326</v>
      </c>
      <c r="D5774" s="51">
        <v>2</v>
      </c>
      <c r="E5774" s="51"/>
      <c r="F5774" s="97" t="s">
        <v>5902</v>
      </c>
      <c r="G5774" s="333">
        <v>40174908</v>
      </c>
      <c r="H5774" s="634">
        <v>1328</v>
      </c>
      <c r="I5774" s="39" t="s">
        <v>2178</v>
      </c>
      <c r="J5774" s="534" t="s">
        <v>6842</v>
      </c>
      <c r="K5774" s="382">
        <v>324</v>
      </c>
      <c r="L5774" s="508" t="s">
        <v>6843</v>
      </c>
    </row>
    <row r="5775" spans="1:12" ht="63.75" hidden="1" x14ac:dyDescent="0.2">
      <c r="A5775" s="3">
        <v>5769</v>
      </c>
      <c r="B5775" s="97">
        <v>7202</v>
      </c>
      <c r="C5775" s="66" t="s">
        <v>7327</v>
      </c>
      <c r="D5775" s="51">
        <v>2</v>
      </c>
      <c r="E5775" s="51"/>
      <c r="F5775" s="97" t="s">
        <v>5902</v>
      </c>
      <c r="G5775" s="333">
        <v>40174908</v>
      </c>
      <c r="H5775" s="634">
        <v>8470</v>
      </c>
      <c r="I5775" s="39" t="s">
        <v>2178</v>
      </c>
      <c r="J5775" s="534" t="s">
        <v>6842</v>
      </c>
      <c r="K5775" s="382">
        <v>324</v>
      </c>
      <c r="L5775" s="508" t="s">
        <v>6843</v>
      </c>
    </row>
    <row r="5776" spans="1:12" ht="63.75" hidden="1" x14ac:dyDescent="0.2">
      <c r="A5776" s="3">
        <v>5770</v>
      </c>
      <c r="B5776" s="97">
        <v>7202</v>
      </c>
      <c r="C5776" s="98" t="s">
        <v>7328</v>
      </c>
      <c r="D5776" s="51">
        <v>2</v>
      </c>
      <c r="E5776" s="51"/>
      <c r="F5776" s="97" t="s">
        <v>5902</v>
      </c>
      <c r="G5776" s="333">
        <v>40174908</v>
      </c>
      <c r="H5776" s="634">
        <v>1295</v>
      </c>
      <c r="I5776" s="39" t="s">
        <v>2178</v>
      </c>
      <c r="J5776" s="534" t="s">
        <v>6842</v>
      </c>
      <c r="K5776" s="382">
        <v>324</v>
      </c>
      <c r="L5776" s="508" t="s">
        <v>6843</v>
      </c>
    </row>
    <row r="5777" spans="1:12" ht="63.75" hidden="1" x14ac:dyDescent="0.2">
      <c r="A5777" s="3">
        <v>5771</v>
      </c>
      <c r="B5777" s="97">
        <v>7202</v>
      </c>
      <c r="C5777" s="98" t="s">
        <v>7329</v>
      </c>
      <c r="D5777" s="51">
        <v>2</v>
      </c>
      <c r="E5777" s="51"/>
      <c r="F5777" s="97" t="s">
        <v>5902</v>
      </c>
      <c r="G5777" s="333">
        <v>40174908</v>
      </c>
      <c r="H5777" s="634">
        <v>2144</v>
      </c>
      <c r="I5777" s="39" t="s">
        <v>2178</v>
      </c>
      <c r="J5777" s="534" t="s">
        <v>6842</v>
      </c>
      <c r="K5777" s="382">
        <v>324</v>
      </c>
      <c r="L5777" s="508" t="s">
        <v>6843</v>
      </c>
    </row>
    <row r="5778" spans="1:12" ht="63.75" hidden="1" x14ac:dyDescent="0.2">
      <c r="A5778" s="3">
        <v>5772</v>
      </c>
      <c r="B5778" s="97">
        <v>7202</v>
      </c>
      <c r="C5778" s="98" t="s">
        <v>7330</v>
      </c>
      <c r="D5778" s="51">
        <v>2</v>
      </c>
      <c r="E5778" s="51"/>
      <c r="F5778" s="97" t="s">
        <v>5902</v>
      </c>
      <c r="G5778" s="333">
        <v>40174908</v>
      </c>
      <c r="H5778" s="634">
        <v>1800</v>
      </c>
      <c r="I5778" s="39" t="s">
        <v>2178</v>
      </c>
      <c r="J5778" s="534" t="s">
        <v>6842</v>
      </c>
      <c r="K5778" s="382">
        <v>324</v>
      </c>
      <c r="L5778" s="508" t="s">
        <v>6843</v>
      </c>
    </row>
    <row r="5779" spans="1:12" ht="63.75" hidden="1" x14ac:dyDescent="0.2">
      <c r="A5779" s="3">
        <v>5773</v>
      </c>
      <c r="B5779" s="97">
        <v>7202</v>
      </c>
      <c r="C5779" s="98" t="s">
        <v>7331</v>
      </c>
      <c r="D5779" s="39">
        <v>2</v>
      </c>
      <c r="E5779" s="39"/>
      <c r="F5779" s="97" t="s">
        <v>5902</v>
      </c>
      <c r="G5779" s="333">
        <v>40174908</v>
      </c>
      <c r="H5779" s="638">
        <v>1500</v>
      </c>
      <c r="I5779" s="39" t="s">
        <v>2178</v>
      </c>
      <c r="J5779" s="534" t="s">
        <v>6842</v>
      </c>
      <c r="K5779" s="382">
        <v>324</v>
      </c>
      <c r="L5779" s="508" t="s">
        <v>6843</v>
      </c>
    </row>
    <row r="5780" spans="1:12" ht="63.75" hidden="1" x14ac:dyDescent="0.2">
      <c r="A5780" s="3">
        <v>5774</v>
      </c>
      <c r="B5780" s="97">
        <v>7202</v>
      </c>
      <c r="C5780" s="508" t="s">
        <v>7332</v>
      </c>
      <c r="D5780" s="51">
        <v>2</v>
      </c>
      <c r="E5780" s="51"/>
      <c r="F5780" s="97" t="s">
        <v>5902</v>
      </c>
      <c r="G5780" s="508">
        <v>40174908</v>
      </c>
      <c r="H5780" s="634">
        <v>1180</v>
      </c>
      <c r="I5780" s="39" t="s">
        <v>2178</v>
      </c>
      <c r="J5780" s="184" t="s">
        <v>6842</v>
      </c>
      <c r="K5780" s="217">
        <v>324</v>
      </c>
      <c r="L5780" s="98" t="s">
        <v>6843</v>
      </c>
    </row>
    <row r="5781" spans="1:12" ht="63.75" hidden="1" x14ac:dyDescent="0.2">
      <c r="A5781" s="3">
        <v>5775</v>
      </c>
      <c r="B5781" s="97">
        <v>7202</v>
      </c>
      <c r="C5781" s="508" t="s">
        <v>7333</v>
      </c>
      <c r="D5781" s="51">
        <v>2</v>
      </c>
      <c r="E5781" s="51"/>
      <c r="F5781" s="97" t="s">
        <v>5902</v>
      </c>
      <c r="G5781" s="508">
        <v>40174908</v>
      </c>
      <c r="H5781" s="634">
        <v>6890</v>
      </c>
      <c r="I5781" s="39" t="s">
        <v>2178</v>
      </c>
      <c r="J5781" s="184" t="s">
        <v>6842</v>
      </c>
      <c r="K5781" s="217">
        <v>324</v>
      </c>
      <c r="L5781" s="98" t="s">
        <v>6843</v>
      </c>
    </row>
    <row r="5782" spans="1:12" ht="63.75" hidden="1" x14ac:dyDescent="0.2">
      <c r="A5782" s="3">
        <v>5776</v>
      </c>
      <c r="B5782" s="97">
        <v>7202</v>
      </c>
      <c r="C5782" s="508" t="s">
        <v>7334</v>
      </c>
      <c r="D5782" s="51">
        <v>2</v>
      </c>
      <c r="E5782" s="51"/>
      <c r="F5782" s="97" t="s">
        <v>5902</v>
      </c>
      <c r="G5782" s="508">
        <v>40174908</v>
      </c>
      <c r="H5782" s="634">
        <v>17430</v>
      </c>
      <c r="I5782" s="39" t="s">
        <v>2178</v>
      </c>
      <c r="J5782" s="184" t="s">
        <v>6842</v>
      </c>
      <c r="K5782" s="217">
        <v>324</v>
      </c>
      <c r="L5782" s="98" t="s">
        <v>6843</v>
      </c>
    </row>
    <row r="5783" spans="1:12" ht="63.75" hidden="1" x14ac:dyDescent="0.2">
      <c r="A5783" s="3">
        <v>5777</v>
      </c>
      <c r="B5783" s="97">
        <v>7202</v>
      </c>
      <c r="C5783" s="508" t="s">
        <v>7335</v>
      </c>
      <c r="D5783" s="51">
        <v>2</v>
      </c>
      <c r="E5783" s="51"/>
      <c r="F5783" s="97" t="s">
        <v>5902</v>
      </c>
      <c r="G5783" s="508">
        <v>40174908</v>
      </c>
      <c r="H5783" s="634">
        <v>220</v>
      </c>
      <c r="I5783" s="39" t="s">
        <v>2178</v>
      </c>
      <c r="J5783" s="184" t="s">
        <v>6842</v>
      </c>
      <c r="K5783" s="217">
        <v>324</v>
      </c>
      <c r="L5783" s="98" t="s">
        <v>6843</v>
      </c>
    </row>
    <row r="5784" spans="1:12" ht="63.75" hidden="1" x14ac:dyDescent="0.2">
      <c r="A5784" s="3">
        <v>5778</v>
      </c>
      <c r="B5784" s="97">
        <v>7202</v>
      </c>
      <c r="C5784" s="508" t="s">
        <v>7336</v>
      </c>
      <c r="D5784" s="51">
        <v>2</v>
      </c>
      <c r="E5784" s="51"/>
      <c r="F5784" s="97" t="s">
        <v>5902</v>
      </c>
      <c r="G5784" s="508">
        <v>40174908</v>
      </c>
      <c r="H5784" s="634">
        <v>700</v>
      </c>
      <c r="I5784" s="39" t="s">
        <v>2178</v>
      </c>
      <c r="J5784" s="184" t="s">
        <v>6842</v>
      </c>
      <c r="K5784" s="217">
        <v>324</v>
      </c>
      <c r="L5784" s="98" t="s">
        <v>6843</v>
      </c>
    </row>
    <row r="5785" spans="1:12" ht="63.75" hidden="1" x14ac:dyDescent="0.2">
      <c r="A5785" s="3">
        <v>5779</v>
      </c>
      <c r="B5785" s="97">
        <v>7202</v>
      </c>
      <c r="C5785" s="508" t="s">
        <v>7337</v>
      </c>
      <c r="D5785" s="51">
        <v>2</v>
      </c>
      <c r="E5785" s="51"/>
      <c r="F5785" s="97" t="s">
        <v>5902</v>
      </c>
      <c r="G5785" s="508">
        <v>40174908</v>
      </c>
      <c r="H5785" s="634">
        <v>700</v>
      </c>
      <c r="I5785" s="39" t="s">
        <v>2178</v>
      </c>
      <c r="J5785" s="184" t="s">
        <v>6842</v>
      </c>
      <c r="K5785" s="217">
        <v>324</v>
      </c>
      <c r="L5785" s="98" t="s">
        <v>6843</v>
      </c>
    </row>
    <row r="5786" spans="1:12" ht="63.75" hidden="1" x14ac:dyDescent="0.2">
      <c r="A5786" s="3">
        <v>5780</v>
      </c>
      <c r="B5786" s="97">
        <v>7202</v>
      </c>
      <c r="C5786" s="508" t="s">
        <v>7338</v>
      </c>
      <c r="D5786" s="51">
        <v>2</v>
      </c>
      <c r="E5786" s="51"/>
      <c r="F5786" s="97" t="s">
        <v>5902</v>
      </c>
      <c r="G5786" s="508">
        <v>40174908</v>
      </c>
      <c r="H5786" s="634">
        <v>900</v>
      </c>
      <c r="I5786" s="39" t="s">
        <v>2178</v>
      </c>
      <c r="J5786" s="184" t="s">
        <v>6842</v>
      </c>
      <c r="K5786" s="217">
        <v>324</v>
      </c>
      <c r="L5786" s="98" t="s">
        <v>6843</v>
      </c>
    </row>
    <row r="5787" spans="1:12" ht="63.75" hidden="1" x14ac:dyDescent="0.2">
      <c r="A5787" s="3">
        <v>5781</v>
      </c>
      <c r="B5787" s="97">
        <v>7202</v>
      </c>
      <c r="C5787" s="508" t="s">
        <v>7339</v>
      </c>
      <c r="D5787" s="51">
        <v>2</v>
      </c>
      <c r="E5787" s="51"/>
      <c r="F5787" s="97" t="s">
        <v>5902</v>
      </c>
      <c r="G5787" s="508">
        <v>40174908</v>
      </c>
      <c r="H5787" s="634">
        <v>680</v>
      </c>
      <c r="I5787" s="39" t="s">
        <v>2178</v>
      </c>
      <c r="J5787" s="184" t="s">
        <v>6842</v>
      </c>
      <c r="K5787" s="217">
        <v>324</v>
      </c>
      <c r="L5787" s="98" t="s">
        <v>6843</v>
      </c>
    </row>
    <row r="5788" spans="1:12" ht="63.75" hidden="1" x14ac:dyDescent="0.2">
      <c r="A5788" s="3">
        <v>5782</v>
      </c>
      <c r="B5788" s="97">
        <v>7202</v>
      </c>
      <c r="C5788" s="508" t="s">
        <v>7340</v>
      </c>
      <c r="D5788" s="51">
        <v>2</v>
      </c>
      <c r="E5788" s="51"/>
      <c r="F5788" s="97" t="s">
        <v>5902</v>
      </c>
      <c r="G5788" s="508">
        <v>40174908</v>
      </c>
      <c r="H5788" s="634">
        <v>2050</v>
      </c>
      <c r="I5788" s="39" t="s">
        <v>2178</v>
      </c>
      <c r="J5788" s="184" t="s">
        <v>6842</v>
      </c>
      <c r="K5788" s="217">
        <v>324</v>
      </c>
      <c r="L5788" s="98" t="s">
        <v>6843</v>
      </c>
    </row>
    <row r="5789" spans="1:12" ht="63.75" hidden="1" x14ac:dyDescent="0.2">
      <c r="A5789" s="3">
        <v>5783</v>
      </c>
      <c r="B5789" s="97">
        <v>7202</v>
      </c>
      <c r="C5789" s="508" t="s">
        <v>7341</v>
      </c>
      <c r="D5789" s="51">
        <v>2</v>
      </c>
      <c r="E5789" s="51"/>
      <c r="F5789" s="97" t="s">
        <v>5902</v>
      </c>
      <c r="G5789" s="508">
        <v>40174908</v>
      </c>
      <c r="H5789" s="634">
        <v>3130</v>
      </c>
      <c r="I5789" s="39" t="s">
        <v>2178</v>
      </c>
      <c r="J5789" s="184" t="s">
        <v>6842</v>
      </c>
      <c r="K5789" s="217">
        <v>324</v>
      </c>
      <c r="L5789" s="98" t="s">
        <v>6843</v>
      </c>
    </row>
    <row r="5790" spans="1:12" ht="63.75" hidden="1" x14ac:dyDescent="0.2">
      <c r="A5790" s="3">
        <v>5784</v>
      </c>
      <c r="B5790" s="97">
        <v>7202</v>
      </c>
      <c r="C5790" s="508" t="s">
        <v>7342</v>
      </c>
      <c r="D5790" s="51">
        <v>2</v>
      </c>
      <c r="E5790" s="51"/>
      <c r="F5790" s="97" t="s">
        <v>5902</v>
      </c>
      <c r="G5790" s="508">
        <v>40174908</v>
      </c>
      <c r="H5790" s="634">
        <v>252</v>
      </c>
      <c r="I5790" s="39" t="s">
        <v>2178</v>
      </c>
      <c r="J5790" s="184" t="s">
        <v>6842</v>
      </c>
      <c r="K5790" s="217">
        <v>324</v>
      </c>
      <c r="L5790" s="98" t="s">
        <v>6843</v>
      </c>
    </row>
    <row r="5791" spans="1:12" ht="63.75" hidden="1" x14ac:dyDescent="0.2">
      <c r="A5791" s="3">
        <v>5785</v>
      </c>
      <c r="B5791" s="97">
        <v>7202</v>
      </c>
      <c r="C5791" s="508" t="s">
        <v>7343</v>
      </c>
      <c r="D5791" s="51">
        <v>2</v>
      </c>
      <c r="E5791" s="51"/>
      <c r="F5791" s="97" t="s">
        <v>5902</v>
      </c>
      <c r="G5791" s="508">
        <v>40174908</v>
      </c>
      <c r="H5791" s="634">
        <v>360</v>
      </c>
      <c r="I5791" s="39" t="s">
        <v>2178</v>
      </c>
      <c r="J5791" s="184" t="s">
        <v>6842</v>
      </c>
      <c r="K5791" s="217">
        <v>324</v>
      </c>
      <c r="L5791" s="98" t="s">
        <v>6843</v>
      </c>
    </row>
    <row r="5792" spans="1:12" ht="63.75" hidden="1" x14ac:dyDescent="0.2">
      <c r="A5792" s="3">
        <v>5786</v>
      </c>
      <c r="B5792" s="97">
        <v>7202</v>
      </c>
      <c r="C5792" s="508" t="s">
        <v>7344</v>
      </c>
      <c r="D5792" s="51">
        <v>2</v>
      </c>
      <c r="E5792" s="51"/>
      <c r="F5792" s="97" t="s">
        <v>5902</v>
      </c>
      <c r="G5792" s="508">
        <v>40174908</v>
      </c>
      <c r="H5792" s="634">
        <v>1047</v>
      </c>
      <c r="I5792" s="39" t="s">
        <v>2178</v>
      </c>
      <c r="J5792" s="184" t="s">
        <v>6842</v>
      </c>
      <c r="K5792" s="217">
        <v>324</v>
      </c>
      <c r="L5792" s="98" t="s">
        <v>6843</v>
      </c>
    </row>
    <row r="5793" spans="1:12" ht="63.75" hidden="1" x14ac:dyDescent="0.2">
      <c r="A5793" s="3">
        <v>5787</v>
      </c>
      <c r="B5793" s="97">
        <v>7202</v>
      </c>
      <c r="C5793" s="508" t="s">
        <v>7345</v>
      </c>
      <c r="D5793" s="51">
        <v>2</v>
      </c>
      <c r="E5793" s="51"/>
      <c r="F5793" s="97" t="s">
        <v>5902</v>
      </c>
      <c r="G5793" s="508">
        <v>40174908</v>
      </c>
      <c r="H5793" s="634">
        <v>42340</v>
      </c>
      <c r="I5793" s="39" t="s">
        <v>2178</v>
      </c>
      <c r="J5793" s="184" t="s">
        <v>6842</v>
      </c>
      <c r="K5793" s="217">
        <v>324</v>
      </c>
      <c r="L5793" s="98" t="s">
        <v>6843</v>
      </c>
    </row>
    <row r="5794" spans="1:12" ht="63.75" hidden="1" x14ac:dyDescent="0.2">
      <c r="A5794" s="3">
        <v>5788</v>
      </c>
      <c r="B5794" s="97">
        <v>7202</v>
      </c>
      <c r="C5794" s="508" t="s">
        <v>7346</v>
      </c>
      <c r="D5794" s="51">
        <v>2</v>
      </c>
      <c r="E5794" s="51"/>
      <c r="F5794" s="97" t="s">
        <v>5902</v>
      </c>
      <c r="G5794" s="508">
        <v>40174908</v>
      </c>
      <c r="H5794" s="634">
        <v>47150</v>
      </c>
      <c r="I5794" s="39" t="s">
        <v>2178</v>
      </c>
      <c r="J5794" s="184" t="s">
        <v>6842</v>
      </c>
      <c r="K5794" s="217">
        <v>324</v>
      </c>
      <c r="L5794" s="98" t="s">
        <v>6843</v>
      </c>
    </row>
    <row r="5795" spans="1:12" ht="63.75" hidden="1" x14ac:dyDescent="0.2">
      <c r="A5795" s="3">
        <v>5789</v>
      </c>
      <c r="B5795" s="97">
        <v>7202</v>
      </c>
      <c r="C5795" s="508" t="s">
        <v>7347</v>
      </c>
      <c r="D5795" s="51">
        <v>2</v>
      </c>
      <c r="E5795" s="51"/>
      <c r="F5795" s="97" t="s">
        <v>5902</v>
      </c>
      <c r="G5795" s="508">
        <v>40174908</v>
      </c>
      <c r="H5795" s="634">
        <v>10620</v>
      </c>
      <c r="I5795" s="39" t="s">
        <v>2178</v>
      </c>
      <c r="J5795" s="184" t="s">
        <v>6842</v>
      </c>
      <c r="K5795" s="217">
        <v>324</v>
      </c>
      <c r="L5795" s="98" t="s">
        <v>6843</v>
      </c>
    </row>
    <row r="5796" spans="1:12" ht="63.75" hidden="1" x14ac:dyDescent="0.2">
      <c r="A5796" s="3">
        <v>5790</v>
      </c>
      <c r="B5796" s="97">
        <v>7202</v>
      </c>
      <c r="C5796" s="508" t="s">
        <v>7348</v>
      </c>
      <c r="D5796" s="51">
        <v>2</v>
      </c>
      <c r="E5796" s="51"/>
      <c r="F5796" s="97" t="s">
        <v>5902</v>
      </c>
      <c r="G5796" s="508">
        <v>40174908</v>
      </c>
      <c r="H5796" s="634">
        <v>16500</v>
      </c>
      <c r="I5796" s="39" t="s">
        <v>2178</v>
      </c>
      <c r="J5796" s="184" t="s">
        <v>6842</v>
      </c>
      <c r="K5796" s="217">
        <v>324</v>
      </c>
      <c r="L5796" s="98" t="s">
        <v>6843</v>
      </c>
    </row>
    <row r="5797" spans="1:12" ht="63.75" hidden="1" x14ac:dyDescent="0.2">
      <c r="A5797" s="3">
        <v>5791</v>
      </c>
      <c r="B5797" s="97">
        <v>7202</v>
      </c>
      <c r="C5797" s="508" t="s">
        <v>7349</v>
      </c>
      <c r="D5797" s="51">
        <v>2</v>
      </c>
      <c r="E5797" s="51"/>
      <c r="F5797" s="97" t="s">
        <v>5902</v>
      </c>
      <c r="G5797" s="508">
        <v>40174908</v>
      </c>
      <c r="H5797" s="634">
        <v>1010</v>
      </c>
      <c r="I5797" s="39" t="s">
        <v>2178</v>
      </c>
      <c r="J5797" s="184" t="s">
        <v>6842</v>
      </c>
      <c r="K5797" s="217">
        <v>324</v>
      </c>
      <c r="L5797" s="98" t="s">
        <v>6843</v>
      </c>
    </row>
    <row r="5798" spans="1:12" ht="63.75" hidden="1" x14ac:dyDescent="0.2">
      <c r="A5798" s="3">
        <v>5792</v>
      </c>
      <c r="B5798" s="97">
        <v>7202</v>
      </c>
      <c r="C5798" s="508" t="s">
        <v>7350</v>
      </c>
      <c r="D5798" s="51">
        <v>2</v>
      </c>
      <c r="E5798" s="51"/>
      <c r="F5798" s="97" t="s">
        <v>5902</v>
      </c>
      <c r="G5798" s="508">
        <v>40174908</v>
      </c>
      <c r="H5798" s="634">
        <v>1700</v>
      </c>
      <c r="I5798" s="39" t="s">
        <v>2178</v>
      </c>
      <c r="J5798" s="184" t="s">
        <v>6842</v>
      </c>
      <c r="K5798" s="217">
        <v>324</v>
      </c>
      <c r="L5798" s="98" t="s">
        <v>6843</v>
      </c>
    </row>
    <row r="5799" spans="1:12" ht="63.75" hidden="1" x14ac:dyDescent="0.2">
      <c r="A5799" s="3">
        <v>5793</v>
      </c>
      <c r="B5799" s="97">
        <v>7202</v>
      </c>
      <c r="C5799" s="508" t="s">
        <v>7351</v>
      </c>
      <c r="D5799" s="51">
        <v>2</v>
      </c>
      <c r="E5799" s="51"/>
      <c r="F5799" s="97" t="s">
        <v>5902</v>
      </c>
      <c r="G5799" s="508">
        <v>40174908</v>
      </c>
      <c r="H5799" s="634">
        <v>4500</v>
      </c>
      <c r="I5799" s="39" t="s">
        <v>2178</v>
      </c>
      <c r="J5799" s="184" t="s">
        <v>6842</v>
      </c>
      <c r="K5799" s="217">
        <v>324</v>
      </c>
      <c r="L5799" s="98" t="s">
        <v>6843</v>
      </c>
    </row>
    <row r="5800" spans="1:12" ht="63.75" hidden="1" x14ac:dyDescent="0.2">
      <c r="A5800" s="3">
        <v>5794</v>
      </c>
      <c r="B5800" s="97">
        <v>7202</v>
      </c>
      <c r="C5800" s="508" t="s">
        <v>7352</v>
      </c>
      <c r="D5800" s="51">
        <v>2</v>
      </c>
      <c r="E5800" s="51"/>
      <c r="F5800" s="97" t="s">
        <v>5902</v>
      </c>
      <c r="G5800" s="508">
        <v>40174908</v>
      </c>
      <c r="H5800" s="634">
        <v>6000</v>
      </c>
      <c r="I5800" s="39" t="s">
        <v>2178</v>
      </c>
      <c r="J5800" s="184" t="s">
        <v>6842</v>
      </c>
      <c r="K5800" s="217">
        <v>324</v>
      </c>
      <c r="L5800" s="98" t="s">
        <v>6843</v>
      </c>
    </row>
    <row r="5801" spans="1:12" ht="63.75" hidden="1" x14ac:dyDescent="0.2">
      <c r="A5801" s="3">
        <v>5795</v>
      </c>
      <c r="B5801" s="97">
        <v>7202</v>
      </c>
      <c r="C5801" s="508" t="s">
        <v>7353</v>
      </c>
      <c r="D5801" s="51">
        <v>2</v>
      </c>
      <c r="E5801" s="51"/>
      <c r="F5801" s="97" t="s">
        <v>5902</v>
      </c>
      <c r="G5801" s="508">
        <v>40174908</v>
      </c>
      <c r="H5801" s="634">
        <v>6500</v>
      </c>
      <c r="I5801" s="39" t="s">
        <v>2178</v>
      </c>
      <c r="J5801" s="184" t="s">
        <v>6842</v>
      </c>
      <c r="K5801" s="217">
        <v>324</v>
      </c>
      <c r="L5801" s="98" t="s">
        <v>6843</v>
      </c>
    </row>
    <row r="5802" spans="1:12" ht="63.75" hidden="1" x14ac:dyDescent="0.2">
      <c r="A5802" s="3">
        <v>5796</v>
      </c>
      <c r="B5802" s="97">
        <v>7202</v>
      </c>
      <c r="C5802" s="508" t="s">
        <v>7354</v>
      </c>
      <c r="D5802" s="51">
        <v>2</v>
      </c>
      <c r="E5802" s="51"/>
      <c r="F5802" s="97" t="s">
        <v>5902</v>
      </c>
      <c r="G5802" s="508">
        <v>40174908</v>
      </c>
      <c r="H5802" s="634">
        <v>5434</v>
      </c>
      <c r="I5802" s="39" t="s">
        <v>2178</v>
      </c>
      <c r="J5802" s="184" t="s">
        <v>6842</v>
      </c>
      <c r="K5802" s="217">
        <v>324</v>
      </c>
      <c r="L5802" s="98" t="s">
        <v>6843</v>
      </c>
    </row>
    <row r="5803" spans="1:12" ht="63.75" hidden="1" x14ac:dyDescent="0.2">
      <c r="A5803" s="3">
        <v>5797</v>
      </c>
      <c r="B5803" s="97">
        <v>7202</v>
      </c>
      <c r="C5803" s="508" t="s">
        <v>7355</v>
      </c>
      <c r="D5803" s="51">
        <v>2</v>
      </c>
      <c r="E5803" s="51"/>
      <c r="F5803" s="97" t="s">
        <v>5902</v>
      </c>
      <c r="G5803" s="508">
        <v>40174908</v>
      </c>
      <c r="H5803" s="634">
        <v>12314</v>
      </c>
      <c r="I5803" s="39" t="s">
        <v>2178</v>
      </c>
      <c r="J5803" s="184" t="s">
        <v>6842</v>
      </c>
      <c r="K5803" s="217">
        <v>324</v>
      </c>
      <c r="L5803" s="98" t="s">
        <v>6843</v>
      </c>
    </row>
    <row r="5804" spans="1:12" ht="63.75" hidden="1" x14ac:dyDescent="0.2">
      <c r="A5804" s="3">
        <v>5798</v>
      </c>
      <c r="B5804" s="97">
        <v>7202</v>
      </c>
      <c r="C5804" s="508" t="s">
        <v>7356</v>
      </c>
      <c r="D5804" s="51">
        <v>2</v>
      </c>
      <c r="E5804" s="51"/>
      <c r="F5804" s="97" t="s">
        <v>5902</v>
      </c>
      <c r="G5804" s="508">
        <v>40174908</v>
      </c>
      <c r="H5804" s="634">
        <v>8420</v>
      </c>
      <c r="I5804" s="39" t="s">
        <v>2178</v>
      </c>
      <c r="J5804" s="184" t="s">
        <v>6842</v>
      </c>
      <c r="K5804" s="217">
        <v>324</v>
      </c>
      <c r="L5804" s="98" t="s">
        <v>6843</v>
      </c>
    </row>
    <row r="5805" spans="1:12" ht="63.75" hidden="1" x14ac:dyDescent="0.2">
      <c r="A5805" s="3">
        <v>5799</v>
      </c>
      <c r="B5805" s="97">
        <v>7202</v>
      </c>
      <c r="C5805" s="508" t="s">
        <v>7357</v>
      </c>
      <c r="D5805" s="51">
        <v>2</v>
      </c>
      <c r="E5805" s="51"/>
      <c r="F5805" s="97" t="s">
        <v>5902</v>
      </c>
      <c r="G5805" s="508">
        <v>40174908</v>
      </c>
      <c r="H5805" s="634">
        <v>12022</v>
      </c>
      <c r="I5805" s="39" t="s">
        <v>2178</v>
      </c>
      <c r="J5805" s="184" t="s">
        <v>6842</v>
      </c>
      <c r="K5805" s="217">
        <v>324</v>
      </c>
      <c r="L5805" s="98" t="s">
        <v>6843</v>
      </c>
    </row>
    <row r="5806" spans="1:12" ht="63.75" hidden="1" x14ac:dyDescent="0.2">
      <c r="A5806" s="3">
        <v>5800</v>
      </c>
      <c r="B5806" s="97">
        <v>7202</v>
      </c>
      <c r="C5806" s="508" t="s">
        <v>7358</v>
      </c>
      <c r="D5806" s="51">
        <v>2</v>
      </c>
      <c r="E5806" s="51"/>
      <c r="F5806" s="97" t="s">
        <v>5902</v>
      </c>
      <c r="G5806" s="508">
        <v>40174908</v>
      </c>
      <c r="H5806" s="634">
        <v>17175</v>
      </c>
      <c r="I5806" s="39" t="s">
        <v>2178</v>
      </c>
      <c r="J5806" s="184" t="s">
        <v>6842</v>
      </c>
      <c r="K5806" s="217">
        <v>324</v>
      </c>
      <c r="L5806" s="98" t="s">
        <v>6843</v>
      </c>
    </row>
    <row r="5807" spans="1:12" ht="63.75" hidden="1" x14ac:dyDescent="0.2">
      <c r="A5807" s="3">
        <v>5801</v>
      </c>
      <c r="B5807" s="97">
        <v>7202</v>
      </c>
      <c r="C5807" s="508" t="s">
        <v>7359</v>
      </c>
      <c r="D5807" s="51">
        <v>2</v>
      </c>
      <c r="E5807" s="51"/>
      <c r="F5807" s="97" t="s">
        <v>5902</v>
      </c>
      <c r="G5807" s="508">
        <v>40174908</v>
      </c>
      <c r="H5807" s="634">
        <v>6852</v>
      </c>
      <c r="I5807" s="39" t="s">
        <v>2178</v>
      </c>
      <c r="J5807" s="184" t="s">
        <v>6842</v>
      </c>
      <c r="K5807" s="217">
        <v>324</v>
      </c>
      <c r="L5807" s="98" t="s">
        <v>6843</v>
      </c>
    </row>
    <row r="5808" spans="1:12" ht="63.75" hidden="1" x14ac:dyDescent="0.2">
      <c r="A5808" s="3">
        <v>5802</v>
      </c>
      <c r="B5808" s="97">
        <v>7202</v>
      </c>
      <c r="C5808" s="508" t="s">
        <v>7360</v>
      </c>
      <c r="D5808" s="51">
        <v>2</v>
      </c>
      <c r="E5808" s="51"/>
      <c r="F5808" s="97" t="s">
        <v>5902</v>
      </c>
      <c r="G5808" s="508">
        <v>40174908</v>
      </c>
      <c r="H5808" s="634">
        <v>4200</v>
      </c>
      <c r="I5808" s="39" t="s">
        <v>2178</v>
      </c>
      <c r="J5808" s="184" t="s">
        <v>6842</v>
      </c>
      <c r="K5808" s="217">
        <v>324</v>
      </c>
      <c r="L5808" s="98" t="s">
        <v>6843</v>
      </c>
    </row>
    <row r="5809" spans="1:12" ht="63.75" hidden="1" x14ac:dyDescent="0.2">
      <c r="A5809" s="3">
        <v>5803</v>
      </c>
      <c r="B5809" s="97">
        <v>7202</v>
      </c>
      <c r="C5809" s="508" t="s">
        <v>7361</v>
      </c>
      <c r="D5809" s="51">
        <v>2</v>
      </c>
      <c r="E5809" s="51"/>
      <c r="F5809" s="97" t="s">
        <v>5902</v>
      </c>
      <c r="G5809" s="508">
        <v>40174908</v>
      </c>
      <c r="H5809" s="634">
        <v>48714</v>
      </c>
      <c r="I5809" s="39" t="s">
        <v>2178</v>
      </c>
      <c r="J5809" s="184" t="s">
        <v>6842</v>
      </c>
      <c r="K5809" s="217">
        <v>324</v>
      </c>
      <c r="L5809" s="98" t="s">
        <v>6843</v>
      </c>
    </row>
    <row r="5810" spans="1:12" ht="63.75" hidden="1" x14ac:dyDescent="0.2">
      <c r="A5810" s="3">
        <v>5804</v>
      </c>
      <c r="B5810" s="97">
        <v>7202</v>
      </c>
      <c r="C5810" s="508" t="s">
        <v>7362</v>
      </c>
      <c r="D5810" s="51">
        <v>2</v>
      </c>
      <c r="E5810" s="51"/>
      <c r="F5810" s="97" t="s">
        <v>5902</v>
      </c>
      <c r="G5810" s="508">
        <v>40174908</v>
      </c>
      <c r="H5810" s="634">
        <v>5104</v>
      </c>
      <c r="I5810" s="39" t="s">
        <v>2178</v>
      </c>
      <c r="J5810" s="184" t="s">
        <v>6842</v>
      </c>
      <c r="K5810" s="217">
        <v>324</v>
      </c>
      <c r="L5810" s="98" t="s">
        <v>6843</v>
      </c>
    </row>
    <row r="5811" spans="1:12" ht="63.75" hidden="1" x14ac:dyDescent="0.2">
      <c r="A5811" s="3">
        <v>5805</v>
      </c>
      <c r="B5811" s="97">
        <v>7202</v>
      </c>
      <c r="C5811" s="508" t="s">
        <v>7363</v>
      </c>
      <c r="D5811" s="51">
        <v>2</v>
      </c>
      <c r="E5811" s="51"/>
      <c r="F5811" s="97" t="s">
        <v>5902</v>
      </c>
      <c r="G5811" s="508">
        <v>40174908</v>
      </c>
      <c r="H5811" s="634">
        <v>38005</v>
      </c>
      <c r="I5811" s="39" t="s">
        <v>2178</v>
      </c>
      <c r="J5811" s="184" t="s">
        <v>6842</v>
      </c>
      <c r="K5811" s="217">
        <v>324</v>
      </c>
      <c r="L5811" s="98" t="s">
        <v>6843</v>
      </c>
    </row>
    <row r="5812" spans="1:12" ht="63.75" hidden="1" x14ac:dyDescent="0.2">
      <c r="A5812" s="3">
        <v>5806</v>
      </c>
      <c r="B5812" s="97">
        <v>7202</v>
      </c>
      <c r="C5812" s="508" t="s">
        <v>7364</v>
      </c>
      <c r="D5812" s="51">
        <v>2</v>
      </c>
      <c r="E5812" s="51"/>
      <c r="F5812" s="97" t="s">
        <v>5902</v>
      </c>
      <c r="G5812" s="508">
        <v>40174908</v>
      </c>
      <c r="H5812" s="634">
        <v>22374</v>
      </c>
      <c r="I5812" s="39" t="s">
        <v>2178</v>
      </c>
      <c r="J5812" s="184" t="s">
        <v>6842</v>
      </c>
      <c r="K5812" s="217">
        <v>324</v>
      </c>
      <c r="L5812" s="98" t="s">
        <v>6843</v>
      </c>
    </row>
    <row r="5813" spans="1:12" ht="63.75" hidden="1" x14ac:dyDescent="0.2">
      <c r="A5813" s="3">
        <v>5807</v>
      </c>
      <c r="B5813" s="97">
        <v>7202</v>
      </c>
      <c r="C5813" s="508" t="s">
        <v>7365</v>
      </c>
      <c r="D5813" s="51">
        <v>2</v>
      </c>
      <c r="E5813" s="51"/>
      <c r="F5813" s="97" t="s">
        <v>5902</v>
      </c>
      <c r="G5813" s="508">
        <v>40174908</v>
      </c>
      <c r="H5813" s="634">
        <v>13867</v>
      </c>
      <c r="I5813" s="39" t="s">
        <v>2178</v>
      </c>
      <c r="J5813" s="184" t="s">
        <v>6842</v>
      </c>
      <c r="K5813" s="217">
        <v>324</v>
      </c>
      <c r="L5813" s="98" t="s">
        <v>6843</v>
      </c>
    </row>
    <row r="5814" spans="1:12" ht="63.75" hidden="1" x14ac:dyDescent="0.2">
      <c r="A5814" s="3">
        <v>5808</v>
      </c>
      <c r="B5814" s="97">
        <v>7202</v>
      </c>
      <c r="C5814" s="508" t="s">
        <v>7366</v>
      </c>
      <c r="D5814" s="51">
        <v>2</v>
      </c>
      <c r="E5814" s="51"/>
      <c r="F5814" s="97" t="s">
        <v>5902</v>
      </c>
      <c r="G5814" s="508">
        <v>40174908</v>
      </c>
      <c r="H5814" s="634">
        <v>15778</v>
      </c>
      <c r="I5814" s="39" t="s">
        <v>2178</v>
      </c>
      <c r="J5814" s="184" t="s">
        <v>6842</v>
      </c>
      <c r="K5814" s="217">
        <v>324</v>
      </c>
      <c r="L5814" s="98" t="s">
        <v>6843</v>
      </c>
    </row>
    <row r="5815" spans="1:12" ht="63.75" hidden="1" x14ac:dyDescent="0.2">
      <c r="A5815" s="3">
        <v>5809</v>
      </c>
      <c r="B5815" s="97">
        <v>7202</v>
      </c>
      <c r="C5815" s="508" t="s">
        <v>7367</v>
      </c>
      <c r="D5815" s="51">
        <v>2</v>
      </c>
      <c r="E5815" s="51"/>
      <c r="F5815" s="97" t="s">
        <v>5902</v>
      </c>
      <c r="G5815" s="508">
        <v>40174908</v>
      </c>
      <c r="H5815" s="634">
        <v>20494</v>
      </c>
      <c r="I5815" s="39" t="s">
        <v>2178</v>
      </c>
      <c r="J5815" s="184" t="s">
        <v>6842</v>
      </c>
      <c r="K5815" s="217">
        <v>324</v>
      </c>
      <c r="L5815" s="98" t="s">
        <v>6843</v>
      </c>
    </row>
    <row r="5816" spans="1:12" ht="63.75" hidden="1" x14ac:dyDescent="0.2">
      <c r="A5816" s="3">
        <v>5810</v>
      </c>
      <c r="B5816" s="97">
        <v>7202</v>
      </c>
      <c r="C5816" s="508" t="s">
        <v>7368</v>
      </c>
      <c r="D5816" s="51">
        <v>2</v>
      </c>
      <c r="E5816" s="51"/>
      <c r="F5816" s="97" t="s">
        <v>5902</v>
      </c>
      <c r="G5816" s="508">
        <v>40174908</v>
      </c>
      <c r="H5816" s="634">
        <v>21292</v>
      </c>
      <c r="I5816" s="39" t="s">
        <v>2178</v>
      </c>
      <c r="J5816" s="184" t="s">
        <v>6842</v>
      </c>
      <c r="K5816" s="217">
        <v>324</v>
      </c>
      <c r="L5816" s="98" t="s">
        <v>6843</v>
      </c>
    </row>
    <row r="5817" spans="1:12" ht="63.75" hidden="1" x14ac:dyDescent="0.2">
      <c r="A5817" s="3">
        <v>5811</v>
      </c>
      <c r="B5817" s="97">
        <v>7202</v>
      </c>
      <c r="C5817" s="508" t="s">
        <v>7369</v>
      </c>
      <c r="D5817" s="51">
        <v>2</v>
      </c>
      <c r="E5817" s="51"/>
      <c r="F5817" s="97" t="s">
        <v>5902</v>
      </c>
      <c r="G5817" s="508">
        <v>40174908</v>
      </c>
      <c r="H5817" s="634">
        <v>20248</v>
      </c>
      <c r="I5817" s="39" t="s">
        <v>2178</v>
      </c>
      <c r="J5817" s="184" t="s">
        <v>6842</v>
      </c>
      <c r="K5817" s="217">
        <v>324</v>
      </c>
      <c r="L5817" s="98" t="s">
        <v>6843</v>
      </c>
    </row>
    <row r="5818" spans="1:12" ht="63.75" hidden="1" x14ac:dyDescent="0.2">
      <c r="A5818" s="3">
        <v>5812</v>
      </c>
      <c r="B5818" s="97">
        <v>7202</v>
      </c>
      <c r="C5818" s="508" t="s">
        <v>7370</v>
      </c>
      <c r="D5818" s="51">
        <v>2</v>
      </c>
      <c r="E5818" s="51"/>
      <c r="F5818" s="97" t="s">
        <v>5902</v>
      </c>
      <c r="G5818" s="508">
        <v>40174908</v>
      </c>
      <c r="H5818" s="634">
        <v>8779</v>
      </c>
      <c r="I5818" s="39" t="s">
        <v>2178</v>
      </c>
      <c r="J5818" s="184" t="s">
        <v>6842</v>
      </c>
      <c r="K5818" s="217">
        <v>324</v>
      </c>
      <c r="L5818" s="98" t="s">
        <v>6843</v>
      </c>
    </row>
    <row r="5819" spans="1:12" ht="63.75" hidden="1" x14ac:dyDescent="0.2">
      <c r="A5819" s="3">
        <v>5813</v>
      </c>
      <c r="B5819" s="97">
        <v>7202</v>
      </c>
      <c r="C5819" s="508" t="s">
        <v>7371</v>
      </c>
      <c r="D5819" s="51">
        <v>2</v>
      </c>
      <c r="E5819" s="51"/>
      <c r="F5819" s="97" t="s">
        <v>5902</v>
      </c>
      <c r="G5819" s="508">
        <v>40174908</v>
      </c>
      <c r="H5819" s="634">
        <v>12678</v>
      </c>
      <c r="I5819" s="39" t="s">
        <v>2178</v>
      </c>
      <c r="J5819" s="184" t="s">
        <v>6842</v>
      </c>
      <c r="K5819" s="217">
        <v>324</v>
      </c>
      <c r="L5819" s="98" t="s">
        <v>6843</v>
      </c>
    </row>
    <row r="5820" spans="1:12" ht="63.75" hidden="1" x14ac:dyDescent="0.2">
      <c r="A5820" s="3">
        <v>5814</v>
      </c>
      <c r="B5820" s="97">
        <v>7202</v>
      </c>
      <c r="C5820" s="508" t="s">
        <v>7372</v>
      </c>
      <c r="D5820" s="51">
        <v>2</v>
      </c>
      <c r="E5820" s="51"/>
      <c r="F5820" s="97" t="s">
        <v>5902</v>
      </c>
      <c r="G5820" s="508">
        <v>40174908</v>
      </c>
      <c r="H5820" s="634">
        <v>55350</v>
      </c>
      <c r="I5820" s="39" t="s">
        <v>2178</v>
      </c>
      <c r="J5820" s="184" t="s">
        <v>6842</v>
      </c>
      <c r="K5820" s="217">
        <v>324</v>
      </c>
      <c r="L5820" s="98" t="s">
        <v>6843</v>
      </c>
    </row>
    <row r="5821" spans="1:12" ht="63.75" hidden="1" x14ac:dyDescent="0.2">
      <c r="A5821" s="3">
        <v>5815</v>
      </c>
      <c r="B5821" s="97">
        <v>7202</v>
      </c>
      <c r="C5821" s="508" t="s">
        <v>7373</v>
      </c>
      <c r="D5821" s="51">
        <v>2</v>
      </c>
      <c r="E5821" s="51"/>
      <c r="F5821" s="97" t="s">
        <v>5902</v>
      </c>
      <c r="G5821" s="508">
        <v>40174908</v>
      </c>
      <c r="H5821" s="634">
        <v>8500</v>
      </c>
      <c r="I5821" s="39" t="s">
        <v>2178</v>
      </c>
      <c r="J5821" s="184" t="s">
        <v>6842</v>
      </c>
      <c r="K5821" s="217">
        <v>324</v>
      </c>
      <c r="L5821" s="98" t="s">
        <v>6843</v>
      </c>
    </row>
    <row r="5822" spans="1:12" ht="63.75" hidden="1" x14ac:dyDescent="0.2">
      <c r="A5822" s="3">
        <v>5816</v>
      </c>
      <c r="B5822" s="97">
        <v>7202</v>
      </c>
      <c r="C5822" s="508" t="s">
        <v>7374</v>
      </c>
      <c r="D5822" s="51">
        <v>2</v>
      </c>
      <c r="E5822" s="51"/>
      <c r="F5822" s="97" t="s">
        <v>5902</v>
      </c>
      <c r="G5822" s="508">
        <v>40174908</v>
      </c>
      <c r="H5822" s="634">
        <v>11699</v>
      </c>
      <c r="I5822" s="39" t="s">
        <v>2178</v>
      </c>
      <c r="J5822" s="184" t="s">
        <v>6842</v>
      </c>
      <c r="K5822" s="217">
        <v>324</v>
      </c>
      <c r="L5822" s="98" t="s">
        <v>6843</v>
      </c>
    </row>
    <row r="5823" spans="1:12" ht="63.75" hidden="1" x14ac:dyDescent="0.2">
      <c r="A5823" s="3">
        <v>5817</v>
      </c>
      <c r="B5823" s="97">
        <v>7202</v>
      </c>
      <c r="C5823" s="508" t="s">
        <v>7375</v>
      </c>
      <c r="D5823" s="51">
        <v>2</v>
      </c>
      <c r="E5823" s="51"/>
      <c r="F5823" s="97" t="s">
        <v>5902</v>
      </c>
      <c r="G5823" s="508">
        <v>40174908</v>
      </c>
      <c r="H5823" s="634">
        <v>48600</v>
      </c>
      <c r="I5823" s="39" t="s">
        <v>2178</v>
      </c>
      <c r="J5823" s="184" t="s">
        <v>6842</v>
      </c>
      <c r="K5823" s="217">
        <v>324</v>
      </c>
      <c r="L5823" s="98" t="s">
        <v>6843</v>
      </c>
    </row>
    <row r="5824" spans="1:12" ht="63.75" hidden="1" x14ac:dyDescent="0.2">
      <c r="A5824" s="3">
        <v>5818</v>
      </c>
      <c r="B5824" s="97">
        <v>7202</v>
      </c>
      <c r="C5824" s="508" t="s">
        <v>7376</v>
      </c>
      <c r="D5824" s="51">
        <v>2</v>
      </c>
      <c r="E5824" s="51"/>
      <c r="F5824" s="97" t="s">
        <v>5902</v>
      </c>
      <c r="G5824" s="508">
        <v>40174908</v>
      </c>
      <c r="H5824" s="634">
        <v>4000</v>
      </c>
      <c r="I5824" s="39" t="s">
        <v>2178</v>
      </c>
      <c r="J5824" s="184" t="s">
        <v>6842</v>
      </c>
      <c r="K5824" s="217">
        <v>324</v>
      </c>
      <c r="L5824" s="98" t="s">
        <v>6843</v>
      </c>
    </row>
    <row r="5825" spans="1:12" ht="63.75" hidden="1" x14ac:dyDescent="0.2">
      <c r="A5825" s="3">
        <v>5819</v>
      </c>
      <c r="B5825" s="97">
        <v>7202</v>
      </c>
      <c r="C5825" s="508" t="s">
        <v>7377</v>
      </c>
      <c r="D5825" s="51">
        <v>2</v>
      </c>
      <c r="E5825" s="51"/>
      <c r="F5825" s="97" t="s">
        <v>5902</v>
      </c>
      <c r="G5825" s="508">
        <v>40174908</v>
      </c>
      <c r="H5825" s="634">
        <v>103562</v>
      </c>
      <c r="I5825" s="39" t="s">
        <v>2178</v>
      </c>
      <c r="J5825" s="184" t="s">
        <v>6842</v>
      </c>
      <c r="K5825" s="217">
        <v>324</v>
      </c>
      <c r="L5825" s="98" t="s">
        <v>6843</v>
      </c>
    </row>
    <row r="5826" spans="1:12" ht="63.75" hidden="1" x14ac:dyDescent="0.2">
      <c r="A5826" s="3">
        <v>5820</v>
      </c>
      <c r="B5826" s="97">
        <v>7202</v>
      </c>
      <c r="C5826" s="508" t="s">
        <v>7378</v>
      </c>
      <c r="D5826" s="51">
        <v>2</v>
      </c>
      <c r="E5826" s="51"/>
      <c r="F5826" s="97" t="s">
        <v>5902</v>
      </c>
      <c r="G5826" s="508">
        <v>40174908</v>
      </c>
      <c r="H5826" s="634">
        <v>28012</v>
      </c>
      <c r="I5826" s="39" t="s">
        <v>2178</v>
      </c>
      <c r="J5826" s="184" t="s">
        <v>6842</v>
      </c>
      <c r="K5826" s="217">
        <v>324</v>
      </c>
      <c r="L5826" s="98" t="s">
        <v>6843</v>
      </c>
    </row>
    <row r="5827" spans="1:12" ht="63.75" hidden="1" x14ac:dyDescent="0.2">
      <c r="A5827" s="3">
        <v>5821</v>
      </c>
      <c r="B5827" s="97">
        <v>7202</v>
      </c>
      <c r="C5827" s="508" t="s">
        <v>7379</v>
      </c>
      <c r="D5827" s="51">
        <v>2</v>
      </c>
      <c r="E5827" s="51"/>
      <c r="F5827" s="97" t="s">
        <v>5902</v>
      </c>
      <c r="G5827" s="508" t="s">
        <v>7380</v>
      </c>
      <c r="H5827" s="634">
        <v>99030</v>
      </c>
      <c r="I5827" s="39" t="s">
        <v>2178</v>
      </c>
      <c r="J5827" s="184" t="s">
        <v>6842</v>
      </c>
      <c r="K5827" s="217">
        <v>324</v>
      </c>
      <c r="L5827" s="98" t="s">
        <v>6843</v>
      </c>
    </row>
    <row r="5828" spans="1:12" ht="63.75" hidden="1" x14ac:dyDescent="0.2">
      <c r="A5828" s="3">
        <v>5822</v>
      </c>
      <c r="B5828" s="97">
        <v>7202</v>
      </c>
      <c r="C5828" s="508" t="s">
        <v>7381</v>
      </c>
      <c r="D5828" s="51">
        <v>2</v>
      </c>
      <c r="E5828" s="51"/>
      <c r="F5828" s="97" t="s">
        <v>5902</v>
      </c>
      <c r="G5828" s="508" t="s">
        <v>7382</v>
      </c>
      <c r="H5828" s="634">
        <v>119824</v>
      </c>
      <c r="I5828" s="39" t="s">
        <v>2178</v>
      </c>
      <c r="J5828" s="184" t="s">
        <v>6842</v>
      </c>
      <c r="K5828" s="217">
        <v>324</v>
      </c>
      <c r="L5828" s="98" t="s">
        <v>6843</v>
      </c>
    </row>
    <row r="5829" spans="1:12" ht="63.75" hidden="1" x14ac:dyDescent="0.2">
      <c r="A5829" s="3">
        <v>5823</v>
      </c>
      <c r="B5829" s="97">
        <v>7202</v>
      </c>
      <c r="C5829" s="508" t="s">
        <v>7383</v>
      </c>
      <c r="D5829" s="51">
        <v>2</v>
      </c>
      <c r="E5829" s="51"/>
      <c r="F5829" s="97" t="s">
        <v>5902</v>
      </c>
      <c r="G5829" s="508" t="s">
        <v>7384</v>
      </c>
      <c r="H5829" s="634">
        <v>28594</v>
      </c>
      <c r="I5829" s="39" t="s">
        <v>2178</v>
      </c>
      <c r="J5829" s="184" t="s">
        <v>6842</v>
      </c>
      <c r="K5829" s="217">
        <v>324</v>
      </c>
      <c r="L5829" s="98" t="s">
        <v>6843</v>
      </c>
    </row>
    <row r="5830" spans="1:12" ht="63.75" hidden="1" x14ac:dyDescent="0.2">
      <c r="A5830" s="3">
        <v>5824</v>
      </c>
      <c r="B5830" s="97">
        <v>7202</v>
      </c>
      <c r="C5830" s="508" t="s">
        <v>7385</v>
      </c>
      <c r="D5830" s="51">
        <v>2</v>
      </c>
      <c r="E5830" s="51"/>
      <c r="F5830" s="97" t="s">
        <v>5902</v>
      </c>
      <c r="G5830" s="508" t="s">
        <v>7386</v>
      </c>
      <c r="H5830" s="634">
        <v>10510</v>
      </c>
      <c r="I5830" s="39" t="s">
        <v>2178</v>
      </c>
      <c r="J5830" s="184" t="s">
        <v>6842</v>
      </c>
      <c r="K5830" s="217">
        <v>324</v>
      </c>
      <c r="L5830" s="98" t="s">
        <v>6843</v>
      </c>
    </row>
    <row r="5831" spans="1:12" ht="63.75" hidden="1" x14ac:dyDescent="0.2">
      <c r="A5831" s="3">
        <v>5825</v>
      </c>
      <c r="B5831" s="97">
        <v>7202</v>
      </c>
      <c r="C5831" s="508" t="s">
        <v>7387</v>
      </c>
      <c r="D5831" s="51">
        <v>2</v>
      </c>
      <c r="E5831" s="51"/>
      <c r="F5831" s="97" t="s">
        <v>5902</v>
      </c>
      <c r="G5831" s="508" t="s">
        <v>7388</v>
      </c>
      <c r="H5831" s="634">
        <v>26670</v>
      </c>
      <c r="I5831" s="39" t="s">
        <v>2178</v>
      </c>
      <c r="J5831" s="184" t="s">
        <v>6842</v>
      </c>
      <c r="K5831" s="217">
        <v>324</v>
      </c>
      <c r="L5831" s="98" t="s">
        <v>6843</v>
      </c>
    </row>
    <row r="5832" spans="1:12" ht="63.75" hidden="1" x14ac:dyDescent="0.2">
      <c r="A5832" s="3">
        <v>5826</v>
      </c>
      <c r="B5832" s="97">
        <v>7202</v>
      </c>
      <c r="C5832" s="508" t="s">
        <v>7389</v>
      </c>
      <c r="D5832" s="51">
        <v>2</v>
      </c>
      <c r="E5832" s="51"/>
      <c r="F5832" s="97" t="s">
        <v>5902</v>
      </c>
      <c r="G5832" s="508" t="s">
        <v>7390</v>
      </c>
      <c r="H5832" s="634">
        <v>21150</v>
      </c>
      <c r="I5832" s="39" t="s">
        <v>2178</v>
      </c>
      <c r="J5832" s="184" t="s">
        <v>6842</v>
      </c>
      <c r="K5832" s="217">
        <v>324</v>
      </c>
      <c r="L5832" s="98" t="s">
        <v>6843</v>
      </c>
    </row>
    <row r="5833" spans="1:12" ht="63.75" hidden="1" x14ac:dyDescent="0.2">
      <c r="A5833" s="3">
        <v>5827</v>
      </c>
      <c r="B5833" s="97">
        <v>7202</v>
      </c>
      <c r="C5833" s="508" t="s">
        <v>7391</v>
      </c>
      <c r="D5833" s="51">
        <v>2</v>
      </c>
      <c r="E5833" s="51"/>
      <c r="F5833" s="97" t="s">
        <v>5902</v>
      </c>
      <c r="G5833" s="508" t="s">
        <v>7392</v>
      </c>
      <c r="H5833" s="634">
        <v>76001</v>
      </c>
      <c r="I5833" s="39" t="s">
        <v>2178</v>
      </c>
      <c r="J5833" s="184" t="s">
        <v>6842</v>
      </c>
      <c r="K5833" s="217">
        <v>324</v>
      </c>
      <c r="L5833" s="98" t="s">
        <v>6843</v>
      </c>
    </row>
    <row r="5834" spans="1:12" ht="63.75" hidden="1" x14ac:dyDescent="0.2">
      <c r="A5834" s="3">
        <v>5828</v>
      </c>
      <c r="B5834" s="97">
        <v>7202</v>
      </c>
      <c r="C5834" s="508" t="s">
        <v>7393</v>
      </c>
      <c r="D5834" s="51">
        <v>2</v>
      </c>
      <c r="E5834" s="51"/>
      <c r="F5834" s="97" t="s">
        <v>5902</v>
      </c>
      <c r="G5834" s="508" t="s">
        <v>7394</v>
      </c>
      <c r="H5834" s="634">
        <v>42671</v>
      </c>
      <c r="I5834" s="39" t="s">
        <v>2178</v>
      </c>
      <c r="J5834" s="184" t="s">
        <v>6842</v>
      </c>
      <c r="K5834" s="217">
        <v>324</v>
      </c>
      <c r="L5834" s="98" t="s">
        <v>6843</v>
      </c>
    </row>
    <row r="5835" spans="1:12" ht="63.75" hidden="1" x14ac:dyDescent="0.2">
      <c r="A5835" s="3">
        <v>5829</v>
      </c>
      <c r="B5835" s="97">
        <v>7202</v>
      </c>
      <c r="C5835" s="508" t="s">
        <v>7395</v>
      </c>
      <c r="D5835" s="51">
        <v>2</v>
      </c>
      <c r="E5835" s="51"/>
      <c r="F5835" s="97" t="s">
        <v>5902</v>
      </c>
      <c r="G5835" s="508" t="s">
        <v>7396</v>
      </c>
      <c r="H5835" s="634">
        <v>3340</v>
      </c>
      <c r="I5835" s="39" t="s">
        <v>2178</v>
      </c>
      <c r="J5835" s="184" t="s">
        <v>6842</v>
      </c>
      <c r="K5835" s="217">
        <v>324</v>
      </c>
      <c r="L5835" s="98" t="s">
        <v>6843</v>
      </c>
    </row>
    <row r="5836" spans="1:12" ht="63.75" hidden="1" x14ac:dyDescent="0.2">
      <c r="A5836" s="3">
        <v>5830</v>
      </c>
      <c r="B5836" s="97">
        <v>7202</v>
      </c>
      <c r="C5836" s="508" t="s">
        <v>7397</v>
      </c>
      <c r="D5836" s="51">
        <v>2</v>
      </c>
      <c r="E5836" s="51"/>
      <c r="F5836" s="97" t="s">
        <v>5902</v>
      </c>
      <c r="G5836" s="508" t="s">
        <v>7398</v>
      </c>
      <c r="H5836" s="634">
        <v>9400</v>
      </c>
      <c r="I5836" s="39" t="s">
        <v>2178</v>
      </c>
      <c r="J5836" s="184" t="s">
        <v>6842</v>
      </c>
      <c r="K5836" s="217">
        <v>324</v>
      </c>
      <c r="L5836" s="98" t="s">
        <v>6843</v>
      </c>
    </row>
    <row r="5837" spans="1:12" ht="63.75" hidden="1" x14ac:dyDescent="0.2">
      <c r="A5837" s="3">
        <v>5831</v>
      </c>
      <c r="B5837" s="97">
        <v>7202</v>
      </c>
      <c r="C5837" s="508" t="s">
        <v>7399</v>
      </c>
      <c r="D5837" s="51">
        <v>2</v>
      </c>
      <c r="E5837" s="51"/>
      <c r="F5837" s="97" t="s">
        <v>5902</v>
      </c>
      <c r="G5837" s="508" t="s">
        <v>7400</v>
      </c>
      <c r="H5837" s="634">
        <v>10044</v>
      </c>
      <c r="I5837" s="39" t="s">
        <v>2178</v>
      </c>
      <c r="J5837" s="184" t="s">
        <v>6842</v>
      </c>
      <c r="K5837" s="217">
        <v>324</v>
      </c>
      <c r="L5837" s="98" t="s">
        <v>6843</v>
      </c>
    </row>
    <row r="5838" spans="1:12" ht="63.75" hidden="1" x14ac:dyDescent="0.2">
      <c r="A5838" s="3">
        <v>5832</v>
      </c>
      <c r="B5838" s="97">
        <v>7202</v>
      </c>
      <c r="C5838" s="508" t="s">
        <v>7401</v>
      </c>
      <c r="D5838" s="51">
        <v>2</v>
      </c>
      <c r="E5838" s="51"/>
      <c r="F5838" s="97" t="s">
        <v>5902</v>
      </c>
      <c r="G5838" s="508" t="s">
        <v>7402</v>
      </c>
      <c r="H5838" s="634">
        <v>5700</v>
      </c>
      <c r="I5838" s="39" t="s">
        <v>2178</v>
      </c>
      <c r="J5838" s="184" t="s">
        <v>6842</v>
      </c>
      <c r="K5838" s="217">
        <v>324</v>
      </c>
      <c r="L5838" s="98" t="s">
        <v>6843</v>
      </c>
    </row>
    <row r="5839" spans="1:12" ht="63.75" hidden="1" x14ac:dyDescent="0.2">
      <c r="A5839" s="3">
        <v>5833</v>
      </c>
      <c r="B5839" s="97">
        <v>7202</v>
      </c>
      <c r="C5839" s="508" t="s">
        <v>7403</v>
      </c>
      <c r="D5839" s="51">
        <v>2</v>
      </c>
      <c r="E5839" s="51"/>
      <c r="F5839" s="97" t="s">
        <v>5902</v>
      </c>
      <c r="G5839" s="508" t="s">
        <v>7404</v>
      </c>
      <c r="H5839" s="634">
        <v>5701</v>
      </c>
      <c r="I5839" s="39" t="s">
        <v>2178</v>
      </c>
      <c r="J5839" s="184" t="s">
        <v>6842</v>
      </c>
      <c r="K5839" s="217">
        <v>324</v>
      </c>
      <c r="L5839" s="98" t="s">
        <v>6843</v>
      </c>
    </row>
    <row r="5840" spans="1:12" ht="63.75" hidden="1" x14ac:dyDescent="0.2">
      <c r="A5840" s="3">
        <v>5834</v>
      </c>
      <c r="B5840" s="97">
        <v>7202</v>
      </c>
      <c r="C5840" s="508" t="s">
        <v>7405</v>
      </c>
      <c r="D5840" s="51">
        <v>2</v>
      </c>
      <c r="E5840" s="51"/>
      <c r="F5840" s="97" t="s">
        <v>5902</v>
      </c>
      <c r="G5840" s="508" t="s">
        <v>7406</v>
      </c>
      <c r="H5840" s="634">
        <v>4607</v>
      </c>
      <c r="I5840" s="39" t="s">
        <v>2178</v>
      </c>
      <c r="J5840" s="184" t="s">
        <v>6842</v>
      </c>
      <c r="K5840" s="217">
        <v>324</v>
      </c>
      <c r="L5840" s="98" t="s">
        <v>6843</v>
      </c>
    </row>
    <row r="5841" spans="1:12" ht="63.75" hidden="1" x14ac:dyDescent="0.2">
      <c r="A5841" s="3">
        <v>5835</v>
      </c>
      <c r="B5841" s="97">
        <v>7202</v>
      </c>
      <c r="C5841" s="508" t="s">
        <v>7407</v>
      </c>
      <c r="D5841" s="51">
        <v>2</v>
      </c>
      <c r="E5841" s="51"/>
      <c r="F5841" s="97" t="s">
        <v>5902</v>
      </c>
      <c r="G5841" s="508" t="s">
        <v>7408</v>
      </c>
      <c r="H5841" s="634">
        <v>5750</v>
      </c>
      <c r="I5841" s="39" t="s">
        <v>2178</v>
      </c>
      <c r="J5841" s="184" t="s">
        <v>6842</v>
      </c>
      <c r="K5841" s="217">
        <v>324</v>
      </c>
      <c r="L5841" s="98" t="s">
        <v>6843</v>
      </c>
    </row>
    <row r="5842" spans="1:12" ht="63.75" hidden="1" x14ac:dyDescent="0.2">
      <c r="A5842" s="3">
        <v>5836</v>
      </c>
      <c r="B5842" s="97">
        <v>7202</v>
      </c>
      <c r="C5842" s="508" t="s">
        <v>7409</v>
      </c>
      <c r="D5842" s="51">
        <v>2</v>
      </c>
      <c r="E5842" s="51"/>
      <c r="F5842" s="97" t="s">
        <v>5902</v>
      </c>
      <c r="G5842" s="508" t="s">
        <v>7410</v>
      </c>
      <c r="H5842" s="634">
        <v>9323</v>
      </c>
      <c r="I5842" s="39" t="s">
        <v>2178</v>
      </c>
      <c r="J5842" s="184" t="s">
        <v>6842</v>
      </c>
      <c r="K5842" s="217">
        <v>324</v>
      </c>
      <c r="L5842" s="98" t="s">
        <v>6843</v>
      </c>
    </row>
    <row r="5843" spans="1:12" ht="63.75" hidden="1" x14ac:dyDescent="0.2">
      <c r="A5843" s="3">
        <v>5837</v>
      </c>
      <c r="B5843" s="97">
        <v>7202</v>
      </c>
      <c r="C5843" s="508" t="s">
        <v>7411</v>
      </c>
      <c r="D5843" s="51">
        <v>2</v>
      </c>
      <c r="E5843" s="51"/>
      <c r="F5843" s="97" t="s">
        <v>5902</v>
      </c>
      <c r="G5843" s="508" t="s">
        <v>7412</v>
      </c>
      <c r="H5843" s="634">
        <v>7800</v>
      </c>
      <c r="I5843" s="39" t="s">
        <v>2178</v>
      </c>
      <c r="J5843" s="184" t="s">
        <v>6842</v>
      </c>
      <c r="K5843" s="217">
        <v>324</v>
      </c>
      <c r="L5843" s="98" t="s">
        <v>6843</v>
      </c>
    </row>
    <row r="5844" spans="1:12" ht="63.75" hidden="1" x14ac:dyDescent="0.2">
      <c r="A5844" s="3">
        <v>5838</v>
      </c>
      <c r="B5844" s="97">
        <v>7202</v>
      </c>
      <c r="C5844" s="508" t="s">
        <v>7413</v>
      </c>
      <c r="D5844" s="51">
        <v>2</v>
      </c>
      <c r="E5844" s="51"/>
      <c r="F5844" s="97" t="s">
        <v>5902</v>
      </c>
      <c r="G5844" s="508" t="s">
        <v>7414</v>
      </c>
      <c r="H5844" s="634">
        <v>16607</v>
      </c>
      <c r="I5844" s="39" t="s">
        <v>2178</v>
      </c>
      <c r="J5844" s="184" t="s">
        <v>6842</v>
      </c>
      <c r="K5844" s="217">
        <v>324</v>
      </c>
      <c r="L5844" s="98" t="s">
        <v>6843</v>
      </c>
    </row>
    <row r="5845" spans="1:12" ht="63.75" hidden="1" x14ac:dyDescent="0.2">
      <c r="A5845" s="3">
        <v>5839</v>
      </c>
      <c r="B5845" s="97">
        <v>7202</v>
      </c>
      <c r="C5845" s="508" t="s">
        <v>7415</v>
      </c>
      <c r="D5845" s="51">
        <v>2</v>
      </c>
      <c r="E5845" s="51"/>
      <c r="F5845" s="97" t="s">
        <v>5902</v>
      </c>
      <c r="G5845" s="508" t="s">
        <v>7416</v>
      </c>
      <c r="H5845" s="634">
        <v>14312</v>
      </c>
      <c r="I5845" s="39" t="s">
        <v>2178</v>
      </c>
      <c r="J5845" s="184" t="s">
        <v>6842</v>
      </c>
      <c r="K5845" s="217">
        <v>324</v>
      </c>
      <c r="L5845" s="98" t="s">
        <v>6843</v>
      </c>
    </row>
    <row r="5846" spans="1:12" ht="25.5" hidden="1" x14ac:dyDescent="0.2">
      <c r="A5846" s="3">
        <v>5840</v>
      </c>
      <c r="B5846" s="97">
        <v>7202</v>
      </c>
      <c r="C5846" s="508" t="s">
        <v>7425</v>
      </c>
      <c r="D5846" s="51">
        <v>5</v>
      </c>
      <c r="E5846" s="51"/>
      <c r="F5846" s="97" t="s">
        <v>5902</v>
      </c>
      <c r="G5846" s="508">
        <v>43211608</v>
      </c>
      <c r="H5846" s="634">
        <v>70000</v>
      </c>
      <c r="I5846" s="39" t="s">
        <v>47</v>
      </c>
      <c r="J5846" s="184" t="s">
        <v>5951</v>
      </c>
      <c r="K5846" s="217">
        <v>351</v>
      </c>
      <c r="L5846" s="98" t="s">
        <v>7426</v>
      </c>
    </row>
    <row r="5847" spans="1:12" ht="25.5" hidden="1" x14ac:dyDescent="0.2">
      <c r="A5847" s="3">
        <v>5841</v>
      </c>
      <c r="B5847" s="97">
        <v>7202</v>
      </c>
      <c r="C5847" s="508" t="s">
        <v>7427</v>
      </c>
      <c r="D5847" s="51">
        <v>5</v>
      </c>
      <c r="E5847" s="51"/>
      <c r="F5847" s="97" t="s">
        <v>5902</v>
      </c>
      <c r="G5847" s="508">
        <v>43211706</v>
      </c>
      <c r="H5847" s="634">
        <v>85000</v>
      </c>
      <c r="I5847" s="39" t="s">
        <v>47</v>
      </c>
      <c r="J5847" s="184" t="s">
        <v>5951</v>
      </c>
      <c r="K5847" s="217">
        <v>351</v>
      </c>
      <c r="L5847" s="98" t="s">
        <v>7428</v>
      </c>
    </row>
    <row r="5848" spans="1:12" ht="38.25" hidden="1" x14ac:dyDescent="0.2">
      <c r="A5848" s="3">
        <v>5842</v>
      </c>
      <c r="B5848" s="97">
        <v>7202</v>
      </c>
      <c r="C5848" s="508" t="s">
        <v>7429</v>
      </c>
      <c r="D5848" s="51">
        <v>5</v>
      </c>
      <c r="E5848" s="51"/>
      <c r="F5848" s="97" t="s">
        <v>5902</v>
      </c>
      <c r="G5848" s="508">
        <v>52161554</v>
      </c>
      <c r="H5848" s="634">
        <v>110000</v>
      </c>
      <c r="I5848" s="39" t="s">
        <v>47</v>
      </c>
      <c r="J5848" s="184" t="s">
        <v>5951</v>
      </c>
      <c r="K5848" s="217">
        <v>351</v>
      </c>
      <c r="L5848" s="98" t="s">
        <v>7430</v>
      </c>
    </row>
    <row r="5849" spans="1:12" ht="25.5" hidden="1" x14ac:dyDescent="0.2">
      <c r="A5849" s="3">
        <v>5843</v>
      </c>
      <c r="B5849" s="97">
        <v>7202</v>
      </c>
      <c r="C5849" s="508" t="s">
        <v>7435</v>
      </c>
      <c r="D5849" s="51">
        <v>120</v>
      </c>
      <c r="E5849" s="51"/>
      <c r="F5849" s="97" t="s">
        <v>5902</v>
      </c>
      <c r="G5849" s="508" t="s">
        <v>7436</v>
      </c>
      <c r="H5849" s="634">
        <v>550000</v>
      </c>
      <c r="I5849" s="39" t="s">
        <v>40</v>
      </c>
      <c r="J5849" s="184" t="s">
        <v>7437</v>
      </c>
      <c r="K5849" s="217">
        <v>374</v>
      </c>
      <c r="L5849" s="98" t="s">
        <v>7438</v>
      </c>
    </row>
    <row r="5850" spans="1:12" ht="25.5" hidden="1" x14ac:dyDescent="0.2">
      <c r="A5850" s="3">
        <v>5844</v>
      </c>
      <c r="B5850" s="97">
        <v>7202</v>
      </c>
      <c r="C5850" s="508" t="s">
        <v>7439</v>
      </c>
      <c r="D5850" s="51">
        <v>6</v>
      </c>
      <c r="E5850" s="51"/>
      <c r="F5850" s="97" t="s">
        <v>5902</v>
      </c>
      <c r="G5850" s="508">
        <v>50161509</v>
      </c>
      <c r="H5850" s="634">
        <v>12000</v>
      </c>
      <c r="I5850" s="39" t="s">
        <v>40</v>
      </c>
      <c r="J5850" s="184" t="s">
        <v>7437</v>
      </c>
      <c r="K5850" s="217">
        <v>374</v>
      </c>
      <c r="L5850" s="98" t="s">
        <v>7440</v>
      </c>
    </row>
    <row r="5851" spans="1:12" ht="25.5" hidden="1" x14ac:dyDescent="0.2">
      <c r="A5851" s="3">
        <v>5845</v>
      </c>
      <c r="B5851" s="97">
        <v>7202</v>
      </c>
      <c r="C5851" s="508" t="s">
        <v>7417</v>
      </c>
      <c r="D5851" s="51">
        <v>24</v>
      </c>
      <c r="E5851" s="51"/>
      <c r="F5851" s="97" t="s">
        <v>5902</v>
      </c>
      <c r="G5851" s="508">
        <v>44121701</v>
      </c>
      <c r="H5851" s="634">
        <v>4800</v>
      </c>
      <c r="I5851" s="39" t="s">
        <v>47</v>
      </c>
      <c r="J5851" s="184" t="s">
        <v>5951</v>
      </c>
      <c r="K5851" s="217">
        <v>350</v>
      </c>
      <c r="L5851" s="98" t="s">
        <v>7418</v>
      </c>
    </row>
    <row r="5852" spans="1:12" ht="38.25" hidden="1" x14ac:dyDescent="0.2">
      <c r="A5852" s="3">
        <v>5846</v>
      </c>
      <c r="B5852" s="97">
        <v>7202</v>
      </c>
      <c r="C5852" s="508" t="s">
        <v>7419</v>
      </c>
      <c r="D5852" s="51">
        <v>24</v>
      </c>
      <c r="E5852" s="51"/>
      <c r="F5852" s="97" t="s">
        <v>5902</v>
      </c>
      <c r="G5852" s="508">
        <v>44121706</v>
      </c>
      <c r="H5852" s="634">
        <v>4800</v>
      </c>
      <c r="I5852" s="39" t="s">
        <v>47</v>
      </c>
      <c r="J5852" s="184" t="s">
        <v>5951</v>
      </c>
      <c r="K5852" s="217">
        <v>350</v>
      </c>
      <c r="L5852" s="98" t="s">
        <v>7420</v>
      </c>
    </row>
    <row r="5853" spans="1:12" ht="25.5" hidden="1" x14ac:dyDescent="0.2">
      <c r="A5853" s="3">
        <v>5847</v>
      </c>
      <c r="B5853" s="97">
        <v>7202</v>
      </c>
      <c r="C5853" s="508" t="s">
        <v>7421</v>
      </c>
      <c r="D5853" s="51">
        <v>12</v>
      </c>
      <c r="E5853" s="51"/>
      <c r="F5853" s="97" t="s">
        <v>5902</v>
      </c>
      <c r="G5853" s="508">
        <v>60121501</v>
      </c>
      <c r="H5853" s="634">
        <v>12000</v>
      </c>
      <c r="I5853" s="39" t="s">
        <v>47</v>
      </c>
      <c r="J5853" s="184" t="s">
        <v>5951</v>
      </c>
      <c r="K5853" s="217">
        <v>350</v>
      </c>
      <c r="L5853" s="98" t="s">
        <v>7422</v>
      </c>
    </row>
    <row r="5854" spans="1:12" ht="25.5" hidden="1" x14ac:dyDescent="0.2">
      <c r="A5854" s="3">
        <v>5848</v>
      </c>
      <c r="B5854" s="97">
        <v>7202</v>
      </c>
      <c r="C5854" s="508" t="s">
        <v>7423</v>
      </c>
      <c r="D5854" s="51">
        <v>10</v>
      </c>
      <c r="E5854" s="51"/>
      <c r="F5854" s="97" t="s">
        <v>5902</v>
      </c>
      <c r="G5854" s="508">
        <v>44121708</v>
      </c>
      <c r="H5854" s="634">
        <v>10000</v>
      </c>
      <c r="I5854" s="39" t="s">
        <v>47</v>
      </c>
      <c r="J5854" s="184" t="s">
        <v>5951</v>
      </c>
      <c r="K5854" s="217">
        <v>350</v>
      </c>
      <c r="L5854" s="98" t="s">
        <v>7424</v>
      </c>
    </row>
    <row r="5855" spans="1:12" ht="25.5" hidden="1" x14ac:dyDescent="0.2">
      <c r="A5855" s="3">
        <v>5849</v>
      </c>
      <c r="B5855" s="97">
        <v>7202</v>
      </c>
      <c r="C5855" s="98" t="s">
        <v>7431</v>
      </c>
      <c r="D5855" s="51">
        <v>2</v>
      </c>
      <c r="E5855" s="51"/>
      <c r="F5855" s="97" t="s">
        <v>5902</v>
      </c>
      <c r="G5855" s="333" t="s">
        <v>7432</v>
      </c>
      <c r="H5855" s="634">
        <v>40000</v>
      </c>
      <c r="I5855" s="39" t="s">
        <v>47</v>
      </c>
      <c r="J5855" s="534" t="s">
        <v>5951</v>
      </c>
      <c r="K5855" s="382">
        <v>351</v>
      </c>
      <c r="L5855" s="508" t="s">
        <v>6830</v>
      </c>
    </row>
    <row r="5856" spans="1:12" ht="38.25" hidden="1" x14ac:dyDescent="0.2">
      <c r="A5856" s="3">
        <v>5850</v>
      </c>
      <c r="B5856" s="97">
        <v>7202</v>
      </c>
      <c r="C5856" s="98" t="s">
        <v>7433</v>
      </c>
      <c r="D5856" s="39">
        <v>2</v>
      </c>
      <c r="E5856" s="39"/>
      <c r="F5856" s="97" t="s">
        <v>5902</v>
      </c>
      <c r="G5856" s="333">
        <v>44103103</v>
      </c>
      <c r="H5856" s="638">
        <v>300000</v>
      </c>
      <c r="I5856" s="39" t="s">
        <v>47</v>
      </c>
      <c r="J5856" s="534" t="s">
        <v>5951</v>
      </c>
      <c r="K5856" s="382">
        <v>352</v>
      </c>
      <c r="L5856" s="508" t="s">
        <v>7434</v>
      </c>
    </row>
    <row r="5857" spans="1:12" ht="25.5" hidden="1" x14ac:dyDescent="0.2">
      <c r="A5857" s="3">
        <v>5851</v>
      </c>
      <c r="B5857" s="97">
        <v>7410</v>
      </c>
      <c r="C5857" s="98" t="s">
        <v>7441</v>
      </c>
      <c r="D5857" s="97" t="s">
        <v>7442</v>
      </c>
      <c r="E5857" s="97"/>
      <c r="F5857" s="97" t="s">
        <v>5902</v>
      </c>
      <c r="G5857" s="160">
        <v>78181597</v>
      </c>
      <c r="H5857" s="557">
        <v>25000</v>
      </c>
      <c r="I5857" s="97" t="s">
        <v>295</v>
      </c>
      <c r="J5857" s="309">
        <v>45261</v>
      </c>
      <c r="K5857" s="97">
        <v>250</v>
      </c>
      <c r="L5857" s="98" t="s">
        <v>7443</v>
      </c>
    </row>
    <row r="5858" spans="1:12" hidden="1" x14ac:dyDescent="0.2">
      <c r="A5858" s="3">
        <v>5852</v>
      </c>
      <c r="B5858" s="97">
        <v>7410</v>
      </c>
      <c r="C5858" s="98" t="s">
        <v>7444</v>
      </c>
      <c r="D5858" s="97" t="s">
        <v>7445</v>
      </c>
      <c r="E5858" s="97"/>
      <c r="F5858" s="97" t="s">
        <v>5902</v>
      </c>
      <c r="G5858" s="160">
        <v>24131513</v>
      </c>
      <c r="H5858" s="557" t="s">
        <v>9018</v>
      </c>
      <c r="I5858" s="97" t="s">
        <v>4710</v>
      </c>
      <c r="J5858" s="309">
        <v>45078</v>
      </c>
      <c r="K5858" s="160">
        <v>269</v>
      </c>
      <c r="L5858" s="170" t="s">
        <v>7446</v>
      </c>
    </row>
    <row r="5859" spans="1:12" ht="25.5" hidden="1" x14ac:dyDescent="0.2">
      <c r="A5859" s="3">
        <v>5853</v>
      </c>
      <c r="B5859" s="97">
        <v>7410</v>
      </c>
      <c r="C5859" s="98" t="s">
        <v>7447</v>
      </c>
      <c r="D5859" s="97">
        <v>20</v>
      </c>
      <c r="E5859" s="97"/>
      <c r="F5859" s="97" t="s">
        <v>5902</v>
      </c>
      <c r="G5859" s="160">
        <v>15121502</v>
      </c>
      <c r="H5859" s="557">
        <v>426.46199999999999</v>
      </c>
      <c r="I5859" s="97" t="s">
        <v>301</v>
      </c>
      <c r="J5859" s="309">
        <v>45078</v>
      </c>
      <c r="K5859" s="97">
        <v>269</v>
      </c>
      <c r="L5859" s="170" t="s">
        <v>7446</v>
      </c>
    </row>
    <row r="5860" spans="1:12" hidden="1" x14ac:dyDescent="0.2">
      <c r="A5860" s="3">
        <v>5854</v>
      </c>
      <c r="B5860" s="97">
        <v>7410</v>
      </c>
      <c r="C5860" s="98" t="s">
        <v>7448</v>
      </c>
      <c r="D5860" s="97">
        <v>3</v>
      </c>
      <c r="E5860" s="97"/>
      <c r="F5860" s="97" t="s">
        <v>5902</v>
      </c>
      <c r="G5860" s="160">
        <v>15121504</v>
      </c>
      <c r="H5860" s="557">
        <v>77000</v>
      </c>
      <c r="I5860" s="97" t="s">
        <v>301</v>
      </c>
      <c r="J5860" s="309">
        <v>45261</v>
      </c>
      <c r="K5860" s="97">
        <v>269</v>
      </c>
      <c r="L5860" s="170" t="s">
        <v>7449</v>
      </c>
    </row>
    <row r="5861" spans="1:12" ht="38.25" hidden="1" x14ac:dyDescent="0.2">
      <c r="A5861" s="3">
        <v>5855</v>
      </c>
      <c r="B5861" s="97">
        <v>7410</v>
      </c>
      <c r="C5861" s="98" t="s">
        <v>7450</v>
      </c>
      <c r="D5861" s="97" t="s">
        <v>7451</v>
      </c>
      <c r="E5861" s="97"/>
      <c r="F5861" s="97" t="s">
        <v>5902</v>
      </c>
      <c r="G5861" s="160">
        <v>15121501</v>
      </c>
      <c r="H5861" s="557">
        <v>115000</v>
      </c>
      <c r="I5861" s="97" t="s">
        <v>301</v>
      </c>
      <c r="J5861" s="309">
        <v>45261</v>
      </c>
      <c r="K5861" s="97">
        <v>269</v>
      </c>
      <c r="L5861" s="98" t="s">
        <v>7452</v>
      </c>
    </row>
    <row r="5862" spans="1:12" hidden="1" x14ac:dyDescent="0.2">
      <c r="A5862" s="3">
        <v>5856</v>
      </c>
      <c r="B5862" s="97">
        <v>7410</v>
      </c>
      <c r="C5862" s="98" t="s">
        <v>7453</v>
      </c>
      <c r="D5862" s="97" t="s">
        <v>4253</v>
      </c>
      <c r="E5862" s="97"/>
      <c r="F5862" s="97" t="s">
        <v>5902</v>
      </c>
      <c r="G5862" s="160">
        <v>42132205</v>
      </c>
      <c r="H5862" s="557">
        <v>20000</v>
      </c>
      <c r="I5862" s="97" t="s">
        <v>2140</v>
      </c>
      <c r="J5862" s="309">
        <v>45261</v>
      </c>
      <c r="K5862" s="97">
        <v>274</v>
      </c>
      <c r="L5862" s="170" t="s">
        <v>7449</v>
      </c>
    </row>
    <row r="5863" spans="1:12" ht="51" hidden="1" x14ac:dyDescent="0.2">
      <c r="A5863" s="3">
        <v>5857</v>
      </c>
      <c r="B5863" s="97">
        <v>7410</v>
      </c>
      <c r="C5863" s="98" t="s">
        <v>7454</v>
      </c>
      <c r="D5863" s="97">
        <v>50</v>
      </c>
      <c r="E5863" s="97"/>
      <c r="F5863" s="97" t="s">
        <v>5902</v>
      </c>
      <c r="G5863" s="160">
        <v>31211502</v>
      </c>
      <c r="H5863" s="557">
        <v>155000</v>
      </c>
      <c r="I5863" s="97" t="s">
        <v>4711</v>
      </c>
      <c r="J5863" s="309">
        <v>45170</v>
      </c>
      <c r="K5863" s="160">
        <v>277</v>
      </c>
      <c r="L5863" s="170" t="s">
        <v>7446</v>
      </c>
    </row>
    <row r="5864" spans="1:12" ht="38.25" hidden="1" x14ac:dyDescent="0.2">
      <c r="A5864" s="3">
        <v>5858</v>
      </c>
      <c r="B5864" s="97">
        <v>7410</v>
      </c>
      <c r="C5864" s="98" t="s">
        <v>7455</v>
      </c>
      <c r="D5864" s="97">
        <v>20</v>
      </c>
      <c r="E5864" s="97"/>
      <c r="F5864" s="97" t="s">
        <v>5902</v>
      </c>
      <c r="G5864" s="160">
        <v>31211501</v>
      </c>
      <c r="H5864" s="557">
        <v>135000</v>
      </c>
      <c r="I5864" s="97" t="s">
        <v>4711</v>
      </c>
      <c r="J5864" s="309">
        <v>45170</v>
      </c>
      <c r="K5864" s="160">
        <v>277</v>
      </c>
      <c r="L5864" s="170" t="s">
        <v>7446</v>
      </c>
    </row>
    <row r="5865" spans="1:12" ht="38.25" hidden="1" x14ac:dyDescent="0.2">
      <c r="A5865" s="3">
        <v>5859</v>
      </c>
      <c r="B5865" s="97">
        <v>7410</v>
      </c>
      <c r="C5865" s="98" t="s">
        <v>7456</v>
      </c>
      <c r="D5865" s="97">
        <v>10</v>
      </c>
      <c r="E5865" s="97"/>
      <c r="F5865" s="97" t="s">
        <v>5902</v>
      </c>
      <c r="G5865" s="160">
        <v>31211501</v>
      </c>
      <c r="H5865" s="557">
        <v>155000</v>
      </c>
      <c r="I5865" s="97" t="s">
        <v>4711</v>
      </c>
      <c r="J5865" s="309">
        <v>45170</v>
      </c>
      <c r="K5865" s="160">
        <v>277</v>
      </c>
      <c r="L5865" s="170" t="s">
        <v>7446</v>
      </c>
    </row>
    <row r="5866" spans="1:12" ht="38.25" hidden="1" x14ac:dyDescent="0.2">
      <c r="A5866" s="3">
        <v>5860</v>
      </c>
      <c r="B5866" s="97">
        <v>7410</v>
      </c>
      <c r="C5866" s="98" t="s">
        <v>7457</v>
      </c>
      <c r="D5866" s="97">
        <v>15</v>
      </c>
      <c r="E5866" s="97"/>
      <c r="F5866" s="97" t="s">
        <v>5902</v>
      </c>
      <c r="G5866" s="160">
        <v>31211501</v>
      </c>
      <c r="H5866" s="557">
        <v>200000</v>
      </c>
      <c r="I5866" s="97" t="s">
        <v>4711</v>
      </c>
      <c r="J5866" s="309">
        <v>45170</v>
      </c>
      <c r="K5866" s="160">
        <v>277</v>
      </c>
      <c r="L5866" s="170" t="s">
        <v>7446</v>
      </c>
    </row>
    <row r="5867" spans="1:12" ht="38.25" hidden="1" x14ac:dyDescent="0.2">
      <c r="A5867" s="3">
        <v>5861</v>
      </c>
      <c r="B5867" s="97">
        <v>7410</v>
      </c>
      <c r="C5867" s="98" t="s">
        <v>7457</v>
      </c>
      <c r="D5867" s="97">
        <v>15</v>
      </c>
      <c r="E5867" s="97"/>
      <c r="F5867" s="97" t="s">
        <v>5902</v>
      </c>
      <c r="G5867" s="160">
        <v>31211501</v>
      </c>
      <c r="H5867" s="557">
        <v>200000</v>
      </c>
      <c r="I5867" s="97" t="s">
        <v>4711</v>
      </c>
      <c r="J5867" s="309">
        <v>45170</v>
      </c>
      <c r="K5867" s="160">
        <v>277</v>
      </c>
      <c r="L5867" s="170" t="s">
        <v>7446</v>
      </c>
    </row>
    <row r="5868" spans="1:12" ht="51" hidden="1" x14ac:dyDescent="0.2">
      <c r="A5868" s="3">
        <v>5862</v>
      </c>
      <c r="B5868" s="97">
        <v>7410</v>
      </c>
      <c r="C5868" s="98" t="s">
        <v>7458</v>
      </c>
      <c r="D5868" s="97">
        <v>15</v>
      </c>
      <c r="E5868" s="97"/>
      <c r="F5868" s="97" t="s">
        <v>5902</v>
      </c>
      <c r="G5868" s="160">
        <v>31211514</v>
      </c>
      <c r="H5868" s="557">
        <v>200000</v>
      </c>
      <c r="I5868" s="97" t="s">
        <v>4711</v>
      </c>
      <c r="J5868" s="309">
        <v>45170</v>
      </c>
      <c r="K5868" s="160">
        <v>277</v>
      </c>
      <c r="L5868" s="170" t="s">
        <v>7446</v>
      </c>
    </row>
    <row r="5869" spans="1:12" hidden="1" x14ac:dyDescent="0.2">
      <c r="A5869" s="3">
        <v>5863</v>
      </c>
      <c r="B5869" s="97">
        <v>7410</v>
      </c>
      <c r="C5869" s="98" t="s">
        <v>7459</v>
      </c>
      <c r="D5869" s="97" t="s">
        <v>7460</v>
      </c>
      <c r="E5869" s="97"/>
      <c r="F5869" s="97" t="s">
        <v>5902</v>
      </c>
      <c r="G5869" s="160">
        <v>31211803</v>
      </c>
      <c r="H5869" s="557">
        <v>940000</v>
      </c>
      <c r="I5869" s="97" t="s">
        <v>306</v>
      </c>
      <c r="J5869" s="309">
        <v>45078</v>
      </c>
      <c r="K5869" s="160">
        <v>277</v>
      </c>
      <c r="L5869" s="170" t="s">
        <v>7446</v>
      </c>
    </row>
    <row r="5870" spans="1:12" ht="25.5" hidden="1" x14ac:dyDescent="0.2">
      <c r="A5870" s="3">
        <v>5864</v>
      </c>
      <c r="B5870" s="97">
        <v>7410</v>
      </c>
      <c r="C5870" s="98" t="s">
        <v>7461</v>
      </c>
      <c r="D5870" s="97">
        <v>1</v>
      </c>
      <c r="E5870" s="97"/>
      <c r="F5870" s="97" t="s">
        <v>5902</v>
      </c>
      <c r="G5870" s="160">
        <v>51471901</v>
      </c>
      <c r="H5870" s="557">
        <v>115000</v>
      </c>
      <c r="I5870" s="97" t="s">
        <v>4711</v>
      </c>
      <c r="J5870" s="309">
        <v>45261</v>
      </c>
      <c r="K5870" s="97">
        <v>277</v>
      </c>
      <c r="L5870" s="98" t="s">
        <v>7462</v>
      </c>
    </row>
    <row r="5871" spans="1:12" ht="38.25" hidden="1" x14ac:dyDescent="0.2">
      <c r="A5871" s="3">
        <v>5865</v>
      </c>
      <c r="B5871" s="97">
        <v>7410</v>
      </c>
      <c r="C5871" s="98" t="s">
        <v>7463</v>
      </c>
      <c r="D5871" s="97">
        <v>20</v>
      </c>
      <c r="E5871" s="97"/>
      <c r="F5871" s="97" t="s">
        <v>5902</v>
      </c>
      <c r="G5871" s="160">
        <v>12142106</v>
      </c>
      <c r="H5871" s="557">
        <v>3100000</v>
      </c>
      <c r="I5871" s="97" t="s">
        <v>4711</v>
      </c>
      <c r="J5871" s="309">
        <v>45170</v>
      </c>
      <c r="K5871" s="160">
        <v>278</v>
      </c>
      <c r="L5871" s="98" t="s">
        <v>7464</v>
      </c>
    </row>
    <row r="5872" spans="1:12" ht="25.5" hidden="1" x14ac:dyDescent="0.2">
      <c r="A5872" s="3">
        <v>5866</v>
      </c>
      <c r="B5872" s="97">
        <v>7410</v>
      </c>
      <c r="C5872" s="98" t="s">
        <v>7465</v>
      </c>
      <c r="D5872" s="97">
        <v>15</v>
      </c>
      <c r="E5872" s="97"/>
      <c r="F5872" s="97" t="s">
        <v>5902</v>
      </c>
      <c r="G5872" s="160">
        <v>12142106</v>
      </c>
      <c r="H5872" s="557">
        <v>2850000</v>
      </c>
      <c r="I5872" s="97" t="s">
        <v>4711</v>
      </c>
      <c r="J5872" s="309">
        <v>45170</v>
      </c>
      <c r="K5872" s="160">
        <v>278</v>
      </c>
      <c r="L5872" s="98" t="s">
        <v>7464</v>
      </c>
    </row>
    <row r="5873" spans="1:12" ht="25.5" hidden="1" x14ac:dyDescent="0.2">
      <c r="A5873" s="3">
        <v>5867</v>
      </c>
      <c r="B5873" s="97">
        <v>7410</v>
      </c>
      <c r="C5873" s="98" t="s">
        <v>7466</v>
      </c>
      <c r="D5873" s="97">
        <v>10</v>
      </c>
      <c r="E5873" s="97"/>
      <c r="F5873" s="97" t="s">
        <v>5902</v>
      </c>
      <c r="G5873" s="160">
        <v>30111601</v>
      </c>
      <c r="H5873" s="557">
        <v>500000</v>
      </c>
      <c r="I5873" s="97" t="s">
        <v>4711</v>
      </c>
      <c r="J5873" s="309">
        <v>45170</v>
      </c>
      <c r="K5873" s="160">
        <v>278</v>
      </c>
      <c r="L5873" s="98" t="s">
        <v>7464</v>
      </c>
    </row>
    <row r="5874" spans="1:12" ht="38.25" hidden="1" x14ac:dyDescent="0.2">
      <c r="A5874" s="3">
        <v>5868</v>
      </c>
      <c r="B5874" s="97">
        <v>7410</v>
      </c>
      <c r="C5874" s="98" t="s">
        <v>7467</v>
      </c>
      <c r="D5874" s="97">
        <v>20</v>
      </c>
      <c r="E5874" s="97"/>
      <c r="F5874" s="97" t="s">
        <v>5902</v>
      </c>
      <c r="G5874" s="160">
        <v>31201632</v>
      </c>
      <c r="H5874" s="557">
        <v>360000</v>
      </c>
      <c r="I5874" s="97" t="s">
        <v>4711</v>
      </c>
      <c r="J5874" s="309">
        <v>45170</v>
      </c>
      <c r="K5874" s="160">
        <v>278</v>
      </c>
      <c r="L5874" s="98" t="s">
        <v>7464</v>
      </c>
    </row>
    <row r="5875" spans="1:12" ht="51" hidden="1" x14ac:dyDescent="0.2">
      <c r="A5875" s="3">
        <v>5869</v>
      </c>
      <c r="B5875" s="97">
        <v>7410</v>
      </c>
      <c r="C5875" s="98" t="s">
        <v>7468</v>
      </c>
      <c r="D5875" s="97">
        <v>15</v>
      </c>
      <c r="E5875" s="97"/>
      <c r="F5875" s="97" t="s">
        <v>5902</v>
      </c>
      <c r="G5875" s="160">
        <v>31201632</v>
      </c>
      <c r="H5875" s="557">
        <v>125.346</v>
      </c>
      <c r="I5875" s="97" t="s">
        <v>4711</v>
      </c>
      <c r="J5875" s="309">
        <v>45078</v>
      </c>
      <c r="K5875" s="97">
        <v>278</v>
      </c>
      <c r="L5875" s="170" t="s">
        <v>7446</v>
      </c>
    </row>
    <row r="5876" spans="1:12" ht="38.25" hidden="1" x14ac:dyDescent="0.2">
      <c r="A5876" s="3">
        <v>5870</v>
      </c>
      <c r="B5876" s="97">
        <v>7410</v>
      </c>
      <c r="C5876" s="98" t="s">
        <v>7469</v>
      </c>
      <c r="D5876" s="97">
        <v>10</v>
      </c>
      <c r="E5876" s="97"/>
      <c r="F5876" s="97" t="s">
        <v>5902</v>
      </c>
      <c r="G5876" s="160">
        <v>31201623</v>
      </c>
      <c r="H5876" s="557">
        <v>67.744</v>
      </c>
      <c r="I5876" s="97" t="s">
        <v>4711</v>
      </c>
      <c r="J5876" s="309">
        <v>45078</v>
      </c>
      <c r="K5876" s="97">
        <v>278</v>
      </c>
      <c r="L5876" s="170" t="s">
        <v>7446</v>
      </c>
    </row>
    <row r="5877" spans="1:12" ht="38.25" hidden="1" x14ac:dyDescent="0.2">
      <c r="A5877" s="3">
        <v>5871</v>
      </c>
      <c r="B5877" s="97">
        <v>7410</v>
      </c>
      <c r="C5877" s="98" t="s">
        <v>7470</v>
      </c>
      <c r="D5877" s="97">
        <v>10</v>
      </c>
      <c r="E5877" s="97"/>
      <c r="F5877" s="97" t="s">
        <v>5902</v>
      </c>
      <c r="G5877" s="160">
        <v>31201623</v>
      </c>
      <c r="H5877" s="557">
        <v>67.744</v>
      </c>
      <c r="I5877" s="97" t="s">
        <v>4711</v>
      </c>
      <c r="J5877" s="309">
        <v>45078</v>
      </c>
      <c r="K5877" s="97">
        <v>278</v>
      </c>
      <c r="L5877" s="170" t="s">
        <v>7446</v>
      </c>
    </row>
    <row r="5878" spans="1:12" ht="25.5" hidden="1" x14ac:dyDescent="0.2">
      <c r="A5878" s="3">
        <v>5872</v>
      </c>
      <c r="B5878" s="97">
        <v>7410</v>
      </c>
      <c r="C5878" s="98" t="s">
        <v>7471</v>
      </c>
      <c r="D5878" s="97">
        <v>10</v>
      </c>
      <c r="E5878" s="97"/>
      <c r="F5878" s="97" t="s">
        <v>5902</v>
      </c>
      <c r="G5878" s="160">
        <v>31201623</v>
      </c>
      <c r="H5878" s="557">
        <v>67.744</v>
      </c>
      <c r="I5878" s="97" t="s">
        <v>4711</v>
      </c>
      <c r="J5878" s="309">
        <v>45078</v>
      </c>
      <c r="K5878" s="97">
        <v>278</v>
      </c>
      <c r="L5878" s="170" t="s">
        <v>7446</v>
      </c>
    </row>
    <row r="5879" spans="1:12" ht="38.25" hidden="1" x14ac:dyDescent="0.2">
      <c r="A5879" s="3">
        <v>5873</v>
      </c>
      <c r="B5879" s="97">
        <v>7410</v>
      </c>
      <c r="C5879" s="98" t="s">
        <v>7472</v>
      </c>
      <c r="D5879" s="97">
        <v>3</v>
      </c>
      <c r="E5879" s="97"/>
      <c r="F5879" s="97" t="s">
        <v>5902</v>
      </c>
      <c r="G5879" s="160">
        <v>31201623</v>
      </c>
      <c r="H5879" s="557">
        <v>20.51</v>
      </c>
      <c r="I5879" s="97" t="s">
        <v>306</v>
      </c>
      <c r="J5879" s="309">
        <v>45078</v>
      </c>
      <c r="K5879" s="97">
        <v>278</v>
      </c>
      <c r="L5879" s="170" t="s">
        <v>7446</v>
      </c>
    </row>
    <row r="5880" spans="1:12" ht="38.25" hidden="1" x14ac:dyDescent="0.2">
      <c r="A5880" s="3">
        <v>5874</v>
      </c>
      <c r="B5880" s="97">
        <v>7410</v>
      </c>
      <c r="C5880" s="98" t="s">
        <v>7473</v>
      </c>
      <c r="D5880" s="97">
        <v>208</v>
      </c>
      <c r="E5880" s="97"/>
      <c r="F5880" s="97" t="s">
        <v>5902</v>
      </c>
      <c r="G5880" s="160">
        <v>47131821</v>
      </c>
      <c r="H5880" s="557">
        <v>333.17700000000002</v>
      </c>
      <c r="I5880" s="97" t="s">
        <v>306</v>
      </c>
      <c r="J5880" s="309">
        <v>45078</v>
      </c>
      <c r="K5880" s="97">
        <v>278</v>
      </c>
      <c r="L5880" s="170" t="s">
        <v>7446</v>
      </c>
    </row>
    <row r="5881" spans="1:12" ht="38.25" hidden="1" x14ac:dyDescent="0.2">
      <c r="A5881" s="3">
        <v>5875</v>
      </c>
      <c r="B5881" s="97">
        <v>7410</v>
      </c>
      <c r="C5881" s="98" t="s">
        <v>7474</v>
      </c>
      <c r="D5881" s="97">
        <v>1</v>
      </c>
      <c r="E5881" s="97"/>
      <c r="F5881" s="97" t="s">
        <v>5902</v>
      </c>
      <c r="G5881" s="160">
        <v>47131805</v>
      </c>
      <c r="H5881" s="557">
        <v>11250</v>
      </c>
      <c r="I5881" s="97" t="s">
        <v>306</v>
      </c>
      <c r="J5881" s="309">
        <v>45261</v>
      </c>
      <c r="K5881" s="160">
        <v>278</v>
      </c>
      <c r="L5881" s="98" t="s">
        <v>7475</v>
      </c>
    </row>
    <row r="5882" spans="1:12" ht="38.25" hidden="1" x14ac:dyDescent="0.2">
      <c r="A5882" s="3">
        <v>5876</v>
      </c>
      <c r="B5882" s="97">
        <v>7410</v>
      </c>
      <c r="C5882" s="98" t="s">
        <v>7476</v>
      </c>
      <c r="D5882" s="97">
        <v>4</v>
      </c>
      <c r="E5882" s="97"/>
      <c r="F5882" s="97" t="s">
        <v>5902</v>
      </c>
      <c r="G5882" s="160">
        <v>47131805</v>
      </c>
      <c r="H5882" s="557">
        <v>16000</v>
      </c>
      <c r="I5882" s="97" t="s">
        <v>306</v>
      </c>
      <c r="J5882" s="309">
        <v>45261</v>
      </c>
      <c r="K5882" s="160">
        <v>278</v>
      </c>
      <c r="L5882" s="98" t="s">
        <v>7477</v>
      </c>
    </row>
    <row r="5883" spans="1:12" ht="25.5" hidden="1" x14ac:dyDescent="0.2">
      <c r="A5883" s="3">
        <v>5877</v>
      </c>
      <c r="B5883" s="97">
        <v>7410</v>
      </c>
      <c r="C5883" s="98" t="s">
        <v>7478</v>
      </c>
      <c r="D5883" s="97">
        <v>3</v>
      </c>
      <c r="E5883" s="97"/>
      <c r="F5883" s="97" t="s">
        <v>5902</v>
      </c>
      <c r="G5883" s="160">
        <v>47131802</v>
      </c>
      <c r="H5883" s="557">
        <v>23000</v>
      </c>
      <c r="I5883" s="97" t="s">
        <v>306</v>
      </c>
      <c r="J5883" s="309">
        <v>45261</v>
      </c>
      <c r="K5883" s="160">
        <v>278</v>
      </c>
      <c r="L5883" s="98" t="s">
        <v>7479</v>
      </c>
    </row>
    <row r="5884" spans="1:12" ht="25.5" hidden="1" x14ac:dyDescent="0.2">
      <c r="A5884" s="3">
        <v>5878</v>
      </c>
      <c r="B5884" s="97">
        <v>7410</v>
      </c>
      <c r="C5884" s="98" t="s">
        <v>7480</v>
      </c>
      <c r="D5884" s="97" t="s">
        <v>7481</v>
      </c>
      <c r="E5884" s="97"/>
      <c r="F5884" s="97" t="s">
        <v>5902</v>
      </c>
      <c r="G5884" s="160">
        <v>12352302</v>
      </c>
      <c r="H5884" s="557">
        <v>25000</v>
      </c>
      <c r="I5884" s="97" t="s">
        <v>306</v>
      </c>
      <c r="J5884" s="309">
        <v>45261</v>
      </c>
      <c r="K5884" s="160">
        <v>278</v>
      </c>
      <c r="L5884" s="98" t="s">
        <v>7482</v>
      </c>
    </row>
    <row r="5885" spans="1:12" ht="25.5" hidden="1" x14ac:dyDescent="0.2">
      <c r="A5885" s="3">
        <v>5879</v>
      </c>
      <c r="B5885" s="97">
        <v>7410</v>
      </c>
      <c r="C5885" s="98" t="s">
        <v>7483</v>
      </c>
      <c r="D5885" s="97">
        <v>6</v>
      </c>
      <c r="E5885" s="97"/>
      <c r="F5885" s="97" t="s">
        <v>5902</v>
      </c>
      <c r="G5885" s="160">
        <v>47131805</v>
      </c>
      <c r="H5885" s="557">
        <v>51000</v>
      </c>
      <c r="I5885" s="97" t="s">
        <v>306</v>
      </c>
      <c r="J5885" s="309">
        <v>45261</v>
      </c>
      <c r="K5885" s="97">
        <v>278</v>
      </c>
      <c r="L5885" s="98" t="s">
        <v>7484</v>
      </c>
    </row>
    <row r="5886" spans="1:12" ht="51" hidden="1" x14ac:dyDescent="0.2">
      <c r="A5886" s="3">
        <v>5880</v>
      </c>
      <c r="B5886" s="97">
        <v>7410</v>
      </c>
      <c r="C5886" s="98" t="s">
        <v>7485</v>
      </c>
      <c r="D5886" s="97">
        <v>4</v>
      </c>
      <c r="E5886" s="97"/>
      <c r="F5886" s="97" t="s">
        <v>5902</v>
      </c>
      <c r="G5886" s="160">
        <v>31211801</v>
      </c>
      <c r="H5886" s="557">
        <v>90000</v>
      </c>
      <c r="I5886" s="97" t="s">
        <v>306</v>
      </c>
      <c r="J5886" s="309">
        <v>45261</v>
      </c>
      <c r="K5886" s="97">
        <v>278</v>
      </c>
      <c r="L5886" s="98" t="s">
        <v>7486</v>
      </c>
    </row>
    <row r="5887" spans="1:12" ht="38.25" hidden="1" x14ac:dyDescent="0.2">
      <c r="A5887" s="3">
        <v>5881</v>
      </c>
      <c r="B5887" s="97">
        <v>7410</v>
      </c>
      <c r="C5887" s="98" t="s">
        <v>7487</v>
      </c>
      <c r="D5887" s="97">
        <v>4</v>
      </c>
      <c r="E5887" s="97"/>
      <c r="F5887" s="97" t="s">
        <v>5902</v>
      </c>
      <c r="G5887" s="160">
        <v>15121597</v>
      </c>
      <c r="H5887" s="557">
        <v>92000</v>
      </c>
      <c r="I5887" s="97" t="s">
        <v>306</v>
      </c>
      <c r="J5887" s="309">
        <v>45261</v>
      </c>
      <c r="K5887" s="97">
        <v>278</v>
      </c>
      <c r="L5887" s="98"/>
    </row>
    <row r="5888" spans="1:12" ht="38.25" hidden="1" x14ac:dyDescent="0.2">
      <c r="A5888" s="3">
        <v>5882</v>
      </c>
      <c r="B5888" s="97">
        <v>7410</v>
      </c>
      <c r="C5888" s="98" t="s">
        <v>7488</v>
      </c>
      <c r="D5888" s="97">
        <v>4</v>
      </c>
      <c r="E5888" s="97"/>
      <c r="F5888" s="97" t="s">
        <v>5902</v>
      </c>
      <c r="G5888" s="160">
        <v>44103108</v>
      </c>
      <c r="H5888" s="557">
        <v>83000</v>
      </c>
      <c r="I5888" s="97" t="s">
        <v>306</v>
      </c>
      <c r="J5888" s="309">
        <v>45261</v>
      </c>
      <c r="K5888" s="97">
        <v>278</v>
      </c>
      <c r="L5888" s="98"/>
    </row>
    <row r="5889" spans="1:12" hidden="1" x14ac:dyDescent="0.2">
      <c r="A5889" s="3">
        <v>5883</v>
      </c>
      <c r="B5889" s="97">
        <v>7410</v>
      </c>
      <c r="C5889" s="98" t="s">
        <v>7489</v>
      </c>
      <c r="D5889" s="97">
        <v>30</v>
      </c>
      <c r="E5889" s="97"/>
      <c r="F5889" s="97" t="s">
        <v>5902</v>
      </c>
      <c r="G5889" s="160">
        <v>26111702</v>
      </c>
      <c r="H5889" s="557">
        <v>60000</v>
      </c>
      <c r="I5889" s="97" t="s">
        <v>4712</v>
      </c>
      <c r="J5889" s="309">
        <v>45261</v>
      </c>
      <c r="K5889" s="97">
        <v>304</v>
      </c>
      <c r="L5889" s="170" t="s">
        <v>7490</v>
      </c>
    </row>
    <row r="5890" spans="1:12" ht="51" hidden="1" x14ac:dyDescent="0.2">
      <c r="A5890" s="3">
        <v>5884</v>
      </c>
      <c r="B5890" s="97">
        <v>7410</v>
      </c>
      <c r="C5890" s="98" t="s">
        <v>7491</v>
      </c>
      <c r="D5890" s="97">
        <v>10</v>
      </c>
      <c r="E5890" s="97"/>
      <c r="F5890" s="97" t="s">
        <v>5902</v>
      </c>
      <c r="G5890" s="160">
        <v>39121627</v>
      </c>
      <c r="H5890" s="557">
        <v>10000</v>
      </c>
      <c r="I5890" s="97" t="s">
        <v>4712</v>
      </c>
      <c r="J5890" s="309">
        <v>45261</v>
      </c>
      <c r="K5890" s="160">
        <v>304</v>
      </c>
      <c r="L5890" s="98" t="s">
        <v>7492</v>
      </c>
    </row>
    <row r="5891" spans="1:12" ht="51" hidden="1" x14ac:dyDescent="0.2">
      <c r="A5891" s="3">
        <v>5885</v>
      </c>
      <c r="B5891" s="97">
        <v>7410</v>
      </c>
      <c r="C5891" s="98" t="s">
        <v>7493</v>
      </c>
      <c r="D5891" s="97">
        <v>10</v>
      </c>
      <c r="E5891" s="97"/>
      <c r="F5891" s="97" t="s">
        <v>5902</v>
      </c>
      <c r="G5891" s="160">
        <v>39121409</v>
      </c>
      <c r="H5891" s="557">
        <v>26500</v>
      </c>
      <c r="I5891" s="97" t="s">
        <v>4712</v>
      </c>
      <c r="J5891" s="309">
        <v>45261</v>
      </c>
      <c r="K5891" s="160">
        <v>304</v>
      </c>
      <c r="L5891" s="98" t="s">
        <v>7494</v>
      </c>
    </row>
    <row r="5892" spans="1:12" ht="51" hidden="1" x14ac:dyDescent="0.2">
      <c r="A5892" s="3">
        <v>5886</v>
      </c>
      <c r="B5892" s="97">
        <v>7410</v>
      </c>
      <c r="C5892" s="98" t="s">
        <v>7495</v>
      </c>
      <c r="D5892" s="97">
        <v>10</v>
      </c>
      <c r="E5892" s="97"/>
      <c r="F5892" s="97" t="s">
        <v>5902</v>
      </c>
      <c r="G5892" s="160">
        <v>39121409</v>
      </c>
      <c r="H5892" s="557">
        <v>40000</v>
      </c>
      <c r="I5892" s="97" t="s">
        <v>4712</v>
      </c>
      <c r="J5892" s="309">
        <v>45261</v>
      </c>
      <c r="K5892" s="160">
        <v>304</v>
      </c>
      <c r="L5892" s="98" t="s">
        <v>7494</v>
      </c>
    </row>
    <row r="5893" spans="1:12" ht="51" hidden="1" x14ac:dyDescent="0.2">
      <c r="A5893" s="3">
        <v>5887</v>
      </c>
      <c r="B5893" s="97">
        <v>7410</v>
      </c>
      <c r="C5893" s="98" t="s">
        <v>7496</v>
      </c>
      <c r="D5893" s="97">
        <v>5</v>
      </c>
      <c r="E5893" s="97"/>
      <c r="F5893" s="97" t="s">
        <v>5902</v>
      </c>
      <c r="G5893" s="160">
        <v>32121505</v>
      </c>
      <c r="H5893" s="557">
        <v>7000</v>
      </c>
      <c r="I5893" s="97" t="s">
        <v>4712</v>
      </c>
      <c r="J5893" s="309">
        <v>45261</v>
      </c>
      <c r="K5893" s="97">
        <v>304</v>
      </c>
      <c r="L5893" s="170" t="s">
        <v>7497</v>
      </c>
    </row>
    <row r="5894" spans="1:12" ht="25.5" hidden="1" x14ac:dyDescent="0.2">
      <c r="A5894" s="3">
        <v>5888</v>
      </c>
      <c r="B5894" s="97">
        <v>7410</v>
      </c>
      <c r="C5894" s="98" t="s">
        <v>7498</v>
      </c>
      <c r="D5894" s="97">
        <v>10</v>
      </c>
      <c r="E5894" s="97"/>
      <c r="F5894" s="97" t="s">
        <v>5902</v>
      </c>
      <c r="G5894" s="160">
        <v>39121607</v>
      </c>
      <c r="H5894" s="557">
        <v>1300</v>
      </c>
      <c r="I5894" s="97" t="s">
        <v>4712</v>
      </c>
      <c r="J5894" s="309">
        <v>45261</v>
      </c>
      <c r="K5894" s="97">
        <v>304</v>
      </c>
      <c r="L5894" s="98" t="s">
        <v>7499</v>
      </c>
    </row>
    <row r="5895" spans="1:12" ht="38.25" hidden="1" x14ac:dyDescent="0.2">
      <c r="A5895" s="3">
        <v>5889</v>
      </c>
      <c r="B5895" s="97">
        <v>7410</v>
      </c>
      <c r="C5895" s="98" t="s">
        <v>7500</v>
      </c>
      <c r="D5895" s="97" t="s">
        <v>7501</v>
      </c>
      <c r="E5895" s="97"/>
      <c r="F5895" s="97" t="s">
        <v>5902</v>
      </c>
      <c r="G5895" s="160">
        <v>32121615</v>
      </c>
      <c r="H5895" s="557">
        <v>140000</v>
      </c>
      <c r="I5895" s="97" t="s">
        <v>364</v>
      </c>
      <c r="J5895" s="309">
        <v>45261</v>
      </c>
      <c r="K5895" s="97">
        <v>304</v>
      </c>
      <c r="L5895" s="98" t="s">
        <v>7502</v>
      </c>
    </row>
    <row r="5896" spans="1:12" ht="76.5" hidden="1" x14ac:dyDescent="0.2">
      <c r="A5896" s="3">
        <v>5890</v>
      </c>
      <c r="B5896" s="97">
        <v>7410</v>
      </c>
      <c r="C5896" s="98" t="s">
        <v>7503</v>
      </c>
      <c r="D5896" s="97">
        <v>9</v>
      </c>
      <c r="E5896" s="97"/>
      <c r="F5896" s="97" t="s">
        <v>5902</v>
      </c>
      <c r="G5896" s="160">
        <v>31181702</v>
      </c>
      <c r="H5896" s="557">
        <v>150000</v>
      </c>
      <c r="I5896" s="97" t="s">
        <v>4712</v>
      </c>
      <c r="J5896" s="309">
        <v>45261</v>
      </c>
      <c r="K5896" s="97">
        <v>304</v>
      </c>
      <c r="L5896" s="98" t="s">
        <v>7504</v>
      </c>
    </row>
    <row r="5897" spans="1:12" ht="38.25" hidden="1" x14ac:dyDescent="0.2">
      <c r="A5897" s="3">
        <v>5891</v>
      </c>
      <c r="B5897" s="97">
        <v>7410</v>
      </c>
      <c r="C5897" s="98" t="s">
        <v>7505</v>
      </c>
      <c r="D5897" s="97">
        <v>4</v>
      </c>
      <c r="E5897" s="97"/>
      <c r="F5897" s="97" t="s">
        <v>5902</v>
      </c>
      <c r="G5897" s="160">
        <v>39122243</v>
      </c>
      <c r="H5897" s="557">
        <v>15600</v>
      </c>
      <c r="I5897" s="97" t="s">
        <v>4712</v>
      </c>
      <c r="J5897" s="309">
        <v>45261</v>
      </c>
      <c r="K5897" s="97">
        <v>304</v>
      </c>
      <c r="L5897" s="98" t="s">
        <v>7506</v>
      </c>
    </row>
    <row r="5898" spans="1:12" ht="102" hidden="1" x14ac:dyDescent="0.2">
      <c r="A5898" s="3">
        <v>5892</v>
      </c>
      <c r="B5898" s="97">
        <v>7410</v>
      </c>
      <c r="C5898" s="98" t="s">
        <v>7507</v>
      </c>
      <c r="D5898" s="97">
        <v>4</v>
      </c>
      <c r="E5898" s="97"/>
      <c r="F5898" s="97" t="s">
        <v>5902</v>
      </c>
      <c r="G5898" s="160">
        <v>39122243</v>
      </c>
      <c r="H5898" s="557">
        <v>4300</v>
      </c>
      <c r="I5898" s="97" t="s">
        <v>4712</v>
      </c>
      <c r="J5898" s="309">
        <v>45261</v>
      </c>
      <c r="K5898" s="97">
        <v>304</v>
      </c>
      <c r="L5898" s="98" t="s">
        <v>7508</v>
      </c>
    </row>
    <row r="5899" spans="1:12" ht="38.25" hidden="1" x14ac:dyDescent="0.2">
      <c r="A5899" s="3">
        <v>5893</v>
      </c>
      <c r="B5899" s="97">
        <v>7410</v>
      </c>
      <c r="C5899" s="98" t="s">
        <v>7509</v>
      </c>
      <c r="D5899" s="97">
        <v>11</v>
      </c>
      <c r="E5899" s="97"/>
      <c r="F5899" s="97" t="s">
        <v>5902</v>
      </c>
      <c r="G5899" s="160">
        <v>30101515</v>
      </c>
      <c r="H5899" s="557">
        <v>126400</v>
      </c>
      <c r="I5899" s="97" t="s">
        <v>4712</v>
      </c>
      <c r="J5899" s="309">
        <v>45261</v>
      </c>
      <c r="K5899" s="97">
        <v>304</v>
      </c>
      <c r="L5899" s="98" t="s">
        <v>7510</v>
      </c>
    </row>
    <row r="5900" spans="1:12" ht="38.25" hidden="1" x14ac:dyDescent="0.2">
      <c r="A5900" s="3">
        <v>5894</v>
      </c>
      <c r="B5900" s="97">
        <v>7410</v>
      </c>
      <c r="C5900" s="98" t="s">
        <v>7511</v>
      </c>
      <c r="D5900" s="97">
        <v>10</v>
      </c>
      <c r="E5900" s="97"/>
      <c r="F5900" s="97" t="s">
        <v>5902</v>
      </c>
      <c r="G5900" s="160">
        <v>39131711</v>
      </c>
      <c r="H5900" s="557">
        <v>126400</v>
      </c>
      <c r="I5900" s="97" t="s">
        <v>4712</v>
      </c>
      <c r="J5900" s="309">
        <v>45261</v>
      </c>
      <c r="K5900" s="97">
        <v>304</v>
      </c>
      <c r="L5900" s="98" t="s">
        <v>7510</v>
      </c>
    </row>
    <row r="5901" spans="1:12" ht="51" hidden="1" x14ac:dyDescent="0.2">
      <c r="A5901" s="3">
        <v>5895</v>
      </c>
      <c r="B5901" s="97">
        <v>7410</v>
      </c>
      <c r="C5901" s="98" t="s">
        <v>7512</v>
      </c>
      <c r="D5901" s="97">
        <v>12</v>
      </c>
      <c r="E5901" s="97"/>
      <c r="F5901" s="97" t="s">
        <v>5902</v>
      </c>
      <c r="G5901" s="160">
        <v>39131711</v>
      </c>
      <c r="H5901" s="557">
        <v>126400</v>
      </c>
      <c r="I5901" s="97" t="s">
        <v>364</v>
      </c>
      <c r="J5901" s="309">
        <v>45261</v>
      </c>
      <c r="K5901" s="97">
        <v>304</v>
      </c>
      <c r="L5901" s="98" t="s">
        <v>7510</v>
      </c>
    </row>
    <row r="5902" spans="1:12" ht="51" hidden="1" x14ac:dyDescent="0.2">
      <c r="A5902" s="3">
        <v>5896</v>
      </c>
      <c r="B5902" s="97">
        <v>7410</v>
      </c>
      <c r="C5902" s="98" t="s">
        <v>7513</v>
      </c>
      <c r="D5902" s="97">
        <v>11</v>
      </c>
      <c r="E5902" s="97"/>
      <c r="F5902" s="97" t="s">
        <v>5902</v>
      </c>
      <c r="G5902" s="160">
        <v>39131711</v>
      </c>
      <c r="H5902" s="557">
        <v>126400</v>
      </c>
      <c r="I5902" s="97" t="s">
        <v>364</v>
      </c>
      <c r="J5902" s="309">
        <v>45261</v>
      </c>
      <c r="K5902" s="97">
        <v>304</v>
      </c>
      <c r="L5902" s="98" t="s">
        <v>7510</v>
      </c>
    </row>
    <row r="5903" spans="1:12" ht="51" hidden="1" x14ac:dyDescent="0.2">
      <c r="A5903" s="3">
        <v>5897</v>
      </c>
      <c r="B5903" s="97">
        <v>7410</v>
      </c>
      <c r="C5903" s="98" t="s">
        <v>7514</v>
      </c>
      <c r="D5903" s="97">
        <v>1</v>
      </c>
      <c r="E5903" s="97"/>
      <c r="F5903" s="97" t="s">
        <v>5902</v>
      </c>
      <c r="G5903" s="160">
        <v>39121409</v>
      </c>
      <c r="H5903" s="557">
        <v>126400</v>
      </c>
      <c r="I5903" s="97" t="s">
        <v>364</v>
      </c>
      <c r="J5903" s="309">
        <v>45261</v>
      </c>
      <c r="K5903" s="97">
        <v>304</v>
      </c>
      <c r="L5903" s="98" t="s">
        <v>7510</v>
      </c>
    </row>
    <row r="5904" spans="1:12" ht="25.5" hidden="1" x14ac:dyDescent="0.2">
      <c r="A5904" s="3">
        <v>5898</v>
      </c>
      <c r="B5904" s="97">
        <v>7410</v>
      </c>
      <c r="C5904" s="98" t="s">
        <v>7515</v>
      </c>
      <c r="D5904" s="97">
        <v>5</v>
      </c>
      <c r="E5904" s="97"/>
      <c r="F5904" s="97" t="s">
        <v>5902</v>
      </c>
      <c r="G5904" s="160">
        <v>39131711</v>
      </c>
      <c r="H5904" s="557">
        <v>126400</v>
      </c>
      <c r="I5904" s="97" t="s">
        <v>364</v>
      </c>
      <c r="J5904" s="309">
        <v>45261</v>
      </c>
      <c r="K5904" s="97">
        <v>304</v>
      </c>
      <c r="L5904" s="98" t="s">
        <v>7510</v>
      </c>
    </row>
    <row r="5905" spans="1:12" ht="51" hidden="1" x14ac:dyDescent="0.2">
      <c r="A5905" s="3">
        <v>5899</v>
      </c>
      <c r="B5905" s="97">
        <v>7410</v>
      </c>
      <c r="C5905" s="98" t="s">
        <v>7516</v>
      </c>
      <c r="D5905" s="97">
        <v>5</v>
      </c>
      <c r="E5905" s="97"/>
      <c r="F5905" s="97" t="s">
        <v>5902</v>
      </c>
      <c r="G5905" s="160">
        <v>39121302</v>
      </c>
      <c r="H5905" s="557">
        <v>126400</v>
      </c>
      <c r="I5905" s="97" t="s">
        <v>364</v>
      </c>
      <c r="J5905" s="309">
        <v>45261</v>
      </c>
      <c r="K5905" s="97">
        <v>304</v>
      </c>
      <c r="L5905" s="98" t="s">
        <v>7510</v>
      </c>
    </row>
    <row r="5906" spans="1:12" ht="38.25" hidden="1" x14ac:dyDescent="0.2">
      <c r="A5906" s="3">
        <v>5900</v>
      </c>
      <c r="B5906" s="97">
        <v>7410</v>
      </c>
      <c r="C5906" s="98" t="s">
        <v>7517</v>
      </c>
      <c r="D5906" s="97">
        <v>15</v>
      </c>
      <c r="E5906" s="97"/>
      <c r="F5906" s="97" t="s">
        <v>5902</v>
      </c>
      <c r="G5906" s="160">
        <v>39131711</v>
      </c>
      <c r="H5906" s="557">
        <v>126400</v>
      </c>
      <c r="I5906" s="97" t="s">
        <v>364</v>
      </c>
      <c r="J5906" s="309">
        <v>45261</v>
      </c>
      <c r="K5906" s="97">
        <v>304</v>
      </c>
      <c r="L5906" s="98" t="s">
        <v>7510</v>
      </c>
    </row>
    <row r="5907" spans="1:12" ht="38.25" hidden="1" x14ac:dyDescent="0.2">
      <c r="A5907" s="3">
        <v>5901</v>
      </c>
      <c r="B5907" s="97">
        <v>7410</v>
      </c>
      <c r="C5907" s="98" t="s">
        <v>7518</v>
      </c>
      <c r="D5907" s="97">
        <v>10</v>
      </c>
      <c r="E5907" s="97"/>
      <c r="F5907" s="97" t="s">
        <v>5902</v>
      </c>
      <c r="G5907" s="160">
        <v>39131711</v>
      </c>
      <c r="H5907" s="557">
        <v>126400</v>
      </c>
      <c r="I5907" s="97" t="s">
        <v>364</v>
      </c>
      <c r="J5907" s="309">
        <v>45261</v>
      </c>
      <c r="K5907" s="97">
        <v>304</v>
      </c>
      <c r="L5907" s="98" t="s">
        <v>7510</v>
      </c>
    </row>
    <row r="5908" spans="1:12" ht="25.5" hidden="1" x14ac:dyDescent="0.2">
      <c r="A5908" s="3">
        <v>5902</v>
      </c>
      <c r="B5908" s="97">
        <v>7410</v>
      </c>
      <c r="C5908" s="98" t="s">
        <v>7519</v>
      </c>
      <c r="D5908" s="97">
        <v>5</v>
      </c>
      <c r="E5908" s="97"/>
      <c r="F5908" s="97" t="s">
        <v>5902</v>
      </c>
      <c r="G5908" s="160">
        <v>39131711</v>
      </c>
      <c r="H5908" s="557">
        <v>126400</v>
      </c>
      <c r="I5908" s="97" t="s">
        <v>364</v>
      </c>
      <c r="J5908" s="309">
        <v>45261</v>
      </c>
      <c r="K5908" s="97">
        <v>304</v>
      </c>
      <c r="L5908" s="98" t="s">
        <v>7510</v>
      </c>
    </row>
    <row r="5909" spans="1:12" ht="38.25" hidden="1" x14ac:dyDescent="0.2">
      <c r="A5909" s="3">
        <v>5903</v>
      </c>
      <c r="B5909" s="97">
        <v>7410</v>
      </c>
      <c r="C5909" s="98" t="s">
        <v>7520</v>
      </c>
      <c r="D5909" s="97">
        <v>5</v>
      </c>
      <c r="E5909" s="97"/>
      <c r="F5909" s="97" t="s">
        <v>5902</v>
      </c>
      <c r="G5909" s="160">
        <v>39121439</v>
      </c>
      <c r="H5909" s="557">
        <v>126400</v>
      </c>
      <c r="I5909" s="97" t="s">
        <v>364</v>
      </c>
      <c r="J5909" s="309">
        <v>45261</v>
      </c>
      <c r="K5909" s="97">
        <v>304</v>
      </c>
      <c r="L5909" s="98" t="s">
        <v>7510</v>
      </c>
    </row>
    <row r="5910" spans="1:12" ht="25.5" hidden="1" x14ac:dyDescent="0.2">
      <c r="A5910" s="3">
        <v>5904</v>
      </c>
      <c r="B5910" s="97">
        <v>7410</v>
      </c>
      <c r="C5910" s="98" t="s">
        <v>7521</v>
      </c>
      <c r="D5910" s="97">
        <v>5</v>
      </c>
      <c r="E5910" s="97"/>
      <c r="F5910" s="97" t="s">
        <v>5902</v>
      </c>
      <c r="G5910" s="160">
        <v>39121402</v>
      </c>
      <c r="H5910" s="557">
        <v>126400</v>
      </c>
      <c r="I5910" s="97" t="s">
        <v>364</v>
      </c>
      <c r="J5910" s="309">
        <v>45261</v>
      </c>
      <c r="K5910" s="97">
        <v>304</v>
      </c>
      <c r="L5910" s="98" t="s">
        <v>7510</v>
      </c>
    </row>
    <row r="5911" spans="1:12" ht="51" hidden="1" x14ac:dyDescent="0.2">
      <c r="A5911" s="3">
        <v>5905</v>
      </c>
      <c r="B5911" s="97">
        <v>7410</v>
      </c>
      <c r="C5911" s="98" t="s">
        <v>7522</v>
      </c>
      <c r="D5911" s="97">
        <v>5</v>
      </c>
      <c r="E5911" s="97"/>
      <c r="F5911" s="97" t="s">
        <v>5902</v>
      </c>
      <c r="G5911" s="160">
        <v>39122299</v>
      </c>
      <c r="H5911" s="557">
        <v>126400</v>
      </c>
      <c r="I5911" s="97" t="s">
        <v>364</v>
      </c>
      <c r="J5911" s="309">
        <v>45261</v>
      </c>
      <c r="K5911" s="97">
        <v>304</v>
      </c>
      <c r="L5911" s="98" t="s">
        <v>7510</v>
      </c>
    </row>
    <row r="5912" spans="1:12" ht="51" hidden="1" x14ac:dyDescent="0.2">
      <c r="A5912" s="3">
        <v>5906</v>
      </c>
      <c r="B5912" s="97">
        <v>7410</v>
      </c>
      <c r="C5912" s="98" t="s">
        <v>7523</v>
      </c>
      <c r="D5912" s="97">
        <v>5</v>
      </c>
      <c r="E5912" s="97"/>
      <c r="F5912" s="97" t="s">
        <v>5902</v>
      </c>
      <c r="G5912" s="160">
        <v>39121439</v>
      </c>
      <c r="H5912" s="557">
        <v>126400</v>
      </c>
      <c r="I5912" s="97" t="s">
        <v>4712</v>
      </c>
      <c r="J5912" s="309">
        <v>45261</v>
      </c>
      <c r="K5912" s="97">
        <v>304</v>
      </c>
      <c r="L5912" s="98" t="s">
        <v>7510</v>
      </c>
    </row>
    <row r="5913" spans="1:12" ht="38.25" hidden="1" x14ac:dyDescent="0.2">
      <c r="A5913" s="3">
        <v>5907</v>
      </c>
      <c r="B5913" s="97">
        <v>7410</v>
      </c>
      <c r="C5913" s="98" t="s">
        <v>7524</v>
      </c>
      <c r="D5913" s="97">
        <v>5</v>
      </c>
      <c r="E5913" s="97"/>
      <c r="F5913" s="97" t="s">
        <v>5902</v>
      </c>
      <c r="G5913" s="160">
        <v>39121704</v>
      </c>
      <c r="H5913" s="557">
        <v>126400</v>
      </c>
      <c r="I5913" s="97" t="s">
        <v>4712</v>
      </c>
      <c r="J5913" s="309">
        <v>45261</v>
      </c>
      <c r="K5913" s="97">
        <v>304</v>
      </c>
      <c r="L5913" s="98" t="s">
        <v>7510</v>
      </c>
    </row>
    <row r="5914" spans="1:12" ht="51" hidden="1" x14ac:dyDescent="0.2">
      <c r="A5914" s="3">
        <v>5908</v>
      </c>
      <c r="B5914" s="97">
        <v>7410</v>
      </c>
      <c r="C5914" s="98" t="s">
        <v>7525</v>
      </c>
      <c r="D5914" s="97">
        <v>1</v>
      </c>
      <c r="E5914" s="97"/>
      <c r="F5914" s="97" t="s">
        <v>5902</v>
      </c>
      <c r="G5914" s="160">
        <v>39121439</v>
      </c>
      <c r="H5914" s="557">
        <v>99693</v>
      </c>
      <c r="I5914" s="97" t="s">
        <v>364</v>
      </c>
      <c r="J5914" s="309">
        <v>45261</v>
      </c>
      <c r="K5914" s="97">
        <v>304</v>
      </c>
      <c r="L5914" s="98" t="s">
        <v>7526</v>
      </c>
    </row>
    <row r="5915" spans="1:12" ht="38.25" hidden="1" x14ac:dyDescent="0.2">
      <c r="A5915" s="3">
        <v>5909</v>
      </c>
      <c r="B5915" s="97">
        <v>7410</v>
      </c>
      <c r="C5915" s="98" t="s">
        <v>7527</v>
      </c>
      <c r="D5915" s="97">
        <v>2</v>
      </c>
      <c r="E5915" s="97"/>
      <c r="F5915" s="97" t="s">
        <v>5902</v>
      </c>
      <c r="G5915" s="160">
        <v>39121444</v>
      </c>
      <c r="H5915" s="557">
        <v>42000</v>
      </c>
      <c r="I5915" s="97" t="s">
        <v>364</v>
      </c>
      <c r="J5915" s="309">
        <v>45261</v>
      </c>
      <c r="K5915" s="97">
        <v>304</v>
      </c>
      <c r="L5915" s="98" t="s">
        <v>7526</v>
      </c>
    </row>
    <row r="5916" spans="1:12" ht="76.5" hidden="1" x14ac:dyDescent="0.2">
      <c r="A5916" s="3">
        <v>5910</v>
      </c>
      <c r="B5916" s="97">
        <v>7410</v>
      </c>
      <c r="C5916" s="98" t="s">
        <v>7528</v>
      </c>
      <c r="D5916" s="97">
        <v>3</v>
      </c>
      <c r="E5916" s="97"/>
      <c r="F5916" s="97" t="s">
        <v>5902</v>
      </c>
      <c r="G5916" s="160">
        <v>39121444</v>
      </c>
      <c r="H5916" s="557">
        <v>43000</v>
      </c>
      <c r="I5916" s="97" t="s">
        <v>364</v>
      </c>
      <c r="J5916" s="309">
        <v>45261</v>
      </c>
      <c r="K5916" s="97">
        <v>304</v>
      </c>
      <c r="L5916" s="98" t="s">
        <v>7529</v>
      </c>
    </row>
    <row r="5917" spans="1:12" ht="38.25" hidden="1" x14ac:dyDescent="0.2">
      <c r="A5917" s="3">
        <v>5911</v>
      </c>
      <c r="B5917" s="97">
        <v>7410</v>
      </c>
      <c r="C5917" s="98" t="s">
        <v>7530</v>
      </c>
      <c r="D5917" s="97">
        <v>5</v>
      </c>
      <c r="E5917" s="97"/>
      <c r="F5917" s="97" t="s">
        <v>5902</v>
      </c>
      <c r="G5917" s="160">
        <v>39122216</v>
      </c>
      <c r="H5917" s="557">
        <v>40000</v>
      </c>
      <c r="I5917" s="97" t="s">
        <v>364</v>
      </c>
      <c r="J5917" s="309">
        <v>45261</v>
      </c>
      <c r="K5917" s="97">
        <v>304</v>
      </c>
      <c r="L5917" s="98" t="s">
        <v>7531</v>
      </c>
    </row>
    <row r="5918" spans="1:12" ht="76.5" hidden="1" x14ac:dyDescent="0.2">
      <c r="A5918" s="3">
        <v>5912</v>
      </c>
      <c r="B5918" s="97">
        <v>7410</v>
      </c>
      <c r="C5918" s="98" t="s">
        <v>7532</v>
      </c>
      <c r="D5918" s="97">
        <v>35</v>
      </c>
      <c r="E5918" s="97"/>
      <c r="F5918" s="97" t="s">
        <v>5902</v>
      </c>
      <c r="G5918" s="160">
        <v>39122211</v>
      </c>
      <c r="H5918" s="557">
        <v>168350</v>
      </c>
      <c r="I5918" s="97" t="s">
        <v>364</v>
      </c>
      <c r="J5918" s="309">
        <v>45261</v>
      </c>
      <c r="K5918" s="97">
        <v>304</v>
      </c>
      <c r="L5918" s="98" t="s">
        <v>7533</v>
      </c>
    </row>
    <row r="5919" spans="1:12" ht="76.5" hidden="1" x14ac:dyDescent="0.2">
      <c r="A5919" s="3">
        <v>5913</v>
      </c>
      <c r="B5919" s="97">
        <v>7410</v>
      </c>
      <c r="C5919" s="98" t="s">
        <v>7534</v>
      </c>
      <c r="D5919" s="97">
        <v>15</v>
      </c>
      <c r="E5919" s="97"/>
      <c r="F5919" s="97" t="s">
        <v>5902</v>
      </c>
      <c r="G5919" s="160">
        <v>39121302</v>
      </c>
      <c r="H5919" s="557">
        <v>17850</v>
      </c>
      <c r="I5919" s="97" t="s">
        <v>364</v>
      </c>
      <c r="J5919" s="309">
        <v>45261</v>
      </c>
      <c r="K5919" s="97">
        <v>304</v>
      </c>
      <c r="L5919" s="98" t="s">
        <v>7533</v>
      </c>
    </row>
    <row r="5920" spans="1:12" ht="76.5" hidden="1" x14ac:dyDescent="0.2">
      <c r="A5920" s="3">
        <v>5914</v>
      </c>
      <c r="B5920" s="97">
        <v>7410</v>
      </c>
      <c r="C5920" s="98" t="s">
        <v>7535</v>
      </c>
      <c r="D5920" s="97">
        <v>6</v>
      </c>
      <c r="E5920" s="97"/>
      <c r="F5920" s="97" t="s">
        <v>5902</v>
      </c>
      <c r="G5920" s="160">
        <v>39121302</v>
      </c>
      <c r="H5920" s="557">
        <v>16500</v>
      </c>
      <c r="I5920" s="97" t="s">
        <v>364</v>
      </c>
      <c r="J5920" s="309">
        <v>45261</v>
      </c>
      <c r="K5920" s="97">
        <v>304</v>
      </c>
      <c r="L5920" s="98" t="s">
        <v>7533</v>
      </c>
    </row>
    <row r="5921" spans="1:12" ht="76.5" hidden="1" x14ac:dyDescent="0.2">
      <c r="A5921" s="3">
        <v>5915</v>
      </c>
      <c r="B5921" s="97">
        <v>7410</v>
      </c>
      <c r="C5921" s="98" t="s">
        <v>7536</v>
      </c>
      <c r="D5921" s="97" t="s">
        <v>7537</v>
      </c>
      <c r="E5921" s="97"/>
      <c r="F5921" s="97" t="s">
        <v>5902</v>
      </c>
      <c r="G5921" s="160">
        <v>39121441</v>
      </c>
      <c r="H5921" s="557">
        <v>109750</v>
      </c>
      <c r="I5921" s="97" t="s">
        <v>364</v>
      </c>
      <c r="J5921" s="309">
        <v>45261</v>
      </c>
      <c r="K5921" s="97">
        <v>304</v>
      </c>
      <c r="L5921" s="98" t="s">
        <v>7533</v>
      </c>
    </row>
    <row r="5922" spans="1:12" ht="76.5" hidden="1" x14ac:dyDescent="0.2">
      <c r="A5922" s="3">
        <v>5916</v>
      </c>
      <c r="B5922" s="97">
        <v>7410</v>
      </c>
      <c r="C5922" s="98" t="s">
        <v>7538</v>
      </c>
      <c r="D5922" s="97">
        <v>15</v>
      </c>
      <c r="E5922" s="97"/>
      <c r="F5922" s="97" t="s">
        <v>5902</v>
      </c>
      <c r="G5922" s="160">
        <v>24112404</v>
      </c>
      <c r="H5922" s="557">
        <v>19425</v>
      </c>
      <c r="I5922" s="97" t="s">
        <v>364</v>
      </c>
      <c r="J5922" s="309">
        <v>45261</v>
      </c>
      <c r="K5922" s="97">
        <v>304</v>
      </c>
      <c r="L5922" s="98" t="s">
        <v>7533</v>
      </c>
    </row>
    <row r="5923" spans="1:12" ht="76.5" hidden="1" x14ac:dyDescent="0.2">
      <c r="A5923" s="3">
        <v>5917</v>
      </c>
      <c r="B5923" s="97">
        <v>7410</v>
      </c>
      <c r="C5923" s="98" t="s">
        <v>7539</v>
      </c>
      <c r="D5923" s="97">
        <v>15</v>
      </c>
      <c r="E5923" s="97"/>
      <c r="F5923" s="97" t="s">
        <v>5902</v>
      </c>
      <c r="G5923" s="160">
        <v>39121304</v>
      </c>
      <c r="H5923" s="557">
        <v>7425</v>
      </c>
      <c r="I5923" s="97" t="s">
        <v>364</v>
      </c>
      <c r="J5923" s="309">
        <v>45261</v>
      </c>
      <c r="K5923" s="97">
        <v>304</v>
      </c>
      <c r="L5923" s="98" t="s">
        <v>7533</v>
      </c>
    </row>
    <row r="5924" spans="1:12" ht="76.5" hidden="1" x14ac:dyDescent="0.2">
      <c r="A5924" s="3">
        <v>5918</v>
      </c>
      <c r="B5924" s="97">
        <v>7410</v>
      </c>
      <c r="C5924" s="98" t="s">
        <v>7540</v>
      </c>
      <c r="D5924" s="97">
        <v>15</v>
      </c>
      <c r="E5924" s="97"/>
      <c r="F5924" s="97" t="s">
        <v>5902</v>
      </c>
      <c r="G5924" s="160">
        <v>39121303</v>
      </c>
      <c r="H5924" s="557">
        <v>12675</v>
      </c>
      <c r="I5924" s="97" t="s">
        <v>364</v>
      </c>
      <c r="J5924" s="309">
        <v>45261</v>
      </c>
      <c r="K5924" s="97">
        <v>304</v>
      </c>
      <c r="L5924" s="98" t="s">
        <v>7533</v>
      </c>
    </row>
    <row r="5925" spans="1:12" ht="76.5" hidden="1" x14ac:dyDescent="0.2">
      <c r="A5925" s="3">
        <v>5919</v>
      </c>
      <c r="B5925" s="97">
        <v>7410</v>
      </c>
      <c r="C5925" s="98" t="s">
        <v>7541</v>
      </c>
      <c r="D5925" s="97">
        <v>15</v>
      </c>
      <c r="E5925" s="97"/>
      <c r="F5925" s="97" t="s">
        <v>5902</v>
      </c>
      <c r="G5925" s="160">
        <v>39121304</v>
      </c>
      <c r="H5925" s="557">
        <v>7425</v>
      </c>
      <c r="I5925" s="97" t="s">
        <v>364</v>
      </c>
      <c r="J5925" s="309">
        <v>45261</v>
      </c>
      <c r="K5925" s="97">
        <v>304</v>
      </c>
      <c r="L5925" s="98" t="s">
        <v>7533</v>
      </c>
    </row>
    <row r="5926" spans="1:12" ht="76.5" hidden="1" x14ac:dyDescent="0.2">
      <c r="A5926" s="3">
        <v>5920</v>
      </c>
      <c r="B5926" s="97">
        <v>7410</v>
      </c>
      <c r="C5926" s="98" t="s">
        <v>7542</v>
      </c>
      <c r="D5926" s="97">
        <v>2</v>
      </c>
      <c r="E5926" s="97"/>
      <c r="F5926" s="97" t="s">
        <v>5902</v>
      </c>
      <c r="G5926" s="160">
        <v>31261502</v>
      </c>
      <c r="H5926" s="557">
        <v>190000</v>
      </c>
      <c r="I5926" s="97" t="s">
        <v>364</v>
      </c>
      <c r="J5926" s="309">
        <v>45261</v>
      </c>
      <c r="K5926" s="97">
        <v>304</v>
      </c>
      <c r="L5926" s="98" t="s">
        <v>7533</v>
      </c>
    </row>
    <row r="5927" spans="1:12" ht="76.5" hidden="1" x14ac:dyDescent="0.2">
      <c r="A5927" s="3">
        <v>5921</v>
      </c>
      <c r="B5927" s="97">
        <v>7410</v>
      </c>
      <c r="C5927" s="98" t="s">
        <v>7543</v>
      </c>
      <c r="D5927" s="97">
        <v>2</v>
      </c>
      <c r="E5927" s="97"/>
      <c r="F5927" s="97" t="s">
        <v>5902</v>
      </c>
      <c r="G5927" s="160">
        <v>39121602</v>
      </c>
      <c r="H5927" s="557">
        <v>43900</v>
      </c>
      <c r="I5927" s="97" t="s">
        <v>364</v>
      </c>
      <c r="J5927" s="309">
        <v>45261</v>
      </c>
      <c r="K5927" s="97">
        <v>304</v>
      </c>
      <c r="L5927" s="98" t="s">
        <v>7533</v>
      </c>
    </row>
    <row r="5928" spans="1:12" ht="76.5" hidden="1" x14ac:dyDescent="0.2">
      <c r="A5928" s="3">
        <v>5922</v>
      </c>
      <c r="B5928" s="97">
        <v>7410</v>
      </c>
      <c r="C5928" s="98" t="s">
        <v>7544</v>
      </c>
      <c r="D5928" s="97">
        <v>1</v>
      </c>
      <c r="E5928" s="97"/>
      <c r="F5928" s="97" t="s">
        <v>5902</v>
      </c>
      <c r="G5928" s="160">
        <v>39121602</v>
      </c>
      <c r="H5928" s="557">
        <v>518569.03</v>
      </c>
      <c r="I5928" s="97" t="s">
        <v>364</v>
      </c>
      <c r="J5928" s="309">
        <v>45261</v>
      </c>
      <c r="K5928" s="97">
        <v>304</v>
      </c>
      <c r="L5928" s="98" t="s">
        <v>7545</v>
      </c>
    </row>
    <row r="5929" spans="1:12" ht="51" hidden="1" x14ac:dyDescent="0.2">
      <c r="A5929" s="3">
        <v>5923</v>
      </c>
      <c r="B5929" s="97">
        <v>7410</v>
      </c>
      <c r="C5929" s="98" t="s">
        <v>7546</v>
      </c>
      <c r="D5929" s="97">
        <v>3</v>
      </c>
      <c r="E5929" s="97"/>
      <c r="F5929" s="97" t="s">
        <v>5902</v>
      </c>
      <c r="G5929" s="160">
        <v>26121634</v>
      </c>
      <c r="H5929" s="557">
        <v>5000</v>
      </c>
      <c r="I5929" s="97" t="s">
        <v>4712</v>
      </c>
      <c r="J5929" s="309">
        <v>45261</v>
      </c>
      <c r="K5929" s="97">
        <v>304</v>
      </c>
      <c r="L5929" s="98" t="s">
        <v>7547</v>
      </c>
    </row>
    <row r="5930" spans="1:12" ht="38.25" hidden="1" x14ac:dyDescent="0.2">
      <c r="A5930" s="3">
        <v>5924</v>
      </c>
      <c r="B5930" s="97">
        <v>7410</v>
      </c>
      <c r="C5930" s="98" t="s">
        <v>7548</v>
      </c>
      <c r="D5930" s="97" t="s">
        <v>7549</v>
      </c>
      <c r="E5930" s="97"/>
      <c r="F5930" s="97" t="s">
        <v>5902</v>
      </c>
      <c r="G5930" s="160">
        <v>26121607</v>
      </c>
      <c r="H5930" s="557">
        <v>157120</v>
      </c>
      <c r="I5930" s="97" t="s">
        <v>4712</v>
      </c>
      <c r="J5930" s="309">
        <v>45261</v>
      </c>
      <c r="K5930" s="97">
        <v>304</v>
      </c>
      <c r="L5930" s="98" t="s">
        <v>7550</v>
      </c>
    </row>
    <row r="5931" spans="1:12" ht="38.25" hidden="1" x14ac:dyDescent="0.2">
      <c r="A5931" s="3">
        <v>5925</v>
      </c>
      <c r="B5931" s="97">
        <v>7410</v>
      </c>
      <c r="C5931" s="98" t="s">
        <v>7551</v>
      </c>
      <c r="D5931" s="97" t="s">
        <v>7552</v>
      </c>
      <c r="E5931" s="97"/>
      <c r="F5931" s="97" t="s">
        <v>5902</v>
      </c>
      <c r="G5931" s="160">
        <v>26121607</v>
      </c>
      <c r="H5931" s="557">
        <v>88412</v>
      </c>
      <c r="I5931" s="97" t="s">
        <v>4712</v>
      </c>
      <c r="J5931" s="309">
        <v>45261</v>
      </c>
      <c r="K5931" s="97">
        <v>304</v>
      </c>
      <c r="L5931" s="98" t="s">
        <v>7550</v>
      </c>
    </row>
    <row r="5932" spans="1:12" ht="25.5" hidden="1" x14ac:dyDescent="0.2">
      <c r="A5932" s="3">
        <v>5926</v>
      </c>
      <c r="B5932" s="97">
        <v>7410</v>
      </c>
      <c r="C5932" s="98" t="s">
        <v>7553</v>
      </c>
      <c r="D5932" s="97">
        <v>7</v>
      </c>
      <c r="E5932" s="97"/>
      <c r="F5932" s="97" t="s">
        <v>5902</v>
      </c>
      <c r="G5932" s="160">
        <v>27121701</v>
      </c>
      <c r="H5932" s="557">
        <v>45000</v>
      </c>
      <c r="I5932" s="97" t="s">
        <v>4712</v>
      </c>
      <c r="J5932" s="309">
        <v>45261</v>
      </c>
      <c r="K5932" s="97">
        <v>304</v>
      </c>
      <c r="L5932" s="98" t="s">
        <v>7550</v>
      </c>
    </row>
    <row r="5933" spans="1:12" ht="51" hidden="1" x14ac:dyDescent="0.2">
      <c r="A5933" s="3">
        <v>5927</v>
      </c>
      <c r="B5933" s="97">
        <v>7410</v>
      </c>
      <c r="C5933" s="98" t="s">
        <v>7554</v>
      </c>
      <c r="D5933" s="97">
        <v>8</v>
      </c>
      <c r="E5933" s="97"/>
      <c r="F5933" s="97" t="s">
        <v>5902</v>
      </c>
      <c r="G5933" s="160">
        <v>32121609</v>
      </c>
      <c r="H5933" s="557">
        <v>230000</v>
      </c>
      <c r="I5933" s="97" t="s">
        <v>4712</v>
      </c>
      <c r="J5933" s="309">
        <v>45261</v>
      </c>
      <c r="K5933" s="97">
        <v>304</v>
      </c>
      <c r="L5933" s="98" t="s">
        <v>7550</v>
      </c>
    </row>
    <row r="5934" spans="1:12" ht="63.75" hidden="1" x14ac:dyDescent="0.2">
      <c r="A5934" s="3">
        <v>5928</v>
      </c>
      <c r="B5934" s="97">
        <v>7410</v>
      </c>
      <c r="C5934" s="98" t="s">
        <v>7555</v>
      </c>
      <c r="D5934" s="97" t="s">
        <v>7556</v>
      </c>
      <c r="E5934" s="97"/>
      <c r="F5934" s="97" t="s">
        <v>5902</v>
      </c>
      <c r="G5934" s="160">
        <v>11151512</v>
      </c>
      <c r="H5934" s="557">
        <v>130000</v>
      </c>
      <c r="I5934" s="97" t="s">
        <v>4712</v>
      </c>
      <c r="J5934" s="309">
        <v>45261</v>
      </c>
      <c r="K5934" s="97">
        <v>304</v>
      </c>
      <c r="L5934" s="98" t="s">
        <v>7550</v>
      </c>
    </row>
    <row r="5935" spans="1:12" ht="38.25" hidden="1" x14ac:dyDescent="0.2">
      <c r="A5935" s="3">
        <v>5929</v>
      </c>
      <c r="B5935" s="97">
        <v>7410</v>
      </c>
      <c r="C5935" s="98" t="s">
        <v>7557</v>
      </c>
      <c r="D5935" s="97" t="s">
        <v>5641</v>
      </c>
      <c r="E5935" s="97"/>
      <c r="F5935" s="97" t="s">
        <v>5902</v>
      </c>
      <c r="G5935" s="160">
        <v>39121405</v>
      </c>
      <c r="H5935" s="557">
        <v>20000</v>
      </c>
      <c r="I5935" s="97" t="s">
        <v>4712</v>
      </c>
      <c r="J5935" s="309">
        <v>45261</v>
      </c>
      <c r="K5935" s="97">
        <v>304</v>
      </c>
      <c r="L5935" s="98" t="s">
        <v>7550</v>
      </c>
    </row>
    <row r="5936" spans="1:12" ht="25.5" hidden="1" x14ac:dyDescent="0.2">
      <c r="A5936" s="3">
        <v>5930</v>
      </c>
      <c r="B5936" s="97">
        <v>7410</v>
      </c>
      <c r="C5936" s="98" t="s">
        <v>7558</v>
      </c>
      <c r="D5936" s="97">
        <v>1</v>
      </c>
      <c r="E5936" s="97"/>
      <c r="F5936" s="97" t="s">
        <v>5902</v>
      </c>
      <c r="G5936" s="160">
        <v>43211701</v>
      </c>
      <c r="H5936" s="557">
        <v>320000</v>
      </c>
      <c r="I5936" s="97" t="s">
        <v>4712</v>
      </c>
      <c r="J5936" s="309">
        <v>45261</v>
      </c>
      <c r="K5936" s="97">
        <v>304</v>
      </c>
      <c r="L5936" s="170" t="s">
        <v>7559</v>
      </c>
    </row>
    <row r="5937" spans="1:12" ht="25.5" hidden="1" x14ac:dyDescent="0.2">
      <c r="A5937" s="3">
        <v>5931</v>
      </c>
      <c r="B5937" s="97">
        <v>7410</v>
      </c>
      <c r="C5937" s="98" t="s">
        <v>9019</v>
      </c>
      <c r="D5937" s="97">
        <v>1</v>
      </c>
      <c r="E5937" s="97"/>
      <c r="F5937" s="97" t="s">
        <v>5902</v>
      </c>
      <c r="G5937" s="160">
        <v>39121904</v>
      </c>
      <c r="H5937" s="557">
        <v>30000</v>
      </c>
      <c r="I5937" s="97" t="s">
        <v>4712</v>
      </c>
      <c r="J5937" s="309">
        <v>45261</v>
      </c>
      <c r="K5937" s="97">
        <v>304</v>
      </c>
      <c r="L5937" s="170" t="s">
        <v>7560</v>
      </c>
    </row>
    <row r="5938" spans="1:12" ht="51" hidden="1" x14ac:dyDescent="0.2">
      <c r="A5938" s="3">
        <v>5932</v>
      </c>
      <c r="B5938" s="97">
        <v>7410</v>
      </c>
      <c r="C5938" s="98" t="s">
        <v>7561</v>
      </c>
      <c r="D5938" s="97">
        <v>1</v>
      </c>
      <c r="E5938" s="97"/>
      <c r="F5938" s="97" t="s">
        <v>5902</v>
      </c>
      <c r="G5938" s="160">
        <v>41113669</v>
      </c>
      <c r="H5938" s="557">
        <v>55000</v>
      </c>
      <c r="I5938" s="97" t="s">
        <v>4712</v>
      </c>
      <c r="J5938" s="309">
        <v>45261</v>
      </c>
      <c r="K5938" s="97">
        <v>304</v>
      </c>
      <c r="L5938" s="170" t="s">
        <v>7562</v>
      </c>
    </row>
    <row r="5939" spans="1:12" ht="63.75" hidden="1" x14ac:dyDescent="0.2">
      <c r="A5939" s="3">
        <v>5933</v>
      </c>
      <c r="B5939" s="97">
        <v>7410</v>
      </c>
      <c r="C5939" s="98" t="s">
        <v>7563</v>
      </c>
      <c r="D5939" s="97">
        <v>1</v>
      </c>
      <c r="E5939" s="97"/>
      <c r="F5939" s="97" t="s">
        <v>5902</v>
      </c>
      <c r="G5939" s="160">
        <v>27111757</v>
      </c>
      <c r="H5939" s="557">
        <v>103500</v>
      </c>
      <c r="I5939" s="97" t="s">
        <v>4712</v>
      </c>
      <c r="J5939" s="309">
        <v>45261</v>
      </c>
      <c r="K5939" s="97">
        <v>304</v>
      </c>
      <c r="L5939" s="98" t="s">
        <v>7564</v>
      </c>
    </row>
    <row r="5940" spans="1:12" ht="25.5" hidden="1" x14ac:dyDescent="0.2">
      <c r="A5940" s="3">
        <v>5934</v>
      </c>
      <c r="B5940" s="97">
        <v>7410</v>
      </c>
      <c r="C5940" s="98" t="s">
        <v>7565</v>
      </c>
      <c r="D5940" s="97">
        <v>3</v>
      </c>
      <c r="E5940" s="97"/>
      <c r="F5940" s="97" t="s">
        <v>5902</v>
      </c>
      <c r="G5940" s="160">
        <v>24101507</v>
      </c>
      <c r="H5940" s="557">
        <v>66000</v>
      </c>
      <c r="I5940" s="97" t="s">
        <v>4712</v>
      </c>
      <c r="J5940" s="309">
        <v>45261</v>
      </c>
      <c r="K5940" s="97">
        <v>304</v>
      </c>
      <c r="L5940" s="170" t="s">
        <v>7566</v>
      </c>
    </row>
    <row r="5941" spans="1:12" ht="140.25" hidden="1" x14ac:dyDescent="0.2">
      <c r="A5941" s="3">
        <v>5935</v>
      </c>
      <c r="B5941" s="97">
        <v>7410</v>
      </c>
      <c r="C5941" s="98" t="s">
        <v>7567</v>
      </c>
      <c r="D5941" s="160">
        <v>1</v>
      </c>
      <c r="E5941" s="160"/>
      <c r="F5941" s="97" t="s">
        <v>5902</v>
      </c>
      <c r="G5941" s="160">
        <v>39121523</v>
      </c>
      <c r="H5941" s="557">
        <v>2500</v>
      </c>
      <c r="I5941" s="97" t="s">
        <v>4712</v>
      </c>
      <c r="J5941" s="309">
        <v>45261</v>
      </c>
      <c r="K5941" s="97">
        <v>304</v>
      </c>
      <c r="L5941" s="98" t="s">
        <v>7568</v>
      </c>
    </row>
    <row r="5942" spans="1:12" ht="63.75" hidden="1" x14ac:dyDescent="0.2">
      <c r="A5942" s="3">
        <v>5936</v>
      </c>
      <c r="B5942" s="97">
        <v>7410</v>
      </c>
      <c r="C5942" s="98" t="s">
        <v>7569</v>
      </c>
      <c r="D5942" s="160">
        <v>1</v>
      </c>
      <c r="E5942" s="160"/>
      <c r="F5942" s="97" t="s">
        <v>5902</v>
      </c>
      <c r="G5942" s="160">
        <v>39122335</v>
      </c>
      <c r="H5942" s="557">
        <v>2300</v>
      </c>
      <c r="I5942" s="97" t="s">
        <v>4712</v>
      </c>
      <c r="J5942" s="309">
        <v>45261</v>
      </c>
      <c r="K5942" s="97">
        <v>304</v>
      </c>
      <c r="L5942" s="98" t="s">
        <v>7568</v>
      </c>
    </row>
    <row r="5943" spans="1:12" ht="127.5" hidden="1" x14ac:dyDescent="0.2">
      <c r="A5943" s="3">
        <v>5937</v>
      </c>
      <c r="B5943" s="97">
        <v>7410</v>
      </c>
      <c r="C5943" s="98" t="s">
        <v>7570</v>
      </c>
      <c r="D5943" s="160">
        <v>1</v>
      </c>
      <c r="E5943" s="160"/>
      <c r="F5943" s="97" t="s">
        <v>5902</v>
      </c>
      <c r="G5943" s="160">
        <v>39121523</v>
      </c>
      <c r="H5943" s="557">
        <v>31500</v>
      </c>
      <c r="I5943" s="97" t="s">
        <v>4712</v>
      </c>
      <c r="J5943" s="309">
        <v>45261</v>
      </c>
      <c r="K5943" s="97">
        <v>304</v>
      </c>
      <c r="L5943" s="98" t="s">
        <v>7568</v>
      </c>
    </row>
    <row r="5944" spans="1:12" ht="51" hidden="1" x14ac:dyDescent="0.2">
      <c r="A5944" s="3">
        <v>5938</v>
      </c>
      <c r="B5944" s="97">
        <v>7410</v>
      </c>
      <c r="C5944" s="98" t="s">
        <v>7571</v>
      </c>
      <c r="D5944" s="97">
        <v>10</v>
      </c>
      <c r="E5944" s="97"/>
      <c r="F5944" s="97" t="s">
        <v>5902</v>
      </c>
      <c r="G5944" s="160">
        <v>92284387</v>
      </c>
      <c r="H5944" s="557">
        <v>200000</v>
      </c>
      <c r="I5944" s="97" t="s">
        <v>35</v>
      </c>
      <c r="J5944" s="309">
        <v>45170</v>
      </c>
      <c r="K5944" s="160">
        <v>314</v>
      </c>
      <c r="L5944" s="170" t="s">
        <v>7446</v>
      </c>
    </row>
    <row r="5945" spans="1:12" ht="51" hidden="1" x14ac:dyDescent="0.2">
      <c r="A5945" s="3">
        <v>5939</v>
      </c>
      <c r="B5945" s="97">
        <v>7410</v>
      </c>
      <c r="C5945" s="98" t="s">
        <v>7572</v>
      </c>
      <c r="D5945" s="97">
        <v>10</v>
      </c>
      <c r="E5945" s="97"/>
      <c r="F5945" s="97" t="s">
        <v>5902</v>
      </c>
      <c r="G5945" s="160">
        <v>92031694</v>
      </c>
      <c r="H5945" s="557">
        <v>500000</v>
      </c>
      <c r="I5945" s="97" t="s">
        <v>35</v>
      </c>
      <c r="J5945" s="309">
        <v>45170</v>
      </c>
      <c r="K5945" s="160">
        <v>314</v>
      </c>
      <c r="L5945" s="170" t="s">
        <v>7446</v>
      </c>
    </row>
    <row r="5946" spans="1:12" ht="76.5" hidden="1" x14ac:dyDescent="0.2">
      <c r="A5946" s="3">
        <v>5940</v>
      </c>
      <c r="B5946" s="97">
        <v>7410</v>
      </c>
      <c r="C5946" s="98" t="s">
        <v>7573</v>
      </c>
      <c r="D5946" s="97">
        <v>25</v>
      </c>
      <c r="E5946" s="97"/>
      <c r="F5946" s="97" t="s">
        <v>5902</v>
      </c>
      <c r="G5946" s="160">
        <v>92318697</v>
      </c>
      <c r="H5946" s="557">
        <v>1375000</v>
      </c>
      <c r="I5946" s="97" t="s">
        <v>35</v>
      </c>
      <c r="J5946" s="309">
        <v>45170</v>
      </c>
      <c r="K5946" s="160">
        <v>314</v>
      </c>
      <c r="L5946" s="170" t="s">
        <v>7446</v>
      </c>
    </row>
    <row r="5947" spans="1:12" ht="76.5" hidden="1" x14ac:dyDescent="0.2">
      <c r="A5947" s="3">
        <v>5941</v>
      </c>
      <c r="B5947" s="97">
        <v>7410</v>
      </c>
      <c r="C5947" s="98" t="s">
        <v>7574</v>
      </c>
      <c r="D5947" s="97">
        <v>20</v>
      </c>
      <c r="E5947" s="97"/>
      <c r="F5947" s="97" t="s">
        <v>5902</v>
      </c>
      <c r="G5947" s="160">
        <v>92317882</v>
      </c>
      <c r="H5947" s="557">
        <v>1000000</v>
      </c>
      <c r="I5947" s="97" t="s">
        <v>35</v>
      </c>
      <c r="J5947" s="309">
        <v>45170</v>
      </c>
      <c r="K5947" s="160">
        <v>314</v>
      </c>
      <c r="L5947" s="170" t="s">
        <v>7446</v>
      </c>
    </row>
    <row r="5948" spans="1:12" ht="76.5" hidden="1" x14ac:dyDescent="0.2">
      <c r="A5948" s="3">
        <v>5942</v>
      </c>
      <c r="B5948" s="97">
        <v>7410</v>
      </c>
      <c r="C5948" s="98" t="s">
        <v>7575</v>
      </c>
      <c r="D5948" s="97">
        <v>15</v>
      </c>
      <c r="E5948" s="97"/>
      <c r="F5948" s="97" t="s">
        <v>5902</v>
      </c>
      <c r="G5948" s="160">
        <v>92318345</v>
      </c>
      <c r="H5948" s="557">
        <v>300000</v>
      </c>
      <c r="I5948" s="97" t="s">
        <v>35</v>
      </c>
      <c r="J5948" s="309">
        <v>45170</v>
      </c>
      <c r="K5948" s="160">
        <v>314</v>
      </c>
      <c r="L5948" s="170" t="s">
        <v>7446</v>
      </c>
    </row>
    <row r="5949" spans="1:12" ht="76.5" hidden="1" x14ac:dyDescent="0.2">
      <c r="A5949" s="3">
        <v>5943</v>
      </c>
      <c r="B5949" s="97">
        <v>7410</v>
      </c>
      <c r="C5949" s="98" t="s">
        <v>7576</v>
      </c>
      <c r="D5949" s="97">
        <v>20</v>
      </c>
      <c r="E5949" s="97"/>
      <c r="F5949" s="97" t="s">
        <v>5902</v>
      </c>
      <c r="G5949" s="160">
        <v>92318348</v>
      </c>
      <c r="H5949" s="557">
        <v>340000</v>
      </c>
      <c r="I5949" s="97" t="s">
        <v>35</v>
      </c>
      <c r="J5949" s="309">
        <v>45170</v>
      </c>
      <c r="K5949" s="160">
        <v>314</v>
      </c>
      <c r="L5949" s="170" t="s">
        <v>7446</v>
      </c>
    </row>
    <row r="5950" spans="1:12" ht="76.5" hidden="1" x14ac:dyDescent="0.2">
      <c r="A5950" s="3">
        <v>5944</v>
      </c>
      <c r="B5950" s="97">
        <v>7410</v>
      </c>
      <c r="C5950" s="98" t="s">
        <v>7577</v>
      </c>
      <c r="D5950" s="97">
        <v>30</v>
      </c>
      <c r="E5950" s="97"/>
      <c r="F5950" s="97" t="s">
        <v>5902</v>
      </c>
      <c r="G5950" s="160">
        <v>92318732</v>
      </c>
      <c r="H5950" s="557">
        <v>105000</v>
      </c>
      <c r="I5950" s="97" t="s">
        <v>35</v>
      </c>
      <c r="J5950" s="309">
        <v>45170</v>
      </c>
      <c r="K5950" s="160">
        <v>314</v>
      </c>
      <c r="L5950" s="170" t="s">
        <v>7446</v>
      </c>
    </row>
    <row r="5951" spans="1:12" ht="76.5" hidden="1" x14ac:dyDescent="0.2">
      <c r="A5951" s="3">
        <v>5945</v>
      </c>
      <c r="B5951" s="97">
        <v>7410</v>
      </c>
      <c r="C5951" s="98" t="s">
        <v>7578</v>
      </c>
      <c r="D5951" s="97">
        <v>50</v>
      </c>
      <c r="E5951" s="97"/>
      <c r="F5951" s="97" t="s">
        <v>5902</v>
      </c>
      <c r="G5951" s="160">
        <v>92318732</v>
      </c>
      <c r="H5951" s="557">
        <v>275000</v>
      </c>
      <c r="I5951" s="97" t="s">
        <v>35</v>
      </c>
      <c r="J5951" s="309">
        <v>45170</v>
      </c>
      <c r="K5951" s="160">
        <v>314</v>
      </c>
      <c r="L5951" s="170" t="s">
        <v>7446</v>
      </c>
    </row>
    <row r="5952" spans="1:12" ht="76.5" hidden="1" x14ac:dyDescent="0.2">
      <c r="A5952" s="3">
        <v>5946</v>
      </c>
      <c r="B5952" s="97">
        <v>7410</v>
      </c>
      <c r="C5952" s="98" t="s">
        <v>7579</v>
      </c>
      <c r="D5952" s="97">
        <v>50</v>
      </c>
      <c r="E5952" s="97"/>
      <c r="F5952" s="97" t="s">
        <v>5902</v>
      </c>
      <c r="G5952" s="160">
        <v>92318732</v>
      </c>
      <c r="H5952" s="557">
        <v>325000</v>
      </c>
      <c r="I5952" s="97" t="s">
        <v>35</v>
      </c>
      <c r="J5952" s="309">
        <v>45170</v>
      </c>
      <c r="K5952" s="160">
        <v>314</v>
      </c>
      <c r="L5952" s="170" t="s">
        <v>7446</v>
      </c>
    </row>
    <row r="5953" spans="1:12" ht="76.5" hidden="1" x14ac:dyDescent="0.2">
      <c r="A5953" s="3">
        <v>5947</v>
      </c>
      <c r="B5953" s="97">
        <v>7410</v>
      </c>
      <c r="C5953" s="98" t="s">
        <v>7580</v>
      </c>
      <c r="D5953" s="97">
        <v>20</v>
      </c>
      <c r="E5953" s="97"/>
      <c r="F5953" s="97" t="s">
        <v>5902</v>
      </c>
      <c r="G5953" s="160">
        <v>92318732</v>
      </c>
      <c r="H5953" s="557">
        <v>300000</v>
      </c>
      <c r="I5953" s="97" t="s">
        <v>35</v>
      </c>
      <c r="J5953" s="309">
        <v>45170</v>
      </c>
      <c r="K5953" s="160">
        <v>314</v>
      </c>
      <c r="L5953" s="170" t="s">
        <v>7446</v>
      </c>
    </row>
    <row r="5954" spans="1:12" ht="76.5" hidden="1" x14ac:dyDescent="0.2">
      <c r="A5954" s="3">
        <v>5948</v>
      </c>
      <c r="B5954" s="97">
        <v>7410</v>
      </c>
      <c r="C5954" s="98" t="s">
        <v>7581</v>
      </c>
      <c r="D5954" s="97">
        <v>20</v>
      </c>
      <c r="E5954" s="97"/>
      <c r="F5954" s="97" t="s">
        <v>5902</v>
      </c>
      <c r="G5954" s="160">
        <v>92318732</v>
      </c>
      <c r="H5954" s="557">
        <v>360000</v>
      </c>
      <c r="I5954" s="97" t="s">
        <v>35</v>
      </c>
      <c r="J5954" s="309">
        <v>45170</v>
      </c>
      <c r="K5954" s="160">
        <v>314</v>
      </c>
      <c r="L5954" s="170" t="s">
        <v>7446</v>
      </c>
    </row>
    <row r="5955" spans="1:12" ht="76.5" hidden="1" x14ac:dyDescent="0.2">
      <c r="A5955" s="3">
        <v>5949</v>
      </c>
      <c r="B5955" s="97">
        <v>7410</v>
      </c>
      <c r="C5955" s="98" t="s">
        <v>7582</v>
      </c>
      <c r="D5955" s="97">
        <v>20</v>
      </c>
      <c r="E5955" s="97"/>
      <c r="F5955" s="97" t="s">
        <v>5902</v>
      </c>
      <c r="G5955" s="160">
        <v>92318732</v>
      </c>
      <c r="H5955" s="557">
        <v>500000</v>
      </c>
      <c r="I5955" s="97" t="s">
        <v>35</v>
      </c>
      <c r="J5955" s="309">
        <v>45170</v>
      </c>
      <c r="K5955" s="160">
        <v>314</v>
      </c>
      <c r="L5955" s="170" t="s">
        <v>7446</v>
      </c>
    </row>
    <row r="5956" spans="1:12" ht="76.5" hidden="1" x14ac:dyDescent="0.2">
      <c r="A5956" s="3">
        <v>5950</v>
      </c>
      <c r="B5956" s="97">
        <v>7410</v>
      </c>
      <c r="C5956" s="98" t="s">
        <v>7583</v>
      </c>
      <c r="D5956" s="97">
        <v>16</v>
      </c>
      <c r="E5956" s="97"/>
      <c r="F5956" s="97" t="s">
        <v>5902</v>
      </c>
      <c r="G5956" s="160">
        <v>92318732</v>
      </c>
      <c r="H5956" s="557">
        <v>560000</v>
      </c>
      <c r="I5956" s="97" t="s">
        <v>35</v>
      </c>
      <c r="J5956" s="309">
        <v>45170</v>
      </c>
      <c r="K5956" s="160">
        <v>314</v>
      </c>
      <c r="L5956" s="170" t="s">
        <v>7446</v>
      </c>
    </row>
    <row r="5957" spans="1:12" ht="38.25" hidden="1" x14ac:dyDescent="0.2">
      <c r="A5957" s="3">
        <v>5951</v>
      </c>
      <c r="B5957" s="97">
        <v>7410</v>
      </c>
      <c r="C5957" s="98" t="s">
        <v>7584</v>
      </c>
      <c r="D5957" s="97">
        <v>20</v>
      </c>
      <c r="E5957" s="97"/>
      <c r="F5957" s="97" t="s">
        <v>5902</v>
      </c>
      <c r="G5957" s="160">
        <v>92216664</v>
      </c>
      <c r="H5957" s="557">
        <v>60000</v>
      </c>
      <c r="I5957" s="97" t="s">
        <v>35</v>
      </c>
      <c r="J5957" s="309">
        <v>45170</v>
      </c>
      <c r="K5957" s="160">
        <v>314</v>
      </c>
      <c r="L5957" s="170" t="s">
        <v>7446</v>
      </c>
    </row>
    <row r="5958" spans="1:12" ht="38.25" hidden="1" x14ac:dyDescent="0.2">
      <c r="A5958" s="3">
        <v>5952</v>
      </c>
      <c r="B5958" s="97">
        <v>7410</v>
      </c>
      <c r="C5958" s="98" t="s">
        <v>7585</v>
      </c>
      <c r="D5958" s="97">
        <v>15</v>
      </c>
      <c r="E5958" s="97"/>
      <c r="F5958" s="97" t="s">
        <v>5902</v>
      </c>
      <c r="G5958" s="160">
        <v>92070068</v>
      </c>
      <c r="H5958" s="557">
        <v>60000</v>
      </c>
      <c r="I5958" s="97" t="s">
        <v>35</v>
      </c>
      <c r="J5958" s="309">
        <v>45170</v>
      </c>
      <c r="K5958" s="160">
        <v>314</v>
      </c>
      <c r="L5958" s="170" t="s">
        <v>7446</v>
      </c>
    </row>
    <row r="5959" spans="1:12" ht="38.25" hidden="1" x14ac:dyDescent="0.2">
      <c r="A5959" s="3">
        <v>5953</v>
      </c>
      <c r="B5959" s="97">
        <v>7410</v>
      </c>
      <c r="C5959" s="98" t="s">
        <v>7586</v>
      </c>
      <c r="D5959" s="97">
        <v>20</v>
      </c>
      <c r="E5959" s="97"/>
      <c r="F5959" s="97" t="s">
        <v>5902</v>
      </c>
      <c r="G5959" s="160">
        <v>92070068</v>
      </c>
      <c r="H5959" s="557">
        <v>110000</v>
      </c>
      <c r="I5959" s="97" t="s">
        <v>35</v>
      </c>
      <c r="J5959" s="309">
        <v>45170</v>
      </c>
      <c r="K5959" s="160">
        <v>314</v>
      </c>
      <c r="L5959" s="170" t="s">
        <v>7446</v>
      </c>
    </row>
    <row r="5960" spans="1:12" ht="38.25" hidden="1" x14ac:dyDescent="0.2">
      <c r="A5960" s="3">
        <v>5954</v>
      </c>
      <c r="B5960" s="97">
        <v>7410</v>
      </c>
      <c r="C5960" s="98" t="s">
        <v>7587</v>
      </c>
      <c r="D5960" s="97">
        <v>30</v>
      </c>
      <c r="E5960" s="97"/>
      <c r="F5960" s="97" t="s">
        <v>5902</v>
      </c>
      <c r="G5960" s="160">
        <v>92070068</v>
      </c>
      <c r="H5960" s="557">
        <v>330000</v>
      </c>
      <c r="I5960" s="97" t="s">
        <v>35</v>
      </c>
      <c r="J5960" s="309">
        <v>45170</v>
      </c>
      <c r="K5960" s="160">
        <v>314</v>
      </c>
      <c r="L5960" s="170" t="s">
        <v>7446</v>
      </c>
    </row>
    <row r="5961" spans="1:12" ht="38.25" hidden="1" x14ac:dyDescent="0.2">
      <c r="A5961" s="3">
        <v>5955</v>
      </c>
      <c r="B5961" s="97">
        <v>7410</v>
      </c>
      <c r="C5961" s="98" t="s">
        <v>7588</v>
      </c>
      <c r="D5961" s="97">
        <v>15</v>
      </c>
      <c r="E5961" s="97"/>
      <c r="F5961" s="97" t="s">
        <v>5902</v>
      </c>
      <c r="G5961" s="160">
        <v>92074232</v>
      </c>
      <c r="H5961" s="557">
        <v>225000</v>
      </c>
      <c r="I5961" s="97" t="s">
        <v>35</v>
      </c>
      <c r="J5961" s="309">
        <v>45170</v>
      </c>
      <c r="K5961" s="160">
        <v>314</v>
      </c>
      <c r="L5961" s="170" t="s">
        <v>7446</v>
      </c>
    </row>
    <row r="5962" spans="1:12" ht="38.25" hidden="1" x14ac:dyDescent="0.2">
      <c r="A5962" s="3">
        <v>5956</v>
      </c>
      <c r="B5962" s="97">
        <v>7410</v>
      </c>
      <c r="C5962" s="98" t="s">
        <v>7589</v>
      </c>
      <c r="D5962" s="97">
        <v>15</v>
      </c>
      <c r="E5962" s="97"/>
      <c r="F5962" s="97" t="s">
        <v>5902</v>
      </c>
      <c r="G5962" s="160">
        <v>92070068</v>
      </c>
      <c r="H5962" s="557">
        <v>420000</v>
      </c>
      <c r="I5962" s="97" t="s">
        <v>35</v>
      </c>
      <c r="J5962" s="309">
        <v>45170</v>
      </c>
      <c r="K5962" s="160">
        <v>314</v>
      </c>
      <c r="L5962" s="170" t="s">
        <v>7446</v>
      </c>
    </row>
    <row r="5963" spans="1:12" ht="76.5" hidden="1" x14ac:dyDescent="0.2">
      <c r="A5963" s="3">
        <v>5957</v>
      </c>
      <c r="B5963" s="97">
        <v>7410</v>
      </c>
      <c r="C5963" s="98" t="s">
        <v>7590</v>
      </c>
      <c r="D5963" s="97">
        <v>4</v>
      </c>
      <c r="E5963" s="97"/>
      <c r="F5963" s="97" t="s">
        <v>5902</v>
      </c>
      <c r="G5963" s="160">
        <v>92073914</v>
      </c>
      <c r="H5963" s="557">
        <v>2600000</v>
      </c>
      <c r="I5963" s="97" t="s">
        <v>35</v>
      </c>
      <c r="J5963" s="309">
        <v>45170</v>
      </c>
      <c r="K5963" s="160">
        <v>314</v>
      </c>
      <c r="L5963" s="98" t="s">
        <v>7464</v>
      </c>
    </row>
    <row r="5964" spans="1:12" ht="76.5" hidden="1" x14ac:dyDescent="0.2">
      <c r="A5964" s="3">
        <v>5958</v>
      </c>
      <c r="B5964" s="97">
        <v>7410</v>
      </c>
      <c r="C5964" s="98" t="s">
        <v>7591</v>
      </c>
      <c r="D5964" s="97">
        <v>10</v>
      </c>
      <c r="E5964" s="97"/>
      <c r="F5964" s="97" t="s">
        <v>5902</v>
      </c>
      <c r="G5964" s="160">
        <v>92031001</v>
      </c>
      <c r="H5964" s="557">
        <v>1500000</v>
      </c>
      <c r="I5964" s="97" t="s">
        <v>35</v>
      </c>
      <c r="J5964" s="309">
        <v>45170</v>
      </c>
      <c r="K5964" s="160">
        <v>314</v>
      </c>
      <c r="L5964" s="98" t="s">
        <v>7464</v>
      </c>
    </row>
    <row r="5965" spans="1:12" ht="51" hidden="1" x14ac:dyDescent="0.2">
      <c r="A5965" s="3">
        <v>5959</v>
      </c>
      <c r="B5965" s="97">
        <v>7410</v>
      </c>
      <c r="C5965" s="98" t="s">
        <v>7592</v>
      </c>
      <c r="D5965" s="97">
        <v>10</v>
      </c>
      <c r="E5965" s="97"/>
      <c r="F5965" s="97" t="s">
        <v>5902</v>
      </c>
      <c r="G5965" s="160">
        <v>92043236</v>
      </c>
      <c r="H5965" s="557">
        <v>1500000</v>
      </c>
      <c r="I5965" s="97" t="s">
        <v>35</v>
      </c>
      <c r="J5965" s="309">
        <v>45170</v>
      </c>
      <c r="K5965" s="160">
        <v>314</v>
      </c>
      <c r="L5965" s="98" t="s">
        <v>7464</v>
      </c>
    </row>
    <row r="5966" spans="1:12" ht="51" hidden="1" x14ac:dyDescent="0.2">
      <c r="A5966" s="3">
        <v>5960</v>
      </c>
      <c r="B5966" s="97">
        <v>7410</v>
      </c>
      <c r="C5966" s="98" t="s">
        <v>7593</v>
      </c>
      <c r="D5966" s="97">
        <v>10</v>
      </c>
      <c r="E5966" s="97"/>
      <c r="F5966" s="97" t="s">
        <v>5902</v>
      </c>
      <c r="G5966" s="160">
        <v>92025629</v>
      </c>
      <c r="H5966" s="557">
        <v>1500000</v>
      </c>
      <c r="I5966" s="97" t="s">
        <v>35</v>
      </c>
      <c r="J5966" s="309">
        <v>45170</v>
      </c>
      <c r="K5966" s="160">
        <v>314</v>
      </c>
      <c r="L5966" s="98" t="s">
        <v>7464</v>
      </c>
    </row>
    <row r="5967" spans="1:12" ht="38.25" hidden="1" x14ac:dyDescent="0.2">
      <c r="A5967" s="3">
        <v>5961</v>
      </c>
      <c r="B5967" s="97">
        <v>7410</v>
      </c>
      <c r="C5967" s="98" t="s">
        <v>7594</v>
      </c>
      <c r="D5967" s="97">
        <v>10</v>
      </c>
      <c r="E5967" s="97"/>
      <c r="F5967" s="97" t="s">
        <v>5902</v>
      </c>
      <c r="G5967" s="160">
        <v>92192548</v>
      </c>
      <c r="H5967" s="557">
        <v>500000</v>
      </c>
      <c r="I5967" s="97" t="s">
        <v>35</v>
      </c>
      <c r="J5967" s="309">
        <v>45170</v>
      </c>
      <c r="K5967" s="160">
        <v>314</v>
      </c>
      <c r="L5967" s="98" t="s">
        <v>7464</v>
      </c>
    </row>
    <row r="5968" spans="1:12" ht="51" hidden="1" x14ac:dyDescent="0.2">
      <c r="A5968" s="3">
        <v>5962</v>
      </c>
      <c r="B5968" s="97">
        <v>7410</v>
      </c>
      <c r="C5968" s="98" t="s">
        <v>7595</v>
      </c>
      <c r="D5968" s="97">
        <v>50</v>
      </c>
      <c r="E5968" s="97"/>
      <c r="F5968" s="97" t="s">
        <v>5902</v>
      </c>
      <c r="G5968" s="160">
        <v>92108811</v>
      </c>
      <c r="H5968" s="557">
        <v>250000</v>
      </c>
      <c r="I5968" s="97" t="s">
        <v>35</v>
      </c>
      <c r="J5968" s="309">
        <v>45170</v>
      </c>
      <c r="K5968" s="160">
        <v>314</v>
      </c>
      <c r="L5968" s="170" t="s">
        <v>7446</v>
      </c>
    </row>
    <row r="5969" spans="1:12" ht="38.25" hidden="1" x14ac:dyDescent="0.2">
      <c r="A5969" s="3">
        <v>5963</v>
      </c>
      <c r="B5969" s="97">
        <v>7410</v>
      </c>
      <c r="C5969" s="98" t="s">
        <v>7596</v>
      </c>
      <c r="D5969" s="97">
        <v>5000</v>
      </c>
      <c r="E5969" s="97"/>
      <c r="F5969" s="97" t="s">
        <v>5902</v>
      </c>
      <c r="G5969" s="160">
        <v>92108811</v>
      </c>
      <c r="H5969" s="557">
        <v>350000</v>
      </c>
      <c r="I5969" s="97" t="s">
        <v>35</v>
      </c>
      <c r="J5969" s="309">
        <v>45170</v>
      </c>
      <c r="K5969" s="160">
        <v>314</v>
      </c>
      <c r="L5969" s="170" t="s">
        <v>7446</v>
      </c>
    </row>
    <row r="5970" spans="1:12" ht="38.25" hidden="1" x14ac:dyDescent="0.2">
      <c r="A5970" s="3">
        <v>5964</v>
      </c>
      <c r="B5970" s="97">
        <v>7410</v>
      </c>
      <c r="C5970" s="98" t="s">
        <v>7597</v>
      </c>
      <c r="D5970" s="97">
        <v>2000</v>
      </c>
      <c r="E5970" s="97"/>
      <c r="F5970" s="97" t="s">
        <v>5902</v>
      </c>
      <c r="G5970" s="160">
        <v>92108811</v>
      </c>
      <c r="H5970" s="557">
        <v>140000</v>
      </c>
      <c r="I5970" s="97" t="s">
        <v>35</v>
      </c>
      <c r="J5970" s="309">
        <v>45170</v>
      </c>
      <c r="K5970" s="160">
        <v>314</v>
      </c>
      <c r="L5970" s="170" t="s">
        <v>7446</v>
      </c>
    </row>
    <row r="5971" spans="1:12" ht="38.25" hidden="1" x14ac:dyDescent="0.2">
      <c r="A5971" s="3">
        <v>5965</v>
      </c>
      <c r="B5971" s="97">
        <v>7410</v>
      </c>
      <c r="C5971" s="98" t="s">
        <v>7598</v>
      </c>
      <c r="D5971" s="97">
        <v>3000</v>
      </c>
      <c r="E5971" s="97"/>
      <c r="F5971" s="97" t="s">
        <v>5902</v>
      </c>
      <c r="G5971" s="160">
        <v>92108811</v>
      </c>
      <c r="H5971" s="557">
        <v>210000</v>
      </c>
      <c r="I5971" s="97" t="s">
        <v>35</v>
      </c>
      <c r="J5971" s="309">
        <v>45170</v>
      </c>
      <c r="K5971" s="160">
        <v>314</v>
      </c>
      <c r="L5971" s="170" t="s">
        <v>7446</v>
      </c>
    </row>
    <row r="5972" spans="1:12" ht="38.25" hidden="1" x14ac:dyDescent="0.2">
      <c r="A5972" s="3">
        <v>5966</v>
      </c>
      <c r="B5972" s="97">
        <v>7410</v>
      </c>
      <c r="C5972" s="98" t="s">
        <v>7599</v>
      </c>
      <c r="D5972" s="97">
        <v>10000</v>
      </c>
      <c r="E5972" s="97"/>
      <c r="F5972" s="97" t="s">
        <v>5902</v>
      </c>
      <c r="G5972" s="160">
        <v>92108811</v>
      </c>
      <c r="H5972" s="557">
        <v>150000</v>
      </c>
      <c r="I5972" s="97" t="s">
        <v>35</v>
      </c>
      <c r="J5972" s="309">
        <v>45170</v>
      </c>
      <c r="K5972" s="160">
        <v>314</v>
      </c>
      <c r="L5972" s="170" t="s">
        <v>7446</v>
      </c>
    </row>
    <row r="5973" spans="1:12" ht="38.25" hidden="1" x14ac:dyDescent="0.2">
      <c r="A5973" s="3">
        <v>5967</v>
      </c>
      <c r="B5973" s="97">
        <v>7410</v>
      </c>
      <c r="C5973" s="98" t="s">
        <v>7600</v>
      </c>
      <c r="D5973" s="97">
        <v>2000</v>
      </c>
      <c r="E5973" s="97"/>
      <c r="F5973" s="97" t="s">
        <v>5902</v>
      </c>
      <c r="G5973" s="160">
        <v>92108811</v>
      </c>
      <c r="H5973" s="557">
        <v>30000</v>
      </c>
      <c r="I5973" s="97" t="s">
        <v>35</v>
      </c>
      <c r="J5973" s="309">
        <v>45170</v>
      </c>
      <c r="K5973" s="160">
        <v>314</v>
      </c>
      <c r="L5973" s="170" t="s">
        <v>7446</v>
      </c>
    </row>
    <row r="5974" spans="1:12" ht="51" hidden="1" x14ac:dyDescent="0.2">
      <c r="A5974" s="3">
        <v>5968</v>
      </c>
      <c r="B5974" s="97">
        <v>7410</v>
      </c>
      <c r="C5974" s="98" t="s">
        <v>7601</v>
      </c>
      <c r="D5974" s="97">
        <v>15</v>
      </c>
      <c r="E5974" s="97"/>
      <c r="F5974" s="97" t="s">
        <v>5902</v>
      </c>
      <c r="G5974" s="160">
        <v>90003555</v>
      </c>
      <c r="H5974" s="557">
        <v>150000</v>
      </c>
      <c r="I5974" s="97" t="s">
        <v>35</v>
      </c>
      <c r="J5974" s="309">
        <v>45170</v>
      </c>
      <c r="K5974" s="160">
        <v>314</v>
      </c>
      <c r="L5974" s="170" t="s">
        <v>7446</v>
      </c>
    </row>
    <row r="5975" spans="1:12" ht="51" hidden="1" x14ac:dyDescent="0.2">
      <c r="A5975" s="3">
        <v>5969</v>
      </c>
      <c r="B5975" s="97">
        <v>7410</v>
      </c>
      <c r="C5975" s="98" t="s">
        <v>7602</v>
      </c>
      <c r="D5975" s="97">
        <v>15</v>
      </c>
      <c r="E5975" s="97"/>
      <c r="F5975" s="97" t="s">
        <v>5902</v>
      </c>
      <c r="G5975" s="160">
        <v>92044625</v>
      </c>
      <c r="H5975" s="557">
        <v>60000</v>
      </c>
      <c r="I5975" s="97" t="s">
        <v>35</v>
      </c>
      <c r="J5975" s="309">
        <v>45170</v>
      </c>
      <c r="K5975" s="160">
        <v>314</v>
      </c>
      <c r="L5975" s="170" t="s">
        <v>7446</v>
      </c>
    </row>
    <row r="5976" spans="1:12" ht="51" hidden="1" x14ac:dyDescent="0.2">
      <c r="A5976" s="3">
        <v>5970</v>
      </c>
      <c r="B5976" s="97">
        <v>7410</v>
      </c>
      <c r="C5976" s="98" t="s">
        <v>7603</v>
      </c>
      <c r="D5976" s="97">
        <v>10</v>
      </c>
      <c r="E5976" s="97"/>
      <c r="F5976" s="97" t="s">
        <v>5902</v>
      </c>
      <c r="G5976" s="160">
        <v>92149804</v>
      </c>
      <c r="H5976" s="557">
        <v>80000</v>
      </c>
      <c r="I5976" s="97" t="s">
        <v>35</v>
      </c>
      <c r="J5976" s="309">
        <v>45170</v>
      </c>
      <c r="K5976" s="160">
        <v>314</v>
      </c>
      <c r="L5976" s="170" t="s">
        <v>7446</v>
      </c>
    </row>
    <row r="5977" spans="1:12" ht="51" hidden="1" x14ac:dyDescent="0.2">
      <c r="A5977" s="3">
        <v>5971</v>
      </c>
      <c r="B5977" s="97">
        <v>7410</v>
      </c>
      <c r="C5977" s="98" t="s">
        <v>7604</v>
      </c>
      <c r="D5977" s="97">
        <v>10</v>
      </c>
      <c r="E5977" s="97"/>
      <c r="F5977" s="97" t="s">
        <v>5902</v>
      </c>
      <c r="G5977" s="160">
        <v>92290949</v>
      </c>
      <c r="H5977" s="557">
        <v>150000</v>
      </c>
      <c r="I5977" s="97" t="s">
        <v>35</v>
      </c>
      <c r="J5977" s="309">
        <v>45170</v>
      </c>
      <c r="K5977" s="160">
        <v>314</v>
      </c>
      <c r="L5977" s="170" t="s">
        <v>7446</v>
      </c>
    </row>
    <row r="5978" spans="1:12" ht="51" hidden="1" x14ac:dyDescent="0.2">
      <c r="A5978" s="3">
        <v>5972</v>
      </c>
      <c r="B5978" s="97">
        <v>7410</v>
      </c>
      <c r="C5978" s="98" t="s">
        <v>7605</v>
      </c>
      <c r="D5978" s="97">
        <v>10</v>
      </c>
      <c r="E5978" s="97"/>
      <c r="F5978" s="97" t="s">
        <v>5902</v>
      </c>
      <c r="G5978" s="160">
        <v>92091505</v>
      </c>
      <c r="H5978" s="557">
        <v>125000</v>
      </c>
      <c r="I5978" s="97" t="s">
        <v>35</v>
      </c>
      <c r="J5978" s="309">
        <v>45170</v>
      </c>
      <c r="K5978" s="160">
        <v>314</v>
      </c>
      <c r="L5978" s="170" t="s">
        <v>7446</v>
      </c>
    </row>
    <row r="5979" spans="1:12" ht="38.25" hidden="1" x14ac:dyDescent="0.2">
      <c r="A5979" s="3">
        <v>5973</v>
      </c>
      <c r="B5979" s="97">
        <v>7410</v>
      </c>
      <c r="C5979" s="98" t="s">
        <v>7606</v>
      </c>
      <c r="D5979" s="97">
        <v>1</v>
      </c>
      <c r="E5979" s="97"/>
      <c r="F5979" s="97" t="s">
        <v>5902</v>
      </c>
      <c r="G5979" s="160">
        <v>92048236</v>
      </c>
      <c r="H5979" s="557">
        <v>95000</v>
      </c>
      <c r="I5979" s="97" t="s">
        <v>35</v>
      </c>
      <c r="J5979" s="309">
        <v>45170</v>
      </c>
      <c r="K5979" s="160">
        <v>314</v>
      </c>
      <c r="L5979" s="170" t="s">
        <v>7446</v>
      </c>
    </row>
    <row r="5980" spans="1:12" ht="38.25" hidden="1" x14ac:dyDescent="0.2">
      <c r="A5980" s="3">
        <v>5974</v>
      </c>
      <c r="B5980" s="97">
        <v>7410</v>
      </c>
      <c r="C5980" s="98" t="s">
        <v>7607</v>
      </c>
      <c r="D5980" s="97">
        <v>1</v>
      </c>
      <c r="E5980" s="97"/>
      <c r="F5980" s="97" t="s">
        <v>5902</v>
      </c>
      <c r="G5980" s="160">
        <v>92009305</v>
      </c>
      <c r="H5980" s="557">
        <v>140000</v>
      </c>
      <c r="I5980" s="97" t="s">
        <v>35</v>
      </c>
      <c r="J5980" s="309">
        <v>45170</v>
      </c>
      <c r="K5980" s="160">
        <v>314</v>
      </c>
      <c r="L5980" s="170" t="s">
        <v>7446</v>
      </c>
    </row>
    <row r="5981" spans="1:12" ht="38.25" hidden="1" x14ac:dyDescent="0.2">
      <c r="A5981" s="3">
        <v>5975</v>
      </c>
      <c r="B5981" s="97">
        <v>7410</v>
      </c>
      <c r="C5981" s="98" t="s">
        <v>7608</v>
      </c>
      <c r="D5981" s="97">
        <v>1</v>
      </c>
      <c r="E5981" s="97"/>
      <c r="F5981" s="97" t="s">
        <v>5902</v>
      </c>
      <c r="G5981" s="160">
        <v>92009301</v>
      </c>
      <c r="H5981" s="557">
        <v>185000</v>
      </c>
      <c r="I5981" s="97" t="s">
        <v>35</v>
      </c>
      <c r="J5981" s="309">
        <v>45170</v>
      </c>
      <c r="K5981" s="160">
        <v>314</v>
      </c>
      <c r="L5981" s="170" t="s">
        <v>7446</v>
      </c>
    </row>
    <row r="5982" spans="1:12" ht="76.5" hidden="1" x14ac:dyDescent="0.2">
      <c r="A5982" s="3">
        <v>5976</v>
      </c>
      <c r="B5982" s="97">
        <v>7410</v>
      </c>
      <c r="C5982" s="98" t="s">
        <v>7609</v>
      </c>
      <c r="D5982" s="97">
        <v>1</v>
      </c>
      <c r="E5982" s="97"/>
      <c r="F5982" s="97" t="s">
        <v>5902</v>
      </c>
      <c r="G5982" s="160">
        <v>92033733</v>
      </c>
      <c r="H5982" s="557">
        <v>450000</v>
      </c>
      <c r="I5982" s="97" t="s">
        <v>35</v>
      </c>
      <c r="J5982" s="309">
        <v>45170</v>
      </c>
      <c r="K5982" s="160">
        <v>314</v>
      </c>
      <c r="L5982" s="98" t="s">
        <v>7464</v>
      </c>
    </row>
    <row r="5983" spans="1:12" ht="76.5" hidden="1" x14ac:dyDescent="0.2">
      <c r="A5983" s="3">
        <v>5977</v>
      </c>
      <c r="B5983" s="97">
        <v>7410</v>
      </c>
      <c r="C5983" s="98" t="s">
        <v>7610</v>
      </c>
      <c r="D5983" s="97">
        <v>1</v>
      </c>
      <c r="E5983" s="97"/>
      <c r="F5983" s="97" t="s">
        <v>5902</v>
      </c>
      <c r="G5983" s="160">
        <v>92217964</v>
      </c>
      <c r="H5983" s="557">
        <v>700000</v>
      </c>
      <c r="I5983" s="97" t="s">
        <v>35</v>
      </c>
      <c r="J5983" s="309">
        <v>45170</v>
      </c>
      <c r="K5983" s="160">
        <v>314</v>
      </c>
      <c r="L5983" s="98" t="s">
        <v>7464</v>
      </c>
    </row>
    <row r="5984" spans="1:12" ht="76.5" hidden="1" x14ac:dyDescent="0.2">
      <c r="A5984" s="3">
        <v>5978</v>
      </c>
      <c r="B5984" s="97">
        <v>7410</v>
      </c>
      <c r="C5984" s="98" t="s">
        <v>7611</v>
      </c>
      <c r="D5984" s="97">
        <v>1</v>
      </c>
      <c r="E5984" s="97"/>
      <c r="F5984" s="97" t="s">
        <v>5902</v>
      </c>
      <c r="G5984" s="160">
        <v>92090760</v>
      </c>
      <c r="H5984" s="557">
        <v>850000</v>
      </c>
      <c r="I5984" s="97" t="s">
        <v>35</v>
      </c>
      <c r="J5984" s="309">
        <v>45170</v>
      </c>
      <c r="K5984" s="160">
        <v>314</v>
      </c>
      <c r="L5984" s="98" t="s">
        <v>7464</v>
      </c>
    </row>
    <row r="5985" spans="1:12" ht="38.25" hidden="1" x14ac:dyDescent="0.2">
      <c r="A5985" s="3">
        <v>5979</v>
      </c>
      <c r="B5985" s="97">
        <v>7410</v>
      </c>
      <c r="C5985" s="98" t="s">
        <v>7612</v>
      </c>
      <c r="D5985" s="97">
        <v>200</v>
      </c>
      <c r="E5985" s="97"/>
      <c r="F5985" s="97" t="s">
        <v>5902</v>
      </c>
      <c r="G5985" s="160">
        <v>92330032</v>
      </c>
      <c r="H5985" s="557">
        <v>300000</v>
      </c>
      <c r="I5985" s="97" t="s">
        <v>35</v>
      </c>
      <c r="J5985" s="309">
        <v>45170</v>
      </c>
      <c r="K5985" s="160">
        <v>314</v>
      </c>
      <c r="L5985" s="170" t="s">
        <v>7446</v>
      </c>
    </row>
    <row r="5986" spans="1:12" ht="38.25" hidden="1" x14ac:dyDescent="0.2">
      <c r="A5986" s="3">
        <v>5980</v>
      </c>
      <c r="B5986" s="97">
        <v>7410</v>
      </c>
      <c r="C5986" s="98" t="s">
        <v>7613</v>
      </c>
      <c r="D5986" s="97">
        <v>200</v>
      </c>
      <c r="E5986" s="97"/>
      <c r="F5986" s="97" t="s">
        <v>5902</v>
      </c>
      <c r="G5986" s="160">
        <v>92226071</v>
      </c>
      <c r="H5986" s="557">
        <v>500000</v>
      </c>
      <c r="I5986" s="97" t="s">
        <v>35</v>
      </c>
      <c r="J5986" s="309">
        <v>45170</v>
      </c>
      <c r="K5986" s="160">
        <v>314</v>
      </c>
      <c r="L5986" s="170" t="s">
        <v>7446</v>
      </c>
    </row>
    <row r="5987" spans="1:12" ht="38.25" hidden="1" x14ac:dyDescent="0.2">
      <c r="A5987" s="3">
        <v>5981</v>
      </c>
      <c r="B5987" s="97">
        <v>7410</v>
      </c>
      <c r="C5987" s="98" t="s">
        <v>7614</v>
      </c>
      <c r="D5987" s="97">
        <v>60</v>
      </c>
      <c r="E5987" s="97"/>
      <c r="F5987" s="97" t="s">
        <v>5902</v>
      </c>
      <c r="G5987" s="160">
        <v>92087013</v>
      </c>
      <c r="H5987" s="557">
        <v>180000</v>
      </c>
      <c r="I5987" s="97" t="s">
        <v>35</v>
      </c>
      <c r="J5987" s="309">
        <v>45170</v>
      </c>
      <c r="K5987" s="160">
        <v>314</v>
      </c>
      <c r="L5987" s="170" t="s">
        <v>7446</v>
      </c>
    </row>
    <row r="5988" spans="1:12" ht="51" hidden="1" x14ac:dyDescent="0.2">
      <c r="A5988" s="3">
        <v>5982</v>
      </c>
      <c r="B5988" s="97">
        <v>7410</v>
      </c>
      <c r="C5988" s="98" t="s">
        <v>7615</v>
      </c>
      <c r="D5988" s="97">
        <v>20</v>
      </c>
      <c r="E5988" s="97"/>
      <c r="F5988" s="97" t="s">
        <v>5902</v>
      </c>
      <c r="G5988" s="160">
        <v>92201323</v>
      </c>
      <c r="H5988" s="557">
        <v>800000</v>
      </c>
      <c r="I5988" s="97" t="s">
        <v>35</v>
      </c>
      <c r="J5988" s="309">
        <v>45170</v>
      </c>
      <c r="K5988" s="160">
        <v>314</v>
      </c>
      <c r="L5988" s="170" t="s">
        <v>7446</v>
      </c>
    </row>
    <row r="5989" spans="1:12" ht="38.25" hidden="1" x14ac:dyDescent="0.2">
      <c r="A5989" s="3">
        <v>5983</v>
      </c>
      <c r="B5989" s="97">
        <v>7410</v>
      </c>
      <c r="C5989" s="98" t="s">
        <v>7616</v>
      </c>
      <c r="D5989" s="97">
        <v>50</v>
      </c>
      <c r="E5989" s="97"/>
      <c r="F5989" s="97" t="s">
        <v>5902</v>
      </c>
      <c r="G5989" s="160">
        <v>92191412</v>
      </c>
      <c r="H5989" s="557">
        <v>100000</v>
      </c>
      <c r="I5989" s="97" t="s">
        <v>35</v>
      </c>
      <c r="J5989" s="309">
        <v>45170</v>
      </c>
      <c r="K5989" s="160">
        <v>314</v>
      </c>
      <c r="L5989" s="170" t="s">
        <v>7446</v>
      </c>
    </row>
    <row r="5990" spans="1:12" ht="38.25" hidden="1" x14ac:dyDescent="0.2">
      <c r="A5990" s="3">
        <v>5984</v>
      </c>
      <c r="B5990" s="97">
        <v>7410</v>
      </c>
      <c r="C5990" s="98" t="s">
        <v>7617</v>
      </c>
      <c r="D5990" s="97">
        <v>50</v>
      </c>
      <c r="E5990" s="97"/>
      <c r="F5990" s="97" t="s">
        <v>5902</v>
      </c>
      <c r="G5990" s="160">
        <v>92191406</v>
      </c>
      <c r="H5990" s="557">
        <v>90000</v>
      </c>
      <c r="I5990" s="97" t="s">
        <v>35</v>
      </c>
      <c r="J5990" s="309">
        <v>45170</v>
      </c>
      <c r="K5990" s="160">
        <v>314</v>
      </c>
      <c r="L5990" s="170" t="s">
        <v>7446</v>
      </c>
    </row>
    <row r="5991" spans="1:12" ht="51" hidden="1" x14ac:dyDescent="0.2">
      <c r="A5991" s="3">
        <v>5985</v>
      </c>
      <c r="B5991" s="97">
        <v>7410</v>
      </c>
      <c r="C5991" s="98" t="s">
        <v>7618</v>
      </c>
      <c r="D5991" s="97">
        <v>50</v>
      </c>
      <c r="E5991" s="97"/>
      <c r="F5991" s="97" t="s">
        <v>5902</v>
      </c>
      <c r="G5991" s="160">
        <v>92191404</v>
      </c>
      <c r="H5991" s="557">
        <v>250000</v>
      </c>
      <c r="I5991" s="97" t="s">
        <v>35</v>
      </c>
      <c r="J5991" s="309">
        <v>45170</v>
      </c>
      <c r="K5991" s="160">
        <v>314</v>
      </c>
      <c r="L5991" s="170" t="s">
        <v>7446</v>
      </c>
    </row>
    <row r="5992" spans="1:12" ht="25.5" hidden="1" x14ac:dyDescent="0.2">
      <c r="A5992" s="3">
        <v>5986</v>
      </c>
      <c r="B5992" s="97">
        <v>7410</v>
      </c>
      <c r="C5992" s="98" t="s">
        <v>7619</v>
      </c>
      <c r="D5992" s="97">
        <v>50</v>
      </c>
      <c r="E5992" s="97"/>
      <c r="F5992" s="97" t="s">
        <v>5902</v>
      </c>
      <c r="G5992" s="160">
        <v>92269748</v>
      </c>
      <c r="H5992" s="557">
        <v>90000</v>
      </c>
      <c r="I5992" s="97" t="s">
        <v>35</v>
      </c>
      <c r="J5992" s="309">
        <v>45170</v>
      </c>
      <c r="K5992" s="160">
        <v>314</v>
      </c>
      <c r="L5992" s="98" t="s">
        <v>7464</v>
      </c>
    </row>
    <row r="5993" spans="1:12" ht="38.25" hidden="1" x14ac:dyDescent="0.2">
      <c r="A5993" s="3">
        <v>5987</v>
      </c>
      <c r="B5993" s="97">
        <v>7410</v>
      </c>
      <c r="C5993" s="98" t="s">
        <v>7620</v>
      </c>
      <c r="D5993" s="97">
        <v>25</v>
      </c>
      <c r="E5993" s="97"/>
      <c r="F5993" s="97" t="s">
        <v>5902</v>
      </c>
      <c r="G5993" s="160">
        <v>92029513</v>
      </c>
      <c r="H5993" s="557">
        <v>150000</v>
      </c>
      <c r="I5993" s="97" t="s">
        <v>35</v>
      </c>
      <c r="J5993" s="309">
        <v>45170</v>
      </c>
      <c r="K5993" s="160">
        <v>314</v>
      </c>
      <c r="L5993" s="98" t="s">
        <v>7464</v>
      </c>
    </row>
    <row r="5994" spans="1:12" ht="38.25" hidden="1" x14ac:dyDescent="0.2">
      <c r="A5994" s="3">
        <v>5988</v>
      </c>
      <c r="B5994" s="97">
        <v>7410</v>
      </c>
      <c r="C5994" s="98" t="s">
        <v>7621</v>
      </c>
      <c r="D5994" s="97">
        <v>15</v>
      </c>
      <c r="E5994" s="97"/>
      <c r="F5994" s="97" t="s">
        <v>5902</v>
      </c>
      <c r="G5994" s="160">
        <v>92285302</v>
      </c>
      <c r="H5994" s="557">
        <v>225000</v>
      </c>
      <c r="I5994" s="97" t="s">
        <v>35</v>
      </c>
      <c r="J5994" s="309">
        <v>45170</v>
      </c>
      <c r="K5994" s="160">
        <v>314</v>
      </c>
      <c r="L5994" s="98" t="s">
        <v>7464</v>
      </c>
    </row>
    <row r="5995" spans="1:12" ht="38.25" hidden="1" x14ac:dyDescent="0.2">
      <c r="A5995" s="3">
        <v>5989</v>
      </c>
      <c r="B5995" s="97">
        <v>7410</v>
      </c>
      <c r="C5995" s="98" t="s">
        <v>7622</v>
      </c>
      <c r="D5995" s="97">
        <v>30</v>
      </c>
      <c r="E5995" s="97"/>
      <c r="F5995" s="97" t="s">
        <v>5902</v>
      </c>
      <c r="G5995" s="160">
        <v>92116809</v>
      </c>
      <c r="H5995" s="557">
        <v>165907</v>
      </c>
      <c r="I5995" s="97" t="s">
        <v>35</v>
      </c>
      <c r="J5995" s="309">
        <v>45078</v>
      </c>
      <c r="K5995" s="160">
        <v>314</v>
      </c>
      <c r="L5995" s="170" t="s">
        <v>7446</v>
      </c>
    </row>
    <row r="5996" spans="1:12" ht="38.25" hidden="1" x14ac:dyDescent="0.2">
      <c r="A5996" s="3">
        <v>5990</v>
      </c>
      <c r="B5996" s="97">
        <v>7410</v>
      </c>
      <c r="C5996" s="98" t="s">
        <v>7623</v>
      </c>
      <c r="D5996" s="97">
        <v>30</v>
      </c>
      <c r="E5996" s="97"/>
      <c r="F5996" s="97" t="s">
        <v>5902</v>
      </c>
      <c r="G5996" s="160">
        <v>92116809</v>
      </c>
      <c r="H5996" s="557">
        <v>78648</v>
      </c>
      <c r="I5996" s="97" t="s">
        <v>35</v>
      </c>
      <c r="J5996" s="309">
        <v>45078</v>
      </c>
      <c r="K5996" s="160">
        <v>314</v>
      </c>
      <c r="L5996" s="170" t="s">
        <v>7446</v>
      </c>
    </row>
    <row r="5997" spans="1:12" ht="38.25" hidden="1" x14ac:dyDescent="0.2">
      <c r="A5997" s="3">
        <v>5991</v>
      </c>
      <c r="B5997" s="97">
        <v>7410</v>
      </c>
      <c r="C5997" s="98" t="s">
        <v>7624</v>
      </c>
      <c r="D5997" s="97">
        <v>30</v>
      </c>
      <c r="E5997" s="97"/>
      <c r="F5997" s="97" t="s">
        <v>5902</v>
      </c>
      <c r="G5997" s="160">
        <v>92116809</v>
      </c>
      <c r="H5997" s="557">
        <v>74852</v>
      </c>
      <c r="I5997" s="97" t="s">
        <v>35</v>
      </c>
      <c r="J5997" s="309">
        <v>45078</v>
      </c>
      <c r="K5997" s="160">
        <v>314</v>
      </c>
      <c r="L5997" s="170" t="s">
        <v>7446</v>
      </c>
    </row>
    <row r="5998" spans="1:12" ht="38.25" hidden="1" x14ac:dyDescent="0.2">
      <c r="A5998" s="3">
        <v>5992</v>
      </c>
      <c r="B5998" s="97">
        <v>7410</v>
      </c>
      <c r="C5998" s="98" t="s">
        <v>7625</v>
      </c>
      <c r="D5998" s="97">
        <v>30</v>
      </c>
      <c r="E5998" s="97"/>
      <c r="F5998" s="97" t="s">
        <v>5902</v>
      </c>
      <c r="G5998" s="160">
        <v>92116809</v>
      </c>
      <c r="H5998" s="557">
        <v>79259</v>
      </c>
      <c r="I5998" s="97" t="s">
        <v>35</v>
      </c>
      <c r="J5998" s="309">
        <v>45078</v>
      </c>
      <c r="K5998" s="160">
        <v>314</v>
      </c>
      <c r="L5998" s="170" t="s">
        <v>7446</v>
      </c>
    </row>
    <row r="5999" spans="1:12" ht="38.25" hidden="1" x14ac:dyDescent="0.2">
      <c r="A5999" s="3">
        <v>5993</v>
      </c>
      <c r="B5999" s="97">
        <v>7410</v>
      </c>
      <c r="C5999" s="98" t="s">
        <v>7626</v>
      </c>
      <c r="D5999" s="97">
        <v>30</v>
      </c>
      <c r="E5999" s="97"/>
      <c r="F5999" s="97" t="s">
        <v>5902</v>
      </c>
      <c r="G5999" s="160">
        <v>92116809</v>
      </c>
      <c r="H5999" s="557">
        <v>74852</v>
      </c>
      <c r="I5999" s="97" t="s">
        <v>35</v>
      </c>
      <c r="J5999" s="309">
        <v>45078</v>
      </c>
      <c r="K5999" s="160">
        <v>314</v>
      </c>
      <c r="L5999" s="170" t="s">
        <v>7446</v>
      </c>
    </row>
    <row r="6000" spans="1:12" ht="38.25" hidden="1" x14ac:dyDescent="0.2">
      <c r="A6000" s="3">
        <v>5994</v>
      </c>
      <c r="B6000" s="97">
        <v>7410</v>
      </c>
      <c r="C6000" s="98" t="s">
        <v>7627</v>
      </c>
      <c r="D6000" s="97">
        <v>30</v>
      </c>
      <c r="E6000" s="97"/>
      <c r="F6000" s="97" t="s">
        <v>5902</v>
      </c>
      <c r="G6000" s="160">
        <v>92116809</v>
      </c>
      <c r="H6000" s="557">
        <v>79259</v>
      </c>
      <c r="I6000" s="97" t="s">
        <v>35</v>
      </c>
      <c r="J6000" s="309">
        <v>45078</v>
      </c>
      <c r="K6000" s="160">
        <v>314</v>
      </c>
      <c r="L6000" s="170" t="s">
        <v>7446</v>
      </c>
    </row>
    <row r="6001" spans="1:12" ht="38.25" hidden="1" x14ac:dyDescent="0.2">
      <c r="A6001" s="3">
        <v>5995</v>
      </c>
      <c r="B6001" s="97">
        <v>7410</v>
      </c>
      <c r="C6001" s="98" t="s">
        <v>7628</v>
      </c>
      <c r="D6001" s="97">
        <v>30</v>
      </c>
      <c r="E6001" s="97"/>
      <c r="F6001" s="97" t="s">
        <v>5902</v>
      </c>
      <c r="G6001" s="160">
        <v>92116809</v>
      </c>
      <c r="H6001" s="557">
        <v>79259</v>
      </c>
      <c r="I6001" s="97" t="s">
        <v>35</v>
      </c>
      <c r="J6001" s="309">
        <v>45078</v>
      </c>
      <c r="K6001" s="160">
        <v>314</v>
      </c>
      <c r="L6001" s="170" t="s">
        <v>7446</v>
      </c>
    </row>
    <row r="6002" spans="1:12" ht="38.25" hidden="1" x14ac:dyDescent="0.2">
      <c r="A6002" s="3">
        <v>5996</v>
      </c>
      <c r="B6002" s="97">
        <v>7410</v>
      </c>
      <c r="C6002" s="98" t="s">
        <v>7629</v>
      </c>
      <c r="D6002" s="97">
        <v>30</v>
      </c>
      <c r="E6002" s="97"/>
      <c r="F6002" s="97" t="s">
        <v>5902</v>
      </c>
      <c r="G6002" s="160">
        <v>92116809</v>
      </c>
      <c r="H6002" s="557">
        <v>74852</v>
      </c>
      <c r="I6002" s="97" t="s">
        <v>35</v>
      </c>
      <c r="J6002" s="309">
        <v>45078</v>
      </c>
      <c r="K6002" s="160">
        <v>314</v>
      </c>
      <c r="L6002" s="170" t="s">
        <v>7446</v>
      </c>
    </row>
    <row r="6003" spans="1:12" ht="25.5" hidden="1" x14ac:dyDescent="0.2">
      <c r="A6003" s="3">
        <v>5997</v>
      </c>
      <c r="B6003" s="97">
        <v>7410</v>
      </c>
      <c r="C6003" s="98" t="s">
        <v>7630</v>
      </c>
      <c r="D6003" s="97">
        <v>20</v>
      </c>
      <c r="E6003" s="97"/>
      <c r="F6003" s="97" t="s">
        <v>5902</v>
      </c>
      <c r="G6003" s="160">
        <v>92052197</v>
      </c>
      <c r="H6003" s="557">
        <v>33149</v>
      </c>
      <c r="I6003" s="97" t="s">
        <v>35</v>
      </c>
      <c r="J6003" s="309">
        <v>45078</v>
      </c>
      <c r="K6003" s="160">
        <v>314</v>
      </c>
      <c r="L6003" s="170" t="s">
        <v>7446</v>
      </c>
    </row>
    <row r="6004" spans="1:12" ht="25.5" hidden="1" x14ac:dyDescent="0.2">
      <c r="A6004" s="3">
        <v>5998</v>
      </c>
      <c r="B6004" s="97">
        <v>7410</v>
      </c>
      <c r="C6004" s="98" t="s">
        <v>7631</v>
      </c>
      <c r="D6004" s="97">
        <v>20</v>
      </c>
      <c r="E6004" s="97"/>
      <c r="F6004" s="97" t="s">
        <v>5902</v>
      </c>
      <c r="G6004" s="160">
        <v>92052197</v>
      </c>
      <c r="H6004" s="557">
        <v>42624</v>
      </c>
      <c r="I6004" s="97" t="s">
        <v>35</v>
      </c>
      <c r="J6004" s="309">
        <v>45078</v>
      </c>
      <c r="K6004" s="160">
        <v>314</v>
      </c>
      <c r="L6004" s="170" t="s">
        <v>7446</v>
      </c>
    </row>
    <row r="6005" spans="1:12" ht="25.5" hidden="1" x14ac:dyDescent="0.2">
      <c r="A6005" s="3">
        <v>5999</v>
      </c>
      <c r="B6005" s="97">
        <v>7410</v>
      </c>
      <c r="C6005" s="98" t="s">
        <v>7632</v>
      </c>
      <c r="D6005" s="97">
        <v>20</v>
      </c>
      <c r="E6005" s="97"/>
      <c r="F6005" s="97" t="s">
        <v>5902</v>
      </c>
      <c r="G6005" s="160">
        <v>92052197</v>
      </c>
      <c r="H6005" s="557">
        <v>43664</v>
      </c>
      <c r="I6005" s="97" t="s">
        <v>35</v>
      </c>
      <c r="J6005" s="309">
        <v>45078</v>
      </c>
      <c r="K6005" s="160">
        <v>314</v>
      </c>
      <c r="L6005" s="170" t="s">
        <v>7446</v>
      </c>
    </row>
    <row r="6006" spans="1:12" ht="25.5" hidden="1" x14ac:dyDescent="0.2">
      <c r="A6006" s="3">
        <v>6000</v>
      </c>
      <c r="B6006" s="97">
        <v>7410</v>
      </c>
      <c r="C6006" s="98" t="s">
        <v>7633</v>
      </c>
      <c r="D6006" s="97">
        <v>20</v>
      </c>
      <c r="E6006" s="97"/>
      <c r="F6006" s="97" t="s">
        <v>5902</v>
      </c>
      <c r="G6006" s="160">
        <v>92052197</v>
      </c>
      <c r="H6006" s="557">
        <v>3937</v>
      </c>
      <c r="I6006" s="97" t="s">
        <v>35</v>
      </c>
      <c r="J6006" s="309">
        <v>45078</v>
      </c>
      <c r="K6006" s="160">
        <v>314</v>
      </c>
      <c r="L6006" s="170" t="s">
        <v>7446</v>
      </c>
    </row>
    <row r="6007" spans="1:12" ht="25.5" hidden="1" x14ac:dyDescent="0.2">
      <c r="A6007" s="3">
        <v>6001</v>
      </c>
      <c r="B6007" s="97">
        <v>7410</v>
      </c>
      <c r="C6007" s="98" t="s">
        <v>7634</v>
      </c>
      <c r="D6007" s="97">
        <v>20</v>
      </c>
      <c r="E6007" s="97"/>
      <c r="F6007" s="97" t="s">
        <v>5902</v>
      </c>
      <c r="G6007" s="160">
        <v>92052197</v>
      </c>
      <c r="H6007" s="557">
        <v>47528</v>
      </c>
      <c r="I6007" s="97" t="s">
        <v>35</v>
      </c>
      <c r="J6007" s="309">
        <v>45078</v>
      </c>
      <c r="K6007" s="160">
        <v>314</v>
      </c>
      <c r="L6007" s="170" t="s">
        <v>7446</v>
      </c>
    </row>
    <row r="6008" spans="1:12" ht="25.5" hidden="1" x14ac:dyDescent="0.2">
      <c r="A6008" s="3">
        <v>6002</v>
      </c>
      <c r="B6008" s="97">
        <v>7410</v>
      </c>
      <c r="C6008" s="98" t="s">
        <v>7635</v>
      </c>
      <c r="D6008" s="97">
        <v>10</v>
      </c>
      <c r="E6008" s="97"/>
      <c r="F6008" s="97" t="s">
        <v>5902</v>
      </c>
      <c r="G6008" s="160">
        <v>92052197</v>
      </c>
      <c r="H6008" s="557">
        <v>31414</v>
      </c>
      <c r="I6008" s="97" t="s">
        <v>35</v>
      </c>
      <c r="J6008" s="309">
        <v>45078</v>
      </c>
      <c r="K6008" s="160">
        <v>314</v>
      </c>
      <c r="L6008" s="170" t="s">
        <v>7446</v>
      </c>
    </row>
    <row r="6009" spans="1:12" ht="25.5" hidden="1" x14ac:dyDescent="0.2">
      <c r="A6009" s="3">
        <v>6003</v>
      </c>
      <c r="B6009" s="97">
        <v>7410</v>
      </c>
      <c r="C6009" s="98" t="s">
        <v>7636</v>
      </c>
      <c r="D6009" s="97">
        <v>10</v>
      </c>
      <c r="E6009" s="97"/>
      <c r="F6009" s="97" t="s">
        <v>5902</v>
      </c>
      <c r="G6009" s="160">
        <v>92052197</v>
      </c>
      <c r="H6009" s="557">
        <v>43381</v>
      </c>
      <c r="I6009" s="97" t="s">
        <v>35</v>
      </c>
      <c r="J6009" s="309">
        <v>45078</v>
      </c>
      <c r="K6009" s="160">
        <v>314</v>
      </c>
      <c r="L6009" s="170" t="s">
        <v>7446</v>
      </c>
    </row>
    <row r="6010" spans="1:12" ht="38.25" hidden="1" x14ac:dyDescent="0.2">
      <c r="A6010" s="3">
        <v>6004</v>
      </c>
      <c r="B6010" s="97">
        <v>7410</v>
      </c>
      <c r="C6010" s="98" t="s">
        <v>7637</v>
      </c>
      <c r="D6010" s="97">
        <v>4</v>
      </c>
      <c r="E6010" s="97"/>
      <c r="F6010" s="97" t="s">
        <v>5902</v>
      </c>
      <c r="G6010" s="160">
        <v>92265142</v>
      </c>
      <c r="H6010" s="557">
        <v>185339</v>
      </c>
      <c r="I6010" s="97" t="s">
        <v>35</v>
      </c>
      <c r="J6010" s="309">
        <v>45078</v>
      </c>
      <c r="K6010" s="160">
        <v>314</v>
      </c>
      <c r="L6010" s="170" t="s">
        <v>7446</v>
      </c>
    </row>
    <row r="6011" spans="1:12" ht="38.25" hidden="1" x14ac:dyDescent="0.2">
      <c r="A6011" s="3">
        <v>6005</v>
      </c>
      <c r="B6011" s="97">
        <v>7410</v>
      </c>
      <c r="C6011" s="98" t="s">
        <v>7638</v>
      </c>
      <c r="D6011" s="97">
        <v>4</v>
      </c>
      <c r="E6011" s="97"/>
      <c r="F6011" s="97" t="s">
        <v>5902</v>
      </c>
      <c r="G6011" s="160">
        <v>92265142</v>
      </c>
      <c r="H6011" s="557">
        <v>185339</v>
      </c>
      <c r="I6011" s="97" t="s">
        <v>35</v>
      </c>
      <c r="J6011" s="309">
        <v>45078</v>
      </c>
      <c r="K6011" s="160">
        <v>314</v>
      </c>
      <c r="L6011" s="170" t="s">
        <v>7446</v>
      </c>
    </row>
    <row r="6012" spans="1:12" ht="25.5" hidden="1" x14ac:dyDescent="0.2">
      <c r="A6012" s="3">
        <v>6006</v>
      </c>
      <c r="B6012" s="97">
        <v>7410</v>
      </c>
      <c r="C6012" s="98" t="s">
        <v>7639</v>
      </c>
      <c r="D6012" s="97">
        <v>5</v>
      </c>
      <c r="E6012" s="97"/>
      <c r="F6012" s="97" t="s">
        <v>5902</v>
      </c>
      <c r="G6012" s="160">
        <v>92311443</v>
      </c>
      <c r="H6012" s="557">
        <v>7118</v>
      </c>
      <c r="I6012" s="97" t="s">
        <v>35</v>
      </c>
      <c r="J6012" s="309">
        <v>45078</v>
      </c>
      <c r="K6012" s="160">
        <v>314</v>
      </c>
      <c r="L6012" s="170" t="s">
        <v>7446</v>
      </c>
    </row>
    <row r="6013" spans="1:12" ht="25.5" hidden="1" x14ac:dyDescent="0.2">
      <c r="A6013" s="3">
        <v>6007</v>
      </c>
      <c r="B6013" s="97">
        <v>7410</v>
      </c>
      <c r="C6013" s="98" t="s">
        <v>7640</v>
      </c>
      <c r="D6013" s="97">
        <v>5</v>
      </c>
      <c r="E6013" s="97"/>
      <c r="F6013" s="97" t="s">
        <v>5902</v>
      </c>
      <c r="G6013" s="160">
        <v>92311443</v>
      </c>
      <c r="H6013" s="557">
        <v>66908</v>
      </c>
      <c r="I6013" s="97" t="s">
        <v>35</v>
      </c>
      <c r="J6013" s="309">
        <v>45078</v>
      </c>
      <c r="K6013" s="160">
        <v>314</v>
      </c>
      <c r="L6013" s="170" t="s">
        <v>7446</v>
      </c>
    </row>
    <row r="6014" spans="1:12" ht="25.5" hidden="1" x14ac:dyDescent="0.2">
      <c r="A6014" s="3">
        <v>6008</v>
      </c>
      <c r="B6014" s="97">
        <v>7410</v>
      </c>
      <c r="C6014" s="98" t="s">
        <v>7641</v>
      </c>
      <c r="D6014" s="97">
        <v>5</v>
      </c>
      <c r="E6014" s="97"/>
      <c r="F6014" s="97" t="s">
        <v>5902</v>
      </c>
      <c r="G6014" s="160">
        <v>92311443</v>
      </c>
      <c r="H6014" s="557">
        <v>13424</v>
      </c>
      <c r="I6014" s="97" t="s">
        <v>35</v>
      </c>
      <c r="J6014" s="309">
        <v>45078</v>
      </c>
      <c r="K6014" s="160">
        <v>314</v>
      </c>
      <c r="L6014" s="170" t="s">
        <v>7446</v>
      </c>
    </row>
    <row r="6015" spans="1:12" ht="25.5" hidden="1" x14ac:dyDescent="0.2">
      <c r="A6015" s="3">
        <v>6009</v>
      </c>
      <c r="B6015" s="97">
        <v>7410</v>
      </c>
      <c r="C6015" s="98" t="s">
        <v>7642</v>
      </c>
      <c r="D6015" s="97">
        <v>5</v>
      </c>
      <c r="E6015" s="97"/>
      <c r="F6015" s="97" t="s">
        <v>5902</v>
      </c>
      <c r="G6015" s="160">
        <v>92311443</v>
      </c>
      <c r="H6015" s="557">
        <v>213695</v>
      </c>
      <c r="I6015" s="97" t="s">
        <v>35</v>
      </c>
      <c r="J6015" s="309">
        <v>45078</v>
      </c>
      <c r="K6015" s="160">
        <v>314</v>
      </c>
      <c r="L6015" s="170" t="s">
        <v>7446</v>
      </c>
    </row>
    <row r="6016" spans="1:12" ht="25.5" hidden="1" x14ac:dyDescent="0.2">
      <c r="A6016" s="3">
        <v>6010</v>
      </c>
      <c r="B6016" s="97">
        <v>7410</v>
      </c>
      <c r="C6016" s="98" t="s">
        <v>7643</v>
      </c>
      <c r="D6016" s="97">
        <v>5</v>
      </c>
      <c r="E6016" s="97"/>
      <c r="F6016" s="97" t="s">
        <v>5902</v>
      </c>
      <c r="G6016" s="160">
        <v>92311443</v>
      </c>
      <c r="H6016" s="557">
        <v>95045</v>
      </c>
      <c r="I6016" s="97" t="s">
        <v>35</v>
      </c>
      <c r="J6016" s="309">
        <v>45078</v>
      </c>
      <c r="K6016" s="160">
        <v>314</v>
      </c>
      <c r="L6016" s="170" t="s">
        <v>7446</v>
      </c>
    </row>
    <row r="6017" spans="1:12" ht="25.5" hidden="1" x14ac:dyDescent="0.2">
      <c r="A6017" s="3">
        <v>6011</v>
      </c>
      <c r="B6017" s="97">
        <v>7410</v>
      </c>
      <c r="C6017" s="98" t="s">
        <v>7644</v>
      </c>
      <c r="D6017" s="97">
        <v>5</v>
      </c>
      <c r="E6017" s="97"/>
      <c r="F6017" s="97" t="s">
        <v>5902</v>
      </c>
      <c r="G6017" s="160">
        <v>92311443</v>
      </c>
      <c r="H6017" s="557">
        <v>90275</v>
      </c>
      <c r="I6017" s="97" t="s">
        <v>35</v>
      </c>
      <c r="J6017" s="309">
        <v>45078</v>
      </c>
      <c r="K6017" s="160">
        <v>314</v>
      </c>
      <c r="L6017" s="170" t="s">
        <v>7446</v>
      </c>
    </row>
    <row r="6018" spans="1:12" ht="38.25" hidden="1" x14ac:dyDescent="0.2">
      <c r="A6018" s="3">
        <v>6012</v>
      </c>
      <c r="B6018" s="97">
        <v>7410</v>
      </c>
      <c r="C6018" s="98" t="s">
        <v>7645</v>
      </c>
      <c r="D6018" s="97">
        <v>5</v>
      </c>
      <c r="E6018" s="97"/>
      <c r="F6018" s="97" t="s">
        <v>5902</v>
      </c>
      <c r="G6018" s="160">
        <v>92311443</v>
      </c>
      <c r="H6018" s="557">
        <v>155681</v>
      </c>
      <c r="I6018" s="97" t="s">
        <v>35</v>
      </c>
      <c r="J6018" s="309">
        <v>45078</v>
      </c>
      <c r="K6018" s="160">
        <v>314</v>
      </c>
      <c r="L6018" s="170" t="s">
        <v>7446</v>
      </c>
    </row>
    <row r="6019" spans="1:12" ht="38.25" hidden="1" x14ac:dyDescent="0.2">
      <c r="A6019" s="3">
        <v>6013</v>
      </c>
      <c r="B6019" s="97">
        <v>7410</v>
      </c>
      <c r="C6019" s="98" t="s">
        <v>7646</v>
      </c>
      <c r="D6019" s="97">
        <v>5</v>
      </c>
      <c r="E6019" s="97"/>
      <c r="F6019" s="97" t="s">
        <v>5902</v>
      </c>
      <c r="G6019" s="160">
        <v>92311443</v>
      </c>
      <c r="H6019" s="557">
        <v>234679</v>
      </c>
      <c r="I6019" s="97" t="s">
        <v>35</v>
      </c>
      <c r="J6019" s="309">
        <v>45078</v>
      </c>
      <c r="K6019" s="160">
        <v>314</v>
      </c>
      <c r="L6019" s="170" t="s">
        <v>7446</v>
      </c>
    </row>
    <row r="6020" spans="1:12" ht="38.25" hidden="1" x14ac:dyDescent="0.2">
      <c r="A6020" s="3">
        <v>6014</v>
      </c>
      <c r="B6020" s="97">
        <v>7410</v>
      </c>
      <c r="C6020" s="98" t="s">
        <v>7647</v>
      </c>
      <c r="D6020" s="97">
        <v>5</v>
      </c>
      <c r="E6020" s="97"/>
      <c r="F6020" s="97" t="s">
        <v>5902</v>
      </c>
      <c r="G6020" s="160">
        <v>92311443</v>
      </c>
      <c r="H6020" s="557">
        <v>339622</v>
      </c>
      <c r="I6020" s="97" t="s">
        <v>35</v>
      </c>
      <c r="J6020" s="309">
        <v>45078</v>
      </c>
      <c r="K6020" s="160">
        <v>314</v>
      </c>
      <c r="L6020" s="170" t="s">
        <v>7446</v>
      </c>
    </row>
    <row r="6021" spans="1:12" ht="25.5" hidden="1" x14ac:dyDescent="0.2">
      <c r="A6021" s="3">
        <v>6015</v>
      </c>
      <c r="B6021" s="97">
        <v>7410</v>
      </c>
      <c r="C6021" s="98" t="s">
        <v>7648</v>
      </c>
      <c r="D6021" s="97">
        <v>2</v>
      </c>
      <c r="E6021" s="97"/>
      <c r="F6021" s="97" t="s">
        <v>5902</v>
      </c>
      <c r="G6021" s="160">
        <v>92311443</v>
      </c>
      <c r="H6021" s="557">
        <v>488443</v>
      </c>
      <c r="I6021" s="97" t="s">
        <v>35</v>
      </c>
      <c r="J6021" s="309">
        <v>45078</v>
      </c>
      <c r="K6021" s="160">
        <v>314</v>
      </c>
      <c r="L6021" s="170" t="s">
        <v>7446</v>
      </c>
    </row>
    <row r="6022" spans="1:12" ht="38.25" hidden="1" x14ac:dyDescent="0.2">
      <c r="A6022" s="3">
        <v>6016</v>
      </c>
      <c r="B6022" s="97">
        <v>7410</v>
      </c>
      <c r="C6022" s="98" t="s">
        <v>7649</v>
      </c>
      <c r="D6022" s="97">
        <v>5</v>
      </c>
      <c r="E6022" s="97"/>
      <c r="F6022" s="97" t="s">
        <v>5902</v>
      </c>
      <c r="G6022" s="160">
        <v>92018516</v>
      </c>
      <c r="H6022" s="557">
        <v>3208</v>
      </c>
      <c r="I6022" s="97" t="s">
        <v>35</v>
      </c>
      <c r="J6022" s="309">
        <v>45078</v>
      </c>
      <c r="K6022" s="160">
        <v>314</v>
      </c>
      <c r="L6022" s="170" t="s">
        <v>7446</v>
      </c>
    </row>
    <row r="6023" spans="1:12" ht="38.25" hidden="1" x14ac:dyDescent="0.2">
      <c r="A6023" s="3">
        <v>6017</v>
      </c>
      <c r="B6023" s="97">
        <v>7410</v>
      </c>
      <c r="C6023" s="98" t="s">
        <v>7650</v>
      </c>
      <c r="D6023" s="97">
        <v>5</v>
      </c>
      <c r="E6023" s="97"/>
      <c r="F6023" s="97" t="s">
        <v>5902</v>
      </c>
      <c r="G6023" s="160">
        <v>92018516</v>
      </c>
      <c r="H6023" s="557">
        <v>40375</v>
      </c>
      <c r="I6023" s="97" t="s">
        <v>35</v>
      </c>
      <c r="J6023" s="309">
        <v>45078</v>
      </c>
      <c r="K6023" s="160">
        <v>314</v>
      </c>
      <c r="L6023" s="170" t="s">
        <v>7446</v>
      </c>
    </row>
    <row r="6024" spans="1:12" ht="38.25" hidden="1" x14ac:dyDescent="0.2">
      <c r="A6024" s="3">
        <v>6018</v>
      </c>
      <c r="B6024" s="97">
        <v>7410</v>
      </c>
      <c r="C6024" s="98" t="s">
        <v>7651</v>
      </c>
      <c r="D6024" s="97">
        <v>5</v>
      </c>
      <c r="E6024" s="97"/>
      <c r="F6024" s="97" t="s">
        <v>5902</v>
      </c>
      <c r="G6024" s="160">
        <v>92018516</v>
      </c>
      <c r="H6024" s="557">
        <v>66908</v>
      </c>
      <c r="I6024" s="97" t="s">
        <v>35</v>
      </c>
      <c r="J6024" s="309">
        <v>45078</v>
      </c>
      <c r="K6024" s="160">
        <v>314</v>
      </c>
      <c r="L6024" s="170" t="s">
        <v>7446</v>
      </c>
    </row>
    <row r="6025" spans="1:12" ht="38.25" hidden="1" x14ac:dyDescent="0.2">
      <c r="A6025" s="3">
        <v>6019</v>
      </c>
      <c r="B6025" s="97">
        <v>7410</v>
      </c>
      <c r="C6025" s="98" t="s">
        <v>7652</v>
      </c>
      <c r="D6025" s="97">
        <v>5</v>
      </c>
      <c r="E6025" s="97"/>
      <c r="F6025" s="97" t="s">
        <v>5902</v>
      </c>
      <c r="G6025" s="160">
        <v>92018516</v>
      </c>
      <c r="H6025" s="557">
        <v>59506</v>
      </c>
      <c r="I6025" s="97" t="s">
        <v>35</v>
      </c>
      <c r="J6025" s="309">
        <v>45078</v>
      </c>
      <c r="K6025" s="160">
        <v>314</v>
      </c>
      <c r="L6025" s="170" t="s">
        <v>7446</v>
      </c>
    </row>
    <row r="6026" spans="1:12" ht="38.25" hidden="1" x14ac:dyDescent="0.2">
      <c r="A6026" s="3">
        <v>6020</v>
      </c>
      <c r="B6026" s="97">
        <v>7410</v>
      </c>
      <c r="C6026" s="98" t="s">
        <v>7653</v>
      </c>
      <c r="D6026" s="97">
        <v>5</v>
      </c>
      <c r="E6026" s="97"/>
      <c r="F6026" s="97" t="s">
        <v>5902</v>
      </c>
      <c r="G6026" s="160">
        <v>92018516</v>
      </c>
      <c r="H6026" s="557">
        <v>133566</v>
      </c>
      <c r="I6026" s="97" t="s">
        <v>35</v>
      </c>
      <c r="J6026" s="309">
        <v>45078</v>
      </c>
      <c r="K6026" s="160">
        <v>314</v>
      </c>
      <c r="L6026" s="170" t="s">
        <v>7446</v>
      </c>
    </row>
    <row r="6027" spans="1:12" ht="38.25" hidden="1" x14ac:dyDescent="0.2">
      <c r="A6027" s="3">
        <v>6021</v>
      </c>
      <c r="B6027" s="97">
        <v>7410</v>
      </c>
      <c r="C6027" s="98" t="s">
        <v>7654</v>
      </c>
      <c r="D6027" s="97">
        <v>5</v>
      </c>
      <c r="E6027" s="97"/>
      <c r="F6027" s="97" t="s">
        <v>5902</v>
      </c>
      <c r="G6027" s="160">
        <v>92018516</v>
      </c>
      <c r="H6027" s="557">
        <v>188123</v>
      </c>
      <c r="I6027" s="97" t="s">
        <v>35</v>
      </c>
      <c r="J6027" s="309">
        <v>45078</v>
      </c>
      <c r="K6027" s="160">
        <v>314</v>
      </c>
      <c r="L6027" s="170" t="s">
        <v>7446</v>
      </c>
    </row>
    <row r="6028" spans="1:12" ht="38.25" hidden="1" x14ac:dyDescent="0.2">
      <c r="A6028" s="3">
        <v>6022</v>
      </c>
      <c r="B6028" s="97">
        <v>7410</v>
      </c>
      <c r="C6028" s="98" t="s">
        <v>7655</v>
      </c>
      <c r="D6028" s="97">
        <v>5</v>
      </c>
      <c r="E6028" s="97"/>
      <c r="F6028" s="97" t="s">
        <v>5902</v>
      </c>
      <c r="G6028" s="160">
        <v>92018516</v>
      </c>
      <c r="H6028" s="557">
        <v>94683</v>
      </c>
      <c r="I6028" s="97" t="s">
        <v>35</v>
      </c>
      <c r="J6028" s="309">
        <v>45078</v>
      </c>
      <c r="K6028" s="160">
        <v>314</v>
      </c>
      <c r="L6028" s="170" t="s">
        <v>7446</v>
      </c>
    </row>
    <row r="6029" spans="1:12" ht="38.25" hidden="1" x14ac:dyDescent="0.2">
      <c r="A6029" s="3">
        <v>6023</v>
      </c>
      <c r="B6029" s="97">
        <v>7410</v>
      </c>
      <c r="C6029" s="98" t="s">
        <v>7656</v>
      </c>
      <c r="D6029" s="97">
        <v>5</v>
      </c>
      <c r="E6029" s="97"/>
      <c r="F6029" s="97" t="s">
        <v>5902</v>
      </c>
      <c r="G6029" s="160">
        <v>92018516</v>
      </c>
      <c r="H6029" s="557">
        <v>28928</v>
      </c>
      <c r="I6029" s="97" t="s">
        <v>35</v>
      </c>
      <c r="J6029" s="309">
        <v>45078</v>
      </c>
      <c r="K6029" s="160">
        <v>314</v>
      </c>
      <c r="L6029" s="170" t="s">
        <v>7446</v>
      </c>
    </row>
    <row r="6030" spans="1:12" ht="38.25" hidden="1" x14ac:dyDescent="0.2">
      <c r="A6030" s="3">
        <v>6024</v>
      </c>
      <c r="B6030" s="97">
        <v>7410</v>
      </c>
      <c r="C6030" s="98" t="s">
        <v>7657</v>
      </c>
      <c r="D6030" s="97">
        <v>5</v>
      </c>
      <c r="E6030" s="97"/>
      <c r="F6030" s="97" t="s">
        <v>5902</v>
      </c>
      <c r="G6030" s="160">
        <v>92018516</v>
      </c>
      <c r="H6030" s="557">
        <v>35121</v>
      </c>
      <c r="I6030" s="97" t="s">
        <v>35</v>
      </c>
      <c r="J6030" s="309">
        <v>45078</v>
      </c>
      <c r="K6030" s="160">
        <v>314</v>
      </c>
      <c r="L6030" s="170" t="s">
        <v>7446</v>
      </c>
    </row>
    <row r="6031" spans="1:12" ht="38.25" hidden="1" x14ac:dyDescent="0.2">
      <c r="A6031" s="3">
        <v>6025</v>
      </c>
      <c r="B6031" s="97">
        <v>7410</v>
      </c>
      <c r="C6031" s="98" t="s">
        <v>7658</v>
      </c>
      <c r="D6031" s="97">
        <v>5</v>
      </c>
      <c r="E6031" s="97"/>
      <c r="F6031" s="97" t="s">
        <v>5902</v>
      </c>
      <c r="G6031" s="160">
        <v>92018516</v>
      </c>
      <c r="H6031" s="557">
        <v>4354</v>
      </c>
      <c r="I6031" s="97" t="s">
        <v>35</v>
      </c>
      <c r="J6031" s="309">
        <v>45078</v>
      </c>
      <c r="K6031" s="160">
        <v>314</v>
      </c>
      <c r="L6031" s="170" t="s">
        <v>7446</v>
      </c>
    </row>
    <row r="6032" spans="1:12" ht="38.25" hidden="1" x14ac:dyDescent="0.2">
      <c r="A6032" s="3">
        <v>6026</v>
      </c>
      <c r="B6032" s="97">
        <v>7410</v>
      </c>
      <c r="C6032" s="98" t="s">
        <v>7659</v>
      </c>
      <c r="D6032" s="97">
        <v>5</v>
      </c>
      <c r="E6032" s="97"/>
      <c r="F6032" s="97" t="s">
        <v>5902</v>
      </c>
      <c r="G6032" s="160">
        <v>92018516</v>
      </c>
      <c r="H6032" s="557">
        <v>35189</v>
      </c>
      <c r="I6032" s="97" t="s">
        <v>35</v>
      </c>
      <c r="J6032" s="309">
        <v>45078</v>
      </c>
      <c r="K6032" s="160">
        <v>314</v>
      </c>
      <c r="L6032" s="170" t="s">
        <v>7446</v>
      </c>
    </row>
    <row r="6033" spans="1:12" ht="38.25" hidden="1" x14ac:dyDescent="0.2">
      <c r="A6033" s="3">
        <v>6027</v>
      </c>
      <c r="B6033" s="97">
        <v>7410</v>
      </c>
      <c r="C6033" s="98" t="s">
        <v>7660</v>
      </c>
      <c r="D6033" s="97">
        <v>50</v>
      </c>
      <c r="E6033" s="97"/>
      <c r="F6033" s="97" t="s">
        <v>5902</v>
      </c>
      <c r="G6033" s="160">
        <v>92177280</v>
      </c>
      <c r="H6033" s="557">
        <v>616528</v>
      </c>
      <c r="I6033" s="97" t="s">
        <v>35</v>
      </c>
      <c r="J6033" s="309">
        <v>45078</v>
      </c>
      <c r="K6033" s="160">
        <v>314</v>
      </c>
      <c r="L6033" s="170" t="s">
        <v>7446</v>
      </c>
    </row>
    <row r="6034" spans="1:12" ht="25.5" hidden="1" x14ac:dyDescent="0.2">
      <c r="A6034" s="3">
        <v>6028</v>
      </c>
      <c r="B6034" s="97">
        <v>7410</v>
      </c>
      <c r="C6034" s="98" t="s">
        <v>9020</v>
      </c>
      <c r="D6034" s="97">
        <v>4</v>
      </c>
      <c r="E6034" s="97"/>
      <c r="F6034" s="97" t="s">
        <v>5902</v>
      </c>
      <c r="G6034" s="160">
        <v>23242106</v>
      </c>
      <c r="H6034" s="557">
        <v>452769</v>
      </c>
      <c r="I6034" s="97" t="s">
        <v>35</v>
      </c>
      <c r="J6034" s="309">
        <v>45078</v>
      </c>
      <c r="K6034" s="160">
        <v>314</v>
      </c>
      <c r="L6034" s="170" t="s">
        <v>7446</v>
      </c>
    </row>
    <row r="6035" spans="1:12" ht="25.5" hidden="1" x14ac:dyDescent="0.2">
      <c r="A6035" s="3">
        <v>6029</v>
      </c>
      <c r="B6035" s="97">
        <v>7410</v>
      </c>
      <c r="C6035" s="98" t="s">
        <v>7661</v>
      </c>
      <c r="D6035" s="97">
        <v>4</v>
      </c>
      <c r="E6035" s="97"/>
      <c r="F6035" s="97" t="s">
        <v>5902</v>
      </c>
      <c r="G6035" s="160">
        <v>23242106</v>
      </c>
      <c r="H6035" s="557">
        <v>411275</v>
      </c>
      <c r="I6035" s="97" t="s">
        <v>35</v>
      </c>
      <c r="J6035" s="309">
        <v>45078</v>
      </c>
      <c r="K6035" s="160">
        <v>314</v>
      </c>
      <c r="L6035" s="170" t="s">
        <v>7446</v>
      </c>
    </row>
    <row r="6036" spans="1:12" ht="25.5" hidden="1" x14ac:dyDescent="0.2">
      <c r="A6036" s="3">
        <v>6030</v>
      </c>
      <c r="B6036" s="97">
        <v>7410</v>
      </c>
      <c r="C6036" s="98" t="s">
        <v>7662</v>
      </c>
      <c r="D6036" s="97">
        <v>5</v>
      </c>
      <c r="E6036" s="97"/>
      <c r="F6036" s="97" t="s">
        <v>5902</v>
      </c>
      <c r="G6036" s="160">
        <v>92052197</v>
      </c>
      <c r="H6036" s="557">
        <v>71341</v>
      </c>
      <c r="I6036" s="97" t="s">
        <v>35</v>
      </c>
      <c r="J6036" s="309">
        <v>45078</v>
      </c>
      <c r="K6036" s="160">
        <v>314</v>
      </c>
      <c r="L6036" s="170" t="s">
        <v>7446</v>
      </c>
    </row>
    <row r="6037" spans="1:12" ht="25.5" hidden="1" x14ac:dyDescent="0.2">
      <c r="A6037" s="3">
        <v>6031</v>
      </c>
      <c r="B6037" s="97">
        <v>7410</v>
      </c>
      <c r="C6037" s="98" t="s">
        <v>7663</v>
      </c>
      <c r="D6037" s="97">
        <v>5</v>
      </c>
      <c r="E6037" s="97"/>
      <c r="F6037" s="97" t="s">
        <v>5902</v>
      </c>
      <c r="G6037" s="160">
        <v>92052197</v>
      </c>
      <c r="H6037" s="557">
        <v>78721</v>
      </c>
      <c r="I6037" s="97" t="s">
        <v>35</v>
      </c>
      <c r="J6037" s="309">
        <v>45078</v>
      </c>
      <c r="K6037" s="160">
        <v>314</v>
      </c>
      <c r="L6037" s="170" t="s">
        <v>7446</v>
      </c>
    </row>
    <row r="6038" spans="1:12" ht="25.5" hidden="1" x14ac:dyDescent="0.2">
      <c r="A6038" s="3">
        <v>6032</v>
      </c>
      <c r="B6038" s="97">
        <v>7410</v>
      </c>
      <c r="C6038" s="98" t="s">
        <v>7664</v>
      </c>
      <c r="D6038" s="97">
        <v>30</v>
      </c>
      <c r="E6038" s="97"/>
      <c r="F6038" s="97" t="s">
        <v>5902</v>
      </c>
      <c r="G6038" s="160">
        <v>92052197</v>
      </c>
      <c r="H6038" s="557">
        <v>42172</v>
      </c>
      <c r="I6038" s="97" t="s">
        <v>35</v>
      </c>
      <c r="J6038" s="309">
        <v>45078</v>
      </c>
      <c r="K6038" s="160">
        <v>314</v>
      </c>
      <c r="L6038" s="170" t="s">
        <v>7446</v>
      </c>
    </row>
    <row r="6039" spans="1:12" ht="25.5" hidden="1" x14ac:dyDescent="0.2">
      <c r="A6039" s="3">
        <v>6033</v>
      </c>
      <c r="B6039" s="97">
        <v>7410</v>
      </c>
      <c r="C6039" s="98" t="s">
        <v>7665</v>
      </c>
      <c r="D6039" s="97">
        <v>25</v>
      </c>
      <c r="E6039" s="97"/>
      <c r="F6039" s="97" t="s">
        <v>5902</v>
      </c>
      <c r="G6039" s="160">
        <v>92052197</v>
      </c>
      <c r="H6039" s="557">
        <v>45686</v>
      </c>
      <c r="I6039" s="97" t="s">
        <v>35</v>
      </c>
      <c r="J6039" s="309">
        <v>45078</v>
      </c>
      <c r="K6039" s="160">
        <v>314</v>
      </c>
      <c r="L6039" s="170" t="s">
        <v>7446</v>
      </c>
    </row>
    <row r="6040" spans="1:12" ht="25.5" hidden="1" x14ac:dyDescent="0.2">
      <c r="A6040" s="3">
        <v>6034</v>
      </c>
      <c r="B6040" s="97">
        <v>7410</v>
      </c>
      <c r="C6040" s="98" t="s">
        <v>7666</v>
      </c>
      <c r="D6040" s="97">
        <v>10</v>
      </c>
      <c r="E6040" s="97"/>
      <c r="F6040" s="97" t="s">
        <v>5902</v>
      </c>
      <c r="G6040" s="160">
        <v>92052197</v>
      </c>
      <c r="H6040" s="557">
        <v>211561</v>
      </c>
      <c r="I6040" s="97" t="s">
        <v>35</v>
      </c>
      <c r="J6040" s="309">
        <v>45078</v>
      </c>
      <c r="K6040" s="160">
        <v>314</v>
      </c>
      <c r="L6040" s="170" t="s">
        <v>7446</v>
      </c>
    </row>
    <row r="6041" spans="1:12" ht="25.5" hidden="1" x14ac:dyDescent="0.2">
      <c r="A6041" s="3">
        <v>6035</v>
      </c>
      <c r="B6041" s="97">
        <v>7410</v>
      </c>
      <c r="C6041" s="98" t="s">
        <v>7667</v>
      </c>
      <c r="D6041" s="97">
        <v>20</v>
      </c>
      <c r="E6041" s="97"/>
      <c r="F6041" s="97" t="s">
        <v>5902</v>
      </c>
      <c r="G6041" s="160">
        <v>92052197</v>
      </c>
      <c r="H6041" s="557">
        <v>73819</v>
      </c>
      <c r="I6041" s="97" t="s">
        <v>35</v>
      </c>
      <c r="J6041" s="309">
        <v>45078</v>
      </c>
      <c r="K6041" s="160">
        <v>314</v>
      </c>
      <c r="L6041" s="170" t="s">
        <v>7446</v>
      </c>
    </row>
    <row r="6042" spans="1:12" ht="25.5" hidden="1" x14ac:dyDescent="0.2">
      <c r="A6042" s="3">
        <v>6036</v>
      </c>
      <c r="B6042" s="97">
        <v>7410</v>
      </c>
      <c r="C6042" s="98" t="s">
        <v>7668</v>
      </c>
      <c r="D6042" s="97">
        <v>20</v>
      </c>
      <c r="E6042" s="97"/>
      <c r="F6042" s="97" t="s">
        <v>5902</v>
      </c>
      <c r="G6042" s="160">
        <v>92052197</v>
      </c>
      <c r="H6042" s="557">
        <v>39361</v>
      </c>
      <c r="I6042" s="97" t="s">
        <v>35</v>
      </c>
      <c r="J6042" s="309">
        <v>45078</v>
      </c>
      <c r="K6042" s="160">
        <v>314</v>
      </c>
      <c r="L6042" s="170" t="s">
        <v>7446</v>
      </c>
    </row>
    <row r="6043" spans="1:12" ht="25.5" hidden="1" x14ac:dyDescent="0.2">
      <c r="A6043" s="3">
        <v>6037</v>
      </c>
      <c r="B6043" s="97">
        <v>7410</v>
      </c>
      <c r="C6043" s="98" t="s">
        <v>7669</v>
      </c>
      <c r="D6043" s="97">
        <v>20</v>
      </c>
      <c r="E6043" s="97"/>
      <c r="F6043" s="97" t="s">
        <v>5902</v>
      </c>
      <c r="G6043" s="160">
        <v>92052197</v>
      </c>
      <c r="H6043" s="557">
        <v>153224</v>
      </c>
      <c r="I6043" s="97" t="s">
        <v>35</v>
      </c>
      <c r="J6043" s="309">
        <v>45078</v>
      </c>
      <c r="K6043" s="160">
        <v>314</v>
      </c>
      <c r="L6043" s="170" t="s">
        <v>7446</v>
      </c>
    </row>
    <row r="6044" spans="1:12" ht="25.5" hidden="1" x14ac:dyDescent="0.2">
      <c r="A6044" s="3">
        <v>6038</v>
      </c>
      <c r="B6044" s="97">
        <v>7410</v>
      </c>
      <c r="C6044" s="98" t="s">
        <v>7670</v>
      </c>
      <c r="D6044" s="97">
        <v>20</v>
      </c>
      <c r="E6044" s="97"/>
      <c r="F6044" s="97" t="s">
        <v>5902</v>
      </c>
      <c r="G6044" s="160">
        <v>92052197</v>
      </c>
      <c r="H6044" s="557">
        <v>78438</v>
      </c>
      <c r="I6044" s="97" t="s">
        <v>35</v>
      </c>
      <c r="J6044" s="309">
        <v>45078</v>
      </c>
      <c r="K6044" s="160">
        <v>314</v>
      </c>
      <c r="L6044" s="170" t="s">
        <v>7446</v>
      </c>
    </row>
    <row r="6045" spans="1:12" ht="25.5" hidden="1" x14ac:dyDescent="0.2">
      <c r="A6045" s="3">
        <v>6039</v>
      </c>
      <c r="B6045" s="97">
        <v>7410</v>
      </c>
      <c r="C6045" s="98" t="s">
        <v>7671</v>
      </c>
      <c r="D6045" s="97">
        <v>20</v>
      </c>
      <c r="E6045" s="97"/>
      <c r="F6045" s="97" t="s">
        <v>5902</v>
      </c>
      <c r="G6045" s="160">
        <v>92052197</v>
      </c>
      <c r="H6045" s="557">
        <v>88561</v>
      </c>
      <c r="I6045" s="97" t="s">
        <v>35</v>
      </c>
      <c r="J6045" s="309">
        <v>45078</v>
      </c>
      <c r="K6045" s="160">
        <v>314</v>
      </c>
      <c r="L6045" s="170" t="s">
        <v>7446</v>
      </c>
    </row>
    <row r="6046" spans="1:12" ht="25.5" hidden="1" x14ac:dyDescent="0.2">
      <c r="A6046" s="3">
        <v>6040</v>
      </c>
      <c r="B6046" s="97">
        <v>7410</v>
      </c>
      <c r="C6046" s="98" t="s">
        <v>7672</v>
      </c>
      <c r="D6046" s="97">
        <v>20</v>
      </c>
      <c r="E6046" s="97"/>
      <c r="F6046" s="97" t="s">
        <v>5902</v>
      </c>
      <c r="G6046" s="160">
        <v>92052197</v>
      </c>
      <c r="H6046" s="557">
        <v>26709</v>
      </c>
      <c r="I6046" s="97" t="s">
        <v>35</v>
      </c>
      <c r="J6046" s="309">
        <v>45078</v>
      </c>
      <c r="K6046" s="160">
        <v>314</v>
      </c>
      <c r="L6046" s="170" t="s">
        <v>7446</v>
      </c>
    </row>
    <row r="6047" spans="1:12" ht="25.5" hidden="1" x14ac:dyDescent="0.2">
      <c r="A6047" s="3">
        <v>6041</v>
      </c>
      <c r="B6047" s="97">
        <v>7410</v>
      </c>
      <c r="C6047" s="98" t="s">
        <v>7673</v>
      </c>
      <c r="D6047" s="97">
        <v>20</v>
      </c>
      <c r="E6047" s="97"/>
      <c r="F6047" s="97" t="s">
        <v>5902</v>
      </c>
      <c r="G6047" s="160">
        <v>92052197</v>
      </c>
      <c r="H6047" s="557">
        <v>28115</v>
      </c>
      <c r="I6047" s="97" t="s">
        <v>35</v>
      </c>
      <c r="J6047" s="309">
        <v>45078</v>
      </c>
      <c r="K6047" s="160">
        <v>314</v>
      </c>
      <c r="L6047" s="170" t="s">
        <v>7446</v>
      </c>
    </row>
    <row r="6048" spans="1:12" ht="25.5" hidden="1" x14ac:dyDescent="0.2">
      <c r="A6048" s="3">
        <v>6042</v>
      </c>
      <c r="B6048" s="97">
        <v>7410</v>
      </c>
      <c r="C6048" s="98" t="s">
        <v>7674</v>
      </c>
      <c r="D6048" s="97">
        <v>25</v>
      </c>
      <c r="E6048" s="97"/>
      <c r="F6048" s="97" t="s">
        <v>5902</v>
      </c>
      <c r="G6048" s="160">
        <v>92052197</v>
      </c>
      <c r="H6048" s="557">
        <v>32655</v>
      </c>
      <c r="I6048" s="97" t="s">
        <v>35</v>
      </c>
      <c r="J6048" s="309">
        <v>45078</v>
      </c>
      <c r="K6048" s="160">
        <v>314</v>
      </c>
      <c r="L6048" s="170" t="s">
        <v>7446</v>
      </c>
    </row>
    <row r="6049" spans="1:12" ht="25.5" hidden="1" x14ac:dyDescent="0.2">
      <c r="A6049" s="3">
        <v>6043</v>
      </c>
      <c r="B6049" s="97">
        <v>7410</v>
      </c>
      <c r="C6049" s="98" t="s">
        <v>7675</v>
      </c>
      <c r="D6049" s="97">
        <v>20</v>
      </c>
      <c r="E6049" s="97"/>
      <c r="F6049" s="97" t="s">
        <v>5902</v>
      </c>
      <c r="G6049" s="160">
        <v>92052197</v>
      </c>
      <c r="H6049" s="557">
        <v>30926</v>
      </c>
      <c r="I6049" s="97" t="s">
        <v>35</v>
      </c>
      <c r="J6049" s="309">
        <v>45078</v>
      </c>
      <c r="K6049" s="160">
        <v>314</v>
      </c>
      <c r="L6049" s="170" t="s">
        <v>7446</v>
      </c>
    </row>
    <row r="6050" spans="1:12" ht="25.5" hidden="1" x14ac:dyDescent="0.2">
      <c r="A6050" s="3">
        <v>6044</v>
      </c>
      <c r="B6050" s="97">
        <v>7410</v>
      </c>
      <c r="C6050" s="98" t="s">
        <v>7676</v>
      </c>
      <c r="D6050" s="97">
        <v>20</v>
      </c>
      <c r="E6050" s="97"/>
      <c r="F6050" s="97" t="s">
        <v>5902</v>
      </c>
      <c r="G6050" s="160">
        <v>92052197</v>
      </c>
      <c r="H6050" s="557">
        <v>32332</v>
      </c>
      <c r="I6050" s="97" t="s">
        <v>35</v>
      </c>
      <c r="J6050" s="309">
        <v>45078</v>
      </c>
      <c r="K6050" s="160">
        <v>314</v>
      </c>
      <c r="L6050" s="170" t="s">
        <v>7446</v>
      </c>
    </row>
    <row r="6051" spans="1:12" ht="51" hidden="1" x14ac:dyDescent="0.2">
      <c r="A6051" s="3">
        <v>6045</v>
      </c>
      <c r="B6051" s="97">
        <v>7410</v>
      </c>
      <c r="C6051" s="98" t="s">
        <v>7677</v>
      </c>
      <c r="D6051" s="97">
        <v>70</v>
      </c>
      <c r="E6051" s="97"/>
      <c r="F6051" s="97" t="s">
        <v>5902</v>
      </c>
      <c r="G6051" s="160">
        <v>23242107</v>
      </c>
      <c r="H6051" s="557">
        <v>393127</v>
      </c>
      <c r="I6051" s="97" t="s">
        <v>35</v>
      </c>
      <c r="J6051" s="309">
        <v>45078</v>
      </c>
      <c r="K6051" s="160">
        <v>314</v>
      </c>
      <c r="L6051" s="170" t="s">
        <v>7446</v>
      </c>
    </row>
    <row r="6052" spans="1:12" ht="51" hidden="1" x14ac:dyDescent="0.2">
      <c r="A6052" s="3">
        <v>6046</v>
      </c>
      <c r="B6052" s="97">
        <v>7410</v>
      </c>
      <c r="C6052" s="98" t="s">
        <v>7678</v>
      </c>
      <c r="D6052" s="97">
        <v>70</v>
      </c>
      <c r="E6052" s="97"/>
      <c r="F6052" s="97" t="s">
        <v>5902</v>
      </c>
      <c r="G6052" s="160">
        <v>23242107</v>
      </c>
      <c r="H6052" s="557">
        <v>393127</v>
      </c>
      <c r="I6052" s="97" t="s">
        <v>35</v>
      </c>
      <c r="J6052" s="309">
        <v>45078</v>
      </c>
      <c r="K6052" s="160">
        <v>314</v>
      </c>
      <c r="L6052" s="170" t="s">
        <v>7446</v>
      </c>
    </row>
    <row r="6053" spans="1:12" ht="51" hidden="1" x14ac:dyDescent="0.2">
      <c r="A6053" s="3">
        <v>6047</v>
      </c>
      <c r="B6053" s="97">
        <v>7410</v>
      </c>
      <c r="C6053" s="98" t="s">
        <v>7679</v>
      </c>
      <c r="D6053" s="97">
        <v>60</v>
      </c>
      <c r="E6053" s="97"/>
      <c r="F6053" s="97" t="s">
        <v>5902</v>
      </c>
      <c r="G6053" s="160">
        <v>23242107</v>
      </c>
      <c r="H6053" s="557">
        <v>798684</v>
      </c>
      <c r="I6053" s="97" t="s">
        <v>35</v>
      </c>
      <c r="J6053" s="309">
        <v>45078</v>
      </c>
      <c r="K6053" s="160">
        <v>314</v>
      </c>
      <c r="L6053" s="170" t="s">
        <v>7446</v>
      </c>
    </row>
    <row r="6054" spans="1:12" ht="51" hidden="1" x14ac:dyDescent="0.2">
      <c r="A6054" s="3">
        <v>6048</v>
      </c>
      <c r="B6054" s="97">
        <v>7410</v>
      </c>
      <c r="C6054" s="98" t="s">
        <v>7680</v>
      </c>
      <c r="D6054" s="97">
        <v>50</v>
      </c>
      <c r="E6054" s="97"/>
      <c r="F6054" s="97" t="s">
        <v>5902</v>
      </c>
      <c r="G6054" s="160">
        <v>23242107</v>
      </c>
      <c r="H6054" s="557">
        <v>377.98500000000001</v>
      </c>
      <c r="I6054" s="97" t="s">
        <v>35</v>
      </c>
      <c r="J6054" s="309">
        <v>45078</v>
      </c>
      <c r="K6054" s="160">
        <v>314</v>
      </c>
      <c r="L6054" s="170" t="s">
        <v>7446</v>
      </c>
    </row>
    <row r="6055" spans="1:12" ht="38.25" hidden="1" x14ac:dyDescent="0.2">
      <c r="A6055" s="3">
        <v>6049</v>
      </c>
      <c r="B6055" s="97">
        <v>7410</v>
      </c>
      <c r="C6055" s="98" t="s">
        <v>7681</v>
      </c>
      <c r="D6055" s="97">
        <v>20</v>
      </c>
      <c r="E6055" s="97"/>
      <c r="F6055" s="97" t="s">
        <v>5902</v>
      </c>
      <c r="G6055" s="160">
        <v>92149295</v>
      </c>
      <c r="H6055" s="557">
        <v>150.69499999999999</v>
      </c>
      <c r="I6055" s="97" t="s">
        <v>35</v>
      </c>
      <c r="J6055" s="309">
        <v>45078</v>
      </c>
      <c r="K6055" s="160">
        <v>314</v>
      </c>
      <c r="L6055" s="170" t="s">
        <v>7446</v>
      </c>
    </row>
    <row r="6056" spans="1:12" ht="38.25" hidden="1" x14ac:dyDescent="0.2">
      <c r="A6056" s="3">
        <v>6050</v>
      </c>
      <c r="B6056" s="97">
        <v>7410</v>
      </c>
      <c r="C6056" s="98" t="s">
        <v>7682</v>
      </c>
      <c r="D6056" s="97">
        <v>15</v>
      </c>
      <c r="E6056" s="97"/>
      <c r="F6056" s="97" t="s">
        <v>5902</v>
      </c>
      <c r="G6056" s="160">
        <v>92149295</v>
      </c>
      <c r="H6056" s="557">
        <v>147.87200000000001</v>
      </c>
      <c r="I6056" s="97" t="s">
        <v>35</v>
      </c>
      <c r="J6056" s="309">
        <v>45078</v>
      </c>
      <c r="K6056" s="160">
        <v>314</v>
      </c>
      <c r="L6056" s="170" t="s">
        <v>7446</v>
      </c>
    </row>
    <row r="6057" spans="1:12" ht="38.25" hidden="1" x14ac:dyDescent="0.2">
      <c r="A6057" s="3">
        <v>6051</v>
      </c>
      <c r="B6057" s="97">
        <v>7410</v>
      </c>
      <c r="C6057" s="98" t="s">
        <v>7683</v>
      </c>
      <c r="D6057" s="97">
        <v>15</v>
      </c>
      <c r="E6057" s="97"/>
      <c r="F6057" s="97" t="s">
        <v>5902</v>
      </c>
      <c r="G6057" s="160">
        <v>92149295</v>
      </c>
      <c r="H6057" s="557">
        <v>200.51900000000001</v>
      </c>
      <c r="I6057" s="97" t="s">
        <v>35</v>
      </c>
      <c r="J6057" s="309">
        <v>45078</v>
      </c>
      <c r="K6057" s="160">
        <v>314</v>
      </c>
      <c r="L6057" s="170" t="s">
        <v>7446</v>
      </c>
    </row>
    <row r="6058" spans="1:12" ht="38.25" hidden="1" x14ac:dyDescent="0.2">
      <c r="A6058" s="3">
        <v>6052</v>
      </c>
      <c r="B6058" s="97">
        <v>7410</v>
      </c>
      <c r="C6058" s="98" t="s">
        <v>7684</v>
      </c>
      <c r="D6058" s="97">
        <v>15</v>
      </c>
      <c r="E6058" s="97"/>
      <c r="F6058" s="97" t="s">
        <v>5902</v>
      </c>
      <c r="G6058" s="160">
        <v>92149295</v>
      </c>
      <c r="H6058" s="557">
        <v>336.73500000000001</v>
      </c>
      <c r="I6058" s="97" t="s">
        <v>35</v>
      </c>
      <c r="J6058" s="309">
        <v>45078</v>
      </c>
      <c r="K6058" s="160">
        <v>314</v>
      </c>
      <c r="L6058" s="170" t="s">
        <v>7446</v>
      </c>
    </row>
    <row r="6059" spans="1:12" ht="38.25" hidden="1" x14ac:dyDescent="0.2">
      <c r="A6059" s="3">
        <v>6053</v>
      </c>
      <c r="B6059" s="97">
        <v>7410</v>
      </c>
      <c r="C6059" s="98" t="s">
        <v>7685</v>
      </c>
      <c r="D6059" s="97">
        <v>15</v>
      </c>
      <c r="E6059" s="97"/>
      <c r="F6059" s="97" t="s">
        <v>5902</v>
      </c>
      <c r="G6059" s="160">
        <v>92149295</v>
      </c>
      <c r="H6059" s="557">
        <v>286.21800000000002</v>
      </c>
      <c r="I6059" s="97" t="s">
        <v>35</v>
      </c>
      <c r="J6059" s="309">
        <v>45078</v>
      </c>
      <c r="K6059" s="160">
        <v>314</v>
      </c>
      <c r="L6059" s="170" t="s">
        <v>7446</v>
      </c>
    </row>
    <row r="6060" spans="1:12" ht="38.25" hidden="1" x14ac:dyDescent="0.2">
      <c r="A6060" s="3">
        <v>6054</v>
      </c>
      <c r="B6060" s="97">
        <v>7410</v>
      </c>
      <c r="C6060" s="98" t="s">
        <v>7686</v>
      </c>
      <c r="D6060" s="97">
        <v>10</v>
      </c>
      <c r="E6060" s="97"/>
      <c r="F6060" s="97" t="s">
        <v>5902</v>
      </c>
      <c r="G6060" s="160">
        <v>92149295</v>
      </c>
      <c r="H6060" s="557">
        <v>269.73099999999999</v>
      </c>
      <c r="I6060" s="97" t="s">
        <v>35</v>
      </c>
      <c r="J6060" s="309">
        <v>45078</v>
      </c>
      <c r="K6060" s="160">
        <v>314</v>
      </c>
      <c r="L6060" s="170" t="s">
        <v>7446</v>
      </c>
    </row>
    <row r="6061" spans="1:12" ht="38.25" hidden="1" x14ac:dyDescent="0.2">
      <c r="A6061" s="3">
        <v>6055</v>
      </c>
      <c r="B6061" s="97">
        <v>7410</v>
      </c>
      <c r="C6061" s="98" t="s">
        <v>7687</v>
      </c>
      <c r="D6061" s="97">
        <v>20</v>
      </c>
      <c r="E6061" s="97"/>
      <c r="F6061" s="97" t="s">
        <v>5902</v>
      </c>
      <c r="G6061" s="160">
        <v>92149295</v>
      </c>
      <c r="H6061" s="557">
        <v>548.86400000000003</v>
      </c>
      <c r="I6061" s="97" t="s">
        <v>35</v>
      </c>
      <c r="J6061" s="309">
        <v>45078</v>
      </c>
      <c r="K6061" s="160">
        <v>314</v>
      </c>
      <c r="L6061" s="170" t="s">
        <v>7446</v>
      </c>
    </row>
    <row r="6062" spans="1:12" ht="38.25" hidden="1" x14ac:dyDescent="0.2">
      <c r="A6062" s="3">
        <v>6056</v>
      </c>
      <c r="B6062" s="97">
        <v>7410</v>
      </c>
      <c r="C6062" s="98" t="s">
        <v>7688</v>
      </c>
      <c r="D6062" s="97">
        <v>10</v>
      </c>
      <c r="E6062" s="97"/>
      <c r="F6062" s="97" t="s">
        <v>5902</v>
      </c>
      <c r="G6062" s="160">
        <v>92149295</v>
      </c>
      <c r="H6062" s="557">
        <v>616.93499999999995</v>
      </c>
      <c r="I6062" s="97" t="s">
        <v>35</v>
      </c>
      <c r="J6062" s="309">
        <v>45078</v>
      </c>
      <c r="K6062" s="160">
        <v>314</v>
      </c>
      <c r="L6062" s="170" t="s">
        <v>7446</v>
      </c>
    </row>
    <row r="6063" spans="1:12" ht="38.25" hidden="1" x14ac:dyDescent="0.2">
      <c r="A6063" s="3">
        <v>6057</v>
      </c>
      <c r="B6063" s="97">
        <v>7410</v>
      </c>
      <c r="C6063" s="98" t="s">
        <v>7689</v>
      </c>
      <c r="D6063" s="97">
        <v>5</v>
      </c>
      <c r="E6063" s="97"/>
      <c r="F6063" s="97" t="s">
        <v>5902</v>
      </c>
      <c r="G6063" s="160">
        <v>92149295</v>
      </c>
      <c r="H6063" s="557">
        <v>439.67200000000003</v>
      </c>
      <c r="I6063" s="97" t="s">
        <v>35</v>
      </c>
      <c r="J6063" s="309">
        <v>45078</v>
      </c>
      <c r="K6063" s="160">
        <v>314</v>
      </c>
      <c r="L6063" s="170" t="s">
        <v>7446</v>
      </c>
    </row>
    <row r="6064" spans="1:12" ht="38.25" hidden="1" x14ac:dyDescent="0.2">
      <c r="A6064" s="3">
        <v>6058</v>
      </c>
      <c r="B6064" s="97">
        <v>7410</v>
      </c>
      <c r="C6064" s="98" t="s">
        <v>7690</v>
      </c>
      <c r="D6064" s="97">
        <v>15</v>
      </c>
      <c r="E6064" s="97"/>
      <c r="F6064" s="97" t="s">
        <v>5902</v>
      </c>
      <c r="G6064" s="160">
        <v>92149295</v>
      </c>
      <c r="H6064" s="557">
        <v>125.634</v>
      </c>
      <c r="I6064" s="97" t="s">
        <v>35</v>
      </c>
      <c r="J6064" s="309">
        <v>45078</v>
      </c>
      <c r="K6064" s="160">
        <v>314</v>
      </c>
      <c r="L6064" s="170" t="s">
        <v>7446</v>
      </c>
    </row>
    <row r="6065" spans="1:12" ht="51" hidden="1" x14ac:dyDescent="0.2">
      <c r="A6065" s="3">
        <v>6059</v>
      </c>
      <c r="B6065" s="97">
        <v>7410</v>
      </c>
      <c r="C6065" s="98" t="s">
        <v>7691</v>
      </c>
      <c r="D6065" s="97">
        <v>2</v>
      </c>
      <c r="E6065" s="97"/>
      <c r="F6065" s="97" t="s">
        <v>5902</v>
      </c>
      <c r="G6065" s="160">
        <v>92185730</v>
      </c>
      <c r="H6065" s="557">
        <v>97.558000000000007</v>
      </c>
      <c r="I6065" s="97" t="s">
        <v>35</v>
      </c>
      <c r="J6065" s="309">
        <v>45078</v>
      </c>
      <c r="K6065" s="160">
        <v>314</v>
      </c>
      <c r="L6065" s="170" t="s">
        <v>7446</v>
      </c>
    </row>
    <row r="6066" spans="1:12" ht="51" hidden="1" x14ac:dyDescent="0.2">
      <c r="A6066" s="3">
        <v>6060</v>
      </c>
      <c r="B6066" s="97">
        <v>7410</v>
      </c>
      <c r="C6066" s="98" t="s">
        <v>7692</v>
      </c>
      <c r="D6066" s="97">
        <v>2</v>
      </c>
      <c r="E6066" s="97"/>
      <c r="F6066" s="97" t="s">
        <v>5902</v>
      </c>
      <c r="G6066" s="160">
        <v>92185730</v>
      </c>
      <c r="H6066" s="557">
        <v>97.558000000000007</v>
      </c>
      <c r="I6066" s="97" t="s">
        <v>35</v>
      </c>
      <c r="J6066" s="309">
        <v>45078</v>
      </c>
      <c r="K6066" s="160">
        <v>314</v>
      </c>
      <c r="L6066" s="170" t="s">
        <v>7446</v>
      </c>
    </row>
    <row r="6067" spans="1:12" ht="51" hidden="1" x14ac:dyDescent="0.2">
      <c r="A6067" s="3">
        <v>6061</v>
      </c>
      <c r="B6067" s="97">
        <v>7410</v>
      </c>
      <c r="C6067" s="98" t="s">
        <v>7693</v>
      </c>
      <c r="D6067" s="97">
        <v>2</v>
      </c>
      <c r="E6067" s="97"/>
      <c r="F6067" s="97" t="s">
        <v>5902</v>
      </c>
      <c r="G6067" s="160">
        <v>92185730</v>
      </c>
      <c r="H6067" s="557">
        <v>97.558000000000007</v>
      </c>
      <c r="I6067" s="97" t="s">
        <v>35</v>
      </c>
      <c r="J6067" s="309">
        <v>45078</v>
      </c>
      <c r="K6067" s="160">
        <v>314</v>
      </c>
      <c r="L6067" s="170" t="s">
        <v>7446</v>
      </c>
    </row>
    <row r="6068" spans="1:12" ht="51" hidden="1" x14ac:dyDescent="0.2">
      <c r="A6068" s="3">
        <v>6062</v>
      </c>
      <c r="B6068" s="97">
        <v>7410</v>
      </c>
      <c r="C6068" s="98" t="s">
        <v>7694</v>
      </c>
      <c r="D6068" s="97">
        <v>2</v>
      </c>
      <c r="E6068" s="97"/>
      <c r="F6068" s="97" t="s">
        <v>5902</v>
      </c>
      <c r="G6068" s="160">
        <v>92185730</v>
      </c>
      <c r="H6068" s="557">
        <v>123.142</v>
      </c>
      <c r="I6068" s="97" t="s">
        <v>35</v>
      </c>
      <c r="J6068" s="309">
        <v>45078</v>
      </c>
      <c r="K6068" s="160">
        <v>314</v>
      </c>
      <c r="L6068" s="170" t="s">
        <v>7446</v>
      </c>
    </row>
    <row r="6069" spans="1:12" ht="51" hidden="1" x14ac:dyDescent="0.2">
      <c r="A6069" s="3">
        <v>6063</v>
      </c>
      <c r="B6069" s="97">
        <v>7410</v>
      </c>
      <c r="C6069" s="98" t="s">
        <v>7695</v>
      </c>
      <c r="D6069" s="97">
        <v>2</v>
      </c>
      <c r="E6069" s="97"/>
      <c r="F6069" s="97" t="s">
        <v>5902</v>
      </c>
      <c r="G6069" s="160">
        <v>92185730</v>
      </c>
      <c r="H6069" s="557">
        <v>91.231999999999999</v>
      </c>
      <c r="I6069" s="97" t="s">
        <v>35</v>
      </c>
      <c r="J6069" s="309">
        <v>45078</v>
      </c>
      <c r="K6069" s="160">
        <v>314</v>
      </c>
      <c r="L6069" s="170" t="s">
        <v>7446</v>
      </c>
    </row>
    <row r="6070" spans="1:12" ht="38.25" hidden="1" x14ac:dyDescent="0.2">
      <c r="A6070" s="3">
        <v>6064</v>
      </c>
      <c r="B6070" s="97">
        <v>7410</v>
      </c>
      <c r="C6070" s="98" t="s">
        <v>7696</v>
      </c>
      <c r="D6070" s="97">
        <v>2</v>
      </c>
      <c r="E6070" s="97"/>
      <c r="F6070" s="97" t="s">
        <v>5902</v>
      </c>
      <c r="G6070" s="160">
        <v>23242107</v>
      </c>
      <c r="H6070" s="557">
        <v>91.231999999999999</v>
      </c>
      <c r="I6070" s="97" t="s">
        <v>35</v>
      </c>
      <c r="J6070" s="309">
        <v>45078</v>
      </c>
      <c r="K6070" s="160">
        <v>314</v>
      </c>
      <c r="L6070" s="170" t="s">
        <v>7446</v>
      </c>
    </row>
    <row r="6071" spans="1:12" ht="51" hidden="1" x14ac:dyDescent="0.2">
      <c r="A6071" s="3">
        <v>6065</v>
      </c>
      <c r="B6071" s="97">
        <v>7410</v>
      </c>
      <c r="C6071" s="98" t="s">
        <v>7697</v>
      </c>
      <c r="D6071" s="97">
        <v>2</v>
      </c>
      <c r="E6071" s="97"/>
      <c r="F6071" s="97" t="s">
        <v>5902</v>
      </c>
      <c r="G6071" s="160">
        <v>92185730</v>
      </c>
      <c r="H6071" s="557">
        <v>123.142</v>
      </c>
      <c r="I6071" s="97" t="s">
        <v>35</v>
      </c>
      <c r="J6071" s="309">
        <v>45078</v>
      </c>
      <c r="K6071" s="160">
        <v>314</v>
      </c>
      <c r="L6071" s="170" t="s">
        <v>7446</v>
      </c>
    </row>
    <row r="6072" spans="1:12" ht="51" hidden="1" x14ac:dyDescent="0.2">
      <c r="A6072" s="3">
        <v>6066</v>
      </c>
      <c r="B6072" s="97">
        <v>7410</v>
      </c>
      <c r="C6072" s="98" t="s">
        <v>7698</v>
      </c>
      <c r="D6072" s="97">
        <v>2</v>
      </c>
      <c r="E6072" s="97"/>
      <c r="F6072" s="97" t="s">
        <v>5902</v>
      </c>
      <c r="G6072" s="160">
        <v>92185730</v>
      </c>
      <c r="H6072" s="557">
        <v>108.245</v>
      </c>
      <c r="I6072" s="97" t="s">
        <v>35</v>
      </c>
      <c r="J6072" s="309">
        <v>45078</v>
      </c>
      <c r="K6072" s="160">
        <v>314</v>
      </c>
      <c r="L6072" s="170" t="s">
        <v>7446</v>
      </c>
    </row>
    <row r="6073" spans="1:12" ht="51" hidden="1" x14ac:dyDescent="0.2">
      <c r="A6073" s="3">
        <v>6067</v>
      </c>
      <c r="B6073" s="97">
        <v>7410</v>
      </c>
      <c r="C6073" s="98" t="s">
        <v>7699</v>
      </c>
      <c r="D6073" s="97">
        <v>2</v>
      </c>
      <c r="E6073" s="97"/>
      <c r="F6073" s="97" t="s">
        <v>5902</v>
      </c>
      <c r="G6073" s="160">
        <v>92185730</v>
      </c>
      <c r="H6073" s="557">
        <v>108.245</v>
      </c>
      <c r="I6073" s="97" t="s">
        <v>35</v>
      </c>
      <c r="J6073" s="309">
        <v>45078</v>
      </c>
      <c r="K6073" s="160">
        <v>314</v>
      </c>
      <c r="L6073" s="170" t="s">
        <v>7446</v>
      </c>
    </row>
    <row r="6074" spans="1:12" ht="51" hidden="1" x14ac:dyDescent="0.2">
      <c r="A6074" s="3">
        <v>6068</v>
      </c>
      <c r="B6074" s="97">
        <v>7410</v>
      </c>
      <c r="C6074" s="98" t="s">
        <v>7700</v>
      </c>
      <c r="D6074" s="97">
        <v>2</v>
      </c>
      <c r="E6074" s="97"/>
      <c r="F6074" s="97" t="s">
        <v>5902</v>
      </c>
      <c r="G6074" s="160">
        <v>92185730</v>
      </c>
      <c r="H6074" s="557">
        <v>108.245</v>
      </c>
      <c r="I6074" s="97" t="s">
        <v>35</v>
      </c>
      <c r="J6074" s="309">
        <v>45078</v>
      </c>
      <c r="K6074" s="160">
        <v>314</v>
      </c>
      <c r="L6074" s="170" t="s">
        <v>7446</v>
      </c>
    </row>
    <row r="6075" spans="1:12" ht="51" hidden="1" x14ac:dyDescent="0.2">
      <c r="A6075" s="3">
        <v>6069</v>
      </c>
      <c r="B6075" s="97">
        <v>7410</v>
      </c>
      <c r="C6075" s="98" t="s">
        <v>7701</v>
      </c>
      <c r="D6075" s="97">
        <v>2</v>
      </c>
      <c r="E6075" s="97"/>
      <c r="F6075" s="97" t="s">
        <v>5902</v>
      </c>
      <c r="G6075" s="160">
        <v>92185730</v>
      </c>
      <c r="H6075" s="557">
        <v>90.668999999999997</v>
      </c>
      <c r="I6075" s="97" t="s">
        <v>35</v>
      </c>
      <c r="J6075" s="309">
        <v>45078</v>
      </c>
      <c r="K6075" s="160">
        <v>314</v>
      </c>
      <c r="L6075" s="170" t="s">
        <v>7446</v>
      </c>
    </row>
    <row r="6076" spans="1:12" ht="51" hidden="1" x14ac:dyDescent="0.2">
      <c r="A6076" s="3">
        <v>6070</v>
      </c>
      <c r="B6076" s="97">
        <v>7410</v>
      </c>
      <c r="C6076" s="98" t="s">
        <v>7702</v>
      </c>
      <c r="D6076" s="97">
        <v>2</v>
      </c>
      <c r="E6076" s="97"/>
      <c r="F6076" s="97" t="s">
        <v>5902</v>
      </c>
      <c r="G6076" s="160">
        <v>92185730</v>
      </c>
      <c r="H6076" s="557">
        <v>123</v>
      </c>
      <c r="I6076" s="97" t="s">
        <v>35</v>
      </c>
      <c r="J6076" s="309">
        <v>45078</v>
      </c>
      <c r="K6076" s="160">
        <v>314</v>
      </c>
      <c r="L6076" s="170" t="s">
        <v>7446</v>
      </c>
    </row>
    <row r="6077" spans="1:12" ht="51" hidden="1" x14ac:dyDescent="0.2">
      <c r="A6077" s="3">
        <v>6071</v>
      </c>
      <c r="B6077" s="97">
        <v>7410</v>
      </c>
      <c r="C6077" s="98" t="s">
        <v>7703</v>
      </c>
      <c r="D6077" s="97">
        <v>2</v>
      </c>
      <c r="E6077" s="97"/>
      <c r="F6077" s="97" t="s">
        <v>5902</v>
      </c>
      <c r="G6077" s="160">
        <v>92185730</v>
      </c>
      <c r="H6077" s="557">
        <v>167.70400000000001</v>
      </c>
      <c r="I6077" s="97" t="s">
        <v>35</v>
      </c>
      <c r="J6077" s="309">
        <v>45078</v>
      </c>
      <c r="K6077" s="160">
        <v>314</v>
      </c>
      <c r="L6077" s="170" t="s">
        <v>7446</v>
      </c>
    </row>
    <row r="6078" spans="1:12" ht="51" hidden="1" x14ac:dyDescent="0.2">
      <c r="A6078" s="3">
        <v>6072</v>
      </c>
      <c r="B6078" s="97">
        <v>7410</v>
      </c>
      <c r="C6078" s="98" t="s">
        <v>7704</v>
      </c>
      <c r="D6078" s="97">
        <v>1</v>
      </c>
      <c r="E6078" s="97"/>
      <c r="F6078" s="97" t="s">
        <v>5902</v>
      </c>
      <c r="G6078" s="160">
        <v>92185730</v>
      </c>
      <c r="H6078" s="557">
        <v>167.70400000000001</v>
      </c>
      <c r="I6078" s="97" t="s">
        <v>35</v>
      </c>
      <c r="J6078" s="309">
        <v>45078</v>
      </c>
      <c r="K6078" s="160">
        <v>314</v>
      </c>
      <c r="L6078" s="170" t="s">
        <v>7446</v>
      </c>
    </row>
    <row r="6079" spans="1:12" ht="51" hidden="1" x14ac:dyDescent="0.2">
      <c r="A6079" s="3">
        <v>6073</v>
      </c>
      <c r="B6079" s="97">
        <v>7410</v>
      </c>
      <c r="C6079" s="98" t="s">
        <v>7705</v>
      </c>
      <c r="D6079" s="97">
        <v>1</v>
      </c>
      <c r="E6079" s="97"/>
      <c r="F6079" s="97" t="s">
        <v>5902</v>
      </c>
      <c r="G6079" s="160">
        <v>92185730</v>
      </c>
      <c r="H6079" s="557">
        <v>167.70400000000001</v>
      </c>
      <c r="I6079" s="97" t="s">
        <v>35</v>
      </c>
      <c r="J6079" s="309">
        <v>45078</v>
      </c>
      <c r="K6079" s="160">
        <v>314</v>
      </c>
      <c r="L6079" s="170" t="s">
        <v>7446</v>
      </c>
    </row>
    <row r="6080" spans="1:12" ht="51" hidden="1" x14ac:dyDescent="0.2">
      <c r="A6080" s="3">
        <v>6074</v>
      </c>
      <c r="B6080" s="97">
        <v>7410</v>
      </c>
      <c r="C6080" s="98" t="s">
        <v>7706</v>
      </c>
      <c r="D6080" s="97">
        <v>1</v>
      </c>
      <c r="E6080" s="97"/>
      <c r="F6080" s="97" t="s">
        <v>5902</v>
      </c>
      <c r="G6080" s="160">
        <v>92185730</v>
      </c>
      <c r="H6080" s="557">
        <v>186.25800000000001</v>
      </c>
      <c r="I6080" s="97" t="s">
        <v>35</v>
      </c>
      <c r="J6080" s="309">
        <v>45078</v>
      </c>
      <c r="K6080" s="160">
        <v>314</v>
      </c>
      <c r="L6080" s="170" t="s">
        <v>7446</v>
      </c>
    </row>
    <row r="6081" spans="1:12" ht="51" hidden="1" x14ac:dyDescent="0.2">
      <c r="A6081" s="3">
        <v>6075</v>
      </c>
      <c r="B6081" s="97">
        <v>7410</v>
      </c>
      <c r="C6081" s="98" t="s">
        <v>7707</v>
      </c>
      <c r="D6081" s="97">
        <v>1</v>
      </c>
      <c r="E6081" s="97"/>
      <c r="F6081" s="97" t="s">
        <v>5902</v>
      </c>
      <c r="G6081" s="160">
        <v>92185730</v>
      </c>
      <c r="H6081" s="557">
        <v>123.142</v>
      </c>
      <c r="I6081" s="97" t="s">
        <v>35</v>
      </c>
      <c r="J6081" s="309">
        <v>45078</v>
      </c>
      <c r="K6081" s="160">
        <v>314</v>
      </c>
      <c r="L6081" s="170" t="s">
        <v>7446</v>
      </c>
    </row>
    <row r="6082" spans="1:12" ht="63.75" hidden="1" x14ac:dyDescent="0.2">
      <c r="A6082" s="3">
        <v>6076</v>
      </c>
      <c r="B6082" s="97">
        <v>7410</v>
      </c>
      <c r="C6082" s="98" t="s">
        <v>7708</v>
      </c>
      <c r="D6082" s="97">
        <v>2</v>
      </c>
      <c r="E6082" s="97"/>
      <c r="F6082" s="97" t="s">
        <v>5902</v>
      </c>
      <c r="G6082" s="160">
        <v>92215348</v>
      </c>
      <c r="H6082" s="557">
        <v>443.73099999999999</v>
      </c>
      <c r="I6082" s="97" t="s">
        <v>35</v>
      </c>
      <c r="J6082" s="309">
        <v>45078</v>
      </c>
      <c r="K6082" s="160">
        <v>314</v>
      </c>
      <c r="L6082" s="170" t="s">
        <v>7446</v>
      </c>
    </row>
    <row r="6083" spans="1:12" ht="63.75" hidden="1" x14ac:dyDescent="0.2">
      <c r="A6083" s="3">
        <v>6077</v>
      </c>
      <c r="B6083" s="97">
        <v>7410</v>
      </c>
      <c r="C6083" s="98" t="s">
        <v>7709</v>
      </c>
      <c r="D6083" s="97">
        <v>2</v>
      </c>
      <c r="E6083" s="97"/>
      <c r="F6083" s="97" t="s">
        <v>5902</v>
      </c>
      <c r="G6083" s="160">
        <v>92215349</v>
      </c>
      <c r="H6083" s="557">
        <v>301.41199999999998</v>
      </c>
      <c r="I6083" s="97" t="s">
        <v>35</v>
      </c>
      <c r="J6083" s="309">
        <v>45078</v>
      </c>
      <c r="K6083" s="160">
        <v>314</v>
      </c>
      <c r="L6083" s="170" t="s">
        <v>7446</v>
      </c>
    </row>
    <row r="6084" spans="1:12" ht="51" hidden="1" x14ac:dyDescent="0.2">
      <c r="A6084" s="3">
        <v>6078</v>
      </c>
      <c r="B6084" s="97">
        <v>7410</v>
      </c>
      <c r="C6084" s="98" t="s">
        <v>7677</v>
      </c>
      <c r="D6084" s="97">
        <v>70</v>
      </c>
      <c r="E6084" s="97"/>
      <c r="F6084" s="97" t="s">
        <v>5902</v>
      </c>
      <c r="G6084" s="160">
        <v>23242107</v>
      </c>
      <c r="H6084" s="557">
        <v>393.12700000000001</v>
      </c>
      <c r="I6084" s="97" t="s">
        <v>35</v>
      </c>
      <c r="J6084" s="309">
        <v>45078</v>
      </c>
      <c r="K6084" s="160">
        <v>314</v>
      </c>
      <c r="L6084" s="170" t="s">
        <v>7446</v>
      </c>
    </row>
    <row r="6085" spans="1:12" ht="51" hidden="1" x14ac:dyDescent="0.2">
      <c r="A6085" s="3">
        <v>6079</v>
      </c>
      <c r="B6085" s="97">
        <v>7410</v>
      </c>
      <c r="C6085" s="98" t="s">
        <v>7710</v>
      </c>
      <c r="D6085" s="97">
        <v>50</v>
      </c>
      <c r="E6085" s="97"/>
      <c r="F6085" s="97" t="s">
        <v>5902</v>
      </c>
      <c r="G6085" s="160">
        <v>92215348</v>
      </c>
      <c r="H6085" s="557">
        <v>569.52</v>
      </c>
      <c r="I6085" s="97" t="s">
        <v>35</v>
      </c>
      <c r="J6085" s="309">
        <v>45078</v>
      </c>
      <c r="K6085" s="160">
        <v>314</v>
      </c>
      <c r="L6085" s="170" t="s">
        <v>7446</v>
      </c>
    </row>
    <row r="6086" spans="1:12" ht="51" hidden="1" x14ac:dyDescent="0.2">
      <c r="A6086" s="3">
        <v>6080</v>
      </c>
      <c r="B6086" s="97">
        <v>7410</v>
      </c>
      <c r="C6086" s="98" t="s">
        <v>7711</v>
      </c>
      <c r="D6086" s="97">
        <v>50</v>
      </c>
      <c r="E6086" s="97"/>
      <c r="F6086" s="97" t="s">
        <v>5902</v>
      </c>
      <c r="G6086" s="160">
        <v>92215348</v>
      </c>
      <c r="H6086" s="557">
        <v>678</v>
      </c>
      <c r="I6086" s="97" t="s">
        <v>35</v>
      </c>
      <c r="J6086" s="309">
        <v>45078</v>
      </c>
      <c r="K6086" s="160">
        <v>314</v>
      </c>
      <c r="L6086" s="170" t="s">
        <v>7446</v>
      </c>
    </row>
    <row r="6087" spans="1:12" ht="51" hidden="1" x14ac:dyDescent="0.2">
      <c r="A6087" s="3">
        <v>6081</v>
      </c>
      <c r="B6087" s="97">
        <v>7410</v>
      </c>
      <c r="C6087" s="98" t="s">
        <v>7678</v>
      </c>
      <c r="D6087" s="97">
        <v>70</v>
      </c>
      <c r="E6087" s="97"/>
      <c r="F6087" s="97" t="s">
        <v>5902</v>
      </c>
      <c r="G6087" s="160">
        <v>23242107</v>
      </c>
      <c r="H6087" s="557">
        <v>393.12700000000001</v>
      </c>
      <c r="I6087" s="97" t="s">
        <v>35</v>
      </c>
      <c r="J6087" s="309">
        <v>45078</v>
      </c>
      <c r="K6087" s="160">
        <v>314</v>
      </c>
      <c r="L6087" s="170" t="s">
        <v>7446</v>
      </c>
    </row>
    <row r="6088" spans="1:12" ht="51" hidden="1" x14ac:dyDescent="0.2">
      <c r="A6088" s="3">
        <v>6082</v>
      </c>
      <c r="B6088" s="97">
        <v>7410</v>
      </c>
      <c r="C6088" s="98" t="s">
        <v>7712</v>
      </c>
      <c r="D6088" s="97">
        <v>70</v>
      </c>
      <c r="E6088" s="97"/>
      <c r="F6088" s="97" t="s">
        <v>5902</v>
      </c>
      <c r="G6088" s="160">
        <v>23242107</v>
      </c>
      <c r="H6088" s="557">
        <v>529.17899999999997</v>
      </c>
      <c r="I6088" s="97" t="s">
        <v>35</v>
      </c>
      <c r="J6088" s="309">
        <v>45078</v>
      </c>
      <c r="K6088" s="160">
        <v>314</v>
      </c>
      <c r="L6088" s="170" t="s">
        <v>7446</v>
      </c>
    </row>
    <row r="6089" spans="1:12" ht="51" hidden="1" x14ac:dyDescent="0.2">
      <c r="A6089" s="3">
        <v>6083</v>
      </c>
      <c r="B6089" s="97">
        <v>7410</v>
      </c>
      <c r="C6089" s="98" t="s">
        <v>7679</v>
      </c>
      <c r="D6089" s="97">
        <v>60</v>
      </c>
      <c r="E6089" s="97"/>
      <c r="F6089" s="97" t="s">
        <v>5902</v>
      </c>
      <c r="G6089" s="160">
        <v>23242107</v>
      </c>
      <c r="H6089" s="557">
        <v>726.13800000000003</v>
      </c>
      <c r="I6089" s="97" t="s">
        <v>35</v>
      </c>
      <c r="J6089" s="309">
        <v>45078</v>
      </c>
      <c r="K6089" s="160">
        <v>314</v>
      </c>
      <c r="L6089" s="170" t="s">
        <v>7446</v>
      </c>
    </row>
    <row r="6090" spans="1:12" ht="51" hidden="1" x14ac:dyDescent="0.2">
      <c r="A6090" s="3">
        <v>6084</v>
      </c>
      <c r="B6090" s="97">
        <v>7410</v>
      </c>
      <c r="C6090" s="98" t="s">
        <v>7713</v>
      </c>
      <c r="D6090" s="97">
        <v>50</v>
      </c>
      <c r="E6090" s="97"/>
      <c r="F6090" s="97" t="s">
        <v>5902</v>
      </c>
      <c r="G6090" s="160">
        <v>23242107</v>
      </c>
      <c r="H6090" s="557">
        <v>419.23</v>
      </c>
      <c r="I6090" s="97" t="s">
        <v>35</v>
      </c>
      <c r="J6090" s="309">
        <v>45078</v>
      </c>
      <c r="K6090" s="160">
        <v>314</v>
      </c>
      <c r="L6090" s="170" t="s">
        <v>7446</v>
      </c>
    </row>
    <row r="6091" spans="1:12" ht="51" hidden="1" x14ac:dyDescent="0.2">
      <c r="A6091" s="3">
        <v>6085</v>
      </c>
      <c r="B6091" s="97">
        <v>7410</v>
      </c>
      <c r="C6091" s="98" t="s">
        <v>7680</v>
      </c>
      <c r="D6091" s="97">
        <v>50</v>
      </c>
      <c r="E6091" s="97"/>
      <c r="F6091" s="97" t="s">
        <v>5902</v>
      </c>
      <c r="G6091" s="160">
        <v>23242107</v>
      </c>
      <c r="H6091" s="557">
        <v>377.98500000000001</v>
      </c>
      <c r="I6091" s="97" t="s">
        <v>35</v>
      </c>
      <c r="J6091" s="309">
        <v>45078</v>
      </c>
      <c r="K6091" s="160">
        <v>314</v>
      </c>
      <c r="L6091" s="170" t="s">
        <v>7446</v>
      </c>
    </row>
    <row r="6092" spans="1:12" ht="38.25" hidden="1" x14ac:dyDescent="0.2">
      <c r="A6092" s="3">
        <v>6086</v>
      </c>
      <c r="B6092" s="97">
        <v>7410</v>
      </c>
      <c r="C6092" s="98" t="s">
        <v>7714</v>
      </c>
      <c r="D6092" s="97">
        <v>70</v>
      </c>
      <c r="E6092" s="97"/>
      <c r="F6092" s="97" t="s">
        <v>5902</v>
      </c>
      <c r="G6092" s="160">
        <v>23242107</v>
      </c>
      <c r="H6092" s="557">
        <v>796.53700000000003</v>
      </c>
      <c r="I6092" s="97" t="s">
        <v>35</v>
      </c>
      <c r="J6092" s="309">
        <v>45078</v>
      </c>
      <c r="K6092" s="160">
        <v>314</v>
      </c>
      <c r="L6092" s="170" t="s">
        <v>7446</v>
      </c>
    </row>
    <row r="6093" spans="1:12" ht="51" hidden="1" x14ac:dyDescent="0.2">
      <c r="A6093" s="3">
        <v>6087</v>
      </c>
      <c r="B6093" s="97">
        <v>7410</v>
      </c>
      <c r="C6093" s="98" t="s">
        <v>7715</v>
      </c>
      <c r="D6093" s="97">
        <v>60</v>
      </c>
      <c r="E6093" s="97"/>
      <c r="F6093" s="97" t="s">
        <v>5902</v>
      </c>
      <c r="G6093" s="160">
        <v>23242107</v>
      </c>
      <c r="H6093" s="557">
        <v>526.12800000000004</v>
      </c>
      <c r="I6093" s="97" t="s">
        <v>35</v>
      </c>
      <c r="J6093" s="309">
        <v>45078</v>
      </c>
      <c r="K6093" s="160">
        <v>314</v>
      </c>
      <c r="L6093" s="170" t="s">
        <v>7446</v>
      </c>
    </row>
    <row r="6094" spans="1:12" ht="51" hidden="1" x14ac:dyDescent="0.2">
      <c r="A6094" s="3">
        <v>6088</v>
      </c>
      <c r="B6094" s="97">
        <v>7410</v>
      </c>
      <c r="C6094" s="98" t="s">
        <v>7678</v>
      </c>
      <c r="D6094" s="97">
        <v>40</v>
      </c>
      <c r="E6094" s="97"/>
      <c r="F6094" s="97" t="s">
        <v>5902</v>
      </c>
      <c r="G6094" s="160">
        <v>23242107</v>
      </c>
      <c r="H6094" s="557">
        <v>224.64400000000001</v>
      </c>
      <c r="I6094" s="97" t="s">
        <v>35</v>
      </c>
      <c r="J6094" s="309">
        <v>45078</v>
      </c>
      <c r="K6094" s="160">
        <v>314</v>
      </c>
      <c r="L6094" s="170" t="s">
        <v>7446</v>
      </c>
    </row>
    <row r="6095" spans="1:12" ht="51" hidden="1" x14ac:dyDescent="0.2">
      <c r="A6095" s="3">
        <v>6089</v>
      </c>
      <c r="B6095" s="97">
        <v>7410</v>
      </c>
      <c r="C6095" s="98" t="s">
        <v>7716</v>
      </c>
      <c r="D6095" s="97">
        <v>70</v>
      </c>
      <c r="E6095" s="97"/>
      <c r="F6095" s="97" t="s">
        <v>5902</v>
      </c>
      <c r="G6095" s="160">
        <v>23242107</v>
      </c>
      <c r="H6095" s="557" t="s">
        <v>9021</v>
      </c>
      <c r="I6095" s="97" t="s">
        <v>35</v>
      </c>
      <c r="J6095" s="309">
        <v>45078</v>
      </c>
      <c r="K6095" s="160">
        <v>314</v>
      </c>
      <c r="L6095" s="170" t="s">
        <v>7446</v>
      </c>
    </row>
    <row r="6096" spans="1:12" ht="51" hidden="1" x14ac:dyDescent="0.2">
      <c r="A6096" s="3">
        <v>6090</v>
      </c>
      <c r="B6096" s="97">
        <v>7410</v>
      </c>
      <c r="C6096" s="98" t="s">
        <v>7717</v>
      </c>
      <c r="D6096" s="97">
        <v>60</v>
      </c>
      <c r="E6096" s="97"/>
      <c r="F6096" s="97" t="s">
        <v>5902</v>
      </c>
      <c r="G6096" s="160">
        <v>23242107</v>
      </c>
      <c r="H6096" s="557" t="s">
        <v>9022</v>
      </c>
      <c r="I6096" s="97" t="s">
        <v>35</v>
      </c>
      <c r="J6096" s="309">
        <v>45078</v>
      </c>
      <c r="K6096" s="160">
        <v>314</v>
      </c>
      <c r="L6096" s="170" t="s">
        <v>7446</v>
      </c>
    </row>
    <row r="6097" spans="1:12" ht="51" hidden="1" x14ac:dyDescent="0.2">
      <c r="A6097" s="3">
        <v>6091</v>
      </c>
      <c r="B6097" s="97">
        <v>7410</v>
      </c>
      <c r="C6097" s="98" t="s">
        <v>7718</v>
      </c>
      <c r="D6097" s="97">
        <v>50</v>
      </c>
      <c r="E6097" s="97"/>
      <c r="F6097" s="97" t="s">
        <v>5902</v>
      </c>
      <c r="G6097" s="160">
        <v>92215348</v>
      </c>
      <c r="H6097" s="557">
        <v>681.95500000000004</v>
      </c>
      <c r="I6097" s="97" t="s">
        <v>35</v>
      </c>
      <c r="J6097" s="309">
        <v>45078</v>
      </c>
      <c r="K6097" s="160">
        <v>314</v>
      </c>
      <c r="L6097" s="170" t="s">
        <v>7446</v>
      </c>
    </row>
    <row r="6098" spans="1:12" ht="51" hidden="1" x14ac:dyDescent="0.2">
      <c r="A6098" s="3">
        <v>6092</v>
      </c>
      <c r="B6098" s="97">
        <v>7410</v>
      </c>
      <c r="C6098" s="98" t="s">
        <v>7719</v>
      </c>
      <c r="D6098" s="97">
        <v>30</v>
      </c>
      <c r="E6098" s="97"/>
      <c r="F6098" s="97" t="s">
        <v>5902</v>
      </c>
      <c r="G6098" s="160">
        <v>92215348</v>
      </c>
      <c r="H6098" s="557">
        <v>678.33900000000006</v>
      </c>
      <c r="I6098" s="97" t="s">
        <v>35</v>
      </c>
      <c r="J6098" s="309">
        <v>45078</v>
      </c>
      <c r="K6098" s="160">
        <v>314</v>
      </c>
      <c r="L6098" s="170" t="s">
        <v>7446</v>
      </c>
    </row>
    <row r="6099" spans="1:12" hidden="1" x14ac:dyDescent="0.2">
      <c r="A6099" s="3">
        <v>6093</v>
      </c>
      <c r="B6099" s="97">
        <v>7410</v>
      </c>
      <c r="C6099" s="98" t="s">
        <v>7720</v>
      </c>
      <c r="D6099" s="97">
        <v>12</v>
      </c>
      <c r="E6099" s="97"/>
      <c r="F6099" s="97" t="s">
        <v>5902</v>
      </c>
      <c r="G6099" s="160">
        <v>92286146</v>
      </c>
      <c r="H6099" s="557">
        <v>57.223999999999997</v>
      </c>
      <c r="I6099" s="97" t="s">
        <v>35</v>
      </c>
      <c r="J6099" s="309">
        <v>45078</v>
      </c>
      <c r="K6099" s="160">
        <v>314</v>
      </c>
      <c r="L6099" s="170" t="s">
        <v>7446</v>
      </c>
    </row>
    <row r="6100" spans="1:12" ht="38.25" hidden="1" x14ac:dyDescent="0.2">
      <c r="A6100" s="3">
        <v>6094</v>
      </c>
      <c r="B6100" s="97">
        <v>7410</v>
      </c>
      <c r="C6100" s="98" t="s">
        <v>7721</v>
      </c>
      <c r="D6100" s="97">
        <v>16</v>
      </c>
      <c r="E6100" s="97"/>
      <c r="F6100" s="97" t="s">
        <v>5902</v>
      </c>
      <c r="G6100" s="160">
        <v>92094845</v>
      </c>
      <c r="H6100" s="557">
        <v>34.351999999999997</v>
      </c>
      <c r="I6100" s="97" t="s">
        <v>35</v>
      </c>
      <c r="J6100" s="309">
        <v>45078</v>
      </c>
      <c r="K6100" s="160">
        <v>314</v>
      </c>
      <c r="L6100" s="170" t="s">
        <v>7446</v>
      </c>
    </row>
    <row r="6101" spans="1:12" ht="25.5" hidden="1" x14ac:dyDescent="0.2">
      <c r="A6101" s="3">
        <v>6095</v>
      </c>
      <c r="B6101" s="97">
        <v>7410</v>
      </c>
      <c r="C6101" s="98" t="s">
        <v>7722</v>
      </c>
      <c r="D6101" s="97">
        <v>16</v>
      </c>
      <c r="E6101" s="97"/>
      <c r="F6101" s="97" t="s">
        <v>5902</v>
      </c>
      <c r="G6101" s="160">
        <v>92205880</v>
      </c>
      <c r="H6101" s="557">
        <v>19.707999999999998</v>
      </c>
      <c r="I6101" s="97" t="s">
        <v>35</v>
      </c>
      <c r="J6101" s="309">
        <v>45078</v>
      </c>
      <c r="K6101" s="160">
        <v>314</v>
      </c>
      <c r="L6101" s="170" t="s">
        <v>7446</v>
      </c>
    </row>
    <row r="6102" spans="1:12" ht="25.5" hidden="1" x14ac:dyDescent="0.2">
      <c r="A6102" s="3">
        <v>6096</v>
      </c>
      <c r="B6102" s="97">
        <v>7410</v>
      </c>
      <c r="C6102" s="98" t="s">
        <v>7723</v>
      </c>
      <c r="D6102" s="97">
        <v>12</v>
      </c>
      <c r="E6102" s="97"/>
      <c r="F6102" s="97" t="s">
        <v>5902</v>
      </c>
      <c r="G6102" s="160">
        <v>92185256</v>
      </c>
      <c r="H6102" s="557">
        <v>295.47300000000001</v>
      </c>
      <c r="I6102" s="97" t="s">
        <v>35</v>
      </c>
      <c r="J6102" s="309">
        <v>45078</v>
      </c>
      <c r="K6102" s="160">
        <v>314</v>
      </c>
      <c r="L6102" s="170" t="s">
        <v>7446</v>
      </c>
    </row>
    <row r="6103" spans="1:12" ht="38.25" hidden="1" x14ac:dyDescent="0.2">
      <c r="A6103" s="3">
        <v>6097</v>
      </c>
      <c r="B6103" s="97">
        <v>7410</v>
      </c>
      <c r="C6103" s="98" t="s">
        <v>7724</v>
      </c>
      <c r="D6103" s="97">
        <v>12</v>
      </c>
      <c r="E6103" s="97"/>
      <c r="F6103" s="97" t="s">
        <v>5902</v>
      </c>
      <c r="G6103" s="160">
        <v>23242106</v>
      </c>
      <c r="H6103" s="557">
        <v>93.563999999999993</v>
      </c>
      <c r="I6103" s="97" t="s">
        <v>35</v>
      </c>
      <c r="J6103" s="309">
        <v>45078</v>
      </c>
      <c r="K6103" s="160">
        <v>314</v>
      </c>
      <c r="L6103" s="170" t="s">
        <v>7446</v>
      </c>
    </row>
    <row r="6104" spans="1:12" ht="38.25" hidden="1" x14ac:dyDescent="0.2">
      <c r="A6104" s="3">
        <v>6098</v>
      </c>
      <c r="B6104" s="97">
        <v>7410</v>
      </c>
      <c r="C6104" s="98" t="s">
        <v>7725</v>
      </c>
      <c r="D6104" s="97">
        <v>12</v>
      </c>
      <c r="E6104" s="97"/>
      <c r="F6104" s="97" t="s">
        <v>5902</v>
      </c>
      <c r="G6104" s="160">
        <v>23242106</v>
      </c>
      <c r="H6104" s="557">
        <v>63.003999999999998</v>
      </c>
      <c r="I6104" s="97" t="s">
        <v>35</v>
      </c>
      <c r="J6104" s="309">
        <v>45078</v>
      </c>
      <c r="K6104" s="160">
        <v>314</v>
      </c>
      <c r="L6104" s="170" t="s">
        <v>7446</v>
      </c>
    </row>
    <row r="6105" spans="1:12" ht="25.5" hidden="1" x14ac:dyDescent="0.2">
      <c r="A6105" s="3">
        <v>6099</v>
      </c>
      <c r="B6105" s="97">
        <v>7410</v>
      </c>
      <c r="C6105" s="98" t="s">
        <v>7726</v>
      </c>
      <c r="D6105" s="97">
        <v>12</v>
      </c>
      <c r="E6105" s="97"/>
      <c r="F6105" s="97" t="s">
        <v>5902</v>
      </c>
      <c r="G6105" s="160">
        <v>92185256</v>
      </c>
      <c r="H6105" s="557">
        <v>42.984999999999999</v>
      </c>
      <c r="I6105" s="97" t="s">
        <v>35</v>
      </c>
      <c r="J6105" s="309">
        <v>45078</v>
      </c>
      <c r="K6105" s="97">
        <v>314</v>
      </c>
      <c r="L6105" s="170" t="s">
        <v>7446</v>
      </c>
    </row>
    <row r="6106" spans="1:12" ht="38.25" hidden="1" x14ac:dyDescent="0.2">
      <c r="A6106" s="3">
        <v>6100</v>
      </c>
      <c r="B6106" s="97">
        <v>7410</v>
      </c>
      <c r="C6106" s="98" t="s">
        <v>7724</v>
      </c>
      <c r="D6106" s="97">
        <v>12</v>
      </c>
      <c r="E6106" s="97"/>
      <c r="F6106" s="97" t="s">
        <v>5902</v>
      </c>
      <c r="G6106" s="160">
        <v>23242106</v>
      </c>
      <c r="H6106" s="557">
        <v>93.563999999999993</v>
      </c>
      <c r="I6106" s="97" t="s">
        <v>35</v>
      </c>
      <c r="J6106" s="309">
        <v>45078</v>
      </c>
      <c r="K6106" s="160">
        <v>314</v>
      </c>
      <c r="L6106" s="170" t="s">
        <v>7446</v>
      </c>
    </row>
    <row r="6107" spans="1:12" hidden="1" x14ac:dyDescent="0.2">
      <c r="A6107" s="3">
        <v>6101</v>
      </c>
      <c r="B6107" s="97">
        <v>7410</v>
      </c>
      <c r="C6107" s="98" t="s">
        <v>7720</v>
      </c>
      <c r="D6107" s="97">
        <v>12</v>
      </c>
      <c r="E6107" s="97"/>
      <c r="F6107" s="97" t="s">
        <v>5902</v>
      </c>
      <c r="G6107" s="160">
        <v>92286146</v>
      </c>
      <c r="H6107" s="557">
        <v>57.223999999999997</v>
      </c>
      <c r="I6107" s="97" t="s">
        <v>35</v>
      </c>
      <c r="J6107" s="309">
        <v>45078</v>
      </c>
      <c r="K6107" s="160">
        <v>314</v>
      </c>
      <c r="L6107" s="170" t="s">
        <v>7446</v>
      </c>
    </row>
    <row r="6108" spans="1:12" ht="25.5" hidden="1" x14ac:dyDescent="0.2">
      <c r="A6108" s="3">
        <v>6102</v>
      </c>
      <c r="B6108" s="97">
        <v>7410</v>
      </c>
      <c r="C6108" s="98" t="s">
        <v>7727</v>
      </c>
      <c r="D6108" s="97">
        <v>12</v>
      </c>
      <c r="E6108" s="97"/>
      <c r="F6108" s="97" t="s">
        <v>5902</v>
      </c>
      <c r="G6108" s="160">
        <v>92097311</v>
      </c>
      <c r="H6108" s="557">
        <v>155.53399999999999</v>
      </c>
      <c r="I6108" s="97" t="s">
        <v>35</v>
      </c>
      <c r="J6108" s="309">
        <v>45078</v>
      </c>
      <c r="K6108" s="97">
        <v>314</v>
      </c>
      <c r="L6108" s="170" t="s">
        <v>7446</v>
      </c>
    </row>
    <row r="6109" spans="1:12" ht="25.5" hidden="1" x14ac:dyDescent="0.2">
      <c r="A6109" s="3">
        <v>6103</v>
      </c>
      <c r="B6109" s="97">
        <v>7410</v>
      </c>
      <c r="C6109" s="98" t="s">
        <v>7728</v>
      </c>
      <c r="D6109" s="97">
        <v>12</v>
      </c>
      <c r="E6109" s="97"/>
      <c r="F6109" s="97" t="s">
        <v>5902</v>
      </c>
      <c r="G6109" s="160">
        <v>92185256</v>
      </c>
      <c r="H6109" s="557">
        <v>41.765000000000001</v>
      </c>
      <c r="I6109" s="97" t="s">
        <v>35</v>
      </c>
      <c r="J6109" s="309">
        <v>45078</v>
      </c>
      <c r="K6109" s="97">
        <v>314</v>
      </c>
      <c r="L6109" s="170" t="s">
        <v>7446</v>
      </c>
    </row>
    <row r="6110" spans="1:12" ht="38.25" hidden="1" x14ac:dyDescent="0.2">
      <c r="A6110" s="3">
        <v>6104</v>
      </c>
      <c r="B6110" s="97">
        <v>7410</v>
      </c>
      <c r="C6110" s="98" t="s">
        <v>7729</v>
      </c>
      <c r="D6110" s="97">
        <v>10</v>
      </c>
      <c r="E6110" s="97"/>
      <c r="F6110" s="97" t="s">
        <v>5902</v>
      </c>
      <c r="G6110" s="160">
        <v>92185256</v>
      </c>
      <c r="H6110" s="557">
        <v>16.1145</v>
      </c>
      <c r="I6110" s="97" t="s">
        <v>35</v>
      </c>
      <c r="J6110" s="309">
        <v>45078</v>
      </c>
      <c r="K6110" s="97">
        <v>314</v>
      </c>
      <c r="L6110" s="170" t="s">
        <v>7446</v>
      </c>
    </row>
    <row r="6111" spans="1:12" ht="38.25" hidden="1" x14ac:dyDescent="0.2">
      <c r="A6111" s="3">
        <v>6105</v>
      </c>
      <c r="B6111" s="97">
        <v>7410</v>
      </c>
      <c r="C6111" s="98" t="s">
        <v>7730</v>
      </c>
      <c r="D6111" s="97">
        <v>10</v>
      </c>
      <c r="E6111" s="97"/>
      <c r="F6111" s="97" t="s">
        <v>5902</v>
      </c>
      <c r="G6111" s="160">
        <v>92185256</v>
      </c>
      <c r="H6111" s="557">
        <v>17.515000000000001</v>
      </c>
      <c r="I6111" s="97" t="s">
        <v>35</v>
      </c>
      <c r="J6111" s="309">
        <v>45078</v>
      </c>
      <c r="K6111" s="97">
        <v>314</v>
      </c>
      <c r="L6111" s="170" t="s">
        <v>7446</v>
      </c>
    </row>
    <row r="6112" spans="1:12" ht="38.25" hidden="1" x14ac:dyDescent="0.2">
      <c r="A6112" s="3">
        <v>6106</v>
      </c>
      <c r="B6112" s="97">
        <v>7410</v>
      </c>
      <c r="C6112" s="98" t="s">
        <v>7731</v>
      </c>
      <c r="D6112" s="97">
        <v>10</v>
      </c>
      <c r="E6112" s="97"/>
      <c r="F6112" s="97" t="s">
        <v>5902</v>
      </c>
      <c r="G6112" s="160">
        <v>92185256</v>
      </c>
      <c r="H6112" s="557">
        <v>17.515000000000001</v>
      </c>
      <c r="I6112" s="97" t="s">
        <v>35</v>
      </c>
      <c r="J6112" s="309">
        <v>45078</v>
      </c>
      <c r="K6112" s="97">
        <v>314</v>
      </c>
      <c r="L6112" s="170" t="s">
        <v>7446</v>
      </c>
    </row>
    <row r="6113" spans="1:12" ht="38.25" hidden="1" x14ac:dyDescent="0.2">
      <c r="A6113" s="3">
        <v>6107</v>
      </c>
      <c r="B6113" s="97">
        <v>7410</v>
      </c>
      <c r="C6113" s="98" t="s">
        <v>7732</v>
      </c>
      <c r="D6113" s="97">
        <v>10</v>
      </c>
      <c r="E6113" s="97"/>
      <c r="F6113" s="97" t="s">
        <v>5902</v>
      </c>
      <c r="G6113" s="160">
        <v>92185256</v>
      </c>
      <c r="H6113" s="557">
        <v>18.216000000000001</v>
      </c>
      <c r="I6113" s="97" t="s">
        <v>35</v>
      </c>
      <c r="J6113" s="309">
        <v>45078</v>
      </c>
      <c r="K6113" s="97">
        <v>314</v>
      </c>
      <c r="L6113" s="170" t="s">
        <v>7446</v>
      </c>
    </row>
    <row r="6114" spans="1:12" ht="38.25" hidden="1" x14ac:dyDescent="0.2">
      <c r="A6114" s="3">
        <v>6108</v>
      </c>
      <c r="B6114" s="97">
        <v>7410</v>
      </c>
      <c r="C6114" s="98" t="s">
        <v>7733</v>
      </c>
      <c r="D6114" s="97">
        <v>10</v>
      </c>
      <c r="E6114" s="97"/>
      <c r="F6114" s="97" t="s">
        <v>5902</v>
      </c>
      <c r="G6114" s="160">
        <v>92185256</v>
      </c>
      <c r="H6114" s="557">
        <v>20.318000000000001</v>
      </c>
      <c r="I6114" s="97" t="s">
        <v>35</v>
      </c>
      <c r="J6114" s="309">
        <v>45078</v>
      </c>
      <c r="K6114" s="97">
        <v>314</v>
      </c>
      <c r="L6114" s="170" t="s">
        <v>7446</v>
      </c>
    </row>
    <row r="6115" spans="1:12" ht="38.25" hidden="1" x14ac:dyDescent="0.2">
      <c r="A6115" s="3">
        <v>6109</v>
      </c>
      <c r="B6115" s="97">
        <v>7410</v>
      </c>
      <c r="C6115" s="98" t="s">
        <v>7734</v>
      </c>
      <c r="D6115" s="97">
        <v>10</v>
      </c>
      <c r="E6115" s="97"/>
      <c r="F6115" s="97" t="s">
        <v>5902</v>
      </c>
      <c r="G6115" s="160">
        <v>92185256</v>
      </c>
      <c r="H6115" s="557">
        <v>23.821000000000002</v>
      </c>
      <c r="I6115" s="97" t="s">
        <v>35</v>
      </c>
      <c r="J6115" s="309">
        <v>45078</v>
      </c>
      <c r="K6115" s="97">
        <v>314</v>
      </c>
      <c r="L6115" s="170" t="s">
        <v>7446</v>
      </c>
    </row>
    <row r="6116" spans="1:12" ht="38.25" hidden="1" x14ac:dyDescent="0.2">
      <c r="A6116" s="3">
        <v>6110</v>
      </c>
      <c r="B6116" s="97">
        <v>7410</v>
      </c>
      <c r="C6116" s="98" t="s">
        <v>7735</v>
      </c>
      <c r="D6116" s="97">
        <v>20</v>
      </c>
      <c r="E6116" s="97"/>
      <c r="F6116" s="97" t="s">
        <v>5902</v>
      </c>
      <c r="G6116" s="160">
        <v>92185256</v>
      </c>
      <c r="H6116" s="557">
        <v>50.444000000000003</v>
      </c>
      <c r="I6116" s="97" t="s">
        <v>35</v>
      </c>
      <c r="J6116" s="309">
        <v>45078</v>
      </c>
      <c r="K6116" s="97">
        <v>314</v>
      </c>
      <c r="L6116" s="170" t="s">
        <v>7446</v>
      </c>
    </row>
    <row r="6117" spans="1:12" ht="38.25" hidden="1" x14ac:dyDescent="0.2">
      <c r="A6117" s="3">
        <v>6111</v>
      </c>
      <c r="B6117" s="97">
        <v>7410</v>
      </c>
      <c r="C6117" s="98" t="s">
        <v>7736</v>
      </c>
      <c r="D6117" s="97">
        <v>10</v>
      </c>
      <c r="E6117" s="97"/>
      <c r="F6117" s="97" t="s">
        <v>5902</v>
      </c>
      <c r="G6117" s="160">
        <v>92185256</v>
      </c>
      <c r="H6117" s="557">
        <v>36.432000000000002</v>
      </c>
      <c r="I6117" s="97" t="s">
        <v>35</v>
      </c>
      <c r="J6117" s="309">
        <v>45078</v>
      </c>
      <c r="K6117" s="97">
        <v>314</v>
      </c>
      <c r="L6117" s="170" t="s">
        <v>7446</v>
      </c>
    </row>
    <row r="6118" spans="1:12" ht="38.25" hidden="1" x14ac:dyDescent="0.2">
      <c r="A6118" s="3">
        <v>6112</v>
      </c>
      <c r="B6118" s="97">
        <v>7410</v>
      </c>
      <c r="C6118" s="98" t="s">
        <v>7737</v>
      </c>
      <c r="D6118" s="97">
        <v>10</v>
      </c>
      <c r="E6118" s="97"/>
      <c r="F6118" s="97" t="s">
        <v>5902</v>
      </c>
      <c r="G6118" s="160">
        <v>92185256</v>
      </c>
      <c r="H6118" s="557">
        <v>35.03</v>
      </c>
      <c r="I6118" s="97" t="s">
        <v>35</v>
      </c>
      <c r="J6118" s="309">
        <v>45078</v>
      </c>
      <c r="K6118" s="97">
        <v>314</v>
      </c>
      <c r="L6118" s="170" t="s">
        <v>7446</v>
      </c>
    </row>
    <row r="6119" spans="1:12" ht="38.25" hidden="1" x14ac:dyDescent="0.2">
      <c r="A6119" s="3">
        <v>6113</v>
      </c>
      <c r="B6119" s="97">
        <v>7410</v>
      </c>
      <c r="C6119" s="98" t="s">
        <v>7738</v>
      </c>
      <c r="D6119" s="97">
        <v>10</v>
      </c>
      <c r="E6119" s="97"/>
      <c r="F6119" s="97" t="s">
        <v>5902</v>
      </c>
      <c r="G6119" s="160">
        <v>92185256</v>
      </c>
      <c r="H6119" s="557">
        <v>38.533000000000001</v>
      </c>
      <c r="I6119" s="97" t="s">
        <v>35</v>
      </c>
      <c r="J6119" s="309">
        <v>45078</v>
      </c>
      <c r="K6119" s="97">
        <v>314</v>
      </c>
      <c r="L6119" s="170" t="s">
        <v>7446</v>
      </c>
    </row>
    <row r="6120" spans="1:12" ht="38.25" hidden="1" x14ac:dyDescent="0.2">
      <c r="A6120" s="3">
        <v>6114</v>
      </c>
      <c r="B6120" s="97">
        <v>7410</v>
      </c>
      <c r="C6120" s="98" t="s">
        <v>7739</v>
      </c>
      <c r="D6120" s="97">
        <v>10</v>
      </c>
      <c r="E6120" s="97"/>
      <c r="F6120" s="97" t="s">
        <v>5902</v>
      </c>
      <c r="G6120" s="160">
        <v>92185256</v>
      </c>
      <c r="H6120" s="557">
        <v>42.036000000000001</v>
      </c>
      <c r="I6120" s="97" t="s">
        <v>35</v>
      </c>
      <c r="J6120" s="309">
        <v>45078</v>
      </c>
      <c r="K6120" s="97">
        <v>314</v>
      </c>
      <c r="L6120" s="170" t="s">
        <v>7446</v>
      </c>
    </row>
    <row r="6121" spans="1:12" ht="38.25" hidden="1" x14ac:dyDescent="0.2">
      <c r="A6121" s="3">
        <v>6115</v>
      </c>
      <c r="B6121" s="97">
        <v>7410</v>
      </c>
      <c r="C6121" s="98" t="s">
        <v>7740</v>
      </c>
      <c r="D6121" s="97">
        <v>10</v>
      </c>
      <c r="E6121" s="97"/>
      <c r="F6121" s="97" t="s">
        <v>5902</v>
      </c>
      <c r="G6121" s="160">
        <v>92185256</v>
      </c>
      <c r="H6121" s="557">
        <v>51.884999999999998</v>
      </c>
      <c r="I6121" s="97" t="s">
        <v>35</v>
      </c>
      <c r="J6121" s="309">
        <v>45078</v>
      </c>
      <c r="K6121" s="97">
        <v>314</v>
      </c>
      <c r="L6121" s="170" t="s">
        <v>7446</v>
      </c>
    </row>
    <row r="6122" spans="1:12" ht="38.25" hidden="1" x14ac:dyDescent="0.2">
      <c r="A6122" s="3">
        <v>6116</v>
      </c>
      <c r="B6122" s="97">
        <v>7410</v>
      </c>
      <c r="C6122" s="98" t="s">
        <v>7741</v>
      </c>
      <c r="D6122" s="97">
        <v>10</v>
      </c>
      <c r="E6122" s="97"/>
      <c r="F6122" s="97" t="s">
        <v>5902</v>
      </c>
      <c r="G6122" s="160">
        <v>92185256</v>
      </c>
      <c r="H6122" s="557">
        <v>59.551000000000002</v>
      </c>
      <c r="I6122" s="97" t="s">
        <v>35</v>
      </c>
      <c r="J6122" s="309">
        <v>45078</v>
      </c>
      <c r="K6122" s="97">
        <v>314</v>
      </c>
      <c r="L6122" s="170" t="s">
        <v>7446</v>
      </c>
    </row>
    <row r="6123" spans="1:12" ht="38.25" hidden="1" x14ac:dyDescent="0.2">
      <c r="A6123" s="3">
        <v>6117</v>
      </c>
      <c r="B6123" s="97">
        <v>7410</v>
      </c>
      <c r="C6123" s="98" t="s">
        <v>7742</v>
      </c>
      <c r="D6123" s="97">
        <v>10</v>
      </c>
      <c r="E6123" s="97"/>
      <c r="F6123" s="97" t="s">
        <v>5902</v>
      </c>
      <c r="G6123" s="160">
        <v>92185256</v>
      </c>
      <c r="H6123" s="557">
        <v>66.557000000000002</v>
      </c>
      <c r="I6123" s="97" t="s">
        <v>35</v>
      </c>
      <c r="J6123" s="309">
        <v>45078</v>
      </c>
      <c r="K6123" s="97">
        <v>314</v>
      </c>
      <c r="L6123" s="170" t="s">
        <v>7446</v>
      </c>
    </row>
    <row r="6124" spans="1:12" ht="38.25" hidden="1" x14ac:dyDescent="0.2">
      <c r="A6124" s="3">
        <v>6118</v>
      </c>
      <c r="B6124" s="97">
        <v>7410</v>
      </c>
      <c r="C6124" s="98" t="s">
        <v>7743</v>
      </c>
      <c r="D6124" s="97">
        <v>10</v>
      </c>
      <c r="E6124" s="97"/>
      <c r="F6124" s="97" t="s">
        <v>5902</v>
      </c>
      <c r="G6124" s="160">
        <v>92185256</v>
      </c>
      <c r="H6124" s="557">
        <v>79.177999999999997</v>
      </c>
      <c r="I6124" s="97" t="s">
        <v>35</v>
      </c>
      <c r="J6124" s="309">
        <v>45078</v>
      </c>
      <c r="K6124" s="97">
        <v>314</v>
      </c>
      <c r="L6124" s="170" t="s">
        <v>7446</v>
      </c>
    </row>
    <row r="6125" spans="1:12" ht="38.25" hidden="1" x14ac:dyDescent="0.2">
      <c r="A6125" s="3">
        <v>6119</v>
      </c>
      <c r="B6125" s="97">
        <v>7410</v>
      </c>
      <c r="C6125" s="98" t="s">
        <v>7744</v>
      </c>
      <c r="D6125" s="97">
        <v>10</v>
      </c>
      <c r="E6125" s="97"/>
      <c r="F6125" s="97" t="s">
        <v>5902</v>
      </c>
      <c r="G6125" s="160">
        <v>92185256</v>
      </c>
      <c r="H6125" s="557">
        <v>88.275999999999996</v>
      </c>
      <c r="I6125" s="97" t="s">
        <v>35</v>
      </c>
      <c r="J6125" s="309">
        <v>45078</v>
      </c>
      <c r="K6125" s="97">
        <v>314</v>
      </c>
      <c r="L6125" s="170" t="s">
        <v>7446</v>
      </c>
    </row>
    <row r="6126" spans="1:12" ht="38.25" hidden="1" x14ac:dyDescent="0.2">
      <c r="A6126" s="3">
        <v>6120</v>
      </c>
      <c r="B6126" s="97">
        <v>7410</v>
      </c>
      <c r="C6126" s="98" t="s">
        <v>7745</v>
      </c>
      <c r="D6126" s="97">
        <v>10</v>
      </c>
      <c r="E6126" s="97"/>
      <c r="F6126" s="97" t="s">
        <v>5902</v>
      </c>
      <c r="G6126" s="160">
        <v>92185256</v>
      </c>
      <c r="H6126" s="557">
        <v>102.989</v>
      </c>
      <c r="I6126" s="97" t="s">
        <v>35</v>
      </c>
      <c r="J6126" s="309">
        <v>45078</v>
      </c>
      <c r="K6126" s="97">
        <v>314</v>
      </c>
      <c r="L6126" s="170" t="s">
        <v>7446</v>
      </c>
    </row>
    <row r="6127" spans="1:12" ht="38.25" hidden="1" x14ac:dyDescent="0.2">
      <c r="A6127" s="3">
        <v>6121</v>
      </c>
      <c r="B6127" s="97">
        <v>7410</v>
      </c>
      <c r="C6127" s="98" t="s">
        <v>7746</v>
      </c>
      <c r="D6127" s="97">
        <v>10</v>
      </c>
      <c r="E6127" s="97"/>
      <c r="F6127" s="97" t="s">
        <v>5902</v>
      </c>
      <c r="G6127" s="160">
        <v>92185256</v>
      </c>
      <c r="H6127" s="557">
        <v>114.899</v>
      </c>
      <c r="I6127" s="97" t="s">
        <v>35</v>
      </c>
      <c r="J6127" s="309">
        <v>45078</v>
      </c>
      <c r="K6127" s="97">
        <v>314</v>
      </c>
      <c r="L6127" s="170" t="s">
        <v>7446</v>
      </c>
    </row>
    <row r="6128" spans="1:12" ht="38.25" hidden="1" x14ac:dyDescent="0.2">
      <c r="A6128" s="3">
        <v>6122</v>
      </c>
      <c r="B6128" s="97">
        <v>7410</v>
      </c>
      <c r="C6128" s="98" t="s">
        <v>7747</v>
      </c>
      <c r="D6128" s="97">
        <v>10</v>
      </c>
      <c r="E6128" s="97"/>
      <c r="F6128" s="97" t="s">
        <v>5902</v>
      </c>
      <c r="G6128" s="160">
        <v>92185256</v>
      </c>
      <c r="H6128" s="557">
        <v>128.21</v>
      </c>
      <c r="I6128" s="97" t="s">
        <v>35</v>
      </c>
      <c r="J6128" s="309">
        <v>45078</v>
      </c>
      <c r="K6128" s="97">
        <v>314</v>
      </c>
      <c r="L6128" s="170" t="s">
        <v>7446</v>
      </c>
    </row>
    <row r="6129" spans="1:12" ht="38.25" hidden="1" x14ac:dyDescent="0.2">
      <c r="A6129" s="3">
        <v>6123</v>
      </c>
      <c r="B6129" s="97">
        <v>7410</v>
      </c>
      <c r="C6129" s="98" t="s">
        <v>7748</v>
      </c>
      <c r="D6129" s="97">
        <v>10</v>
      </c>
      <c r="E6129" s="97"/>
      <c r="F6129" s="97" t="s">
        <v>5902</v>
      </c>
      <c r="G6129" s="160">
        <v>92185256</v>
      </c>
      <c r="H6129" s="557">
        <v>142.22200000000001</v>
      </c>
      <c r="I6129" s="97" t="s">
        <v>35</v>
      </c>
      <c r="J6129" s="309">
        <v>45078</v>
      </c>
      <c r="K6129" s="97">
        <v>314</v>
      </c>
      <c r="L6129" s="170" t="s">
        <v>7446</v>
      </c>
    </row>
    <row r="6130" spans="1:12" ht="38.25" hidden="1" x14ac:dyDescent="0.2">
      <c r="A6130" s="3">
        <v>6124</v>
      </c>
      <c r="B6130" s="97">
        <v>7410</v>
      </c>
      <c r="C6130" s="98" t="s">
        <v>7749</v>
      </c>
      <c r="D6130" s="97">
        <v>10</v>
      </c>
      <c r="E6130" s="97"/>
      <c r="F6130" s="97" t="s">
        <v>5902</v>
      </c>
      <c r="G6130" s="160">
        <v>92185256</v>
      </c>
      <c r="H6130" s="557">
        <v>156.935</v>
      </c>
      <c r="I6130" s="97" t="s">
        <v>35</v>
      </c>
      <c r="J6130" s="309">
        <v>45078</v>
      </c>
      <c r="K6130" s="97">
        <v>314</v>
      </c>
      <c r="L6130" s="170" t="s">
        <v>7446</v>
      </c>
    </row>
    <row r="6131" spans="1:12" ht="38.25" hidden="1" x14ac:dyDescent="0.2">
      <c r="A6131" s="3">
        <v>6125</v>
      </c>
      <c r="B6131" s="97">
        <v>7410</v>
      </c>
      <c r="C6131" s="98" t="s">
        <v>7750</v>
      </c>
      <c r="D6131" s="97">
        <v>10</v>
      </c>
      <c r="E6131" s="97"/>
      <c r="F6131" s="97" t="s">
        <v>5902</v>
      </c>
      <c r="G6131" s="160">
        <v>92185256</v>
      </c>
      <c r="H6131" s="557">
        <v>173.04900000000001</v>
      </c>
      <c r="I6131" s="97" t="s">
        <v>35</v>
      </c>
      <c r="J6131" s="309">
        <v>45078</v>
      </c>
      <c r="K6131" s="97">
        <v>314</v>
      </c>
      <c r="L6131" s="170" t="s">
        <v>7446</v>
      </c>
    </row>
    <row r="6132" spans="1:12" ht="38.25" hidden="1" x14ac:dyDescent="0.2">
      <c r="A6132" s="3">
        <v>6126</v>
      </c>
      <c r="B6132" s="97">
        <v>7410</v>
      </c>
      <c r="C6132" s="98" t="s">
        <v>7751</v>
      </c>
      <c r="D6132" s="97">
        <v>10</v>
      </c>
      <c r="E6132" s="97"/>
      <c r="F6132" s="97" t="s">
        <v>5902</v>
      </c>
      <c r="G6132" s="160">
        <v>92185256</v>
      </c>
      <c r="H6132" s="557">
        <v>190.56399999999999</v>
      </c>
      <c r="I6132" s="97" t="s">
        <v>35</v>
      </c>
      <c r="J6132" s="309">
        <v>45078</v>
      </c>
      <c r="K6132" s="97">
        <v>314</v>
      </c>
      <c r="L6132" s="170" t="s">
        <v>7446</v>
      </c>
    </row>
    <row r="6133" spans="1:12" ht="38.25" hidden="1" x14ac:dyDescent="0.2">
      <c r="A6133" s="3">
        <v>6127</v>
      </c>
      <c r="B6133" s="97">
        <v>7410</v>
      </c>
      <c r="C6133" s="98" t="s">
        <v>7752</v>
      </c>
      <c r="D6133" s="97">
        <v>50</v>
      </c>
      <c r="E6133" s="97"/>
      <c r="F6133" s="97" t="s">
        <v>5902</v>
      </c>
      <c r="G6133" s="160">
        <v>23242107</v>
      </c>
      <c r="H6133" s="557">
        <v>686.58799999999997</v>
      </c>
      <c r="I6133" s="97" t="s">
        <v>35</v>
      </c>
      <c r="J6133" s="309">
        <v>45078</v>
      </c>
      <c r="K6133" s="97">
        <v>314</v>
      </c>
      <c r="L6133" s="170" t="s">
        <v>7446</v>
      </c>
    </row>
    <row r="6134" spans="1:12" ht="25.5" hidden="1" x14ac:dyDescent="0.2">
      <c r="A6134" s="3">
        <v>6128</v>
      </c>
      <c r="B6134" s="97">
        <v>7410</v>
      </c>
      <c r="C6134" s="98" t="s">
        <v>7753</v>
      </c>
      <c r="D6134" s="97">
        <v>50</v>
      </c>
      <c r="E6134" s="97"/>
      <c r="F6134" s="97" t="s">
        <v>5902</v>
      </c>
      <c r="G6134" s="160">
        <v>23242107</v>
      </c>
      <c r="H6134" s="557">
        <v>616.52800000000002</v>
      </c>
      <c r="I6134" s="97" t="s">
        <v>35</v>
      </c>
      <c r="J6134" s="309">
        <v>45078</v>
      </c>
      <c r="K6134" s="97">
        <v>314</v>
      </c>
      <c r="L6134" s="170" t="s">
        <v>7446</v>
      </c>
    </row>
    <row r="6135" spans="1:12" ht="25.5" hidden="1" x14ac:dyDescent="0.2">
      <c r="A6135" s="3">
        <v>6129</v>
      </c>
      <c r="B6135" s="97">
        <v>7410</v>
      </c>
      <c r="C6135" s="98" t="s">
        <v>7754</v>
      </c>
      <c r="D6135" s="97">
        <v>1000</v>
      </c>
      <c r="E6135" s="97"/>
      <c r="F6135" s="97" t="s">
        <v>5902</v>
      </c>
      <c r="G6135" s="160">
        <v>31162207</v>
      </c>
      <c r="H6135" s="557">
        <v>47.414000000000001</v>
      </c>
      <c r="I6135" s="97" t="s">
        <v>35</v>
      </c>
      <c r="J6135" s="309">
        <v>45078</v>
      </c>
      <c r="K6135" s="97">
        <v>314</v>
      </c>
      <c r="L6135" s="170" t="s">
        <v>7446</v>
      </c>
    </row>
    <row r="6136" spans="1:12" ht="25.5" hidden="1" x14ac:dyDescent="0.2">
      <c r="A6136" s="3">
        <v>6130</v>
      </c>
      <c r="B6136" s="97">
        <v>7410</v>
      </c>
      <c r="C6136" s="98" t="s">
        <v>7755</v>
      </c>
      <c r="D6136" s="97">
        <v>1000</v>
      </c>
      <c r="E6136" s="97"/>
      <c r="F6136" s="97" t="s">
        <v>5902</v>
      </c>
      <c r="G6136" s="160">
        <v>31162207</v>
      </c>
      <c r="H6136" s="557">
        <v>12.757</v>
      </c>
      <c r="I6136" s="97" t="s">
        <v>35</v>
      </c>
      <c r="J6136" s="309">
        <v>45078</v>
      </c>
      <c r="K6136" s="97">
        <v>314</v>
      </c>
      <c r="L6136" s="170" t="s">
        <v>7446</v>
      </c>
    </row>
    <row r="6137" spans="1:12" ht="25.5" hidden="1" x14ac:dyDescent="0.2">
      <c r="A6137" s="3">
        <v>6131</v>
      </c>
      <c r="B6137" s="97">
        <v>7410</v>
      </c>
      <c r="C6137" s="98" t="s">
        <v>7756</v>
      </c>
      <c r="D6137" s="97">
        <v>1000</v>
      </c>
      <c r="E6137" s="97"/>
      <c r="F6137" s="97" t="s">
        <v>5902</v>
      </c>
      <c r="G6137" s="160">
        <v>31162207</v>
      </c>
      <c r="H6137" s="557">
        <v>18.204000000000001</v>
      </c>
      <c r="I6137" s="97" t="s">
        <v>35</v>
      </c>
      <c r="J6137" s="309">
        <v>45078</v>
      </c>
      <c r="K6137" s="97">
        <v>314</v>
      </c>
      <c r="L6137" s="170" t="s">
        <v>7446</v>
      </c>
    </row>
    <row r="6138" spans="1:12" ht="38.25" hidden="1" x14ac:dyDescent="0.2">
      <c r="A6138" s="3">
        <v>6132</v>
      </c>
      <c r="B6138" s="97">
        <v>7410</v>
      </c>
      <c r="C6138" s="98" t="s">
        <v>7637</v>
      </c>
      <c r="D6138" s="97">
        <v>2</v>
      </c>
      <c r="E6138" s="97"/>
      <c r="F6138" s="97" t="s">
        <v>5902</v>
      </c>
      <c r="G6138" s="160">
        <v>27112812</v>
      </c>
      <c r="H6138" s="557">
        <v>140</v>
      </c>
      <c r="I6138" s="97" t="s">
        <v>35</v>
      </c>
      <c r="J6138" s="309">
        <v>45078</v>
      </c>
      <c r="K6138" s="97">
        <v>314</v>
      </c>
      <c r="L6138" s="170" t="s">
        <v>7446</v>
      </c>
    </row>
    <row r="6139" spans="1:12" ht="38.25" hidden="1" x14ac:dyDescent="0.2">
      <c r="A6139" s="3">
        <v>6133</v>
      </c>
      <c r="B6139" s="97">
        <v>7410</v>
      </c>
      <c r="C6139" s="98" t="s">
        <v>7638</v>
      </c>
      <c r="D6139" s="97">
        <v>2</v>
      </c>
      <c r="E6139" s="97"/>
      <c r="F6139" s="97" t="s">
        <v>5902</v>
      </c>
      <c r="G6139" s="160">
        <v>27112812</v>
      </c>
      <c r="H6139" s="557">
        <v>140</v>
      </c>
      <c r="I6139" s="97" t="s">
        <v>35</v>
      </c>
      <c r="J6139" s="309">
        <v>45078</v>
      </c>
      <c r="K6139" s="97">
        <v>314</v>
      </c>
      <c r="L6139" s="170" t="s">
        <v>7446</v>
      </c>
    </row>
    <row r="6140" spans="1:12" ht="25.5" hidden="1" x14ac:dyDescent="0.2">
      <c r="A6140" s="3">
        <v>6134</v>
      </c>
      <c r="B6140" s="97">
        <v>7410</v>
      </c>
      <c r="C6140" s="98" t="s">
        <v>7757</v>
      </c>
      <c r="D6140" s="97">
        <v>2</v>
      </c>
      <c r="E6140" s="97"/>
      <c r="F6140" s="97" t="s">
        <v>5902</v>
      </c>
      <c r="G6140" s="160">
        <v>27112812</v>
      </c>
      <c r="H6140" s="557">
        <v>66.710999999999999</v>
      </c>
      <c r="I6140" s="97" t="s">
        <v>35</v>
      </c>
      <c r="J6140" s="309">
        <v>45078</v>
      </c>
      <c r="K6140" s="97">
        <v>314</v>
      </c>
      <c r="L6140" s="170" t="s">
        <v>7446</v>
      </c>
    </row>
    <row r="6141" spans="1:12" ht="89.25" hidden="1" x14ac:dyDescent="0.2">
      <c r="A6141" s="3">
        <v>6135</v>
      </c>
      <c r="B6141" s="97">
        <v>7410</v>
      </c>
      <c r="C6141" s="98" t="s">
        <v>7758</v>
      </c>
      <c r="D6141" s="97">
        <v>30</v>
      </c>
      <c r="E6141" s="97"/>
      <c r="F6141" s="97" t="s">
        <v>5902</v>
      </c>
      <c r="G6141" s="160">
        <v>27111907</v>
      </c>
      <c r="H6141" s="557">
        <v>296.49700000000001</v>
      </c>
      <c r="I6141" s="97" t="s">
        <v>35</v>
      </c>
      <c r="J6141" s="309">
        <v>45078</v>
      </c>
      <c r="K6141" s="97">
        <v>314</v>
      </c>
      <c r="L6141" s="170" t="s">
        <v>7446</v>
      </c>
    </row>
    <row r="6142" spans="1:12" ht="51" hidden="1" x14ac:dyDescent="0.2">
      <c r="A6142" s="3">
        <v>6136</v>
      </c>
      <c r="B6142" s="97">
        <v>7410</v>
      </c>
      <c r="C6142" s="98" t="s">
        <v>7759</v>
      </c>
      <c r="D6142" s="97">
        <v>30</v>
      </c>
      <c r="E6142" s="97"/>
      <c r="F6142" s="97" t="s">
        <v>5902</v>
      </c>
      <c r="G6142" s="160">
        <v>23291601</v>
      </c>
      <c r="H6142" s="557">
        <v>678.56500000000005</v>
      </c>
      <c r="I6142" s="97" t="s">
        <v>35</v>
      </c>
      <c r="J6142" s="309">
        <v>45078</v>
      </c>
      <c r="K6142" s="97">
        <v>314</v>
      </c>
      <c r="L6142" s="170" t="s">
        <v>7446</v>
      </c>
    </row>
    <row r="6143" spans="1:12" ht="25.5" hidden="1" x14ac:dyDescent="0.2">
      <c r="A6143" s="3">
        <v>6137</v>
      </c>
      <c r="B6143" s="97">
        <v>7410</v>
      </c>
      <c r="C6143" s="98" t="s">
        <v>7760</v>
      </c>
      <c r="D6143" s="97">
        <v>50</v>
      </c>
      <c r="E6143" s="97"/>
      <c r="F6143" s="97" t="s">
        <v>5902</v>
      </c>
      <c r="G6143" s="160">
        <v>27111907</v>
      </c>
      <c r="H6143" s="557">
        <v>50</v>
      </c>
      <c r="I6143" s="97" t="s">
        <v>35</v>
      </c>
      <c r="J6143" s="309">
        <v>45078</v>
      </c>
      <c r="K6143" s="97">
        <v>314</v>
      </c>
      <c r="L6143" s="170" t="s">
        <v>7446</v>
      </c>
    </row>
    <row r="6144" spans="1:12" ht="25.5" hidden="1" x14ac:dyDescent="0.2">
      <c r="A6144" s="3">
        <v>6138</v>
      </c>
      <c r="B6144" s="97">
        <v>7410</v>
      </c>
      <c r="C6144" s="98" t="s">
        <v>7761</v>
      </c>
      <c r="D6144" s="97">
        <v>50</v>
      </c>
      <c r="E6144" s="97"/>
      <c r="F6144" s="97" t="s">
        <v>5902</v>
      </c>
      <c r="G6144" s="160">
        <v>27111907</v>
      </c>
      <c r="H6144" s="557">
        <v>77.5</v>
      </c>
      <c r="I6144" s="97" t="s">
        <v>35</v>
      </c>
      <c r="J6144" s="309">
        <v>45078</v>
      </c>
      <c r="K6144" s="97">
        <v>314</v>
      </c>
      <c r="L6144" s="170" t="s">
        <v>7446</v>
      </c>
    </row>
    <row r="6145" spans="1:12" ht="25.5" hidden="1" x14ac:dyDescent="0.2">
      <c r="A6145" s="3">
        <v>6139</v>
      </c>
      <c r="B6145" s="97">
        <v>7410</v>
      </c>
      <c r="C6145" s="98" t="s">
        <v>7762</v>
      </c>
      <c r="D6145" s="97">
        <v>50</v>
      </c>
      <c r="E6145" s="97"/>
      <c r="F6145" s="97" t="s">
        <v>5902</v>
      </c>
      <c r="G6145" s="160">
        <v>27111907</v>
      </c>
      <c r="H6145" s="557">
        <v>68.5</v>
      </c>
      <c r="I6145" s="97" t="s">
        <v>35</v>
      </c>
      <c r="J6145" s="309">
        <v>45078</v>
      </c>
      <c r="K6145" s="97">
        <v>314</v>
      </c>
      <c r="L6145" s="170" t="s">
        <v>7446</v>
      </c>
    </row>
    <row r="6146" spans="1:12" ht="51" hidden="1" x14ac:dyDescent="0.2">
      <c r="A6146" s="3">
        <v>6140</v>
      </c>
      <c r="B6146" s="97">
        <v>7410</v>
      </c>
      <c r="C6146" s="98" t="s">
        <v>7763</v>
      </c>
      <c r="D6146" s="97">
        <v>100</v>
      </c>
      <c r="E6146" s="97"/>
      <c r="F6146" s="97" t="s">
        <v>5902</v>
      </c>
      <c r="G6146" s="160">
        <v>27112838</v>
      </c>
      <c r="H6146" s="557">
        <v>62.715000000000003</v>
      </c>
      <c r="I6146" s="97" t="s">
        <v>35</v>
      </c>
      <c r="J6146" s="309">
        <v>45078</v>
      </c>
      <c r="K6146" s="97">
        <v>314</v>
      </c>
      <c r="L6146" s="170" t="s">
        <v>7446</v>
      </c>
    </row>
    <row r="6147" spans="1:12" ht="51" hidden="1" x14ac:dyDescent="0.2">
      <c r="A6147" s="3">
        <v>6141</v>
      </c>
      <c r="B6147" s="97">
        <v>7410</v>
      </c>
      <c r="C6147" s="98" t="s">
        <v>7764</v>
      </c>
      <c r="D6147" s="97">
        <v>100</v>
      </c>
      <c r="E6147" s="97"/>
      <c r="F6147" s="97" t="s">
        <v>5902</v>
      </c>
      <c r="G6147" s="160">
        <v>27112838</v>
      </c>
      <c r="H6147" s="557">
        <v>63.844999999999999</v>
      </c>
      <c r="I6147" s="97" t="s">
        <v>35</v>
      </c>
      <c r="J6147" s="309">
        <v>45078</v>
      </c>
      <c r="K6147" s="97">
        <v>314</v>
      </c>
      <c r="L6147" s="170" t="s">
        <v>7446</v>
      </c>
    </row>
    <row r="6148" spans="1:12" ht="51" hidden="1" x14ac:dyDescent="0.2">
      <c r="A6148" s="3">
        <v>6142</v>
      </c>
      <c r="B6148" s="97">
        <v>7410</v>
      </c>
      <c r="C6148" s="98" t="s">
        <v>7765</v>
      </c>
      <c r="D6148" s="97">
        <v>3</v>
      </c>
      <c r="E6148" s="97"/>
      <c r="F6148" s="97" t="s">
        <v>5902</v>
      </c>
      <c r="G6148" s="160">
        <v>30101615</v>
      </c>
      <c r="H6148" s="557">
        <v>8</v>
      </c>
      <c r="I6148" s="97" t="s">
        <v>35</v>
      </c>
      <c r="J6148" s="309">
        <v>45078</v>
      </c>
      <c r="K6148" s="97">
        <v>314</v>
      </c>
      <c r="L6148" s="170" t="s">
        <v>7446</v>
      </c>
    </row>
    <row r="6149" spans="1:12" ht="51" hidden="1" x14ac:dyDescent="0.2">
      <c r="A6149" s="3">
        <v>6143</v>
      </c>
      <c r="B6149" s="97">
        <v>7410</v>
      </c>
      <c r="C6149" s="98" t="s">
        <v>7766</v>
      </c>
      <c r="D6149" s="97">
        <v>3</v>
      </c>
      <c r="E6149" s="97"/>
      <c r="F6149" s="97" t="s">
        <v>5902</v>
      </c>
      <c r="G6149" s="160">
        <v>30101615</v>
      </c>
      <c r="H6149" s="557">
        <v>8</v>
      </c>
      <c r="I6149" s="97" t="s">
        <v>35</v>
      </c>
      <c r="J6149" s="309">
        <v>45078</v>
      </c>
      <c r="K6149" s="97">
        <v>314</v>
      </c>
      <c r="L6149" s="170" t="s">
        <v>7446</v>
      </c>
    </row>
    <row r="6150" spans="1:12" ht="51" hidden="1" x14ac:dyDescent="0.2">
      <c r="A6150" s="3">
        <v>6144</v>
      </c>
      <c r="B6150" s="97">
        <v>7410</v>
      </c>
      <c r="C6150" s="98" t="s">
        <v>7767</v>
      </c>
      <c r="D6150" s="97">
        <v>3</v>
      </c>
      <c r="E6150" s="97"/>
      <c r="F6150" s="97" t="s">
        <v>5902</v>
      </c>
      <c r="G6150" s="160">
        <v>30101615</v>
      </c>
      <c r="H6150" s="557">
        <v>10</v>
      </c>
      <c r="I6150" s="97" t="s">
        <v>35</v>
      </c>
      <c r="J6150" s="309">
        <v>45078</v>
      </c>
      <c r="K6150" s="97">
        <v>314</v>
      </c>
      <c r="L6150" s="170" t="s">
        <v>7446</v>
      </c>
    </row>
    <row r="6151" spans="1:12" ht="51" hidden="1" x14ac:dyDescent="0.2">
      <c r="A6151" s="3">
        <v>6145</v>
      </c>
      <c r="B6151" s="97">
        <v>7410</v>
      </c>
      <c r="C6151" s="98" t="s">
        <v>7768</v>
      </c>
      <c r="D6151" s="97">
        <v>3</v>
      </c>
      <c r="E6151" s="97"/>
      <c r="F6151" s="97" t="s">
        <v>5902</v>
      </c>
      <c r="G6151" s="160">
        <v>30101615</v>
      </c>
      <c r="H6151" s="557">
        <v>12</v>
      </c>
      <c r="I6151" s="97" t="s">
        <v>35</v>
      </c>
      <c r="J6151" s="309">
        <v>45078</v>
      </c>
      <c r="K6151" s="97">
        <v>314</v>
      </c>
      <c r="L6151" s="170" t="s">
        <v>7446</v>
      </c>
    </row>
    <row r="6152" spans="1:12" ht="51" hidden="1" x14ac:dyDescent="0.2">
      <c r="A6152" s="3">
        <v>6146</v>
      </c>
      <c r="B6152" s="97">
        <v>7410</v>
      </c>
      <c r="C6152" s="98" t="s">
        <v>7769</v>
      </c>
      <c r="D6152" s="97">
        <v>3</v>
      </c>
      <c r="E6152" s="97"/>
      <c r="F6152" s="97" t="s">
        <v>5902</v>
      </c>
      <c r="G6152" s="160">
        <v>30101615</v>
      </c>
      <c r="H6152" s="557">
        <v>18</v>
      </c>
      <c r="I6152" s="97" t="s">
        <v>35</v>
      </c>
      <c r="J6152" s="309">
        <v>45078</v>
      </c>
      <c r="K6152" s="97">
        <v>314</v>
      </c>
      <c r="L6152" s="170" t="s">
        <v>7446</v>
      </c>
    </row>
    <row r="6153" spans="1:12" ht="51" hidden="1" x14ac:dyDescent="0.2">
      <c r="A6153" s="3">
        <v>6147</v>
      </c>
      <c r="B6153" s="97">
        <v>7410</v>
      </c>
      <c r="C6153" s="98" t="s">
        <v>7770</v>
      </c>
      <c r="D6153" s="97">
        <v>3</v>
      </c>
      <c r="E6153" s="97"/>
      <c r="F6153" s="97" t="s">
        <v>5902</v>
      </c>
      <c r="G6153" s="160">
        <v>30101615</v>
      </c>
      <c r="H6153" s="557">
        <v>32</v>
      </c>
      <c r="I6153" s="97" t="s">
        <v>35</v>
      </c>
      <c r="J6153" s="309">
        <v>45078</v>
      </c>
      <c r="K6153" s="97">
        <v>314</v>
      </c>
      <c r="L6153" s="170" t="s">
        <v>7446</v>
      </c>
    </row>
    <row r="6154" spans="1:12" ht="51" hidden="1" x14ac:dyDescent="0.2">
      <c r="A6154" s="3">
        <v>6148</v>
      </c>
      <c r="B6154" s="97">
        <v>7410</v>
      </c>
      <c r="C6154" s="98" t="s">
        <v>7771</v>
      </c>
      <c r="D6154" s="97">
        <v>3</v>
      </c>
      <c r="E6154" s="97"/>
      <c r="F6154" s="97" t="s">
        <v>5902</v>
      </c>
      <c r="G6154" s="160">
        <v>30101615</v>
      </c>
      <c r="H6154" s="557">
        <v>45</v>
      </c>
      <c r="I6154" s="97" t="s">
        <v>35</v>
      </c>
      <c r="J6154" s="309">
        <v>45078</v>
      </c>
      <c r="K6154" s="97">
        <v>314</v>
      </c>
      <c r="L6154" s="170" t="s">
        <v>7446</v>
      </c>
    </row>
    <row r="6155" spans="1:12" ht="51" hidden="1" x14ac:dyDescent="0.2">
      <c r="A6155" s="3">
        <v>6149</v>
      </c>
      <c r="B6155" s="97">
        <v>7410</v>
      </c>
      <c r="C6155" s="98" t="s">
        <v>7772</v>
      </c>
      <c r="D6155" s="97">
        <v>3</v>
      </c>
      <c r="E6155" s="97"/>
      <c r="F6155" s="97" t="s">
        <v>5902</v>
      </c>
      <c r="G6155" s="160">
        <v>30101615</v>
      </c>
      <c r="H6155" s="557">
        <v>85</v>
      </c>
      <c r="I6155" s="97" t="s">
        <v>35</v>
      </c>
      <c r="J6155" s="309">
        <v>45078</v>
      </c>
      <c r="K6155" s="97">
        <v>314</v>
      </c>
      <c r="L6155" s="170" t="s">
        <v>7446</v>
      </c>
    </row>
    <row r="6156" spans="1:12" ht="38.25" hidden="1" x14ac:dyDescent="0.2">
      <c r="A6156" s="3">
        <v>6150</v>
      </c>
      <c r="B6156" s="97">
        <v>7410</v>
      </c>
      <c r="C6156" s="98" t="s">
        <v>7773</v>
      </c>
      <c r="D6156" s="97">
        <v>3</v>
      </c>
      <c r="E6156" s="97"/>
      <c r="F6156" s="97" t="s">
        <v>5902</v>
      </c>
      <c r="G6156" s="160">
        <v>30101615</v>
      </c>
      <c r="H6156" s="557">
        <v>200</v>
      </c>
      <c r="I6156" s="97" t="s">
        <v>35</v>
      </c>
      <c r="J6156" s="309">
        <v>45078</v>
      </c>
      <c r="K6156" s="97">
        <v>314</v>
      </c>
      <c r="L6156" s="170" t="s">
        <v>7446</v>
      </c>
    </row>
    <row r="6157" spans="1:12" ht="51" hidden="1" x14ac:dyDescent="0.2">
      <c r="A6157" s="3">
        <v>6151</v>
      </c>
      <c r="B6157" s="97">
        <v>7410</v>
      </c>
      <c r="C6157" s="98" t="s">
        <v>7774</v>
      </c>
      <c r="D6157" s="97">
        <v>3</v>
      </c>
      <c r="E6157" s="97"/>
      <c r="F6157" s="97" t="s">
        <v>5902</v>
      </c>
      <c r="G6157" s="160">
        <v>30101615</v>
      </c>
      <c r="H6157" s="557">
        <v>300.04000000000002</v>
      </c>
      <c r="I6157" s="97" t="s">
        <v>35</v>
      </c>
      <c r="J6157" s="309">
        <v>45078</v>
      </c>
      <c r="K6157" s="97">
        <v>314</v>
      </c>
      <c r="L6157" s="170" t="s">
        <v>7446</v>
      </c>
    </row>
    <row r="6158" spans="1:12" ht="38.25" hidden="1" x14ac:dyDescent="0.2">
      <c r="A6158" s="3">
        <v>6152</v>
      </c>
      <c r="B6158" s="97">
        <v>7410</v>
      </c>
      <c r="C6158" s="98" t="s">
        <v>7775</v>
      </c>
      <c r="D6158" s="97">
        <v>3</v>
      </c>
      <c r="E6158" s="97"/>
      <c r="F6158" s="97" t="s">
        <v>5902</v>
      </c>
      <c r="G6158" s="160">
        <v>30101604</v>
      </c>
      <c r="H6158" s="557">
        <v>75</v>
      </c>
      <c r="I6158" s="97" t="s">
        <v>35</v>
      </c>
      <c r="J6158" s="309">
        <v>45078</v>
      </c>
      <c r="K6158" s="97">
        <v>314</v>
      </c>
      <c r="L6158" s="170" t="s">
        <v>7446</v>
      </c>
    </row>
    <row r="6159" spans="1:12" ht="38.25" hidden="1" x14ac:dyDescent="0.2">
      <c r="A6159" s="3">
        <v>6153</v>
      </c>
      <c r="B6159" s="97">
        <v>7410</v>
      </c>
      <c r="C6159" s="98" t="s">
        <v>7776</v>
      </c>
      <c r="D6159" s="97">
        <v>10</v>
      </c>
      <c r="E6159" s="97"/>
      <c r="F6159" s="97" t="s">
        <v>5902</v>
      </c>
      <c r="G6159" s="160">
        <v>30101604</v>
      </c>
      <c r="H6159" s="557">
        <v>30</v>
      </c>
      <c r="I6159" s="97" t="s">
        <v>35</v>
      </c>
      <c r="J6159" s="309">
        <v>45078</v>
      </c>
      <c r="K6159" s="97">
        <v>314</v>
      </c>
      <c r="L6159" s="170" t="s">
        <v>7446</v>
      </c>
    </row>
    <row r="6160" spans="1:12" ht="38.25" hidden="1" x14ac:dyDescent="0.2">
      <c r="A6160" s="3">
        <v>6154</v>
      </c>
      <c r="B6160" s="97">
        <v>7410</v>
      </c>
      <c r="C6160" s="98" t="s">
        <v>7777</v>
      </c>
      <c r="D6160" s="97">
        <v>3</v>
      </c>
      <c r="E6160" s="97"/>
      <c r="F6160" s="97" t="s">
        <v>5902</v>
      </c>
      <c r="G6160" s="160">
        <v>30101604</v>
      </c>
      <c r="H6160" s="557">
        <v>13</v>
      </c>
      <c r="I6160" s="97" t="s">
        <v>35</v>
      </c>
      <c r="J6160" s="309">
        <v>45078</v>
      </c>
      <c r="K6160" s="97">
        <v>314</v>
      </c>
      <c r="L6160" s="170" t="s">
        <v>7446</v>
      </c>
    </row>
    <row r="6161" spans="1:12" ht="38.25" hidden="1" x14ac:dyDescent="0.2">
      <c r="A6161" s="3">
        <v>6155</v>
      </c>
      <c r="B6161" s="97">
        <v>7410</v>
      </c>
      <c r="C6161" s="98" t="s">
        <v>7778</v>
      </c>
      <c r="D6161" s="97">
        <v>10</v>
      </c>
      <c r="E6161" s="97"/>
      <c r="F6161" s="97" t="s">
        <v>5902</v>
      </c>
      <c r="G6161" s="160">
        <v>30101604</v>
      </c>
      <c r="H6161" s="557">
        <v>75</v>
      </c>
      <c r="I6161" s="97" t="s">
        <v>35</v>
      </c>
      <c r="J6161" s="309">
        <v>45078</v>
      </c>
      <c r="K6161" s="97">
        <v>314</v>
      </c>
      <c r="L6161" s="170" t="s">
        <v>7446</v>
      </c>
    </row>
    <row r="6162" spans="1:12" ht="38.25" hidden="1" x14ac:dyDescent="0.2">
      <c r="A6162" s="3">
        <v>6156</v>
      </c>
      <c r="B6162" s="97">
        <v>7410</v>
      </c>
      <c r="C6162" s="98" t="s">
        <v>7779</v>
      </c>
      <c r="D6162" s="97">
        <v>3</v>
      </c>
      <c r="E6162" s="97"/>
      <c r="F6162" s="97" t="s">
        <v>5902</v>
      </c>
      <c r="G6162" s="160">
        <v>30101604</v>
      </c>
      <c r="H6162" s="557">
        <v>120</v>
      </c>
      <c r="I6162" s="97" t="s">
        <v>35</v>
      </c>
      <c r="J6162" s="309">
        <v>45078</v>
      </c>
      <c r="K6162" s="97">
        <v>314</v>
      </c>
      <c r="L6162" s="170" t="s">
        <v>7446</v>
      </c>
    </row>
    <row r="6163" spans="1:12" ht="38.25" hidden="1" x14ac:dyDescent="0.2">
      <c r="A6163" s="3">
        <v>6157</v>
      </c>
      <c r="B6163" s="97">
        <v>7410</v>
      </c>
      <c r="C6163" s="98" t="s">
        <v>7780</v>
      </c>
      <c r="D6163" s="97">
        <v>3</v>
      </c>
      <c r="E6163" s="97"/>
      <c r="F6163" s="97" t="s">
        <v>5902</v>
      </c>
      <c r="G6163" s="160">
        <v>30101604</v>
      </c>
      <c r="H6163" s="557">
        <v>24</v>
      </c>
      <c r="I6163" s="97" t="s">
        <v>35</v>
      </c>
      <c r="J6163" s="309">
        <v>45078</v>
      </c>
      <c r="K6163" s="97">
        <v>314</v>
      </c>
      <c r="L6163" s="170" t="s">
        <v>7446</v>
      </c>
    </row>
    <row r="6164" spans="1:12" ht="38.25" hidden="1" x14ac:dyDescent="0.2">
      <c r="A6164" s="3">
        <v>6158</v>
      </c>
      <c r="B6164" s="97">
        <v>7410</v>
      </c>
      <c r="C6164" s="98" t="s">
        <v>7781</v>
      </c>
      <c r="D6164" s="97">
        <v>10</v>
      </c>
      <c r="E6164" s="97"/>
      <c r="F6164" s="97" t="s">
        <v>5902</v>
      </c>
      <c r="G6164" s="160">
        <v>30101604</v>
      </c>
      <c r="H6164" s="557">
        <v>100</v>
      </c>
      <c r="I6164" s="97" t="s">
        <v>35</v>
      </c>
      <c r="J6164" s="309">
        <v>45078</v>
      </c>
      <c r="K6164" s="97">
        <v>314</v>
      </c>
      <c r="L6164" s="170" t="s">
        <v>7446</v>
      </c>
    </row>
    <row r="6165" spans="1:12" ht="38.25" hidden="1" x14ac:dyDescent="0.2">
      <c r="A6165" s="3">
        <v>6159</v>
      </c>
      <c r="B6165" s="97">
        <v>7410</v>
      </c>
      <c r="C6165" s="98" t="s">
        <v>7782</v>
      </c>
      <c r="D6165" s="97">
        <v>3</v>
      </c>
      <c r="E6165" s="97"/>
      <c r="F6165" s="97" t="s">
        <v>5902</v>
      </c>
      <c r="G6165" s="160">
        <v>30101604</v>
      </c>
      <c r="H6165" s="557">
        <v>40</v>
      </c>
      <c r="I6165" s="97" t="s">
        <v>35</v>
      </c>
      <c r="J6165" s="309">
        <v>45078</v>
      </c>
      <c r="K6165" s="97">
        <v>314</v>
      </c>
      <c r="L6165" s="170" t="s">
        <v>7446</v>
      </c>
    </row>
    <row r="6166" spans="1:12" ht="38.25" hidden="1" x14ac:dyDescent="0.2">
      <c r="A6166" s="3">
        <v>6160</v>
      </c>
      <c r="B6166" s="97">
        <v>7410</v>
      </c>
      <c r="C6166" s="98" t="s">
        <v>7783</v>
      </c>
      <c r="D6166" s="97">
        <v>3</v>
      </c>
      <c r="E6166" s="97"/>
      <c r="F6166" s="97" t="s">
        <v>5902</v>
      </c>
      <c r="G6166" s="160">
        <v>30101604</v>
      </c>
      <c r="H6166" s="557">
        <v>270</v>
      </c>
      <c r="I6166" s="97" t="s">
        <v>35</v>
      </c>
      <c r="J6166" s="309">
        <v>45078</v>
      </c>
      <c r="K6166" s="97">
        <v>314</v>
      </c>
      <c r="L6166" s="170" t="s">
        <v>7446</v>
      </c>
    </row>
    <row r="6167" spans="1:12" ht="38.25" hidden="1" x14ac:dyDescent="0.2">
      <c r="A6167" s="3">
        <v>6161</v>
      </c>
      <c r="B6167" s="97">
        <v>7410</v>
      </c>
      <c r="C6167" s="98" t="s">
        <v>7784</v>
      </c>
      <c r="D6167" s="97">
        <v>3</v>
      </c>
      <c r="E6167" s="97"/>
      <c r="F6167" s="97" t="s">
        <v>5902</v>
      </c>
      <c r="G6167" s="160">
        <v>30101604</v>
      </c>
      <c r="H6167" s="557">
        <v>6</v>
      </c>
      <c r="I6167" s="97" t="s">
        <v>35</v>
      </c>
      <c r="J6167" s="309">
        <v>45078</v>
      </c>
      <c r="K6167" s="97">
        <v>314</v>
      </c>
      <c r="L6167" s="170" t="s">
        <v>7446</v>
      </c>
    </row>
    <row r="6168" spans="1:12" ht="51" hidden="1" x14ac:dyDescent="0.2">
      <c r="A6168" s="3">
        <v>6162</v>
      </c>
      <c r="B6168" s="97">
        <v>7410</v>
      </c>
      <c r="C6168" s="98" t="s">
        <v>7785</v>
      </c>
      <c r="D6168" s="97">
        <v>3</v>
      </c>
      <c r="E6168" s="97"/>
      <c r="F6168" s="97" t="s">
        <v>5902</v>
      </c>
      <c r="G6168" s="160">
        <v>30101604</v>
      </c>
      <c r="H6168" s="557">
        <v>22</v>
      </c>
      <c r="I6168" s="97" t="s">
        <v>35</v>
      </c>
      <c r="J6168" s="309">
        <v>45078</v>
      </c>
      <c r="K6168" s="97">
        <v>314</v>
      </c>
      <c r="L6168" s="170" t="s">
        <v>7446</v>
      </c>
    </row>
    <row r="6169" spans="1:12" ht="51" hidden="1" x14ac:dyDescent="0.2">
      <c r="A6169" s="3">
        <v>6163</v>
      </c>
      <c r="B6169" s="97">
        <v>7410</v>
      </c>
      <c r="C6169" s="98" t="s">
        <v>7786</v>
      </c>
      <c r="D6169" s="97">
        <v>3</v>
      </c>
      <c r="E6169" s="97"/>
      <c r="F6169" s="97" t="s">
        <v>5902</v>
      </c>
      <c r="G6169" s="160">
        <v>30101604</v>
      </c>
      <c r="H6169" s="557">
        <v>30</v>
      </c>
      <c r="I6169" s="97" t="s">
        <v>35</v>
      </c>
      <c r="J6169" s="309">
        <v>45078</v>
      </c>
      <c r="K6169" s="97">
        <v>314</v>
      </c>
      <c r="L6169" s="170" t="s">
        <v>7446</v>
      </c>
    </row>
    <row r="6170" spans="1:12" ht="51" hidden="1" x14ac:dyDescent="0.2">
      <c r="A6170" s="3">
        <v>6164</v>
      </c>
      <c r="B6170" s="97">
        <v>7410</v>
      </c>
      <c r="C6170" s="98" t="s">
        <v>7787</v>
      </c>
      <c r="D6170" s="97">
        <v>3</v>
      </c>
      <c r="E6170" s="97"/>
      <c r="F6170" s="97" t="s">
        <v>5902</v>
      </c>
      <c r="G6170" s="160">
        <v>30101604</v>
      </c>
      <c r="H6170" s="557">
        <v>45</v>
      </c>
      <c r="I6170" s="97" t="s">
        <v>35</v>
      </c>
      <c r="J6170" s="309">
        <v>45078</v>
      </c>
      <c r="K6170" s="97">
        <v>314</v>
      </c>
      <c r="L6170" s="170" t="s">
        <v>7446</v>
      </c>
    </row>
    <row r="6171" spans="1:12" ht="51" hidden="1" x14ac:dyDescent="0.2">
      <c r="A6171" s="3">
        <v>6165</v>
      </c>
      <c r="B6171" s="97">
        <v>7410</v>
      </c>
      <c r="C6171" s="98" t="s">
        <v>7788</v>
      </c>
      <c r="D6171" s="97">
        <v>3</v>
      </c>
      <c r="E6171" s="97"/>
      <c r="F6171" s="97" t="s">
        <v>5902</v>
      </c>
      <c r="G6171" s="160">
        <v>30101604</v>
      </c>
      <c r="H6171" s="557">
        <v>75</v>
      </c>
      <c r="I6171" s="97" t="s">
        <v>35</v>
      </c>
      <c r="J6171" s="309">
        <v>45078</v>
      </c>
      <c r="K6171" s="97">
        <v>314</v>
      </c>
      <c r="L6171" s="170" t="s">
        <v>7446</v>
      </c>
    </row>
    <row r="6172" spans="1:12" ht="51" hidden="1" x14ac:dyDescent="0.2">
      <c r="A6172" s="3">
        <v>6166</v>
      </c>
      <c r="B6172" s="97">
        <v>7410</v>
      </c>
      <c r="C6172" s="98" t="s">
        <v>7789</v>
      </c>
      <c r="D6172" s="97">
        <v>3</v>
      </c>
      <c r="E6172" s="97"/>
      <c r="F6172" s="97" t="s">
        <v>5902</v>
      </c>
      <c r="G6172" s="160">
        <v>30101604</v>
      </c>
      <c r="H6172" s="557">
        <v>170</v>
      </c>
      <c r="I6172" s="97" t="s">
        <v>35</v>
      </c>
      <c r="J6172" s="309">
        <v>45078</v>
      </c>
      <c r="K6172" s="97">
        <v>314</v>
      </c>
      <c r="L6172" s="170" t="s">
        <v>7446</v>
      </c>
    </row>
    <row r="6173" spans="1:12" ht="51" hidden="1" x14ac:dyDescent="0.2">
      <c r="A6173" s="3">
        <v>6167</v>
      </c>
      <c r="B6173" s="97">
        <v>7410</v>
      </c>
      <c r="C6173" s="98" t="s">
        <v>7790</v>
      </c>
      <c r="D6173" s="97">
        <v>3</v>
      </c>
      <c r="E6173" s="97"/>
      <c r="F6173" s="97" t="s">
        <v>5902</v>
      </c>
      <c r="G6173" s="160">
        <v>30101604</v>
      </c>
      <c r="H6173" s="557">
        <v>280</v>
      </c>
      <c r="I6173" s="97" t="s">
        <v>35</v>
      </c>
      <c r="J6173" s="309">
        <v>45078</v>
      </c>
      <c r="K6173" s="97">
        <v>314</v>
      </c>
      <c r="L6173" s="170" t="s">
        <v>7446</v>
      </c>
    </row>
    <row r="6174" spans="1:12" ht="51" hidden="1" x14ac:dyDescent="0.2">
      <c r="A6174" s="3">
        <v>6168</v>
      </c>
      <c r="B6174" s="97">
        <v>7410</v>
      </c>
      <c r="C6174" s="98" t="s">
        <v>7791</v>
      </c>
      <c r="D6174" s="97">
        <v>3</v>
      </c>
      <c r="E6174" s="97"/>
      <c r="F6174" s="97" t="s">
        <v>5902</v>
      </c>
      <c r="G6174" s="160">
        <v>30101604</v>
      </c>
      <c r="H6174" s="557">
        <v>420</v>
      </c>
      <c r="I6174" s="97" t="s">
        <v>35</v>
      </c>
      <c r="J6174" s="309">
        <v>45078</v>
      </c>
      <c r="K6174" s="97">
        <v>314</v>
      </c>
      <c r="L6174" s="170" t="s">
        <v>7446</v>
      </c>
    </row>
    <row r="6175" spans="1:12" ht="51" hidden="1" x14ac:dyDescent="0.2">
      <c r="A6175" s="3">
        <v>6169</v>
      </c>
      <c r="B6175" s="97">
        <v>7410</v>
      </c>
      <c r="C6175" s="98" t="s">
        <v>7792</v>
      </c>
      <c r="D6175" s="97">
        <v>3</v>
      </c>
      <c r="E6175" s="97"/>
      <c r="F6175" s="97" t="s">
        <v>5902</v>
      </c>
      <c r="G6175" s="160">
        <v>30101604</v>
      </c>
      <c r="H6175" s="557">
        <v>135</v>
      </c>
      <c r="I6175" s="97" t="s">
        <v>35</v>
      </c>
      <c r="J6175" s="309">
        <v>45078</v>
      </c>
      <c r="K6175" s="97">
        <v>314</v>
      </c>
      <c r="L6175" s="170" t="s">
        <v>7446</v>
      </c>
    </row>
    <row r="6176" spans="1:12" ht="51" hidden="1" x14ac:dyDescent="0.2">
      <c r="A6176" s="3">
        <v>6170</v>
      </c>
      <c r="B6176" s="97">
        <v>7410</v>
      </c>
      <c r="C6176" s="98" t="s">
        <v>7793</v>
      </c>
      <c r="D6176" s="97">
        <v>3</v>
      </c>
      <c r="E6176" s="97"/>
      <c r="F6176" s="97" t="s">
        <v>5902</v>
      </c>
      <c r="G6176" s="160">
        <v>30101604</v>
      </c>
      <c r="H6176" s="557">
        <v>22</v>
      </c>
      <c r="I6176" s="97" t="s">
        <v>35</v>
      </c>
      <c r="J6176" s="309">
        <v>45078</v>
      </c>
      <c r="K6176" s="97">
        <v>314</v>
      </c>
      <c r="L6176" s="170" t="s">
        <v>7446</v>
      </c>
    </row>
    <row r="6177" spans="1:12" ht="51" hidden="1" x14ac:dyDescent="0.2">
      <c r="A6177" s="3">
        <v>6171</v>
      </c>
      <c r="B6177" s="97">
        <v>7410</v>
      </c>
      <c r="C6177" s="98" t="s">
        <v>7794</v>
      </c>
      <c r="D6177" s="97">
        <v>3</v>
      </c>
      <c r="E6177" s="97"/>
      <c r="F6177" s="97" t="s">
        <v>5902</v>
      </c>
      <c r="G6177" s="160">
        <v>30101604</v>
      </c>
      <c r="H6177" s="557">
        <v>42</v>
      </c>
      <c r="I6177" s="97" t="s">
        <v>35</v>
      </c>
      <c r="J6177" s="309">
        <v>45078</v>
      </c>
      <c r="K6177" s="97">
        <v>314</v>
      </c>
      <c r="L6177" s="170" t="s">
        <v>7446</v>
      </c>
    </row>
    <row r="6178" spans="1:12" ht="51" hidden="1" x14ac:dyDescent="0.2">
      <c r="A6178" s="3">
        <v>6172</v>
      </c>
      <c r="B6178" s="97">
        <v>7410</v>
      </c>
      <c r="C6178" s="98" t="s">
        <v>7795</v>
      </c>
      <c r="D6178" s="97">
        <v>3</v>
      </c>
      <c r="E6178" s="97"/>
      <c r="F6178" s="97" t="s">
        <v>5902</v>
      </c>
      <c r="G6178" s="160">
        <v>30101604</v>
      </c>
      <c r="H6178" s="557">
        <v>15</v>
      </c>
      <c r="I6178" s="97" t="s">
        <v>35</v>
      </c>
      <c r="J6178" s="309">
        <v>45078</v>
      </c>
      <c r="K6178" s="97">
        <v>314</v>
      </c>
      <c r="L6178" s="170" t="s">
        <v>7446</v>
      </c>
    </row>
    <row r="6179" spans="1:12" ht="51" hidden="1" x14ac:dyDescent="0.2">
      <c r="A6179" s="3">
        <v>6173</v>
      </c>
      <c r="B6179" s="97">
        <v>7410</v>
      </c>
      <c r="C6179" s="98" t="s">
        <v>7796</v>
      </c>
      <c r="D6179" s="97">
        <v>3</v>
      </c>
      <c r="E6179" s="97"/>
      <c r="F6179" s="97" t="s">
        <v>5902</v>
      </c>
      <c r="G6179" s="160">
        <v>30101604</v>
      </c>
      <c r="H6179" s="557">
        <v>65</v>
      </c>
      <c r="I6179" s="97" t="s">
        <v>35</v>
      </c>
      <c r="J6179" s="309">
        <v>45078</v>
      </c>
      <c r="K6179" s="97">
        <v>314</v>
      </c>
      <c r="L6179" s="170" t="s">
        <v>7446</v>
      </c>
    </row>
    <row r="6180" spans="1:12" ht="51" hidden="1" x14ac:dyDescent="0.2">
      <c r="A6180" s="3">
        <v>6174</v>
      </c>
      <c r="B6180" s="97">
        <v>7410</v>
      </c>
      <c r="C6180" s="98" t="s">
        <v>7797</v>
      </c>
      <c r="D6180" s="97">
        <v>3</v>
      </c>
      <c r="E6180" s="97"/>
      <c r="F6180" s="97" t="s">
        <v>5902</v>
      </c>
      <c r="G6180" s="160">
        <v>30101605</v>
      </c>
      <c r="H6180" s="557">
        <v>180</v>
      </c>
      <c r="I6180" s="97" t="s">
        <v>35</v>
      </c>
      <c r="J6180" s="309">
        <v>45078</v>
      </c>
      <c r="K6180" s="97">
        <v>314</v>
      </c>
      <c r="L6180" s="170" t="s">
        <v>7446</v>
      </c>
    </row>
    <row r="6181" spans="1:12" ht="51" hidden="1" x14ac:dyDescent="0.2">
      <c r="A6181" s="3">
        <v>6175</v>
      </c>
      <c r="B6181" s="97">
        <v>7410</v>
      </c>
      <c r="C6181" s="98" t="s">
        <v>7798</v>
      </c>
      <c r="D6181" s="97">
        <v>3</v>
      </c>
      <c r="E6181" s="97"/>
      <c r="F6181" s="97" t="s">
        <v>5902</v>
      </c>
      <c r="G6181" s="160">
        <v>30101605</v>
      </c>
      <c r="H6181" s="557">
        <v>85</v>
      </c>
      <c r="I6181" s="97" t="s">
        <v>35</v>
      </c>
      <c r="J6181" s="309">
        <v>45078</v>
      </c>
      <c r="K6181" s="97">
        <v>314</v>
      </c>
      <c r="L6181" s="170" t="s">
        <v>7446</v>
      </c>
    </row>
    <row r="6182" spans="1:12" ht="51" hidden="1" x14ac:dyDescent="0.2">
      <c r="A6182" s="3">
        <v>6176</v>
      </c>
      <c r="B6182" s="97">
        <v>7410</v>
      </c>
      <c r="C6182" s="98" t="s">
        <v>7799</v>
      </c>
      <c r="D6182" s="97">
        <v>3</v>
      </c>
      <c r="E6182" s="97"/>
      <c r="F6182" s="97" t="s">
        <v>5902</v>
      </c>
      <c r="G6182" s="160">
        <v>30101605</v>
      </c>
      <c r="H6182" s="557">
        <v>22</v>
      </c>
      <c r="I6182" s="97" t="s">
        <v>35</v>
      </c>
      <c r="J6182" s="309">
        <v>45078</v>
      </c>
      <c r="K6182" s="97">
        <v>314</v>
      </c>
      <c r="L6182" s="170" t="s">
        <v>7446</v>
      </c>
    </row>
    <row r="6183" spans="1:12" ht="51" hidden="1" x14ac:dyDescent="0.2">
      <c r="A6183" s="3">
        <v>6177</v>
      </c>
      <c r="B6183" s="97">
        <v>7410</v>
      </c>
      <c r="C6183" s="98" t="s">
        <v>7800</v>
      </c>
      <c r="D6183" s="97">
        <v>3</v>
      </c>
      <c r="E6183" s="97"/>
      <c r="F6183" s="97" t="s">
        <v>5902</v>
      </c>
      <c r="G6183" s="160">
        <v>30101605</v>
      </c>
      <c r="H6183" s="557">
        <v>7</v>
      </c>
      <c r="I6183" s="97" t="s">
        <v>35</v>
      </c>
      <c r="J6183" s="309">
        <v>45078</v>
      </c>
      <c r="K6183" s="97">
        <v>314</v>
      </c>
      <c r="L6183" s="170" t="s">
        <v>7446</v>
      </c>
    </row>
    <row r="6184" spans="1:12" ht="51" hidden="1" x14ac:dyDescent="0.2">
      <c r="A6184" s="3">
        <v>6178</v>
      </c>
      <c r="B6184" s="97">
        <v>7410</v>
      </c>
      <c r="C6184" s="98" t="s">
        <v>7801</v>
      </c>
      <c r="D6184" s="97">
        <v>3</v>
      </c>
      <c r="E6184" s="97"/>
      <c r="F6184" s="97" t="s">
        <v>5902</v>
      </c>
      <c r="G6184" s="160">
        <v>30101605</v>
      </c>
      <c r="H6184" s="557">
        <v>500</v>
      </c>
      <c r="I6184" s="97" t="s">
        <v>35</v>
      </c>
      <c r="J6184" s="309">
        <v>45078</v>
      </c>
      <c r="K6184" s="97">
        <v>314</v>
      </c>
      <c r="L6184" s="170" t="s">
        <v>7446</v>
      </c>
    </row>
    <row r="6185" spans="1:12" ht="51" hidden="1" x14ac:dyDescent="0.2">
      <c r="A6185" s="3">
        <v>6179</v>
      </c>
      <c r="B6185" s="97">
        <v>7410</v>
      </c>
      <c r="C6185" s="98" t="s">
        <v>7802</v>
      </c>
      <c r="D6185" s="97">
        <v>3</v>
      </c>
      <c r="E6185" s="97"/>
      <c r="F6185" s="97" t="s">
        <v>5902</v>
      </c>
      <c r="G6185" s="160">
        <v>30101605</v>
      </c>
      <c r="H6185" s="557">
        <v>300</v>
      </c>
      <c r="I6185" s="97" t="s">
        <v>35</v>
      </c>
      <c r="J6185" s="309">
        <v>45078</v>
      </c>
      <c r="K6185" s="97">
        <v>314</v>
      </c>
      <c r="L6185" s="170" t="s">
        <v>7446</v>
      </c>
    </row>
    <row r="6186" spans="1:12" ht="51" hidden="1" x14ac:dyDescent="0.2">
      <c r="A6186" s="3">
        <v>6180</v>
      </c>
      <c r="B6186" s="97">
        <v>7410</v>
      </c>
      <c r="C6186" s="98" t="s">
        <v>7803</v>
      </c>
      <c r="D6186" s="97">
        <v>3</v>
      </c>
      <c r="E6186" s="97"/>
      <c r="F6186" s="97" t="s">
        <v>5902</v>
      </c>
      <c r="G6186" s="160">
        <v>30101605</v>
      </c>
      <c r="H6186" s="557">
        <v>65</v>
      </c>
      <c r="I6186" s="97" t="s">
        <v>35</v>
      </c>
      <c r="J6186" s="309">
        <v>45078</v>
      </c>
      <c r="K6186" s="97">
        <v>314</v>
      </c>
      <c r="L6186" s="170" t="s">
        <v>7446</v>
      </c>
    </row>
    <row r="6187" spans="1:12" ht="51" hidden="1" x14ac:dyDescent="0.2">
      <c r="A6187" s="3">
        <v>6181</v>
      </c>
      <c r="B6187" s="97">
        <v>7410</v>
      </c>
      <c r="C6187" s="98" t="s">
        <v>7804</v>
      </c>
      <c r="D6187" s="97">
        <v>3</v>
      </c>
      <c r="E6187" s="97"/>
      <c r="F6187" s="97" t="s">
        <v>5902</v>
      </c>
      <c r="G6187" s="160">
        <v>30101605</v>
      </c>
      <c r="H6187" s="557">
        <v>700</v>
      </c>
      <c r="I6187" s="97" t="s">
        <v>35</v>
      </c>
      <c r="J6187" s="309">
        <v>45078</v>
      </c>
      <c r="K6187" s="97">
        <v>314</v>
      </c>
      <c r="L6187" s="170" t="s">
        <v>7446</v>
      </c>
    </row>
    <row r="6188" spans="1:12" ht="51" hidden="1" x14ac:dyDescent="0.2">
      <c r="A6188" s="3">
        <v>6182</v>
      </c>
      <c r="B6188" s="97">
        <v>7410</v>
      </c>
      <c r="C6188" s="98" t="s">
        <v>7805</v>
      </c>
      <c r="D6188" s="97">
        <v>3</v>
      </c>
      <c r="E6188" s="97"/>
      <c r="F6188" s="97" t="s">
        <v>5902</v>
      </c>
      <c r="G6188" s="160">
        <v>30101605</v>
      </c>
      <c r="H6188" s="557">
        <v>55</v>
      </c>
      <c r="I6188" s="97" t="s">
        <v>35</v>
      </c>
      <c r="J6188" s="309">
        <v>45078</v>
      </c>
      <c r="K6188" s="97">
        <v>314</v>
      </c>
      <c r="L6188" s="170" t="s">
        <v>7446</v>
      </c>
    </row>
    <row r="6189" spans="1:12" ht="51" hidden="1" x14ac:dyDescent="0.2">
      <c r="A6189" s="3">
        <v>6183</v>
      </c>
      <c r="B6189" s="97">
        <v>7410</v>
      </c>
      <c r="C6189" s="98" t="s">
        <v>7806</v>
      </c>
      <c r="D6189" s="97">
        <v>3</v>
      </c>
      <c r="E6189" s="97"/>
      <c r="F6189" s="97" t="s">
        <v>5902</v>
      </c>
      <c r="G6189" s="160">
        <v>30101605</v>
      </c>
      <c r="H6189" s="557">
        <v>30</v>
      </c>
      <c r="I6189" s="97" t="s">
        <v>35</v>
      </c>
      <c r="J6189" s="309">
        <v>45078</v>
      </c>
      <c r="K6189" s="97">
        <v>314</v>
      </c>
      <c r="L6189" s="170" t="s">
        <v>7446</v>
      </c>
    </row>
    <row r="6190" spans="1:12" ht="51" hidden="1" x14ac:dyDescent="0.2">
      <c r="A6190" s="3">
        <v>6184</v>
      </c>
      <c r="B6190" s="97">
        <v>7410</v>
      </c>
      <c r="C6190" s="98" t="s">
        <v>7807</v>
      </c>
      <c r="D6190" s="97">
        <v>3</v>
      </c>
      <c r="E6190" s="97"/>
      <c r="F6190" s="97" t="s">
        <v>5902</v>
      </c>
      <c r="G6190" s="160">
        <v>30101605</v>
      </c>
      <c r="H6190" s="557">
        <v>20</v>
      </c>
      <c r="I6190" s="97" t="s">
        <v>35</v>
      </c>
      <c r="J6190" s="309">
        <v>45078</v>
      </c>
      <c r="K6190" s="97">
        <v>314</v>
      </c>
      <c r="L6190" s="170" t="s">
        <v>7446</v>
      </c>
    </row>
    <row r="6191" spans="1:12" ht="51" hidden="1" x14ac:dyDescent="0.2">
      <c r="A6191" s="3">
        <v>6185</v>
      </c>
      <c r="B6191" s="97">
        <v>7410</v>
      </c>
      <c r="C6191" s="98" t="s">
        <v>7808</v>
      </c>
      <c r="D6191" s="97">
        <v>3</v>
      </c>
      <c r="E6191" s="97"/>
      <c r="F6191" s="97" t="s">
        <v>5902</v>
      </c>
      <c r="G6191" s="160">
        <v>30101604</v>
      </c>
      <c r="H6191" s="557">
        <v>3</v>
      </c>
      <c r="I6191" s="97" t="s">
        <v>35</v>
      </c>
      <c r="J6191" s="309">
        <v>45078</v>
      </c>
      <c r="K6191" s="97">
        <v>314</v>
      </c>
      <c r="L6191" s="170" t="s">
        <v>7446</v>
      </c>
    </row>
    <row r="6192" spans="1:12" ht="51" hidden="1" x14ac:dyDescent="0.2">
      <c r="A6192" s="3">
        <v>6186</v>
      </c>
      <c r="B6192" s="97">
        <v>7410</v>
      </c>
      <c r="C6192" s="98" t="s">
        <v>7809</v>
      </c>
      <c r="D6192" s="97">
        <v>3</v>
      </c>
      <c r="E6192" s="97"/>
      <c r="F6192" s="97" t="s">
        <v>5902</v>
      </c>
      <c r="G6192" s="160">
        <v>30101604</v>
      </c>
      <c r="H6192" s="557">
        <v>3</v>
      </c>
      <c r="I6192" s="97" t="s">
        <v>35</v>
      </c>
      <c r="J6192" s="309">
        <v>45078</v>
      </c>
      <c r="K6192" s="97">
        <v>314</v>
      </c>
      <c r="L6192" s="170" t="s">
        <v>7446</v>
      </c>
    </row>
    <row r="6193" spans="1:12" ht="38.25" hidden="1" x14ac:dyDescent="0.2">
      <c r="A6193" s="3">
        <v>6187</v>
      </c>
      <c r="B6193" s="97">
        <v>7410</v>
      </c>
      <c r="C6193" s="98" t="s">
        <v>7810</v>
      </c>
      <c r="D6193" s="97">
        <v>3</v>
      </c>
      <c r="E6193" s="97"/>
      <c r="F6193" s="97" t="s">
        <v>5902</v>
      </c>
      <c r="G6193" s="160">
        <v>30101611</v>
      </c>
      <c r="H6193" s="557">
        <v>105</v>
      </c>
      <c r="I6193" s="97" t="s">
        <v>35</v>
      </c>
      <c r="J6193" s="309">
        <v>45078</v>
      </c>
      <c r="K6193" s="97">
        <v>314</v>
      </c>
      <c r="L6193" s="170" t="s">
        <v>7446</v>
      </c>
    </row>
    <row r="6194" spans="1:12" ht="38.25" hidden="1" x14ac:dyDescent="0.2">
      <c r="A6194" s="3">
        <v>6188</v>
      </c>
      <c r="B6194" s="97">
        <v>7410</v>
      </c>
      <c r="C6194" s="98" t="s">
        <v>7811</v>
      </c>
      <c r="D6194" s="97">
        <v>3</v>
      </c>
      <c r="E6194" s="97"/>
      <c r="F6194" s="97" t="s">
        <v>5902</v>
      </c>
      <c r="G6194" s="160">
        <v>30101611</v>
      </c>
      <c r="H6194" s="557">
        <v>165</v>
      </c>
      <c r="I6194" s="97" t="s">
        <v>35</v>
      </c>
      <c r="J6194" s="309">
        <v>45078</v>
      </c>
      <c r="K6194" s="97">
        <v>314</v>
      </c>
      <c r="L6194" s="170" t="s">
        <v>7446</v>
      </c>
    </row>
    <row r="6195" spans="1:12" ht="38.25" hidden="1" x14ac:dyDescent="0.2">
      <c r="A6195" s="3">
        <v>6189</v>
      </c>
      <c r="B6195" s="97">
        <v>7410</v>
      </c>
      <c r="C6195" s="98" t="s">
        <v>7812</v>
      </c>
      <c r="D6195" s="97">
        <v>3</v>
      </c>
      <c r="E6195" s="97"/>
      <c r="F6195" s="97" t="s">
        <v>5902</v>
      </c>
      <c r="G6195" s="160">
        <v>30101611</v>
      </c>
      <c r="H6195" s="557">
        <v>260</v>
      </c>
      <c r="I6195" s="97" t="s">
        <v>35</v>
      </c>
      <c r="J6195" s="309">
        <v>45078</v>
      </c>
      <c r="K6195" s="97">
        <v>314</v>
      </c>
      <c r="L6195" s="170" t="s">
        <v>7446</v>
      </c>
    </row>
    <row r="6196" spans="1:12" ht="38.25" hidden="1" x14ac:dyDescent="0.2">
      <c r="A6196" s="3">
        <v>6190</v>
      </c>
      <c r="B6196" s="97">
        <v>7410</v>
      </c>
      <c r="C6196" s="98" t="s">
        <v>7813</v>
      </c>
      <c r="D6196" s="97">
        <v>3</v>
      </c>
      <c r="E6196" s="97"/>
      <c r="F6196" s="97" t="s">
        <v>5902</v>
      </c>
      <c r="G6196" s="160">
        <v>30101611</v>
      </c>
      <c r="H6196" s="557">
        <v>410</v>
      </c>
      <c r="I6196" s="97" t="s">
        <v>35</v>
      </c>
      <c r="J6196" s="309">
        <v>45078</v>
      </c>
      <c r="K6196" s="97">
        <v>314</v>
      </c>
      <c r="L6196" s="170" t="s">
        <v>7446</v>
      </c>
    </row>
    <row r="6197" spans="1:12" ht="38.25" hidden="1" x14ac:dyDescent="0.2">
      <c r="A6197" s="3">
        <v>6191</v>
      </c>
      <c r="B6197" s="97">
        <v>7410</v>
      </c>
      <c r="C6197" s="98" t="s">
        <v>7814</v>
      </c>
      <c r="D6197" s="97">
        <v>3</v>
      </c>
      <c r="E6197" s="97"/>
      <c r="F6197" s="97" t="s">
        <v>5902</v>
      </c>
      <c r="G6197" s="160">
        <v>30101611</v>
      </c>
      <c r="H6197" s="557">
        <v>570</v>
      </c>
      <c r="I6197" s="97" t="s">
        <v>35</v>
      </c>
      <c r="J6197" s="309">
        <v>45078</v>
      </c>
      <c r="K6197" s="97">
        <v>314</v>
      </c>
      <c r="L6197" s="170" t="s">
        <v>7446</v>
      </c>
    </row>
    <row r="6198" spans="1:12" ht="38.25" hidden="1" x14ac:dyDescent="0.2">
      <c r="A6198" s="3">
        <v>6192</v>
      </c>
      <c r="B6198" s="97">
        <v>7410</v>
      </c>
      <c r="C6198" s="98" t="s">
        <v>7815</v>
      </c>
      <c r="D6198" s="97">
        <v>3</v>
      </c>
      <c r="E6198" s="97"/>
      <c r="F6198" s="97" t="s">
        <v>5902</v>
      </c>
      <c r="G6198" s="160">
        <v>30101611</v>
      </c>
      <c r="H6198" s="557">
        <v>820</v>
      </c>
      <c r="I6198" s="97" t="s">
        <v>35</v>
      </c>
      <c r="J6198" s="309">
        <v>45078</v>
      </c>
      <c r="K6198" s="97">
        <v>314</v>
      </c>
      <c r="L6198" s="170" t="s">
        <v>7446</v>
      </c>
    </row>
    <row r="6199" spans="1:12" ht="38.25" hidden="1" x14ac:dyDescent="0.2">
      <c r="A6199" s="3">
        <v>6193</v>
      </c>
      <c r="B6199" s="97">
        <v>7410</v>
      </c>
      <c r="C6199" s="98" t="s">
        <v>7816</v>
      </c>
      <c r="D6199" s="97">
        <v>3</v>
      </c>
      <c r="E6199" s="97"/>
      <c r="F6199" s="97" t="s">
        <v>5902</v>
      </c>
      <c r="G6199" s="160">
        <v>30101611</v>
      </c>
      <c r="H6199" s="557" t="s">
        <v>9023</v>
      </c>
      <c r="I6199" s="97" t="s">
        <v>35</v>
      </c>
      <c r="J6199" s="309">
        <v>45078</v>
      </c>
      <c r="K6199" s="97">
        <v>314</v>
      </c>
      <c r="L6199" s="170" t="s">
        <v>7446</v>
      </c>
    </row>
    <row r="6200" spans="1:12" ht="38.25" hidden="1" x14ac:dyDescent="0.2">
      <c r="A6200" s="3">
        <v>6194</v>
      </c>
      <c r="B6200" s="97">
        <v>7410</v>
      </c>
      <c r="C6200" s="98" t="s">
        <v>7817</v>
      </c>
      <c r="D6200" s="97">
        <v>3</v>
      </c>
      <c r="E6200" s="97"/>
      <c r="F6200" s="97" t="s">
        <v>5902</v>
      </c>
      <c r="G6200" s="160">
        <v>30101611</v>
      </c>
      <c r="H6200" s="557" t="s">
        <v>9024</v>
      </c>
      <c r="I6200" s="97" t="s">
        <v>35</v>
      </c>
      <c r="J6200" s="309">
        <v>45078</v>
      </c>
      <c r="K6200" s="97">
        <v>314</v>
      </c>
      <c r="L6200" s="170" t="s">
        <v>7446</v>
      </c>
    </row>
    <row r="6201" spans="1:12" ht="38.25" hidden="1" x14ac:dyDescent="0.2">
      <c r="A6201" s="3">
        <v>6195</v>
      </c>
      <c r="B6201" s="97">
        <v>7410</v>
      </c>
      <c r="C6201" s="98" t="s">
        <v>7818</v>
      </c>
      <c r="D6201" s="97">
        <v>3</v>
      </c>
      <c r="E6201" s="97"/>
      <c r="F6201" s="97" t="s">
        <v>5902</v>
      </c>
      <c r="G6201" s="160">
        <v>30101611</v>
      </c>
      <c r="H6201" s="557" t="s">
        <v>9025</v>
      </c>
      <c r="I6201" s="97" t="s">
        <v>35</v>
      </c>
      <c r="J6201" s="309">
        <v>45078</v>
      </c>
      <c r="K6201" s="97">
        <v>314</v>
      </c>
      <c r="L6201" s="170" t="s">
        <v>7446</v>
      </c>
    </row>
    <row r="6202" spans="1:12" ht="38.25" hidden="1" x14ac:dyDescent="0.2">
      <c r="A6202" s="3">
        <v>6196</v>
      </c>
      <c r="B6202" s="97">
        <v>7410</v>
      </c>
      <c r="C6202" s="98" t="s">
        <v>7819</v>
      </c>
      <c r="D6202" s="97">
        <v>3</v>
      </c>
      <c r="E6202" s="97"/>
      <c r="F6202" s="97" t="s">
        <v>5902</v>
      </c>
      <c r="G6202" s="160">
        <v>30101611</v>
      </c>
      <c r="H6202" s="557" t="s">
        <v>9026</v>
      </c>
      <c r="I6202" s="97" t="s">
        <v>35</v>
      </c>
      <c r="J6202" s="309">
        <v>45078</v>
      </c>
      <c r="K6202" s="97">
        <v>314</v>
      </c>
      <c r="L6202" s="170" t="s">
        <v>7446</v>
      </c>
    </row>
    <row r="6203" spans="1:12" ht="51" hidden="1" x14ac:dyDescent="0.2">
      <c r="A6203" s="3">
        <v>6197</v>
      </c>
      <c r="B6203" s="97">
        <v>7410</v>
      </c>
      <c r="C6203" s="98" t="s">
        <v>7820</v>
      </c>
      <c r="D6203" s="97">
        <v>3</v>
      </c>
      <c r="E6203" s="97"/>
      <c r="F6203" s="97" t="s">
        <v>5902</v>
      </c>
      <c r="G6203" s="160">
        <v>30101615</v>
      </c>
      <c r="H6203" s="557">
        <v>25</v>
      </c>
      <c r="I6203" s="97" t="s">
        <v>35</v>
      </c>
      <c r="J6203" s="309">
        <v>45078</v>
      </c>
      <c r="K6203" s="97">
        <v>314</v>
      </c>
      <c r="L6203" s="170" t="s">
        <v>7446</v>
      </c>
    </row>
    <row r="6204" spans="1:12" ht="51" hidden="1" x14ac:dyDescent="0.2">
      <c r="A6204" s="3">
        <v>6198</v>
      </c>
      <c r="B6204" s="97">
        <v>7410</v>
      </c>
      <c r="C6204" s="98" t="s">
        <v>7772</v>
      </c>
      <c r="D6204" s="97">
        <v>3</v>
      </c>
      <c r="E6204" s="97"/>
      <c r="F6204" s="97" t="s">
        <v>5902</v>
      </c>
      <c r="G6204" s="160">
        <v>30101615</v>
      </c>
      <c r="H6204" s="557">
        <v>85</v>
      </c>
      <c r="I6204" s="97" t="s">
        <v>35</v>
      </c>
      <c r="J6204" s="309">
        <v>45078</v>
      </c>
      <c r="K6204" s="97">
        <v>314</v>
      </c>
      <c r="L6204" s="170" t="s">
        <v>7446</v>
      </c>
    </row>
    <row r="6205" spans="1:12" ht="51" hidden="1" x14ac:dyDescent="0.2">
      <c r="A6205" s="3">
        <v>6199</v>
      </c>
      <c r="B6205" s="97">
        <v>7410</v>
      </c>
      <c r="C6205" s="98" t="s">
        <v>7821</v>
      </c>
      <c r="D6205" s="97">
        <v>3</v>
      </c>
      <c r="E6205" s="97"/>
      <c r="F6205" s="97" t="s">
        <v>5902</v>
      </c>
      <c r="G6205" s="160">
        <v>30101615</v>
      </c>
      <c r="H6205" s="557">
        <v>200</v>
      </c>
      <c r="I6205" s="97" t="s">
        <v>35</v>
      </c>
      <c r="J6205" s="309">
        <v>45078</v>
      </c>
      <c r="K6205" s="97">
        <v>314</v>
      </c>
      <c r="L6205" s="170" t="s">
        <v>7446</v>
      </c>
    </row>
    <row r="6206" spans="1:12" ht="25.5" hidden="1" x14ac:dyDescent="0.2">
      <c r="A6206" s="3">
        <v>6200</v>
      </c>
      <c r="B6206" s="97">
        <v>7410</v>
      </c>
      <c r="C6206" s="98" t="s">
        <v>7822</v>
      </c>
      <c r="D6206" s="97">
        <v>4</v>
      </c>
      <c r="E6206" s="97"/>
      <c r="F6206" s="97" t="s">
        <v>5902</v>
      </c>
      <c r="G6206" s="160">
        <v>24101647</v>
      </c>
      <c r="H6206" s="557">
        <v>396630</v>
      </c>
      <c r="I6206" s="97" t="s">
        <v>35</v>
      </c>
      <c r="J6206" s="309">
        <v>45078</v>
      </c>
      <c r="K6206" s="97">
        <v>314</v>
      </c>
      <c r="L6206" s="170" t="s">
        <v>7446</v>
      </c>
    </row>
    <row r="6207" spans="1:12" ht="51" hidden="1" x14ac:dyDescent="0.2">
      <c r="A6207" s="3">
        <v>6201</v>
      </c>
      <c r="B6207" s="97">
        <v>7410</v>
      </c>
      <c r="C6207" s="98" t="s">
        <v>7823</v>
      </c>
      <c r="D6207" s="97">
        <v>1</v>
      </c>
      <c r="E6207" s="97"/>
      <c r="F6207" s="97" t="s">
        <v>5902</v>
      </c>
      <c r="G6207" s="160">
        <v>46182314</v>
      </c>
      <c r="H6207" s="557">
        <v>130800</v>
      </c>
      <c r="I6207" s="97" t="s">
        <v>35</v>
      </c>
      <c r="J6207" s="309">
        <v>45078</v>
      </c>
      <c r="K6207" s="97">
        <v>314</v>
      </c>
      <c r="L6207" s="170" t="s">
        <v>7446</v>
      </c>
    </row>
    <row r="6208" spans="1:12" hidden="1" x14ac:dyDescent="0.2">
      <c r="A6208" s="3">
        <v>6202</v>
      </c>
      <c r="B6208" s="97">
        <v>7410</v>
      </c>
      <c r="C6208" s="98" t="s">
        <v>7824</v>
      </c>
      <c r="D6208" s="97">
        <v>30</v>
      </c>
      <c r="E6208" s="97"/>
      <c r="F6208" s="97" t="s">
        <v>5902</v>
      </c>
      <c r="G6208" s="160">
        <v>23131503</v>
      </c>
      <c r="H6208" s="557">
        <v>259.44799999999998</v>
      </c>
      <c r="I6208" s="97" t="s">
        <v>35</v>
      </c>
      <c r="J6208" s="309">
        <v>45078</v>
      </c>
      <c r="K6208" s="97">
        <v>314</v>
      </c>
      <c r="L6208" s="170" t="s">
        <v>7446</v>
      </c>
    </row>
    <row r="6209" spans="1:12" ht="76.5" hidden="1" x14ac:dyDescent="0.2">
      <c r="A6209" s="3">
        <v>6203</v>
      </c>
      <c r="B6209" s="97">
        <v>7410</v>
      </c>
      <c r="C6209" s="98" t="s">
        <v>7825</v>
      </c>
      <c r="D6209" s="97">
        <v>15</v>
      </c>
      <c r="E6209" s="97"/>
      <c r="F6209" s="97" t="s">
        <v>5902</v>
      </c>
      <c r="G6209" s="160">
        <v>27112838</v>
      </c>
      <c r="H6209" s="557">
        <v>233.23</v>
      </c>
      <c r="I6209" s="97" t="s">
        <v>35</v>
      </c>
      <c r="J6209" s="309">
        <v>45078</v>
      </c>
      <c r="K6209" s="97">
        <v>314</v>
      </c>
      <c r="L6209" s="170" t="s">
        <v>7446</v>
      </c>
    </row>
    <row r="6210" spans="1:12" ht="76.5" hidden="1" x14ac:dyDescent="0.2">
      <c r="A6210" s="3">
        <v>6204</v>
      </c>
      <c r="B6210" s="97">
        <v>7410</v>
      </c>
      <c r="C6210" s="98" t="s">
        <v>7826</v>
      </c>
      <c r="D6210" s="97">
        <v>15</v>
      </c>
      <c r="E6210" s="97"/>
      <c r="F6210" s="97" t="s">
        <v>5902</v>
      </c>
      <c r="G6210" s="160">
        <v>27112838</v>
      </c>
      <c r="H6210" s="557">
        <v>233.23</v>
      </c>
      <c r="I6210" s="97" t="s">
        <v>35</v>
      </c>
      <c r="J6210" s="309">
        <v>45078</v>
      </c>
      <c r="K6210" s="97">
        <v>314</v>
      </c>
      <c r="L6210" s="170" t="s">
        <v>7446</v>
      </c>
    </row>
    <row r="6211" spans="1:12" ht="25.5" hidden="1" x14ac:dyDescent="0.2">
      <c r="A6211" s="3">
        <v>6205</v>
      </c>
      <c r="B6211" s="97">
        <v>7410</v>
      </c>
      <c r="C6211" s="98" t="s">
        <v>7827</v>
      </c>
      <c r="D6211" s="97">
        <v>60</v>
      </c>
      <c r="E6211" s="97"/>
      <c r="F6211" s="97" t="s">
        <v>5902</v>
      </c>
      <c r="G6211" s="160">
        <v>23242107</v>
      </c>
      <c r="H6211" s="557">
        <v>608.16600000000005</v>
      </c>
      <c r="I6211" s="97" t="s">
        <v>35</v>
      </c>
      <c r="J6211" s="309">
        <v>45078</v>
      </c>
      <c r="K6211" s="97">
        <v>314</v>
      </c>
      <c r="L6211" s="170" t="s">
        <v>7446</v>
      </c>
    </row>
    <row r="6212" spans="1:12" ht="25.5" hidden="1" x14ac:dyDescent="0.2">
      <c r="A6212" s="3">
        <v>6206</v>
      </c>
      <c r="B6212" s="97">
        <v>7410</v>
      </c>
      <c r="C6212" s="98" t="s">
        <v>7828</v>
      </c>
      <c r="D6212" s="97">
        <v>60</v>
      </c>
      <c r="E6212" s="97"/>
      <c r="F6212" s="97" t="s">
        <v>5902</v>
      </c>
      <c r="G6212" s="160">
        <v>23242107</v>
      </c>
      <c r="H6212" s="557">
        <v>463.75200000000001</v>
      </c>
      <c r="I6212" s="97" t="s">
        <v>35</v>
      </c>
      <c r="J6212" s="309">
        <v>45078</v>
      </c>
      <c r="K6212" s="97">
        <v>314</v>
      </c>
      <c r="L6212" s="170" t="s">
        <v>7446</v>
      </c>
    </row>
    <row r="6213" spans="1:12" ht="25.5" hidden="1" x14ac:dyDescent="0.2">
      <c r="A6213" s="3">
        <v>6207</v>
      </c>
      <c r="B6213" s="97">
        <v>7410</v>
      </c>
      <c r="C6213" s="98" t="s">
        <v>7829</v>
      </c>
      <c r="D6213" s="97">
        <v>1</v>
      </c>
      <c r="E6213" s="97"/>
      <c r="F6213" s="97" t="s">
        <v>5902</v>
      </c>
      <c r="G6213" s="160">
        <v>27112813</v>
      </c>
      <c r="H6213" s="557">
        <v>5650</v>
      </c>
      <c r="I6213" s="97" t="s">
        <v>35</v>
      </c>
      <c r="J6213" s="309">
        <v>45261</v>
      </c>
      <c r="K6213" s="160">
        <v>314</v>
      </c>
      <c r="L6213" s="98" t="s">
        <v>7830</v>
      </c>
    </row>
    <row r="6214" spans="1:12" hidden="1" x14ac:dyDescent="0.2">
      <c r="A6214" s="3">
        <v>6208</v>
      </c>
      <c r="B6214" s="97">
        <v>7410</v>
      </c>
      <c r="C6214" s="98" t="s">
        <v>7831</v>
      </c>
      <c r="D6214" s="97" t="s">
        <v>7832</v>
      </c>
      <c r="E6214" s="97"/>
      <c r="F6214" s="97" t="s">
        <v>5902</v>
      </c>
      <c r="G6214" s="160">
        <v>31162906</v>
      </c>
      <c r="H6214" s="557">
        <v>23000</v>
      </c>
      <c r="I6214" s="97" t="s">
        <v>35</v>
      </c>
      <c r="J6214" s="309">
        <v>45261</v>
      </c>
      <c r="K6214" s="97">
        <v>314</v>
      </c>
      <c r="L6214" s="170" t="s">
        <v>7449</v>
      </c>
    </row>
    <row r="6215" spans="1:12" ht="51" hidden="1" x14ac:dyDescent="0.2">
      <c r="A6215" s="3">
        <v>6209</v>
      </c>
      <c r="B6215" s="97">
        <v>7410</v>
      </c>
      <c r="C6215" s="98" t="s">
        <v>7833</v>
      </c>
      <c r="D6215" s="97">
        <v>8</v>
      </c>
      <c r="E6215" s="97"/>
      <c r="F6215" s="97" t="s">
        <v>5902</v>
      </c>
      <c r="G6215" s="160">
        <v>31161532</v>
      </c>
      <c r="H6215" s="557">
        <v>37000</v>
      </c>
      <c r="I6215" s="97" t="s">
        <v>35</v>
      </c>
      <c r="J6215" s="309">
        <v>45261</v>
      </c>
      <c r="K6215" s="97">
        <v>314</v>
      </c>
      <c r="L6215" s="98" t="s">
        <v>7834</v>
      </c>
    </row>
    <row r="6216" spans="1:12" ht="51" hidden="1" x14ac:dyDescent="0.2">
      <c r="A6216" s="3">
        <v>6210</v>
      </c>
      <c r="B6216" s="97">
        <v>7410</v>
      </c>
      <c r="C6216" s="98" t="s">
        <v>7833</v>
      </c>
      <c r="D6216" s="97">
        <v>16</v>
      </c>
      <c r="E6216" s="97"/>
      <c r="F6216" s="97" t="s">
        <v>5902</v>
      </c>
      <c r="G6216" s="160">
        <v>31161532</v>
      </c>
      <c r="H6216" s="557">
        <v>9000</v>
      </c>
      <c r="I6216" s="97" t="s">
        <v>35</v>
      </c>
      <c r="J6216" s="309">
        <v>45261</v>
      </c>
      <c r="K6216" s="97">
        <v>314</v>
      </c>
      <c r="L6216" s="98" t="s">
        <v>7835</v>
      </c>
    </row>
    <row r="6217" spans="1:12" ht="63.75" hidden="1" x14ac:dyDescent="0.2">
      <c r="A6217" s="3">
        <v>6211</v>
      </c>
      <c r="B6217" s="97">
        <v>7410</v>
      </c>
      <c r="C6217" s="98" t="s">
        <v>7836</v>
      </c>
      <c r="D6217" s="97">
        <v>9</v>
      </c>
      <c r="E6217" s="97"/>
      <c r="F6217" s="97" t="s">
        <v>5902</v>
      </c>
      <c r="G6217" s="160">
        <v>40174911</v>
      </c>
      <c r="H6217" s="557">
        <v>20000</v>
      </c>
      <c r="I6217" s="97" t="s">
        <v>35</v>
      </c>
      <c r="J6217" s="309">
        <v>45261</v>
      </c>
      <c r="K6217" s="97">
        <v>314</v>
      </c>
      <c r="L6217" s="98" t="s">
        <v>7837</v>
      </c>
    </row>
    <row r="6218" spans="1:12" ht="63.75" hidden="1" x14ac:dyDescent="0.2">
      <c r="A6218" s="3">
        <v>6212</v>
      </c>
      <c r="B6218" s="97">
        <v>7410</v>
      </c>
      <c r="C6218" s="98" t="s">
        <v>7838</v>
      </c>
      <c r="D6218" s="97">
        <v>9</v>
      </c>
      <c r="E6218" s="97"/>
      <c r="F6218" s="97" t="s">
        <v>5902</v>
      </c>
      <c r="G6218" s="160">
        <v>40174911</v>
      </c>
      <c r="H6218" s="557">
        <v>69700</v>
      </c>
      <c r="I6218" s="97" t="s">
        <v>35</v>
      </c>
      <c r="J6218" s="309">
        <v>45261</v>
      </c>
      <c r="K6218" s="97">
        <v>314</v>
      </c>
      <c r="L6218" s="98" t="s">
        <v>7837</v>
      </c>
    </row>
    <row r="6219" spans="1:12" ht="76.5" hidden="1" x14ac:dyDescent="0.2">
      <c r="A6219" s="3">
        <v>6213</v>
      </c>
      <c r="B6219" s="97">
        <v>7410</v>
      </c>
      <c r="C6219" s="98" t="s">
        <v>7839</v>
      </c>
      <c r="D6219" s="97">
        <v>9</v>
      </c>
      <c r="E6219" s="97"/>
      <c r="F6219" s="97" t="s">
        <v>5902</v>
      </c>
      <c r="G6219" s="160">
        <v>40174911</v>
      </c>
      <c r="H6219" s="557">
        <v>16000</v>
      </c>
      <c r="I6219" s="97" t="s">
        <v>35</v>
      </c>
      <c r="J6219" s="309">
        <v>45261</v>
      </c>
      <c r="K6219" s="97">
        <v>314</v>
      </c>
      <c r="L6219" s="98" t="s">
        <v>7837</v>
      </c>
    </row>
    <row r="6220" spans="1:12" ht="38.25" hidden="1" x14ac:dyDescent="0.2">
      <c r="A6220" s="3">
        <v>6214</v>
      </c>
      <c r="B6220" s="97">
        <v>7410</v>
      </c>
      <c r="C6220" s="98" t="s">
        <v>7840</v>
      </c>
      <c r="D6220" s="97">
        <v>10</v>
      </c>
      <c r="E6220" s="97"/>
      <c r="F6220" s="97" t="s">
        <v>5902</v>
      </c>
      <c r="G6220" s="160">
        <v>31181604</v>
      </c>
      <c r="H6220" s="557">
        <v>16000</v>
      </c>
      <c r="I6220" s="97" t="s">
        <v>35</v>
      </c>
      <c r="J6220" s="309">
        <v>45261</v>
      </c>
      <c r="K6220" s="97">
        <v>314</v>
      </c>
      <c r="L6220" s="98" t="s">
        <v>7841</v>
      </c>
    </row>
    <row r="6221" spans="1:12" ht="38.25" hidden="1" x14ac:dyDescent="0.2">
      <c r="A6221" s="3">
        <v>6215</v>
      </c>
      <c r="B6221" s="97">
        <v>7410</v>
      </c>
      <c r="C6221" s="98" t="s">
        <v>7842</v>
      </c>
      <c r="D6221" s="97">
        <v>10</v>
      </c>
      <c r="E6221" s="97"/>
      <c r="F6221" s="97" t="s">
        <v>5902</v>
      </c>
      <c r="G6221" s="160">
        <v>31181604</v>
      </c>
      <c r="H6221" s="557">
        <v>23000</v>
      </c>
      <c r="I6221" s="97" t="s">
        <v>35</v>
      </c>
      <c r="J6221" s="309">
        <v>45261</v>
      </c>
      <c r="K6221" s="97">
        <v>314</v>
      </c>
      <c r="L6221" s="98" t="s">
        <v>7841</v>
      </c>
    </row>
    <row r="6222" spans="1:12" ht="25.5" hidden="1" x14ac:dyDescent="0.2">
      <c r="A6222" s="3">
        <v>6216</v>
      </c>
      <c r="B6222" s="97">
        <v>7410</v>
      </c>
      <c r="C6222" s="98" t="s">
        <v>7843</v>
      </c>
      <c r="D6222" s="97" t="s">
        <v>7844</v>
      </c>
      <c r="E6222" s="97"/>
      <c r="F6222" s="97" t="s">
        <v>5902</v>
      </c>
      <c r="G6222" s="160">
        <v>31162906</v>
      </c>
      <c r="H6222" s="557">
        <v>13600</v>
      </c>
      <c r="I6222" s="97" t="s">
        <v>35</v>
      </c>
      <c r="J6222" s="309">
        <v>45261</v>
      </c>
      <c r="K6222" s="97">
        <v>314</v>
      </c>
      <c r="L6222" s="98" t="s">
        <v>7845</v>
      </c>
    </row>
    <row r="6223" spans="1:12" ht="38.25" hidden="1" x14ac:dyDescent="0.2">
      <c r="A6223" s="3">
        <v>6217</v>
      </c>
      <c r="B6223" s="97">
        <v>7410</v>
      </c>
      <c r="C6223" s="98" t="s">
        <v>7846</v>
      </c>
      <c r="D6223" s="97">
        <v>5</v>
      </c>
      <c r="E6223" s="97"/>
      <c r="F6223" s="97" t="s">
        <v>5902</v>
      </c>
      <c r="G6223" s="160">
        <v>31161502</v>
      </c>
      <c r="H6223" s="557">
        <v>126400</v>
      </c>
      <c r="I6223" s="97" t="s">
        <v>1785</v>
      </c>
      <c r="J6223" s="309">
        <v>45261</v>
      </c>
      <c r="K6223" s="97">
        <v>314</v>
      </c>
      <c r="L6223" s="98" t="s">
        <v>7510</v>
      </c>
    </row>
    <row r="6224" spans="1:12" ht="51" hidden="1" x14ac:dyDescent="0.2">
      <c r="A6224" s="3">
        <v>6218</v>
      </c>
      <c r="B6224" s="97">
        <v>7410</v>
      </c>
      <c r="C6224" s="98" t="s">
        <v>7847</v>
      </c>
      <c r="D6224" s="97">
        <v>1</v>
      </c>
      <c r="E6224" s="97"/>
      <c r="F6224" s="97" t="s">
        <v>5902</v>
      </c>
      <c r="G6224" s="160">
        <v>31161507</v>
      </c>
      <c r="H6224" s="557">
        <v>126400</v>
      </c>
      <c r="I6224" s="97" t="s">
        <v>1785</v>
      </c>
      <c r="J6224" s="309">
        <v>45261</v>
      </c>
      <c r="K6224" s="97">
        <v>314</v>
      </c>
      <c r="L6224" s="98" t="s">
        <v>7510</v>
      </c>
    </row>
    <row r="6225" spans="1:12" ht="51" hidden="1" x14ac:dyDescent="0.2">
      <c r="A6225" s="3">
        <v>6219</v>
      </c>
      <c r="B6225" s="97">
        <v>7410</v>
      </c>
      <c r="C6225" s="98" t="s">
        <v>7848</v>
      </c>
      <c r="D6225" s="97">
        <v>2</v>
      </c>
      <c r="E6225" s="97"/>
      <c r="F6225" s="97" t="s">
        <v>5902</v>
      </c>
      <c r="G6225" s="160">
        <v>31161507</v>
      </c>
      <c r="H6225" s="557">
        <v>126400</v>
      </c>
      <c r="I6225" s="97" t="s">
        <v>1785</v>
      </c>
      <c r="J6225" s="309">
        <v>45261</v>
      </c>
      <c r="K6225" s="97">
        <v>314</v>
      </c>
      <c r="L6225" s="98" t="s">
        <v>7510</v>
      </c>
    </row>
    <row r="6226" spans="1:12" ht="51" hidden="1" x14ac:dyDescent="0.2">
      <c r="A6226" s="3">
        <v>6220</v>
      </c>
      <c r="B6226" s="97">
        <v>7410</v>
      </c>
      <c r="C6226" s="98" t="s">
        <v>7849</v>
      </c>
      <c r="D6226" s="97">
        <v>2</v>
      </c>
      <c r="E6226" s="97"/>
      <c r="F6226" s="97" t="s">
        <v>5902</v>
      </c>
      <c r="G6226" s="160">
        <v>30151701</v>
      </c>
      <c r="H6226" s="557">
        <v>80000</v>
      </c>
      <c r="I6226" s="97" t="s">
        <v>35</v>
      </c>
      <c r="J6226" s="309">
        <v>45261</v>
      </c>
      <c r="K6226" s="97">
        <v>314</v>
      </c>
      <c r="L6226" s="98" t="s">
        <v>7526</v>
      </c>
    </row>
    <row r="6227" spans="1:12" ht="51" hidden="1" x14ac:dyDescent="0.2">
      <c r="A6227" s="3">
        <v>6221</v>
      </c>
      <c r="B6227" s="97">
        <v>7410</v>
      </c>
      <c r="C6227" s="98" t="s">
        <v>7850</v>
      </c>
      <c r="D6227" s="97">
        <v>2</v>
      </c>
      <c r="E6227" s="97"/>
      <c r="F6227" s="97" t="s">
        <v>5902</v>
      </c>
      <c r="G6227" s="160">
        <v>40171507</v>
      </c>
      <c r="H6227" s="557">
        <v>82500</v>
      </c>
      <c r="I6227" s="97" t="s">
        <v>35</v>
      </c>
      <c r="J6227" s="309">
        <v>45261</v>
      </c>
      <c r="K6227" s="97">
        <v>314</v>
      </c>
      <c r="L6227" s="98" t="s">
        <v>7526</v>
      </c>
    </row>
    <row r="6228" spans="1:12" ht="25.5" hidden="1" x14ac:dyDescent="0.2">
      <c r="A6228" s="3">
        <v>6222</v>
      </c>
      <c r="B6228" s="97">
        <v>7410</v>
      </c>
      <c r="C6228" s="98" t="s">
        <v>7851</v>
      </c>
      <c r="D6228" s="97">
        <v>6</v>
      </c>
      <c r="E6228" s="97"/>
      <c r="F6228" s="97" t="s">
        <v>5902</v>
      </c>
      <c r="G6228" s="160">
        <v>40172807</v>
      </c>
      <c r="H6228" s="557">
        <v>126763</v>
      </c>
      <c r="I6228" s="97" t="s">
        <v>35</v>
      </c>
      <c r="J6228" s="309">
        <v>45261</v>
      </c>
      <c r="K6228" s="97">
        <v>314</v>
      </c>
      <c r="L6228" s="98" t="s">
        <v>7526</v>
      </c>
    </row>
    <row r="6229" spans="1:12" ht="38.25" hidden="1" x14ac:dyDescent="0.2">
      <c r="A6229" s="3">
        <v>6223</v>
      </c>
      <c r="B6229" s="97">
        <v>7410</v>
      </c>
      <c r="C6229" s="98" t="s">
        <v>7852</v>
      </c>
      <c r="D6229" s="97">
        <v>10</v>
      </c>
      <c r="E6229" s="97"/>
      <c r="F6229" s="97" t="s">
        <v>5902</v>
      </c>
      <c r="G6229" s="160">
        <v>31163229</v>
      </c>
      <c r="H6229" s="557">
        <v>28000</v>
      </c>
      <c r="I6229" s="97" t="s">
        <v>35</v>
      </c>
      <c r="J6229" s="309">
        <v>45261</v>
      </c>
      <c r="K6229" s="97">
        <v>314</v>
      </c>
      <c r="L6229" s="98" t="s">
        <v>7526</v>
      </c>
    </row>
    <row r="6230" spans="1:12" ht="38.25" hidden="1" x14ac:dyDescent="0.2">
      <c r="A6230" s="3">
        <v>6224</v>
      </c>
      <c r="B6230" s="97">
        <v>7410</v>
      </c>
      <c r="C6230" s="98" t="s">
        <v>7853</v>
      </c>
      <c r="D6230" s="97">
        <v>6</v>
      </c>
      <c r="E6230" s="97"/>
      <c r="F6230" s="97" t="s">
        <v>5902</v>
      </c>
      <c r="G6230" s="160">
        <v>40174997</v>
      </c>
      <c r="H6230" s="557">
        <v>127500</v>
      </c>
      <c r="I6230" s="97" t="s">
        <v>35</v>
      </c>
      <c r="J6230" s="309">
        <v>45261</v>
      </c>
      <c r="K6230" s="97">
        <v>314</v>
      </c>
      <c r="L6230" s="98" t="s">
        <v>7526</v>
      </c>
    </row>
    <row r="6231" spans="1:12" ht="51" hidden="1" x14ac:dyDescent="0.2">
      <c r="A6231" s="3">
        <v>6225</v>
      </c>
      <c r="B6231" s="97">
        <v>7410</v>
      </c>
      <c r="C6231" s="98" t="s">
        <v>7854</v>
      </c>
      <c r="D6231" s="97">
        <v>2</v>
      </c>
      <c r="E6231" s="97"/>
      <c r="F6231" s="97" t="s">
        <v>5902</v>
      </c>
      <c r="G6231" s="160">
        <v>40171507</v>
      </c>
      <c r="H6231" s="557">
        <v>308800</v>
      </c>
      <c r="I6231" s="97" t="s">
        <v>35</v>
      </c>
      <c r="J6231" s="309">
        <v>45261</v>
      </c>
      <c r="K6231" s="97">
        <v>314</v>
      </c>
      <c r="L6231" s="98" t="s">
        <v>7526</v>
      </c>
    </row>
    <row r="6232" spans="1:12" ht="25.5" hidden="1" x14ac:dyDescent="0.2">
      <c r="A6232" s="3">
        <v>6226</v>
      </c>
      <c r="B6232" s="97">
        <v>7410</v>
      </c>
      <c r="C6232" s="98" t="s">
        <v>7855</v>
      </c>
      <c r="D6232" s="97">
        <v>3</v>
      </c>
      <c r="E6232" s="97"/>
      <c r="F6232" s="97" t="s">
        <v>5902</v>
      </c>
      <c r="G6232" s="160">
        <v>40172807</v>
      </c>
      <c r="H6232" s="557">
        <v>310000</v>
      </c>
      <c r="I6232" s="97" t="s">
        <v>35</v>
      </c>
      <c r="J6232" s="309">
        <v>45261</v>
      </c>
      <c r="K6232" s="97">
        <v>314</v>
      </c>
      <c r="L6232" s="98" t="s">
        <v>7526</v>
      </c>
    </row>
    <row r="6233" spans="1:12" ht="25.5" hidden="1" x14ac:dyDescent="0.2">
      <c r="A6233" s="3">
        <v>6227</v>
      </c>
      <c r="B6233" s="97">
        <v>7410</v>
      </c>
      <c r="C6233" s="98" t="s">
        <v>7856</v>
      </c>
      <c r="D6233" s="97">
        <v>8</v>
      </c>
      <c r="E6233" s="97"/>
      <c r="F6233" s="97" t="s">
        <v>5902</v>
      </c>
      <c r="G6233" s="160">
        <v>31163229</v>
      </c>
      <c r="H6233" s="557">
        <v>35000</v>
      </c>
      <c r="I6233" s="97" t="s">
        <v>35</v>
      </c>
      <c r="J6233" s="309">
        <v>45261</v>
      </c>
      <c r="K6233" s="97">
        <v>314</v>
      </c>
      <c r="L6233" s="98" t="s">
        <v>7526</v>
      </c>
    </row>
    <row r="6234" spans="1:12" ht="25.5" hidden="1" x14ac:dyDescent="0.2">
      <c r="A6234" s="3">
        <v>6228</v>
      </c>
      <c r="B6234" s="97">
        <v>7410</v>
      </c>
      <c r="C6234" s="98" t="s">
        <v>7857</v>
      </c>
      <c r="D6234" s="97">
        <v>6</v>
      </c>
      <c r="E6234" s="97"/>
      <c r="F6234" s="97" t="s">
        <v>5902</v>
      </c>
      <c r="G6234" s="160">
        <v>40174997</v>
      </c>
      <c r="H6234" s="557">
        <v>290000</v>
      </c>
      <c r="I6234" s="97" t="s">
        <v>35</v>
      </c>
      <c r="J6234" s="309">
        <v>45261</v>
      </c>
      <c r="K6234" s="97">
        <v>314</v>
      </c>
      <c r="L6234" s="98" t="s">
        <v>7526</v>
      </c>
    </row>
    <row r="6235" spans="1:12" ht="25.5" hidden="1" x14ac:dyDescent="0.2">
      <c r="A6235" s="3">
        <v>6229</v>
      </c>
      <c r="B6235" s="97">
        <v>7410</v>
      </c>
      <c r="C6235" s="98" t="s">
        <v>7858</v>
      </c>
      <c r="D6235" s="97">
        <v>4</v>
      </c>
      <c r="E6235" s="97"/>
      <c r="F6235" s="97" t="s">
        <v>5902</v>
      </c>
      <c r="G6235" s="160">
        <v>39121414</v>
      </c>
      <c r="H6235" s="557">
        <v>6500</v>
      </c>
      <c r="I6235" s="97" t="s">
        <v>35</v>
      </c>
      <c r="J6235" s="309">
        <v>45261</v>
      </c>
      <c r="K6235" s="97">
        <v>314</v>
      </c>
      <c r="L6235" s="98" t="s">
        <v>7526</v>
      </c>
    </row>
    <row r="6236" spans="1:12" ht="25.5" hidden="1" x14ac:dyDescent="0.2">
      <c r="A6236" s="3">
        <v>6230</v>
      </c>
      <c r="B6236" s="97">
        <v>7410</v>
      </c>
      <c r="C6236" s="98" t="s">
        <v>7859</v>
      </c>
      <c r="D6236" s="97">
        <v>2</v>
      </c>
      <c r="E6236" s="97"/>
      <c r="F6236" s="97" t="s">
        <v>5902</v>
      </c>
      <c r="G6236" s="160">
        <v>31191506</v>
      </c>
      <c r="H6236" s="557">
        <v>70000</v>
      </c>
      <c r="I6236" s="97" t="s">
        <v>35</v>
      </c>
      <c r="J6236" s="309">
        <v>45261</v>
      </c>
      <c r="K6236" s="97">
        <v>314</v>
      </c>
      <c r="L6236" s="98" t="s">
        <v>7860</v>
      </c>
    </row>
    <row r="6237" spans="1:12" ht="76.5" hidden="1" x14ac:dyDescent="0.2">
      <c r="A6237" s="3">
        <v>6231</v>
      </c>
      <c r="B6237" s="97">
        <v>7410</v>
      </c>
      <c r="C6237" s="98" t="s">
        <v>7861</v>
      </c>
      <c r="D6237" s="97">
        <v>15</v>
      </c>
      <c r="E6237" s="97"/>
      <c r="F6237" s="97" t="s">
        <v>5902</v>
      </c>
      <c r="G6237" s="160">
        <v>30101899</v>
      </c>
      <c r="H6237" s="557">
        <v>50625</v>
      </c>
      <c r="I6237" s="97" t="s">
        <v>35</v>
      </c>
      <c r="J6237" s="309">
        <v>45261</v>
      </c>
      <c r="K6237" s="97">
        <v>314</v>
      </c>
      <c r="L6237" s="98" t="s">
        <v>7533</v>
      </c>
    </row>
    <row r="6238" spans="1:12" ht="76.5" hidden="1" x14ac:dyDescent="0.2">
      <c r="A6238" s="3">
        <v>6232</v>
      </c>
      <c r="B6238" s="97">
        <v>7410</v>
      </c>
      <c r="C6238" s="98" t="s">
        <v>7862</v>
      </c>
      <c r="D6238" s="97">
        <v>15</v>
      </c>
      <c r="E6238" s="97"/>
      <c r="F6238" s="97" t="s">
        <v>5902</v>
      </c>
      <c r="G6238" s="160">
        <v>40174997</v>
      </c>
      <c r="H6238" s="557">
        <v>50625</v>
      </c>
      <c r="I6238" s="97" t="s">
        <v>35</v>
      </c>
      <c r="J6238" s="309">
        <v>45261</v>
      </c>
      <c r="K6238" s="97">
        <v>314</v>
      </c>
      <c r="L6238" s="98" t="s">
        <v>7533</v>
      </c>
    </row>
    <row r="6239" spans="1:12" ht="76.5" hidden="1" x14ac:dyDescent="0.2">
      <c r="A6239" s="3">
        <v>6233</v>
      </c>
      <c r="B6239" s="97">
        <v>7410</v>
      </c>
      <c r="C6239" s="98" t="s">
        <v>7863</v>
      </c>
      <c r="D6239" s="97">
        <v>30</v>
      </c>
      <c r="E6239" s="97"/>
      <c r="F6239" s="97" t="s">
        <v>5902</v>
      </c>
      <c r="G6239" s="160">
        <v>39121434</v>
      </c>
      <c r="H6239" s="557">
        <v>11850</v>
      </c>
      <c r="I6239" s="97" t="s">
        <v>35</v>
      </c>
      <c r="J6239" s="309">
        <v>45261</v>
      </c>
      <c r="K6239" s="97">
        <v>314</v>
      </c>
      <c r="L6239" s="98" t="s">
        <v>7533</v>
      </c>
    </row>
    <row r="6240" spans="1:12" ht="76.5" hidden="1" x14ac:dyDescent="0.2">
      <c r="A6240" s="3">
        <v>6234</v>
      </c>
      <c r="B6240" s="97">
        <v>7410</v>
      </c>
      <c r="C6240" s="98" t="s">
        <v>7864</v>
      </c>
      <c r="D6240" s="97">
        <v>30</v>
      </c>
      <c r="E6240" s="97"/>
      <c r="F6240" s="97" t="s">
        <v>5902</v>
      </c>
      <c r="G6240" s="160">
        <v>39121434</v>
      </c>
      <c r="H6240" s="557">
        <v>19350</v>
      </c>
      <c r="I6240" s="97" t="s">
        <v>35</v>
      </c>
      <c r="J6240" s="309">
        <v>45261</v>
      </c>
      <c r="K6240" s="97">
        <v>314</v>
      </c>
      <c r="L6240" s="98" t="s">
        <v>7533</v>
      </c>
    </row>
    <row r="6241" spans="1:12" ht="76.5" hidden="1" x14ac:dyDescent="0.2">
      <c r="A6241" s="3">
        <v>6235</v>
      </c>
      <c r="B6241" s="97">
        <v>7410</v>
      </c>
      <c r="C6241" s="98" t="s">
        <v>7865</v>
      </c>
      <c r="D6241" s="97">
        <v>1</v>
      </c>
      <c r="E6241" s="97"/>
      <c r="F6241" s="97" t="s">
        <v>5902</v>
      </c>
      <c r="G6241" s="160">
        <v>39121434</v>
      </c>
      <c r="H6241" s="557">
        <v>13950</v>
      </c>
      <c r="I6241" s="97" t="s">
        <v>35</v>
      </c>
      <c r="J6241" s="309">
        <v>45261</v>
      </c>
      <c r="K6241" s="97">
        <v>314</v>
      </c>
      <c r="L6241" s="98" t="s">
        <v>7533</v>
      </c>
    </row>
    <row r="6242" spans="1:12" hidden="1" x14ac:dyDescent="0.2">
      <c r="A6242" s="3">
        <v>6236</v>
      </c>
      <c r="B6242" s="97">
        <v>7410</v>
      </c>
      <c r="C6242" s="98" t="s">
        <v>7866</v>
      </c>
      <c r="D6242" s="97">
        <v>2</v>
      </c>
      <c r="E6242" s="97"/>
      <c r="F6242" s="97" t="s">
        <v>5902</v>
      </c>
      <c r="G6242" s="160">
        <v>39121434</v>
      </c>
      <c r="H6242" s="557">
        <v>12390</v>
      </c>
      <c r="I6242" s="97" t="s">
        <v>35</v>
      </c>
      <c r="J6242" s="309">
        <v>45261</v>
      </c>
      <c r="K6242" s="97">
        <v>314</v>
      </c>
      <c r="L6242" s="98" t="s">
        <v>7545</v>
      </c>
    </row>
    <row r="6243" spans="1:12" ht="25.5" hidden="1" x14ac:dyDescent="0.2">
      <c r="A6243" s="3">
        <v>6237</v>
      </c>
      <c r="B6243" s="97">
        <v>7410</v>
      </c>
      <c r="C6243" s="98" t="s">
        <v>7867</v>
      </c>
      <c r="D6243" s="97" t="s">
        <v>7844</v>
      </c>
      <c r="E6243" s="97"/>
      <c r="F6243" s="97" t="s">
        <v>5902</v>
      </c>
      <c r="G6243" s="160">
        <v>31161532</v>
      </c>
      <c r="H6243" s="557">
        <v>5520</v>
      </c>
      <c r="I6243" s="97" t="s">
        <v>35</v>
      </c>
      <c r="J6243" s="309">
        <v>45261</v>
      </c>
      <c r="K6243" s="97">
        <v>314</v>
      </c>
      <c r="L6243" s="98" t="s">
        <v>7550</v>
      </c>
    </row>
    <row r="6244" spans="1:12" ht="38.25" hidden="1" x14ac:dyDescent="0.2">
      <c r="A6244" s="3">
        <v>6238</v>
      </c>
      <c r="B6244" s="97">
        <v>7410</v>
      </c>
      <c r="C6244" s="98" t="s">
        <v>7868</v>
      </c>
      <c r="D6244" s="97">
        <v>14</v>
      </c>
      <c r="E6244" s="97"/>
      <c r="F6244" s="97" t="s">
        <v>5902</v>
      </c>
      <c r="G6244" s="160">
        <v>39121434</v>
      </c>
      <c r="H6244" s="557">
        <v>9030</v>
      </c>
      <c r="I6244" s="97" t="s">
        <v>4712</v>
      </c>
      <c r="J6244" s="309">
        <v>45261</v>
      </c>
      <c r="K6244" s="97">
        <v>314</v>
      </c>
      <c r="L6244" s="98" t="s">
        <v>7550</v>
      </c>
    </row>
    <row r="6245" spans="1:12" ht="89.25" hidden="1" x14ac:dyDescent="0.2">
      <c r="A6245" s="3">
        <v>6239</v>
      </c>
      <c r="B6245" s="97">
        <v>7410</v>
      </c>
      <c r="C6245" s="535" t="s">
        <v>7869</v>
      </c>
      <c r="D6245" s="97" t="s">
        <v>3621</v>
      </c>
      <c r="E6245" s="97"/>
      <c r="F6245" s="97" t="s">
        <v>5902</v>
      </c>
      <c r="G6245" s="160">
        <v>31181603</v>
      </c>
      <c r="H6245" s="557">
        <v>1500000</v>
      </c>
      <c r="I6245" s="97" t="s">
        <v>1785</v>
      </c>
      <c r="J6245" s="309">
        <v>44774</v>
      </c>
      <c r="K6245" s="97">
        <v>314</v>
      </c>
      <c r="L6245" s="98" t="s">
        <v>7870</v>
      </c>
    </row>
    <row r="6246" spans="1:12" ht="89.25" hidden="1" x14ac:dyDescent="0.2">
      <c r="A6246" s="3">
        <v>6240</v>
      </c>
      <c r="B6246" s="97">
        <v>7410</v>
      </c>
      <c r="C6246" s="535" t="s">
        <v>7871</v>
      </c>
      <c r="D6246" s="97" t="s">
        <v>3621</v>
      </c>
      <c r="E6246" s="97"/>
      <c r="F6246" s="97" t="s">
        <v>5902</v>
      </c>
      <c r="G6246" s="160">
        <v>31181603</v>
      </c>
      <c r="H6246" s="557">
        <v>1500000</v>
      </c>
      <c r="I6246" s="97" t="s">
        <v>1785</v>
      </c>
      <c r="J6246" s="309">
        <v>44774</v>
      </c>
      <c r="K6246" s="97">
        <v>314</v>
      </c>
      <c r="L6246" s="98" t="s">
        <v>7872</v>
      </c>
    </row>
    <row r="6247" spans="1:12" ht="25.5" hidden="1" x14ac:dyDescent="0.2">
      <c r="A6247" s="3">
        <v>6241</v>
      </c>
      <c r="B6247" s="97">
        <v>7410</v>
      </c>
      <c r="C6247" s="535" t="s">
        <v>7873</v>
      </c>
      <c r="D6247" s="97" t="s">
        <v>7874</v>
      </c>
      <c r="E6247" s="97"/>
      <c r="F6247" s="97" t="s">
        <v>5902</v>
      </c>
      <c r="G6247" s="160">
        <v>30101604</v>
      </c>
      <c r="H6247" s="557">
        <v>947801</v>
      </c>
      <c r="I6247" s="97" t="s">
        <v>35</v>
      </c>
      <c r="J6247" s="309">
        <v>44743</v>
      </c>
      <c r="K6247" s="97">
        <v>314</v>
      </c>
      <c r="L6247" s="98" t="s">
        <v>7875</v>
      </c>
    </row>
    <row r="6248" spans="1:12" ht="51" hidden="1" x14ac:dyDescent="0.2">
      <c r="A6248" s="3">
        <v>6242</v>
      </c>
      <c r="B6248" s="97">
        <v>7410</v>
      </c>
      <c r="C6248" s="535" t="s">
        <v>7876</v>
      </c>
      <c r="D6248" s="97" t="s">
        <v>7877</v>
      </c>
      <c r="E6248" s="97"/>
      <c r="F6248" s="97" t="s">
        <v>5902</v>
      </c>
      <c r="G6248" s="160">
        <v>31161532</v>
      </c>
      <c r="H6248" s="557">
        <v>10000</v>
      </c>
      <c r="I6248" s="97" t="s">
        <v>35</v>
      </c>
      <c r="J6248" s="309">
        <v>44593</v>
      </c>
      <c r="K6248" s="97">
        <v>314</v>
      </c>
      <c r="L6248" s="98" t="s">
        <v>7878</v>
      </c>
    </row>
    <row r="6249" spans="1:12" ht="25.5" hidden="1" x14ac:dyDescent="0.2">
      <c r="A6249" s="3">
        <v>6243</v>
      </c>
      <c r="B6249" s="97">
        <v>7410</v>
      </c>
      <c r="C6249" s="535" t="s">
        <v>7879</v>
      </c>
      <c r="D6249" s="97" t="s">
        <v>7880</v>
      </c>
      <c r="E6249" s="97"/>
      <c r="F6249" s="97" t="s">
        <v>5902</v>
      </c>
      <c r="G6249" s="160">
        <v>31181506</v>
      </c>
      <c r="H6249" s="557">
        <v>21000</v>
      </c>
      <c r="I6249" s="97" t="s">
        <v>35</v>
      </c>
      <c r="J6249" s="309">
        <v>44593</v>
      </c>
      <c r="K6249" s="97">
        <v>314</v>
      </c>
      <c r="L6249" s="98" t="s">
        <v>7881</v>
      </c>
    </row>
    <row r="6250" spans="1:12" ht="63.75" hidden="1" x14ac:dyDescent="0.2">
      <c r="A6250" s="3">
        <v>6244</v>
      </c>
      <c r="B6250" s="97">
        <v>7410</v>
      </c>
      <c r="C6250" s="535" t="s">
        <v>7882</v>
      </c>
      <c r="D6250" s="97" t="s">
        <v>7883</v>
      </c>
      <c r="E6250" s="97"/>
      <c r="F6250" s="97" t="s">
        <v>5902</v>
      </c>
      <c r="G6250" s="160">
        <v>31161530</v>
      </c>
      <c r="H6250" s="557">
        <v>10000</v>
      </c>
      <c r="I6250" s="97" t="s">
        <v>35</v>
      </c>
      <c r="J6250" s="309">
        <v>44593</v>
      </c>
      <c r="K6250" s="97">
        <v>314</v>
      </c>
      <c r="L6250" s="98" t="s">
        <v>7884</v>
      </c>
    </row>
    <row r="6251" spans="1:12" ht="76.5" hidden="1" x14ac:dyDescent="0.2">
      <c r="A6251" s="3">
        <v>6245</v>
      </c>
      <c r="B6251" s="97">
        <v>7410</v>
      </c>
      <c r="C6251" s="535" t="s">
        <v>7885</v>
      </c>
      <c r="D6251" s="97" t="s">
        <v>3523</v>
      </c>
      <c r="E6251" s="97"/>
      <c r="F6251" s="97" t="s">
        <v>5902</v>
      </c>
      <c r="G6251" s="160">
        <v>42321505</v>
      </c>
      <c r="H6251" s="557">
        <v>2000000</v>
      </c>
      <c r="I6251" s="97" t="s">
        <v>35</v>
      </c>
      <c r="J6251" s="309">
        <v>44774</v>
      </c>
      <c r="K6251" s="97">
        <v>314</v>
      </c>
      <c r="L6251" s="98" t="s">
        <v>7886</v>
      </c>
    </row>
    <row r="6252" spans="1:12" ht="51" hidden="1" x14ac:dyDescent="0.2">
      <c r="A6252" s="3">
        <v>6246</v>
      </c>
      <c r="B6252" s="97">
        <v>7410</v>
      </c>
      <c r="C6252" s="535" t="s">
        <v>7887</v>
      </c>
      <c r="D6252" s="97" t="s">
        <v>7883</v>
      </c>
      <c r="E6252" s="97"/>
      <c r="F6252" s="97" t="s">
        <v>5902</v>
      </c>
      <c r="G6252" s="160">
        <v>31161532</v>
      </c>
      <c r="H6252" s="557">
        <v>12000</v>
      </c>
      <c r="I6252" s="97" t="s">
        <v>35</v>
      </c>
      <c r="J6252" s="309">
        <v>44593</v>
      </c>
      <c r="K6252" s="97">
        <v>314</v>
      </c>
      <c r="L6252" s="98" t="s">
        <v>7888</v>
      </c>
    </row>
    <row r="6253" spans="1:12" ht="89.25" hidden="1" x14ac:dyDescent="0.2">
      <c r="A6253" s="3">
        <v>6247</v>
      </c>
      <c r="B6253" s="97">
        <v>7410</v>
      </c>
      <c r="C6253" s="535" t="s">
        <v>7889</v>
      </c>
      <c r="D6253" s="97" t="s">
        <v>3523</v>
      </c>
      <c r="E6253" s="97"/>
      <c r="F6253" s="97" t="s">
        <v>5902</v>
      </c>
      <c r="G6253" s="160">
        <v>42321505</v>
      </c>
      <c r="H6253" s="557">
        <v>2500000</v>
      </c>
      <c r="I6253" s="97" t="s">
        <v>35</v>
      </c>
      <c r="J6253" s="309">
        <v>44774</v>
      </c>
      <c r="K6253" s="97">
        <v>314</v>
      </c>
      <c r="L6253" s="98" t="s">
        <v>7890</v>
      </c>
    </row>
    <row r="6254" spans="1:12" ht="114.75" hidden="1" x14ac:dyDescent="0.2">
      <c r="A6254" s="3">
        <v>6248</v>
      </c>
      <c r="B6254" s="97">
        <v>7410</v>
      </c>
      <c r="C6254" s="535" t="s">
        <v>7891</v>
      </c>
      <c r="D6254" s="97" t="s">
        <v>3621</v>
      </c>
      <c r="E6254" s="97"/>
      <c r="F6254" s="97" t="s">
        <v>5902</v>
      </c>
      <c r="G6254" s="160">
        <v>31181603</v>
      </c>
      <c r="H6254" s="557">
        <v>4500000</v>
      </c>
      <c r="I6254" s="97" t="s">
        <v>35</v>
      </c>
      <c r="J6254" s="309">
        <v>44774</v>
      </c>
      <c r="K6254" s="97">
        <v>314</v>
      </c>
      <c r="L6254" s="98" t="s">
        <v>7892</v>
      </c>
    </row>
    <row r="6255" spans="1:12" ht="63.75" hidden="1" x14ac:dyDescent="0.2">
      <c r="A6255" s="3">
        <v>6249</v>
      </c>
      <c r="B6255" s="97">
        <v>7410</v>
      </c>
      <c r="C6255" s="535" t="s">
        <v>7893</v>
      </c>
      <c r="D6255" s="97" t="s">
        <v>3621</v>
      </c>
      <c r="E6255" s="97"/>
      <c r="F6255" s="97" t="s">
        <v>5902</v>
      </c>
      <c r="G6255" s="160">
        <v>30101611</v>
      </c>
      <c r="H6255" s="557">
        <v>5500000</v>
      </c>
      <c r="I6255" s="97" t="s">
        <v>35</v>
      </c>
      <c r="J6255" s="309">
        <v>44774</v>
      </c>
      <c r="K6255" s="97">
        <v>314</v>
      </c>
      <c r="L6255" s="98" t="s">
        <v>7894</v>
      </c>
    </row>
    <row r="6256" spans="1:12" ht="76.5" hidden="1" x14ac:dyDescent="0.2">
      <c r="A6256" s="3">
        <v>6250</v>
      </c>
      <c r="B6256" s="97">
        <v>7410</v>
      </c>
      <c r="C6256" s="535" t="s">
        <v>7895</v>
      </c>
      <c r="D6256" s="97" t="s">
        <v>6463</v>
      </c>
      <c r="E6256" s="97"/>
      <c r="F6256" s="97" t="s">
        <v>5902</v>
      </c>
      <c r="G6256" s="160">
        <v>42321505</v>
      </c>
      <c r="H6256" s="557">
        <v>1500000</v>
      </c>
      <c r="I6256" s="97" t="s">
        <v>35</v>
      </c>
      <c r="J6256" s="309">
        <v>44774</v>
      </c>
      <c r="K6256" s="97">
        <v>314</v>
      </c>
      <c r="L6256" s="98" t="s">
        <v>7896</v>
      </c>
    </row>
    <row r="6257" spans="1:12" ht="25.5" hidden="1" x14ac:dyDescent="0.2">
      <c r="A6257" s="3">
        <v>6251</v>
      </c>
      <c r="B6257" s="97">
        <v>7410</v>
      </c>
      <c r="C6257" s="98" t="s">
        <v>7897</v>
      </c>
      <c r="D6257" s="97" t="s">
        <v>7898</v>
      </c>
      <c r="E6257" s="97"/>
      <c r="F6257" s="97" t="s">
        <v>5902</v>
      </c>
      <c r="G6257" s="160">
        <v>30101604</v>
      </c>
      <c r="H6257" s="557">
        <v>2600000</v>
      </c>
      <c r="I6257" s="97" t="s">
        <v>35</v>
      </c>
      <c r="J6257" s="309">
        <v>44743</v>
      </c>
      <c r="K6257" s="97">
        <v>314</v>
      </c>
      <c r="L6257" s="98" t="s">
        <v>7899</v>
      </c>
    </row>
    <row r="6258" spans="1:12" ht="25.5" hidden="1" x14ac:dyDescent="0.2">
      <c r="A6258" s="3">
        <v>6252</v>
      </c>
      <c r="B6258" s="97">
        <v>7410</v>
      </c>
      <c r="C6258" s="98" t="s">
        <v>7900</v>
      </c>
      <c r="D6258" s="97">
        <v>2</v>
      </c>
      <c r="E6258" s="97"/>
      <c r="F6258" s="97" t="s">
        <v>5902</v>
      </c>
      <c r="G6258" s="160">
        <v>30101604</v>
      </c>
      <c r="H6258" s="557">
        <v>1000000</v>
      </c>
      <c r="I6258" s="97" t="s">
        <v>35</v>
      </c>
      <c r="J6258" s="309">
        <v>44743</v>
      </c>
      <c r="K6258" s="97">
        <v>314</v>
      </c>
      <c r="L6258" s="98" t="s">
        <v>7899</v>
      </c>
    </row>
    <row r="6259" spans="1:12" ht="38.25" hidden="1" x14ac:dyDescent="0.2">
      <c r="A6259" s="3">
        <v>6253</v>
      </c>
      <c r="B6259" s="97">
        <v>7410</v>
      </c>
      <c r="C6259" s="98" t="s">
        <v>7901</v>
      </c>
      <c r="D6259" s="97" t="s">
        <v>3948</v>
      </c>
      <c r="E6259" s="97"/>
      <c r="F6259" s="97" t="s">
        <v>5902</v>
      </c>
      <c r="G6259" s="160">
        <v>31161532</v>
      </c>
      <c r="H6259" s="557">
        <v>10000</v>
      </c>
      <c r="I6259" s="97" t="s">
        <v>35</v>
      </c>
      <c r="J6259" s="309">
        <v>44593</v>
      </c>
      <c r="K6259" s="97">
        <v>314</v>
      </c>
      <c r="L6259" s="98" t="s">
        <v>7902</v>
      </c>
    </row>
    <row r="6260" spans="1:12" ht="38.25" hidden="1" x14ac:dyDescent="0.2">
      <c r="A6260" s="3">
        <v>6254</v>
      </c>
      <c r="B6260" s="97">
        <v>7410</v>
      </c>
      <c r="C6260" s="98" t="s">
        <v>7903</v>
      </c>
      <c r="D6260" s="97" t="s">
        <v>7883</v>
      </c>
      <c r="E6260" s="97"/>
      <c r="F6260" s="97" t="s">
        <v>5902</v>
      </c>
      <c r="G6260" s="160">
        <v>31161532</v>
      </c>
      <c r="H6260" s="557">
        <v>10000</v>
      </c>
      <c r="I6260" s="97" t="s">
        <v>35</v>
      </c>
      <c r="J6260" s="309">
        <v>44593</v>
      </c>
      <c r="K6260" s="97">
        <v>314</v>
      </c>
      <c r="L6260" s="98" t="s">
        <v>7904</v>
      </c>
    </row>
    <row r="6261" spans="1:12" ht="38.25" hidden="1" x14ac:dyDescent="0.2">
      <c r="A6261" s="3">
        <v>6255</v>
      </c>
      <c r="B6261" s="97">
        <v>7410</v>
      </c>
      <c r="C6261" s="98" t="s">
        <v>7905</v>
      </c>
      <c r="D6261" s="97" t="s">
        <v>7906</v>
      </c>
      <c r="E6261" s="97"/>
      <c r="F6261" s="97" t="s">
        <v>5902</v>
      </c>
      <c r="G6261" s="160">
        <v>31161532</v>
      </c>
      <c r="H6261" s="557">
        <v>50000</v>
      </c>
      <c r="I6261" s="97" t="s">
        <v>35</v>
      </c>
      <c r="J6261" s="309">
        <v>44593</v>
      </c>
      <c r="K6261" s="97">
        <v>314</v>
      </c>
      <c r="L6261" s="98" t="s">
        <v>7907</v>
      </c>
    </row>
    <row r="6262" spans="1:12" hidden="1" x14ac:dyDescent="0.2">
      <c r="A6262" s="3">
        <v>6256</v>
      </c>
      <c r="B6262" s="97">
        <v>7410</v>
      </c>
      <c r="C6262" s="98" t="s">
        <v>7908</v>
      </c>
      <c r="D6262" s="97" t="s">
        <v>7898</v>
      </c>
      <c r="E6262" s="97"/>
      <c r="F6262" s="97" t="s">
        <v>5902</v>
      </c>
      <c r="G6262" s="160">
        <v>31181506</v>
      </c>
      <c r="H6262" s="557">
        <v>16000</v>
      </c>
      <c r="I6262" s="97" t="s">
        <v>35</v>
      </c>
      <c r="J6262" s="309">
        <v>44593</v>
      </c>
      <c r="K6262" s="97">
        <v>314</v>
      </c>
      <c r="L6262" s="98" t="s">
        <v>7909</v>
      </c>
    </row>
    <row r="6263" spans="1:12" ht="76.5" hidden="1" x14ac:dyDescent="0.2">
      <c r="A6263" s="3">
        <v>6257</v>
      </c>
      <c r="B6263" s="97">
        <v>7410</v>
      </c>
      <c r="C6263" s="518" t="s">
        <v>7910</v>
      </c>
      <c r="D6263" s="97" t="s">
        <v>3523</v>
      </c>
      <c r="E6263" s="97"/>
      <c r="F6263" s="97" t="s">
        <v>5902</v>
      </c>
      <c r="G6263" s="160">
        <v>31181603</v>
      </c>
      <c r="H6263" s="557">
        <v>3000000</v>
      </c>
      <c r="I6263" s="97" t="s">
        <v>35</v>
      </c>
      <c r="J6263" s="309">
        <v>44774</v>
      </c>
      <c r="K6263" s="97">
        <v>314</v>
      </c>
      <c r="L6263" s="98" t="s">
        <v>7911</v>
      </c>
    </row>
    <row r="6264" spans="1:12" ht="63.75" hidden="1" x14ac:dyDescent="0.2">
      <c r="A6264" s="3">
        <v>6258</v>
      </c>
      <c r="B6264" s="97">
        <v>7410</v>
      </c>
      <c r="C6264" s="518" t="s">
        <v>7912</v>
      </c>
      <c r="D6264" s="97" t="s">
        <v>3621</v>
      </c>
      <c r="E6264" s="97"/>
      <c r="F6264" s="97" t="s">
        <v>5902</v>
      </c>
      <c r="G6264" s="160">
        <v>31181603</v>
      </c>
      <c r="H6264" s="557">
        <v>14000000</v>
      </c>
      <c r="I6264" s="97" t="s">
        <v>35</v>
      </c>
      <c r="J6264" s="309">
        <v>44774</v>
      </c>
      <c r="K6264" s="97">
        <v>314</v>
      </c>
      <c r="L6264" s="98" t="s">
        <v>7913</v>
      </c>
    </row>
    <row r="6265" spans="1:12" ht="89.25" hidden="1" x14ac:dyDescent="0.2">
      <c r="A6265" s="3">
        <v>6259</v>
      </c>
      <c r="B6265" s="97">
        <v>7410</v>
      </c>
      <c r="C6265" s="518" t="s">
        <v>7914</v>
      </c>
      <c r="D6265" s="97" t="s">
        <v>7915</v>
      </c>
      <c r="E6265" s="97"/>
      <c r="F6265" s="97" t="s">
        <v>5902</v>
      </c>
      <c r="G6265" s="160">
        <v>30102005</v>
      </c>
      <c r="H6265" s="557">
        <v>18000000</v>
      </c>
      <c r="I6265" s="97" t="s">
        <v>35</v>
      </c>
      <c r="J6265" s="309">
        <v>44774</v>
      </c>
      <c r="K6265" s="97">
        <v>314</v>
      </c>
      <c r="L6265" s="98" t="s">
        <v>7916</v>
      </c>
    </row>
    <row r="6266" spans="1:12" ht="76.5" hidden="1" x14ac:dyDescent="0.2">
      <c r="A6266" s="3">
        <v>6260</v>
      </c>
      <c r="B6266" s="97">
        <v>7410</v>
      </c>
      <c r="C6266" s="535" t="s">
        <v>7917</v>
      </c>
      <c r="D6266" s="97" t="s">
        <v>3523</v>
      </c>
      <c r="E6266" s="97"/>
      <c r="F6266" s="97" t="s">
        <v>5902</v>
      </c>
      <c r="G6266" s="160">
        <v>42321505</v>
      </c>
      <c r="H6266" s="557">
        <v>5000000</v>
      </c>
      <c r="I6266" s="97" t="s">
        <v>35</v>
      </c>
      <c r="J6266" s="309">
        <v>44774</v>
      </c>
      <c r="K6266" s="97">
        <v>314</v>
      </c>
      <c r="L6266" s="98" t="s">
        <v>7918</v>
      </c>
    </row>
    <row r="6267" spans="1:12" ht="25.5" hidden="1" x14ac:dyDescent="0.2">
      <c r="A6267" s="3">
        <v>6261</v>
      </c>
      <c r="B6267" s="97">
        <v>7410</v>
      </c>
      <c r="C6267" s="98" t="s">
        <v>7919</v>
      </c>
      <c r="D6267" s="97" t="s">
        <v>7920</v>
      </c>
      <c r="E6267" s="97"/>
      <c r="F6267" s="97" t="s">
        <v>5902</v>
      </c>
      <c r="G6267" s="160">
        <v>30101605</v>
      </c>
      <c r="H6267" s="557">
        <v>15000000</v>
      </c>
      <c r="I6267" s="97" t="s">
        <v>35</v>
      </c>
      <c r="J6267" s="309">
        <v>44743</v>
      </c>
      <c r="K6267" s="97">
        <v>314</v>
      </c>
      <c r="L6267" s="98" t="s">
        <v>7921</v>
      </c>
    </row>
    <row r="6268" spans="1:12" ht="38.25" hidden="1" x14ac:dyDescent="0.2">
      <c r="A6268" s="3">
        <v>6262</v>
      </c>
      <c r="B6268" s="97">
        <v>7410</v>
      </c>
      <c r="C6268" s="535" t="s">
        <v>7922</v>
      </c>
      <c r="D6268" s="97" t="s">
        <v>7923</v>
      </c>
      <c r="E6268" s="97"/>
      <c r="F6268" s="97" t="s">
        <v>5902</v>
      </c>
      <c r="G6268" s="160">
        <v>30101605</v>
      </c>
      <c r="H6268" s="557">
        <v>260000</v>
      </c>
      <c r="I6268" s="97" t="s">
        <v>35</v>
      </c>
      <c r="J6268" s="309">
        <v>44774</v>
      </c>
      <c r="K6268" s="97">
        <v>314</v>
      </c>
      <c r="L6268" s="98" t="s">
        <v>7924</v>
      </c>
    </row>
    <row r="6269" spans="1:12" ht="38.25" hidden="1" x14ac:dyDescent="0.2">
      <c r="A6269" s="3">
        <v>6263</v>
      </c>
      <c r="B6269" s="97">
        <v>7410</v>
      </c>
      <c r="C6269" s="535" t="s">
        <v>7925</v>
      </c>
      <c r="D6269" s="97" t="s">
        <v>7926</v>
      </c>
      <c r="E6269" s="97"/>
      <c r="F6269" s="97" t="s">
        <v>5902</v>
      </c>
      <c r="G6269" s="160">
        <v>30101605</v>
      </c>
      <c r="H6269" s="557">
        <v>1100000</v>
      </c>
      <c r="I6269" s="97" t="s">
        <v>35</v>
      </c>
      <c r="J6269" s="309">
        <v>44774</v>
      </c>
      <c r="K6269" s="97">
        <v>314</v>
      </c>
      <c r="L6269" s="98" t="s">
        <v>7924</v>
      </c>
    </row>
    <row r="6270" spans="1:12" ht="63.75" hidden="1" x14ac:dyDescent="0.2">
      <c r="A6270" s="3">
        <v>6264</v>
      </c>
      <c r="B6270" s="97">
        <v>7410</v>
      </c>
      <c r="C6270" s="535" t="s">
        <v>7927</v>
      </c>
      <c r="D6270" s="160" t="s">
        <v>3621</v>
      </c>
      <c r="E6270" s="160"/>
      <c r="F6270" s="97" t="s">
        <v>5902</v>
      </c>
      <c r="G6270" s="160">
        <v>31181603</v>
      </c>
      <c r="H6270" s="557">
        <v>6000000</v>
      </c>
      <c r="I6270" s="97" t="s">
        <v>35</v>
      </c>
      <c r="J6270" s="309">
        <v>44774</v>
      </c>
      <c r="K6270" s="97">
        <v>314</v>
      </c>
      <c r="L6270" s="98" t="s">
        <v>7928</v>
      </c>
    </row>
    <row r="6271" spans="1:12" ht="25.5" hidden="1" x14ac:dyDescent="0.2">
      <c r="A6271" s="3">
        <v>6265</v>
      </c>
      <c r="B6271" s="97">
        <v>7410</v>
      </c>
      <c r="C6271" s="98" t="s">
        <v>7929</v>
      </c>
      <c r="D6271" s="97">
        <v>80</v>
      </c>
      <c r="E6271" s="97"/>
      <c r="F6271" s="97" t="s">
        <v>5902</v>
      </c>
      <c r="G6271" s="160">
        <v>11101522</v>
      </c>
      <c r="H6271" s="557">
        <v>320000</v>
      </c>
      <c r="I6271" s="97" t="s">
        <v>3722</v>
      </c>
      <c r="J6271" s="309">
        <v>45170</v>
      </c>
      <c r="K6271" s="160">
        <v>319</v>
      </c>
      <c r="L6271" s="98" t="s">
        <v>7464</v>
      </c>
    </row>
    <row r="6272" spans="1:12" ht="51" hidden="1" x14ac:dyDescent="0.2">
      <c r="A6272" s="3">
        <v>6266</v>
      </c>
      <c r="B6272" s="97">
        <v>7410</v>
      </c>
      <c r="C6272" s="98" t="s">
        <v>7930</v>
      </c>
      <c r="D6272" s="97">
        <v>1</v>
      </c>
      <c r="E6272" s="97"/>
      <c r="F6272" s="97" t="s">
        <v>5902</v>
      </c>
      <c r="G6272" s="160">
        <v>26111801</v>
      </c>
      <c r="H6272" s="557">
        <v>70000</v>
      </c>
      <c r="I6272" s="97" t="s">
        <v>505</v>
      </c>
      <c r="J6272" s="309">
        <v>45261</v>
      </c>
      <c r="K6272" s="160">
        <v>324</v>
      </c>
      <c r="L6272" s="98" t="s">
        <v>7931</v>
      </c>
    </row>
    <row r="6273" spans="1:12" ht="51" hidden="1" x14ac:dyDescent="0.2">
      <c r="A6273" s="3">
        <v>6267</v>
      </c>
      <c r="B6273" s="97">
        <v>7410</v>
      </c>
      <c r="C6273" s="98" t="s">
        <v>7932</v>
      </c>
      <c r="D6273" s="97">
        <v>10</v>
      </c>
      <c r="E6273" s="97"/>
      <c r="F6273" s="97" t="s">
        <v>5902</v>
      </c>
      <c r="G6273" s="160">
        <v>40172608</v>
      </c>
      <c r="H6273" s="557">
        <v>76410</v>
      </c>
      <c r="I6273" s="97" t="s">
        <v>505</v>
      </c>
      <c r="J6273" s="309">
        <v>45261</v>
      </c>
      <c r="K6273" s="97">
        <v>324</v>
      </c>
      <c r="L6273" s="98" t="s">
        <v>7837</v>
      </c>
    </row>
    <row r="6274" spans="1:12" ht="25.5" hidden="1" x14ac:dyDescent="0.2">
      <c r="A6274" s="3">
        <v>6268</v>
      </c>
      <c r="B6274" s="97">
        <v>7410</v>
      </c>
      <c r="C6274" s="98" t="s">
        <v>7933</v>
      </c>
      <c r="D6274" s="97">
        <v>5</v>
      </c>
      <c r="E6274" s="97"/>
      <c r="F6274" s="97" t="s">
        <v>5902</v>
      </c>
      <c r="G6274" s="160">
        <v>39101699</v>
      </c>
      <c r="H6274" s="557">
        <v>16000</v>
      </c>
      <c r="I6274" s="97" t="s">
        <v>505</v>
      </c>
      <c r="J6274" s="309">
        <v>45261</v>
      </c>
      <c r="K6274" s="97">
        <v>324</v>
      </c>
      <c r="L6274" s="98" t="s">
        <v>7934</v>
      </c>
    </row>
    <row r="6275" spans="1:12" ht="25.5" hidden="1" x14ac:dyDescent="0.2">
      <c r="A6275" s="3">
        <v>6269</v>
      </c>
      <c r="B6275" s="97">
        <v>7410</v>
      </c>
      <c r="C6275" s="98" t="s">
        <v>7935</v>
      </c>
      <c r="D6275" s="97">
        <v>30</v>
      </c>
      <c r="E6275" s="97"/>
      <c r="F6275" s="97" t="s">
        <v>5902</v>
      </c>
      <c r="G6275" s="160">
        <v>31162103</v>
      </c>
      <c r="H6275" s="557">
        <v>126400</v>
      </c>
      <c r="I6275" s="97" t="s">
        <v>505</v>
      </c>
      <c r="J6275" s="309">
        <v>45261</v>
      </c>
      <c r="K6275" s="97">
        <v>324</v>
      </c>
      <c r="L6275" s="98" t="s">
        <v>7510</v>
      </c>
    </row>
    <row r="6276" spans="1:12" ht="25.5" hidden="1" x14ac:dyDescent="0.2">
      <c r="A6276" s="3">
        <v>6270</v>
      </c>
      <c r="B6276" s="97">
        <v>7410</v>
      </c>
      <c r="C6276" s="98" t="s">
        <v>7936</v>
      </c>
      <c r="D6276" s="97">
        <v>3</v>
      </c>
      <c r="E6276" s="97"/>
      <c r="F6276" s="97" t="s">
        <v>5902</v>
      </c>
      <c r="G6276" s="160">
        <v>39131706</v>
      </c>
      <c r="H6276" s="557">
        <v>5985</v>
      </c>
      <c r="I6276" s="97" t="s">
        <v>505</v>
      </c>
      <c r="J6276" s="309">
        <v>45261</v>
      </c>
      <c r="K6276" s="97">
        <v>324</v>
      </c>
      <c r="L6276" s="98" t="s">
        <v>7510</v>
      </c>
    </row>
    <row r="6277" spans="1:12" ht="25.5" hidden="1" x14ac:dyDescent="0.2">
      <c r="A6277" s="3">
        <v>6271</v>
      </c>
      <c r="B6277" s="97">
        <v>7410</v>
      </c>
      <c r="C6277" s="98" t="s">
        <v>7937</v>
      </c>
      <c r="D6277" s="97">
        <v>3</v>
      </c>
      <c r="E6277" s="97"/>
      <c r="F6277" s="97" t="s">
        <v>5902</v>
      </c>
      <c r="G6277" s="160">
        <v>39131706</v>
      </c>
      <c r="H6277" s="557">
        <v>10125</v>
      </c>
      <c r="I6277" s="97" t="s">
        <v>505</v>
      </c>
      <c r="J6277" s="309">
        <v>45261</v>
      </c>
      <c r="K6277" s="97">
        <v>324</v>
      </c>
      <c r="L6277" s="98" t="s">
        <v>7510</v>
      </c>
    </row>
    <row r="6278" spans="1:12" ht="25.5" hidden="1" x14ac:dyDescent="0.2">
      <c r="A6278" s="3">
        <v>6272</v>
      </c>
      <c r="B6278" s="97">
        <v>7410</v>
      </c>
      <c r="C6278" s="98" t="s">
        <v>7938</v>
      </c>
      <c r="D6278" s="97">
        <v>3</v>
      </c>
      <c r="E6278" s="97"/>
      <c r="F6278" s="97" t="s">
        <v>5902</v>
      </c>
      <c r="G6278" s="160">
        <v>39131706</v>
      </c>
      <c r="H6278" s="557">
        <v>22185</v>
      </c>
      <c r="I6278" s="97" t="s">
        <v>505</v>
      </c>
      <c r="J6278" s="309">
        <v>45261</v>
      </c>
      <c r="K6278" s="97">
        <v>324</v>
      </c>
      <c r="L6278" s="98" t="s">
        <v>7510</v>
      </c>
    </row>
    <row r="6279" spans="1:12" ht="25.5" hidden="1" x14ac:dyDescent="0.2">
      <c r="A6279" s="3">
        <v>6273</v>
      </c>
      <c r="B6279" s="97">
        <v>7410</v>
      </c>
      <c r="C6279" s="98" t="s">
        <v>7939</v>
      </c>
      <c r="D6279" s="97">
        <v>10</v>
      </c>
      <c r="E6279" s="97"/>
      <c r="F6279" s="97" t="s">
        <v>5902</v>
      </c>
      <c r="G6279" s="160">
        <v>39131717</v>
      </c>
      <c r="H6279" s="557">
        <v>8850</v>
      </c>
      <c r="I6279" s="97" t="s">
        <v>505</v>
      </c>
      <c r="J6279" s="309">
        <v>45261</v>
      </c>
      <c r="K6279" s="97">
        <v>324</v>
      </c>
      <c r="L6279" s="98" t="s">
        <v>7510</v>
      </c>
    </row>
    <row r="6280" spans="1:12" ht="25.5" hidden="1" x14ac:dyDescent="0.2">
      <c r="A6280" s="3">
        <v>6274</v>
      </c>
      <c r="B6280" s="97">
        <v>7410</v>
      </c>
      <c r="C6280" s="98" t="s">
        <v>7940</v>
      </c>
      <c r="D6280" s="97">
        <v>10</v>
      </c>
      <c r="E6280" s="97"/>
      <c r="F6280" s="97" t="s">
        <v>5902</v>
      </c>
      <c r="G6280" s="160">
        <v>39131717</v>
      </c>
      <c r="H6280" s="557">
        <v>11000</v>
      </c>
      <c r="I6280" s="97" t="s">
        <v>505</v>
      </c>
      <c r="J6280" s="309">
        <v>45261</v>
      </c>
      <c r="K6280" s="97">
        <v>324</v>
      </c>
      <c r="L6280" s="98" t="s">
        <v>7510</v>
      </c>
    </row>
    <row r="6281" spans="1:12" ht="25.5" hidden="1" x14ac:dyDescent="0.2">
      <c r="A6281" s="3">
        <v>6275</v>
      </c>
      <c r="B6281" s="97">
        <v>7410</v>
      </c>
      <c r="C6281" s="98" t="s">
        <v>7941</v>
      </c>
      <c r="D6281" s="97">
        <v>5</v>
      </c>
      <c r="E6281" s="97"/>
      <c r="F6281" s="97" t="s">
        <v>5902</v>
      </c>
      <c r="G6281" s="160">
        <v>39131717</v>
      </c>
      <c r="H6281" s="557">
        <v>6975</v>
      </c>
      <c r="I6281" s="97" t="s">
        <v>505</v>
      </c>
      <c r="J6281" s="309">
        <v>45261</v>
      </c>
      <c r="K6281" s="97">
        <v>324</v>
      </c>
      <c r="L6281" s="98" t="s">
        <v>7510</v>
      </c>
    </row>
    <row r="6282" spans="1:12" ht="25.5" hidden="1" x14ac:dyDescent="0.2">
      <c r="A6282" s="3">
        <v>6276</v>
      </c>
      <c r="B6282" s="97">
        <v>7410</v>
      </c>
      <c r="C6282" s="98" t="s">
        <v>7942</v>
      </c>
      <c r="D6282" s="97">
        <v>10</v>
      </c>
      <c r="E6282" s="97"/>
      <c r="F6282" s="97" t="s">
        <v>5902</v>
      </c>
      <c r="G6282" s="160">
        <v>40174908</v>
      </c>
      <c r="H6282" s="557">
        <v>2100</v>
      </c>
      <c r="I6282" s="97" t="s">
        <v>505</v>
      </c>
      <c r="J6282" s="309">
        <v>45261</v>
      </c>
      <c r="K6282" s="97">
        <v>324</v>
      </c>
      <c r="L6282" s="98" t="s">
        <v>7510</v>
      </c>
    </row>
    <row r="6283" spans="1:12" ht="25.5" hidden="1" x14ac:dyDescent="0.2">
      <c r="A6283" s="3">
        <v>6277</v>
      </c>
      <c r="B6283" s="97">
        <v>7410</v>
      </c>
      <c r="C6283" s="98" t="s">
        <v>7943</v>
      </c>
      <c r="D6283" s="97">
        <v>10</v>
      </c>
      <c r="E6283" s="97"/>
      <c r="F6283" s="97" t="s">
        <v>5902</v>
      </c>
      <c r="G6283" s="160">
        <v>40174908</v>
      </c>
      <c r="H6283" s="557">
        <v>3450</v>
      </c>
      <c r="I6283" s="97" t="s">
        <v>505</v>
      </c>
      <c r="J6283" s="309">
        <v>45261</v>
      </c>
      <c r="K6283" s="97">
        <v>324</v>
      </c>
      <c r="L6283" s="98" t="s">
        <v>7510</v>
      </c>
    </row>
    <row r="6284" spans="1:12" ht="25.5" hidden="1" x14ac:dyDescent="0.2">
      <c r="A6284" s="3">
        <v>6278</v>
      </c>
      <c r="B6284" s="97">
        <v>7410</v>
      </c>
      <c r="C6284" s="98" t="s">
        <v>7944</v>
      </c>
      <c r="D6284" s="97">
        <v>5</v>
      </c>
      <c r="E6284" s="97"/>
      <c r="F6284" s="97" t="s">
        <v>5902</v>
      </c>
      <c r="G6284" s="160">
        <v>40174908</v>
      </c>
      <c r="H6284" s="557">
        <v>2600</v>
      </c>
      <c r="I6284" s="97" t="s">
        <v>505</v>
      </c>
      <c r="J6284" s="309">
        <v>45261</v>
      </c>
      <c r="K6284" s="97">
        <v>324</v>
      </c>
      <c r="L6284" s="98" t="s">
        <v>7510</v>
      </c>
    </row>
    <row r="6285" spans="1:12" ht="25.5" hidden="1" x14ac:dyDescent="0.2">
      <c r="A6285" s="3">
        <v>6279</v>
      </c>
      <c r="B6285" s="97">
        <v>7410</v>
      </c>
      <c r="C6285" s="98" t="s">
        <v>7945</v>
      </c>
      <c r="D6285" s="97">
        <v>30</v>
      </c>
      <c r="E6285" s="97"/>
      <c r="F6285" s="97" t="s">
        <v>5902</v>
      </c>
      <c r="G6285" s="160">
        <v>31162906</v>
      </c>
      <c r="H6285" s="557">
        <v>2850</v>
      </c>
      <c r="I6285" s="97" t="s">
        <v>505</v>
      </c>
      <c r="J6285" s="309">
        <v>45261</v>
      </c>
      <c r="K6285" s="97">
        <v>324</v>
      </c>
      <c r="L6285" s="98" t="s">
        <v>7510</v>
      </c>
    </row>
    <row r="6286" spans="1:12" ht="25.5" hidden="1" x14ac:dyDescent="0.2">
      <c r="A6286" s="3">
        <v>6280</v>
      </c>
      <c r="B6286" s="97">
        <v>7410</v>
      </c>
      <c r="C6286" s="98" t="s">
        <v>7946</v>
      </c>
      <c r="D6286" s="97">
        <v>30</v>
      </c>
      <c r="E6286" s="97"/>
      <c r="F6286" s="97" t="s">
        <v>5902</v>
      </c>
      <c r="G6286" s="160">
        <v>31162906</v>
      </c>
      <c r="H6286" s="557">
        <v>3450</v>
      </c>
      <c r="I6286" s="97" t="s">
        <v>505</v>
      </c>
      <c r="J6286" s="309">
        <v>45261</v>
      </c>
      <c r="K6286" s="97">
        <v>324</v>
      </c>
      <c r="L6286" s="98" t="s">
        <v>7510</v>
      </c>
    </row>
    <row r="6287" spans="1:12" ht="25.5" hidden="1" x14ac:dyDescent="0.2">
      <c r="A6287" s="3">
        <v>6281</v>
      </c>
      <c r="B6287" s="97">
        <v>7410</v>
      </c>
      <c r="C6287" s="98" t="s">
        <v>7947</v>
      </c>
      <c r="D6287" s="97">
        <v>15</v>
      </c>
      <c r="E6287" s="97"/>
      <c r="F6287" s="97" t="s">
        <v>5902</v>
      </c>
      <c r="G6287" s="160">
        <v>31162906</v>
      </c>
      <c r="H6287" s="557">
        <v>2475</v>
      </c>
      <c r="I6287" s="97" t="s">
        <v>505</v>
      </c>
      <c r="J6287" s="309">
        <v>45261</v>
      </c>
      <c r="K6287" s="97">
        <v>324</v>
      </c>
      <c r="L6287" s="98" t="s">
        <v>7510</v>
      </c>
    </row>
    <row r="6288" spans="1:12" ht="38.25" hidden="1" x14ac:dyDescent="0.2">
      <c r="A6288" s="3">
        <v>6282</v>
      </c>
      <c r="B6288" s="97">
        <v>7410</v>
      </c>
      <c r="C6288" s="98" t="s">
        <v>7948</v>
      </c>
      <c r="D6288" s="97">
        <v>100</v>
      </c>
      <c r="E6288" s="97"/>
      <c r="F6288" s="97" t="s">
        <v>5902</v>
      </c>
      <c r="G6288" s="160">
        <v>31161507</v>
      </c>
      <c r="H6288" s="557">
        <v>5950</v>
      </c>
      <c r="I6288" s="97" t="s">
        <v>505</v>
      </c>
      <c r="J6288" s="309">
        <v>45261</v>
      </c>
      <c r="K6288" s="97">
        <v>324</v>
      </c>
      <c r="L6288" s="98" t="s">
        <v>7510</v>
      </c>
    </row>
    <row r="6289" spans="1:12" ht="25.5" hidden="1" x14ac:dyDescent="0.2">
      <c r="A6289" s="3">
        <v>6283</v>
      </c>
      <c r="B6289" s="97">
        <v>7410</v>
      </c>
      <c r="C6289" s="98" t="s">
        <v>7949</v>
      </c>
      <c r="D6289" s="97">
        <v>100</v>
      </c>
      <c r="E6289" s="97"/>
      <c r="F6289" s="97" t="s">
        <v>5902</v>
      </c>
      <c r="G6289" s="160">
        <v>31162103</v>
      </c>
      <c r="H6289" s="557">
        <v>2400</v>
      </c>
      <c r="I6289" s="97" t="s">
        <v>505</v>
      </c>
      <c r="J6289" s="309">
        <v>45261</v>
      </c>
      <c r="K6289" s="97">
        <v>324</v>
      </c>
      <c r="L6289" s="98" t="s">
        <v>7510</v>
      </c>
    </row>
    <row r="6290" spans="1:12" ht="63.75" hidden="1" x14ac:dyDescent="0.2">
      <c r="A6290" s="3">
        <v>6284</v>
      </c>
      <c r="B6290" s="97">
        <v>7410</v>
      </c>
      <c r="C6290" s="98" t="s">
        <v>7950</v>
      </c>
      <c r="D6290" s="97" t="s">
        <v>7951</v>
      </c>
      <c r="E6290" s="97"/>
      <c r="F6290" s="97" t="s">
        <v>5902</v>
      </c>
      <c r="G6290" s="160">
        <v>40142002</v>
      </c>
      <c r="H6290" s="557">
        <v>25000</v>
      </c>
      <c r="I6290" s="97" t="s">
        <v>505</v>
      </c>
      <c r="J6290" s="309">
        <v>45261</v>
      </c>
      <c r="K6290" s="97">
        <v>324</v>
      </c>
      <c r="L6290" s="98" t="s">
        <v>7526</v>
      </c>
    </row>
    <row r="6291" spans="1:12" ht="38.25" hidden="1" x14ac:dyDescent="0.2">
      <c r="A6291" s="3">
        <v>6285</v>
      </c>
      <c r="B6291" s="97">
        <v>7410</v>
      </c>
      <c r="C6291" s="98" t="s">
        <v>7952</v>
      </c>
      <c r="D6291" s="97">
        <v>10</v>
      </c>
      <c r="E6291" s="97"/>
      <c r="F6291" s="97" t="s">
        <v>5902</v>
      </c>
      <c r="G6291" s="160">
        <v>40174908</v>
      </c>
      <c r="H6291" s="557">
        <v>39000</v>
      </c>
      <c r="I6291" s="97" t="s">
        <v>505</v>
      </c>
      <c r="J6291" s="309">
        <v>45261</v>
      </c>
      <c r="K6291" s="97">
        <v>324</v>
      </c>
      <c r="L6291" s="98" t="s">
        <v>7526</v>
      </c>
    </row>
    <row r="6292" spans="1:12" ht="25.5" hidden="1" x14ac:dyDescent="0.2">
      <c r="A6292" s="3">
        <v>6286</v>
      </c>
      <c r="B6292" s="97">
        <v>7410</v>
      </c>
      <c r="C6292" s="98" t="s">
        <v>7953</v>
      </c>
      <c r="D6292" s="97">
        <v>7</v>
      </c>
      <c r="E6292" s="97"/>
      <c r="F6292" s="97" t="s">
        <v>5902</v>
      </c>
      <c r="G6292" s="160">
        <v>39131706</v>
      </c>
      <c r="H6292" s="557">
        <v>108150</v>
      </c>
      <c r="I6292" s="97" t="s">
        <v>6168</v>
      </c>
      <c r="J6292" s="309">
        <v>45261</v>
      </c>
      <c r="K6292" s="97">
        <v>324</v>
      </c>
      <c r="L6292" s="98" t="s">
        <v>7545</v>
      </c>
    </row>
    <row r="6293" spans="1:12" hidden="1" x14ac:dyDescent="0.2">
      <c r="A6293" s="3">
        <v>6287</v>
      </c>
      <c r="B6293" s="97">
        <v>7410</v>
      </c>
      <c r="C6293" s="98" t="s">
        <v>7954</v>
      </c>
      <c r="D6293" s="97">
        <v>2</v>
      </c>
      <c r="E6293" s="97"/>
      <c r="F6293" s="97" t="s">
        <v>5902</v>
      </c>
      <c r="G6293" s="160">
        <v>39131717</v>
      </c>
      <c r="H6293" s="557">
        <v>11390</v>
      </c>
      <c r="I6293" s="97" t="s">
        <v>6168</v>
      </c>
      <c r="J6293" s="309">
        <v>45261</v>
      </c>
      <c r="K6293" s="97">
        <v>324</v>
      </c>
      <c r="L6293" s="98" t="s">
        <v>7545</v>
      </c>
    </row>
    <row r="6294" spans="1:12" hidden="1" x14ac:dyDescent="0.2">
      <c r="A6294" s="3">
        <v>6288</v>
      </c>
      <c r="B6294" s="97">
        <v>7410</v>
      </c>
      <c r="C6294" s="98" t="s">
        <v>7955</v>
      </c>
      <c r="D6294" s="97">
        <v>8</v>
      </c>
      <c r="E6294" s="97"/>
      <c r="F6294" s="97" t="s">
        <v>5902</v>
      </c>
      <c r="G6294" s="160">
        <v>40174908</v>
      </c>
      <c r="H6294" s="557">
        <v>2200</v>
      </c>
      <c r="I6294" s="97" t="s">
        <v>6168</v>
      </c>
      <c r="J6294" s="309">
        <v>45261</v>
      </c>
      <c r="K6294" s="97">
        <v>324</v>
      </c>
      <c r="L6294" s="98" t="s">
        <v>7545</v>
      </c>
    </row>
    <row r="6295" spans="1:12" ht="25.5" hidden="1" x14ac:dyDescent="0.2">
      <c r="A6295" s="3">
        <v>6289</v>
      </c>
      <c r="B6295" s="97">
        <v>7410</v>
      </c>
      <c r="C6295" s="98" t="s">
        <v>7956</v>
      </c>
      <c r="D6295" s="97">
        <v>1</v>
      </c>
      <c r="E6295" s="97"/>
      <c r="F6295" s="97" t="s">
        <v>5902</v>
      </c>
      <c r="G6295" s="160">
        <v>27111802</v>
      </c>
      <c r="H6295" s="557">
        <v>130000</v>
      </c>
      <c r="I6295" s="97" t="s">
        <v>3648</v>
      </c>
      <c r="J6295" s="309">
        <v>45261</v>
      </c>
      <c r="K6295" s="97">
        <v>329</v>
      </c>
      <c r="L6295" s="170" t="s">
        <v>7957</v>
      </c>
    </row>
    <row r="6296" spans="1:12" ht="51" hidden="1" x14ac:dyDescent="0.2">
      <c r="A6296" s="3">
        <v>6290</v>
      </c>
      <c r="B6296" s="97">
        <v>7410</v>
      </c>
      <c r="C6296" s="98" t="s">
        <v>7958</v>
      </c>
      <c r="D6296" s="97">
        <v>5</v>
      </c>
      <c r="E6296" s="97"/>
      <c r="F6296" s="97" t="s">
        <v>5902</v>
      </c>
      <c r="G6296" s="160">
        <v>23231199</v>
      </c>
      <c r="H6296" s="557">
        <v>121.81399999999999</v>
      </c>
      <c r="I6296" s="97" t="s">
        <v>669</v>
      </c>
      <c r="J6296" s="309">
        <v>45078</v>
      </c>
      <c r="K6296" s="160">
        <v>344</v>
      </c>
      <c r="L6296" s="170" t="s">
        <v>7446</v>
      </c>
    </row>
    <row r="6297" spans="1:12" ht="63.75" hidden="1" x14ac:dyDescent="0.2">
      <c r="A6297" s="3">
        <v>6291</v>
      </c>
      <c r="B6297" s="97">
        <v>7410</v>
      </c>
      <c r="C6297" s="98" t="s">
        <v>7959</v>
      </c>
      <c r="D6297" s="97">
        <v>10</v>
      </c>
      <c r="E6297" s="97"/>
      <c r="F6297" s="97" t="s">
        <v>5902</v>
      </c>
      <c r="G6297" s="160">
        <v>23231199</v>
      </c>
      <c r="H6297" s="557">
        <v>379.68</v>
      </c>
      <c r="I6297" s="97" t="s">
        <v>669</v>
      </c>
      <c r="J6297" s="309">
        <v>45078</v>
      </c>
      <c r="K6297" s="160">
        <v>344</v>
      </c>
      <c r="L6297" s="170" t="s">
        <v>7446</v>
      </c>
    </row>
    <row r="6298" spans="1:12" ht="51" hidden="1" x14ac:dyDescent="0.2">
      <c r="A6298" s="3">
        <v>6292</v>
      </c>
      <c r="B6298" s="97">
        <v>7410</v>
      </c>
      <c r="C6298" s="98" t="s">
        <v>7960</v>
      </c>
      <c r="D6298" s="97">
        <v>5</v>
      </c>
      <c r="E6298" s="97"/>
      <c r="F6298" s="97" t="s">
        <v>5902</v>
      </c>
      <c r="G6298" s="160">
        <v>23231199</v>
      </c>
      <c r="H6298" s="557">
        <v>211.02600000000001</v>
      </c>
      <c r="I6298" s="97" t="s">
        <v>669</v>
      </c>
      <c r="J6298" s="309">
        <v>45078</v>
      </c>
      <c r="K6298" s="160">
        <v>344</v>
      </c>
      <c r="L6298" s="170" t="s">
        <v>7446</v>
      </c>
    </row>
    <row r="6299" spans="1:12" ht="63.75" hidden="1" x14ac:dyDescent="0.2">
      <c r="A6299" s="3">
        <v>6293</v>
      </c>
      <c r="B6299" s="97">
        <v>7410</v>
      </c>
      <c r="C6299" s="98" t="s">
        <v>7961</v>
      </c>
      <c r="D6299" s="97">
        <v>3</v>
      </c>
      <c r="E6299" s="97"/>
      <c r="F6299" s="97" t="s">
        <v>5902</v>
      </c>
      <c r="G6299" s="160">
        <v>23231199</v>
      </c>
      <c r="H6299" s="557">
        <v>186.05699999999999</v>
      </c>
      <c r="I6299" s="97" t="s">
        <v>669</v>
      </c>
      <c r="J6299" s="309">
        <v>45078</v>
      </c>
      <c r="K6299" s="160">
        <v>344</v>
      </c>
      <c r="L6299" s="170" t="s">
        <v>7446</v>
      </c>
    </row>
    <row r="6300" spans="1:12" ht="25.5" hidden="1" x14ac:dyDescent="0.2">
      <c r="A6300" s="3">
        <v>6294</v>
      </c>
      <c r="B6300" s="97">
        <v>7410</v>
      </c>
      <c r="C6300" s="98" t="s">
        <v>7962</v>
      </c>
      <c r="D6300" s="97">
        <v>30</v>
      </c>
      <c r="E6300" s="97"/>
      <c r="F6300" s="97" t="s">
        <v>5902</v>
      </c>
      <c r="G6300" s="160">
        <v>23242112</v>
      </c>
      <c r="H6300" s="557">
        <v>28.815000000000001</v>
      </c>
      <c r="I6300" s="97" t="s">
        <v>669</v>
      </c>
      <c r="J6300" s="309">
        <v>45078</v>
      </c>
      <c r="K6300" s="97">
        <v>344</v>
      </c>
      <c r="L6300" s="170" t="s">
        <v>7446</v>
      </c>
    </row>
    <row r="6301" spans="1:12" ht="63.75" hidden="1" x14ac:dyDescent="0.2">
      <c r="A6301" s="3">
        <v>6295</v>
      </c>
      <c r="B6301" s="97">
        <v>7410</v>
      </c>
      <c r="C6301" s="98" t="s">
        <v>7963</v>
      </c>
      <c r="D6301" s="97">
        <v>1</v>
      </c>
      <c r="E6301" s="97"/>
      <c r="F6301" s="97" t="s">
        <v>5902</v>
      </c>
      <c r="G6301" s="160">
        <v>41103311</v>
      </c>
      <c r="H6301" s="557">
        <v>34500</v>
      </c>
      <c r="I6301" s="97" t="s">
        <v>669</v>
      </c>
      <c r="J6301" s="309">
        <v>45261</v>
      </c>
      <c r="K6301" s="97">
        <v>344</v>
      </c>
      <c r="L6301" s="98" t="s">
        <v>7964</v>
      </c>
    </row>
    <row r="6302" spans="1:12" ht="25.5" hidden="1" x14ac:dyDescent="0.2">
      <c r="A6302" s="3">
        <v>6296</v>
      </c>
      <c r="B6302" s="97">
        <v>7410</v>
      </c>
      <c r="C6302" s="98" t="s">
        <v>7965</v>
      </c>
      <c r="D6302" s="97">
        <v>10</v>
      </c>
      <c r="E6302" s="97"/>
      <c r="F6302" s="97" t="s">
        <v>5902</v>
      </c>
      <c r="G6302" s="160">
        <v>31171507</v>
      </c>
      <c r="H6302" s="557">
        <v>46700</v>
      </c>
      <c r="I6302" s="97" t="s">
        <v>669</v>
      </c>
      <c r="J6302" s="309">
        <v>45261</v>
      </c>
      <c r="K6302" s="97">
        <v>344</v>
      </c>
      <c r="L6302" s="98" t="s">
        <v>7966</v>
      </c>
    </row>
    <row r="6303" spans="1:12" ht="38.25" hidden="1" x14ac:dyDescent="0.2">
      <c r="A6303" s="3">
        <v>6297</v>
      </c>
      <c r="B6303" s="97">
        <v>7410</v>
      </c>
      <c r="C6303" s="98" t="s">
        <v>7967</v>
      </c>
      <c r="D6303" s="97">
        <v>10</v>
      </c>
      <c r="E6303" s="97"/>
      <c r="F6303" s="97" t="s">
        <v>5902</v>
      </c>
      <c r="G6303" s="160">
        <v>31171507</v>
      </c>
      <c r="H6303" s="557">
        <v>121300</v>
      </c>
      <c r="I6303" s="97" t="s">
        <v>669</v>
      </c>
      <c r="J6303" s="309">
        <v>45261</v>
      </c>
      <c r="K6303" s="97">
        <v>344</v>
      </c>
      <c r="L6303" s="98" t="s">
        <v>7966</v>
      </c>
    </row>
    <row r="6304" spans="1:12" ht="25.5" hidden="1" x14ac:dyDescent="0.2">
      <c r="A6304" s="3">
        <v>6298</v>
      </c>
      <c r="B6304" s="97">
        <v>7410</v>
      </c>
      <c r="C6304" s="98" t="s">
        <v>7968</v>
      </c>
      <c r="D6304" s="97">
        <v>3</v>
      </c>
      <c r="E6304" s="97"/>
      <c r="F6304" s="97" t="s">
        <v>5902</v>
      </c>
      <c r="G6304" s="160">
        <v>31171507</v>
      </c>
      <c r="H6304" s="557">
        <v>14000</v>
      </c>
      <c r="I6304" s="97" t="s">
        <v>669</v>
      </c>
      <c r="J6304" s="309">
        <v>45261</v>
      </c>
      <c r="K6304" s="97">
        <v>344</v>
      </c>
      <c r="L6304" s="98" t="s">
        <v>7969</v>
      </c>
    </row>
    <row r="6305" spans="1:12" ht="102" hidden="1" x14ac:dyDescent="0.2">
      <c r="A6305" s="3">
        <v>6299</v>
      </c>
      <c r="B6305" s="97">
        <v>7410</v>
      </c>
      <c r="C6305" s="98" t="s">
        <v>7970</v>
      </c>
      <c r="D6305" s="513" t="s">
        <v>7971</v>
      </c>
      <c r="E6305" s="513"/>
      <c r="F6305" s="97" t="s">
        <v>5902</v>
      </c>
      <c r="G6305" s="160">
        <v>25172503</v>
      </c>
      <c r="H6305" s="557">
        <v>37000</v>
      </c>
      <c r="I6305" s="97" t="s">
        <v>669</v>
      </c>
      <c r="J6305" s="309">
        <v>45261</v>
      </c>
      <c r="K6305" s="97">
        <v>344</v>
      </c>
      <c r="L6305" s="170" t="s">
        <v>7972</v>
      </c>
    </row>
    <row r="6306" spans="1:12" ht="38.25" hidden="1" x14ac:dyDescent="0.2">
      <c r="A6306" s="3">
        <v>6300</v>
      </c>
      <c r="B6306" s="97">
        <v>7410</v>
      </c>
      <c r="C6306" s="98" t="s">
        <v>7973</v>
      </c>
      <c r="D6306" s="97">
        <v>4</v>
      </c>
      <c r="E6306" s="97"/>
      <c r="F6306" s="97" t="s">
        <v>5902</v>
      </c>
      <c r="G6306" s="160">
        <v>25181712</v>
      </c>
      <c r="H6306" s="557">
        <v>285200</v>
      </c>
      <c r="I6306" s="97" t="s">
        <v>669</v>
      </c>
      <c r="J6306" s="309">
        <v>45261</v>
      </c>
      <c r="K6306" s="97">
        <v>344</v>
      </c>
      <c r="L6306" s="170" t="s">
        <v>7974</v>
      </c>
    </row>
    <row r="6307" spans="1:12" ht="38.25" hidden="1" x14ac:dyDescent="0.2">
      <c r="A6307" s="3">
        <v>6301</v>
      </c>
      <c r="B6307" s="97">
        <v>7410</v>
      </c>
      <c r="C6307" s="98" t="s">
        <v>7975</v>
      </c>
      <c r="D6307" s="97">
        <v>20</v>
      </c>
      <c r="E6307" s="97"/>
      <c r="F6307" s="97" t="s">
        <v>5902</v>
      </c>
      <c r="G6307" s="160">
        <v>44122011</v>
      </c>
      <c r="H6307" s="557">
        <v>48000</v>
      </c>
      <c r="I6307" s="97" t="s">
        <v>1901</v>
      </c>
      <c r="J6307" s="309">
        <v>45078</v>
      </c>
      <c r="K6307" s="160">
        <v>350</v>
      </c>
      <c r="L6307" s="98" t="s">
        <v>7976</v>
      </c>
    </row>
    <row r="6308" spans="1:12" ht="25.5" hidden="1" x14ac:dyDescent="0.2">
      <c r="A6308" s="3">
        <v>6302</v>
      </c>
      <c r="B6308" s="97">
        <v>7410</v>
      </c>
      <c r="C6308" s="98" t="s">
        <v>7977</v>
      </c>
      <c r="D6308" s="97">
        <v>20</v>
      </c>
      <c r="E6308" s="97"/>
      <c r="F6308" s="97" t="s">
        <v>5902</v>
      </c>
      <c r="G6308" s="160">
        <v>31201503</v>
      </c>
      <c r="H6308" s="557">
        <v>40000</v>
      </c>
      <c r="I6308" s="97" t="s">
        <v>1901</v>
      </c>
      <c r="J6308" s="309">
        <v>45078</v>
      </c>
      <c r="K6308" s="160">
        <v>350</v>
      </c>
      <c r="L6308" s="98" t="s">
        <v>7976</v>
      </c>
    </row>
    <row r="6309" spans="1:12" ht="25.5" hidden="1" x14ac:dyDescent="0.2">
      <c r="A6309" s="3">
        <v>6303</v>
      </c>
      <c r="B6309" s="97">
        <v>7410</v>
      </c>
      <c r="C6309" s="98" t="s">
        <v>7978</v>
      </c>
      <c r="D6309" s="97">
        <v>20</v>
      </c>
      <c r="E6309" s="97"/>
      <c r="F6309" s="97" t="s">
        <v>5902</v>
      </c>
      <c r="G6309" s="160">
        <v>31201503</v>
      </c>
      <c r="H6309" s="557">
        <v>40000</v>
      </c>
      <c r="I6309" s="97" t="s">
        <v>1901</v>
      </c>
      <c r="J6309" s="309">
        <v>45078</v>
      </c>
      <c r="K6309" s="160">
        <v>350</v>
      </c>
      <c r="L6309" s="98" t="s">
        <v>7976</v>
      </c>
    </row>
    <row r="6310" spans="1:12" ht="25.5" hidden="1" x14ac:dyDescent="0.2">
      <c r="A6310" s="3">
        <v>6304</v>
      </c>
      <c r="B6310" s="97">
        <v>7410</v>
      </c>
      <c r="C6310" s="98" t="s">
        <v>7979</v>
      </c>
      <c r="D6310" s="97">
        <v>20</v>
      </c>
      <c r="E6310" s="97"/>
      <c r="F6310" s="97" t="s">
        <v>5902</v>
      </c>
      <c r="G6310" s="160">
        <v>31201503</v>
      </c>
      <c r="H6310" s="557">
        <v>40000</v>
      </c>
      <c r="I6310" s="97" t="s">
        <v>1901</v>
      </c>
      <c r="J6310" s="309">
        <v>45078</v>
      </c>
      <c r="K6310" s="160">
        <v>350</v>
      </c>
      <c r="L6310" s="98" t="s">
        <v>7976</v>
      </c>
    </row>
    <row r="6311" spans="1:12" ht="25.5" hidden="1" x14ac:dyDescent="0.2">
      <c r="A6311" s="3">
        <v>6305</v>
      </c>
      <c r="B6311" s="97">
        <v>7410</v>
      </c>
      <c r="C6311" s="98" t="s">
        <v>7980</v>
      </c>
      <c r="D6311" s="97">
        <v>20</v>
      </c>
      <c r="E6311" s="97"/>
      <c r="F6311" s="97" t="s">
        <v>5902</v>
      </c>
      <c r="G6311" s="160">
        <v>31201503</v>
      </c>
      <c r="H6311" s="557">
        <v>40000</v>
      </c>
      <c r="I6311" s="97" t="s">
        <v>364</v>
      </c>
      <c r="J6311" s="309">
        <v>45078</v>
      </c>
      <c r="K6311" s="160">
        <v>350</v>
      </c>
      <c r="L6311" s="98" t="s">
        <v>7976</v>
      </c>
    </row>
    <row r="6312" spans="1:12" ht="25.5" hidden="1" x14ac:dyDescent="0.2">
      <c r="A6312" s="3">
        <v>6306</v>
      </c>
      <c r="B6312" s="97">
        <v>7410</v>
      </c>
      <c r="C6312" s="98" t="s">
        <v>7981</v>
      </c>
      <c r="D6312" s="97">
        <v>20</v>
      </c>
      <c r="E6312" s="97"/>
      <c r="F6312" s="97" t="s">
        <v>5902</v>
      </c>
      <c r="G6312" s="160">
        <v>31201503</v>
      </c>
      <c r="H6312" s="557">
        <v>40000</v>
      </c>
      <c r="I6312" s="97" t="s">
        <v>1901</v>
      </c>
      <c r="J6312" s="309">
        <v>45078</v>
      </c>
      <c r="K6312" s="160">
        <v>350</v>
      </c>
      <c r="L6312" s="98" t="s">
        <v>7976</v>
      </c>
    </row>
    <row r="6313" spans="1:12" ht="25.5" hidden="1" x14ac:dyDescent="0.2">
      <c r="A6313" s="3">
        <v>6307</v>
      </c>
      <c r="B6313" s="97">
        <v>7410</v>
      </c>
      <c r="C6313" s="98" t="s">
        <v>7982</v>
      </c>
      <c r="D6313" s="97" t="s">
        <v>7983</v>
      </c>
      <c r="E6313" s="97"/>
      <c r="F6313" s="97" t="s">
        <v>5902</v>
      </c>
      <c r="G6313" s="160">
        <v>44121701</v>
      </c>
      <c r="H6313" s="557">
        <v>17340</v>
      </c>
      <c r="I6313" s="97" t="s">
        <v>1901</v>
      </c>
      <c r="J6313" s="309">
        <v>45078</v>
      </c>
      <c r="K6313" s="160">
        <v>350</v>
      </c>
      <c r="L6313" s="98" t="s">
        <v>7976</v>
      </c>
    </row>
    <row r="6314" spans="1:12" hidden="1" x14ac:dyDescent="0.2">
      <c r="A6314" s="3">
        <v>6308</v>
      </c>
      <c r="B6314" s="97">
        <v>7410</v>
      </c>
      <c r="C6314" s="98" t="s">
        <v>7984</v>
      </c>
      <c r="D6314" s="97">
        <v>10</v>
      </c>
      <c r="E6314" s="97"/>
      <c r="F6314" s="97" t="s">
        <v>5902</v>
      </c>
      <c r="G6314" s="160">
        <v>31201603</v>
      </c>
      <c r="H6314" s="557">
        <v>35900</v>
      </c>
      <c r="I6314" s="97" t="s">
        <v>1901</v>
      </c>
      <c r="J6314" s="309">
        <v>45078</v>
      </c>
      <c r="K6314" s="160">
        <v>350</v>
      </c>
      <c r="L6314" s="98" t="s">
        <v>7976</v>
      </c>
    </row>
    <row r="6315" spans="1:12" hidden="1" x14ac:dyDescent="0.2">
      <c r="A6315" s="3">
        <v>6309</v>
      </c>
      <c r="B6315" s="97">
        <v>7410</v>
      </c>
      <c r="C6315" s="98" t="s">
        <v>7985</v>
      </c>
      <c r="D6315" s="97">
        <v>10</v>
      </c>
      <c r="E6315" s="97"/>
      <c r="F6315" s="97" t="s">
        <v>5902</v>
      </c>
      <c r="G6315" s="160">
        <v>31201610</v>
      </c>
      <c r="H6315" s="557">
        <v>19900</v>
      </c>
      <c r="I6315" s="97" t="s">
        <v>1901</v>
      </c>
      <c r="J6315" s="309">
        <v>45078</v>
      </c>
      <c r="K6315" s="160">
        <v>350</v>
      </c>
      <c r="L6315" s="98" t="s">
        <v>7976</v>
      </c>
    </row>
    <row r="6316" spans="1:12" ht="25.5" hidden="1" x14ac:dyDescent="0.2">
      <c r="A6316" s="3">
        <v>6310</v>
      </c>
      <c r="B6316" s="97">
        <v>7410</v>
      </c>
      <c r="C6316" s="98" t="s">
        <v>7986</v>
      </c>
      <c r="D6316" s="97">
        <v>10</v>
      </c>
      <c r="E6316" s="97"/>
      <c r="F6316" s="97" t="s">
        <v>5902</v>
      </c>
      <c r="G6316" s="160">
        <v>14111531</v>
      </c>
      <c r="H6316" s="557">
        <v>39900</v>
      </c>
      <c r="I6316" s="97" t="s">
        <v>1901</v>
      </c>
      <c r="J6316" s="309">
        <v>45078</v>
      </c>
      <c r="K6316" s="160">
        <v>350</v>
      </c>
      <c r="L6316" s="98" t="s">
        <v>7976</v>
      </c>
    </row>
    <row r="6317" spans="1:12" ht="63.75" hidden="1" x14ac:dyDescent="0.2">
      <c r="A6317" s="3">
        <v>6311</v>
      </c>
      <c r="B6317" s="97">
        <v>7410</v>
      </c>
      <c r="C6317" s="98" t="s">
        <v>7987</v>
      </c>
      <c r="D6317" s="97" t="s">
        <v>7988</v>
      </c>
      <c r="E6317" s="97"/>
      <c r="F6317" s="97" t="s">
        <v>5902</v>
      </c>
      <c r="G6317" s="160">
        <v>44121716</v>
      </c>
      <c r="H6317" s="557">
        <v>32000</v>
      </c>
      <c r="I6317" s="97" t="s">
        <v>1901</v>
      </c>
      <c r="J6317" s="309">
        <v>45078</v>
      </c>
      <c r="K6317" s="160">
        <v>350</v>
      </c>
      <c r="L6317" s="98" t="s">
        <v>7976</v>
      </c>
    </row>
    <row r="6318" spans="1:12" ht="25.5" hidden="1" x14ac:dyDescent="0.2">
      <c r="A6318" s="3">
        <v>6312</v>
      </c>
      <c r="B6318" s="97">
        <v>7410</v>
      </c>
      <c r="C6318" s="98" t="s">
        <v>7989</v>
      </c>
      <c r="D6318" s="97">
        <v>10</v>
      </c>
      <c r="E6318" s="97"/>
      <c r="F6318" s="97" t="s">
        <v>5902</v>
      </c>
      <c r="G6318" s="160">
        <v>44121705</v>
      </c>
      <c r="H6318" s="557">
        <v>16400</v>
      </c>
      <c r="I6318" s="97" t="s">
        <v>1901</v>
      </c>
      <c r="J6318" s="309">
        <v>45078</v>
      </c>
      <c r="K6318" s="160">
        <v>350</v>
      </c>
      <c r="L6318" s="98" t="s">
        <v>7976</v>
      </c>
    </row>
    <row r="6319" spans="1:12" ht="38.25" hidden="1" x14ac:dyDescent="0.2">
      <c r="A6319" s="3">
        <v>6313</v>
      </c>
      <c r="B6319" s="97">
        <v>7410</v>
      </c>
      <c r="C6319" s="98" t="s">
        <v>7990</v>
      </c>
      <c r="D6319" s="97" t="s">
        <v>7991</v>
      </c>
      <c r="E6319" s="97"/>
      <c r="F6319" s="97" t="s">
        <v>5902</v>
      </c>
      <c r="G6319" s="160">
        <v>44121708</v>
      </c>
      <c r="H6319" s="557">
        <v>52900</v>
      </c>
      <c r="I6319" s="97" t="s">
        <v>1901</v>
      </c>
      <c r="J6319" s="309">
        <v>45078</v>
      </c>
      <c r="K6319" s="160">
        <v>350</v>
      </c>
      <c r="L6319" s="98" t="s">
        <v>7976</v>
      </c>
    </row>
    <row r="6320" spans="1:12" ht="25.5" hidden="1" x14ac:dyDescent="0.2">
      <c r="A6320" s="3">
        <v>6314</v>
      </c>
      <c r="B6320" s="97">
        <v>7410</v>
      </c>
      <c r="C6320" s="98" t="s">
        <v>7992</v>
      </c>
      <c r="D6320" s="97">
        <v>6</v>
      </c>
      <c r="E6320" s="97"/>
      <c r="F6320" s="97" t="s">
        <v>5902</v>
      </c>
      <c r="G6320" s="160">
        <v>14111514</v>
      </c>
      <c r="H6320" s="557">
        <v>19740</v>
      </c>
      <c r="I6320" s="97" t="s">
        <v>1901</v>
      </c>
      <c r="J6320" s="309">
        <v>45078</v>
      </c>
      <c r="K6320" s="160">
        <v>350</v>
      </c>
      <c r="L6320" s="98" t="s">
        <v>7976</v>
      </c>
    </row>
    <row r="6321" spans="1:12" ht="38.25" hidden="1" x14ac:dyDescent="0.2">
      <c r="A6321" s="3">
        <v>6315</v>
      </c>
      <c r="B6321" s="97">
        <v>7410</v>
      </c>
      <c r="C6321" s="98" t="s">
        <v>7993</v>
      </c>
      <c r="D6321" s="97">
        <v>30</v>
      </c>
      <c r="E6321" s="97"/>
      <c r="F6321" s="97" t="s">
        <v>5902</v>
      </c>
      <c r="G6321" s="160">
        <v>14111530</v>
      </c>
      <c r="H6321" s="557">
        <v>50700</v>
      </c>
      <c r="I6321" s="97" t="s">
        <v>1901</v>
      </c>
      <c r="J6321" s="309">
        <v>45078</v>
      </c>
      <c r="K6321" s="160">
        <v>350</v>
      </c>
      <c r="L6321" s="98" t="s">
        <v>7976</v>
      </c>
    </row>
    <row r="6322" spans="1:12" hidden="1" x14ac:dyDescent="0.2">
      <c r="A6322" s="3">
        <v>6316</v>
      </c>
      <c r="B6322" s="97">
        <v>7410</v>
      </c>
      <c r="C6322" s="98" t="s">
        <v>2899</v>
      </c>
      <c r="D6322" s="97">
        <v>10</v>
      </c>
      <c r="E6322" s="97"/>
      <c r="F6322" s="97" t="s">
        <v>5902</v>
      </c>
      <c r="G6322" s="160">
        <v>44121902</v>
      </c>
      <c r="H6322" s="557">
        <v>10400</v>
      </c>
      <c r="I6322" s="97" t="s">
        <v>1901</v>
      </c>
      <c r="J6322" s="309">
        <v>45078</v>
      </c>
      <c r="K6322" s="160">
        <v>350</v>
      </c>
      <c r="L6322" s="98" t="s">
        <v>7976</v>
      </c>
    </row>
    <row r="6323" spans="1:12" hidden="1" x14ac:dyDescent="0.2">
      <c r="A6323" s="3">
        <v>6317</v>
      </c>
      <c r="B6323" s="97">
        <v>7410</v>
      </c>
      <c r="C6323" s="98" t="s">
        <v>1941</v>
      </c>
      <c r="D6323" s="97">
        <v>10</v>
      </c>
      <c r="E6323" s="97"/>
      <c r="F6323" s="97" t="s">
        <v>5902</v>
      </c>
      <c r="G6323" s="160">
        <v>44101807</v>
      </c>
      <c r="H6323" s="557">
        <v>77000</v>
      </c>
      <c r="I6323" s="97" t="s">
        <v>1901</v>
      </c>
      <c r="J6323" s="309">
        <v>45078</v>
      </c>
      <c r="K6323" s="160">
        <v>350</v>
      </c>
      <c r="L6323" s="98" t="s">
        <v>7976</v>
      </c>
    </row>
    <row r="6324" spans="1:12" hidden="1" x14ac:dyDescent="0.2">
      <c r="A6324" s="3">
        <v>6318</v>
      </c>
      <c r="B6324" s="97">
        <v>7410</v>
      </c>
      <c r="C6324" s="98" t="s">
        <v>7994</v>
      </c>
      <c r="D6324" s="97">
        <v>10</v>
      </c>
      <c r="E6324" s="97"/>
      <c r="F6324" s="97" t="s">
        <v>5902</v>
      </c>
      <c r="G6324" s="160">
        <v>43211806</v>
      </c>
      <c r="H6324" s="557">
        <v>89900</v>
      </c>
      <c r="I6324" s="97" t="s">
        <v>1901</v>
      </c>
      <c r="J6324" s="309">
        <v>45078</v>
      </c>
      <c r="K6324" s="160">
        <v>350</v>
      </c>
      <c r="L6324" s="98" t="s">
        <v>7976</v>
      </c>
    </row>
    <row r="6325" spans="1:12" ht="25.5" hidden="1" x14ac:dyDescent="0.2">
      <c r="A6325" s="3">
        <v>6319</v>
      </c>
      <c r="B6325" s="97">
        <v>7410</v>
      </c>
      <c r="C6325" s="98" t="s">
        <v>7995</v>
      </c>
      <c r="D6325" s="97">
        <v>20</v>
      </c>
      <c r="E6325" s="97"/>
      <c r="F6325" s="97" t="s">
        <v>5902</v>
      </c>
      <c r="G6325" s="160">
        <v>44121802</v>
      </c>
      <c r="H6325" s="557">
        <v>25800</v>
      </c>
      <c r="I6325" s="97" t="s">
        <v>1901</v>
      </c>
      <c r="J6325" s="309">
        <v>45078</v>
      </c>
      <c r="K6325" s="160">
        <v>350</v>
      </c>
      <c r="L6325" s="98" t="s">
        <v>7976</v>
      </c>
    </row>
    <row r="6326" spans="1:12" ht="51" hidden="1" x14ac:dyDescent="0.2">
      <c r="A6326" s="3">
        <v>6320</v>
      </c>
      <c r="B6326" s="97">
        <v>7410</v>
      </c>
      <c r="C6326" s="98" t="s">
        <v>7996</v>
      </c>
      <c r="D6326" s="97" t="s">
        <v>7997</v>
      </c>
      <c r="E6326" s="97"/>
      <c r="F6326" s="97" t="s">
        <v>5902</v>
      </c>
      <c r="G6326" s="160">
        <v>44121708</v>
      </c>
      <c r="H6326" s="557">
        <v>99800</v>
      </c>
      <c r="I6326" s="97" t="s">
        <v>1901</v>
      </c>
      <c r="J6326" s="309">
        <v>45078</v>
      </c>
      <c r="K6326" s="160">
        <v>350</v>
      </c>
      <c r="L6326" s="98" t="s">
        <v>7976</v>
      </c>
    </row>
    <row r="6327" spans="1:12" hidden="1" x14ac:dyDescent="0.2">
      <c r="A6327" s="3">
        <v>6321</v>
      </c>
      <c r="B6327" s="97">
        <v>7410</v>
      </c>
      <c r="C6327" s="98" t="s">
        <v>252</v>
      </c>
      <c r="D6327" s="97">
        <v>5</v>
      </c>
      <c r="E6327" s="97"/>
      <c r="F6327" s="97" t="s">
        <v>5902</v>
      </c>
      <c r="G6327" s="160">
        <v>44121804</v>
      </c>
      <c r="H6327" s="557">
        <v>6950</v>
      </c>
      <c r="I6327" s="97" t="s">
        <v>1901</v>
      </c>
      <c r="J6327" s="309">
        <v>45078</v>
      </c>
      <c r="K6327" s="160">
        <v>350</v>
      </c>
      <c r="L6327" s="98" t="s">
        <v>7976</v>
      </c>
    </row>
    <row r="6328" spans="1:12" hidden="1" x14ac:dyDescent="0.2">
      <c r="A6328" s="3">
        <v>6322</v>
      </c>
      <c r="B6328" s="97">
        <v>7410</v>
      </c>
      <c r="C6328" s="98" t="s">
        <v>7998</v>
      </c>
      <c r="D6328" s="97" t="s">
        <v>7999</v>
      </c>
      <c r="E6328" s="97"/>
      <c r="F6328" s="97" t="s">
        <v>5902</v>
      </c>
      <c r="G6328" s="160">
        <v>44121706</v>
      </c>
      <c r="H6328" s="557">
        <v>4780</v>
      </c>
      <c r="I6328" s="97" t="s">
        <v>1901</v>
      </c>
      <c r="J6328" s="309">
        <v>45078</v>
      </c>
      <c r="K6328" s="160">
        <v>350</v>
      </c>
      <c r="L6328" s="98" t="s">
        <v>7976</v>
      </c>
    </row>
    <row r="6329" spans="1:12" hidden="1" x14ac:dyDescent="0.2">
      <c r="A6329" s="3">
        <v>6323</v>
      </c>
      <c r="B6329" s="97">
        <v>7410</v>
      </c>
      <c r="C6329" s="98" t="s">
        <v>8000</v>
      </c>
      <c r="D6329" s="97">
        <v>20</v>
      </c>
      <c r="E6329" s="97"/>
      <c r="F6329" s="97" t="s">
        <v>5902</v>
      </c>
      <c r="G6329" s="160">
        <v>31201512</v>
      </c>
      <c r="H6329" s="557">
        <v>49800</v>
      </c>
      <c r="I6329" s="97" t="s">
        <v>1901</v>
      </c>
      <c r="J6329" s="309">
        <v>45078</v>
      </c>
      <c r="K6329" s="160">
        <v>350</v>
      </c>
      <c r="L6329" s="98" t="s">
        <v>7976</v>
      </c>
    </row>
    <row r="6330" spans="1:12" hidden="1" x14ac:dyDescent="0.2">
      <c r="A6330" s="3">
        <v>6324</v>
      </c>
      <c r="B6330" s="97">
        <v>7410</v>
      </c>
      <c r="C6330" s="98" t="s">
        <v>8001</v>
      </c>
      <c r="D6330" s="97">
        <v>10</v>
      </c>
      <c r="E6330" s="97"/>
      <c r="F6330" s="97" t="s">
        <v>5902</v>
      </c>
      <c r="G6330" s="160">
        <v>14111530</v>
      </c>
      <c r="H6330" s="557">
        <v>61900</v>
      </c>
      <c r="I6330" s="97" t="s">
        <v>1901</v>
      </c>
      <c r="J6330" s="309">
        <v>45078</v>
      </c>
      <c r="K6330" s="160">
        <v>350</v>
      </c>
      <c r="L6330" s="98" t="s">
        <v>7976</v>
      </c>
    </row>
    <row r="6331" spans="1:12" hidden="1" x14ac:dyDescent="0.2">
      <c r="A6331" s="3">
        <v>6325</v>
      </c>
      <c r="B6331" s="97">
        <v>7410</v>
      </c>
      <c r="C6331" s="98" t="s">
        <v>8002</v>
      </c>
      <c r="D6331" s="97" t="s">
        <v>8003</v>
      </c>
      <c r="E6331" s="97"/>
      <c r="F6331" s="97" t="s">
        <v>5902</v>
      </c>
      <c r="G6331" s="160">
        <v>44122104</v>
      </c>
      <c r="H6331" s="557">
        <v>3570</v>
      </c>
      <c r="I6331" s="97" t="s">
        <v>1901</v>
      </c>
      <c r="J6331" s="309">
        <v>45078</v>
      </c>
      <c r="K6331" s="160">
        <v>350</v>
      </c>
      <c r="L6331" s="98" t="s">
        <v>7976</v>
      </c>
    </row>
    <row r="6332" spans="1:12" hidden="1" x14ac:dyDescent="0.2">
      <c r="A6332" s="3">
        <v>6326</v>
      </c>
      <c r="B6332" s="97">
        <v>7410</v>
      </c>
      <c r="C6332" s="98" t="s">
        <v>9027</v>
      </c>
      <c r="D6332" s="97">
        <v>3</v>
      </c>
      <c r="E6332" s="97"/>
      <c r="F6332" s="97" t="s">
        <v>5902</v>
      </c>
      <c r="G6332" s="160">
        <v>44121615</v>
      </c>
      <c r="H6332" s="557">
        <v>6000</v>
      </c>
      <c r="I6332" s="97" t="s">
        <v>1901</v>
      </c>
      <c r="J6332" s="309">
        <v>45078</v>
      </c>
      <c r="K6332" s="160">
        <v>350</v>
      </c>
      <c r="L6332" s="98"/>
    </row>
    <row r="6333" spans="1:12" hidden="1" x14ac:dyDescent="0.2">
      <c r="A6333" s="3">
        <v>6327</v>
      </c>
      <c r="B6333" s="97">
        <v>7410</v>
      </c>
      <c r="C6333" s="98" t="s">
        <v>9028</v>
      </c>
      <c r="D6333" s="97">
        <v>3</v>
      </c>
      <c r="E6333" s="97"/>
      <c r="F6333" s="97" t="s">
        <v>5902</v>
      </c>
      <c r="G6333" s="160">
        <v>45101903</v>
      </c>
      <c r="H6333" s="557">
        <v>14670</v>
      </c>
      <c r="I6333" s="97" t="s">
        <v>1901</v>
      </c>
      <c r="J6333" s="309">
        <v>45078</v>
      </c>
      <c r="K6333" s="160">
        <v>350</v>
      </c>
      <c r="L6333" s="98" t="s">
        <v>7976</v>
      </c>
    </row>
    <row r="6334" spans="1:12" hidden="1" x14ac:dyDescent="0.2">
      <c r="A6334" s="3">
        <v>6328</v>
      </c>
      <c r="B6334" s="97">
        <v>7410</v>
      </c>
      <c r="C6334" s="98" t="s">
        <v>8004</v>
      </c>
      <c r="D6334" s="97" t="s">
        <v>5582</v>
      </c>
      <c r="E6334" s="97"/>
      <c r="F6334" s="97" t="s">
        <v>5902</v>
      </c>
      <c r="G6334" s="160">
        <v>44122002</v>
      </c>
      <c r="H6334" s="557">
        <v>10770</v>
      </c>
      <c r="I6334" s="97" t="s">
        <v>1901</v>
      </c>
      <c r="J6334" s="309">
        <v>45078</v>
      </c>
      <c r="K6334" s="160">
        <v>350</v>
      </c>
      <c r="L6334" s="98" t="s">
        <v>7976</v>
      </c>
    </row>
    <row r="6335" spans="1:12" hidden="1" x14ac:dyDescent="0.2">
      <c r="A6335" s="3">
        <v>6329</v>
      </c>
      <c r="B6335" s="97">
        <v>7410</v>
      </c>
      <c r="C6335" s="98" t="s">
        <v>8005</v>
      </c>
      <c r="D6335" s="97">
        <v>6</v>
      </c>
      <c r="E6335" s="97"/>
      <c r="F6335" s="97" t="s">
        <v>5902</v>
      </c>
      <c r="G6335" s="160">
        <v>44112004</v>
      </c>
      <c r="H6335" s="557">
        <v>13740</v>
      </c>
      <c r="I6335" s="97" t="s">
        <v>1901</v>
      </c>
      <c r="J6335" s="309">
        <v>45078</v>
      </c>
      <c r="K6335" s="160">
        <v>350</v>
      </c>
      <c r="L6335" s="98" t="s">
        <v>7976</v>
      </c>
    </row>
    <row r="6336" spans="1:12" ht="25.5" hidden="1" x14ac:dyDescent="0.2">
      <c r="A6336" s="3">
        <v>6330</v>
      </c>
      <c r="B6336" s="97">
        <v>7410</v>
      </c>
      <c r="C6336" s="98" t="s">
        <v>8006</v>
      </c>
      <c r="D6336" s="97" t="s">
        <v>5585</v>
      </c>
      <c r="E6336" s="97"/>
      <c r="F6336" s="97" t="s">
        <v>5902</v>
      </c>
      <c r="G6336" s="160">
        <v>44121507</v>
      </c>
      <c r="H6336" s="557">
        <v>1440</v>
      </c>
      <c r="I6336" s="97" t="s">
        <v>1901</v>
      </c>
      <c r="J6336" s="309">
        <v>45078</v>
      </c>
      <c r="K6336" s="160">
        <v>350</v>
      </c>
      <c r="L6336" s="98" t="s">
        <v>7976</v>
      </c>
    </row>
    <row r="6337" spans="1:12" hidden="1" x14ac:dyDescent="0.2">
      <c r="A6337" s="3">
        <v>6331</v>
      </c>
      <c r="B6337" s="97">
        <v>7410</v>
      </c>
      <c r="C6337" s="98" t="s">
        <v>8007</v>
      </c>
      <c r="D6337" s="97">
        <v>10</v>
      </c>
      <c r="E6337" s="97"/>
      <c r="F6337" s="97" t="s">
        <v>5902</v>
      </c>
      <c r="G6337" s="160">
        <v>23232001</v>
      </c>
      <c r="H6337" s="557">
        <v>6900</v>
      </c>
      <c r="I6337" s="97" t="s">
        <v>1901</v>
      </c>
      <c r="J6337" s="309">
        <v>45078</v>
      </c>
      <c r="K6337" s="160">
        <v>350</v>
      </c>
      <c r="L6337" s="98" t="s">
        <v>7976</v>
      </c>
    </row>
    <row r="6338" spans="1:12" hidden="1" x14ac:dyDescent="0.2">
      <c r="A6338" s="3">
        <v>6332</v>
      </c>
      <c r="B6338" s="97">
        <v>7410</v>
      </c>
      <c r="C6338" s="98" t="s">
        <v>8008</v>
      </c>
      <c r="D6338" s="97">
        <v>5</v>
      </c>
      <c r="E6338" s="97"/>
      <c r="F6338" s="97" t="s">
        <v>5902</v>
      </c>
      <c r="G6338" s="160">
        <v>27111501</v>
      </c>
      <c r="H6338" s="557">
        <v>12500</v>
      </c>
      <c r="I6338" s="97" t="s">
        <v>1901</v>
      </c>
      <c r="J6338" s="309">
        <v>45078</v>
      </c>
      <c r="K6338" s="160">
        <v>350</v>
      </c>
      <c r="L6338" s="98" t="s">
        <v>7976</v>
      </c>
    </row>
    <row r="6339" spans="1:12" hidden="1" x14ac:dyDescent="0.2">
      <c r="A6339" s="3">
        <v>6333</v>
      </c>
      <c r="B6339" s="97">
        <v>7410</v>
      </c>
      <c r="C6339" s="98" t="s">
        <v>8009</v>
      </c>
      <c r="D6339" s="97">
        <v>5</v>
      </c>
      <c r="E6339" s="97"/>
      <c r="F6339" s="97" t="s">
        <v>5902</v>
      </c>
      <c r="G6339" s="160">
        <v>44121618</v>
      </c>
      <c r="H6339" s="557">
        <v>14450</v>
      </c>
      <c r="I6339" s="97" t="s">
        <v>1901</v>
      </c>
      <c r="J6339" s="309">
        <v>45078</v>
      </c>
      <c r="K6339" s="160">
        <v>350</v>
      </c>
      <c r="L6339" s="98" t="s">
        <v>7976</v>
      </c>
    </row>
    <row r="6340" spans="1:12" ht="25.5" hidden="1" x14ac:dyDescent="0.2">
      <c r="A6340" s="3">
        <v>6334</v>
      </c>
      <c r="B6340" s="97">
        <v>7410</v>
      </c>
      <c r="C6340" s="98" t="s">
        <v>8016</v>
      </c>
      <c r="D6340" s="97">
        <v>1</v>
      </c>
      <c r="E6340" s="97"/>
      <c r="F6340" s="97" t="s">
        <v>5902</v>
      </c>
      <c r="G6340" s="160">
        <v>44103120</v>
      </c>
      <c r="H6340" s="557">
        <v>73990</v>
      </c>
      <c r="I6340" s="97" t="s">
        <v>1901</v>
      </c>
      <c r="J6340" s="309">
        <v>45078</v>
      </c>
      <c r="K6340" s="160">
        <v>352</v>
      </c>
      <c r="L6340" s="98" t="s">
        <v>7976</v>
      </c>
    </row>
    <row r="6341" spans="1:12" hidden="1" x14ac:dyDescent="0.2">
      <c r="A6341" s="3">
        <v>6335</v>
      </c>
      <c r="B6341" s="97">
        <v>7410</v>
      </c>
      <c r="C6341" s="98" t="s">
        <v>8017</v>
      </c>
      <c r="D6341" s="97">
        <v>2</v>
      </c>
      <c r="E6341" s="97"/>
      <c r="F6341" s="97" t="s">
        <v>5902</v>
      </c>
      <c r="G6341" s="160">
        <v>44103120</v>
      </c>
      <c r="H6341" s="557">
        <v>147980</v>
      </c>
      <c r="I6341" s="97" t="s">
        <v>1901</v>
      </c>
      <c r="J6341" s="309">
        <v>45078</v>
      </c>
      <c r="K6341" s="97">
        <v>352</v>
      </c>
      <c r="L6341" s="170" t="s">
        <v>7976</v>
      </c>
    </row>
    <row r="6342" spans="1:12" ht="38.25" hidden="1" x14ac:dyDescent="0.2">
      <c r="A6342" s="3">
        <v>6336</v>
      </c>
      <c r="B6342" s="97">
        <v>7410</v>
      </c>
      <c r="C6342" s="98" t="s">
        <v>8051</v>
      </c>
      <c r="D6342" s="97" t="s">
        <v>8052</v>
      </c>
      <c r="E6342" s="97"/>
      <c r="F6342" s="97" t="s">
        <v>5902</v>
      </c>
      <c r="G6342" s="160">
        <v>46181901</v>
      </c>
      <c r="H6342" s="557">
        <v>220000</v>
      </c>
      <c r="I6342" s="97" t="s">
        <v>1901</v>
      </c>
      <c r="J6342" s="309">
        <v>45078</v>
      </c>
      <c r="K6342" s="97">
        <v>365</v>
      </c>
      <c r="L6342" s="170" t="s">
        <v>7976</v>
      </c>
    </row>
    <row r="6343" spans="1:12" ht="25.5" hidden="1" x14ac:dyDescent="0.2">
      <c r="A6343" s="3">
        <v>6337</v>
      </c>
      <c r="B6343" s="97">
        <v>7410</v>
      </c>
      <c r="C6343" s="98" t="s">
        <v>8010</v>
      </c>
      <c r="D6343" s="97" t="s">
        <v>5644</v>
      </c>
      <c r="E6343" s="97"/>
      <c r="F6343" s="97" t="s">
        <v>5902</v>
      </c>
      <c r="G6343" s="160">
        <v>44121634</v>
      </c>
      <c r="H6343" s="557">
        <v>11000</v>
      </c>
      <c r="I6343" s="97" t="s">
        <v>1901</v>
      </c>
      <c r="J6343" s="309">
        <v>45078</v>
      </c>
      <c r="K6343" s="160">
        <v>350</v>
      </c>
      <c r="L6343" s="98" t="s">
        <v>7976</v>
      </c>
    </row>
    <row r="6344" spans="1:12" hidden="1" x14ac:dyDescent="0.2">
      <c r="A6344" s="3">
        <v>6338</v>
      </c>
      <c r="B6344" s="97">
        <v>7410</v>
      </c>
      <c r="C6344" s="98" t="s">
        <v>8011</v>
      </c>
      <c r="D6344" s="97" t="s">
        <v>8012</v>
      </c>
      <c r="E6344" s="97"/>
      <c r="F6344" s="97" t="s">
        <v>5902</v>
      </c>
      <c r="G6344" s="160">
        <v>44122107</v>
      </c>
      <c r="H6344" s="557">
        <v>4360</v>
      </c>
      <c r="I6344" s="97" t="s">
        <v>1901</v>
      </c>
      <c r="J6344" s="309">
        <v>45078</v>
      </c>
      <c r="K6344" s="160">
        <v>350</v>
      </c>
      <c r="L6344" s="98" t="s">
        <v>7976</v>
      </c>
    </row>
    <row r="6345" spans="1:12" ht="38.25" hidden="1" x14ac:dyDescent="0.2">
      <c r="A6345" s="3">
        <v>6339</v>
      </c>
      <c r="B6345" s="97">
        <v>7410</v>
      </c>
      <c r="C6345" s="98" t="s">
        <v>8013</v>
      </c>
      <c r="D6345" s="97">
        <v>2</v>
      </c>
      <c r="E6345" s="97"/>
      <c r="F6345" s="97" t="s">
        <v>5902</v>
      </c>
      <c r="G6345" s="160">
        <v>55121611</v>
      </c>
      <c r="H6345" s="557">
        <v>29380</v>
      </c>
      <c r="I6345" s="97" t="s">
        <v>1901</v>
      </c>
      <c r="J6345" s="309">
        <v>45261</v>
      </c>
      <c r="K6345" s="160">
        <v>350</v>
      </c>
      <c r="L6345" s="170" t="s">
        <v>8014</v>
      </c>
    </row>
    <row r="6346" spans="1:12" ht="38.25" hidden="1" x14ac:dyDescent="0.2">
      <c r="A6346" s="3">
        <v>6340</v>
      </c>
      <c r="B6346" s="97">
        <v>7410</v>
      </c>
      <c r="C6346" s="98" t="s">
        <v>8015</v>
      </c>
      <c r="D6346" s="97">
        <v>2</v>
      </c>
      <c r="E6346" s="97"/>
      <c r="F6346" s="97" t="s">
        <v>5902</v>
      </c>
      <c r="G6346" s="160">
        <v>55121611</v>
      </c>
      <c r="H6346" s="557">
        <v>29380</v>
      </c>
      <c r="I6346" s="97" t="s">
        <v>1901</v>
      </c>
      <c r="J6346" s="309">
        <v>45261</v>
      </c>
      <c r="K6346" s="97">
        <v>350</v>
      </c>
      <c r="L6346" s="98" t="s">
        <v>8014</v>
      </c>
    </row>
    <row r="6347" spans="1:12" ht="25.5" hidden="1" x14ac:dyDescent="0.2">
      <c r="A6347" s="3">
        <v>6341</v>
      </c>
      <c r="B6347" s="97">
        <v>7410</v>
      </c>
      <c r="C6347" s="98" t="s">
        <v>8018</v>
      </c>
      <c r="D6347" s="97">
        <v>25</v>
      </c>
      <c r="E6347" s="97"/>
      <c r="F6347" s="97" t="s">
        <v>5902</v>
      </c>
      <c r="G6347" s="160">
        <v>27111801</v>
      </c>
      <c r="H6347" s="557">
        <v>187500</v>
      </c>
      <c r="I6347" s="97" t="s">
        <v>2186</v>
      </c>
      <c r="J6347" s="309">
        <v>45170</v>
      </c>
      <c r="K6347" s="160">
        <v>364</v>
      </c>
      <c r="L6347" s="170" t="s">
        <v>7446</v>
      </c>
    </row>
    <row r="6348" spans="1:12" ht="38.25" hidden="1" x14ac:dyDescent="0.2">
      <c r="A6348" s="3">
        <v>6342</v>
      </c>
      <c r="B6348" s="97">
        <v>7410</v>
      </c>
      <c r="C6348" s="98" t="s">
        <v>8019</v>
      </c>
      <c r="D6348" s="97">
        <v>10</v>
      </c>
      <c r="E6348" s="97"/>
      <c r="F6348" s="97" t="s">
        <v>5902</v>
      </c>
      <c r="G6348" s="160">
        <v>31201501</v>
      </c>
      <c r="H6348" s="557">
        <v>95000</v>
      </c>
      <c r="I6348" s="97" t="s">
        <v>693</v>
      </c>
      <c r="J6348" s="309">
        <v>45170</v>
      </c>
      <c r="K6348" s="97">
        <v>364</v>
      </c>
      <c r="L6348" s="170" t="s">
        <v>7464</v>
      </c>
    </row>
    <row r="6349" spans="1:12" ht="76.5" hidden="1" x14ac:dyDescent="0.2">
      <c r="A6349" s="3">
        <v>6343</v>
      </c>
      <c r="B6349" s="97">
        <v>7410</v>
      </c>
      <c r="C6349" s="98" t="s">
        <v>8020</v>
      </c>
      <c r="D6349" s="97">
        <v>2</v>
      </c>
      <c r="E6349" s="97"/>
      <c r="F6349" s="97" t="s">
        <v>5902</v>
      </c>
      <c r="G6349" s="160">
        <v>31171516</v>
      </c>
      <c r="H6349" s="557">
        <v>62277</v>
      </c>
      <c r="I6349" s="97" t="s">
        <v>301</v>
      </c>
      <c r="J6349" s="309">
        <v>45078</v>
      </c>
      <c r="K6349" s="97">
        <v>364</v>
      </c>
      <c r="L6349" s="170" t="s">
        <v>7446</v>
      </c>
    </row>
    <row r="6350" spans="1:12" hidden="1" x14ac:dyDescent="0.2">
      <c r="A6350" s="3">
        <v>6344</v>
      </c>
      <c r="B6350" s="97">
        <v>7410</v>
      </c>
      <c r="C6350" s="98" t="s">
        <v>8021</v>
      </c>
      <c r="D6350" s="97">
        <v>100</v>
      </c>
      <c r="E6350" s="97"/>
      <c r="F6350" s="97" t="s">
        <v>5902</v>
      </c>
      <c r="G6350" s="160">
        <v>23131507</v>
      </c>
      <c r="H6350" s="557">
        <v>53675</v>
      </c>
      <c r="I6350" s="97" t="s">
        <v>693</v>
      </c>
      <c r="J6350" s="309">
        <v>45078</v>
      </c>
      <c r="K6350" s="97">
        <v>364</v>
      </c>
      <c r="L6350" s="170" t="s">
        <v>7446</v>
      </c>
    </row>
    <row r="6351" spans="1:12" hidden="1" x14ac:dyDescent="0.2">
      <c r="A6351" s="3">
        <v>6345</v>
      </c>
      <c r="B6351" s="97">
        <v>7410</v>
      </c>
      <c r="C6351" s="98" t="s">
        <v>8022</v>
      </c>
      <c r="D6351" s="97">
        <v>100</v>
      </c>
      <c r="E6351" s="97"/>
      <c r="F6351" s="97" t="s">
        <v>5902</v>
      </c>
      <c r="G6351" s="160">
        <v>31191501</v>
      </c>
      <c r="H6351" s="557">
        <v>45035</v>
      </c>
      <c r="I6351" s="97" t="s">
        <v>693</v>
      </c>
      <c r="J6351" s="309">
        <v>45078</v>
      </c>
      <c r="K6351" s="97">
        <v>364</v>
      </c>
      <c r="L6351" s="170" t="s">
        <v>7446</v>
      </c>
    </row>
    <row r="6352" spans="1:12" hidden="1" x14ac:dyDescent="0.2">
      <c r="A6352" s="3">
        <v>6346</v>
      </c>
      <c r="B6352" s="97">
        <v>7410</v>
      </c>
      <c r="C6352" s="98" t="s">
        <v>8023</v>
      </c>
      <c r="D6352" s="97">
        <v>100</v>
      </c>
      <c r="E6352" s="97"/>
      <c r="F6352" s="97" t="s">
        <v>5902</v>
      </c>
      <c r="G6352" s="160">
        <v>23131507</v>
      </c>
      <c r="H6352" s="557">
        <v>5198</v>
      </c>
      <c r="I6352" s="97" t="s">
        <v>693</v>
      </c>
      <c r="J6352" s="309">
        <v>45078</v>
      </c>
      <c r="K6352" s="97">
        <v>364</v>
      </c>
      <c r="L6352" s="170" t="s">
        <v>7446</v>
      </c>
    </row>
    <row r="6353" spans="1:12" hidden="1" x14ac:dyDescent="0.2">
      <c r="A6353" s="3">
        <v>6347</v>
      </c>
      <c r="B6353" s="97">
        <v>7410</v>
      </c>
      <c r="C6353" s="98" t="s">
        <v>8024</v>
      </c>
      <c r="D6353" s="97">
        <v>100</v>
      </c>
      <c r="E6353" s="97"/>
      <c r="F6353" s="97" t="s">
        <v>5902</v>
      </c>
      <c r="G6353" s="160">
        <v>31191501</v>
      </c>
      <c r="H6353" s="557">
        <v>36725</v>
      </c>
      <c r="I6353" s="97" t="s">
        <v>693</v>
      </c>
      <c r="J6353" s="309">
        <v>45078</v>
      </c>
      <c r="K6353" s="97">
        <v>364</v>
      </c>
      <c r="L6353" s="170" t="s">
        <v>7446</v>
      </c>
    </row>
    <row r="6354" spans="1:12" hidden="1" x14ac:dyDescent="0.2">
      <c r="A6354" s="3">
        <v>6348</v>
      </c>
      <c r="B6354" s="97">
        <v>7410</v>
      </c>
      <c r="C6354" s="98" t="s">
        <v>8025</v>
      </c>
      <c r="D6354" s="97">
        <v>100</v>
      </c>
      <c r="E6354" s="97"/>
      <c r="F6354" s="97" t="s">
        <v>5902</v>
      </c>
      <c r="G6354" s="160">
        <v>31191501</v>
      </c>
      <c r="H6354" s="557">
        <v>39437</v>
      </c>
      <c r="I6354" s="97" t="s">
        <v>693</v>
      </c>
      <c r="J6354" s="309">
        <v>45078</v>
      </c>
      <c r="K6354" s="97">
        <v>364</v>
      </c>
      <c r="L6354" s="170" t="s">
        <v>7446</v>
      </c>
    </row>
    <row r="6355" spans="1:12" hidden="1" x14ac:dyDescent="0.2">
      <c r="A6355" s="3">
        <v>6349</v>
      </c>
      <c r="B6355" s="97">
        <v>7410</v>
      </c>
      <c r="C6355" s="98" t="s">
        <v>8026</v>
      </c>
      <c r="D6355" s="97">
        <v>100</v>
      </c>
      <c r="E6355" s="97"/>
      <c r="F6355" s="97" t="s">
        <v>5902</v>
      </c>
      <c r="G6355" s="160">
        <v>31191501</v>
      </c>
      <c r="H6355" s="557">
        <v>40115</v>
      </c>
      <c r="I6355" s="97" t="s">
        <v>693</v>
      </c>
      <c r="J6355" s="309">
        <v>45078</v>
      </c>
      <c r="K6355" s="97">
        <v>364</v>
      </c>
      <c r="L6355" s="170" t="s">
        <v>7446</v>
      </c>
    </row>
    <row r="6356" spans="1:12" hidden="1" x14ac:dyDescent="0.2">
      <c r="A6356" s="3">
        <v>6350</v>
      </c>
      <c r="B6356" s="97">
        <v>7410</v>
      </c>
      <c r="C6356" s="98" t="s">
        <v>8027</v>
      </c>
      <c r="D6356" s="97">
        <v>100</v>
      </c>
      <c r="E6356" s="97"/>
      <c r="F6356" s="97" t="s">
        <v>5902</v>
      </c>
      <c r="G6356" s="160">
        <v>31191501</v>
      </c>
      <c r="H6356" s="557">
        <v>4859</v>
      </c>
      <c r="I6356" s="97" t="s">
        <v>693</v>
      </c>
      <c r="J6356" s="309">
        <v>45078</v>
      </c>
      <c r="K6356" s="97">
        <v>364</v>
      </c>
      <c r="L6356" s="170" t="s">
        <v>7446</v>
      </c>
    </row>
    <row r="6357" spans="1:12" hidden="1" x14ac:dyDescent="0.2">
      <c r="A6357" s="3">
        <v>6351</v>
      </c>
      <c r="B6357" s="97">
        <v>7410</v>
      </c>
      <c r="C6357" s="98" t="s">
        <v>8028</v>
      </c>
      <c r="D6357" s="97">
        <v>100</v>
      </c>
      <c r="E6357" s="97"/>
      <c r="F6357" s="97" t="s">
        <v>5902</v>
      </c>
      <c r="G6357" s="160">
        <v>23131508</v>
      </c>
      <c r="H6357" s="557">
        <v>39437</v>
      </c>
      <c r="I6357" s="97" t="s">
        <v>693</v>
      </c>
      <c r="J6357" s="309">
        <v>45078</v>
      </c>
      <c r="K6357" s="97">
        <v>364</v>
      </c>
      <c r="L6357" s="170" t="s">
        <v>7446</v>
      </c>
    </row>
    <row r="6358" spans="1:12" hidden="1" x14ac:dyDescent="0.2">
      <c r="A6358" s="3">
        <v>6352</v>
      </c>
      <c r="B6358" s="97">
        <v>7410</v>
      </c>
      <c r="C6358" s="98" t="s">
        <v>8029</v>
      </c>
      <c r="D6358" s="97">
        <v>100</v>
      </c>
      <c r="E6358" s="97"/>
      <c r="F6358" s="97" t="s">
        <v>5902</v>
      </c>
      <c r="G6358" s="160">
        <v>23131508</v>
      </c>
      <c r="H6358" s="557">
        <v>39437</v>
      </c>
      <c r="I6358" s="97" t="s">
        <v>693</v>
      </c>
      <c r="J6358" s="309">
        <v>45078</v>
      </c>
      <c r="K6358" s="97">
        <v>364</v>
      </c>
      <c r="L6358" s="170" t="s">
        <v>7446</v>
      </c>
    </row>
    <row r="6359" spans="1:12" hidden="1" x14ac:dyDescent="0.2">
      <c r="A6359" s="3">
        <v>6353</v>
      </c>
      <c r="B6359" s="97">
        <v>7410</v>
      </c>
      <c r="C6359" s="98" t="s">
        <v>8030</v>
      </c>
      <c r="D6359" s="97">
        <v>100</v>
      </c>
      <c r="E6359" s="97"/>
      <c r="F6359" s="97" t="s">
        <v>5902</v>
      </c>
      <c r="G6359" s="160">
        <v>31191501</v>
      </c>
      <c r="H6359" s="557">
        <v>39437</v>
      </c>
      <c r="I6359" s="97" t="s">
        <v>693</v>
      </c>
      <c r="J6359" s="309">
        <v>45078</v>
      </c>
      <c r="K6359" s="97">
        <v>364</v>
      </c>
      <c r="L6359" s="170" t="s">
        <v>7446</v>
      </c>
    </row>
    <row r="6360" spans="1:12" hidden="1" x14ac:dyDescent="0.2">
      <c r="A6360" s="3">
        <v>6354</v>
      </c>
      <c r="B6360" s="97">
        <v>7410</v>
      </c>
      <c r="C6360" s="98" t="s">
        <v>8031</v>
      </c>
      <c r="D6360" s="97">
        <v>100</v>
      </c>
      <c r="E6360" s="97"/>
      <c r="F6360" s="97" t="s">
        <v>5902</v>
      </c>
      <c r="G6360" s="160">
        <v>23131507</v>
      </c>
      <c r="H6360" s="557">
        <v>39437</v>
      </c>
      <c r="I6360" s="97" t="s">
        <v>693</v>
      </c>
      <c r="J6360" s="309">
        <v>45078</v>
      </c>
      <c r="K6360" s="97">
        <v>364</v>
      </c>
      <c r="L6360" s="170" t="s">
        <v>7446</v>
      </c>
    </row>
    <row r="6361" spans="1:12" hidden="1" x14ac:dyDescent="0.2">
      <c r="A6361" s="3">
        <v>6355</v>
      </c>
      <c r="B6361" s="97">
        <v>7410</v>
      </c>
      <c r="C6361" s="98" t="s">
        <v>8032</v>
      </c>
      <c r="D6361" s="97">
        <v>100</v>
      </c>
      <c r="E6361" s="97"/>
      <c r="F6361" s="97" t="s">
        <v>5902</v>
      </c>
      <c r="G6361" s="160">
        <v>31191501</v>
      </c>
      <c r="H6361" s="557">
        <v>39437</v>
      </c>
      <c r="I6361" s="97" t="s">
        <v>693</v>
      </c>
      <c r="J6361" s="309">
        <v>45078</v>
      </c>
      <c r="K6361" s="97">
        <v>364</v>
      </c>
      <c r="L6361" s="170" t="s">
        <v>7446</v>
      </c>
    </row>
    <row r="6362" spans="1:12" hidden="1" x14ac:dyDescent="0.2">
      <c r="A6362" s="3">
        <v>6356</v>
      </c>
      <c r="B6362" s="97">
        <v>7410</v>
      </c>
      <c r="C6362" s="98" t="s">
        <v>8033</v>
      </c>
      <c r="D6362" s="97">
        <v>100</v>
      </c>
      <c r="E6362" s="97"/>
      <c r="F6362" s="97" t="s">
        <v>5902</v>
      </c>
      <c r="G6362" s="160">
        <v>23131507</v>
      </c>
      <c r="H6362" s="557">
        <v>39437</v>
      </c>
      <c r="I6362" s="97" t="s">
        <v>693</v>
      </c>
      <c r="J6362" s="309">
        <v>45078</v>
      </c>
      <c r="K6362" s="97">
        <v>364</v>
      </c>
      <c r="L6362" s="170" t="s">
        <v>7446</v>
      </c>
    </row>
    <row r="6363" spans="1:12" ht="51" hidden="1" x14ac:dyDescent="0.2">
      <c r="A6363" s="3">
        <v>6357</v>
      </c>
      <c r="B6363" s="97">
        <v>7410</v>
      </c>
      <c r="C6363" s="98" t="s">
        <v>8034</v>
      </c>
      <c r="D6363" s="97">
        <v>2</v>
      </c>
      <c r="E6363" s="97"/>
      <c r="F6363" s="97" t="s">
        <v>5902</v>
      </c>
      <c r="G6363" s="160">
        <v>24101611</v>
      </c>
      <c r="H6363" s="557">
        <v>95554</v>
      </c>
      <c r="I6363" s="97" t="s">
        <v>693</v>
      </c>
      <c r="J6363" s="309">
        <v>45078</v>
      </c>
      <c r="K6363" s="97">
        <v>364</v>
      </c>
      <c r="L6363" s="170" t="s">
        <v>7446</v>
      </c>
    </row>
    <row r="6364" spans="1:12" ht="51" hidden="1" x14ac:dyDescent="0.2">
      <c r="A6364" s="3">
        <v>6358</v>
      </c>
      <c r="B6364" s="97">
        <v>7410</v>
      </c>
      <c r="C6364" s="98" t="s">
        <v>8035</v>
      </c>
      <c r="D6364" s="97">
        <v>2</v>
      </c>
      <c r="E6364" s="97"/>
      <c r="F6364" s="97" t="s">
        <v>5902</v>
      </c>
      <c r="G6364" s="160">
        <v>24101611</v>
      </c>
      <c r="H6364" s="557">
        <v>150182</v>
      </c>
      <c r="I6364" s="97" t="s">
        <v>693</v>
      </c>
      <c r="J6364" s="309">
        <v>45078</v>
      </c>
      <c r="K6364" s="97">
        <v>364</v>
      </c>
      <c r="L6364" s="170" t="s">
        <v>7446</v>
      </c>
    </row>
    <row r="6365" spans="1:12" ht="51" hidden="1" x14ac:dyDescent="0.2">
      <c r="A6365" s="3">
        <v>6359</v>
      </c>
      <c r="B6365" s="97">
        <v>7410</v>
      </c>
      <c r="C6365" s="98" t="s">
        <v>8036</v>
      </c>
      <c r="D6365" s="97">
        <v>2</v>
      </c>
      <c r="E6365" s="97"/>
      <c r="F6365" s="97" t="s">
        <v>5902</v>
      </c>
      <c r="G6365" s="160">
        <v>24101611</v>
      </c>
      <c r="H6365" s="557">
        <v>221232</v>
      </c>
      <c r="I6365" s="97" t="s">
        <v>693</v>
      </c>
      <c r="J6365" s="309">
        <v>45078</v>
      </c>
      <c r="K6365" s="97">
        <v>364</v>
      </c>
      <c r="L6365" s="170" t="s">
        <v>7446</v>
      </c>
    </row>
    <row r="6366" spans="1:12" ht="51" hidden="1" x14ac:dyDescent="0.2">
      <c r="A6366" s="3">
        <v>6360</v>
      </c>
      <c r="B6366" s="97">
        <v>7410</v>
      </c>
      <c r="C6366" s="98" t="s">
        <v>8037</v>
      </c>
      <c r="D6366" s="97">
        <v>2</v>
      </c>
      <c r="E6366" s="97"/>
      <c r="F6366" s="97" t="s">
        <v>5902</v>
      </c>
      <c r="G6366" s="160">
        <v>24101611</v>
      </c>
      <c r="H6366" s="557">
        <v>59597</v>
      </c>
      <c r="I6366" s="97" t="s">
        <v>693</v>
      </c>
      <c r="J6366" s="309">
        <v>45078</v>
      </c>
      <c r="K6366" s="97">
        <v>364</v>
      </c>
      <c r="L6366" s="170" t="s">
        <v>7446</v>
      </c>
    </row>
    <row r="6367" spans="1:12" ht="38.25" hidden="1" x14ac:dyDescent="0.2">
      <c r="A6367" s="3">
        <v>6361</v>
      </c>
      <c r="B6367" s="97">
        <v>7410</v>
      </c>
      <c r="C6367" s="98" t="s">
        <v>8038</v>
      </c>
      <c r="D6367" s="97">
        <v>2</v>
      </c>
      <c r="E6367" s="97"/>
      <c r="F6367" s="97" t="s">
        <v>5902</v>
      </c>
      <c r="G6367" s="160">
        <v>24101611</v>
      </c>
      <c r="H6367" s="557">
        <v>137842</v>
      </c>
      <c r="I6367" s="97" t="s">
        <v>693</v>
      </c>
      <c r="J6367" s="309">
        <v>45078</v>
      </c>
      <c r="K6367" s="97">
        <v>364</v>
      </c>
      <c r="L6367" s="98" t="s">
        <v>7446</v>
      </c>
    </row>
    <row r="6368" spans="1:12" ht="25.5" hidden="1" x14ac:dyDescent="0.2">
      <c r="A6368" s="3">
        <v>6362</v>
      </c>
      <c r="B6368" s="97">
        <v>7410</v>
      </c>
      <c r="C6368" s="98" t="s">
        <v>8039</v>
      </c>
      <c r="D6368" s="97">
        <v>3</v>
      </c>
      <c r="E6368" s="97"/>
      <c r="F6368" s="97" t="s">
        <v>5902</v>
      </c>
      <c r="G6368" s="160">
        <v>24141501</v>
      </c>
      <c r="H6368" s="557">
        <v>36600</v>
      </c>
      <c r="I6368" s="97" t="s">
        <v>2186</v>
      </c>
      <c r="J6368" s="309">
        <v>45261</v>
      </c>
      <c r="K6368" s="97">
        <v>364</v>
      </c>
      <c r="L6368" s="98" t="s">
        <v>8040</v>
      </c>
    </row>
    <row r="6369" spans="1:12" ht="102" hidden="1" x14ac:dyDescent="0.2">
      <c r="A6369" s="3">
        <v>6363</v>
      </c>
      <c r="B6369" s="97">
        <v>7410</v>
      </c>
      <c r="C6369" s="98" t="s">
        <v>8041</v>
      </c>
      <c r="D6369" s="97">
        <v>5</v>
      </c>
      <c r="E6369" s="97"/>
      <c r="F6369" s="97" t="s">
        <v>5902</v>
      </c>
      <c r="G6369" s="160">
        <v>49121502</v>
      </c>
      <c r="H6369" s="557">
        <v>18400</v>
      </c>
      <c r="I6369" s="97" t="s">
        <v>2186</v>
      </c>
      <c r="J6369" s="309">
        <v>45261</v>
      </c>
      <c r="K6369" s="160">
        <v>364</v>
      </c>
      <c r="L6369" s="98" t="s">
        <v>8042</v>
      </c>
    </row>
    <row r="6370" spans="1:12" ht="89.25" hidden="1" x14ac:dyDescent="0.2">
      <c r="A6370" s="3">
        <v>6364</v>
      </c>
      <c r="B6370" s="97">
        <v>7410</v>
      </c>
      <c r="C6370" s="98" t="s">
        <v>8043</v>
      </c>
      <c r="D6370" s="97">
        <v>5</v>
      </c>
      <c r="E6370" s="97"/>
      <c r="F6370" s="97" t="s">
        <v>5902</v>
      </c>
      <c r="G6370" s="160">
        <v>49121502</v>
      </c>
      <c r="H6370" s="557">
        <v>9228</v>
      </c>
      <c r="I6370" s="97" t="s">
        <v>2186</v>
      </c>
      <c r="J6370" s="309">
        <v>45261</v>
      </c>
      <c r="K6370" s="160">
        <v>364</v>
      </c>
      <c r="L6370" s="98" t="s">
        <v>8042</v>
      </c>
    </row>
    <row r="6371" spans="1:12" ht="63.75" hidden="1" x14ac:dyDescent="0.2">
      <c r="A6371" s="3">
        <v>6365</v>
      </c>
      <c r="B6371" s="97">
        <v>7410</v>
      </c>
      <c r="C6371" s="98" t="s">
        <v>8044</v>
      </c>
      <c r="D6371" s="97" t="s">
        <v>8045</v>
      </c>
      <c r="E6371" s="97"/>
      <c r="F6371" s="97" t="s">
        <v>5902</v>
      </c>
      <c r="G6371" s="160">
        <v>31201534</v>
      </c>
      <c r="H6371" s="557">
        <v>100000</v>
      </c>
      <c r="I6371" s="97" t="s">
        <v>2186</v>
      </c>
      <c r="J6371" s="309">
        <v>45261</v>
      </c>
      <c r="K6371" s="160">
        <v>364</v>
      </c>
      <c r="L6371" s="98" t="s">
        <v>8046</v>
      </c>
    </row>
    <row r="6372" spans="1:12" ht="51" hidden="1" x14ac:dyDescent="0.2">
      <c r="A6372" s="3">
        <v>6366</v>
      </c>
      <c r="B6372" s="97">
        <v>7410</v>
      </c>
      <c r="C6372" s="98" t="s">
        <v>8047</v>
      </c>
      <c r="D6372" s="97">
        <v>10</v>
      </c>
      <c r="E6372" s="97"/>
      <c r="F6372" s="97" t="s">
        <v>5902</v>
      </c>
      <c r="G6372" s="160">
        <v>40141731</v>
      </c>
      <c r="H6372" s="557">
        <v>15500</v>
      </c>
      <c r="I6372" s="97" t="s">
        <v>2186</v>
      </c>
      <c r="J6372" s="309">
        <v>45261</v>
      </c>
      <c r="K6372" s="97">
        <v>364</v>
      </c>
      <c r="L6372" s="98" t="s">
        <v>8048</v>
      </c>
    </row>
    <row r="6373" spans="1:12" ht="51" hidden="1" x14ac:dyDescent="0.2">
      <c r="A6373" s="3">
        <v>6367</v>
      </c>
      <c r="B6373" s="97">
        <v>7410</v>
      </c>
      <c r="C6373" s="98" t="s">
        <v>8049</v>
      </c>
      <c r="D6373" s="97">
        <v>10</v>
      </c>
      <c r="E6373" s="97"/>
      <c r="F6373" s="97" t="s">
        <v>5902</v>
      </c>
      <c r="G6373" s="160">
        <v>40141731</v>
      </c>
      <c r="H6373" s="557">
        <v>21000</v>
      </c>
      <c r="I6373" s="97" t="s">
        <v>2186</v>
      </c>
      <c r="J6373" s="309">
        <v>45261</v>
      </c>
      <c r="K6373" s="160">
        <v>364</v>
      </c>
      <c r="L6373" s="98" t="s">
        <v>8048</v>
      </c>
    </row>
    <row r="6374" spans="1:12" hidden="1" x14ac:dyDescent="0.2">
      <c r="A6374" s="3">
        <v>6368</v>
      </c>
      <c r="B6374" s="97">
        <v>7410</v>
      </c>
      <c r="C6374" s="98" t="s">
        <v>8050</v>
      </c>
      <c r="D6374" s="97">
        <v>2</v>
      </c>
      <c r="E6374" s="97"/>
      <c r="F6374" s="97" t="s">
        <v>5902</v>
      </c>
      <c r="G6374" s="160">
        <v>31201514</v>
      </c>
      <c r="H6374" s="557">
        <v>1000</v>
      </c>
      <c r="I6374" s="97" t="s">
        <v>693</v>
      </c>
      <c r="J6374" s="309">
        <v>45261</v>
      </c>
      <c r="K6374" s="160">
        <v>364</v>
      </c>
      <c r="L6374" s="170" t="s">
        <v>7837</v>
      </c>
    </row>
    <row r="6375" spans="1:12" ht="25.5" hidden="1" x14ac:dyDescent="0.2">
      <c r="A6375" s="3">
        <v>6369</v>
      </c>
      <c r="B6375" s="97">
        <v>7410</v>
      </c>
      <c r="C6375" s="98" t="s">
        <v>8053</v>
      </c>
      <c r="D6375" s="97">
        <v>20</v>
      </c>
      <c r="E6375" s="97"/>
      <c r="F6375" s="97" t="s">
        <v>5902</v>
      </c>
      <c r="G6375" s="160">
        <v>46181548</v>
      </c>
      <c r="H6375" s="557">
        <v>1700000</v>
      </c>
      <c r="I6375" s="97" t="s">
        <v>2186</v>
      </c>
      <c r="J6375" s="309">
        <v>45170</v>
      </c>
      <c r="K6375" s="160">
        <v>365</v>
      </c>
      <c r="L6375" s="170" t="s">
        <v>8054</v>
      </c>
    </row>
    <row r="6376" spans="1:12" ht="38.25" hidden="1" x14ac:dyDescent="0.2">
      <c r="A6376" s="3">
        <v>6370</v>
      </c>
      <c r="B6376" s="97">
        <v>7410</v>
      </c>
      <c r="C6376" s="98" t="s">
        <v>8055</v>
      </c>
      <c r="D6376" s="97">
        <v>26</v>
      </c>
      <c r="E6376" s="97"/>
      <c r="F6376" s="97" t="s">
        <v>5902</v>
      </c>
      <c r="G6376" s="160">
        <v>46181540</v>
      </c>
      <c r="H6376" s="557">
        <v>312000</v>
      </c>
      <c r="I6376" s="97" t="s">
        <v>2186</v>
      </c>
      <c r="J6376" s="309">
        <v>45170</v>
      </c>
      <c r="K6376" s="97">
        <v>365</v>
      </c>
      <c r="L6376" s="170" t="s">
        <v>8054</v>
      </c>
    </row>
    <row r="6377" spans="1:12" ht="25.5" hidden="1" x14ac:dyDescent="0.2">
      <c r="A6377" s="3">
        <v>6371</v>
      </c>
      <c r="B6377" s="97">
        <v>7410</v>
      </c>
      <c r="C6377" s="98" t="s">
        <v>8056</v>
      </c>
      <c r="D6377" s="97">
        <v>5</v>
      </c>
      <c r="E6377" s="97"/>
      <c r="F6377" s="97" t="s">
        <v>5902</v>
      </c>
      <c r="G6377" s="160">
        <v>46181703</v>
      </c>
      <c r="H6377" s="557">
        <v>41399</v>
      </c>
      <c r="I6377" s="97" t="s">
        <v>693</v>
      </c>
      <c r="J6377" s="309">
        <v>45078</v>
      </c>
      <c r="K6377" s="97">
        <v>365</v>
      </c>
      <c r="L6377" s="170" t="s">
        <v>7446</v>
      </c>
    </row>
    <row r="6378" spans="1:12" ht="25.5" hidden="1" x14ac:dyDescent="0.2">
      <c r="A6378" s="3">
        <v>6372</v>
      </c>
      <c r="B6378" s="97">
        <v>7410</v>
      </c>
      <c r="C6378" s="98" t="s">
        <v>8057</v>
      </c>
      <c r="D6378" s="97">
        <v>5</v>
      </c>
      <c r="E6378" s="97"/>
      <c r="F6378" s="97" t="s">
        <v>5902</v>
      </c>
      <c r="G6378" s="160">
        <v>46181703</v>
      </c>
      <c r="H6378" s="557">
        <v>29592</v>
      </c>
      <c r="I6378" s="97" t="s">
        <v>693</v>
      </c>
      <c r="J6378" s="309">
        <v>45078</v>
      </c>
      <c r="K6378" s="97">
        <v>365</v>
      </c>
      <c r="L6378" s="170" t="s">
        <v>7446</v>
      </c>
    </row>
    <row r="6379" spans="1:12" ht="76.5" hidden="1" x14ac:dyDescent="0.2">
      <c r="A6379" s="3">
        <v>6373</v>
      </c>
      <c r="B6379" s="97">
        <v>7410</v>
      </c>
      <c r="C6379" s="98" t="s">
        <v>8058</v>
      </c>
      <c r="D6379" s="97">
        <v>5</v>
      </c>
      <c r="E6379" s="97"/>
      <c r="F6379" s="97" t="s">
        <v>5902</v>
      </c>
      <c r="G6379" s="160">
        <v>43211902</v>
      </c>
      <c r="H6379" s="557">
        <v>94606</v>
      </c>
      <c r="I6379" s="97" t="s">
        <v>693</v>
      </c>
      <c r="J6379" s="309">
        <v>45078</v>
      </c>
      <c r="K6379" s="97">
        <v>365</v>
      </c>
      <c r="L6379" s="170" t="s">
        <v>7446</v>
      </c>
    </row>
    <row r="6380" spans="1:12" ht="76.5" hidden="1" x14ac:dyDescent="0.2">
      <c r="A6380" s="3">
        <v>6374</v>
      </c>
      <c r="B6380" s="97">
        <v>7410</v>
      </c>
      <c r="C6380" s="98" t="s">
        <v>8059</v>
      </c>
      <c r="D6380" s="97">
        <v>5</v>
      </c>
      <c r="E6380" s="97"/>
      <c r="F6380" s="97" t="s">
        <v>5902</v>
      </c>
      <c r="G6380" s="160">
        <v>43211902</v>
      </c>
      <c r="H6380" s="557">
        <v>130030</v>
      </c>
      <c r="I6380" s="97" t="s">
        <v>693</v>
      </c>
      <c r="J6380" s="309">
        <v>45078</v>
      </c>
      <c r="K6380" s="97">
        <v>365</v>
      </c>
      <c r="L6380" s="170" t="s">
        <v>7446</v>
      </c>
    </row>
    <row r="6381" spans="1:12" ht="76.5" hidden="1" x14ac:dyDescent="0.2">
      <c r="A6381" s="3">
        <v>6375</v>
      </c>
      <c r="B6381" s="97">
        <v>7410</v>
      </c>
      <c r="C6381" s="98" t="s">
        <v>8060</v>
      </c>
      <c r="D6381" s="97">
        <v>10</v>
      </c>
      <c r="E6381" s="97"/>
      <c r="F6381" s="97" t="s">
        <v>5902</v>
      </c>
      <c r="G6381" s="160">
        <v>46181811</v>
      </c>
      <c r="H6381" s="557">
        <v>57630</v>
      </c>
      <c r="I6381" s="97" t="s">
        <v>693</v>
      </c>
      <c r="J6381" s="309">
        <v>45078</v>
      </c>
      <c r="K6381" s="97">
        <v>365</v>
      </c>
      <c r="L6381" s="170" t="s">
        <v>7446</v>
      </c>
    </row>
    <row r="6382" spans="1:12" ht="63.75" hidden="1" x14ac:dyDescent="0.2">
      <c r="A6382" s="3">
        <v>6376</v>
      </c>
      <c r="B6382" s="97">
        <v>7410</v>
      </c>
      <c r="C6382" s="98" t="s">
        <v>8061</v>
      </c>
      <c r="D6382" s="97">
        <v>10</v>
      </c>
      <c r="E6382" s="97"/>
      <c r="F6382" s="97" t="s">
        <v>5902</v>
      </c>
      <c r="G6382" s="160">
        <v>46181811</v>
      </c>
      <c r="H6382" s="557">
        <v>16385</v>
      </c>
      <c r="I6382" s="97" t="s">
        <v>693</v>
      </c>
      <c r="J6382" s="309">
        <v>45078</v>
      </c>
      <c r="K6382" s="97">
        <v>365</v>
      </c>
      <c r="L6382" s="170" t="s">
        <v>7446</v>
      </c>
    </row>
    <row r="6383" spans="1:12" ht="38.25" hidden="1" x14ac:dyDescent="0.2">
      <c r="A6383" s="3">
        <v>6377</v>
      </c>
      <c r="B6383" s="97">
        <v>7410</v>
      </c>
      <c r="C6383" s="98" t="s">
        <v>8062</v>
      </c>
      <c r="D6383" s="160">
        <v>12</v>
      </c>
      <c r="E6383" s="160"/>
      <c r="F6383" s="97" t="s">
        <v>5902</v>
      </c>
      <c r="G6383" s="160">
        <v>46181901</v>
      </c>
      <c r="H6383" s="557">
        <v>720000</v>
      </c>
      <c r="I6383" s="97" t="s">
        <v>693</v>
      </c>
      <c r="J6383" s="309">
        <v>45078</v>
      </c>
      <c r="K6383" s="97">
        <v>365</v>
      </c>
      <c r="L6383" s="170" t="s">
        <v>7976</v>
      </c>
    </row>
    <row r="6384" spans="1:12" hidden="1" x14ac:dyDescent="0.2">
      <c r="A6384" s="3">
        <v>6378</v>
      </c>
      <c r="B6384" s="97">
        <v>7410</v>
      </c>
      <c r="C6384" s="98" t="s">
        <v>37</v>
      </c>
      <c r="D6384" s="160" t="s">
        <v>8063</v>
      </c>
      <c r="E6384" s="160"/>
      <c r="F6384" s="97" t="s">
        <v>5902</v>
      </c>
      <c r="G6384" s="160">
        <v>50201706</v>
      </c>
      <c r="H6384" s="557">
        <v>264000</v>
      </c>
      <c r="I6384" s="97" t="s">
        <v>720</v>
      </c>
      <c r="J6384" s="309">
        <v>45261</v>
      </c>
      <c r="K6384" s="97">
        <v>374</v>
      </c>
      <c r="L6384" s="170" t="s">
        <v>7976</v>
      </c>
    </row>
    <row r="6385" spans="1:12" hidden="1" x14ac:dyDescent="0.2">
      <c r="A6385" s="3">
        <v>6379</v>
      </c>
      <c r="B6385" s="97">
        <v>7410</v>
      </c>
      <c r="C6385" s="98" t="s">
        <v>42</v>
      </c>
      <c r="D6385" s="160" t="s">
        <v>8064</v>
      </c>
      <c r="E6385" s="160"/>
      <c r="F6385" s="97" t="s">
        <v>5902</v>
      </c>
      <c r="G6385" s="160">
        <v>50161509</v>
      </c>
      <c r="H6385" s="557">
        <v>86000</v>
      </c>
      <c r="I6385" s="97" t="s">
        <v>720</v>
      </c>
      <c r="J6385" s="309">
        <v>45261</v>
      </c>
      <c r="K6385" s="97">
        <v>374</v>
      </c>
      <c r="L6385" s="170" t="s">
        <v>7976</v>
      </c>
    </row>
    <row r="6386" spans="1:12" ht="25.5" hidden="1" x14ac:dyDescent="0.2">
      <c r="A6386" s="3">
        <v>6380</v>
      </c>
      <c r="B6386" s="97" t="s">
        <v>9029</v>
      </c>
      <c r="C6386" s="98" t="s">
        <v>6567</v>
      </c>
      <c r="D6386" s="97">
        <v>18</v>
      </c>
      <c r="E6386" s="97"/>
      <c r="F6386" s="97" t="s">
        <v>5902</v>
      </c>
      <c r="G6386" s="160" t="s">
        <v>5383</v>
      </c>
      <c r="H6386" s="557">
        <v>81000</v>
      </c>
      <c r="I6386" s="97" t="s">
        <v>2183</v>
      </c>
      <c r="J6386" s="160" t="s">
        <v>5951</v>
      </c>
      <c r="K6386" s="160">
        <v>116</v>
      </c>
      <c r="L6386" s="160" t="s">
        <v>9030</v>
      </c>
    </row>
    <row r="6387" spans="1:12" ht="25.5" hidden="1" x14ac:dyDescent="0.2">
      <c r="A6387" s="3">
        <v>6381</v>
      </c>
      <c r="B6387" s="97" t="s">
        <v>9029</v>
      </c>
      <c r="C6387" s="98" t="s">
        <v>6303</v>
      </c>
      <c r="D6387" s="97">
        <v>20</v>
      </c>
      <c r="E6387" s="97"/>
      <c r="F6387" s="97" t="s">
        <v>5902</v>
      </c>
      <c r="G6387" s="160" t="s">
        <v>6304</v>
      </c>
      <c r="H6387" s="557">
        <v>30000</v>
      </c>
      <c r="I6387" s="97" t="s">
        <v>295</v>
      </c>
      <c r="J6387" s="160" t="s">
        <v>5951</v>
      </c>
      <c r="K6387" s="160">
        <v>250</v>
      </c>
      <c r="L6387" s="160" t="s">
        <v>71</v>
      </c>
    </row>
    <row r="6388" spans="1:12" ht="51" hidden="1" x14ac:dyDescent="0.2">
      <c r="A6388" s="3">
        <v>6382</v>
      </c>
      <c r="B6388" s="97" t="s">
        <v>9029</v>
      </c>
      <c r="C6388" s="98" t="s">
        <v>9031</v>
      </c>
      <c r="D6388" s="97">
        <v>2</v>
      </c>
      <c r="E6388" s="97"/>
      <c r="F6388" s="97" t="s">
        <v>5902</v>
      </c>
      <c r="G6388" s="160" t="s">
        <v>9032</v>
      </c>
      <c r="H6388" s="557">
        <v>30000</v>
      </c>
      <c r="I6388" s="97" t="s">
        <v>295</v>
      </c>
      <c r="J6388" s="160" t="s">
        <v>5951</v>
      </c>
      <c r="K6388" s="160">
        <v>250</v>
      </c>
      <c r="L6388" s="160" t="s">
        <v>5976</v>
      </c>
    </row>
    <row r="6389" spans="1:12" ht="25.5" hidden="1" x14ac:dyDescent="0.2">
      <c r="A6389" s="3">
        <v>6383</v>
      </c>
      <c r="B6389" s="97" t="s">
        <v>9029</v>
      </c>
      <c r="C6389" s="98" t="s">
        <v>6561</v>
      </c>
      <c r="D6389" s="97">
        <v>10</v>
      </c>
      <c r="E6389" s="97"/>
      <c r="F6389" s="97" t="s">
        <v>5902</v>
      </c>
      <c r="G6389" s="160" t="s">
        <v>6562</v>
      </c>
      <c r="H6389" s="557">
        <v>20000</v>
      </c>
      <c r="I6389" s="97" t="s">
        <v>295</v>
      </c>
      <c r="J6389" s="160" t="s">
        <v>5951</v>
      </c>
      <c r="K6389" s="160">
        <v>250</v>
      </c>
      <c r="L6389" s="160" t="s">
        <v>6563</v>
      </c>
    </row>
    <row r="6390" spans="1:12" ht="25.5" hidden="1" x14ac:dyDescent="0.2">
      <c r="A6390" s="3">
        <v>6384</v>
      </c>
      <c r="B6390" s="97" t="s">
        <v>9029</v>
      </c>
      <c r="C6390" s="98" t="s">
        <v>6307</v>
      </c>
      <c r="D6390" s="97">
        <v>251</v>
      </c>
      <c r="E6390" s="97"/>
      <c r="F6390" s="97" t="s">
        <v>5902</v>
      </c>
      <c r="G6390" s="160" t="s">
        <v>6309</v>
      </c>
      <c r="H6390" s="557">
        <v>199545</v>
      </c>
      <c r="I6390" s="97" t="s">
        <v>301</v>
      </c>
      <c r="J6390" s="160" t="s">
        <v>5951</v>
      </c>
      <c r="K6390" s="160">
        <v>259</v>
      </c>
      <c r="L6390" s="160" t="s">
        <v>6565</v>
      </c>
    </row>
    <row r="6391" spans="1:12" ht="25.5" hidden="1" x14ac:dyDescent="0.2">
      <c r="A6391" s="3">
        <v>6385</v>
      </c>
      <c r="B6391" s="97" t="s">
        <v>9029</v>
      </c>
      <c r="C6391" s="98" t="s">
        <v>6731</v>
      </c>
      <c r="D6391" s="97">
        <v>3</v>
      </c>
      <c r="E6391" s="97"/>
      <c r="F6391" s="97" t="s">
        <v>5902</v>
      </c>
      <c r="G6391" s="160" t="s">
        <v>6670</v>
      </c>
      <c r="H6391" s="557">
        <v>75000</v>
      </c>
      <c r="I6391" s="97" t="s">
        <v>364</v>
      </c>
      <c r="J6391" s="160" t="s">
        <v>5951</v>
      </c>
      <c r="K6391" s="160">
        <v>304</v>
      </c>
      <c r="L6391" s="160" t="s">
        <v>9033</v>
      </c>
    </row>
    <row r="6392" spans="1:12" ht="38.25" hidden="1" x14ac:dyDescent="0.2">
      <c r="A6392" s="3">
        <v>6386</v>
      </c>
      <c r="B6392" s="97" t="s">
        <v>9029</v>
      </c>
      <c r="C6392" s="98" t="s">
        <v>6664</v>
      </c>
      <c r="D6392" s="97">
        <v>50</v>
      </c>
      <c r="E6392" s="97"/>
      <c r="F6392" s="97" t="s">
        <v>5902</v>
      </c>
      <c r="G6392" s="160" t="s">
        <v>6665</v>
      </c>
      <c r="H6392" s="557">
        <v>20000</v>
      </c>
      <c r="I6392" s="97" t="s">
        <v>364</v>
      </c>
      <c r="J6392" s="160" t="s">
        <v>5951</v>
      </c>
      <c r="K6392" s="160">
        <v>304</v>
      </c>
      <c r="L6392" s="160" t="s">
        <v>9034</v>
      </c>
    </row>
    <row r="6393" spans="1:12" ht="38.25" hidden="1" x14ac:dyDescent="0.2">
      <c r="A6393" s="3">
        <v>6387</v>
      </c>
      <c r="B6393" s="97" t="s">
        <v>9029</v>
      </c>
      <c r="C6393" s="98" t="s">
        <v>6667</v>
      </c>
      <c r="D6393" s="97">
        <v>50</v>
      </c>
      <c r="E6393" s="97"/>
      <c r="F6393" s="97" t="s">
        <v>5902</v>
      </c>
      <c r="G6393" s="160" t="s">
        <v>6665</v>
      </c>
      <c r="H6393" s="557">
        <v>20000</v>
      </c>
      <c r="I6393" s="97" t="s">
        <v>364</v>
      </c>
      <c r="J6393" s="160" t="s">
        <v>5951</v>
      </c>
      <c r="K6393" s="160">
        <v>304</v>
      </c>
      <c r="L6393" s="160" t="s">
        <v>9034</v>
      </c>
    </row>
    <row r="6394" spans="1:12" ht="38.25" hidden="1" x14ac:dyDescent="0.2">
      <c r="A6394" s="3">
        <v>6388</v>
      </c>
      <c r="B6394" s="97" t="s">
        <v>9029</v>
      </c>
      <c r="C6394" s="98" t="s">
        <v>6668</v>
      </c>
      <c r="D6394" s="97">
        <v>50</v>
      </c>
      <c r="E6394" s="97"/>
      <c r="F6394" s="97" t="s">
        <v>5902</v>
      </c>
      <c r="G6394" s="160" t="s">
        <v>6665</v>
      </c>
      <c r="H6394" s="557">
        <v>20000</v>
      </c>
      <c r="I6394" s="97" t="s">
        <v>364</v>
      </c>
      <c r="J6394" s="160" t="s">
        <v>5951</v>
      </c>
      <c r="K6394" s="160">
        <v>304</v>
      </c>
      <c r="L6394" s="160" t="s">
        <v>9034</v>
      </c>
    </row>
    <row r="6395" spans="1:12" ht="38.25" hidden="1" x14ac:dyDescent="0.2">
      <c r="A6395" s="3">
        <v>6389</v>
      </c>
      <c r="B6395" s="97" t="s">
        <v>9029</v>
      </c>
      <c r="C6395" s="98" t="s">
        <v>6669</v>
      </c>
      <c r="D6395" s="97">
        <v>2</v>
      </c>
      <c r="E6395" s="97"/>
      <c r="F6395" s="97" t="s">
        <v>5902</v>
      </c>
      <c r="G6395" s="160" t="s">
        <v>6670</v>
      </c>
      <c r="H6395" s="557">
        <v>50000</v>
      </c>
      <c r="I6395" s="97" t="s">
        <v>364</v>
      </c>
      <c r="J6395" s="160" t="s">
        <v>5951</v>
      </c>
      <c r="K6395" s="160">
        <v>304</v>
      </c>
      <c r="L6395" s="160" t="s">
        <v>9034</v>
      </c>
    </row>
    <row r="6396" spans="1:12" ht="25.5" hidden="1" x14ac:dyDescent="0.2">
      <c r="A6396" s="3">
        <v>6390</v>
      </c>
      <c r="B6396" s="97" t="s">
        <v>9029</v>
      </c>
      <c r="C6396" s="98" t="s">
        <v>6674</v>
      </c>
      <c r="D6396" s="97">
        <v>8</v>
      </c>
      <c r="E6396" s="97"/>
      <c r="F6396" s="97" t="s">
        <v>5902</v>
      </c>
      <c r="G6396" s="160" t="s">
        <v>6675</v>
      </c>
      <c r="H6396" s="557">
        <v>12960</v>
      </c>
      <c r="I6396" s="97" t="s">
        <v>364</v>
      </c>
      <c r="J6396" s="160" t="s">
        <v>5951</v>
      </c>
      <c r="K6396" s="160">
        <v>304</v>
      </c>
      <c r="L6396" s="160" t="s">
        <v>9034</v>
      </c>
    </row>
    <row r="6397" spans="1:12" hidden="1" x14ac:dyDescent="0.2">
      <c r="A6397" s="3">
        <v>6391</v>
      </c>
      <c r="B6397" s="97" t="s">
        <v>9029</v>
      </c>
      <c r="C6397" s="98" t="s">
        <v>6735</v>
      </c>
      <c r="D6397" s="97">
        <v>10</v>
      </c>
      <c r="E6397" s="97"/>
      <c r="F6397" s="97" t="s">
        <v>5902</v>
      </c>
      <c r="G6397" s="160" t="s">
        <v>6670</v>
      </c>
      <c r="H6397" s="557">
        <v>27500</v>
      </c>
      <c r="I6397" s="97" t="s">
        <v>364</v>
      </c>
      <c r="J6397" s="160" t="s">
        <v>5951</v>
      </c>
      <c r="K6397" s="160">
        <v>304</v>
      </c>
      <c r="L6397" s="160" t="s">
        <v>9034</v>
      </c>
    </row>
    <row r="6398" spans="1:12" ht="25.5" hidden="1" x14ac:dyDescent="0.2">
      <c r="A6398" s="3">
        <v>6392</v>
      </c>
      <c r="B6398" s="97" t="s">
        <v>9029</v>
      </c>
      <c r="C6398" s="98" t="s">
        <v>9035</v>
      </c>
      <c r="D6398" s="97">
        <v>15</v>
      </c>
      <c r="E6398" s="97"/>
      <c r="F6398" s="97" t="s">
        <v>5902</v>
      </c>
      <c r="G6398" s="166" t="s">
        <v>6683</v>
      </c>
      <c r="H6398" s="557">
        <v>26250</v>
      </c>
      <c r="I6398" s="97" t="s">
        <v>364</v>
      </c>
      <c r="J6398" s="160" t="s">
        <v>5951</v>
      </c>
      <c r="K6398" s="97">
        <v>304</v>
      </c>
      <c r="L6398" s="160" t="s">
        <v>9034</v>
      </c>
    </row>
    <row r="6399" spans="1:12" hidden="1" x14ac:dyDescent="0.2">
      <c r="A6399" s="3">
        <v>6393</v>
      </c>
      <c r="B6399" s="97" t="s">
        <v>9029</v>
      </c>
      <c r="C6399" s="98" t="s">
        <v>9036</v>
      </c>
      <c r="D6399" s="97">
        <v>10</v>
      </c>
      <c r="E6399" s="97"/>
      <c r="F6399" s="97" t="s">
        <v>5902</v>
      </c>
      <c r="G6399" s="166" t="s">
        <v>6679</v>
      </c>
      <c r="H6399" s="557">
        <v>18500</v>
      </c>
      <c r="I6399" s="97" t="s">
        <v>364</v>
      </c>
      <c r="J6399" s="160" t="s">
        <v>5951</v>
      </c>
      <c r="K6399" s="97">
        <v>304</v>
      </c>
      <c r="L6399" s="160" t="s">
        <v>9034</v>
      </c>
    </row>
    <row r="6400" spans="1:12" ht="25.5" hidden="1" x14ac:dyDescent="0.2">
      <c r="A6400" s="3">
        <v>6394</v>
      </c>
      <c r="B6400" s="97" t="s">
        <v>9029</v>
      </c>
      <c r="C6400" s="98" t="s">
        <v>9037</v>
      </c>
      <c r="D6400" s="97">
        <v>10</v>
      </c>
      <c r="E6400" s="97"/>
      <c r="F6400" s="97" t="s">
        <v>5902</v>
      </c>
      <c r="G6400" s="166" t="s">
        <v>6681</v>
      </c>
      <c r="H6400" s="557">
        <v>14000</v>
      </c>
      <c r="I6400" s="97" t="s">
        <v>364</v>
      </c>
      <c r="J6400" s="160" t="s">
        <v>5951</v>
      </c>
      <c r="K6400" s="97">
        <v>304</v>
      </c>
      <c r="L6400" s="160" t="s">
        <v>9034</v>
      </c>
    </row>
    <row r="6401" spans="1:12" hidden="1" x14ac:dyDescent="0.2">
      <c r="A6401" s="3">
        <v>6395</v>
      </c>
      <c r="B6401" s="97" t="s">
        <v>9029</v>
      </c>
      <c r="C6401" s="98" t="s">
        <v>9038</v>
      </c>
      <c r="D6401" s="97">
        <v>10</v>
      </c>
      <c r="E6401" s="97"/>
      <c r="F6401" s="97" t="s">
        <v>5902</v>
      </c>
      <c r="G6401" s="166" t="s">
        <v>9039</v>
      </c>
      <c r="H6401" s="557">
        <v>12000</v>
      </c>
      <c r="I6401" s="97" t="s">
        <v>364</v>
      </c>
      <c r="J6401" s="160" t="s">
        <v>5951</v>
      </c>
      <c r="K6401" s="97">
        <v>304</v>
      </c>
      <c r="L6401" s="160" t="s">
        <v>9034</v>
      </c>
    </row>
    <row r="6402" spans="1:12" ht="25.5" hidden="1" x14ac:dyDescent="0.2">
      <c r="A6402" s="3">
        <v>6396</v>
      </c>
      <c r="B6402" s="97" t="s">
        <v>9029</v>
      </c>
      <c r="C6402" s="98" t="s">
        <v>6623</v>
      </c>
      <c r="D6402" s="97">
        <v>1</v>
      </c>
      <c r="E6402" s="97"/>
      <c r="F6402" s="97" t="s">
        <v>5902</v>
      </c>
      <c r="G6402" s="160" t="s">
        <v>6625</v>
      </c>
      <c r="H6402" s="557">
        <v>2250</v>
      </c>
      <c r="I6402" s="97" t="s">
        <v>35</v>
      </c>
      <c r="J6402" s="160" t="s">
        <v>5951</v>
      </c>
      <c r="K6402" s="160">
        <v>314</v>
      </c>
      <c r="L6402" s="160" t="s">
        <v>6620</v>
      </c>
    </row>
    <row r="6403" spans="1:12" ht="25.5" hidden="1" x14ac:dyDescent="0.2">
      <c r="A6403" s="3">
        <v>6397</v>
      </c>
      <c r="B6403" s="97" t="s">
        <v>9029</v>
      </c>
      <c r="C6403" s="98" t="s">
        <v>6637</v>
      </c>
      <c r="D6403" s="97">
        <v>1</v>
      </c>
      <c r="E6403" s="97"/>
      <c r="F6403" s="97" t="s">
        <v>5902</v>
      </c>
      <c r="G6403" s="160" t="s">
        <v>6638</v>
      </c>
      <c r="H6403" s="557">
        <v>1835</v>
      </c>
      <c r="I6403" s="97" t="s">
        <v>35</v>
      </c>
      <c r="J6403" s="160" t="s">
        <v>5951</v>
      </c>
      <c r="K6403" s="160">
        <v>314</v>
      </c>
      <c r="L6403" s="160" t="s">
        <v>6620</v>
      </c>
    </row>
    <row r="6404" spans="1:12" ht="38.25" hidden="1" x14ac:dyDescent="0.2">
      <c r="A6404" s="3">
        <v>6398</v>
      </c>
      <c r="B6404" s="97" t="s">
        <v>9029</v>
      </c>
      <c r="C6404" s="98" t="s">
        <v>6368</v>
      </c>
      <c r="D6404" s="97">
        <v>200</v>
      </c>
      <c r="E6404" s="97"/>
      <c r="F6404" s="97" t="s">
        <v>5902</v>
      </c>
      <c r="G6404" s="160" t="s">
        <v>6370</v>
      </c>
      <c r="H6404" s="557">
        <v>1930</v>
      </c>
      <c r="I6404" s="97" t="s">
        <v>35</v>
      </c>
      <c r="J6404" s="160" t="s">
        <v>5951</v>
      </c>
      <c r="K6404" s="160">
        <v>314</v>
      </c>
      <c r="L6404" s="160" t="s">
        <v>6620</v>
      </c>
    </row>
    <row r="6405" spans="1:12" ht="38.25" hidden="1" x14ac:dyDescent="0.2">
      <c r="A6405" s="3">
        <v>6399</v>
      </c>
      <c r="B6405" s="97" t="s">
        <v>9029</v>
      </c>
      <c r="C6405" s="98" t="s">
        <v>6372</v>
      </c>
      <c r="D6405" s="97">
        <v>100</v>
      </c>
      <c r="E6405" s="97"/>
      <c r="F6405" s="97" t="s">
        <v>5902</v>
      </c>
      <c r="G6405" s="160" t="s">
        <v>6370</v>
      </c>
      <c r="H6405" s="557">
        <v>1510</v>
      </c>
      <c r="I6405" s="97" t="s">
        <v>35</v>
      </c>
      <c r="J6405" s="160" t="s">
        <v>5951</v>
      </c>
      <c r="K6405" s="160">
        <v>314</v>
      </c>
      <c r="L6405" s="160" t="s">
        <v>6620</v>
      </c>
    </row>
    <row r="6406" spans="1:12" ht="38.25" hidden="1" x14ac:dyDescent="0.2">
      <c r="A6406" s="3">
        <v>6400</v>
      </c>
      <c r="B6406" s="97" t="s">
        <v>9029</v>
      </c>
      <c r="C6406" s="98" t="s">
        <v>6374</v>
      </c>
      <c r="D6406" s="97">
        <v>200</v>
      </c>
      <c r="E6406" s="97"/>
      <c r="F6406" s="97" t="s">
        <v>5902</v>
      </c>
      <c r="G6406" s="160" t="s">
        <v>6370</v>
      </c>
      <c r="H6406" s="557">
        <v>2770</v>
      </c>
      <c r="I6406" s="97" t="s">
        <v>35</v>
      </c>
      <c r="J6406" s="160" t="s">
        <v>5951</v>
      </c>
      <c r="K6406" s="160">
        <v>314</v>
      </c>
      <c r="L6406" s="160" t="s">
        <v>6620</v>
      </c>
    </row>
    <row r="6407" spans="1:12" ht="25.5" hidden="1" x14ac:dyDescent="0.2">
      <c r="A6407" s="3">
        <v>6401</v>
      </c>
      <c r="B6407" s="97" t="s">
        <v>9029</v>
      </c>
      <c r="C6407" s="98" t="s">
        <v>6375</v>
      </c>
      <c r="D6407" s="97">
        <v>200</v>
      </c>
      <c r="E6407" s="97"/>
      <c r="F6407" s="97" t="s">
        <v>5902</v>
      </c>
      <c r="G6407" s="160" t="s">
        <v>6376</v>
      </c>
      <c r="H6407" s="557">
        <v>1680</v>
      </c>
      <c r="I6407" s="97" t="s">
        <v>35</v>
      </c>
      <c r="J6407" s="160" t="s">
        <v>5951</v>
      </c>
      <c r="K6407" s="160">
        <v>314</v>
      </c>
      <c r="L6407" s="160" t="s">
        <v>6620</v>
      </c>
    </row>
    <row r="6408" spans="1:12" ht="38.25" hidden="1" x14ac:dyDescent="0.2">
      <c r="A6408" s="3">
        <v>6402</v>
      </c>
      <c r="B6408" s="97" t="s">
        <v>9029</v>
      </c>
      <c r="C6408" s="98" t="s">
        <v>6377</v>
      </c>
      <c r="D6408" s="97">
        <v>100</v>
      </c>
      <c r="E6408" s="97"/>
      <c r="F6408" s="97" t="s">
        <v>5902</v>
      </c>
      <c r="G6408" s="160" t="s">
        <v>6376</v>
      </c>
      <c r="H6408" s="557">
        <v>900</v>
      </c>
      <c r="I6408" s="97" t="s">
        <v>35</v>
      </c>
      <c r="J6408" s="160" t="s">
        <v>5951</v>
      </c>
      <c r="K6408" s="160">
        <v>314</v>
      </c>
      <c r="L6408" s="160" t="s">
        <v>6620</v>
      </c>
    </row>
    <row r="6409" spans="1:12" ht="25.5" hidden="1" x14ac:dyDescent="0.2">
      <c r="A6409" s="3">
        <v>6403</v>
      </c>
      <c r="B6409" s="97" t="s">
        <v>9029</v>
      </c>
      <c r="C6409" s="98" t="s">
        <v>6378</v>
      </c>
      <c r="D6409" s="97">
        <v>200</v>
      </c>
      <c r="E6409" s="97"/>
      <c r="F6409" s="97" t="s">
        <v>5902</v>
      </c>
      <c r="G6409" s="160" t="s">
        <v>6376</v>
      </c>
      <c r="H6409" s="557">
        <v>2800</v>
      </c>
      <c r="I6409" s="97" t="s">
        <v>35</v>
      </c>
      <c r="J6409" s="160" t="s">
        <v>5951</v>
      </c>
      <c r="K6409" s="160">
        <v>314</v>
      </c>
      <c r="L6409" s="160" t="s">
        <v>6620</v>
      </c>
    </row>
    <row r="6410" spans="1:12" ht="25.5" hidden="1" x14ac:dyDescent="0.2">
      <c r="A6410" s="3">
        <v>6404</v>
      </c>
      <c r="B6410" s="97" t="s">
        <v>9029</v>
      </c>
      <c r="C6410" s="98" t="s">
        <v>6379</v>
      </c>
      <c r="D6410" s="97">
        <v>3</v>
      </c>
      <c r="E6410" s="97"/>
      <c r="F6410" s="97" t="s">
        <v>5902</v>
      </c>
      <c r="G6410" s="160" t="s">
        <v>6380</v>
      </c>
      <c r="H6410" s="557">
        <v>68850</v>
      </c>
      <c r="I6410" s="97" t="s">
        <v>35</v>
      </c>
      <c r="J6410" s="160" t="s">
        <v>5951</v>
      </c>
      <c r="K6410" s="160">
        <v>314</v>
      </c>
      <c r="L6410" s="160" t="s">
        <v>6639</v>
      </c>
    </row>
    <row r="6411" spans="1:12" ht="140.25" hidden="1" x14ac:dyDescent="0.2">
      <c r="A6411" s="3">
        <v>6405</v>
      </c>
      <c r="B6411" s="97" t="s">
        <v>9029</v>
      </c>
      <c r="C6411" s="98" t="s">
        <v>9040</v>
      </c>
      <c r="D6411" s="97">
        <v>28</v>
      </c>
      <c r="E6411" s="97"/>
      <c r="F6411" s="97" t="s">
        <v>5902</v>
      </c>
      <c r="G6411" s="160" t="s">
        <v>9041</v>
      </c>
      <c r="H6411" s="557">
        <v>56000</v>
      </c>
      <c r="I6411" s="97" t="s">
        <v>495</v>
      </c>
      <c r="J6411" s="160" t="s">
        <v>5951</v>
      </c>
      <c r="K6411" s="160">
        <v>319</v>
      </c>
      <c r="L6411" s="160" t="s">
        <v>9042</v>
      </c>
    </row>
    <row r="6412" spans="1:12" ht="114.75" hidden="1" x14ac:dyDescent="0.2">
      <c r="A6412" s="3">
        <v>6406</v>
      </c>
      <c r="B6412" s="97" t="s">
        <v>9029</v>
      </c>
      <c r="C6412" s="98" t="s">
        <v>9043</v>
      </c>
      <c r="D6412" s="97">
        <v>22</v>
      </c>
      <c r="E6412" s="97"/>
      <c r="F6412" s="97" t="s">
        <v>5902</v>
      </c>
      <c r="G6412" s="160" t="s">
        <v>9044</v>
      </c>
      <c r="H6412" s="557">
        <v>40700</v>
      </c>
      <c r="I6412" s="97" t="s">
        <v>35</v>
      </c>
      <c r="J6412" s="160" t="s">
        <v>5951</v>
      </c>
      <c r="K6412" s="160">
        <v>319</v>
      </c>
      <c r="L6412" s="423" t="s">
        <v>9042</v>
      </c>
    </row>
    <row r="6413" spans="1:12" hidden="1" x14ac:dyDescent="0.2">
      <c r="A6413" s="3">
        <v>6407</v>
      </c>
      <c r="B6413" s="97" t="s">
        <v>9029</v>
      </c>
      <c r="C6413" s="98" t="s">
        <v>6411</v>
      </c>
      <c r="D6413" s="97">
        <v>4</v>
      </c>
      <c r="E6413" s="97"/>
      <c r="F6413" s="97" t="s">
        <v>5902</v>
      </c>
      <c r="G6413" s="160" t="s">
        <v>6615</v>
      </c>
      <c r="H6413" s="557">
        <v>16600</v>
      </c>
      <c r="I6413" s="97" t="s">
        <v>505</v>
      </c>
      <c r="J6413" s="160" t="s">
        <v>5951</v>
      </c>
      <c r="K6413" s="160">
        <v>324</v>
      </c>
      <c r="L6413" s="160" t="s">
        <v>6599</v>
      </c>
    </row>
    <row r="6414" spans="1:12" hidden="1" x14ac:dyDescent="0.2">
      <c r="A6414" s="3">
        <v>6408</v>
      </c>
      <c r="B6414" s="97" t="s">
        <v>9029</v>
      </c>
      <c r="C6414" s="98" t="s">
        <v>6414</v>
      </c>
      <c r="D6414" s="97">
        <v>10</v>
      </c>
      <c r="E6414" s="97"/>
      <c r="F6414" s="97" t="s">
        <v>5902</v>
      </c>
      <c r="G6414" s="160" t="s">
        <v>6616</v>
      </c>
      <c r="H6414" s="557">
        <v>3000</v>
      </c>
      <c r="I6414" s="97" t="s">
        <v>505</v>
      </c>
      <c r="J6414" s="160" t="s">
        <v>5951</v>
      </c>
      <c r="K6414" s="160">
        <v>324</v>
      </c>
      <c r="L6414" s="160" t="s">
        <v>6599</v>
      </c>
    </row>
    <row r="6415" spans="1:12" hidden="1" x14ac:dyDescent="0.2">
      <c r="A6415" s="3">
        <v>6409</v>
      </c>
      <c r="B6415" s="97" t="s">
        <v>9029</v>
      </c>
      <c r="C6415" s="98" t="s">
        <v>6416</v>
      </c>
      <c r="D6415" s="97">
        <v>10</v>
      </c>
      <c r="E6415" s="97"/>
      <c r="F6415" s="97" t="s">
        <v>5902</v>
      </c>
      <c r="G6415" s="160" t="s">
        <v>6617</v>
      </c>
      <c r="H6415" s="557">
        <v>2200</v>
      </c>
      <c r="I6415" s="97" t="s">
        <v>505</v>
      </c>
      <c r="J6415" s="160" t="s">
        <v>5951</v>
      </c>
      <c r="K6415" s="160">
        <v>324</v>
      </c>
      <c r="L6415" s="160" t="s">
        <v>6599</v>
      </c>
    </row>
    <row r="6416" spans="1:12" ht="25.5" hidden="1" x14ac:dyDescent="0.2">
      <c r="A6416" s="3">
        <v>6410</v>
      </c>
      <c r="B6416" s="97" t="s">
        <v>9029</v>
      </c>
      <c r="C6416" s="98" t="s">
        <v>6418</v>
      </c>
      <c r="D6416" s="97">
        <v>10</v>
      </c>
      <c r="E6416" s="97"/>
      <c r="F6416" s="97" t="s">
        <v>5902</v>
      </c>
      <c r="G6416" s="160" t="s">
        <v>6618</v>
      </c>
      <c r="H6416" s="557">
        <v>2300</v>
      </c>
      <c r="I6416" s="97" t="s">
        <v>505</v>
      </c>
      <c r="J6416" s="160" t="s">
        <v>5951</v>
      </c>
      <c r="K6416" s="160">
        <v>324</v>
      </c>
      <c r="L6416" s="160" t="s">
        <v>6599</v>
      </c>
    </row>
    <row r="6417" spans="1:12" ht="25.5" hidden="1" x14ac:dyDescent="0.2">
      <c r="A6417" s="3">
        <v>6411</v>
      </c>
      <c r="B6417" s="97" t="s">
        <v>9029</v>
      </c>
      <c r="C6417" s="98" t="s">
        <v>6420</v>
      </c>
      <c r="D6417" s="97">
        <v>10</v>
      </c>
      <c r="E6417" s="97"/>
      <c r="F6417" s="97" t="s">
        <v>5902</v>
      </c>
      <c r="G6417" s="160" t="s">
        <v>6619</v>
      </c>
      <c r="H6417" s="557">
        <v>2100</v>
      </c>
      <c r="I6417" s="97" t="s">
        <v>505</v>
      </c>
      <c r="J6417" s="160" t="s">
        <v>5951</v>
      </c>
      <c r="K6417" s="160">
        <v>324</v>
      </c>
      <c r="L6417" s="160" t="s">
        <v>6599</v>
      </c>
    </row>
    <row r="6418" spans="1:12" hidden="1" x14ac:dyDescent="0.2">
      <c r="A6418" s="3">
        <v>6412</v>
      </c>
      <c r="B6418" s="97" t="s">
        <v>9029</v>
      </c>
      <c r="C6418" s="98" t="s">
        <v>6748</v>
      </c>
      <c r="D6418" s="97">
        <v>3</v>
      </c>
      <c r="E6418" s="97"/>
      <c r="F6418" s="97" t="s">
        <v>5902</v>
      </c>
      <c r="G6418" s="160" t="s">
        <v>6749</v>
      </c>
      <c r="H6418" s="557">
        <v>31770</v>
      </c>
      <c r="I6418" s="97" t="s">
        <v>505</v>
      </c>
      <c r="J6418" s="160" t="s">
        <v>5951</v>
      </c>
      <c r="K6418" s="160">
        <v>324</v>
      </c>
      <c r="L6418" s="160" t="s">
        <v>6599</v>
      </c>
    </row>
    <row r="6419" spans="1:12" ht="25.5" hidden="1" x14ac:dyDescent="0.2">
      <c r="A6419" s="3">
        <v>6413</v>
      </c>
      <c r="B6419" s="97" t="s">
        <v>9029</v>
      </c>
      <c r="C6419" s="98" t="s">
        <v>6750</v>
      </c>
      <c r="D6419" s="97">
        <v>3</v>
      </c>
      <c r="E6419" s="97"/>
      <c r="F6419" s="97" t="s">
        <v>5902</v>
      </c>
      <c r="G6419" s="160" t="s">
        <v>6751</v>
      </c>
      <c r="H6419" s="557">
        <v>39030</v>
      </c>
      <c r="I6419" s="97" t="s">
        <v>505</v>
      </c>
      <c r="J6419" s="160" t="s">
        <v>5951</v>
      </c>
      <c r="K6419" s="160">
        <v>324</v>
      </c>
      <c r="L6419" s="160" t="s">
        <v>6599</v>
      </c>
    </row>
    <row r="6420" spans="1:12" hidden="1" x14ac:dyDescent="0.2">
      <c r="A6420" s="3">
        <v>6414</v>
      </c>
      <c r="B6420" s="97" t="s">
        <v>9029</v>
      </c>
      <c r="C6420" s="98" t="s">
        <v>6754</v>
      </c>
      <c r="D6420" s="97">
        <v>4</v>
      </c>
      <c r="E6420" s="97"/>
      <c r="F6420" s="97" t="s">
        <v>5902</v>
      </c>
      <c r="G6420" s="160" t="s">
        <v>6755</v>
      </c>
      <c r="H6420" s="557">
        <v>11000</v>
      </c>
      <c r="I6420" s="97" t="s">
        <v>505</v>
      </c>
      <c r="J6420" s="160" t="s">
        <v>5951</v>
      </c>
      <c r="K6420" s="160">
        <v>324</v>
      </c>
      <c r="L6420" s="160" t="s">
        <v>6599</v>
      </c>
    </row>
    <row r="6421" spans="1:12" ht="25.5" hidden="1" x14ac:dyDescent="0.2">
      <c r="A6421" s="3">
        <v>6415</v>
      </c>
      <c r="B6421" s="97" t="s">
        <v>9029</v>
      </c>
      <c r="C6421" s="98" t="s">
        <v>6758</v>
      </c>
      <c r="D6421" s="97">
        <v>1</v>
      </c>
      <c r="E6421" s="97"/>
      <c r="F6421" s="97" t="s">
        <v>5902</v>
      </c>
      <c r="G6421" s="160" t="s">
        <v>6759</v>
      </c>
      <c r="H6421" s="557">
        <v>37670</v>
      </c>
      <c r="I6421" s="97" t="s">
        <v>505</v>
      </c>
      <c r="J6421" s="160" t="s">
        <v>5951</v>
      </c>
      <c r="K6421" s="160">
        <v>324</v>
      </c>
      <c r="L6421" s="160" t="s">
        <v>6599</v>
      </c>
    </row>
    <row r="6422" spans="1:12" ht="25.5" hidden="1" x14ac:dyDescent="0.2">
      <c r="A6422" s="3">
        <v>6416</v>
      </c>
      <c r="B6422" s="97" t="s">
        <v>9029</v>
      </c>
      <c r="C6422" s="98" t="s">
        <v>6779</v>
      </c>
      <c r="D6422" s="97">
        <v>4</v>
      </c>
      <c r="E6422" s="97"/>
      <c r="F6422" s="97" t="s">
        <v>5902</v>
      </c>
      <c r="G6422" s="160" t="s">
        <v>6510</v>
      </c>
      <c r="H6422" s="557">
        <v>22000</v>
      </c>
      <c r="I6422" s="97" t="s">
        <v>693</v>
      </c>
      <c r="J6422" s="160" t="s">
        <v>5951</v>
      </c>
      <c r="K6422" s="160">
        <v>364</v>
      </c>
      <c r="L6422" s="160" t="s">
        <v>9045</v>
      </c>
    </row>
    <row r="6423" spans="1:12" ht="25.5" hidden="1" x14ac:dyDescent="0.2">
      <c r="A6423" s="3">
        <v>6417</v>
      </c>
      <c r="B6423" s="97" t="s">
        <v>9029</v>
      </c>
      <c r="C6423" s="98" t="s">
        <v>6780</v>
      </c>
      <c r="D6423" s="97">
        <v>4</v>
      </c>
      <c r="E6423" s="97"/>
      <c r="F6423" s="97" t="s">
        <v>5902</v>
      </c>
      <c r="G6423" s="160" t="s">
        <v>6781</v>
      </c>
      <c r="H6423" s="557">
        <v>60000</v>
      </c>
      <c r="I6423" s="97" t="s">
        <v>693</v>
      </c>
      <c r="J6423" s="160" t="s">
        <v>5951</v>
      </c>
      <c r="K6423" s="160">
        <v>364</v>
      </c>
      <c r="L6423" s="160" t="s">
        <v>9046</v>
      </c>
    </row>
    <row r="6424" spans="1:12" ht="38.25" hidden="1" x14ac:dyDescent="0.2">
      <c r="A6424" s="3">
        <v>6418</v>
      </c>
      <c r="B6424" s="97" t="s">
        <v>9029</v>
      </c>
      <c r="C6424" s="98" t="s">
        <v>6782</v>
      </c>
      <c r="D6424" s="97">
        <v>4</v>
      </c>
      <c r="E6424" s="97"/>
      <c r="F6424" s="97" t="s">
        <v>5902</v>
      </c>
      <c r="G6424" s="160" t="s">
        <v>6783</v>
      </c>
      <c r="H6424" s="557">
        <v>32000</v>
      </c>
      <c r="I6424" s="97" t="s">
        <v>693</v>
      </c>
      <c r="J6424" s="160" t="s">
        <v>5951</v>
      </c>
      <c r="K6424" s="160">
        <v>364</v>
      </c>
      <c r="L6424" s="160" t="s">
        <v>9046</v>
      </c>
    </row>
    <row r="6425" spans="1:12" hidden="1" x14ac:dyDescent="0.2">
      <c r="A6425" s="3">
        <v>6419</v>
      </c>
      <c r="B6425" s="97" t="s">
        <v>9029</v>
      </c>
      <c r="C6425" s="98" t="s">
        <v>3911</v>
      </c>
      <c r="D6425" s="97">
        <v>3</v>
      </c>
      <c r="E6425" s="97"/>
      <c r="F6425" s="97" t="s">
        <v>5902</v>
      </c>
      <c r="G6425" s="160" t="s">
        <v>6777</v>
      </c>
      <c r="H6425" s="557">
        <v>19500</v>
      </c>
      <c r="I6425" s="97" t="s">
        <v>693</v>
      </c>
      <c r="J6425" s="160" t="s">
        <v>5951</v>
      </c>
      <c r="K6425" s="160">
        <v>364</v>
      </c>
      <c r="L6425" s="160" t="s">
        <v>6642</v>
      </c>
    </row>
    <row r="6426" spans="1:12" ht="38.25" hidden="1" x14ac:dyDescent="0.2">
      <c r="A6426" s="3">
        <v>6420</v>
      </c>
      <c r="B6426" s="97" t="s">
        <v>9029</v>
      </c>
      <c r="C6426" s="98" t="s">
        <v>6784</v>
      </c>
      <c r="D6426" s="97">
        <v>2</v>
      </c>
      <c r="E6426" s="97"/>
      <c r="F6426" s="97" t="s">
        <v>5902</v>
      </c>
      <c r="G6426" s="160" t="s">
        <v>6785</v>
      </c>
      <c r="H6426" s="557">
        <v>27800</v>
      </c>
      <c r="I6426" s="97" t="s">
        <v>693</v>
      </c>
      <c r="J6426" s="160" t="s">
        <v>5951</v>
      </c>
      <c r="K6426" s="160">
        <v>364</v>
      </c>
      <c r="L6426" s="160" t="s">
        <v>6786</v>
      </c>
    </row>
    <row r="6427" spans="1:12" ht="38.25" hidden="1" x14ac:dyDescent="0.2">
      <c r="A6427" s="3">
        <v>6421</v>
      </c>
      <c r="B6427" s="97" t="s">
        <v>9029</v>
      </c>
      <c r="C6427" s="98" t="s">
        <v>6787</v>
      </c>
      <c r="D6427" s="97">
        <v>10</v>
      </c>
      <c r="E6427" s="97"/>
      <c r="F6427" s="97" t="s">
        <v>5902</v>
      </c>
      <c r="G6427" s="160" t="s">
        <v>6788</v>
      </c>
      <c r="H6427" s="557">
        <v>15000</v>
      </c>
      <c r="I6427" s="97" t="s">
        <v>693</v>
      </c>
      <c r="J6427" s="160" t="s">
        <v>5951</v>
      </c>
      <c r="K6427" s="160">
        <v>364</v>
      </c>
      <c r="L6427" s="160" t="s">
        <v>6786</v>
      </c>
    </row>
    <row r="6428" spans="1:12" ht="38.25" hidden="1" x14ac:dyDescent="0.2">
      <c r="A6428" s="3">
        <v>6422</v>
      </c>
      <c r="B6428" s="97" t="s">
        <v>9029</v>
      </c>
      <c r="C6428" s="98" t="s">
        <v>6789</v>
      </c>
      <c r="D6428" s="97">
        <v>5</v>
      </c>
      <c r="E6428" s="97"/>
      <c r="F6428" s="97" t="s">
        <v>5902</v>
      </c>
      <c r="G6428" s="160" t="s">
        <v>6788</v>
      </c>
      <c r="H6428" s="557">
        <v>14500</v>
      </c>
      <c r="I6428" s="97" t="s">
        <v>693</v>
      </c>
      <c r="J6428" s="160" t="s">
        <v>5951</v>
      </c>
      <c r="K6428" s="160">
        <v>364</v>
      </c>
      <c r="L6428" s="160" t="s">
        <v>6786</v>
      </c>
    </row>
    <row r="6429" spans="1:12" ht="25.5" hidden="1" x14ac:dyDescent="0.2">
      <c r="A6429" s="3">
        <v>6423</v>
      </c>
      <c r="B6429" s="97" t="s">
        <v>9029</v>
      </c>
      <c r="C6429" s="98" t="s">
        <v>6790</v>
      </c>
      <c r="D6429" s="97">
        <v>4</v>
      </c>
      <c r="E6429" s="97"/>
      <c r="F6429" s="97" t="s">
        <v>5902</v>
      </c>
      <c r="G6429" s="160" t="s">
        <v>6791</v>
      </c>
      <c r="H6429" s="557">
        <v>11600</v>
      </c>
      <c r="I6429" s="97" t="s">
        <v>693</v>
      </c>
      <c r="J6429" s="160" t="s">
        <v>5951</v>
      </c>
      <c r="K6429" s="160">
        <v>364</v>
      </c>
      <c r="L6429" s="160" t="s">
        <v>6786</v>
      </c>
    </row>
    <row r="6430" spans="1:12" ht="38.25" hidden="1" x14ac:dyDescent="0.2">
      <c r="A6430" s="3">
        <v>6424</v>
      </c>
      <c r="B6430" s="97" t="s">
        <v>9029</v>
      </c>
      <c r="C6430" s="98" t="s">
        <v>6792</v>
      </c>
      <c r="D6430" s="97">
        <v>2</v>
      </c>
      <c r="E6430" s="97"/>
      <c r="F6430" s="97" t="s">
        <v>5902</v>
      </c>
      <c r="G6430" s="160" t="s">
        <v>6793</v>
      </c>
      <c r="H6430" s="557">
        <v>56660</v>
      </c>
      <c r="I6430" s="97" t="s">
        <v>693</v>
      </c>
      <c r="J6430" s="160" t="s">
        <v>5951</v>
      </c>
      <c r="K6430" s="160">
        <v>364</v>
      </c>
      <c r="L6430" s="160" t="s">
        <v>6786</v>
      </c>
    </row>
    <row r="6431" spans="1:12" hidden="1" x14ac:dyDescent="0.2">
      <c r="A6431" s="3">
        <v>6425</v>
      </c>
      <c r="B6431" s="97" t="s">
        <v>9029</v>
      </c>
      <c r="C6431" s="98" t="s">
        <v>6800</v>
      </c>
      <c r="D6431" s="97">
        <v>10</v>
      </c>
      <c r="E6431" s="97"/>
      <c r="F6431" s="97" t="s">
        <v>5902</v>
      </c>
      <c r="G6431" s="160" t="s">
        <v>6801</v>
      </c>
      <c r="H6431" s="557">
        <v>38200</v>
      </c>
      <c r="I6431" s="160" t="s">
        <v>720</v>
      </c>
      <c r="J6431" s="160" t="s">
        <v>5951</v>
      </c>
      <c r="K6431" s="160">
        <v>374</v>
      </c>
      <c r="L6431" s="160" t="s">
        <v>6551</v>
      </c>
    </row>
    <row r="6432" spans="1:12" hidden="1" x14ac:dyDescent="0.2">
      <c r="A6432" s="3">
        <v>6426</v>
      </c>
      <c r="B6432" s="97" t="s">
        <v>9029</v>
      </c>
      <c r="C6432" s="98" t="s">
        <v>9047</v>
      </c>
      <c r="D6432" s="97">
        <v>6</v>
      </c>
      <c r="E6432" s="97"/>
      <c r="F6432" s="97" t="s">
        <v>5902</v>
      </c>
      <c r="G6432" s="160" t="s">
        <v>6553</v>
      </c>
      <c r="H6432" s="557">
        <v>22920</v>
      </c>
      <c r="I6432" s="160" t="s">
        <v>720</v>
      </c>
      <c r="J6432" s="160" t="s">
        <v>5951</v>
      </c>
      <c r="K6432" s="160">
        <v>374</v>
      </c>
      <c r="L6432" s="160" t="s">
        <v>6551</v>
      </c>
    </row>
    <row r="6433" spans="1:12" hidden="1" x14ac:dyDescent="0.2">
      <c r="A6433" s="3">
        <v>6427</v>
      </c>
      <c r="B6433" s="97" t="s">
        <v>9048</v>
      </c>
      <c r="C6433" s="36" t="s">
        <v>8133</v>
      </c>
      <c r="D6433" s="51">
        <v>2</v>
      </c>
      <c r="E6433" s="51"/>
      <c r="F6433" s="97" t="s">
        <v>5902</v>
      </c>
      <c r="G6433" s="39" t="s">
        <v>3286</v>
      </c>
      <c r="H6433" s="639">
        <v>37500</v>
      </c>
      <c r="I6433" s="522" t="s">
        <v>1901</v>
      </c>
      <c r="J6433" s="536" t="s">
        <v>5951</v>
      </c>
      <c r="K6433" s="39">
        <v>350</v>
      </c>
      <c r="L6433" s="508" t="s">
        <v>8134</v>
      </c>
    </row>
    <row r="6434" spans="1:12" hidden="1" x14ac:dyDescent="0.2">
      <c r="A6434" s="3">
        <v>6428</v>
      </c>
      <c r="B6434" s="97" t="s">
        <v>9048</v>
      </c>
      <c r="C6434" s="36" t="s">
        <v>9049</v>
      </c>
      <c r="D6434" s="51">
        <v>3</v>
      </c>
      <c r="E6434" s="51"/>
      <c r="F6434" s="97" t="s">
        <v>5902</v>
      </c>
      <c r="G6434" s="39" t="s">
        <v>8136</v>
      </c>
      <c r="H6434" s="639">
        <v>58000</v>
      </c>
      <c r="I6434" s="522" t="s">
        <v>1901</v>
      </c>
      <c r="J6434" s="536" t="s">
        <v>5951</v>
      </c>
      <c r="K6434" s="39">
        <v>350</v>
      </c>
      <c r="L6434" s="508" t="s">
        <v>8134</v>
      </c>
    </row>
    <row r="6435" spans="1:12" hidden="1" x14ac:dyDescent="0.2">
      <c r="A6435" s="3">
        <v>6429</v>
      </c>
      <c r="B6435" s="97" t="s">
        <v>9048</v>
      </c>
      <c r="C6435" s="36" t="s">
        <v>9050</v>
      </c>
      <c r="D6435" s="51">
        <v>1</v>
      </c>
      <c r="E6435" s="51"/>
      <c r="F6435" s="97" t="s">
        <v>5902</v>
      </c>
      <c r="G6435" s="39" t="s">
        <v>8138</v>
      </c>
      <c r="H6435" s="639">
        <v>15500</v>
      </c>
      <c r="I6435" s="522" t="s">
        <v>1901</v>
      </c>
      <c r="J6435" s="536" t="s">
        <v>5951</v>
      </c>
      <c r="K6435" s="39">
        <v>350</v>
      </c>
      <c r="L6435" s="508" t="s">
        <v>8134</v>
      </c>
    </row>
    <row r="6436" spans="1:12" hidden="1" x14ac:dyDescent="0.2">
      <c r="A6436" s="3">
        <v>6430</v>
      </c>
      <c r="B6436" s="97" t="s">
        <v>9048</v>
      </c>
      <c r="C6436" s="36" t="s">
        <v>9051</v>
      </c>
      <c r="D6436" s="51">
        <v>1</v>
      </c>
      <c r="E6436" s="51"/>
      <c r="F6436" s="97" t="s">
        <v>5902</v>
      </c>
      <c r="G6436" s="39" t="s">
        <v>8140</v>
      </c>
      <c r="H6436" s="639">
        <v>36000</v>
      </c>
      <c r="I6436" s="522" t="s">
        <v>1901</v>
      </c>
      <c r="J6436" s="536" t="s">
        <v>5951</v>
      </c>
      <c r="K6436" s="39">
        <v>350</v>
      </c>
      <c r="L6436" s="508" t="s">
        <v>8134</v>
      </c>
    </row>
    <row r="6437" spans="1:12" ht="25.5" hidden="1" x14ac:dyDescent="0.2">
      <c r="A6437" s="3">
        <v>6431</v>
      </c>
      <c r="B6437" s="97" t="s">
        <v>9048</v>
      </c>
      <c r="C6437" s="36" t="s">
        <v>6554</v>
      </c>
      <c r="D6437" s="51">
        <v>20</v>
      </c>
      <c r="E6437" s="51"/>
      <c r="F6437" s="97" t="s">
        <v>5902</v>
      </c>
      <c r="G6437" s="160" t="s">
        <v>6555</v>
      </c>
      <c r="H6437" s="639">
        <v>200000</v>
      </c>
      <c r="I6437" s="522" t="s">
        <v>295</v>
      </c>
      <c r="J6437" s="536" t="s">
        <v>5951</v>
      </c>
      <c r="K6437" s="39">
        <v>248</v>
      </c>
      <c r="L6437" s="524" t="s">
        <v>6302</v>
      </c>
    </row>
    <row r="6438" spans="1:12" hidden="1" x14ac:dyDescent="0.2">
      <c r="A6438" s="3">
        <v>6432</v>
      </c>
      <c r="B6438" s="97" t="s">
        <v>9048</v>
      </c>
      <c r="C6438" s="36" t="s">
        <v>2404</v>
      </c>
      <c r="D6438" s="51">
        <v>20</v>
      </c>
      <c r="E6438" s="51"/>
      <c r="F6438" s="97" t="s">
        <v>5902</v>
      </c>
      <c r="G6438" s="39" t="s">
        <v>8141</v>
      </c>
      <c r="H6438" s="639">
        <v>35000</v>
      </c>
      <c r="I6438" s="522" t="s">
        <v>295</v>
      </c>
      <c r="J6438" s="536" t="s">
        <v>5951</v>
      </c>
      <c r="K6438" s="39">
        <v>250</v>
      </c>
      <c r="L6438" s="524" t="s">
        <v>9052</v>
      </c>
    </row>
    <row r="6439" spans="1:12" hidden="1" x14ac:dyDescent="0.2">
      <c r="A6439" s="3">
        <v>6433</v>
      </c>
      <c r="B6439" s="97" t="s">
        <v>9048</v>
      </c>
      <c r="C6439" s="36" t="s">
        <v>9053</v>
      </c>
      <c r="D6439" s="51">
        <v>20</v>
      </c>
      <c r="E6439" s="51"/>
      <c r="F6439" s="97" t="s">
        <v>5902</v>
      </c>
      <c r="G6439" s="39" t="s">
        <v>4709</v>
      </c>
      <c r="H6439" s="639">
        <v>50000</v>
      </c>
      <c r="I6439" s="522" t="s">
        <v>295</v>
      </c>
      <c r="J6439" s="536" t="s">
        <v>5951</v>
      </c>
      <c r="K6439" s="39">
        <v>250</v>
      </c>
      <c r="L6439" s="524" t="s">
        <v>9054</v>
      </c>
    </row>
    <row r="6440" spans="1:12" ht="38.25" hidden="1" x14ac:dyDescent="0.2">
      <c r="A6440" s="3">
        <v>6434</v>
      </c>
      <c r="B6440" s="97" t="s">
        <v>9048</v>
      </c>
      <c r="C6440" s="36" t="s">
        <v>8151</v>
      </c>
      <c r="D6440" s="51">
        <v>2</v>
      </c>
      <c r="E6440" s="51"/>
      <c r="F6440" s="97" t="s">
        <v>5902</v>
      </c>
      <c r="G6440" s="39" t="s">
        <v>8152</v>
      </c>
      <c r="H6440" s="639">
        <v>200000</v>
      </c>
      <c r="I6440" s="522" t="s">
        <v>301</v>
      </c>
      <c r="J6440" s="536" t="s">
        <v>5951</v>
      </c>
      <c r="K6440" s="39">
        <v>268</v>
      </c>
      <c r="L6440" s="524" t="s">
        <v>9055</v>
      </c>
    </row>
    <row r="6441" spans="1:12" hidden="1" x14ac:dyDescent="0.2">
      <c r="A6441" s="3">
        <v>6435</v>
      </c>
      <c r="B6441" s="97" t="s">
        <v>9048</v>
      </c>
      <c r="C6441" s="36" t="s">
        <v>8153</v>
      </c>
      <c r="D6441" s="51">
        <v>3</v>
      </c>
      <c r="E6441" s="51"/>
      <c r="F6441" s="97" t="s">
        <v>5902</v>
      </c>
      <c r="G6441" s="39" t="s">
        <v>8154</v>
      </c>
      <c r="H6441" s="639">
        <v>855000</v>
      </c>
      <c r="I6441" s="522" t="s">
        <v>301</v>
      </c>
      <c r="J6441" s="536" t="s">
        <v>5951</v>
      </c>
      <c r="K6441" s="39">
        <v>269</v>
      </c>
      <c r="L6441" s="524" t="s">
        <v>8155</v>
      </c>
    </row>
    <row r="6442" spans="1:12" hidden="1" x14ac:dyDescent="0.2">
      <c r="A6442" s="3">
        <v>6436</v>
      </c>
      <c r="B6442" s="97" t="s">
        <v>9048</v>
      </c>
      <c r="C6442" s="36" t="s">
        <v>8156</v>
      </c>
      <c r="D6442" s="51">
        <v>3</v>
      </c>
      <c r="E6442" s="51"/>
      <c r="F6442" s="97" t="s">
        <v>5902</v>
      </c>
      <c r="G6442" s="39" t="s">
        <v>8157</v>
      </c>
      <c r="H6442" s="639">
        <v>855000</v>
      </c>
      <c r="I6442" s="522" t="s">
        <v>301</v>
      </c>
      <c r="J6442" s="536" t="s">
        <v>5951</v>
      </c>
      <c r="K6442" s="39">
        <v>269</v>
      </c>
      <c r="L6442" s="524" t="s">
        <v>8155</v>
      </c>
    </row>
    <row r="6443" spans="1:12" hidden="1" x14ac:dyDescent="0.2">
      <c r="A6443" s="3">
        <v>6437</v>
      </c>
      <c r="B6443" s="97" t="s">
        <v>9048</v>
      </c>
      <c r="C6443" s="36" t="s">
        <v>8158</v>
      </c>
      <c r="D6443" s="51">
        <v>10</v>
      </c>
      <c r="E6443" s="51"/>
      <c r="F6443" s="97" t="s">
        <v>5902</v>
      </c>
      <c r="G6443" s="39" t="s">
        <v>8159</v>
      </c>
      <c r="H6443" s="639">
        <v>33000</v>
      </c>
      <c r="I6443" s="522" t="s">
        <v>301</v>
      </c>
      <c r="J6443" s="536" t="s">
        <v>5951</v>
      </c>
      <c r="K6443" s="39">
        <v>269</v>
      </c>
      <c r="L6443" s="524" t="s">
        <v>8160</v>
      </c>
    </row>
    <row r="6444" spans="1:12" hidden="1" x14ac:dyDescent="0.2">
      <c r="A6444" s="3">
        <v>6438</v>
      </c>
      <c r="B6444" s="97" t="s">
        <v>9048</v>
      </c>
      <c r="C6444" s="36" t="s">
        <v>8161</v>
      </c>
      <c r="D6444" s="51">
        <v>1</v>
      </c>
      <c r="E6444" s="51"/>
      <c r="F6444" s="97" t="s">
        <v>5902</v>
      </c>
      <c r="G6444" s="39" t="s">
        <v>8162</v>
      </c>
      <c r="H6444" s="639">
        <v>60000</v>
      </c>
      <c r="I6444" s="522" t="s">
        <v>301</v>
      </c>
      <c r="J6444" s="536" t="s">
        <v>5951</v>
      </c>
      <c r="K6444" s="39">
        <v>269</v>
      </c>
      <c r="L6444" s="524" t="s">
        <v>8163</v>
      </c>
    </row>
    <row r="6445" spans="1:12" hidden="1" x14ac:dyDescent="0.2">
      <c r="A6445" s="3">
        <v>6439</v>
      </c>
      <c r="B6445" s="97" t="s">
        <v>9048</v>
      </c>
      <c r="C6445" s="36" t="s">
        <v>8164</v>
      </c>
      <c r="D6445" s="51">
        <v>5</v>
      </c>
      <c r="E6445" s="51"/>
      <c r="F6445" s="97" t="s">
        <v>5902</v>
      </c>
      <c r="G6445" s="39" t="s">
        <v>8165</v>
      </c>
      <c r="H6445" s="639">
        <v>23750</v>
      </c>
      <c r="I6445" s="522" t="s">
        <v>301</v>
      </c>
      <c r="J6445" s="536" t="s">
        <v>5951</v>
      </c>
      <c r="K6445" s="39">
        <v>269</v>
      </c>
      <c r="L6445" s="524" t="s">
        <v>8166</v>
      </c>
    </row>
    <row r="6446" spans="1:12" hidden="1" x14ac:dyDescent="0.2">
      <c r="A6446" s="3">
        <v>6440</v>
      </c>
      <c r="B6446" s="97" t="s">
        <v>9048</v>
      </c>
      <c r="C6446" s="36" t="s">
        <v>8167</v>
      </c>
      <c r="D6446" s="51">
        <v>5</v>
      </c>
      <c r="E6446" s="51"/>
      <c r="F6446" s="97" t="s">
        <v>5902</v>
      </c>
      <c r="G6446" s="39" t="s">
        <v>8168</v>
      </c>
      <c r="H6446" s="639">
        <v>32500</v>
      </c>
      <c r="I6446" s="522" t="s">
        <v>301</v>
      </c>
      <c r="J6446" s="536" t="s">
        <v>5951</v>
      </c>
      <c r="K6446" s="39">
        <v>269</v>
      </c>
      <c r="L6446" s="524" t="s">
        <v>8166</v>
      </c>
    </row>
    <row r="6447" spans="1:12" hidden="1" x14ac:dyDescent="0.2">
      <c r="A6447" s="3">
        <v>6441</v>
      </c>
      <c r="B6447" s="97" t="s">
        <v>9048</v>
      </c>
      <c r="C6447" s="36" t="s">
        <v>9056</v>
      </c>
      <c r="D6447" s="51">
        <v>100</v>
      </c>
      <c r="E6447" s="51"/>
      <c r="F6447" s="97" t="s">
        <v>5902</v>
      </c>
      <c r="G6447" s="39" t="s">
        <v>8172</v>
      </c>
      <c r="H6447" s="639">
        <v>7500</v>
      </c>
      <c r="I6447" s="522" t="s">
        <v>2140</v>
      </c>
      <c r="J6447" s="536" t="s">
        <v>5951</v>
      </c>
      <c r="K6447" s="51">
        <v>274</v>
      </c>
      <c r="L6447" s="524" t="s">
        <v>8173</v>
      </c>
    </row>
    <row r="6448" spans="1:12" hidden="1" x14ac:dyDescent="0.2">
      <c r="A6448" s="3">
        <v>6442</v>
      </c>
      <c r="B6448" s="97" t="s">
        <v>9048</v>
      </c>
      <c r="C6448" s="36" t="s">
        <v>8174</v>
      </c>
      <c r="D6448" s="51">
        <v>10</v>
      </c>
      <c r="E6448" s="51"/>
      <c r="F6448" s="97" t="s">
        <v>5902</v>
      </c>
      <c r="G6448" s="39" t="s">
        <v>8175</v>
      </c>
      <c r="H6448" s="639">
        <v>37500</v>
      </c>
      <c r="I6448" s="522" t="s">
        <v>2140</v>
      </c>
      <c r="J6448" s="536" t="s">
        <v>5951</v>
      </c>
      <c r="K6448" s="51">
        <v>274</v>
      </c>
      <c r="L6448" s="524" t="s">
        <v>8173</v>
      </c>
    </row>
    <row r="6449" spans="1:12" hidden="1" x14ac:dyDescent="0.2">
      <c r="A6449" s="3">
        <v>6443</v>
      </c>
      <c r="B6449" s="97" t="s">
        <v>9048</v>
      </c>
      <c r="C6449" s="36" t="s">
        <v>9057</v>
      </c>
      <c r="D6449" s="51">
        <v>10</v>
      </c>
      <c r="E6449" s="51"/>
      <c r="F6449" s="97" t="s">
        <v>5902</v>
      </c>
      <c r="G6449" s="39" t="s">
        <v>8177</v>
      </c>
      <c r="H6449" s="639">
        <v>260000</v>
      </c>
      <c r="I6449" s="522" t="s">
        <v>306</v>
      </c>
      <c r="J6449" s="536" t="s">
        <v>5951</v>
      </c>
      <c r="K6449" s="51">
        <v>277</v>
      </c>
      <c r="L6449" s="524" t="s">
        <v>8178</v>
      </c>
    </row>
    <row r="6450" spans="1:12" hidden="1" x14ac:dyDescent="0.2">
      <c r="A6450" s="3">
        <v>6444</v>
      </c>
      <c r="B6450" s="97" t="s">
        <v>9048</v>
      </c>
      <c r="C6450" s="36" t="s">
        <v>1977</v>
      </c>
      <c r="D6450" s="51">
        <v>10</v>
      </c>
      <c r="E6450" s="51"/>
      <c r="F6450" s="97" t="s">
        <v>5902</v>
      </c>
      <c r="G6450" s="39" t="s">
        <v>8179</v>
      </c>
      <c r="H6450" s="639">
        <v>31700</v>
      </c>
      <c r="I6450" s="522" t="s">
        <v>306</v>
      </c>
      <c r="J6450" s="536" t="s">
        <v>5951</v>
      </c>
      <c r="K6450" s="51">
        <v>277</v>
      </c>
      <c r="L6450" s="524" t="s">
        <v>8178</v>
      </c>
    </row>
    <row r="6451" spans="1:12" hidden="1" x14ac:dyDescent="0.2">
      <c r="A6451" s="3">
        <v>6445</v>
      </c>
      <c r="B6451" s="97" t="s">
        <v>9048</v>
      </c>
      <c r="C6451" s="36" t="s">
        <v>8180</v>
      </c>
      <c r="D6451" s="51">
        <v>10</v>
      </c>
      <c r="E6451" s="51"/>
      <c r="F6451" s="97" t="s">
        <v>5902</v>
      </c>
      <c r="G6451" s="39" t="s">
        <v>8181</v>
      </c>
      <c r="H6451" s="639">
        <v>220000</v>
      </c>
      <c r="I6451" s="522" t="s">
        <v>306</v>
      </c>
      <c r="J6451" s="536" t="s">
        <v>5951</v>
      </c>
      <c r="K6451" s="51">
        <v>278</v>
      </c>
      <c r="L6451" s="524" t="s">
        <v>8178</v>
      </c>
    </row>
    <row r="6452" spans="1:12" hidden="1" x14ac:dyDescent="0.2">
      <c r="A6452" s="3">
        <v>6446</v>
      </c>
      <c r="B6452" s="97" t="s">
        <v>9048</v>
      </c>
      <c r="C6452" s="36" t="s">
        <v>9058</v>
      </c>
      <c r="D6452" s="51">
        <v>30</v>
      </c>
      <c r="E6452" s="51"/>
      <c r="F6452" s="97" t="s">
        <v>5902</v>
      </c>
      <c r="G6452" s="39" t="s">
        <v>8186</v>
      </c>
      <c r="H6452" s="639">
        <v>88500</v>
      </c>
      <c r="I6452" s="522" t="s">
        <v>306</v>
      </c>
      <c r="J6452" s="536" t="s">
        <v>5951</v>
      </c>
      <c r="K6452" s="51">
        <v>278</v>
      </c>
      <c r="L6452" s="524" t="s">
        <v>8188</v>
      </c>
    </row>
    <row r="6453" spans="1:12" hidden="1" x14ac:dyDescent="0.2">
      <c r="A6453" s="3">
        <v>6447</v>
      </c>
      <c r="B6453" s="97" t="s">
        <v>9048</v>
      </c>
      <c r="C6453" s="36" t="s">
        <v>9059</v>
      </c>
      <c r="D6453" s="51">
        <v>5</v>
      </c>
      <c r="E6453" s="51"/>
      <c r="F6453" s="97" t="s">
        <v>5902</v>
      </c>
      <c r="G6453" s="160" t="s">
        <v>6346</v>
      </c>
      <c r="H6453" s="639">
        <v>17500</v>
      </c>
      <c r="I6453" s="522" t="s">
        <v>505</v>
      </c>
      <c r="J6453" s="536" t="s">
        <v>5951</v>
      </c>
      <c r="K6453" s="51">
        <v>278</v>
      </c>
      <c r="L6453" s="524" t="s">
        <v>8178</v>
      </c>
    </row>
    <row r="6454" spans="1:12" hidden="1" x14ac:dyDescent="0.2">
      <c r="A6454" s="3">
        <v>6448</v>
      </c>
      <c r="B6454" s="97" t="s">
        <v>9048</v>
      </c>
      <c r="C6454" s="36" t="s">
        <v>8187</v>
      </c>
      <c r="D6454" s="51">
        <v>6</v>
      </c>
      <c r="E6454" s="51"/>
      <c r="F6454" s="97" t="s">
        <v>5902</v>
      </c>
      <c r="G6454" s="39" t="s">
        <v>3020</v>
      </c>
      <c r="H6454" s="639">
        <v>28242</v>
      </c>
      <c r="I6454" s="522" t="s">
        <v>306</v>
      </c>
      <c r="J6454" s="536" t="s">
        <v>5951</v>
      </c>
      <c r="K6454" s="51">
        <v>278</v>
      </c>
      <c r="L6454" s="524" t="s">
        <v>8178</v>
      </c>
    </row>
    <row r="6455" spans="1:12" hidden="1" x14ac:dyDescent="0.2">
      <c r="A6455" s="3">
        <v>6449</v>
      </c>
      <c r="B6455" s="97" t="s">
        <v>9048</v>
      </c>
      <c r="C6455" s="36" t="s">
        <v>9060</v>
      </c>
      <c r="D6455" s="51">
        <v>30</v>
      </c>
      <c r="E6455" s="51"/>
      <c r="F6455" s="97" t="s">
        <v>5902</v>
      </c>
      <c r="G6455" s="39" t="s">
        <v>8190</v>
      </c>
      <c r="H6455" s="639">
        <v>84000</v>
      </c>
      <c r="I6455" s="522" t="s">
        <v>364</v>
      </c>
      <c r="J6455" s="536" t="s">
        <v>5951</v>
      </c>
      <c r="K6455" s="51">
        <v>304</v>
      </c>
      <c r="L6455" s="524" t="s">
        <v>8178</v>
      </c>
    </row>
    <row r="6456" spans="1:12" hidden="1" x14ac:dyDescent="0.2">
      <c r="A6456" s="3">
        <v>6450</v>
      </c>
      <c r="B6456" s="97" t="s">
        <v>9048</v>
      </c>
      <c r="C6456" s="36" t="s">
        <v>8199</v>
      </c>
      <c r="D6456" s="51">
        <v>30</v>
      </c>
      <c r="E6456" s="51"/>
      <c r="F6456" s="97" t="s">
        <v>5902</v>
      </c>
      <c r="G6456" s="39" t="s">
        <v>8200</v>
      </c>
      <c r="H6456" s="639">
        <v>4500</v>
      </c>
      <c r="I6456" s="522" t="s">
        <v>364</v>
      </c>
      <c r="J6456" s="536" t="s">
        <v>5951</v>
      </c>
      <c r="K6456" s="51">
        <v>304</v>
      </c>
      <c r="L6456" s="524" t="s">
        <v>8178</v>
      </c>
    </row>
    <row r="6457" spans="1:12" hidden="1" x14ac:dyDescent="0.2">
      <c r="A6457" s="3">
        <v>6451</v>
      </c>
      <c r="B6457" s="97" t="s">
        <v>9048</v>
      </c>
      <c r="C6457" s="36" t="s">
        <v>9061</v>
      </c>
      <c r="D6457" s="51">
        <v>30</v>
      </c>
      <c r="E6457" s="51"/>
      <c r="F6457" s="97" t="s">
        <v>5902</v>
      </c>
      <c r="G6457" s="39" t="s">
        <v>8202</v>
      </c>
      <c r="H6457" s="639">
        <v>75000</v>
      </c>
      <c r="I6457" s="522" t="s">
        <v>364</v>
      </c>
      <c r="J6457" s="536" t="s">
        <v>5951</v>
      </c>
      <c r="K6457" s="51">
        <v>304</v>
      </c>
      <c r="L6457" s="524" t="s">
        <v>8178</v>
      </c>
    </row>
    <row r="6458" spans="1:12" hidden="1" x14ac:dyDescent="0.2">
      <c r="A6458" s="3">
        <v>6452</v>
      </c>
      <c r="B6458" s="97" t="s">
        <v>9048</v>
      </c>
      <c r="C6458" s="36" t="s">
        <v>9062</v>
      </c>
      <c r="D6458" s="51">
        <v>5</v>
      </c>
      <c r="E6458" s="51"/>
      <c r="F6458" s="97" t="s">
        <v>5902</v>
      </c>
      <c r="G6458" s="39" t="s">
        <v>9063</v>
      </c>
      <c r="H6458" s="639">
        <v>510000</v>
      </c>
      <c r="I6458" s="522" t="s">
        <v>364</v>
      </c>
      <c r="J6458" s="536" t="s">
        <v>5951</v>
      </c>
      <c r="K6458" s="51">
        <v>304</v>
      </c>
      <c r="L6458" s="524" t="s">
        <v>8178</v>
      </c>
    </row>
    <row r="6459" spans="1:12" hidden="1" x14ac:dyDescent="0.2">
      <c r="A6459" s="3">
        <v>6453</v>
      </c>
      <c r="B6459" s="97" t="s">
        <v>9048</v>
      </c>
      <c r="C6459" s="36" t="s">
        <v>8203</v>
      </c>
      <c r="D6459" s="51">
        <v>20</v>
      </c>
      <c r="E6459" s="51"/>
      <c r="F6459" s="97" t="s">
        <v>5902</v>
      </c>
      <c r="G6459" s="39" t="s">
        <v>6688</v>
      </c>
      <c r="H6459" s="639">
        <v>130000</v>
      </c>
      <c r="I6459" s="522" t="s">
        <v>2141</v>
      </c>
      <c r="J6459" s="536" t="s">
        <v>5951</v>
      </c>
      <c r="K6459" s="51">
        <v>309</v>
      </c>
      <c r="L6459" s="524" t="s">
        <v>8178</v>
      </c>
    </row>
    <row r="6460" spans="1:12" hidden="1" x14ac:dyDescent="0.2">
      <c r="A6460" s="3">
        <v>6454</v>
      </c>
      <c r="B6460" s="97" t="s">
        <v>9048</v>
      </c>
      <c r="C6460" s="36" t="s">
        <v>9064</v>
      </c>
      <c r="D6460" s="51">
        <v>10</v>
      </c>
      <c r="E6460" s="51"/>
      <c r="F6460" s="97" t="s">
        <v>5902</v>
      </c>
      <c r="G6460" s="39" t="s">
        <v>9065</v>
      </c>
      <c r="H6460" s="639">
        <v>65000</v>
      </c>
      <c r="I6460" s="522" t="s">
        <v>2141</v>
      </c>
      <c r="J6460" s="536" t="s">
        <v>5951</v>
      </c>
      <c r="K6460" s="51">
        <v>309</v>
      </c>
      <c r="L6460" s="524" t="s">
        <v>8178</v>
      </c>
    </row>
    <row r="6461" spans="1:12" hidden="1" x14ac:dyDescent="0.2">
      <c r="A6461" s="3">
        <v>6455</v>
      </c>
      <c r="B6461" s="97" t="s">
        <v>9048</v>
      </c>
      <c r="C6461" s="36" t="s">
        <v>9066</v>
      </c>
      <c r="D6461" s="51">
        <v>5</v>
      </c>
      <c r="E6461" s="51"/>
      <c r="F6461" s="97" t="s">
        <v>5902</v>
      </c>
      <c r="G6461" s="39" t="s">
        <v>9067</v>
      </c>
      <c r="H6461" s="639">
        <v>22500</v>
      </c>
      <c r="I6461" s="522" t="s">
        <v>2141</v>
      </c>
      <c r="J6461" s="536" t="s">
        <v>5951</v>
      </c>
      <c r="K6461" s="51">
        <v>309</v>
      </c>
      <c r="L6461" s="524" t="s">
        <v>8178</v>
      </c>
    </row>
    <row r="6462" spans="1:12" hidden="1" x14ac:dyDescent="0.2">
      <c r="A6462" s="3">
        <v>6456</v>
      </c>
      <c r="B6462" s="97" t="s">
        <v>9048</v>
      </c>
      <c r="C6462" s="36" t="s">
        <v>8204</v>
      </c>
      <c r="D6462" s="51">
        <v>20</v>
      </c>
      <c r="E6462" s="51"/>
      <c r="F6462" s="97" t="s">
        <v>5902</v>
      </c>
      <c r="G6462" s="39" t="s">
        <v>8205</v>
      </c>
      <c r="H6462" s="639">
        <v>308000</v>
      </c>
      <c r="I6462" s="522" t="s">
        <v>2141</v>
      </c>
      <c r="J6462" s="536" t="s">
        <v>5951</v>
      </c>
      <c r="K6462" s="51">
        <v>309</v>
      </c>
      <c r="L6462" s="524" t="s">
        <v>8178</v>
      </c>
    </row>
    <row r="6463" spans="1:12" hidden="1" x14ac:dyDescent="0.2">
      <c r="A6463" s="3">
        <v>6457</v>
      </c>
      <c r="B6463" s="97" t="s">
        <v>9048</v>
      </c>
      <c r="C6463" s="36" t="s">
        <v>8206</v>
      </c>
      <c r="D6463" s="51">
        <v>20</v>
      </c>
      <c r="E6463" s="51"/>
      <c r="F6463" s="97" t="s">
        <v>5902</v>
      </c>
      <c r="G6463" s="39" t="s">
        <v>8207</v>
      </c>
      <c r="H6463" s="639">
        <v>180000</v>
      </c>
      <c r="I6463" s="522" t="s">
        <v>2141</v>
      </c>
      <c r="J6463" s="536" t="s">
        <v>5951</v>
      </c>
      <c r="K6463" s="51">
        <v>309</v>
      </c>
      <c r="L6463" s="524" t="s">
        <v>8178</v>
      </c>
    </row>
    <row r="6464" spans="1:12" hidden="1" x14ac:dyDescent="0.2">
      <c r="A6464" s="3">
        <v>6458</v>
      </c>
      <c r="B6464" s="97" t="s">
        <v>9048</v>
      </c>
      <c r="C6464" s="36" t="s">
        <v>8208</v>
      </c>
      <c r="D6464" s="51">
        <v>10</v>
      </c>
      <c r="E6464" s="51"/>
      <c r="F6464" s="97" t="s">
        <v>5902</v>
      </c>
      <c r="G6464" s="39" t="s">
        <v>8209</v>
      </c>
      <c r="H6464" s="639">
        <v>172000</v>
      </c>
      <c r="I6464" s="522" t="s">
        <v>2141</v>
      </c>
      <c r="J6464" s="536" t="s">
        <v>5951</v>
      </c>
      <c r="K6464" s="51">
        <v>309</v>
      </c>
      <c r="L6464" s="524" t="s">
        <v>8178</v>
      </c>
    </row>
    <row r="6465" spans="1:12" hidden="1" x14ac:dyDescent="0.2">
      <c r="A6465" s="3">
        <v>6459</v>
      </c>
      <c r="B6465" s="97" t="s">
        <v>9048</v>
      </c>
      <c r="C6465" s="98" t="s">
        <v>2010</v>
      </c>
      <c r="D6465" s="97">
        <v>5</v>
      </c>
      <c r="E6465" s="97"/>
      <c r="F6465" s="97" t="s">
        <v>5902</v>
      </c>
      <c r="G6465" s="160" t="s">
        <v>6727</v>
      </c>
      <c r="H6465" s="639">
        <v>32500</v>
      </c>
      <c r="I6465" s="97" t="s">
        <v>306</v>
      </c>
      <c r="J6465" s="536" t="s">
        <v>5951</v>
      </c>
      <c r="K6465" s="51">
        <v>314</v>
      </c>
      <c r="L6465" s="524" t="s">
        <v>8178</v>
      </c>
    </row>
    <row r="6466" spans="1:12" hidden="1" x14ac:dyDescent="0.2">
      <c r="A6466" s="3">
        <v>6460</v>
      </c>
      <c r="B6466" s="97" t="s">
        <v>9048</v>
      </c>
      <c r="C6466" s="36" t="s">
        <v>2823</v>
      </c>
      <c r="D6466" s="51">
        <v>20</v>
      </c>
      <c r="E6466" s="51"/>
      <c r="F6466" s="97" t="s">
        <v>5902</v>
      </c>
      <c r="G6466" s="39" t="s">
        <v>8213</v>
      </c>
      <c r="H6466" s="639">
        <v>75000</v>
      </c>
      <c r="I6466" s="522" t="s">
        <v>35</v>
      </c>
      <c r="J6466" s="536" t="s">
        <v>5951</v>
      </c>
      <c r="K6466" s="51">
        <v>314</v>
      </c>
      <c r="L6466" s="524" t="s">
        <v>8178</v>
      </c>
    </row>
    <row r="6467" spans="1:12" hidden="1" x14ac:dyDescent="0.2">
      <c r="A6467" s="3">
        <v>6461</v>
      </c>
      <c r="B6467" s="97" t="s">
        <v>9048</v>
      </c>
      <c r="C6467" s="36" t="s">
        <v>2822</v>
      </c>
      <c r="D6467" s="51">
        <v>20</v>
      </c>
      <c r="E6467" s="51"/>
      <c r="F6467" s="97" t="s">
        <v>5902</v>
      </c>
      <c r="G6467" s="39" t="s">
        <v>6164</v>
      </c>
      <c r="H6467" s="639">
        <v>75000</v>
      </c>
      <c r="I6467" s="522" t="s">
        <v>35</v>
      </c>
      <c r="J6467" s="536" t="s">
        <v>5951</v>
      </c>
      <c r="K6467" s="51">
        <v>314</v>
      </c>
      <c r="L6467" s="524" t="s">
        <v>8178</v>
      </c>
    </row>
    <row r="6468" spans="1:12" hidden="1" x14ac:dyDescent="0.2">
      <c r="A6468" s="3">
        <v>6462</v>
      </c>
      <c r="B6468" s="97" t="s">
        <v>9048</v>
      </c>
      <c r="C6468" s="36" t="s">
        <v>9068</v>
      </c>
      <c r="D6468" s="51">
        <v>20</v>
      </c>
      <c r="E6468" s="51"/>
      <c r="F6468" s="97" t="s">
        <v>5902</v>
      </c>
      <c r="G6468" s="39" t="s">
        <v>8216</v>
      </c>
      <c r="H6468" s="639">
        <v>7500</v>
      </c>
      <c r="I6468" s="522" t="s">
        <v>35</v>
      </c>
      <c r="J6468" s="536" t="s">
        <v>5951</v>
      </c>
      <c r="K6468" s="51">
        <v>314</v>
      </c>
      <c r="L6468" s="524" t="s">
        <v>8178</v>
      </c>
    </row>
    <row r="6469" spans="1:12" hidden="1" x14ac:dyDescent="0.2">
      <c r="A6469" s="3">
        <v>6463</v>
      </c>
      <c r="B6469" s="97" t="s">
        <v>9048</v>
      </c>
      <c r="C6469" s="36" t="s">
        <v>9069</v>
      </c>
      <c r="D6469" s="51">
        <v>20</v>
      </c>
      <c r="E6469" s="51"/>
      <c r="F6469" s="97" t="s">
        <v>5902</v>
      </c>
      <c r="G6469" s="39" t="s">
        <v>8218</v>
      </c>
      <c r="H6469" s="639">
        <v>158000</v>
      </c>
      <c r="I6469" s="522" t="s">
        <v>35</v>
      </c>
      <c r="J6469" s="536" t="s">
        <v>5951</v>
      </c>
      <c r="K6469" s="51">
        <v>314</v>
      </c>
      <c r="L6469" s="524" t="s">
        <v>8178</v>
      </c>
    </row>
    <row r="6470" spans="1:12" hidden="1" x14ac:dyDescent="0.2">
      <c r="A6470" s="3">
        <v>6464</v>
      </c>
      <c r="B6470" s="97" t="s">
        <v>9048</v>
      </c>
      <c r="C6470" s="36" t="s">
        <v>9070</v>
      </c>
      <c r="D6470" s="51">
        <v>20</v>
      </c>
      <c r="E6470" s="51"/>
      <c r="F6470" s="97" t="s">
        <v>5902</v>
      </c>
      <c r="G6470" s="39" t="s">
        <v>8220</v>
      </c>
      <c r="H6470" s="639">
        <v>126000</v>
      </c>
      <c r="I6470" s="522" t="s">
        <v>35</v>
      </c>
      <c r="J6470" s="536" t="s">
        <v>5951</v>
      </c>
      <c r="K6470" s="51">
        <v>314</v>
      </c>
      <c r="L6470" s="524" t="s">
        <v>8178</v>
      </c>
    </row>
    <row r="6471" spans="1:12" hidden="1" x14ac:dyDescent="0.2">
      <c r="A6471" s="3">
        <v>6465</v>
      </c>
      <c r="B6471" s="97" t="s">
        <v>9048</v>
      </c>
      <c r="C6471" s="36" t="s">
        <v>9071</v>
      </c>
      <c r="D6471" s="51">
        <v>20</v>
      </c>
      <c r="E6471" s="51"/>
      <c r="F6471" s="97" t="s">
        <v>5902</v>
      </c>
      <c r="G6471" s="39" t="s">
        <v>8222</v>
      </c>
      <c r="H6471" s="639">
        <v>320000</v>
      </c>
      <c r="I6471" s="522" t="s">
        <v>35</v>
      </c>
      <c r="J6471" s="536" t="s">
        <v>5951</v>
      </c>
      <c r="K6471" s="51">
        <v>314</v>
      </c>
      <c r="L6471" s="524" t="s">
        <v>8178</v>
      </c>
    </row>
    <row r="6472" spans="1:12" hidden="1" x14ac:dyDescent="0.2">
      <c r="A6472" s="3">
        <v>6466</v>
      </c>
      <c r="B6472" s="97" t="s">
        <v>9048</v>
      </c>
      <c r="C6472" s="36" t="s">
        <v>9072</v>
      </c>
      <c r="D6472" s="51">
        <v>2</v>
      </c>
      <c r="E6472" s="51"/>
      <c r="F6472" s="97" t="s">
        <v>5902</v>
      </c>
      <c r="G6472" s="39" t="s">
        <v>8224</v>
      </c>
      <c r="H6472" s="639">
        <v>13500</v>
      </c>
      <c r="I6472" s="522" t="s">
        <v>669</v>
      </c>
      <c r="J6472" s="536" t="s">
        <v>5951</v>
      </c>
      <c r="K6472" s="51">
        <v>344</v>
      </c>
      <c r="L6472" s="524" t="s">
        <v>8225</v>
      </c>
    </row>
    <row r="6473" spans="1:12" hidden="1" x14ac:dyDescent="0.2">
      <c r="A6473" s="3">
        <v>6467</v>
      </c>
      <c r="B6473" s="97" t="s">
        <v>9048</v>
      </c>
      <c r="C6473" s="36" t="s">
        <v>8226</v>
      </c>
      <c r="D6473" s="51">
        <v>4</v>
      </c>
      <c r="E6473" s="51"/>
      <c r="F6473" s="97" t="s">
        <v>5902</v>
      </c>
      <c r="G6473" s="39" t="s">
        <v>6151</v>
      </c>
      <c r="H6473" s="639">
        <v>15000</v>
      </c>
      <c r="I6473" s="522" t="s">
        <v>669</v>
      </c>
      <c r="J6473" s="536" t="s">
        <v>5951</v>
      </c>
      <c r="K6473" s="51">
        <v>344</v>
      </c>
      <c r="L6473" s="524" t="s">
        <v>8225</v>
      </c>
    </row>
    <row r="6474" spans="1:12" hidden="1" x14ac:dyDescent="0.2">
      <c r="A6474" s="3">
        <v>6468</v>
      </c>
      <c r="B6474" s="97" t="s">
        <v>9048</v>
      </c>
      <c r="C6474" s="36" t="s">
        <v>9073</v>
      </c>
      <c r="D6474" s="51">
        <v>500</v>
      </c>
      <c r="E6474" s="51"/>
      <c r="F6474" s="97" t="s">
        <v>5902</v>
      </c>
      <c r="G6474" s="39" t="s">
        <v>8228</v>
      </c>
      <c r="H6474" s="639">
        <v>475000</v>
      </c>
      <c r="I6474" s="522" t="s">
        <v>495</v>
      </c>
      <c r="J6474" s="536" t="s">
        <v>5951</v>
      </c>
      <c r="K6474" s="51">
        <v>319</v>
      </c>
      <c r="L6474" s="524" t="s">
        <v>8178</v>
      </c>
    </row>
    <row r="6475" spans="1:12" hidden="1" x14ac:dyDescent="0.2">
      <c r="A6475" s="3">
        <v>6469</v>
      </c>
      <c r="B6475" s="97" t="s">
        <v>9048</v>
      </c>
      <c r="C6475" s="36" t="s">
        <v>9074</v>
      </c>
      <c r="D6475" s="51">
        <v>30</v>
      </c>
      <c r="E6475" s="51"/>
      <c r="F6475" s="97" t="s">
        <v>5902</v>
      </c>
      <c r="G6475" s="39" t="s">
        <v>8230</v>
      </c>
      <c r="H6475" s="639">
        <v>47250</v>
      </c>
      <c r="I6475" s="522" t="s">
        <v>495</v>
      </c>
      <c r="J6475" s="536" t="s">
        <v>5951</v>
      </c>
      <c r="K6475" s="51">
        <v>319</v>
      </c>
      <c r="L6475" s="524" t="s">
        <v>8178</v>
      </c>
    </row>
    <row r="6476" spans="1:12" hidden="1" x14ac:dyDescent="0.2">
      <c r="A6476" s="3">
        <v>6470</v>
      </c>
      <c r="B6476" s="97" t="s">
        <v>9048</v>
      </c>
      <c r="C6476" s="36" t="s">
        <v>9075</v>
      </c>
      <c r="D6476" s="51">
        <v>2</v>
      </c>
      <c r="E6476" s="51"/>
      <c r="F6476" s="97" t="s">
        <v>5902</v>
      </c>
      <c r="G6476" s="39" t="s">
        <v>9076</v>
      </c>
      <c r="H6476" s="639">
        <v>16462</v>
      </c>
      <c r="I6476" s="522" t="s">
        <v>495</v>
      </c>
      <c r="J6476" s="536" t="s">
        <v>5951</v>
      </c>
      <c r="K6476" s="51">
        <v>324</v>
      </c>
      <c r="L6476" s="524" t="s">
        <v>8178</v>
      </c>
    </row>
    <row r="6477" spans="1:12" hidden="1" x14ac:dyDescent="0.2">
      <c r="A6477" s="3">
        <v>6471</v>
      </c>
      <c r="B6477" s="97" t="s">
        <v>9048</v>
      </c>
      <c r="C6477" s="36" t="s">
        <v>9077</v>
      </c>
      <c r="D6477" s="51">
        <v>2</v>
      </c>
      <c r="E6477" s="51"/>
      <c r="F6477" s="97" t="s">
        <v>5902</v>
      </c>
      <c r="G6477" s="39" t="s">
        <v>9078</v>
      </c>
      <c r="H6477" s="639">
        <v>15200</v>
      </c>
      <c r="I6477" s="522" t="s">
        <v>495</v>
      </c>
      <c r="J6477" s="536" t="s">
        <v>5951</v>
      </c>
      <c r="K6477" s="51">
        <v>324</v>
      </c>
      <c r="L6477" s="524" t="s">
        <v>8178</v>
      </c>
    </row>
    <row r="6478" spans="1:12" hidden="1" x14ac:dyDescent="0.2">
      <c r="A6478" s="3">
        <v>6472</v>
      </c>
      <c r="B6478" s="97" t="s">
        <v>9048</v>
      </c>
      <c r="C6478" s="36" t="s">
        <v>8231</v>
      </c>
      <c r="D6478" s="51">
        <v>1</v>
      </c>
      <c r="E6478" s="51"/>
      <c r="F6478" s="97" t="s">
        <v>5902</v>
      </c>
      <c r="G6478" s="39" t="s">
        <v>8232</v>
      </c>
      <c r="H6478" s="639">
        <v>48750</v>
      </c>
      <c r="I6478" s="522" t="s">
        <v>505</v>
      </c>
      <c r="J6478" s="536" t="s">
        <v>5951</v>
      </c>
      <c r="K6478" s="51">
        <v>324</v>
      </c>
      <c r="L6478" s="524" t="s">
        <v>8233</v>
      </c>
    </row>
    <row r="6479" spans="1:12" hidden="1" x14ac:dyDescent="0.2">
      <c r="A6479" s="3">
        <v>6473</v>
      </c>
      <c r="B6479" s="97" t="s">
        <v>9048</v>
      </c>
      <c r="C6479" s="36" t="s">
        <v>8236</v>
      </c>
      <c r="D6479" s="51">
        <v>2</v>
      </c>
      <c r="E6479" s="51"/>
      <c r="F6479" s="97" t="s">
        <v>5902</v>
      </c>
      <c r="G6479" s="39" t="s">
        <v>8237</v>
      </c>
      <c r="H6479" s="639">
        <v>55000</v>
      </c>
      <c r="I6479" s="522" t="s">
        <v>505</v>
      </c>
      <c r="J6479" s="536" t="s">
        <v>5951</v>
      </c>
      <c r="K6479" s="51">
        <v>324</v>
      </c>
      <c r="L6479" s="524" t="s">
        <v>8134</v>
      </c>
    </row>
    <row r="6480" spans="1:12" hidden="1" x14ac:dyDescent="0.2">
      <c r="A6480" s="3">
        <v>6474</v>
      </c>
      <c r="B6480" s="97" t="s">
        <v>9048</v>
      </c>
      <c r="C6480" s="36" t="s">
        <v>8238</v>
      </c>
      <c r="D6480" s="51">
        <v>2</v>
      </c>
      <c r="E6480" s="51"/>
      <c r="F6480" s="97" t="s">
        <v>5902</v>
      </c>
      <c r="G6480" s="39" t="s">
        <v>8237</v>
      </c>
      <c r="H6480" s="639">
        <v>55000</v>
      </c>
      <c r="I6480" s="522" t="s">
        <v>505</v>
      </c>
      <c r="J6480" s="536" t="s">
        <v>5951</v>
      </c>
      <c r="K6480" s="51">
        <v>324</v>
      </c>
      <c r="L6480" s="524" t="s">
        <v>8134</v>
      </c>
    </row>
    <row r="6481" spans="1:12" hidden="1" x14ac:dyDescent="0.2">
      <c r="A6481" s="3">
        <v>6475</v>
      </c>
      <c r="B6481" s="97" t="s">
        <v>9048</v>
      </c>
      <c r="C6481" s="36" t="s">
        <v>9079</v>
      </c>
      <c r="D6481" s="51">
        <v>2</v>
      </c>
      <c r="E6481" s="51"/>
      <c r="F6481" s="97" t="s">
        <v>5902</v>
      </c>
      <c r="G6481" s="160" t="s">
        <v>6759</v>
      </c>
      <c r="H6481" s="639">
        <v>34000</v>
      </c>
      <c r="I6481" s="522" t="s">
        <v>505</v>
      </c>
      <c r="J6481" s="536" t="s">
        <v>5951</v>
      </c>
      <c r="K6481" s="51">
        <v>324</v>
      </c>
      <c r="L6481" s="524" t="s">
        <v>8134</v>
      </c>
    </row>
    <row r="6482" spans="1:12" hidden="1" x14ac:dyDescent="0.2">
      <c r="A6482" s="3">
        <v>6476</v>
      </c>
      <c r="B6482" s="97" t="s">
        <v>9048</v>
      </c>
      <c r="C6482" s="36" t="s">
        <v>1992</v>
      </c>
      <c r="D6482" s="51">
        <v>10</v>
      </c>
      <c r="E6482" s="51"/>
      <c r="F6482" s="97" t="s">
        <v>5902</v>
      </c>
      <c r="G6482" s="39" t="s">
        <v>8239</v>
      </c>
      <c r="H6482" s="639">
        <v>59950</v>
      </c>
      <c r="I6482" s="522" t="s">
        <v>505</v>
      </c>
      <c r="J6482" s="536" t="s">
        <v>5951</v>
      </c>
      <c r="K6482" s="51">
        <v>324</v>
      </c>
      <c r="L6482" s="524" t="s">
        <v>9080</v>
      </c>
    </row>
    <row r="6483" spans="1:12" hidden="1" x14ac:dyDescent="0.2">
      <c r="A6483" s="3">
        <v>6477</v>
      </c>
      <c r="B6483" s="97" t="s">
        <v>9048</v>
      </c>
      <c r="C6483" s="36" t="s">
        <v>2834</v>
      </c>
      <c r="D6483" s="51">
        <v>10</v>
      </c>
      <c r="E6483" s="51"/>
      <c r="F6483" s="97" t="s">
        <v>5902</v>
      </c>
      <c r="G6483" s="39" t="s">
        <v>8241</v>
      </c>
      <c r="H6483" s="639">
        <v>35000</v>
      </c>
      <c r="I6483" s="522" t="s">
        <v>505</v>
      </c>
      <c r="J6483" s="536" t="s">
        <v>5951</v>
      </c>
      <c r="K6483" s="51">
        <v>324</v>
      </c>
      <c r="L6483" s="524" t="s">
        <v>8235</v>
      </c>
    </row>
    <row r="6484" spans="1:12" hidden="1" x14ac:dyDescent="0.2">
      <c r="A6484" s="3">
        <v>6478</v>
      </c>
      <c r="B6484" s="97" t="s">
        <v>9048</v>
      </c>
      <c r="C6484" s="36" t="s">
        <v>9081</v>
      </c>
      <c r="D6484" s="51">
        <v>12</v>
      </c>
      <c r="E6484" s="51"/>
      <c r="F6484" s="97" t="s">
        <v>5902</v>
      </c>
      <c r="G6484" s="160" t="s">
        <v>6603</v>
      </c>
      <c r="H6484" s="639">
        <v>42000</v>
      </c>
      <c r="I6484" s="522" t="s">
        <v>505</v>
      </c>
      <c r="J6484" s="536" t="s">
        <v>5951</v>
      </c>
      <c r="K6484" s="51">
        <v>324</v>
      </c>
      <c r="L6484" s="524" t="s">
        <v>8235</v>
      </c>
    </row>
    <row r="6485" spans="1:12" hidden="1" x14ac:dyDescent="0.2">
      <c r="A6485" s="3">
        <v>6479</v>
      </c>
      <c r="B6485" s="97" t="s">
        <v>9048</v>
      </c>
      <c r="C6485" s="36" t="s">
        <v>6604</v>
      </c>
      <c r="D6485" s="51">
        <v>5</v>
      </c>
      <c r="E6485" s="51"/>
      <c r="F6485" s="97" t="s">
        <v>5902</v>
      </c>
      <c r="G6485" s="39" t="s">
        <v>8242</v>
      </c>
      <c r="H6485" s="639">
        <v>17500</v>
      </c>
      <c r="I6485" s="522" t="s">
        <v>505</v>
      </c>
      <c r="J6485" s="536" t="s">
        <v>5951</v>
      </c>
      <c r="K6485" s="51">
        <v>324</v>
      </c>
      <c r="L6485" s="524" t="s">
        <v>8235</v>
      </c>
    </row>
    <row r="6486" spans="1:12" hidden="1" x14ac:dyDescent="0.2">
      <c r="A6486" s="3">
        <v>6480</v>
      </c>
      <c r="B6486" s="97" t="s">
        <v>9048</v>
      </c>
      <c r="C6486" s="36" t="s">
        <v>9082</v>
      </c>
      <c r="D6486" s="51">
        <v>5</v>
      </c>
      <c r="E6486" s="51"/>
      <c r="F6486" s="97" t="s">
        <v>5902</v>
      </c>
      <c r="G6486" s="39" t="s">
        <v>8491</v>
      </c>
      <c r="H6486" s="639">
        <v>18750</v>
      </c>
      <c r="I6486" s="522" t="s">
        <v>505</v>
      </c>
      <c r="J6486" s="536" t="s">
        <v>5951</v>
      </c>
      <c r="K6486" s="51">
        <v>324</v>
      </c>
      <c r="L6486" s="524" t="s">
        <v>8235</v>
      </c>
    </row>
    <row r="6487" spans="1:12" hidden="1" x14ac:dyDescent="0.2">
      <c r="A6487" s="3">
        <v>6481</v>
      </c>
      <c r="B6487" s="97" t="s">
        <v>9048</v>
      </c>
      <c r="C6487" s="36" t="s">
        <v>8243</v>
      </c>
      <c r="D6487" s="51">
        <v>10</v>
      </c>
      <c r="E6487" s="51"/>
      <c r="F6487" s="97" t="s">
        <v>5902</v>
      </c>
      <c r="G6487" s="39" t="s">
        <v>8244</v>
      </c>
      <c r="H6487" s="639">
        <v>6500</v>
      </c>
      <c r="I6487" s="522" t="s">
        <v>505</v>
      </c>
      <c r="J6487" s="536" t="s">
        <v>5951</v>
      </c>
      <c r="K6487" s="51">
        <v>324</v>
      </c>
      <c r="L6487" s="524" t="s">
        <v>8235</v>
      </c>
    </row>
    <row r="6488" spans="1:12" hidden="1" x14ac:dyDescent="0.2">
      <c r="A6488" s="3">
        <v>6482</v>
      </c>
      <c r="B6488" s="97" t="s">
        <v>9048</v>
      </c>
      <c r="C6488" s="36" t="s">
        <v>8245</v>
      </c>
      <c r="D6488" s="51">
        <v>60</v>
      </c>
      <c r="E6488" s="51"/>
      <c r="F6488" s="97" t="s">
        <v>5902</v>
      </c>
      <c r="G6488" s="39" t="s">
        <v>8246</v>
      </c>
      <c r="H6488" s="639">
        <v>52500</v>
      </c>
      <c r="I6488" s="51" t="s">
        <v>693</v>
      </c>
      <c r="J6488" s="536" t="s">
        <v>5951</v>
      </c>
      <c r="K6488" s="51">
        <v>364</v>
      </c>
      <c r="L6488" s="524" t="s">
        <v>8247</v>
      </c>
    </row>
    <row r="6489" spans="1:12" hidden="1" x14ac:dyDescent="0.2">
      <c r="A6489" s="3">
        <v>6483</v>
      </c>
      <c r="B6489" s="97" t="s">
        <v>9048</v>
      </c>
      <c r="C6489" s="36" t="s">
        <v>8248</v>
      </c>
      <c r="D6489" s="51">
        <v>2</v>
      </c>
      <c r="E6489" s="51"/>
      <c r="F6489" s="97" t="s">
        <v>5902</v>
      </c>
      <c r="G6489" s="39" t="s">
        <v>6285</v>
      </c>
      <c r="H6489" s="639">
        <v>36000</v>
      </c>
      <c r="I6489" s="51" t="s">
        <v>693</v>
      </c>
      <c r="J6489" s="536" t="s">
        <v>5951</v>
      </c>
      <c r="K6489" s="51">
        <v>364</v>
      </c>
      <c r="L6489" s="524" t="s">
        <v>8235</v>
      </c>
    </row>
    <row r="6490" spans="1:12" hidden="1" x14ac:dyDescent="0.2">
      <c r="A6490" s="3">
        <v>6484</v>
      </c>
      <c r="B6490" s="97" t="s">
        <v>9048</v>
      </c>
      <c r="C6490" s="36" t="s">
        <v>8249</v>
      </c>
      <c r="D6490" s="51">
        <v>5</v>
      </c>
      <c r="E6490" s="51"/>
      <c r="F6490" s="97" t="s">
        <v>5902</v>
      </c>
      <c r="G6490" s="39" t="s">
        <v>8250</v>
      </c>
      <c r="H6490" s="639">
        <v>73000</v>
      </c>
      <c r="I6490" s="51" t="s">
        <v>693</v>
      </c>
      <c r="J6490" s="536" t="s">
        <v>5951</v>
      </c>
      <c r="K6490" s="51">
        <v>364</v>
      </c>
      <c r="L6490" s="524" t="s">
        <v>8134</v>
      </c>
    </row>
    <row r="6491" spans="1:12" hidden="1" x14ac:dyDescent="0.2">
      <c r="A6491" s="3">
        <v>6485</v>
      </c>
      <c r="B6491" s="97" t="s">
        <v>9048</v>
      </c>
      <c r="C6491" s="36" t="s">
        <v>8251</v>
      </c>
      <c r="D6491" s="51">
        <v>100</v>
      </c>
      <c r="E6491" s="51"/>
      <c r="F6491" s="97" t="s">
        <v>5902</v>
      </c>
      <c r="G6491" s="39" t="s">
        <v>8252</v>
      </c>
      <c r="H6491" s="639">
        <v>3500</v>
      </c>
      <c r="I6491" s="51" t="s">
        <v>693</v>
      </c>
      <c r="J6491" s="536" t="s">
        <v>5951</v>
      </c>
      <c r="K6491" s="51">
        <v>364</v>
      </c>
      <c r="L6491" s="524" t="s">
        <v>8225</v>
      </c>
    </row>
    <row r="6492" spans="1:12" hidden="1" x14ac:dyDescent="0.2">
      <c r="A6492" s="3">
        <v>6486</v>
      </c>
      <c r="B6492" s="97" t="s">
        <v>9048</v>
      </c>
      <c r="C6492" s="36" t="s">
        <v>9083</v>
      </c>
      <c r="D6492" s="51">
        <v>12</v>
      </c>
      <c r="E6492" s="51"/>
      <c r="F6492" s="97" t="s">
        <v>5902</v>
      </c>
      <c r="G6492" s="39" t="s">
        <v>8257</v>
      </c>
      <c r="H6492" s="639">
        <v>4750</v>
      </c>
      <c r="I6492" s="522" t="s">
        <v>693</v>
      </c>
      <c r="J6492" s="536" t="s">
        <v>5951</v>
      </c>
      <c r="K6492" s="51">
        <v>365</v>
      </c>
      <c r="L6492" s="524" t="s">
        <v>8255</v>
      </c>
    </row>
    <row r="6493" spans="1:12" hidden="1" x14ac:dyDescent="0.2">
      <c r="A6493" s="3">
        <v>6487</v>
      </c>
      <c r="B6493" s="97" t="s">
        <v>9048</v>
      </c>
      <c r="C6493" s="36" t="s">
        <v>8258</v>
      </c>
      <c r="D6493" s="51">
        <v>12</v>
      </c>
      <c r="E6493" s="51"/>
      <c r="F6493" s="97" t="s">
        <v>5902</v>
      </c>
      <c r="G6493" s="39" t="s">
        <v>8259</v>
      </c>
      <c r="H6493" s="639">
        <v>4721</v>
      </c>
      <c r="I6493" s="522" t="s">
        <v>693</v>
      </c>
      <c r="J6493" s="536" t="s">
        <v>5951</v>
      </c>
      <c r="K6493" s="51">
        <v>365</v>
      </c>
      <c r="L6493" s="524" t="s">
        <v>8255</v>
      </c>
    </row>
    <row r="6494" spans="1:12" hidden="1" x14ac:dyDescent="0.2">
      <c r="A6494" s="3">
        <v>6488</v>
      </c>
      <c r="B6494" s="97" t="s">
        <v>9048</v>
      </c>
      <c r="C6494" s="36" t="s">
        <v>9084</v>
      </c>
      <c r="D6494" s="51">
        <v>5</v>
      </c>
      <c r="E6494" s="51"/>
      <c r="F6494" s="97" t="s">
        <v>5902</v>
      </c>
      <c r="G6494" s="39" t="s">
        <v>9085</v>
      </c>
      <c r="H6494" s="639">
        <v>6500</v>
      </c>
      <c r="I6494" s="522" t="s">
        <v>693</v>
      </c>
      <c r="J6494" s="536" t="s">
        <v>5951</v>
      </c>
      <c r="K6494" s="51">
        <v>365</v>
      </c>
      <c r="L6494" s="524" t="s">
        <v>8255</v>
      </c>
    </row>
    <row r="6495" spans="1:12" hidden="1" x14ac:dyDescent="0.2">
      <c r="A6495" s="3">
        <v>6489</v>
      </c>
      <c r="B6495" s="97" t="s">
        <v>9048</v>
      </c>
      <c r="C6495" s="36" t="s">
        <v>9086</v>
      </c>
      <c r="D6495" s="51">
        <v>20</v>
      </c>
      <c r="E6495" s="51"/>
      <c r="F6495" s="97" t="s">
        <v>5902</v>
      </c>
      <c r="G6495" s="39" t="s">
        <v>9087</v>
      </c>
      <c r="H6495" s="639">
        <v>4331</v>
      </c>
      <c r="I6495" s="522" t="s">
        <v>693</v>
      </c>
      <c r="J6495" s="536" t="s">
        <v>5951</v>
      </c>
      <c r="K6495" s="51">
        <v>365</v>
      </c>
      <c r="L6495" s="524" t="s">
        <v>8255</v>
      </c>
    </row>
    <row r="6496" spans="1:12" hidden="1" x14ac:dyDescent="0.2">
      <c r="A6496" s="3">
        <v>6490</v>
      </c>
      <c r="B6496" s="97" t="s">
        <v>9048</v>
      </c>
      <c r="C6496" s="36" t="s">
        <v>9088</v>
      </c>
      <c r="D6496" s="51">
        <v>20</v>
      </c>
      <c r="E6496" s="51"/>
      <c r="F6496" s="97" t="s">
        <v>5902</v>
      </c>
      <c r="G6496" s="39" t="s">
        <v>4223</v>
      </c>
      <c r="H6496" s="639">
        <v>3200</v>
      </c>
      <c r="I6496" s="522" t="s">
        <v>693</v>
      </c>
      <c r="J6496" s="536" t="s">
        <v>5951</v>
      </c>
      <c r="K6496" s="51">
        <v>365</v>
      </c>
      <c r="L6496" s="524" t="s">
        <v>8255</v>
      </c>
    </row>
    <row r="6497" spans="1:12" hidden="1" x14ac:dyDescent="0.2">
      <c r="A6497" s="3">
        <v>6491</v>
      </c>
      <c r="B6497" s="97" t="s">
        <v>9048</v>
      </c>
      <c r="C6497" s="36" t="s">
        <v>37</v>
      </c>
      <c r="D6497" s="51">
        <v>24</v>
      </c>
      <c r="E6497" s="51"/>
      <c r="F6497" s="97" t="s">
        <v>5902</v>
      </c>
      <c r="G6497" s="39" t="s">
        <v>2302</v>
      </c>
      <c r="H6497" s="639">
        <v>4575</v>
      </c>
      <c r="I6497" s="51" t="s">
        <v>720</v>
      </c>
      <c r="J6497" s="536" t="s">
        <v>5951</v>
      </c>
      <c r="K6497" s="522">
        <v>374</v>
      </c>
      <c r="L6497" s="524" t="s">
        <v>8261</v>
      </c>
    </row>
    <row r="6498" spans="1:12" hidden="1" x14ac:dyDescent="0.2">
      <c r="A6498" s="3">
        <v>6492</v>
      </c>
      <c r="B6498" s="97" t="s">
        <v>9048</v>
      </c>
      <c r="C6498" s="36" t="s">
        <v>2403</v>
      </c>
      <c r="D6498" s="51">
        <v>50</v>
      </c>
      <c r="E6498" s="51"/>
      <c r="F6498" s="97" t="s">
        <v>5902</v>
      </c>
      <c r="G6498" s="160" t="s">
        <v>6553</v>
      </c>
      <c r="H6498" s="639">
        <v>1200</v>
      </c>
      <c r="I6498" s="522" t="s">
        <v>720</v>
      </c>
      <c r="J6498" s="536" t="s">
        <v>5951</v>
      </c>
      <c r="K6498" s="51">
        <v>374</v>
      </c>
      <c r="L6498" s="524" t="s">
        <v>8261</v>
      </c>
    </row>
    <row r="6499" spans="1:12" hidden="1" x14ac:dyDescent="0.2">
      <c r="A6499" s="3">
        <v>6493</v>
      </c>
      <c r="B6499" s="97" t="s">
        <v>9048</v>
      </c>
      <c r="C6499" s="36" t="s">
        <v>2399</v>
      </c>
      <c r="D6499" s="51">
        <v>10</v>
      </c>
      <c r="E6499" s="51"/>
      <c r="F6499" s="97" t="s">
        <v>5902</v>
      </c>
      <c r="G6499" s="39" t="s">
        <v>6008</v>
      </c>
      <c r="H6499" s="639">
        <v>468</v>
      </c>
      <c r="I6499" s="522" t="s">
        <v>1901</v>
      </c>
      <c r="J6499" s="536" t="s">
        <v>5951</v>
      </c>
      <c r="K6499" s="51">
        <v>350</v>
      </c>
      <c r="L6499" s="524" t="s">
        <v>8272</v>
      </c>
    </row>
    <row r="6500" spans="1:12" hidden="1" x14ac:dyDescent="0.2">
      <c r="A6500" s="3">
        <v>6494</v>
      </c>
      <c r="B6500" s="97" t="s">
        <v>9048</v>
      </c>
      <c r="C6500" s="36" t="s">
        <v>9089</v>
      </c>
      <c r="D6500" s="51">
        <v>24</v>
      </c>
      <c r="E6500" s="51"/>
      <c r="F6500" s="97" t="s">
        <v>5902</v>
      </c>
      <c r="G6500" s="39" t="s">
        <v>4201</v>
      </c>
      <c r="H6500" s="639">
        <v>280</v>
      </c>
      <c r="I6500" s="522" t="s">
        <v>1901</v>
      </c>
      <c r="J6500" s="536" t="s">
        <v>5951</v>
      </c>
      <c r="K6500" s="51">
        <v>350</v>
      </c>
      <c r="L6500" s="524" t="s">
        <v>8272</v>
      </c>
    </row>
    <row r="6501" spans="1:12" hidden="1" x14ac:dyDescent="0.2">
      <c r="A6501" s="3">
        <v>6495</v>
      </c>
      <c r="B6501" s="97" t="s">
        <v>9048</v>
      </c>
      <c r="C6501" s="36" t="s">
        <v>6763</v>
      </c>
      <c r="D6501" s="97">
        <v>12</v>
      </c>
      <c r="E6501" s="97"/>
      <c r="F6501" s="97" t="s">
        <v>5902</v>
      </c>
      <c r="G6501" s="160" t="s">
        <v>6651</v>
      </c>
      <c r="H6501" s="639">
        <v>2600</v>
      </c>
      <c r="I6501" s="97" t="s">
        <v>1901</v>
      </c>
      <c r="J6501" s="536" t="s">
        <v>5951</v>
      </c>
      <c r="K6501" s="51">
        <v>350</v>
      </c>
      <c r="L6501" s="524" t="s">
        <v>8272</v>
      </c>
    </row>
    <row r="6502" spans="1:12" hidden="1" x14ac:dyDescent="0.2">
      <c r="A6502" s="3">
        <v>6496</v>
      </c>
      <c r="B6502" s="97" t="s">
        <v>9048</v>
      </c>
      <c r="C6502" s="36" t="s">
        <v>797</v>
      </c>
      <c r="D6502" s="51">
        <v>10</v>
      </c>
      <c r="E6502" s="51"/>
      <c r="F6502" s="97" t="s">
        <v>5902</v>
      </c>
      <c r="G6502" s="39" t="s">
        <v>2519</v>
      </c>
      <c r="H6502" s="639">
        <v>2300</v>
      </c>
      <c r="I6502" s="522" t="s">
        <v>1901</v>
      </c>
      <c r="J6502" s="536" t="s">
        <v>5951</v>
      </c>
      <c r="K6502" s="51">
        <v>350</v>
      </c>
      <c r="L6502" s="524" t="s">
        <v>8272</v>
      </c>
    </row>
    <row r="6503" spans="1:12" hidden="1" x14ac:dyDescent="0.2">
      <c r="A6503" s="3">
        <v>6497</v>
      </c>
      <c r="B6503" s="97" t="s">
        <v>9048</v>
      </c>
      <c r="C6503" s="36" t="s">
        <v>9090</v>
      </c>
      <c r="D6503" s="51">
        <v>5</v>
      </c>
      <c r="E6503" s="51"/>
      <c r="F6503" s="97" t="s">
        <v>5902</v>
      </c>
      <c r="G6503" s="39" t="s">
        <v>9091</v>
      </c>
      <c r="H6503" s="639">
        <v>25000</v>
      </c>
      <c r="I6503" s="522" t="s">
        <v>364</v>
      </c>
      <c r="J6503" s="536" t="s">
        <v>5951</v>
      </c>
      <c r="K6503" s="51">
        <v>304</v>
      </c>
      <c r="L6503" s="524" t="s">
        <v>9092</v>
      </c>
    </row>
    <row r="6504" spans="1:12" hidden="1" x14ac:dyDescent="0.2">
      <c r="A6504" s="3">
        <v>6498</v>
      </c>
      <c r="B6504" s="97" t="s">
        <v>9048</v>
      </c>
      <c r="C6504" s="36" t="s">
        <v>6821</v>
      </c>
      <c r="D6504" s="51">
        <v>100</v>
      </c>
      <c r="E6504" s="51"/>
      <c r="F6504" s="97" t="s">
        <v>5902</v>
      </c>
      <c r="G6504" s="39" t="s">
        <v>2397</v>
      </c>
      <c r="H6504" s="639">
        <v>35</v>
      </c>
      <c r="I6504" s="522" t="s">
        <v>1901</v>
      </c>
      <c r="J6504" s="536" t="s">
        <v>5951</v>
      </c>
      <c r="K6504" s="51">
        <v>350</v>
      </c>
      <c r="L6504" s="524" t="s">
        <v>9093</v>
      </c>
    </row>
    <row r="6505" spans="1:12" hidden="1" x14ac:dyDescent="0.2">
      <c r="A6505" s="3">
        <v>6499</v>
      </c>
      <c r="B6505" s="97" t="s">
        <v>9048</v>
      </c>
      <c r="C6505" s="36" t="s">
        <v>9094</v>
      </c>
      <c r="D6505" s="51">
        <v>20</v>
      </c>
      <c r="E6505" s="51"/>
      <c r="F6505" s="97" t="s">
        <v>5902</v>
      </c>
      <c r="G6505" s="39" t="s">
        <v>9095</v>
      </c>
      <c r="H6505" s="639">
        <v>450</v>
      </c>
      <c r="I6505" s="522" t="s">
        <v>1901</v>
      </c>
      <c r="J6505" s="536" t="s">
        <v>5951</v>
      </c>
      <c r="K6505" s="51">
        <v>350</v>
      </c>
      <c r="L6505" s="524" t="s">
        <v>9093</v>
      </c>
    </row>
    <row r="6506" spans="1:12" hidden="1" x14ac:dyDescent="0.2">
      <c r="A6506" s="3">
        <v>6500</v>
      </c>
      <c r="B6506" s="97" t="s">
        <v>9048</v>
      </c>
      <c r="C6506" s="36" t="s">
        <v>8281</v>
      </c>
      <c r="D6506" s="51">
        <v>3</v>
      </c>
      <c r="E6506" s="51"/>
      <c r="F6506" s="97" t="s">
        <v>5902</v>
      </c>
      <c r="G6506" s="39" t="s">
        <v>6285</v>
      </c>
      <c r="H6506" s="639">
        <v>23469</v>
      </c>
      <c r="I6506" s="522" t="s">
        <v>8282</v>
      </c>
      <c r="J6506" s="536" t="s">
        <v>5951</v>
      </c>
      <c r="K6506" s="51">
        <v>324</v>
      </c>
      <c r="L6506" s="524" t="s">
        <v>8280</v>
      </c>
    </row>
    <row r="6507" spans="1:12" hidden="1" x14ac:dyDescent="0.2">
      <c r="A6507" s="3">
        <v>6501</v>
      </c>
      <c r="B6507" s="97" t="s">
        <v>9048</v>
      </c>
      <c r="C6507" s="36" t="s">
        <v>1981</v>
      </c>
      <c r="D6507" s="51">
        <v>10</v>
      </c>
      <c r="E6507" s="51"/>
      <c r="F6507" s="97" t="s">
        <v>5902</v>
      </c>
      <c r="G6507" s="39" t="s">
        <v>8279</v>
      </c>
      <c r="H6507" s="639">
        <v>5500</v>
      </c>
      <c r="I6507" s="522" t="s">
        <v>3897</v>
      </c>
      <c r="J6507" s="536" t="s">
        <v>5951</v>
      </c>
      <c r="K6507" s="51">
        <v>278</v>
      </c>
      <c r="L6507" s="524" t="s">
        <v>8280</v>
      </c>
    </row>
    <row r="6508" spans="1:12" hidden="1" x14ac:dyDescent="0.2">
      <c r="A6508" s="3">
        <v>6502</v>
      </c>
      <c r="B6508" s="97" t="s">
        <v>9048</v>
      </c>
      <c r="C6508" s="36" t="s">
        <v>8277</v>
      </c>
      <c r="D6508" s="51">
        <v>10</v>
      </c>
      <c r="E6508" s="51"/>
      <c r="F6508" s="97" t="s">
        <v>5902</v>
      </c>
      <c r="G6508" s="39" t="s">
        <v>8278</v>
      </c>
      <c r="H6508" s="639">
        <v>2700</v>
      </c>
      <c r="I6508" s="522" t="s">
        <v>3897</v>
      </c>
      <c r="J6508" s="536" t="s">
        <v>5951</v>
      </c>
      <c r="K6508" s="51">
        <v>354</v>
      </c>
      <c r="L6508" s="524" t="s">
        <v>8178</v>
      </c>
    </row>
    <row r="6509" spans="1:12" hidden="1" x14ac:dyDescent="0.2">
      <c r="A6509" s="3">
        <v>6503</v>
      </c>
      <c r="B6509" s="97" t="s">
        <v>9048</v>
      </c>
      <c r="C6509" s="36" t="s">
        <v>8283</v>
      </c>
      <c r="D6509" s="51">
        <v>20</v>
      </c>
      <c r="E6509" s="51"/>
      <c r="F6509" s="97" t="s">
        <v>5902</v>
      </c>
      <c r="G6509" s="39" t="s">
        <v>8284</v>
      </c>
      <c r="H6509" s="639">
        <v>47500</v>
      </c>
      <c r="I6509" s="522" t="s">
        <v>364</v>
      </c>
      <c r="J6509" s="536" t="s">
        <v>5951</v>
      </c>
      <c r="K6509" s="51">
        <v>304</v>
      </c>
      <c r="L6509" s="524" t="s">
        <v>8178</v>
      </c>
    </row>
    <row r="6510" spans="1:12" hidden="1" x14ac:dyDescent="0.2">
      <c r="A6510" s="3">
        <v>6504</v>
      </c>
      <c r="B6510" s="97" t="s">
        <v>9048</v>
      </c>
      <c r="C6510" s="537" t="s">
        <v>6798</v>
      </c>
      <c r="D6510" s="51">
        <v>3</v>
      </c>
      <c r="E6510" s="51"/>
      <c r="F6510" s="97" t="s">
        <v>5902</v>
      </c>
      <c r="G6510" s="39" t="s">
        <v>6799</v>
      </c>
      <c r="H6510" s="634">
        <v>120000</v>
      </c>
      <c r="I6510" s="51" t="s">
        <v>693</v>
      </c>
      <c r="J6510" s="51" t="s">
        <v>5951</v>
      </c>
      <c r="K6510" s="51">
        <v>365</v>
      </c>
      <c r="L6510" s="36" t="s">
        <v>8280</v>
      </c>
    </row>
    <row r="6511" spans="1:12" hidden="1" x14ac:dyDescent="0.2">
      <c r="A6511" s="3">
        <v>6505</v>
      </c>
      <c r="B6511" s="97" t="s">
        <v>9048</v>
      </c>
      <c r="C6511" s="36" t="s">
        <v>9096</v>
      </c>
      <c r="D6511" s="51">
        <v>12</v>
      </c>
      <c r="E6511" s="51"/>
      <c r="F6511" s="97" t="s">
        <v>5902</v>
      </c>
      <c r="G6511" s="39" t="s">
        <v>2722</v>
      </c>
      <c r="H6511" s="634">
        <v>36000</v>
      </c>
      <c r="I6511" s="51" t="s">
        <v>297</v>
      </c>
      <c r="J6511" s="51" t="s">
        <v>5951</v>
      </c>
      <c r="K6511" s="51">
        <v>252</v>
      </c>
      <c r="L6511" s="36" t="s">
        <v>9097</v>
      </c>
    </row>
    <row r="6512" spans="1:12" hidden="1" x14ac:dyDescent="0.2">
      <c r="A6512" s="3">
        <v>6506</v>
      </c>
      <c r="B6512" s="97" t="s">
        <v>9048</v>
      </c>
      <c r="C6512" s="36" t="s">
        <v>6731</v>
      </c>
      <c r="D6512" s="51">
        <v>8</v>
      </c>
      <c r="E6512" s="51"/>
      <c r="F6512" s="97" t="s">
        <v>5902</v>
      </c>
      <c r="G6512" s="39" t="s">
        <v>6670</v>
      </c>
      <c r="H6512" s="634">
        <v>200000</v>
      </c>
      <c r="I6512" s="51" t="s">
        <v>364</v>
      </c>
      <c r="J6512" s="51" t="s">
        <v>5951</v>
      </c>
      <c r="K6512" s="51">
        <v>304</v>
      </c>
      <c r="L6512" s="36" t="s">
        <v>8178</v>
      </c>
    </row>
    <row r="6513" spans="1:12" hidden="1" x14ac:dyDescent="0.2">
      <c r="A6513" s="3">
        <v>6507</v>
      </c>
      <c r="B6513" s="97" t="s">
        <v>9048</v>
      </c>
      <c r="C6513" s="36" t="s">
        <v>6664</v>
      </c>
      <c r="D6513" s="51">
        <v>100</v>
      </c>
      <c r="E6513" s="51"/>
      <c r="F6513" s="97" t="s">
        <v>5902</v>
      </c>
      <c r="G6513" s="39" t="s">
        <v>6665</v>
      </c>
      <c r="H6513" s="634">
        <v>35000</v>
      </c>
      <c r="I6513" s="51" t="s">
        <v>364</v>
      </c>
      <c r="J6513" s="51" t="s">
        <v>5951</v>
      </c>
      <c r="K6513" s="51">
        <v>304</v>
      </c>
      <c r="L6513" s="36" t="s">
        <v>8178</v>
      </c>
    </row>
    <row r="6514" spans="1:12" hidden="1" x14ac:dyDescent="0.2">
      <c r="A6514" s="3">
        <v>6508</v>
      </c>
      <c r="B6514" s="97" t="s">
        <v>9048</v>
      </c>
      <c r="C6514" s="36" t="s">
        <v>6667</v>
      </c>
      <c r="D6514" s="51">
        <v>100</v>
      </c>
      <c r="E6514" s="51"/>
      <c r="F6514" s="97" t="s">
        <v>5902</v>
      </c>
      <c r="G6514" s="39" t="s">
        <v>6665</v>
      </c>
      <c r="H6514" s="634">
        <v>35000</v>
      </c>
      <c r="I6514" s="51" t="s">
        <v>364</v>
      </c>
      <c r="J6514" s="51" t="s">
        <v>5951</v>
      </c>
      <c r="K6514" s="51">
        <v>304</v>
      </c>
      <c r="L6514" s="36" t="s">
        <v>8178</v>
      </c>
    </row>
    <row r="6515" spans="1:12" hidden="1" x14ac:dyDescent="0.2">
      <c r="A6515" s="3">
        <v>6509</v>
      </c>
      <c r="B6515" s="97" t="s">
        <v>9048</v>
      </c>
      <c r="C6515" s="36" t="s">
        <v>6668</v>
      </c>
      <c r="D6515" s="51">
        <v>100</v>
      </c>
      <c r="E6515" s="51"/>
      <c r="F6515" s="97" t="s">
        <v>5902</v>
      </c>
      <c r="G6515" s="39" t="s">
        <v>6665</v>
      </c>
      <c r="H6515" s="634">
        <v>35000</v>
      </c>
      <c r="I6515" s="51" t="s">
        <v>364</v>
      </c>
      <c r="J6515" s="51" t="s">
        <v>5951</v>
      </c>
      <c r="K6515" s="51">
        <v>304</v>
      </c>
      <c r="L6515" s="36" t="s">
        <v>8178</v>
      </c>
    </row>
    <row r="6516" spans="1:12" hidden="1" x14ac:dyDescent="0.2">
      <c r="A6516" s="3">
        <v>6510</v>
      </c>
      <c r="B6516" s="97" t="s">
        <v>9048</v>
      </c>
      <c r="C6516" s="36" t="s">
        <v>6669</v>
      </c>
      <c r="D6516" s="51">
        <v>5</v>
      </c>
      <c r="E6516" s="51"/>
      <c r="F6516" s="97" t="s">
        <v>5902</v>
      </c>
      <c r="G6516" s="39" t="s">
        <v>6670</v>
      </c>
      <c r="H6516" s="634">
        <v>135000</v>
      </c>
      <c r="I6516" s="51" t="s">
        <v>364</v>
      </c>
      <c r="J6516" s="51" t="s">
        <v>5951</v>
      </c>
      <c r="K6516" s="51">
        <v>304</v>
      </c>
      <c r="L6516" s="36" t="s">
        <v>8178</v>
      </c>
    </row>
    <row r="6517" spans="1:12" hidden="1" x14ac:dyDescent="0.2">
      <c r="A6517" s="3">
        <v>6511</v>
      </c>
      <c r="B6517" s="97" t="s">
        <v>9048</v>
      </c>
      <c r="C6517" s="36" t="s">
        <v>6671</v>
      </c>
      <c r="D6517" s="51">
        <v>5</v>
      </c>
      <c r="E6517" s="51"/>
      <c r="F6517" s="97" t="s">
        <v>5902</v>
      </c>
      <c r="G6517" s="39" t="s">
        <v>6672</v>
      </c>
      <c r="H6517" s="634">
        <v>29000</v>
      </c>
      <c r="I6517" s="51" t="s">
        <v>364</v>
      </c>
      <c r="J6517" s="51" t="s">
        <v>5951</v>
      </c>
      <c r="K6517" s="51">
        <v>304</v>
      </c>
      <c r="L6517" s="36" t="s">
        <v>8178</v>
      </c>
    </row>
    <row r="6518" spans="1:12" hidden="1" x14ac:dyDescent="0.2">
      <c r="A6518" s="3">
        <v>6512</v>
      </c>
      <c r="B6518" s="97" t="s">
        <v>9048</v>
      </c>
      <c r="C6518" s="36" t="s">
        <v>6673</v>
      </c>
      <c r="D6518" s="51">
        <v>3</v>
      </c>
      <c r="E6518" s="51"/>
      <c r="F6518" s="97" t="s">
        <v>5902</v>
      </c>
      <c r="G6518" s="39" t="s">
        <v>6672</v>
      </c>
      <c r="H6518" s="634">
        <v>15000</v>
      </c>
      <c r="I6518" s="51" t="s">
        <v>364</v>
      </c>
      <c r="J6518" s="51" t="s">
        <v>5951</v>
      </c>
      <c r="K6518" s="51">
        <v>304</v>
      </c>
      <c r="L6518" s="36" t="s">
        <v>8178</v>
      </c>
    </row>
    <row r="6519" spans="1:12" hidden="1" x14ac:dyDescent="0.2">
      <c r="A6519" s="3">
        <v>6513</v>
      </c>
      <c r="B6519" s="97" t="s">
        <v>9048</v>
      </c>
      <c r="C6519" s="36" t="s">
        <v>6674</v>
      </c>
      <c r="D6519" s="51">
        <v>15</v>
      </c>
      <c r="E6519" s="51"/>
      <c r="F6519" s="97" t="s">
        <v>5902</v>
      </c>
      <c r="G6519" s="39" t="s">
        <v>6675</v>
      </c>
      <c r="H6519" s="634">
        <v>35000</v>
      </c>
      <c r="I6519" s="51" t="s">
        <v>364</v>
      </c>
      <c r="J6519" s="51" t="s">
        <v>5951</v>
      </c>
      <c r="K6519" s="51">
        <v>304</v>
      </c>
      <c r="L6519" s="36" t="s">
        <v>8178</v>
      </c>
    </row>
    <row r="6520" spans="1:12" hidden="1" x14ac:dyDescent="0.2">
      <c r="A6520" s="3">
        <v>6514</v>
      </c>
      <c r="B6520" s="97" t="s">
        <v>9048</v>
      </c>
      <c r="C6520" s="36" t="s">
        <v>6735</v>
      </c>
      <c r="D6520" s="51">
        <v>15</v>
      </c>
      <c r="E6520" s="51"/>
      <c r="F6520" s="97" t="s">
        <v>5902</v>
      </c>
      <c r="G6520" s="39" t="s">
        <v>6670</v>
      </c>
      <c r="H6520" s="634">
        <v>54000</v>
      </c>
      <c r="I6520" s="51" t="s">
        <v>364</v>
      </c>
      <c r="J6520" s="51" t="s">
        <v>5951</v>
      </c>
      <c r="K6520" s="51">
        <v>304</v>
      </c>
      <c r="L6520" s="36" t="s">
        <v>8178</v>
      </c>
    </row>
    <row r="6521" spans="1:12" hidden="1" x14ac:dyDescent="0.2">
      <c r="A6521" s="3">
        <v>6515</v>
      </c>
      <c r="B6521" s="97" t="s">
        <v>9048</v>
      </c>
      <c r="C6521" s="36" t="s">
        <v>6676</v>
      </c>
      <c r="D6521" s="51">
        <v>8</v>
      </c>
      <c r="E6521" s="51"/>
      <c r="F6521" s="97" t="s">
        <v>5902</v>
      </c>
      <c r="G6521" s="39" t="s">
        <v>6677</v>
      </c>
      <c r="H6521" s="634">
        <v>55000</v>
      </c>
      <c r="I6521" s="51" t="s">
        <v>364</v>
      </c>
      <c r="J6521" s="51" t="s">
        <v>5951</v>
      </c>
      <c r="K6521" s="51">
        <v>304</v>
      </c>
      <c r="L6521" s="36" t="s">
        <v>8178</v>
      </c>
    </row>
    <row r="6522" spans="1:12" hidden="1" x14ac:dyDescent="0.2">
      <c r="A6522" s="3">
        <v>6516</v>
      </c>
      <c r="B6522" s="97" t="s">
        <v>9048</v>
      </c>
      <c r="C6522" s="36" t="s">
        <v>6678</v>
      </c>
      <c r="D6522" s="51">
        <v>6</v>
      </c>
      <c r="E6522" s="51"/>
      <c r="F6522" s="97" t="s">
        <v>5902</v>
      </c>
      <c r="G6522" s="39" t="s">
        <v>6679</v>
      </c>
      <c r="H6522" s="634">
        <v>36000</v>
      </c>
      <c r="I6522" s="51" t="s">
        <v>364</v>
      </c>
      <c r="J6522" s="51" t="s">
        <v>5951</v>
      </c>
      <c r="K6522" s="51">
        <v>304</v>
      </c>
      <c r="L6522" s="36" t="s">
        <v>8178</v>
      </c>
    </row>
    <row r="6523" spans="1:12" hidden="1" x14ac:dyDescent="0.2">
      <c r="A6523" s="3">
        <v>6517</v>
      </c>
      <c r="B6523" s="97" t="s">
        <v>9048</v>
      </c>
      <c r="C6523" s="36" t="s">
        <v>6680</v>
      </c>
      <c r="D6523" s="51">
        <v>6</v>
      </c>
      <c r="E6523" s="51"/>
      <c r="F6523" s="97" t="s">
        <v>5902</v>
      </c>
      <c r="G6523" s="39" t="s">
        <v>6681</v>
      </c>
      <c r="H6523" s="634">
        <v>36000</v>
      </c>
      <c r="I6523" s="51" t="s">
        <v>364</v>
      </c>
      <c r="J6523" s="51" t="s">
        <v>5951</v>
      </c>
      <c r="K6523" s="51">
        <v>304</v>
      </c>
      <c r="L6523" s="36" t="s">
        <v>8178</v>
      </c>
    </row>
    <row r="6524" spans="1:12" hidden="1" x14ac:dyDescent="0.2">
      <c r="A6524" s="3">
        <v>6518</v>
      </c>
      <c r="B6524" s="97" t="s">
        <v>9048</v>
      </c>
      <c r="C6524" s="36" t="s">
        <v>6682</v>
      </c>
      <c r="D6524" s="51">
        <v>10</v>
      </c>
      <c r="E6524" s="51"/>
      <c r="F6524" s="97" t="s">
        <v>5902</v>
      </c>
      <c r="G6524" s="39" t="s">
        <v>6683</v>
      </c>
      <c r="H6524" s="634">
        <v>75000</v>
      </c>
      <c r="I6524" s="51" t="s">
        <v>364</v>
      </c>
      <c r="J6524" s="51" t="s">
        <v>5951</v>
      </c>
      <c r="K6524" s="51">
        <v>304</v>
      </c>
      <c r="L6524" s="36" t="s">
        <v>8178</v>
      </c>
    </row>
    <row r="6525" spans="1:12" hidden="1" x14ac:dyDescent="0.2">
      <c r="A6525" s="3">
        <v>6519</v>
      </c>
      <c r="B6525" s="97" t="s">
        <v>9048</v>
      </c>
      <c r="C6525" s="36" t="s">
        <v>6685</v>
      </c>
      <c r="D6525" s="51">
        <v>4</v>
      </c>
      <c r="E6525" s="51"/>
      <c r="F6525" s="97" t="s">
        <v>5902</v>
      </c>
      <c r="G6525" s="39" t="s">
        <v>6686</v>
      </c>
      <c r="H6525" s="634">
        <v>22000</v>
      </c>
      <c r="I6525" s="51" t="s">
        <v>364</v>
      </c>
      <c r="J6525" s="51" t="s">
        <v>5951</v>
      </c>
      <c r="K6525" s="51">
        <v>304</v>
      </c>
      <c r="L6525" s="36" t="s">
        <v>8178</v>
      </c>
    </row>
    <row r="6526" spans="1:12" hidden="1" x14ac:dyDescent="0.2">
      <c r="A6526" s="3">
        <v>6520</v>
      </c>
      <c r="B6526" s="97" t="s">
        <v>9048</v>
      </c>
      <c r="C6526" s="98" t="s">
        <v>6494</v>
      </c>
      <c r="D6526" s="97">
        <v>3</v>
      </c>
      <c r="E6526" s="97"/>
      <c r="F6526" s="97" t="s">
        <v>5902</v>
      </c>
      <c r="G6526" s="160" t="s">
        <v>6495</v>
      </c>
      <c r="H6526" s="637">
        <v>9500</v>
      </c>
      <c r="I6526" s="97" t="s">
        <v>1901</v>
      </c>
      <c r="J6526" s="51" t="s">
        <v>5951</v>
      </c>
      <c r="K6526" s="160">
        <v>350</v>
      </c>
      <c r="L6526" s="524" t="s">
        <v>9093</v>
      </c>
    </row>
    <row r="6527" spans="1:12" hidden="1" x14ac:dyDescent="0.2">
      <c r="A6527" s="3">
        <v>6521</v>
      </c>
      <c r="B6527" s="97" t="s">
        <v>9048</v>
      </c>
      <c r="C6527" s="98" t="s">
        <v>6652</v>
      </c>
      <c r="D6527" s="97">
        <v>5</v>
      </c>
      <c r="E6527" s="97"/>
      <c r="F6527" s="97" t="s">
        <v>5902</v>
      </c>
      <c r="G6527" s="160" t="s">
        <v>6653</v>
      </c>
      <c r="H6527" s="637">
        <v>12500</v>
      </c>
      <c r="I6527" s="97" t="s">
        <v>1901</v>
      </c>
      <c r="J6527" s="51" t="s">
        <v>5951</v>
      </c>
      <c r="K6527" s="160">
        <v>350</v>
      </c>
      <c r="L6527" s="524" t="s">
        <v>9093</v>
      </c>
    </row>
    <row r="6528" spans="1:12" ht="38.25" hidden="1" x14ac:dyDescent="0.2">
      <c r="A6528" s="3">
        <v>6522</v>
      </c>
      <c r="B6528" s="97" t="s">
        <v>9048</v>
      </c>
      <c r="C6528" s="98" t="s">
        <v>9098</v>
      </c>
      <c r="D6528" s="97">
        <v>5</v>
      </c>
      <c r="E6528" s="97"/>
      <c r="F6528" s="97" t="s">
        <v>5902</v>
      </c>
      <c r="G6528" s="160" t="s">
        <v>6655</v>
      </c>
      <c r="H6528" s="637">
        <v>7500</v>
      </c>
      <c r="I6528" s="97" t="s">
        <v>1901</v>
      </c>
      <c r="J6528" s="51" t="s">
        <v>5951</v>
      </c>
      <c r="K6528" s="160">
        <v>350</v>
      </c>
      <c r="L6528" s="524" t="s">
        <v>9093</v>
      </c>
    </row>
    <row r="6529" spans="1:12" ht="25.5" hidden="1" x14ac:dyDescent="0.2">
      <c r="A6529" s="3">
        <v>6523</v>
      </c>
      <c r="B6529" s="97" t="s">
        <v>9048</v>
      </c>
      <c r="C6529" s="98" t="s">
        <v>9099</v>
      </c>
      <c r="D6529" s="97">
        <v>5</v>
      </c>
      <c r="E6529" s="97"/>
      <c r="F6529" s="97" t="s">
        <v>5902</v>
      </c>
      <c r="G6529" s="160" t="s">
        <v>6655</v>
      </c>
      <c r="H6529" s="637">
        <v>7500</v>
      </c>
      <c r="I6529" s="97" t="s">
        <v>1901</v>
      </c>
      <c r="J6529" s="51" t="s">
        <v>5951</v>
      </c>
      <c r="K6529" s="160">
        <v>350</v>
      </c>
      <c r="L6529" s="524" t="s">
        <v>9093</v>
      </c>
    </row>
    <row r="6530" spans="1:12" ht="25.5" hidden="1" x14ac:dyDescent="0.2">
      <c r="A6530" s="3">
        <v>6524</v>
      </c>
      <c r="B6530" s="97" t="s">
        <v>9048</v>
      </c>
      <c r="C6530" s="98" t="s">
        <v>6657</v>
      </c>
      <c r="D6530" s="97">
        <v>5</v>
      </c>
      <c r="E6530" s="97"/>
      <c r="F6530" s="97" t="s">
        <v>5902</v>
      </c>
      <c r="G6530" s="160" t="s">
        <v>6658</v>
      </c>
      <c r="H6530" s="637">
        <v>17500</v>
      </c>
      <c r="I6530" s="97" t="s">
        <v>1901</v>
      </c>
      <c r="J6530" s="51" t="s">
        <v>5951</v>
      </c>
      <c r="K6530" s="160">
        <v>350</v>
      </c>
      <c r="L6530" s="524" t="s">
        <v>9093</v>
      </c>
    </row>
    <row r="6531" spans="1:12" ht="38.25" hidden="1" x14ac:dyDescent="0.2">
      <c r="A6531" s="3">
        <v>6525</v>
      </c>
      <c r="B6531" s="97" t="s">
        <v>9048</v>
      </c>
      <c r="C6531" s="98" t="s">
        <v>6659</v>
      </c>
      <c r="D6531" s="97">
        <v>5</v>
      </c>
      <c r="E6531" s="97"/>
      <c r="F6531" s="97" t="s">
        <v>5902</v>
      </c>
      <c r="G6531" s="160" t="s">
        <v>6658</v>
      </c>
      <c r="H6531" s="637">
        <v>17500</v>
      </c>
      <c r="I6531" s="97" t="s">
        <v>1901</v>
      </c>
      <c r="J6531" s="51" t="s">
        <v>5951</v>
      </c>
      <c r="K6531" s="160">
        <v>350</v>
      </c>
      <c r="L6531" s="524" t="s">
        <v>9093</v>
      </c>
    </row>
    <row r="6532" spans="1:12" hidden="1" x14ac:dyDescent="0.2">
      <c r="A6532" s="3">
        <v>6526</v>
      </c>
      <c r="B6532" s="97" t="s">
        <v>9048</v>
      </c>
      <c r="C6532" s="98" t="s">
        <v>6660</v>
      </c>
      <c r="D6532" s="97">
        <v>2</v>
      </c>
      <c r="E6532" s="97"/>
      <c r="F6532" s="97" t="s">
        <v>5902</v>
      </c>
      <c r="G6532" s="160" t="s">
        <v>6661</v>
      </c>
      <c r="H6532" s="637">
        <v>9500</v>
      </c>
      <c r="I6532" s="97" t="s">
        <v>1901</v>
      </c>
      <c r="J6532" s="51" t="s">
        <v>5951</v>
      </c>
      <c r="K6532" s="160">
        <v>350</v>
      </c>
      <c r="L6532" s="524" t="s">
        <v>9093</v>
      </c>
    </row>
    <row r="6533" spans="1:12" hidden="1" x14ac:dyDescent="0.2">
      <c r="A6533" s="3">
        <v>6527</v>
      </c>
      <c r="B6533" s="97" t="s">
        <v>9048</v>
      </c>
      <c r="C6533" s="98" t="s">
        <v>264</v>
      </c>
      <c r="D6533" s="97">
        <v>2</v>
      </c>
      <c r="E6533" s="97"/>
      <c r="F6533" s="97" t="s">
        <v>5902</v>
      </c>
      <c r="G6533" s="160" t="s">
        <v>6762</v>
      </c>
      <c r="H6533" s="637">
        <v>7500</v>
      </c>
      <c r="I6533" s="97" t="s">
        <v>1901</v>
      </c>
      <c r="J6533" s="51" t="s">
        <v>5951</v>
      </c>
      <c r="K6533" s="160">
        <v>350</v>
      </c>
      <c r="L6533" s="524" t="s">
        <v>9093</v>
      </c>
    </row>
    <row r="6534" spans="1:12" ht="25.5" hidden="1" x14ac:dyDescent="0.2">
      <c r="A6534" s="3">
        <v>6528</v>
      </c>
      <c r="B6534" s="97" t="s">
        <v>9048</v>
      </c>
      <c r="C6534" s="98" t="s">
        <v>6644</v>
      </c>
      <c r="D6534" s="97">
        <v>2</v>
      </c>
      <c r="E6534" s="97"/>
      <c r="F6534" s="97" t="s">
        <v>5902</v>
      </c>
      <c r="G6534" s="160" t="s">
        <v>6645</v>
      </c>
      <c r="H6534" s="637">
        <v>9000</v>
      </c>
      <c r="I6534" s="97" t="s">
        <v>1901</v>
      </c>
      <c r="J6534" s="51" t="s">
        <v>5951</v>
      </c>
      <c r="K6534" s="160">
        <v>350</v>
      </c>
      <c r="L6534" s="524" t="s">
        <v>9093</v>
      </c>
    </row>
    <row r="6535" spans="1:12" ht="25.5" hidden="1" x14ac:dyDescent="0.2">
      <c r="A6535" s="3">
        <v>6529</v>
      </c>
      <c r="B6535" s="97" t="s">
        <v>9048</v>
      </c>
      <c r="C6535" s="98" t="s">
        <v>6646</v>
      </c>
      <c r="D6535" s="97">
        <v>2</v>
      </c>
      <c r="E6535" s="97"/>
      <c r="F6535" s="97" t="s">
        <v>5902</v>
      </c>
      <c r="G6535" s="160" t="s">
        <v>6647</v>
      </c>
      <c r="H6535" s="637">
        <v>9000</v>
      </c>
      <c r="I6535" s="97" t="s">
        <v>1901</v>
      </c>
      <c r="J6535" s="51" t="s">
        <v>5951</v>
      </c>
      <c r="K6535" s="160">
        <v>350</v>
      </c>
      <c r="L6535" s="524" t="s">
        <v>9093</v>
      </c>
    </row>
    <row r="6536" spans="1:12" ht="25.5" hidden="1" x14ac:dyDescent="0.2">
      <c r="A6536" s="3">
        <v>6530</v>
      </c>
      <c r="B6536" s="97" t="s">
        <v>9048</v>
      </c>
      <c r="C6536" s="98" t="s">
        <v>6648</v>
      </c>
      <c r="D6536" s="97">
        <v>5</v>
      </c>
      <c r="E6536" s="97"/>
      <c r="F6536" s="97" t="s">
        <v>5902</v>
      </c>
      <c r="G6536" s="160" t="s">
        <v>6649</v>
      </c>
      <c r="H6536" s="637">
        <v>11500</v>
      </c>
      <c r="I6536" s="97" t="s">
        <v>1901</v>
      </c>
      <c r="J6536" s="51" t="s">
        <v>5951</v>
      </c>
      <c r="K6536" s="160">
        <v>350</v>
      </c>
      <c r="L6536" s="524" t="s">
        <v>9093</v>
      </c>
    </row>
    <row r="6537" spans="1:12" ht="25.5" hidden="1" x14ac:dyDescent="0.2">
      <c r="A6537" s="3">
        <v>6531</v>
      </c>
      <c r="B6537" s="97" t="s">
        <v>9048</v>
      </c>
      <c r="C6537" s="98" t="s">
        <v>6763</v>
      </c>
      <c r="D6537" s="97">
        <v>12</v>
      </c>
      <c r="E6537" s="97"/>
      <c r="F6537" s="97" t="s">
        <v>5902</v>
      </c>
      <c r="G6537" s="160" t="s">
        <v>6651</v>
      </c>
      <c r="H6537" s="637">
        <v>34800</v>
      </c>
      <c r="I6537" s="97" t="s">
        <v>1901</v>
      </c>
      <c r="J6537" s="51" t="s">
        <v>5951</v>
      </c>
      <c r="K6537" s="160">
        <v>350</v>
      </c>
      <c r="L6537" s="524" t="s">
        <v>9093</v>
      </c>
    </row>
    <row r="6538" spans="1:12" ht="25.5" hidden="1" x14ac:dyDescent="0.2">
      <c r="A6538" s="3">
        <v>6532</v>
      </c>
      <c r="B6538" s="97" t="s">
        <v>9048</v>
      </c>
      <c r="C6538" s="98" t="s">
        <v>6764</v>
      </c>
      <c r="D6538" s="97">
        <v>3</v>
      </c>
      <c r="E6538" s="97"/>
      <c r="F6538" s="97" t="s">
        <v>5902</v>
      </c>
      <c r="G6538" s="160" t="s">
        <v>6765</v>
      </c>
      <c r="H6538" s="637">
        <v>15000</v>
      </c>
      <c r="I6538" s="97" t="s">
        <v>1901</v>
      </c>
      <c r="J6538" s="51" t="s">
        <v>5951</v>
      </c>
      <c r="K6538" s="160">
        <v>350</v>
      </c>
      <c r="L6538" s="524" t="s">
        <v>9093</v>
      </c>
    </row>
    <row r="6539" spans="1:12" ht="51" hidden="1" x14ac:dyDescent="0.2">
      <c r="A6539" s="3">
        <v>6533</v>
      </c>
      <c r="B6539" s="97" t="s">
        <v>9048</v>
      </c>
      <c r="C6539" s="98" t="s">
        <v>9100</v>
      </c>
      <c r="D6539" s="97">
        <v>2</v>
      </c>
      <c r="E6539" s="97"/>
      <c r="F6539" s="97" t="s">
        <v>5902</v>
      </c>
      <c r="G6539" s="160" t="s">
        <v>6767</v>
      </c>
      <c r="H6539" s="637">
        <v>7500</v>
      </c>
      <c r="I6539" s="97" t="s">
        <v>1901</v>
      </c>
      <c r="J6539" s="51" t="s">
        <v>5951</v>
      </c>
      <c r="K6539" s="160">
        <v>350</v>
      </c>
      <c r="L6539" s="524" t="s">
        <v>9093</v>
      </c>
    </row>
    <row r="6540" spans="1:12" ht="51" hidden="1" x14ac:dyDescent="0.2">
      <c r="A6540" s="3">
        <v>6534</v>
      </c>
      <c r="B6540" s="97" t="s">
        <v>9048</v>
      </c>
      <c r="C6540" s="98" t="s">
        <v>9101</v>
      </c>
      <c r="D6540" s="97">
        <v>12</v>
      </c>
      <c r="E6540" s="97"/>
      <c r="F6540" s="97" t="s">
        <v>5902</v>
      </c>
      <c r="G6540" s="528" t="s">
        <v>9102</v>
      </c>
      <c r="H6540" s="637">
        <v>15000</v>
      </c>
      <c r="I6540" s="97" t="s">
        <v>505</v>
      </c>
      <c r="J6540" s="160" t="s">
        <v>5951</v>
      </c>
      <c r="K6540" s="160">
        <v>324</v>
      </c>
      <c r="L6540" s="36" t="s">
        <v>8178</v>
      </c>
    </row>
    <row r="6541" spans="1:12" hidden="1" x14ac:dyDescent="0.2">
      <c r="A6541" s="3">
        <v>6535</v>
      </c>
      <c r="B6541" s="97" t="s">
        <v>9048</v>
      </c>
      <c r="C6541" s="98" t="s">
        <v>6411</v>
      </c>
      <c r="D6541" s="97">
        <v>10</v>
      </c>
      <c r="E6541" s="97"/>
      <c r="F6541" s="97" t="s">
        <v>5902</v>
      </c>
      <c r="G6541" s="160" t="s">
        <v>6615</v>
      </c>
      <c r="H6541" s="637">
        <v>45000</v>
      </c>
      <c r="I6541" s="97" t="s">
        <v>505</v>
      </c>
      <c r="J6541" s="160" t="s">
        <v>5951</v>
      </c>
      <c r="K6541" s="160">
        <v>324</v>
      </c>
      <c r="L6541" s="36" t="s">
        <v>8178</v>
      </c>
    </row>
    <row r="6542" spans="1:12" hidden="1" x14ac:dyDescent="0.2">
      <c r="A6542" s="3">
        <v>6536</v>
      </c>
      <c r="B6542" s="97" t="s">
        <v>9048</v>
      </c>
      <c r="C6542" s="98" t="s">
        <v>6414</v>
      </c>
      <c r="D6542" s="97">
        <v>10</v>
      </c>
      <c r="E6542" s="97"/>
      <c r="F6542" s="97" t="s">
        <v>5902</v>
      </c>
      <c r="G6542" s="160" t="s">
        <v>6616</v>
      </c>
      <c r="H6542" s="637">
        <v>4500</v>
      </c>
      <c r="I6542" s="97" t="s">
        <v>505</v>
      </c>
      <c r="J6542" s="160" t="s">
        <v>5951</v>
      </c>
      <c r="K6542" s="160">
        <v>324</v>
      </c>
      <c r="L6542" s="36" t="s">
        <v>8178</v>
      </c>
    </row>
    <row r="6543" spans="1:12" hidden="1" x14ac:dyDescent="0.2">
      <c r="A6543" s="3">
        <v>6537</v>
      </c>
      <c r="B6543" s="97" t="s">
        <v>9048</v>
      </c>
      <c r="C6543" s="98" t="s">
        <v>6416</v>
      </c>
      <c r="D6543" s="97">
        <v>10</v>
      </c>
      <c r="E6543" s="97"/>
      <c r="F6543" s="97" t="s">
        <v>5902</v>
      </c>
      <c r="G6543" s="160" t="s">
        <v>6617</v>
      </c>
      <c r="H6543" s="637">
        <v>3500</v>
      </c>
      <c r="I6543" s="97" t="s">
        <v>505</v>
      </c>
      <c r="J6543" s="160" t="s">
        <v>5951</v>
      </c>
      <c r="K6543" s="160">
        <v>324</v>
      </c>
      <c r="L6543" s="36" t="s">
        <v>8178</v>
      </c>
    </row>
    <row r="6544" spans="1:12" ht="25.5" hidden="1" x14ac:dyDescent="0.2">
      <c r="A6544" s="3">
        <v>6538</v>
      </c>
      <c r="B6544" s="97" t="s">
        <v>9048</v>
      </c>
      <c r="C6544" s="98" t="s">
        <v>6418</v>
      </c>
      <c r="D6544" s="97">
        <v>10</v>
      </c>
      <c r="E6544" s="97"/>
      <c r="F6544" s="97" t="s">
        <v>5902</v>
      </c>
      <c r="G6544" s="160" t="s">
        <v>6618</v>
      </c>
      <c r="H6544" s="637">
        <v>4500</v>
      </c>
      <c r="I6544" s="97" t="s">
        <v>505</v>
      </c>
      <c r="J6544" s="160" t="s">
        <v>5951</v>
      </c>
      <c r="K6544" s="160">
        <v>324</v>
      </c>
      <c r="L6544" s="36" t="s">
        <v>8178</v>
      </c>
    </row>
    <row r="6545" spans="1:12" ht="25.5" hidden="1" x14ac:dyDescent="0.2">
      <c r="A6545" s="3">
        <v>6539</v>
      </c>
      <c r="B6545" s="97" t="s">
        <v>9048</v>
      </c>
      <c r="C6545" s="98" t="s">
        <v>6420</v>
      </c>
      <c r="D6545" s="97">
        <v>10</v>
      </c>
      <c r="E6545" s="97"/>
      <c r="F6545" s="97" t="s">
        <v>5902</v>
      </c>
      <c r="G6545" s="160" t="s">
        <v>6619</v>
      </c>
      <c r="H6545" s="637">
        <v>4500</v>
      </c>
      <c r="I6545" s="97" t="s">
        <v>505</v>
      </c>
      <c r="J6545" s="160" t="s">
        <v>5951</v>
      </c>
      <c r="K6545" s="160">
        <v>324</v>
      </c>
      <c r="L6545" s="36" t="s">
        <v>8178</v>
      </c>
    </row>
    <row r="6546" spans="1:12" hidden="1" x14ac:dyDescent="0.2">
      <c r="A6546" s="3">
        <v>6540</v>
      </c>
      <c r="B6546" s="97" t="s">
        <v>9048</v>
      </c>
      <c r="C6546" s="170" t="s">
        <v>6422</v>
      </c>
      <c r="D6546" s="97">
        <v>10</v>
      </c>
      <c r="E6546" s="97"/>
      <c r="F6546" s="97" t="s">
        <v>5902</v>
      </c>
      <c r="G6546" s="528" t="s">
        <v>9103</v>
      </c>
      <c r="H6546" s="637">
        <v>6500</v>
      </c>
      <c r="I6546" s="97" t="s">
        <v>6424</v>
      </c>
      <c r="J6546" s="160" t="s">
        <v>5951</v>
      </c>
      <c r="K6546" s="160">
        <v>324</v>
      </c>
      <c r="L6546" s="36" t="s">
        <v>8178</v>
      </c>
    </row>
    <row r="6547" spans="1:12" ht="25.5" hidden="1" x14ac:dyDescent="0.2">
      <c r="A6547" s="3">
        <v>6541</v>
      </c>
      <c r="B6547" s="97" t="s">
        <v>9048</v>
      </c>
      <c r="C6547" s="98" t="s">
        <v>6425</v>
      </c>
      <c r="D6547" s="97">
        <v>10</v>
      </c>
      <c r="E6547" s="97"/>
      <c r="F6547" s="97" t="s">
        <v>5902</v>
      </c>
      <c r="G6547" s="528" t="s">
        <v>9104</v>
      </c>
      <c r="H6547" s="637">
        <v>5500</v>
      </c>
      <c r="I6547" s="97" t="s">
        <v>6427</v>
      </c>
      <c r="J6547" s="160" t="s">
        <v>5951</v>
      </c>
      <c r="K6547" s="160">
        <v>324</v>
      </c>
      <c r="L6547" s="36" t="s">
        <v>8178</v>
      </c>
    </row>
    <row r="6548" spans="1:12" ht="25.5" hidden="1" x14ac:dyDescent="0.2">
      <c r="A6548" s="3">
        <v>6542</v>
      </c>
      <c r="B6548" s="97" t="s">
        <v>9048</v>
      </c>
      <c r="C6548" s="98" t="s">
        <v>6428</v>
      </c>
      <c r="D6548" s="97">
        <v>10</v>
      </c>
      <c r="E6548" s="97"/>
      <c r="F6548" s="97" t="s">
        <v>5902</v>
      </c>
      <c r="G6548" s="528" t="s">
        <v>9105</v>
      </c>
      <c r="H6548" s="637">
        <v>5500</v>
      </c>
      <c r="I6548" s="97" t="s">
        <v>6427</v>
      </c>
      <c r="J6548" s="160" t="s">
        <v>5951</v>
      </c>
      <c r="K6548" s="160">
        <v>324</v>
      </c>
      <c r="L6548" s="36" t="s">
        <v>8178</v>
      </c>
    </row>
    <row r="6549" spans="1:12" hidden="1" x14ac:dyDescent="0.2">
      <c r="A6549" s="3">
        <v>6543</v>
      </c>
      <c r="B6549" s="97" t="s">
        <v>9048</v>
      </c>
      <c r="C6549" s="36" t="s">
        <v>6430</v>
      </c>
      <c r="D6549" s="51">
        <v>5</v>
      </c>
      <c r="E6549" s="51"/>
      <c r="F6549" s="97" t="s">
        <v>5902</v>
      </c>
      <c r="G6549" s="39" t="s">
        <v>9106</v>
      </c>
      <c r="H6549" s="634">
        <v>6500</v>
      </c>
      <c r="I6549" s="51" t="s">
        <v>6427</v>
      </c>
      <c r="J6549" s="51" t="s">
        <v>5951</v>
      </c>
      <c r="K6549" s="51">
        <v>324</v>
      </c>
      <c r="L6549" s="36" t="s">
        <v>8178</v>
      </c>
    </row>
    <row r="6550" spans="1:12" hidden="1" x14ac:dyDescent="0.2">
      <c r="A6550" s="3">
        <v>6544</v>
      </c>
      <c r="B6550" s="97" t="s">
        <v>9048</v>
      </c>
      <c r="C6550" s="36" t="s">
        <v>6432</v>
      </c>
      <c r="D6550" s="51">
        <v>5</v>
      </c>
      <c r="E6550" s="51"/>
      <c r="F6550" s="97" t="s">
        <v>5902</v>
      </c>
      <c r="G6550" s="39" t="s">
        <v>9106</v>
      </c>
      <c r="H6550" s="634">
        <v>6500</v>
      </c>
      <c r="I6550" s="51" t="s">
        <v>6427</v>
      </c>
      <c r="J6550" s="51" t="s">
        <v>5951</v>
      </c>
      <c r="K6550" s="51">
        <v>324</v>
      </c>
      <c r="L6550" s="36" t="s">
        <v>8178</v>
      </c>
    </row>
    <row r="6551" spans="1:12" hidden="1" x14ac:dyDescent="0.2">
      <c r="A6551" s="3">
        <v>6545</v>
      </c>
      <c r="B6551" s="97" t="s">
        <v>9048</v>
      </c>
      <c r="C6551" s="36" t="s">
        <v>6433</v>
      </c>
      <c r="D6551" s="51">
        <v>10</v>
      </c>
      <c r="E6551" s="51"/>
      <c r="F6551" s="97" t="s">
        <v>5902</v>
      </c>
      <c r="G6551" s="39" t="s">
        <v>9107</v>
      </c>
      <c r="H6551" s="634">
        <v>2300</v>
      </c>
      <c r="I6551" s="51" t="s">
        <v>6427</v>
      </c>
      <c r="J6551" s="51" t="s">
        <v>5951</v>
      </c>
      <c r="K6551" s="51">
        <v>324</v>
      </c>
      <c r="L6551" s="36" t="s">
        <v>8178</v>
      </c>
    </row>
    <row r="6552" spans="1:12" hidden="1" x14ac:dyDescent="0.2">
      <c r="A6552" s="3">
        <v>6546</v>
      </c>
      <c r="B6552" s="97" t="s">
        <v>9048</v>
      </c>
      <c r="C6552" s="36" t="s">
        <v>6435</v>
      </c>
      <c r="D6552" s="51">
        <v>10</v>
      </c>
      <c r="E6552" s="51"/>
      <c r="F6552" s="97" t="s">
        <v>5902</v>
      </c>
      <c r="G6552" s="39" t="s">
        <v>9108</v>
      </c>
      <c r="H6552" s="634">
        <v>11000</v>
      </c>
      <c r="I6552" s="51" t="s">
        <v>6427</v>
      </c>
      <c r="J6552" s="51" t="s">
        <v>5951</v>
      </c>
      <c r="K6552" s="51">
        <v>324</v>
      </c>
      <c r="L6552" s="36" t="s">
        <v>8178</v>
      </c>
    </row>
    <row r="6553" spans="1:12" hidden="1" x14ac:dyDescent="0.2">
      <c r="A6553" s="3">
        <v>6547</v>
      </c>
      <c r="B6553" s="97" t="s">
        <v>9048</v>
      </c>
      <c r="C6553" s="36" t="s">
        <v>6437</v>
      </c>
      <c r="D6553" s="51">
        <v>5</v>
      </c>
      <c r="E6553" s="51"/>
      <c r="F6553" s="97" t="s">
        <v>5902</v>
      </c>
      <c r="G6553" s="39" t="s">
        <v>9109</v>
      </c>
      <c r="H6553" s="634">
        <v>6500</v>
      </c>
      <c r="I6553" s="51" t="s">
        <v>6439</v>
      </c>
      <c r="J6553" s="51" t="s">
        <v>5951</v>
      </c>
      <c r="K6553" s="51">
        <v>324</v>
      </c>
      <c r="L6553" s="36" t="s">
        <v>8178</v>
      </c>
    </row>
    <row r="6554" spans="1:12" hidden="1" x14ac:dyDescent="0.2">
      <c r="A6554" s="3">
        <v>6548</v>
      </c>
      <c r="B6554" s="97" t="s">
        <v>9048</v>
      </c>
      <c r="C6554" s="36" t="s">
        <v>6440</v>
      </c>
      <c r="D6554" s="51">
        <v>2</v>
      </c>
      <c r="E6554" s="51"/>
      <c r="F6554" s="97" t="s">
        <v>5902</v>
      </c>
      <c r="G6554" s="39" t="s">
        <v>6617</v>
      </c>
      <c r="H6554" s="634">
        <v>6000</v>
      </c>
      <c r="I6554" s="51" t="s">
        <v>6427</v>
      </c>
      <c r="J6554" s="51" t="s">
        <v>5951</v>
      </c>
      <c r="K6554" s="51">
        <v>324</v>
      </c>
      <c r="L6554" s="36" t="s">
        <v>8178</v>
      </c>
    </row>
    <row r="6555" spans="1:12" hidden="1" x14ac:dyDescent="0.2">
      <c r="A6555" s="3">
        <v>6549</v>
      </c>
      <c r="B6555" s="97" t="s">
        <v>9048</v>
      </c>
      <c r="C6555" s="36" t="s">
        <v>9110</v>
      </c>
      <c r="D6555" s="51">
        <v>4</v>
      </c>
      <c r="E6555" s="51"/>
      <c r="F6555" s="97" t="s">
        <v>5902</v>
      </c>
      <c r="G6555" s="39" t="s">
        <v>9111</v>
      </c>
      <c r="H6555" s="634">
        <v>12000</v>
      </c>
      <c r="I6555" s="51" t="s">
        <v>6427</v>
      </c>
      <c r="J6555" s="51" t="s">
        <v>5951</v>
      </c>
      <c r="K6555" s="51">
        <v>324</v>
      </c>
      <c r="L6555" s="36" t="s">
        <v>8178</v>
      </c>
    </row>
    <row r="6556" spans="1:12" hidden="1" x14ac:dyDescent="0.2">
      <c r="A6556" s="3">
        <v>6550</v>
      </c>
      <c r="B6556" s="97" t="s">
        <v>9048</v>
      </c>
      <c r="C6556" s="36" t="s">
        <v>9112</v>
      </c>
      <c r="D6556" s="51">
        <v>4</v>
      </c>
      <c r="E6556" s="51"/>
      <c r="F6556" s="97" t="s">
        <v>5902</v>
      </c>
      <c r="G6556" s="39" t="s">
        <v>9113</v>
      </c>
      <c r="H6556" s="634">
        <v>12000</v>
      </c>
      <c r="I6556" s="51" t="s">
        <v>6427</v>
      </c>
      <c r="J6556" s="51" t="s">
        <v>5951</v>
      </c>
      <c r="K6556" s="51">
        <v>324</v>
      </c>
      <c r="L6556" s="36" t="s">
        <v>8178</v>
      </c>
    </row>
    <row r="6557" spans="1:12" hidden="1" x14ac:dyDescent="0.2">
      <c r="A6557" s="3">
        <v>6551</v>
      </c>
      <c r="B6557" s="97" t="s">
        <v>9048</v>
      </c>
      <c r="C6557" s="36" t="s">
        <v>9114</v>
      </c>
      <c r="D6557" s="51">
        <v>4</v>
      </c>
      <c r="E6557" s="51"/>
      <c r="F6557" s="97" t="s">
        <v>5902</v>
      </c>
      <c r="G6557" s="39" t="s">
        <v>9115</v>
      </c>
      <c r="H6557" s="634">
        <v>12000</v>
      </c>
      <c r="I6557" s="51" t="s">
        <v>6427</v>
      </c>
      <c r="J6557" s="51" t="s">
        <v>5951</v>
      </c>
      <c r="K6557" s="51">
        <v>324</v>
      </c>
      <c r="L6557" s="36" t="s">
        <v>8178</v>
      </c>
    </row>
    <row r="6558" spans="1:12" hidden="1" x14ac:dyDescent="0.2">
      <c r="A6558" s="3">
        <v>6552</v>
      </c>
      <c r="B6558" s="97" t="s">
        <v>9048</v>
      </c>
      <c r="C6558" s="36" t="s">
        <v>9116</v>
      </c>
      <c r="D6558" s="51">
        <v>4</v>
      </c>
      <c r="E6558" s="51"/>
      <c r="F6558" s="97" t="s">
        <v>5902</v>
      </c>
      <c r="G6558" s="39" t="s">
        <v>9117</v>
      </c>
      <c r="H6558" s="634">
        <v>12000</v>
      </c>
      <c r="I6558" s="51" t="s">
        <v>6427</v>
      </c>
      <c r="J6558" s="51" t="s">
        <v>5951</v>
      </c>
      <c r="K6558" s="51">
        <v>324</v>
      </c>
      <c r="L6558" s="36" t="s">
        <v>8178</v>
      </c>
    </row>
    <row r="6559" spans="1:12" hidden="1" x14ac:dyDescent="0.2">
      <c r="A6559" s="3">
        <v>6553</v>
      </c>
      <c r="B6559" s="97" t="s">
        <v>9048</v>
      </c>
      <c r="C6559" s="36" t="s">
        <v>9118</v>
      </c>
      <c r="D6559" s="51">
        <v>4</v>
      </c>
      <c r="E6559" s="51"/>
      <c r="F6559" s="97" t="s">
        <v>5902</v>
      </c>
      <c r="G6559" s="39" t="s">
        <v>9111</v>
      </c>
      <c r="H6559" s="634">
        <v>20000</v>
      </c>
      <c r="I6559" s="51" t="s">
        <v>6427</v>
      </c>
      <c r="J6559" s="51" t="s">
        <v>5951</v>
      </c>
      <c r="K6559" s="51">
        <v>324</v>
      </c>
      <c r="L6559" s="36" t="s">
        <v>8178</v>
      </c>
    </row>
    <row r="6560" spans="1:12" ht="25.5" hidden="1" x14ac:dyDescent="0.2">
      <c r="A6560" s="3">
        <v>6554</v>
      </c>
      <c r="B6560" s="97" t="s">
        <v>9048</v>
      </c>
      <c r="C6560" s="98" t="s">
        <v>9119</v>
      </c>
      <c r="D6560" s="97">
        <v>24</v>
      </c>
      <c r="E6560" s="97"/>
      <c r="F6560" s="97" t="s">
        <v>5902</v>
      </c>
      <c r="G6560" s="160" t="s">
        <v>6772</v>
      </c>
      <c r="H6560" s="637">
        <v>28800</v>
      </c>
      <c r="I6560" s="97" t="s">
        <v>3897</v>
      </c>
      <c r="J6560" s="51" t="s">
        <v>5951</v>
      </c>
      <c r="K6560" s="160">
        <v>354</v>
      </c>
      <c r="L6560" s="524" t="s">
        <v>9092</v>
      </c>
    </row>
    <row r="6561" spans="1:12" ht="25.5" hidden="1" x14ac:dyDescent="0.2">
      <c r="A6561" s="3">
        <v>6555</v>
      </c>
      <c r="B6561" s="97" t="s">
        <v>9048</v>
      </c>
      <c r="C6561" s="98" t="s">
        <v>9120</v>
      </c>
      <c r="D6561" s="97">
        <v>24</v>
      </c>
      <c r="E6561" s="97"/>
      <c r="F6561" s="97" t="s">
        <v>5902</v>
      </c>
      <c r="G6561" s="160" t="s">
        <v>6774</v>
      </c>
      <c r="H6561" s="637">
        <v>28800</v>
      </c>
      <c r="I6561" s="97" t="s">
        <v>3897</v>
      </c>
      <c r="J6561" s="51" t="s">
        <v>5951</v>
      </c>
      <c r="K6561" s="160">
        <v>354</v>
      </c>
      <c r="L6561" s="524" t="s">
        <v>9092</v>
      </c>
    </row>
    <row r="6562" spans="1:12" hidden="1" x14ac:dyDescent="0.2">
      <c r="A6562" s="3">
        <v>6556</v>
      </c>
      <c r="B6562" s="97" t="s">
        <v>9048</v>
      </c>
      <c r="C6562" s="98" t="s">
        <v>6610</v>
      </c>
      <c r="D6562" s="97">
        <v>30</v>
      </c>
      <c r="E6562" s="97"/>
      <c r="F6562" s="97" t="s">
        <v>5902</v>
      </c>
      <c r="G6562" s="160" t="s">
        <v>6611</v>
      </c>
      <c r="H6562" s="637">
        <v>25000</v>
      </c>
      <c r="I6562" s="97" t="s">
        <v>505</v>
      </c>
      <c r="J6562" s="51" t="s">
        <v>5951</v>
      </c>
      <c r="K6562" s="51">
        <v>424</v>
      </c>
      <c r="L6562" s="36" t="s">
        <v>8178</v>
      </c>
    </row>
    <row r="6563" spans="1:12" ht="25.5" hidden="1" x14ac:dyDescent="0.2">
      <c r="A6563" s="3">
        <v>6557</v>
      </c>
      <c r="B6563" s="97" t="s">
        <v>9048</v>
      </c>
      <c r="C6563" s="98" t="s">
        <v>9121</v>
      </c>
      <c r="D6563" s="97">
        <v>30</v>
      </c>
      <c r="E6563" s="97"/>
      <c r="F6563" s="97" t="s">
        <v>5902</v>
      </c>
      <c r="G6563" s="160" t="s">
        <v>6613</v>
      </c>
      <c r="H6563" s="637">
        <v>25000</v>
      </c>
      <c r="I6563" s="97" t="s">
        <v>505</v>
      </c>
      <c r="J6563" s="51" t="s">
        <v>5951</v>
      </c>
      <c r="K6563" s="51">
        <v>324</v>
      </c>
      <c r="L6563" s="36" t="s">
        <v>8178</v>
      </c>
    </row>
    <row r="6564" spans="1:12" ht="140.25" hidden="1" x14ac:dyDescent="0.2">
      <c r="A6564" s="3">
        <v>6558</v>
      </c>
      <c r="B6564" s="51">
        <v>7413</v>
      </c>
      <c r="C6564" s="508" t="s">
        <v>10410</v>
      </c>
      <c r="D6564" s="51">
        <v>1</v>
      </c>
      <c r="E6564" s="51"/>
      <c r="F6564" s="97" t="s">
        <v>5902</v>
      </c>
      <c r="G6564" s="39" t="s">
        <v>9122</v>
      </c>
      <c r="H6564" s="638">
        <v>213000000</v>
      </c>
      <c r="I6564" s="39" t="s">
        <v>9123</v>
      </c>
      <c r="J6564" s="63">
        <v>44958</v>
      </c>
      <c r="K6564" s="382">
        <v>340</v>
      </c>
      <c r="L6564" s="39" t="s">
        <v>9124</v>
      </c>
    </row>
    <row r="6565" spans="1:12" ht="89.25" hidden="1" x14ac:dyDescent="0.2">
      <c r="A6565" s="3">
        <v>6559</v>
      </c>
      <c r="B6565" s="51">
        <v>7413</v>
      </c>
      <c r="C6565" s="508" t="s">
        <v>10411</v>
      </c>
      <c r="D6565" s="51">
        <v>1</v>
      </c>
      <c r="E6565" s="51"/>
      <c r="F6565" s="97" t="s">
        <v>5902</v>
      </c>
      <c r="G6565" s="39" t="s">
        <v>9125</v>
      </c>
      <c r="H6565" s="638">
        <v>35000000</v>
      </c>
      <c r="I6565" s="39" t="s">
        <v>9126</v>
      </c>
      <c r="J6565" s="63">
        <v>44958</v>
      </c>
      <c r="K6565" s="382">
        <v>175</v>
      </c>
      <c r="L6565" s="39" t="s">
        <v>9124</v>
      </c>
    </row>
    <row r="6566" spans="1:12" ht="127.5" hidden="1" x14ac:dyDescent="0.2">
      <c r="A6566" s="3">
        <v>6560</v>
      </c>
      <c r="B6566" s="51">
        <v>7413</v>
      </c>
      <c r="C6566" s="508" t="s">
        <v>10412</v>
      </c>
      <c r="D6566" s="51">
        <v>2</v>
      </c>
      <c r="E6566" s="51"/>
      <c r="F6566" s="97" t="s">
        <v>5902</v>
      </c>
      <c r="G6566" s="39" t="s">
        <v>9127</v>
      </c>
      <c r="H6566" s="638">
        <v>20000000</v>
      </c>
      <c r="I6566" s="39" t="s">
        <v>9123</v>
      </c>
      <c r="J6566" s="63">
        <v>44958</v>
      </c>
      <c r="K6566" s="382">
        <v>340</v>
      </c>
      <c r="L6566" s="39" t="s">
        <v>9124</v>
      </c>
    </row>
    <row r="6567" spans="1:12" ht="114.75" hidden="1" x14ac:dyDescent="0.2">
      <c r="A6567" s="3">
        <v>6561</v>
      </c>
      <c r="B6567" s="51">
        <v>7413</v>
      </c>
      <c r="C6567" s="508" t="s">
        <v>10413</v>
      </c>
      <c r="D6567" s="51">
        <v>1</v>
      </c>
      <c r="E6567" s="51"/>
      <c r="F6567" s="97" t="s">
        <v>5902</v>
      </c>
      <c r="G6567" s="39" t="s">
        <v>9128</v>
      </c>
      <c r="H6567" s="638">
        <v>12000000</v>
      </c>
      <c r="I6567" s="39" t="s">
        <v>9123</v>
      </c>
      <c r="J6567" s="63">
        <v>44958</v>
      </c>
      <c r="K6567" s="382">
        <v>340</v>
      </c>
      <c r="L6567" s="39" t="s">
        <v>9124</v>
      </c>
    </row>
    <row r="6568" spans="1:12" ht="127.5" hidden="1" x14ac:dyDescent="0.2">
      <c r="A6568" s="3">
        <v>6562</v>
      </c>
      <c r="B6568" s="51">
        <v>7413</v>
      </c>
      <c r="C6568" s="508" t="s">
        <v>10414</v>
      </c>
      <c r="D6568" s="51">
        <v>1</v>
      </c>
      <c r="E6568" s="51"/>
      <c r="F6568" s="97" t="s">
        <v>5902</v>
      </c>
      <c r="G6568" s="39" t="s">
        <v>9129</v>
      </c>
      <c r="H6568" s="638">
        <v>13500000</v>
      </c>
      <c r="I6568" s="39" t="s">
        <v>9123</v>
      </c>
      <c r="J6568" s="63">
        <v>44958</v>
      </c>
      <c r="K6568" s="382">
        <v>340</v>
      </c>
      <c r="L6568" s="39" t="s">
        <v>9124</v>
      </c>
    </row>
    <row r="6569" spans="1:12" ht="165.75" hidden="1" x14ac:dyDescent="0.2">
      <c r="A6569" s="3">
        <v>6563</v>
      </c>
      <c r="B6569" s="51">
        <v>7413</v>
      </c>
      <c r="C6569" s="508" t="s">
        <v>9130</v>
      </c>
      <c r="D6569" s="51">
        <v>1</v>
      </c>
      <c r="E6569" s="51"/>
      <c r="F6569" s="97" t="s">
        <v>5902</v>
      </c>
      <c r="G6569" s="39">
        <v>81101504</v>
      </c>
      <c r="H6569" s="638">
        <v>400000000</v>
      </c>
      <c r="I6569" s="39" t="s">
        <v>9123</v>
      </c>
      <c r="J6569" s="63">
        <v>44958</v>
      </c>
      <c r="K6569" s="382">
        <v>340</v>
      </c>
      <c r="L6569" s="39" t="s">
        <v>9131</v>
      </c>
    </row>
    <row r="6570" spans="1:12" ht="344.25" hidden="1" x14ac:dyDescent="0.2">
      <c r="A6570" s="3">
        <v>6564</v>
      </c>
      <c r="B6570" s="51">
        <v>7413</v>
      </c>
      <c r="C6570" s="508" t="s">
        <v>9132</v>
      </c>
      <c r="D6570" s="51">
        <v>1</v>
      </c>
      <c r="E6570" s="51"/>
      <c r="F6570" s="97" t="s">
        <v>5902</v>
      </c>
      <c r="G6570" s="39">
        <v>26101766</v>
      </c>
      <c r="H6570" s="638">
        <v>80000000</v>
      </c>
      <c r="I6570" s="39" t="s">
        <v>9123</v>
      </c>
      <c r="J6570" s="63">
        <v>45139</v>
      </c>
      <c r="K6570" s="382">
        <v>340</v>
      </c>
      <c r="L6570" s="39" t="s">
        <v>9133</v>
      </c>
    </row>
    <row r="6571" spans="1:12" ht="127.5" hidden="1" x14ac:dyDescent="0.2">
      <c r="A6571" s="3">
        <v>6565</v>
      </c>
      <c r="B6571" s="51">
        <v>7413</v>
      </c>
      <c r="C6571" s="508" t="s">
        <v>9134</v>
      </c>
      <c r="D6571" s="51">
        <v>1</v>
      </c>
      <c r="E6571" s="51"/>
      <c r="F6571" s="97" t="s">
        <v>5902</v>
      </c>
      <c r="G6571" s="39">
        <v>43221724</v>
      </c>
      <c r="H6571" s="638">
        <v>65000000</v>
      </c>
      <c r="I6571" s="39" t="s">
        <v>9123</v>
      </c>
      <c r="J6571" s="63">
        <v>45139</v>
      </c>
      <c r="K6571" s="382">
        <v>340</v>
      </c>
      <c r="L6571" s="39" t="s">
        <v>9135</v>
      </c>
    </row>
    <row r="6572" spans="1:12" ht="140.25" hidden="1" x14ac:dyDescent="0.2">
      <c r="A6572" s="3">
        <v>6566</v>
      </c>
      <c r="B6572" s="51">
        <v>7413</v>
      </c>
      <c r="C6572" s="508" t="s">
        <v>9136</v>
      </c>
      <c r="D6572" s="51">
        <v>3</v>
      </c>
      <c r="E6572" s="51"/>
      <c r="F6572" s="97" t="s">
        <v>5902</v>
      </c>
      <c r="G6572" s="39" t="s">
        <v>9137</v>
      </c>
      <c r="H6572" s="638">
        <v>14000000</v>
      </c>
      <c r="I6572" s="39" t="s">
        <v>9123</v>
      </c>
      <c r="J6572" s="63">
        <v>44958</v>
      </c>
      <c r="K6572" s="382">
        <v>340</v>
      </c>
      <c r="L6572" s="39" t="s">
        <v>9138</v>
      </c>
    </row>
    <row r="6573" spans="1:12" ht="153" hidden="1" x14ac:dyDescent="0.2">
      <c r="A6573" s="3">
        <v>6567</v>
      </c>
      <c r="B6573" s="51">
        <v>7413</v>
      </c>
      <c r="C6573" s="508" t="s">
        <v>10415</v>
      </c>
      <c r="D6573" s="51">
        <v>1</v>
      </c>
      <c r="E6573" s="51"/>
      <c r="F6573" s="97" t="s">
        <v>5902</v>
      </c>
      <c r="G6573" s="39" t="s">
        <v>9139</v>
      </c>
      <c r="H6573" s="638">
        <v>6200000</v>
      </c>
      <c r="I6573" s="39" t="s">
        <v>9123</v>
      </c>
      <c r="J6573" s="63">
        <v>45017</v>
      </c>
      <c r="K6573" s="382">
        <v>340</v>
      </c>
      <c r="L6573" s="39" t="s">
        <v>9140</v>
      </c>
    </row>
    <row r="6574" spans="1:12" ht="216.75" hidden="1" x14ac:dyDescent="0.2">
      <c r="A6574" s="3">
        <v>6568</v>
      </c>
      <c r="B6574" s="51">
        <v>7413</v>
      </c>
      <c r="C6574" s="508" t="s">
        <v>10416</v>
      </c>
      <c r="D6574" s="51">
        <v>1</v>
      </c>
      <c r="E6574" s="51"/>
      <c r="F6574" s="97" t="s">
        <v>5902</v>
      </c>
      <c r="G6574" s="39" t="s">
        <v>9141</v>
      </c>
      <c r="H6574" s="638">
        <v>7500000</v>
      </c>
      <c r="I6574" s="39" t="s">
        <v>9123</v>
      </c>
      <c r="J6574" s="63">
        <v>45017</v>
      </c>
      <c r="K6574" s="382">
        <v>340</v>
      </c>
      <c r="L6574" s="39" t="s">
        <v>9140</v>
      </c>
    </row>
    <row r="6575" spans="1:12" ht="318.75" hidden="1" x14ac:dyDescent="0.2">
      <c r="A6575" s="3">
        <v>6569</v>
      </c>
      <c r="B6575" s="51">
        <v>7413</v>
      </c>
      <c r="C6575" s="508" t="s">
        <v>10417</v>
      </c>
      <c r="D6575" s="51">
        <v>3</v>
      </c>
      <c r="E6575" s="51"/>
      <c r="F6575" s="97" t="s">
        <v>5902</v>
      </c>
      <c r="G6575" s="39" t="s">
        <v>10418</v>
      </c>
      <c r="H6575" s="638">
        <v>9000000</v>
      </c>
      <c r="I6575" s="39" t="s">
        <v>9123</v>
      </c>
      <c r="J6575" s="63">
        <v>45017</v>
      </c>
      <c r="K6575" s="382">
        <v>340</v>
      </c>
      <c r="L6575" s="39" t="s">
        <v>9140</v>
      </c>
    </row>
    <row r="6576" spans="1:12" ht="153" hidden="1" x14ac:dyDescent="0.2">
      <c r="A6576" s="3">
        <v>6570</v>
      </c>
      <c r="B6576" s="51">
        <v>7413</v>
      </c>
      <c r="C6576" s="508" t="s">
        <v>9142</v>
      </c>
      <c r="D6576" s="51">
        <v>1</v>
      </c>
      <c r="E6576" s="51"/>
      <c r="F6576" s="97" t="s">
        <v>5902</v>
      </c>
      <c r="G6576" s="39" t="s">
        <v>9143</v>
      </c>
      <c r="H6576" s="637">
        <v>20000000</v>
      </c>
      <c r="I6576" s="39" t="s">
        <v>9123</v>
      </c>
      <c r="J6576" s="63">
        <v>44927</v>
      </c>
      <c r="K6576" s="382">
        <v>340</v>
      </c>
      <c r="L6576" s="39" t="s">
        <v>9144</v>
      </c>
    </row>
    <row r="6577" spans="1:12" ht="114.75" hidden="1" x14ac:dyDescent="0.2">
      <c r="A6577" s="3">
        <v>6571</v>
      </c>
      <c r="B6577" s="51">
        <v>7413</v>
      </c>
      <c r="C6577" s="508" t="s">
        <v>9145</v>
      </c>
      <c r="D6577" s="51">
        <v>1</v>
      </c>
      <c r="E6577" s="51"/>
      <c r="F6577" s="97" t="s">
        <v>5902</v>
      </c>
      <c r="G6577" s="39" t="s">
        <v>9146</v>
      </c>
      <c r="H6577" s="638">
        <v>3500000</v>
      </c>
      <c r="I6577" s="39" t="s">
        <v>9123</v>
      </c>
      <c r="J6577" s="63">
        <v>44927</v>
      </c>
      <c r="K6577" s="382">
        <v>340</v>
      </c>
      <c r="L6577" s="39" t="s">
        <v>9147</v>
      </c>
    </row>
    <row r="6578" spans="1:12" ht="51" hidden="1" x14ac:dyDescent="0.2">
      <c r="A6578" s="3">
        <v>6572</v>
      </c>
      <c r="B6578" s="51">
        <v>7413</v>
      </c>
      <c r="C6578" s="508" t="s">
        <v>9148</v>
      </c>
      <c r="D6578" s="51">
        <v>1</v>
      </c>
      <c r="E6578" s="51"/>
      <c r="F6578" s="97" t="s">
        <v>5902</v>
      </c>
      <c r="G6578" s="39">
        <v>81141506</v>
      </c>
      <c r="H6578" s="637">
        <v>45000000</v>
      </c>
      <c r="I6578" s="39" t="s">
        <v>9126</v>
      </c>
      <c r="J6578" s="63">
        <v>44986</v>
      </c>
      <c r="K6578" s="382">
        <v>175</v>
      </c>
      <c r="L6578" s="39" t="s">
        <v>9149</v>
      </c>
    </row>
    <row r="6579" spans="1:12" ht="51" hidden="1" x14ac:dyDescent="0.2">
      <c r="A6579" s="3">
        <v>6573</v>
      </c>
      <c r="B6579" s="51">
        <v>7413</v>
      </c>
      <c r="C6579" s="508" t="s">
        <v>9150</v>
      </c>
      <c r="D6579" s="51">
        <v>1</v>
      </c>
      <c r="E6579" s="51"/>
      <c r="F6579" s="97" t="s">
        <v>5902</v>
      </c>
      <c r="G6579" s="51">
        <v>81101802</v>
      </c>
      <c r="H6579" s="637">
        <v>7000000</v>
      </c>
      <c r="I6579" s="39" t="s">
        <v>9126</v>
      </c>
      <c r="J6579" s="63">
        <v>44986</v>
      </c>
      <c r="K6579" s="382">
        <v>175</v>
      </c>
      <c r="L6579" s="39" t="s">
        <v>9151</v>
      </c>
    </row>
    <row r="6580" spans="1:12" ht="63.75" hidden="1" x14ac:dyDescent="0.2">
      <c r="A6580" s="3">
        <v>6574</v>
      </c>
      <c r="B6580" s="51">
        <v>7413</v>
      </c>
      <c r="C6580" s="508" t="s">
        <v>9152</v>
      </c>
      <c r="D6580" s="51">
        <v>3</v>
      </c>
      <c r="E6580" s="51"/>
      <c r="F6580" s="97" t="s">
        <v>5902</v>
      </c>
      <c r="G6580" s="39">
        <v>40141613</v>
      </c>
      <c r="H6580" s="582">
        <v>15000000</v>
      </c>
      <c r="I6580" s="39" t="s">
        <v>9123</v>
      </c>
      <c r="J6580" s="538">
        <v>44958</v>
      </c>
      <c r="K6580" s="39">
        <v>340</v>
      </c>
      <c r="L6580" s="496" t="s">
        <v>9153</v>
      </c>
    </row>
    <row r="6581" spans="1:12" ht="63.75" hidden="1" x14ac:dyDescent="0.2">
      <c r="A6581" s="3">
        <v>6575</v>
      </c>
      <c r="B6581" s="51">
        <v>7413</v>
      </c>
      <c r="C6581" s="508" t="s">
        <v>9154</v>
      </c>
      <c r="D6581" s="51">
        <v>2</v>
      </c>
      <c r="E6581" s="51"/>
      <c r="F6581" s="97" t="s">
        <v>5902</v>
      </c>
      <c r="G6581" s="39">
        <v>41113637</v>
      </c>
      <c r="H6581" s="582">
        <v>6000000</v>
      </c>
      <c r="I6581" s="39" t="s">
        <v>9123</v>
      </c>
      <c r="J6581" s="538">
        <v>44958</v>
      </c>
      <c r="K6581" s="39">
        <v>340</v>
      </c>
      <c r="L6581" s="496" t="s">
        <v>9155</v>
      </c>
    </row>
    <row r="6582" spans="1:12" ht="25.5" hidden="1" x14ac:dyDescent="0.2">
      <c r="A6582" s="3">
        <v>6576</v>
      </c>
      <c r="B6582" s="51">
        <v>7413</v>
      </c>
      <c r="C6582" s="508" t="s">
        <v>9156</v>
      </c>
      <c r="D6582" s="51">
        <v>8</v>
      </c>
      <c r="E6582" s="51"/>
      <c r="F6582" s="97" t="s">
        <v>5902</v>
      </c>
      <c r="G6582" s="39">
        <v>39122210</v>
      </c>
      <c r="H6582" s="582">
        <v>3500000</v>
      </c>
      <c r="I6582" s="39" t="s">
        <v>9123</v>
      </c>
      <c r="J6582" s="538">
        <v>44927</v>
      </c>
      <c r="K6582" s="39">
        <v>340</v>
      </c>
      <c r="L6582" s="508" t="s">
        <v>9157</v>
      </c>
    </row>
    <row r="6583" spans="1:12" ht="76.5" hidden="1" x14ac:dyDescent="0.2">
      <c r="A6583" s="3">
        <v>6577</v>
      </c>
      <c r="B6583" s="51">
        <v>7413</v>
      </c>
      <c r="C6583" s="508" t="s">
        <v>9158</v>
      </c>
      <c r="D6583" s="51">
        <v>2</v>
      </c>
      <c r="E6583" s="51"/>
      <c r="F6583" s="97" t="s">
        <v>5902</v>
      </c>
      <c r="G6583" s="39">
        <v>30102005</v>
      </c>
      <c r="H6583" s="582">
        <v>1250000</v>
      </c>
      <c r="I6583" s="39" t="s">
        <v>9123</v>
      </c>
      <c r="J6583" s="538">
        <v>44927</v>
      </c>
      <c r="K6583" s="51">
        <v>340</v>
      </c>
      <c r="L6583" s="508" t="s">
        <v>9159</v>
      </c>
    </row>
    <row r="6584" spans="1:12" ht="25.5" hidden="1" x14ac:dyDescent="0.2">
      <c r="A6584" s="3">
        <v>6578</v>
      </c>
      <c r="B6584" s="51">
        <v>7413</v>
      </c>
      <c r="C6584" s="508" t="s">
        <v>9160</v>
      </c>
      <c r="D6584" s="51">
        <v>1</v>
      </c>
      <c r="E6584" s="51"/>
      <c r="F6584" s="97" t="s">
        <v>5902</v>
      </c>
      <c r="G6584" s="39">
        <v>32121701</v>
      </c>
      <c r="H6584" s="582">
        <v>1500000</v>
      </c>
      <c r="I6584" s="39" t="s">
        <v>9123</v>
      </c>
      <c r="J6584" s="39" t="s">
        <v>5485</v>
      </c>
      <c r="K6584" s="51">
        <v>340</v>
      </c>
      <c r="L6584" s="496" t="s">
        <v>9161</v>
      </c>
    </row>
    <row r="6585" spans="1:12" ht="38.25" hidden="1" x14ac:dyDescent="0.2">
      <c r="A6585" s="3">
        <v>6579</v>
      </c>
      <c r="B6585" s="51">
        <v>7413</v>
      </c>
      <c r="C6585" s="508" t="s">
        <v>9162</v>
      </c>
      <c r="D6585" s="51">
        <v>1</v>
      </c>
      <c r="E6585" s="51"/>
      <c r="F6585" s="97" t="s">
        <v>5902</v>
      </c>
      <c r="G6585" s="39">
        <v>32151709</v>
      </c>
      <c r="H6585" s="582">
        <v>4600000</v>
      </c>
      <c r="I6585" s="39" t="s">
        <v>9123</v>
      </c>
      <c r="J6585" s="39" t="s">
        <v>5485</v>
      </c>
      <c r="K6585" s="51">
        <v>340</v>
      </c>
      <c r="L6585" s="496" t="s">
        <v>9161</v>
      </c>
    </row>
    <row r="6586" spans="1:12" ht="25.5" hidden="1" x14ac:dyDescent="0.2">
      <c r="A6586" s="3">
        <v>6580</v>
      </c>
      <c r="B6586" s="51">
        <v>7413</v>
      </c>
      <c r="C6586" s="508" t="s">
        <v>9163</v>
      </c>
      <c r="D6586" s="51">
        <v>1</v>
      </c>
      <c r="E6586" s="51"/>
      <c r="F6586" s="97" t="s">
        <v>5902</v>
      </c>
      <c r="G6586" s="39">
        <v>32151705</v>
      </c>
      <c r="H6586" s="582">
        <v>4200000</v>
      </c>
      <c r="I6586" s="39" t="s">
        <v>9123</v>
      </c>
      <c r="J6586" s="39" t="s">
        <v>5485</v>
      </c>
      <c r="K6586" s="51">
        <v>340</v>
      </c>
      <c r="L6586" s="496" t="s">
        <v>9161</v>
      </c>
    </row>
    <row r="6587" spans="1:12" ht="25.5" hidden="1" x14ac:dyDescent="0.2">
      <c r="A6587" s="3">
        <v>6581</v>
      </c>
      <c r="B6587" s="51">
        <v>7413</v>
      </c>
      <c r="C6587" s="508" t="s">
        <v>9164</v>
      </c>
      <c r="D6587" s="51">
        <v>1</v>
      </c>
      <c r="E6587" s="51"/>
      <c r="F6587" s="97" t="s">
        <v>5902</v>
      </c>
      <c r="G6587" s="39">
        <v>39121552</v>
      </c>
      <c r="H6587" s="582">
        <v>1500000</v>
      </c>
      <c r="I6587" s="39" t="s">
        <v>9123</v>
      </c>
      <c r="J6587" s="39" t="s">
        <v>5485</v>
      </c>
      <c r="K6587" s="51">
        <v>340</v>
      </c>
      <c r="L6587" s="496" t="s">
        <v>9161</v>
      </c>
    </row>
    <row r="6588" spans="1:12" ht="51" hidden="1" x14ac:dyDescent="0.2">
      <c r="A6588" s="3">
        <v>6582</v>
      </c>
      <c r="B6588" s="51">
        <v>7413</v>
      </c>
      <c r="C6588" s="508" t="s">
        <v>9165</v>
      </c>
      <c r="D6588" s="51">
        <v>1</v>
      </c>
      <c r="E6588" s="51"/>
      <c r="F6588" s="97" t="s">
        <v>5902</v>
      </c>
      <c r="G6588" s="39">
        <v>26111601</v>
      </c>
      <c r="H6588" s="582">
        <v>20000000</v>
      </c>
      <c r="I6588" s="39" t="s">
        <v>9123</v>
      </c>
      <c r="J6588" s="538">
        <v>44986</v>
      </c>
      <c r="K6588" s="51">
        <v>340</v>
      </c>
      <c r="L6588" s="39" t="s">
        <v>9166</v>
      </c>
    </row>
    <row r="6589" spans="1:12" ht="25.5" hidden="1" x14ac:dyDescent="0.2">
      <c r="A6589" s="3">
        <v>6583</v>
      </c>
      <c r="B6589" s="51">
        <v>7413</v>
      </c>
      <c r="C6589" s="508" t="s">
        <v>9167</v>
      </c>
      <c r="D6589" s="51">
        <v>5</v>
      </c>
      <c r="E6589" s="51"/>
      <c r="F6589" s="97" t="s">
        <v>5902</v>
      </c>
      <c r="G6589" s="39">
        <v>39121552</v>
      </c>
      <c r="H6589" s="582">
        <v>2000000</v>
      </c>
      <c r="I6589" s="39" t="s">
        <v>9123</v>
      </c>
      <c r="J6589" s="538">
        <v>45047</v>
      </c>
      <c r="K6589" s="51">
        <v>340</v>
      </c>
      <c r="L6589" s="496" t="s">
        <v>9168</v>
      </c>
    </row>
    <row r="6590" spans="1:12" ht="25.5" hidden="1" x14ac:dyDescent="0.2">
      <c r="A6590" s="3">
        <v>6584</v>
      </c>
      <c r="B6590" s="51">
        <v>7413</v>
      </c>
      <c r="C6590" s="508" t="s">
        <v>9169</v>
      </c>
      <c r="D6590" s="51">
        <v>333</v>
      </c>
      <c r="E6590" s="51"/>
      <c r="F6590" s="97" t="s">
        <v>5902</v>
      </c>
      <c r="G6590" s="39" t="s">
        <v>5383</v>
      </c>
      <c r="H6590" s="582">
        <v>5000000</v>
      </c>
      <c r="I6590" s="39" t="s">
        <v>9170</v>
      </c>
      <c r="J6590" s="538">
        <v>44927</v>
      </c>
      <c r="K6590" s="51">
        <v>116</v>
      </c>
      <c r="L6590" s="39" t="s">
        <v>9171</v>
      </c>
    </row>
    <row r="6591" spans="1:12" ht="76.5" hidden="1" x14ac:dyDescent="0.2">
      <c r="A6591" s="3">
        <v>6585</v>
      </c>
      <c r="B6591" s="51">
        <v>7413</v>
      </c>
      <c r="C6591" s="508" t="s">
        <v>9172</v>
      </c>
      <c r="D6591" s="51">
        <v>3</v>
      </c>
      <c r="E6591" s="51"/>
      <c r="F6591" s="97" t="s">
        <v>5902</v>
      </c>
      <c r="G6591" s="39">
        <v>26111601</v>
      </c>
      <c r="H6591" s="582">
        <v>6000000</v>
      </c>
      <c r="I6591" s="39" t="s">
        <v>9126</v>
      </c>
      <c r="J6591" s="538">
        <v>45017</v>
      </c>
      <c r="K6591" s="51">
        <v>175</v>
      </c>
      <c r="L6591" s="496" t="s">
        <v>9173</v>
      </c>
    </row>
    <row r="6592" spans="1:12" ht="38.25" hidden="1" x14ac:dyDescent="0.2">
      <c r="A6592" s="3">
        <v>6586</v>
      </c>
      <c r="B6592" s="51">
        <v>7413</v>
      </c>
      <c r="C6592" s="508" t="s">
        <v>9174</v>
      </c>
      <c r="D6592" s="51">
        <v>3</v>
      </c>
      <c r="E6592" s="51"/>
      <c r="F6592" s="97" t="s">
        <v>5902</v>
      </c>
      <c r="G6592" s="39">
        <v>72154302</v>
      </c>
      <c r="H6592" s="582">
        <v>5000000</v>
      </c>
      <c r="I6592" s="39" t="s">
        <v>9175</v>
      </c>
      <c r="J6592" s="538">
        <v>44958</v>
      </c>
      <c r="K6592" s="51">
        <v>192</v>
      </c>
      <c r="L6592" s="496" t="s">
        <v>9176</v>
      </c>
    </row>
    <row r="6593" spans="1:12" ht="25.5" hidden="1" x14ac:dyDescent="0.2">
      <c r="A6593" s="3">
        <v>6587</v>
      </c>
      <c r="B6593" s="51">
        <v>7413</v>
      </c>
      <c r="C6593" s="508" t="s">
        <v>9177</v>
      </c>
      <c r="D6593" s="51">
        <v>9</v>
      </c>
      <c r="E6593" s="51"/>
      <c r="F6593" s="97" t="s">
        <v>5902</v>
      </c>
      <c r="G6593" s="39">
        <v>24112108</v>
      </c>
      <c r="H6593" s="582"/>
      <c r="I6593" s="39" t="s">
        <v>9178</v>
      </c>
      <c r="J6593" s="538">
        <v>45047</v>
      </c>
      <c r="K6593" s="51">
        <v>314</v>
      </c>
      <c r="L6593" s="39" t="s">
        <v>9179</v>
      </c>
    </row>
    <row r="6594" spans="1:12" ht="25.5" hidden="1" x14ac:dyDescent="0.2">
      <c r="A6594" s="3">
        <v>6588</v>
      </c>
      <c r="B6594" s="51">
        <v>7413</v>
      </c>
      <c r="C6594" s="508" t="s">
        <v>7459</v>
      </c>
      <c r="D6594" s="523">
        <v>5</v>
      </c>
      <c r="E6594" s="523"/>
      <c r="F6594" s="97" t="s">
        <v>5902</v>
      </c>
      <c r="G6594" s="39">
        <v>31211803</v>
      </c>
      <c r="H6594" s="582">
        <v>50000</v>
      </c>
      <c r="I6594" s="39" t="s">
        <v>9180</v>
      </c>
      <c r="J6594" s="538">
        <v>45047</v>
      </c>
      <c r="K6594" s="51">
        <v>277</v>
      </c>
      <c r="L6594" s="39" t="s">
        <v>9179</v>
      </c>
    </row>
    <row r="6595" spans="1:12" ht="25.5" hidden="1" x14ac:dyDescent="0.2">
      <c r="A6595" s="3">
        <v>6589</v>
      </c>
      <c r="B6595" s="51">
        <v>7413</v>
      </c>
      <c r="C6595" s="508" t="s">
        <v>9181</v>
      </c>
      <c r="D6595" s="51">
        <v>3</v>
      </c>
      <c r="E6595" s="51"/>
      <c r="F6595" s="97" t="s">
        <v>5902</v>
      </c>
      <c r="G6595" s="39">
        <v>31201701</v>
      </c>
      <c r="H6595" s="582">
        <v>30000</v>
      </c>
      <c r="I6595" s="39" t="s">
        <v>9180</v>
      </c>
      <c r="J6595" s="538">
        <v>45047</v>
      </c>
      <c r="K6595" s="51">
        <v>278</v>
      </c>
      <c r="L6595" s="39" t="s">
        <v>9179</v>
      </c>
    </row>
    <row r="6596" spans="1:12" ht="25.5" hidden="1" x14ac:dyDescent="0.2">
      <c r="A6596" s="3">
        <v>6590</v>
      </c>
      <c r="B6596" s="51">
        <v>7413</v>
      </c>
      <c r="C6596" s="508" t="s">
        <v>9182</v>
      </c>
      <c r="D6596" s="51">
        <v>5</v>
      </c>
      <c r="E6596" s="51"/>
      <c r="F6596" s="97" t="s">
        <v>5902</v>
      </c>
      <c r="G6596" s="39">
        <v>31201701</v>
      </c>
      <c r="H6596" s="582">
        <v>50000</v>
      </c>
      <c r="I6596" s="39" t="s">
        <v>9180</v>
      </c>
      <c r="J6596" s="538">
        <v>45047</v>
      </c>
      <c r="K6596" s="51">
        <v>278</v>
      </c>
      <c r="L6596" s="39" t="s">
        <v>9179</v>
      </c>
    </row>
    <row r="6597" spans="1:12" ht="25.5" hidden="1" x14ac:dyDescent="0.2">
      <c r="A6597" s="3">
        <v>6591</v>
      </c>
      <c r="B6597" s="51">
        <v>7413</v>
      </c>
      <c r="C6597" s="508" t="s">
        <v>9183</v>
      </c>
      <c r="D6597" s="51">
        <v>5</v>
      </c>
      <c r="E6597" s="51"/>
      <c r="F6597" s="97" t="s">
        <v>5902</v>
      </c>
      <c r="G6597" s="39">
        <v>31201701</v>
      </c>
      <c r="H6597" s="582">
        <v>50000</v>
      </c>
      <c r="I6597" s="39" t="s">
        <v>9180</v>
      </c>
      <c r="J6597" s="538">
        <v>45047</v>
      </c>
      <c r="K6597" s="51">
        <v>278</v>
      </c>
      <c r="L6597" s="39" t="s">
        <v>9179</v>
      </c>
    </row>
    <row r="6598" spans="1:12" ht="25.5" hidden="1" x14ac:dyDescent="0.2">
      <c r="A6598" s="3">
        <v>6592</v>
      </c>
      <c r="B6598" s="51">
        <v>7413</v>
      </c>
      <c r="C6598" s="508" t="s">
        <v>9184</v>
      </c>
      <c r="D6598" s="51">
        <v>6</v>
      </c>
      <c r="E6598" s="51"/>
      <c r="F6598" s="97" t="s">
        <v>5902</v>
      </c>
      <c r="G6598" s="39">
        <v>31201701</v>
      </c>
      <c r="H6598" s="582">
        <v>60000</v>
      </c>
      <c r="I6598" s="39" t="s">
        <v>9180</v>
      </c>
      <c r="J6598" s="538">
        <v>45047</v>
      </c>
      <c r="K6598" s="51">
        <v>278</v>
      </c>
      <c r="L6598" s="39" t="s">
        <v>9179</v>
      </c>
    </row>
    <row r="6599" spans="1:12" ht="25.5" hidden="1" x14ac:dyDescent="0.2">
      <c r="A6599" s="3">
        <v>6593</v>
      </c>
      <c r="B6599" s="51">
        <v>7413</v>
      </c>
      <c r="C6599" s="508" t="s">
        <v>9185</v>
      </c>
      <c r="D6599" s="51">
        <v>10</v>
      </c>
      <c r="E6599" s="51"/>
      <c r="F6599" s="97" t="s">
        <v>5902</v>
      </c>
      <c r="G6599" s="39">
        <v>31201701</v>
      </c>
      <c r="H6599" s="582">
        <v>100000</v>
      </c>
      <c r="I6599" s="39" t="s">
        <v>9180</v>
      </c>
      <c r="J6599" s="538">
        <v>45047</v>
      </c>
      <c r="K6599" s="51">
        <v>278</v>
      </c>
      <c r="L6599" s="39" t="s">
        <v>9179</v>
      </c>
    </row>
    <row r="6600" spans="1:12" ht="25.5" hidden="1" x14ac:dyDescent="0.2">
      <c r="A6600" s="3">
        <v>6594</v>
      </c>
      <c r="B6600" s="51">
        <v>7413</v>
      </c>
      <c r="C6600" s="508" t="s">
        <v>9186</v>
      </c>
      <c r="D6600" s="51">
        <v>10</v>
      </c>
      <c r="E6600" s="51"/>
      <c r="F6600" s="97" t="s">
        <v>5902</v>
      </c>
      <c r="G6600" s="39">
        <v>31201701</v>
      </c>
      <c r="H6600" s="582">
        <v>100000</v>
      </c>
      <c r="I6600" s="39" t="s">
        <v>9180</v>
      </c>
      <c r="J6600" s="538">
        <v>45047</v>
      </c>
      <c r="K6600" s="51">
        <v>278</v>
      </c>
      <c r="L6600" s="39" t="s">
        <v>9179</v>
      </c>
    </row>
    <row r="6601" spans="1:12" ht="25.5" hidden="1" x14ac:dyDescent="0.2">
      <c r="A6601" s="3">
        <v>6595</v>
      </c>
      <c r="B6601" s="51">
        <v>7413</v>
      </c>
      <c r="C6601" s="508" t="s">
        <v>9187</v>
      </c>
      <c r="D6601" s="51">
        <v>20</v>
      </c>
      <c r="E6601" s="51"/>
      <c r="F6601" s="97" t="s">
        <v>5902</v>
      </c>
      <c r="G6601" s="39">
        <v>31201701</v>
      </c>
      <c r="H6601" s="582">
        <v>200000</v>
      </c>
      <c r="I6601" s="39" t="s">
        <v>9180</v>
      </c>
      <c r="J6601" s="538">
        <v>45047</v>
      </c>
      <c r="K6601" s="51">
        <v>278</v>
      </c>
      <c r="L6601" s="39" t="s">
        <v>9179</v>
      </c>
    </row>
    <row r="6602" spans="1:12" ht="25.5" hidden="1" x14ac:dyDescent="0.2">
      <c r="A6602" s="3">
        <v>6596</v>
      </c>
      <c r="B6602" s="51">
        <v>7413</v>
      </c>
      <c r="C6602" s="508" t="s">
        <v>9188</v>
      </c>
      <c r="D6602" s="51">
        <v>5</v>
      </c>
      <c r="E6602" s="51"/>
      <c r="F6602" s="97" t="s">
        <v>5902</v>
      </c>
      <c r="G6602" s="39">
        <v>31201701</v>
      </c>
      <c r="H6602" s="582">
        <v>50000</v>
      </c>
      <c r="I6602" s="39" t="s">
        <v>9180</v>
      </c>
      <c r="J6602" s="538">
        <v>45047</v>
      </c>
      <c r="K6602" s="51">
        <v>278</v>
      </c>
      <c r="L6602" s="39" t="s">
        <v>9179</v>
      </c>
    </row>
    <row r="6603" spans="1:12" ht="25.5" hidden="1" x14ac:dyDescent="0.2">
      <c r="A6603" s="3">
        <v>6597</v>
      </c>
      <c r="B6603" s="51">
        <v>7413</v>
      </c>
      <c r="C6603" s="508" t="s">
        <v>9189</v>
      </c>
      <c r="D6603" s="51">
        <v>1</v>
      </c>
      <c r="E6603" s="51"/>
      <c r="F6603" s="97" t="s">
        <v>5902</v>
      </c>
      <c r="G6603" s="39">
        <v>31201623</v>
      </c>
      <c r="H6603" s="582">
        <v>6000</v>
      </c>
      <c r="I6603" s="39" t="s">
        <v>9180</v>
      </c>
      <c r="J6603" s="538">
        <v>45047</v>
      </c>
      <c r="K6603" s="51">
        <v>278</v>
      </c>
      <c r="L6603" s="39" t="s">
        <v>9179</v>
      </c>
    </row>
    <row r="6604" spans="1:12" ht="38.25" hidden="1" x14ac:dyDescent="0.2">
      <c r="A6604" s="3">
        <v>6598</v>
      </c>
      <c r="B6604" s="51">
        <v>7413</v>
      </c>
      <c r="C6604" s="508" t="s">
        <v>9190</v>
      </c>
      <c r="D6604" s="51">
        <v>45</v>
      </c>
      <c r="E6604" s="51"/>
      <c r="F6604" s="97" t="s">
        <v>5902</v>
      </c>
      <c r="G6604" s="39">
        <v>31181602</v>
      </c>
      <c r="H6604" s="582">
        <v>750000</v>
      </c>
      <c r="I6604" s="39" t="s">
        <v>9123</v>
      </c>
      <c r="J6604" s="538">
        <v>45047</v>
      </c>
      <c r="K6604" s="51">
        <v>340</v>
      </c>
      <c r="L6604" s="39" t="s">
        <v>9179</v>
      </c>
    </row>
    <row r="6605" spans="1:12" ht="38.25" hidden="1" x14ac:dyDescent="0.2">
      <c r="A6605" s="3">
        <v>6599</v>
      </c>
      <c r="B6605" s="51">
        <v>7413</v>
      </c>
      <c r="C6605" s="508" t="s">
        <v>9191</v>
      </c>
      <c r="D6605" s="51">
        <v>45</v>
      </c>
      <c r="E6605" s="51"/>
      <c r="F6605" s="97" t="s">
        <v>5902</v>
      </c>
      <c r="G6605" s="39">
        <v>31181602</v>
      </c>
      <c r="H6605" s="582">
        <v>750000</v>
      </c>
      <c r="I6605" s="39" t="s">
        <v>9123</v>
      </c>
      <c r="J6605" s="538">
        <v>45047</v>
      </c>
      <c r="K6605" s="51">
        <v>340</v>
      </c>
      <c r="L6605" s="39" t="s">
        <v>9179</v>
      </c>
    </row>
    <row r="6606" spans="1:12" ht="25.5" hidden="1" x14ac:dyDescent="0.2">
      <c r="A6606" s="3">
        <v>6600</v>
      </c>
      <c r="B6606" s="51">
        <v>7413</v>
      </c>
      <c r="C6606" s="508" t="s">
        <v>9192</v>
      </c>
      <c r="D6606" s="51">
        <v>44</v>
      </c>
      <c r="E6606" s="51"/>
      <c r="F6606" s="97" t="s">
        <v>5902</v>
      </c>
      <c r="G6606" s="39">
        <v>31171605</v>
      </c>
      <c r="H6606" s="582">
        <v>3600000</v>
      </c>
      <c r="I6606" s="39" t="s">
        <v>9123</v>
      </c>
      <c r="J6606" s="538">
        <v>45047</v>
      </c>
      <c r="K6606" s="51">
        <v>340</v>
      </c>
      <c r="L6606" s="39" t="s">
        <v>9179</v>
      </c>
    </row>
    <row r="6607" spans="1:12" ht="25.5" hidden="1" x14ac:dyDescent="0.2">
      <c r="A6607" s="3">
        <v>6601</v>
      </c>
      <c r="B6607" s="51">
        <v>7413</v>
      </c>
      <c r="C6607" s="508" t="s">
        <v>9193</v>
      </c>
      <c r="D6607" s="51">
        <v>44</v>
      </c>
      <c r="E6607" s="51"/>
      <c r="F6607" s="97" t="s">
        <v>5902</v>
      </c>
      <c r="G6607" s="39">
        <v>31171605</v>
      </c>
      <c r="H6607" s="582">
        <v>2700000</v>
      </c>
      <c r="I6607" s="39" t="s">
        <v>9123</v>
      </c>
      <c r="J6607" s="538">
        <v>45047</v>
      </c>
      <c r="K6607" s="51">
        <v>340</v>
      </c>
      <c r="L6607" s="39" t="s">
        <v>9179</v>
      </c>
    </row>
    <row r="6608" spans="1:12" ht="25.5" hidden="1" x14ac:dyDescent="0.2">
      <c r="A6608" s="3">
        <v>6602</v>
      </c>
      <c r="B6608" s="51">
        <v>7413</v>
      </c>
      <c r="C6608" s="508" t="s">
        <v>9194</v>
      </c>
      <c r="D6608" s="51">
        <v>44</v>
      </c>
      <c r="E6608" s="51"/>
      <c r="F6608" s="97" t="s">
        <v>5902</v>
      </c>
      <c r="G6608" s="39">
        <v>31171605</v>
      </c>
      <c r="H6608" s="582">
        <v>4150000</v>
      </c>
      <c r="I6608" s="39" t="s">
        <v>9123</v>
      </c>
      <c r="J6608" s="538">
        <v>45047</v>
      </c>
      <c r="K6608" s="51">
        <v>340</v>
      </c>
      <c r="L6608" s="39" t="s">
        <v>9179</v>
      </c>
    </row>
    <row r="6609" spans="1:12" ht="25.5" hidden="1" x14ac:dyDescent="0.2">
      <c r="A6609" s="3">
        <v>6603</v>
      </c>
      <c r="B6609" s="51">
        <v>7413</v>
      </c>
      <c r="C6609" s="508" t="s">
        <v>9195</v>
      </c>
      <c r="D6609" s="51">
        <v>252</v>
      </c>
      <c r="E6609" s="51"/>
      <c r="F6609" s="97" t="s">
        <v>5902</v>
      </c>
      <c r="G6609" s="51">
        <v>31161532</v>
      </c>
      <c r="H6609" s="582">
        <v>100000</v>
      </c>
      <c r="I6609" s="39" t="s">
        <v>9178</v>
      </c>
      <c r="J6609" s="538">
        <v>45047</v>
      </c>
      <c r="K6609" s="51">
        <v>314</v>
      </c>
      <c r="L6609" s="39" t="s">
        <v>9179</v>
      </c>
    </row>
    <row r="6610" spans="1:12" ht="25.5" hidden="1" x14ac:dyDescent="0.2">
      <c r="A6610" s="3">
        <v>6604</v>
      </c>
      <c r="B6610" s="51">
        <v>7413</v>
      </c>
      <c r="C6610" s="508" t="s">
        <v>9196</v>
      </c>
      <c r="D6610" s="51">
        <v>22</v>
      </c>
      <c r="E6610" s="51"/>
      <c r="F6610" s="97" t="s">
        <v>5902</v>
      </c>
      <c r="G6610" s="51">
        <v>31161532</v>
      </c>
      <c r="H6610" s="582">
        <v>150000</v>
      </c>
      <c r="I6610" s="39" t="s">
        <v>9178</v>
      </c>
      <c r="J6610" s="538">
        <v>45047</v>
      </c>
      <c r="K6610" s="51">
        <v>314</v>
      </c>
      <c r="L6610" s="39" t="s">
        <v>9179</v>
      </c>
    </row>
    <row r="6611" spans="1:12" ht="51" hidden="1" x14ac:dyDescent="0.2">
      <c r="A6611" s="3">
        <v>6605</v>
      </c>
      <c r="B6611" s="51">
        <v>7413</v>
      </c>
      <c r="C6611" s="508" t="s">
        <v>9197</v>
      </c>
      <c r="D6611" s="51">
        <v>8</v>
      </c>
      <c r="E6611" s="51"/>
      <c r="F6611" s="97" t="s">
        <v>5902</v>
      </c>
      <c r="G6611" s="39">
        <v>31163301</v>
      </c>
      <c r="H6611" s="582">
        <v>10000</v>
      </c>
      <c r="I6611" s="39" t="s">
        <v>9178</v>
      </c>
      <c r="J6611" s="538">
        <v>45047</v>
      </c>
      <c r="K6611" s="51">
        <v>314</v>
      </c>
      <c r="L6611" s="39" t="s">
        <v>9179</v>
      </c>
    </row>
    <row r="6612" spans="1:12" ht="25.5" hidden="1" x14ac:dyDescent="0.2">
      <c r="A6612" s="3">
        <v>6606</v>
      </c>
      <c r="B6612" s="51">
        <v>7413</v>
      </c>
      <c r="C6612" s="508" t="s">
        <v>9198</v>
      </c>
      <c r="D6612" s="51">
        <v>8</v>
      </c>
      <c r="E6612" s="51"/>
      <c r="F6612" s="97" t="s">
        <v>5902</v>
      </c>
      <c r="G6612" s="39">
        <v>31161801</v>
      </c>
      <c r="H6612" s="582">
        <v>5000</v>
      </c>
      <c r="I6612" s="39" t="s">
        <v>9178</v>
      </c>
      <c r="J6612" s="538">
        <v>45047</v>
      </c>
      <c r="K6612" s="51">
        <v>314</v>
      </c>
      <c r="L6612" s="39" t="s">
        <v>9179</v>
      </c>
    </row>
    <row r="6613" spans="1:12" ht="25.5" hidden="1" x14ac:dyDescent="0.2">
      <c r="A6613" s="3">
        <v>6607</v>
      </c>
      <c r="B6613" s="51">
        <v>7413</v>
      </c>
      <c r="C6613" s="508" t="s">
        <v>9199</v>
      </c>
      <c r="D6613" s="51">
        <v>22</v>
      </c>
      <c r="E6613" s="51"/>
      <c r="F6613" s="97" t="s">
        <v>5902</v>
      </c>
      <c r="G6613" s="51">
        <v>31161727</v>
      </c>
      <c r="H6613" s="582">
        <v>10000000</v>
      </c>
      <c r="I6613" s="39" t="s">
        <v>9178</v>
      </c>
      <c r="J6613" s="538">
        <v>45047</v>
      </c>
      <c r="K6613" s="51">
        <v>314</v>
      </c>
      <c r="L6613" s="39" t="s">
        <v>9179</v>
      </c>
    </row>
    <row r="6614" spans="1:12" ht="25.5" hidden="1" x14ac:dyDescent="0.2">
      <c r="A6614" s="3">
        <v>6608</v>
      </c>
      <c r="B6614" s="51">
        <v>7413</v>
      </c>
      <c r="C6614" s="508" t="s">
        <v>9200</v>
      </c>
      <c r="D6614" s="51">
        <v>12</v>
      </c>
      <c r="E6614" s="51"/>
      <c r="F6614" s="97" t="s">
        <v>5902</v>
      </c>
      <c r="G6614" s="51">
        <v>31161501</v>
      </c>
      <c r="H6614" s="582">
        <v>50000</v>
      </c>
      <c r="I6614" s="39" t="s">
        <v>9178</v>
      </c>
      <c r="J6614" s="538">
        <v>45047</v>
      </c>
      <c r="K6614" s="51">
        <v>314</v>
      </c>
      <c r="L6614" s="39" t="s">
        <v>9179</v>
      </c>
    </row>
    <row r="6615" spans="1:12" ht="25.5" hidden="1" x14ac:dyDescent="0.2">
      <c r="A6615" s="3">
        <v>6609</v>
      </c>
      <c r="B6615" s="51">
        <v>7413</v>
      </c>
      <c r="C6615" s="508" t="s">
        <v>9201</v>
      </c>
      <c r="D6615" s="51">
        <v>22</v>
      </c>
      <c r="E6615" s="51"/>
      <c r="F6615" s="97" t="s">
        <v>5902</v>
      </c>
      <c r="G6615" s="51">
        <v>31161501</v>
      </c>
      <c r="H6615" s="582">
        <v>50000</v>
      </c>
      <c r="I6615" s="39" t="s">
        <v>9178</v>
      </c>
      <c r="J6615" s="538">
        <v>45047</v>
      </c>
      <c r="K6615" s="51">
        <v>314</v>
      </c>
      <c r="L6615" s="39" t="s">
        <v>9179</v>
      </c>
    </row>
    <row r="6616" spans="1:12" ht="25.5" hidden="1" x14ac:dyDescent="0.2">
      <c r="A6616" s="3">
        <v>6610</v>
      </c>
      <c r="B6616" s="51">
        <v>7413</v>
      </c>
      <c r="C6616" s="508" t="s">
        <v>9202</v>
      </c>
      <c r="D6616" s="51">
        <v>44</v>
      </c>
      <c r="E6616" s="51"/>
      <c r="F6616" s="97" t="s">
        <v>5902</v>
      </c>
      <c r="G6616" s="51">
        <v>31161501</v>
      </c>
      <c r="H6616" s="582">
        <v>50000</v>
      </c>
      <c r="I6616" s="39" t="s">
        <v>9178</v>
      </c>
      <c r="J6616" s="538">
        <v>45047</v>
      </c>
      <c r="K6616" s="51">
        <v>314</v>
      </c>
      <c r="L6616" s="39" t="s">
        <v>9179</v>
      </c>
    </row>
    <row r="6617" spans="1:12" ht="25.5" hidden="1" x14ac:dyDescent="0.2">
      <c r="A6617" s="3">
        <v>6611</v>
      </c>
      <c r="B6617" s="51">
        <v>7413</v>
      </c>
      <c r="C6617" s="508" t="s">
        <v>9203</v>
      </c>
      <c r="D6617" s="51">
        <v>64</v>
      </c>
      <c r="E6617" s="51"/>
      <c r="F6617" s="97" t="s">
        <v>5902</v>
      </c>
      <c r="G6617" s="51">
        <v>31161501</v>
      </c>
      <c r="H6617" s="582">
        <v>75000</v>
      </c>
      <c r="I6617" s="39" t="s">
        <v>9178</v>
      </c>
      <c r="J6617" s="538">
        <v>45047</v>
      </c>
      <c r="K6617" s="51">
        <v>314</v>
      </c>
      <c r="L6617" s="39" t="s">
        <v>9179</v>
      </c>
    </row>
    <row r="6618" spans="1:12" ht="25.5" hidden="1" x14ac:dyDescent="0.2">
      <c r="A6618" s="3">
        <v>6612</v>
      </c>
      <c r="B6618" s="51">
        <v>7413</v>
      </c>
      <c r="C6618" s="508" t="s">
        <v>9204</v>
      </c>
      <c r="D6618" s="51">
        <v>8</v>
      </c>
      <c r="E6618" s="51"/>
      <c r="F6618" s="97" t="s">
        <v>5902</v>
      </c>
      <c r="G6618" s="51">
        <v>31161501</v>
      </c>
      <c r="H6618" s="582">
        <v>50000</v>
      </c>
      <c r="I6618" s="39" t="s">
        <v>9178</v>
      </c>
      <c r="J6618" s="538">
        <v>45047</v>
      </c>
      <c r="K6618" s="51">
        <v>314</v>
      </c>
      <c r="L6618" s="39" t="s">
        <v>9179</v>
      </c>
    </row>
    <row r="6619" spans="1:12" ht="25.5" hidden="1" x14ac:dyDescent="0.2">
      <c r="A6619" s="3">
        <v>6613</v>
      </c>
      <c r="B6619" s="51">
        <v>7413</v>
      </c>
      <c r="C6619" s="508" t="s">
        <v>9205</v>
      </c>
      <c r="D6619" s="51">
        <v>24</v>
      </c>
      <c r="E6619" s="51"/>
      <c r="F6619" s="97" t="s">
        <v>5902</v>
      </c>
      <c r="G6619" s="51">
        <v>31161501</v>
      </c>
      <c r="H6619" s="582">
        <v>50000</v>
      </c>
      <c r="I6619" s="39" t="s">
        <v>9178</v>
      </c>
      <c r="J6619" s="538">
        <v>45047</v>
      </c>
      <c r="K6619" s="51">
        <v>314</v>
      </c>
      <c r="L6619" s="39" t="s">
        <v>9179</v>
      </c>
    </row>
    <row r="6620" spans="1:12" ht="25.5" hidden="1" x14ac:dyDescent="0.2">
      <c r="A6620" s="3">
        <v>6614</v>
      </c>
      <c r="B6620" s="51">
        <v>7413</v>
      </c>
      <c r="C6620" s="508" t="s">
        <v>9206</v>
      </c>
      <c r="D6620" s="51">
        <v>16</v>
      </c>
      <c r="E6620" s="51"/>
      <c r="F6620" s="97" t="s">
        <v>5902</v>
      </c>
      <c r="G6620" s="51">
        <v>31161501</v>
      </c>
      <c r="H6620" s="582">
        <v>50000</v>
      </c>
      <c r="I6620" s="39" t="s">
        <v>9178</v>
      </c>
      <c r="J6620" s="538">
        <v>45047</v>
      </c>
      <c r="K6620" s="51">
        <v>314</v>
      </c>
      <c r="L6620" s="39" t="s">
        <v>9179</v>
      </c>
    </row>
    <row r="6621" spans="1:12" ht="25.5" hidden="1" x14ac:dyDescent="0.2">
      <c r="A6621" s="3">
        <v>6615</v>
      </c>
      <c r="B6621" s="51">
        <v>7413</v>
      </c>
      <c r="C6621" s="508" t="s">
        <v>9207</v>
      </c>
      <c r="D6621" s="51">
        <v>32</v>
      </c>
      <c r="E6621" s="51"/>
      <c r="F6621" s="97" t="s">
        <v>5902</v>
      </c>
      <c r="G6621" s="51">
        <v>31161501</v>
      </c>
      <c r="H6621" s="582">
        <v>75000</v>
      </c>
      <c r="I6621" s="39" t="s">
        <v>9178</v>
      </c>
      <c r="J6621" s="538">
        <v>45047</v>
      </c>
      <c r="K6621" s="51">
        <v>314</v>
      </c>
      <c r="L6621" s="39" t="s">
        <v>9179</v>
      </c>
    </row>
    <row r="6622" spans="1:12" ht="25.5" hidden="1" x14ac:dyDescent="0.2">
      <c r="A6622" s="3">
        <v>6616</v>
      </c>
      <c r="B6622" s="51">
        <v>7413</v>
      </c>
      <c r="C6622" s="508" t="s">
        <v>9208</v>
      </c>
      <c r="D6622" s="51">
        <v>16</v>
      </c>
      <c r="E6622" s="51"/>
      <c r="F6622" s="97" t="s">
        <v>5902</v>
      </c>
      <c r="G6622" s="51">
        <v>31161501</v>
      </c>
      <c r="H6622" s="582">
        <v>50000</v>
      </c>
      <c r="I6622" s="39" t="s">
        <v>9178</v>
      </c>
      <c r="J6622" s="538">
        <v>45047</v>
      </c>
      <c r="K6622" s="51">
        <v>314</v>
      </c>
      <c r="L6622" s="39" t="s">
        <v>9179</v>
      </c>
    </row>
    <row r="6623" spans="1:12" ht="25.5" hidden="1" x14ac:dyDescent="0.2">
      <c r="A6623" s="3">
        <v>6617</v>
      </c>
      <c r="B6623" s="51">
        <v>7413</v>
      </c>
      <c r="C6623" s="508" t="s">
        <v>9209</v>
      </c>
      <c r="D6623" s="51">
        <v>20</v>
      </c>
      <c r="E6623" s="51"/>
      <c r="F6623" s="97" t="s">
        <v>5902</v>
      </c>
      <c r="G6623" s="51">
        <v>31161501</v>
      </c>
      <c r="H6623" s="582">
        <v>50000</v>
      </c>
      <c r="I6623" s="39" t="s">
        <v>9178</v>
      </c>
      <c r="J6623" s="538">
        <v>45047</v>
      </c>
      <c r="K6623" s="51">
        <v>314</v>
      </c>
      <c r="L6623" s="39" t="s">
        <v>9179</v>
      </c>
    </row>
    <row r="6624" spans="1:12" ht="25.5" hidden="1" x14ac:dyDescent="0.2">
      <c r="A6624" s="3">
        <v>6618</v>
      </c>
      <c r="B6624" s="51">
        <v>7413</v>
      </c>
      <c r="C6624" s="508" t="s">
        <v>9210</v>
      </c>
      <c r="D6624" s="51">
        <v>4</v>
      </c>
      <c r="E6624" s="51"/>
      <c r="F6624" s="97" t="s">
        <v>5902</v>
      </c>
      <c r="G6624" s="51">
        <v>31161501</v>
      </c>
      <c r="H6624" s="582">
        <v>5000</v>
      </c>
      <c r="I6624" s="39" t="s">
        <v>9178</v>
      </c>
      <c r="J6624" s="538">
        <v>45047</v>
      </c>
      <c r="K6624" s="51">
        <v>314</v>
      </c>
      <c r="L6624" s="39" t="s">
        <v>9179</v>
      </c>
    </row>
    <row r="6625" spans="1:12" ht="25.5" hidden="1" x14ac:dyDescent="0.2">
      <c r="A6625" s="3">
        <v>6619</v>
      </c>
      <c r="B6625" s="51">
        <v>7413</v>
      </c>
      <c r="C6625" s="508" t="s">
        <v>9211</v>
      </c>
      <c r="D6625" s="51">
        <v>4</v>
      </c>
      <c r="E6625" s="51"/>
      <c r="F6625" s="97" t="s">
        <v>5902</v>
      </c>
      <c r="G6625" s="51">
        <v>31161501</v>
      </c>
      <c r="H6625" s="582">
        <v>5000</v>
      </c>
      <c r="I6625" s="39" t="s">
        <v>9178</v>
      </c>
      <c r="J6625" s="538">
        <v>45047</v>
      </c>
      <c r="K6625" s="51">
        <v>314</v>
      </c>
      <c r="L6625" s="39" t="s">
        <v>9179</v>
      </c>
    </row>
    <row r="6626" spans="1:12" ht="25.5" hidden="1" x14ac:dyDescent="0.2">
      <c r="A6626" s="3">
        <v>6620</v>
      </c>
      <c r="B6626" s="51">
        <v>7413</v>
      </c>
      <c r="C6626" s="508" t="s">
        <v>9212</v>
      </c>
      <c r="D6626" s="51">
        <v>8</v>
      </c>
      <c r="E6626" s="51"/>
      <c r="F6626" s="97" t="s">
        <v>5902</v>
      </c>
      <c r="G6626" s="51">
        <v>31161501</v>
      </c>
      <c r="H6626" s="582">
        <v>4000</v>
      </c>
      <c r="I6626" s="39" t="s">
        <v>9178</v>
      </c>
      <c r="J6626" s="538">
        <v>45047</v>
      </c>
      <c r="K6626" s="51">
        <v>314</v>
      </c>
      <c r="L6626" s="39" t="s">
        <v>9179</v>
      </c>
    </row>
    <row r="6627" spans="1:12" ht="25.5" hidden="1" x14ac:dyDescent="0.2">
      <c r="A6627" s="3">
        <v>6621</v>
      </c>
      <c r="B6627" s="51">
        <v>7413</v>
      </c>
      <c r="C6627" s="508" t="s">
        <v>9213</v>
      </c>
      <c r="D6627" s="51">
        <v>68</v>
      </c>
      <c r="E6627" s="51"/>
      <c r="F6627" s="97" t="s">
        <v>5902</v>
      </c>
      <c r="G6627" s="51">
        <v>31161501</v>
      </c>
      <c r="H6627" s="582">
        <v>35000</v>
      </c>
      <c r="I6627" s="39" t="s">
        <v>9178</v>
      </c>
      <c r="J6627" s="538">
        <v>45047</v>
      </c>
      <c r="K6627" s="51">
        <v>314</v>
      </c>
      <c r="L6627" s="39" t="s">
        <v>9179</v>
      </c>
    </row>
    <row r="6628" spans="1:12" ht="25.5" hidden="1" x14ac:dyDescent="0.2">
      <c r="A6628" s="3">
        <v>6622</v>
      </c>
      <c r="B6628" s="51">
        <v>7413</v>
      </c>
      <c r="C6628" s="508" t="s">
        <v>9214</v>
      </c>
      <c r="D6628" s="51">
        <v>48</v>
      </c>
      <c r="E6628" s="51"/>
      <c r="F6628" s="97" t="s">
        <v>5902</v>
      </c>
      <c r="G6628" s="51">
        <v>31161501</v>
      </c>
      <c r="H6628" s="582">
        <v>20000</v>
      </c>
      <c r="I6628" s="39" t="s">
        <v>9178</v>
      </c>
      <c r="J6628" s="538">
        <v>45047</v>
      </c>
      <c r="K6628" s="51">
        <v>314</v>
      </c>
      <c r="L6628" s="39" t="s">
        <v>9179</v>
      </c>
    </row>
    <row r="6629" spans="1:12" ht="25.5" hidden="1" x14ac:dyDescent="0.2">
      <c r="A6629" s="3">
        <v>6623</v>
      </c>
      <c r="B6629" s="51">
        <v>7413</v>
      </c>
      <c r="C6629" s="508" t="s">
        <v>9215</v>
      </c>
      <c r="D6629" s="51">
        <v>64</v>
      </c>
      <c r="E6629" s="51"/>
      <c r="F6629" s="97" t="s">
        <v>5902</v>
      </c>
      <c r="G6629" s="51">
        <v>31161501</v>
      </c>
      <c r="H6629" s="582">
        <v>40000</v>
      </c>
      <c r="I6629" s="39" t="s">
        <v>9178</v>
      </c>
      <c r="J6629" s="538">
        <v>45047</v>
      </c>
      <c r="K6629" s="51">
        <v>314</v>
      </c>
      <c r="L6629" s="39" t="s">
        <v>9179</v>
      </c>
    </row>
    <row r="6630" spans="1:12" ht="25.5" hidden="1" x14ac:dyDescent="0.2">
      <c r="A6630" s="3">
        <v>6624</v>
      </c>
      <c r="B6630" s="51">
        <v>7413</v>
      </c>
      <c r="C6630" s="508" t="s">
        <v>9216</v>
      </c>
      <c r="D6630" s="51">
        <v>4</v>
      </c>
      <c r="E6630" s="51"/>
      <c r="F6630" s="97" t="s">
        <v>5902</v>
      </c>
      <c r="G6630" s="51">
        <v>31161501</v>
      </c>
      <c r="H6630" s="582">
        <v>5000</v>
      </c>
      <c r="I6630" s="39" t="s">
        <v>9178</v>
      </c>
      <c r="J6630" s="538">
        <v>45047</v>
      </c>
      <c r="K6630" s="51">
        <v>314</v>
      </c>
      <c r="L6630" s="39" t="s">
        <v>9179</v>
      </c>
    </row>
    <row r="6631" spans="1:12" ht="25.5" hidden="1" x14ac:dyDescent="0.2">
      <c r="A6631" s="3">
        <v>6625</v>
      </c>
      <c r="B6631" s="51">
        <v>7413</v>
      </c>
      <c r="C6631" s="508" t="s">
        <v>9217</v>
      </c>
      <c r="D6631" s="51">
        <v>22</v>
      </c>
      <c r="E6631" s="51"/>
      <c r="F6631" s="97" t="s">
        <v>5902</v>
      </c>
      <c r="G6631" s="39">
        <v>31181506</v>
      </c>
      <c r="H6631" s="582">
        <v>7000</v>
      </c>
      <c r="I6631" s="39" t="s">
        <v>9123</v>
      </c>
      <c r="J6631" s="538">
        <v>45047</v>
      </c>
      <c r="K6631" s="51">
        <v>340</v>
      </c>
      <c r="L6631" s="39" t="s">
        <v>9179</v>
      </c>
    </row>
    <row r="6632" spans="1:12" ht="25.5" hidden="1" x14ac:dyDescent="0.2">
      <c r="A6632" s="3">
        <v>6626</v>
      </c>
      <c r="B6632" s="51">
        <v>7413</v>
      </c>
      <c r="C6632" s="508" t="s">
        <v>9218</v>
      </c>
      <c r="D6632" s="51">
        <v>1</v>
      </c>
      <c r="E6632" s="51"/>
      <c r="F6632" s="97" t="s">
        <v>5902</v>
      </c>
      <c r="G6632" s="39">
        <v>31181506</v>
      </c>
      <c r="H6632" s="582">
        <v>15000</v>
      </c>
      <c r="I6632" s="39" t="s">
        <v>9123</v>
      </c>
      <c r="J6632" s="538">
        <v>45047</v>
      </c>
      <c r="K6632" s="51">
        <v>340</v>
      </c>
      <c r="L6632" s="39" t="s">
        <v>9179</v>
      </c>
    </row>
    <row r="6633" spans="1:12" ht="25.5" hidden="1" x14ac:dyDescent="0.2">
      <c r="A6633" s="3">
        <v>6627</v>
      </c>
      <c r="B6633" s="51">
        <v>7413</v>
      </c>
      <c r="C6633" s="508" t="s">
        <v>9219</v>
      </c>
      <c r="D6633" s="51">
        <v>1</v>
      </c>
      <c r="E6633" s="51"/>
      <c r="F6633" s="97" t="s">
        <v>5902</v>
      </c>
      <c r="G6633" s="39">
        <v>31181506</v>
      </c>
      <c r="H6633" s="582">
        <v>15000</v>
      </c>
      <c r="I6633" s="39" t="s">
        <v>9123</v>
      </c>
      <c r="J6633" s="538">
        <v>45047</v>
      </c>
      <c r="K6633" s="51">
        <v>340</v>
      </c>
      <c r="L6633" s="39" t="s">
        <v>9179</v>
      </c>
    </row>
    <row r="6634" spans="1:12" ht="25.5" hidden="1" x14ac:dyDescent="0.2">
      <c r="A6634" s="3">
        <v>6628</v>
      </c>
      <c r="B6634" s="51">
        <v>7413</v>
      </c>
      <c r="C6634" s="508" t="s">
        <v>9220</v>
      </c>
      <c r="D6634" s="51">
        <v>4</v>
      </c>
      <c r="E6634" s="51"/>
      <c r="F6634" s="97" t="s">
        <v>5902</v>
      </c>
      <c r="G6634" s="39">
        <v>31181506</v>
      </c>
      <c r="H6634" s="582">
        <v>16000</v>
      </c>
      <c r="I6634" s="39" t="s">
        <v>9123</v>
      </c>
      <c r="J6634" s="538">
        <v>45047</v>
      </c>
      <c r="K6634" s="51">
        <v>340</v>
      </c>
      <c r="L6634" s="39" t="s">
        <v>9179</v>
      </c>
    </row>
    <row r="6635" spans="1:12" ht="25.5" hidden="1" x14ac:dyDescent="0.2">
      <c r="A6635" s="3">
        <v>6629</v>
      </c>
      <c r="B6635" s="51">
        <v>7413</v>
      </c>
      <c r="C6635" s="508" t="s">
        <v>9221</v>
      </c>
      <c r="D6635" s="51">
        <v>22</v>
      </c>
      <c r="E6635" s="51"/>
      <c r="F6635" s="97" t="s">
        <v>5902</v>
      </c>
      <c r="G6635" s="39">
        <v>31181506</v>
      </c>
      <c r="H6635" s="582">
        <v>10000</v>
      </c>
      <c r="I6635" s="39" t="s">
        <v>9123</v>
      </c>
      <c r="J6635" s="538">
        <v>45047</v>
      </c>
      <c r="K6635" s="51">
        <v>340</v>
      </c>
      <c r="L6635" s="39" t="s">
        <v>9179</v>
      </c>
    </row>
    <row r="6636" spans="1:12" ht="25.5" hidden="1" x14ac:dyDescent="0.2">
      <c r="A6636" s="3">
        <v>6630</v>
      </c>
      <c r="B6636" s="51">
        <v>7413</v>
      </c>
      <c r="C6636" s="508" t="s">
        <v>9222</v>
      </c>
      <c r="D6636" s="51">
        <v>2</v>
      </c>
      <c r="E6636" s="51"/>
      <c r="F6636" s="97" t="s">
        <v>5902</v>
      </c>
      <c r="G6636" s="39">
        <v>31181506</v>
      </c>
      <c r="H6636" s="582">
        <v>8000</v>
      </c>
      <c r="I6636" s="39" t="s">
        <v>9123</v>
      </c>
      <c r="J6636" s="538">
        <v>45047</v>
      </c>
      <c r="K6636" s="51">
        <v>340</v>
      </c>
      <c r="L6636" s="39" t="s">
        <v>9179</v>
      </c>
    </row>
    <row r="6637" spans="1:12" ht="25.5" hidden="1" x14ac:dyDescent="0.2">
      <c r="A6637" s="3">
        <v>6631</v>
      </c>
      <c r="B6637" s="51">
        <v>7413</v>
      </c>
      <c r="C6637" s="508" t="s">
        <v>9223</v>
      </c>
      <c r="D6637" s="51">
        <v>2</v>
      </c>
      <c r="E6637" s="51"/>
      <c r="F6637" s="97" t="s">
        <v>5902</v>
      </c>
      <c r="G6637" s="39">
        <v>31181506</v>
      </c>
      <c r="H6637" s="582">
        <v>3000</v>
      </c>
      <c r="I6637" s="39" t="s">
        <v>9123</v>
      </c>
      <c r="J6637" s="538">
        <v>45047</v>
      </c>
      <c r="K6637" s="51">
        <v>340</v>
      </c>
      <c r="L6637" s="39" t="s">
        <v>9179</v>
      </c>
    </row>
    <row r="6638" spans="1:12" ht="25.5" hidden="1" x14ac:dyDescent="0.2">
      <c r="A6638" s="3">
        <v>6632</v>
      </c>
      <c r="B6638" s="51">
        <v>7413</v>
      </c>
      <c r="C6638" s="508" t="s">
        <v>9224</v>
      </c>
      <c r="D6638" s="51">
        <v>2</v>
      </c>
      <c r="E6638" s="51"/>
      <c r="F6638" s="97" t="s">
        <v>5902</v>
      </c>
      <c r="G6638" s="39">
        <v>31181506</v>
      </c>
      <c r="H6638" s="582">
        <v>2500</v>
      </c>
      <c r="I6638" s="39" t="s">
        <v>9123</v>
      </c>
      <c r="J6638" s="538">
        <v>45047</v>
      </c>
      <c r="K6638" s="51">
        <v>340</v>
      </c>
      <c r="L6638" s="39" t="s">
        <v>9179</v>
      </c>
    </row>
    <row r="6639" spans="1:12" ht="25.5" hidden="1" x14ac:dyDescent="0.2">
      <c r="A6639" s="3">
        <v>6633</v>
      </c>
      <c r="B6639" s="51">
        <v>7413</v>
      </c>
      <c r="C6639" s="508" t="s">
        <v>9225</v>
      </c>
      <c r="D6639" s="51">
        <v>2</v>
      </c>
      <c r="E6639" s="51"/>
      <c r="F6639" s="97" t="s">
        <v>5902</v>
      </c>
      <c r="G6639" s="39">
        <v>31181506</v>
      </c>
      <c r="H6639" s="582">
        <v>20000</v>
      </c>
      <c r="I6639" s="39" t="s">
        <v>9123</v>
      </c>
      <c r="J6639" s="538">
        <v>45047</v>
      </c>
      <c r="K6639" s="51">
        <v>340</v>
      </c>
      <c r="L6639" s="39" t="s">
        <v>9179</v>
      </c>
    </row>
    <row r="6640" spans="1:12" ht="25.5" hidden="1" x14ac:dyDescent="0.2">
      <c r="A6640" s="3">
        <v>6634</v>
      </c>
      <c r="B6640" s="51">
        <v>7413</v>
      </c>
      <c r="C6640" s="508" t="s">
        <v>9226</v>
      </c>
      <c r="D6640" s="51">
        <v>2</v>
      </c>
      <c r="E6640" s="51"/>
      <c r="F6640" s="97" t="s">
        <v>5902</v>
      </c>
      <c r="G6640" s="39">
        <v>31181506</v>
      </c>
      <c r="H6640" s="582">
        <v>18000</v>
      </c>
      <c r="I6640" s="39" t="s">
        <v>9123</v>
      </c>
      <c r="J6640" s="538">
        <v>45047</v>
      </c>
      <c r="K6640" s="51">
        <v>340</v>
      </c>
      <c r="L6640" s="39" t="s">
        <v>9179</v>
      </c>
    </row>
    <row r="6641" spans="1:12" ht="25.5" hidden="1" x14ac:dyDescent="0.2">
      <c r="A6641" s="3">
        <v>6635</v>
      </c>
      <c r="B6641" s="51">
        <v>7413</v>
      </c>
      <c r="C6641" s="508" t="s">
        <v>9227</v>
      </c>
      <c r="D6641" s="51">
        <v>2</v>
      </c>
      <c r="E6641" s="51"/>
      <c r="F6641" s="97" t="s">
        <v>5902</v>
      </c>
      <c r="G6641" s="39">
        <v>31181506</v>
      </c>
      <c r="H6641" s="582">
        <v>2000</v>
      </c>
      <c r="I6641" s="39" t="s">
        <v>9123</v>
      </c>
      <c r="J6641" s="538">
        <v>45047</v>
      </c>
      <c r="K6641" s="51">
        <v>340</v>
      </c>
      <c r="L6641" s="39" t="s">
        <v>9179</v>
      </c>
    </row>
    <row r="6642" spans="1:12" ht="25.5" hidden="1" x14ac:dyDescent="0.2">
      <c r="A6642" s="3">
        <v>6636</v>
      </c>
      <c r="B6642" s="51">
        <v>7413</v>
      </c>
      <c r="C6642" s="508" t="s">
        <v>9228</v>
      </c>
      <c r="D6642" s="51">
        <v>11</v>
      </c>
      <c r="E6642" s="51"/>
      <c r="F6642" s="97" t="s">
        <v>5902</v>
      </c>
      <c r="G6642" s="39">
        <v>31231403</v>
      </c>
      <c r="H6642" s="582">
        <v>1730000</v>
      </c>
      <c r="I6642" s="39" t="s">
        <v>9178</v>
      </c>
      <c r="J6642" s="538">
        <v>45047</v>
      </c>
      <c r="K6642" s="51">
        <v>314</v>
      </c>
      <c r="L6642" s="39" t="s">
        <v>9179</v>
      </c>
    </row>
    <row r="6643" spans="1:12" ht="25.5" hidden="1" x14ac:dyDescent="0.2">
      <c r="A6643" s="3">
        <v>6637</v>
      </c>
      <c r="B6643" s="51">
        <v>7413</v>
      </c>
      <c r="C6643" s="508" t="s">
        <v>9229</v>
      </c>
      <c r="D6643" s="51">
        <v>1</v>
      </c>
      <c r="E6643" s="51"/>
      <c r="F6643" s="97" t="s">
        <v>5902</v>
      </c>
      <c r="G6643" s="39">
        <v>11161704</v>
      </c>
      <c r="H6643" s="582">
        <v>25000</v>
      </c>
      <c r="I6643" s="39" t="s">
        <v>9178</v>
      </c>
      <c r="J6643" s="538">
        <v>45047</v>
      </c>
      <c r="K6643" s="51">
        <v>314</v>
      </c>
      <c r="L6643" s="39" t="s">
        <v>9179</v>
      </c>
    </row>
    <row r="6644" spans="1:12" ht="25.5" hidden="1" x14ac:dyDescent="0.2">
      <c r="A6644" s="3">
        <v>6638</v>
      </c>
      <c r="B6644" s="51">
        <v>7413</v>
      </c>
      <c r="C6644" s="508" t="s">
        <v>9230</v>
      </c>
      <c r="D6644" s="51">
        <v>1</v>
      </c>
      <c r="E6644" s="51"/>
      <c r="F6644" s="97" t="s">
        <v>5902</v>
      </c>
      <c r="G6644" s="39">
        <v>31231403</v>
      </c>
      <c r="H6644" s="582">
        <v>30000</v>
      </c>
      <c r="I6644" s="39" t="s">
        <v>9178</v>
      </c>
      <c r="J6644" s="538">
        <v>45047</v>
      </c>
      <c r="K6644" s="51">
        <v>314</v>
      </c>
      <c r="L6644" s="39" t="s">
        <v>9179</v>
      </c>
    </row>
    <row r="6645" spans="1:12" ht="25.5" hidden="1" x14ac:dyDescent="0.2">
      <c r="A6645" s="3">
        <v>6639</v>
      </c>
      <c r="B6645" s="51">
        <v>7413</v>
      </c>
      <c r="C6645" s="508" t="s">
        <v>9231</v>
      </c>
      <c r="D6645" s="51">
        <v>1</v>
      </c>
      <c r="E6645" s="51"/>
      <c r="F6645" s="97" t="s">
        <v>5902</v>
      </c>
      <c r="G6645" s="39">
        <v>31231403</v>
      </c>
      <c r="H6645" s="582">
        <v>30000</v>
      </c>
      <c r="I6645" s="39" t="s">
        <v>9178</v>
      </c>
      <c r="J6645" s="538">
        <v>45047</v>
      </c>
      <c r="K6645" s="51">
        <v>314</v>
      </c>
      <c r="L6645" s="39" t="s">
        <v>9179</v>
      </c>
    </row>
    <row r="6646" spans="1:12" ht="25.5" hidden="1" x14ac:dyDescent="0.2">
      <c r="A6646" s="3">
        <v>6640</v>
      </c>
      <c r="B6646" s="51">
        <v>7413</v>
      </c>
      <c r="C6646" s="508" t="s">
        <v>9232</v>
      </c>
      <c r="D6646" s="51">
        <v>1</v>
      </c>
      <c r="E6646" s="51"/>
      <c r="F6646" s="97" t="s">
        <v>5902</v>
      </c>
      <c r="G6646" s="39">
        <v>31231403</v>
      </c>
      <c r="H6646" s="582">
        <v>30000</v>
      </c>
      <c r="I6646" s="39" t="s">
        <v>9178</v>
      </c>
      <c r="J6646" s="538">
        <v>45047</v>
      </c>
      <c r="K6646" s="51">
        <v>314</v>
      </c>
      <c r="L6646" s="39" t="s">
        <v>9179</v>
      </c>
    </row>
    <row r="6647" spans="1:12" ht="25.5" hidden="1" x14ac:dyDescent="0.2">
      <c r="A6647" s="3">
        <v>6641</v>
      </c>
      <c r="B6647" s="51">
        <v>7413</v>
      </c>
      <c r="C6647" s="508" t="s">
        <v>9233</v>
      </c>
      <c r="D6647" s="51">
        <v>1</v>
      </c>
      <c r="E6647" s="51"/>
      <c r="F6647" s="97" t="s">
        <v>5902</v>
      </c>
      <c r="G6647" s="39">
        <v>31231403</v>
      </c>
      <c r="H6647" s="582">
        <v>25000</v>
      </c>
      <c r="I6647" s="39" t="s">
        <v>9178</v>
      </c>
      <c r="J6647" s="538">
        <v>45047</v>
      </c>
      <c r="K6647" s="51">
        <v>314</v>
      </c>
      <c r="L6647" s="39" t="s">
        <v>9179</v>
      </c>
    </row>
    <row r="6648" spans="1:12" ht="25.5" hidden="1" x14ac:dyDescent="0.2">
      <c r="A6648" s="3">
        <v>6642</v>
      </c>
      <c r="B6648" s="51">
        <v>7413</v>
      </c>
      <c r="C6648" s="508" t="s">
        <v>9234</v>
      </c>
      <c r="D6648" s="51">
        <v>1</v>
      </c>
      <c r="E6648" s="51"/>
      <c r="F6648" s="97" t="s">
        <v>5902</v>
      </c>
      <c r="G6648" s="39">
        <v>31231403</v>
      </c>
      <c r="H6648" s="582">
        <v>25000</v>
      </c>
      <c r="I6648" s="39" t="s">
        <v>9178</v>
      </c>
      <c r="J6648" s="538">
        <v>45047</v>
      </c>
      <c r="K6648" s="51">
        <v>314</v>
      </c>
      <c r="L6648" s="39" t="s">
        <v>9179</v>
      </c>
    </row>
    <row r="6649" spans="1:12" ht="38.25" hidden="1" x14ac:dyDescent="0.2">
      <c r="A6649" s="3">
        <v>6643</v>
      </c>
      <c r="B6649" s="51">
        <v>7413</v>
      </c>
      <c r="C6649" s="508" t="s">
        <v>9235</v>
      </c>
      <c r="D6649" s="51" t="s">
        <v>6352</v>
      </c>
      <c r="E6649" s="51"/>
      <c r="F6649" s="97" t="s">
        <v>5902</v>
      </c>
      <c r="G6649" s="51" t="s">
        <v>9236</v>
      </c>
      <c r="H6649" s="634" t="s">
        <v>9237</v>
      </c>
      <c r="I6649" s="39" t="s">
        <v>9178</v>
      </c>
      <c r="J6649" s="63">
        <v>45108</v>
      </c>
      <c r="K6649" s="382">
        <v>314</v>
      </c>
      <c r="L6649" s="39" t="s">
        <v>9238</v>
      </c>
    </row>
    <row r="6650" spans="1:12" ht="76.5" hidden="1" x14ac:dyDescent="0.2">
      <c r="A6650" s="3">
        <v>6644</v>
      </c>
      <c r="B6650" s="51">
        <v>7413</v>
      </c>
      <c r="C6650" s="508" t="s">
        <v>9239</v>
      </c>
      <c r="D6650" s="51" t="s">
        <v>9240</v>
      </c>
      <c r="E6650" s="51"/>
      <c r="F6650" s="97" t="s">
        <v>5902</v>
      </c>
      <c r="G6650" s="51" t="s">
        <v>9241</v>
      </c>
      <c r="H6650" s="634" t="s">
        <v>9242</v>
      </c>
      <c r="I6650" s="39" t="s">
        <v>9178</v>
      </c>
      <c r="J6650" s="63">
        <v>44986</v>
      </c>
      <c r="K6650" s="382">
        <v>314</v>
      </c>
      <c r="L6650" s="39" t="s">
        <v>9243</v>
      </c>
    </row>
    <row r="6651" spans="1:12" ht="25.5" hidden="1" x14ac:dyDescent="0.2">
      <c r="A6651" s="3">
        <v>6645</v>
      </c>
      <c r="B6651" s="51">
        <v>7413</v>
      </c>
      <c r="C6651" s="36" t="s">
        <v>71</v>
      </c>
      <c r="D6651" s="51" t="s">
        <v>6398</v>
      </c>
      <c r="E6651" s="51"/>
      <c r="F6651" s="97" t="s">
        <v>5902</v>
      </c>
      <c r="G6651" s="51">
        <v>72101505</v>
      </c>
      <c r="H6651" s="634" t="s">
        <v>9244</v>
      </c>
      <c r="I6651" s="39" t="s">
        <v>9178</v>
      </c>
      <c r="J6651" s="63">
        <v>44958</v>
      </c>
      <c r="K6651" s="382">
        <v>314</v>
      </c>
      <c r="L6651" s="39" t="s">
        <v>9245</v>
      </c>
    </row>
    <row r="6652" spans="1:12" ht="38.25" hidden="1" x14ac:dyDescent="0.2">
      <c r="A6652" s="3">
        <v>6646</v>
      </c>
      <c r="B6652" s="51">
        <v>7413</v>
      </c>
      <c r="C6652" s="508" t="s">
        <v>9246</v>
      </c>
      <c r="D6652" s="51" t="s">
        <v>6486</v>
      </c>
      <c r="E6652" s="51"/>
      <c r="F6652" s="97" t="s">
        <v>5902</v>
      </c>
      <c r="G6652" s="51" t="s">
        <v>9247</v>
      </c>
      <c r="H6652" s="634" t="s">
        <v>9248</v>
      </c>
      <c r="I6652" s="39" t="s">
        <v>9178</v>
      </c>
      <c r="J6652" s="63">
        <v>44986</v>
      </c>
      <c r="K6652" s="382">
        <v>314</v>
      </c>
      <c r="L6652" s="39" t="s">
        <v>9249</v>
      </c>
    </row>
    <row r="6653" spans="1:12" ht="38.25" hidden="1" x14ac:dyDescent="0.2">
      <c r="A6653" s="3">
        <v>6647</v>
      </c>
      <c r="B6653" s="51">
        <v>7413</v>
      </c>
      <c r="C6653" s="508" t="s">
        <v>9250</v>
      </c>
      <c r="D6653" s="51" t="s">
        <v>6486</v>
      </c>
      <c r="E6653" s="51"/>
      <c r="F6653" s="97" t="s">
        <v>5902</v>
      </c>
      <c r="G6653" s="51" t="s">
        <v>9251</v>
      </c>
      <c r="H6653" s="634" t="s">
        <v>9248</v>
      </c>
      <c r="I6653" s="39" t="s">
        <v>9178</v>
      </c>
      <c r="J6653" s="63">
        <v>44986</v>
      </c>
      <c r="K6653" s="382">
        <v>314</v>
      </c>
      <c r="L6653" s="39" t="s">
        <v>9249</v>
      </c>
    </row>
    <row r="6654" spans="1:12" ht="25.5" hidden="1" x14ac:dyDescent="0.2">
      <c r="A6654" s="3">
        <v>6648</v>
      </c>
      <c r="B6654" s="51">
        <v>7413</v>
      </c>
      <c r="C6654" s="508" t="s">
        <v>9252</v>
      </c>
      <c r="D6654" s="39" t="s">
        <v>9253</v>
      </c>
      <c r="E6654" s="39"/>
      <c r="F6654" s="97" t="s">
        <v>5902</v>
      </c>
      <c r="G6654" s="39" t="s">
        <v>2302</v>
      </c>
      <c r="H6654" s="634" t="s">
        <v>9254</v>
      </c>
      <c r="I6654" s="39" t="s">
        <v>9255</v>
      </c>
      <c r="J6654" s="63">
        <v>44927</v>
      </c>
      <c r="K6654" s="382">
        <v>374</v>
      </c>
      <c r="L6654" s="39" t="s">
        <v>9256</v>
      </c>
    </row>
    <row r="6655" spans="1:12" ht="25.5" hidden="1" x14ac:dyDescent="0.2">
      <c r="A6655" s="3">
        <v>6649</v>
      </c>
      <c r="B6655" s="51">
        <v>7413</v>
      </c>
      <c r="C6655" s="508" t="s">
        <v>9257</v>
      </c>
      <c r="D6655" s="39" t="s">
        <v>9258</v>
      </c>
      <c r="E6655" s="39"/>
      <c r="F6655" s="97" t="s">
        <v>5902</v>
      </c>
      <c r="G6655" s="39" t="s">
        <v>2883</v>
      </c>
      <c r="H6655" s="634" t="s">
        <v>9259</v>
      </c>
      <c r="I6655" s="39" t="s">
        <v>9255</v>
      </c>
      <c r="J6655" s="63">
        <v>44927</v>
      </c>
      <c r="K6655" s="382">
        <v>374</v>
      </c>
      <c r="L6655" s="39" t="s">
        <v>9256</v>
      </c>
    </row>
    <row r="6656" spans="1:12" ht="25.5" hidden="1" x14ac:dyDescent="0.2">
      <c r="A6656" s="3">
        <v>6650</v>
      </c>
      <c r="B6656" s="51">
        <v>7413</v>
      </c>
      <c r="C6656" s="508" t="s">
        <v>4824</v>
      </c>
      <c r="D6656" s="51" t="s">
        <v>9260</v>
      </c>
      <c r="E6656" s="51"/>
      <c r="F6656" s="97" t="s">
        <v>5902</v>
      </c>
      <c r="G6656" s="51"/>
      <c r="H6656" s="634" t="s">
        <v>9261</v>
      </c>
      <c r="I6656" s="39" t="s">
        <v>9262</v>
      </c>
      <c r="J6656" s="63">
        <v>44927</v>
      </c>
      <c r="K6656" s="382">
        <v>110</v>
      </c>
      <c r="L6656" s="39" t="s">
        <v>9263</v>
      </c>
    </row>
    <row r="6657" spans="1:12" ht="51" hidden="1" x14ac:dyDescent="0.2">
      <c r="A6657" s="3">
        <v>6651</v>
      </c>
      <c r="B6657" s="51">
        <v>7413</v>
      </c>
      <c r="C6657" s="508" t="s">
        <v>9264</v>
      </c>
      <c r="D6657" s="51" t="s">
        <v>9265</v>
      </c>
      <c r="E6657" s="51"/>
      <c r="F6657" s="97" t="s">
        <v>5902</v>
      </c>
      <c r="G6657" s="51">
        <v>72154503</v>
      </c>
      <c r="H6657" s="634" t="s">
        <v>9266</v>
      </c>
      <c r="I6657" s="39" t="s">
        <v>9267</v>
      </c>
      <c r="J6657" s="63">
        <v>45047</v>
      </c>
      <c r="K6657" s="382">
        <v>141</v>
      </c>
      <c r="L6657" s="39" t="s">
        <v>9268</v>
      </c>
    </row>
    <row r="6658" spans="1:12" ht="38.25" hidden="1" x14ac:dyDescent="0.2">
      <c r="A6658" s="3">
        <v>6652</v>
      </c>
      <c r="B6658" s="51">
        <v>7413</v>
      </c>
      <c r="C6658" s="508" t="s">
        <v>9269</v>
      </c>
      <c r="D6658" s="39" t="s">
        <v>9270</v>
      </c>
      <c r="E6658" s="39"/>
      <c r="F6658" s="97" t="s">
        <v>5902</v>
      </c>
      <c r="G6658" s="51">
        <v>76111801</v>
      </c>
      <c r="H6658" s="634" t="s">
        <v>9271</v>
      </c>
      <c r="I6658" s="39" t="s">
        <v>9272</v>
      </c>
      <c r="J6658" s="63">
        <v>44958</v>
      </c>
      <c r="K6658" s="382">
        <v>248</v>
      </c>
      <c r="L6658" s="39" t="s">
        <v>9273</v>
      </c>
    </row>
    <row r="6659" spans="1:12" ht="51" hidden="1" x14ac:dyDescent="0.2">
      <c r="A6659" s="3">
        <v>6653</v>
      </c>
      <c r="B6659" s="51">
        <v>7413</v>
      </c>
      <c r="C6659" s="508" t="s">
        <v>9274</v>
      </c>
      <c r="D6659" s="51" t="s">
        <v>6343</v>
      </c>
      <c r="E6659" s="51"/>
      <c r="F6659" s="97" t="s">
        <v>5902</v>
      </c>
      <c r="G6659" s="51" t="s">
        <v>8259</v>
      </c>
      <c r="H6659" s="634" t="s">
        <v>9275</v>
      </c>
      <c r="I6659" s="39" t="s">
        <v>9276</v>
      </c>
      <c r="J6659" s="63">
        <v>44958</v>
      </c>
      <c r="K6659" s="382">
        <v>274</v>
      </c>
      <c r="L6659" s="39" t="s">
        <v>9277</v>
      </c>
    </row>
    <row r="6660" spans="1:12" ht="25.5" hidden="1" x14ac:dyDescent="0.2">
      <c r="A6660" s="3">
        <v>6654</v>
      </c>
      <c r="B6660" s="51">
        <v>7413</v>
      </c>
      <c r="C6660" s="36" t="s">
        <v>2938</v>
      </c>
      <c r="D6660" s="51" t="s">
        <v>9278</v>
      </c>
      <c r="E6660" s="51"/>
      <c r="F6660" s="97" t="s">
        <v>5902</v>
      </c>
      <c r="G6660" s="51" t="s">
        <v>2663</v>
      </c>
      <c r="H6660" s="634" t="s">
        <v>9279</v>
      </c>
      <c r="I6660" s="39" t="s">
        <v>9280</v>
      </c>
      <c r="J6660" s="63">
        <v>44958</v>
      </c>
      <c r="K6660" s="382">
        <v>259</v>
      </c>
      <c r="L6660" s="39" t="s">
        <v>9281</v>
      </c>
    </row>
    <row r="6661" spans="1:12" ht="51" hidden="1" x14ac:dyDescent="0.2">
      <c r="A6661" s="3">
        <v>6655</v>
      </c>
      <c r="B6661" s="51">
        <v>7413</v>
      </c>
      <c r="C6661" s="508" t="s">
        <v>9282</v>
      </c>
      <c r="D6661" s="51" t="s">
        <v>9283</v>
      </c>
      <c r="E6661" s="51"/>
      <c r="F6661" s="97" t="s">
        <v>5902</v>
      </c>
      <c r="G6661" s="51" t="s">
        <v>9284</v>
      </c>
      <c r="H6661" s="634" t="s">
        <v>9285</v>
      </c>
      <c r="I6661" s="39" t="s">
        <v>9280</v>
      </c>
      <c r="J6661" s="63">
        <v>44986</v>
      </c>
      <c r="K6661" s="382">
        <v>269</v>
      </c>
      <c r="L6661" s="39" t="s">
        <v>9286</v>
      </c>
    </row>
    <row r="6662" spans="1:12" ht="63.75" hidden="1" x14ac:dyDescent="0.2">
      <c r="A6662" s="3">
        <v>6656</v>
      </c>
      <c r="B6662" s="51">
        <v>7413</v>
      </c>
      <c r="C6662" s="508" t="s">
        <v>9287</v>
      </c>
      <c r="D6662" s="51" t="s">
        <v>9283</v>
      </c>
      <c r="E6662" s="51"/>
      <c r="F6662" s="97" t="s">
        <v>5902</v>
      </c>
      <c r="G6662" s="51" t="s">
        <v>9288</v>
      </c>
      <c r="H6662" s="634" t="s">
        <v>9289</v>
      </c>
      <c r="I6662" s="39" t="s">
        <v>9280</v>
      </c>
      <c r="J6662" s="63">
        <v>44986</v>
      </c>
      <c r="K6662" s="382">
        <v>269</v>
      </c>
      <c r="L6662" s="39" t="s">
        <v>9290</v>
      </c>
    </row>
    <row r="6663" spans="1:12" ht="25.5" hidden="1" x14ac:dyDescent="0.2">
      <c r="A6663" s="3">
        <v>6657</v>
      </c>
      <c r="B6663" s="51">
        <v>7413</v>
      </c>
      <c r="C6663" s="508" t="s">
        <v>9291</v>
      </c>
      <c r="D6663" s="51" t="s">
        <v>6325</v>
      </c>
      <c r="E6663" s="51"/>
      <c r="F6663" s="97" t="s">
        <v>5902</v>
      </c>
      <c r="G6663" s="51" t="s">
        <v>9292</v>
      </c>
      <c r="H6663" s="634" t="s">
        <v>9293</v>
      </c>
      <c r="I6663" s="39" t="s">
        <v>9280</v>
      </c>
      <c r="J6663" s="63">
        <v>44958</v>
      </c>
      <c r="K6663" s="382">
        <v>269</v>
      </c>
      <c r="L6663" s="39" t="s">
        <v>9294</v>
      </c>
    </row>
    <row r="6664" spans="1:12" ht="38.25" hidden="1" x14ac:dyDescent="0.2">
      <c r="A6664" s="3">
        <v>6658</v>
      </c>
      <c r="B6664" s="51">
        <v>7413</v>
      </c>
      <c r="C6664" s="508" t="s">
        <v>9295</v>
      </c>
      <c r="D6664" s="39" t="s">
        <v>9296</v>
      </c>
      <c r="E6664" s="39"/>
      <c r="F6664" s="97" t="s">
        <v>5902</v>
      </c>
      <c r="G6664" s="51" t="s">
        <v>9297</v>
      </c>
      <c r="H6664" s="634" t="s">
        <v>9298</v>
      </c>
      <c r="I6664" s="39" t="s">
        <v>9280</v>
      </c>
      <c r="J6664" s="63">
        <v>44958</v>
      </c>
      <c r="K6664" s="382">
        <v>269</v>
      </c>
      <c r="L6664" s="39" t="s">
        <v>9299</v>
      </c>
    </row>
    <row r="6665" spans="1:12" ht="38.25" hidden="1" x14ac:dyDescent="0.2">
      <c r="A6665" s="3">
        <v>6659</v>
      </c>
      <c r="B6665" s="51">
        <v>7413</v>
      </c>
      <c r="C6665" s="508" t="s">
        <v>9300</v>
      </c>
      <c r="D6665" s="39" t="s">
        <v>9296</v>
      </c>
      <c r="E6665" s="39"/>
      <c r="F6665" s="97" t="s">
        <v>5902</v>
      </c>
      <c r="G6665" s="51" t="s">
        <v>9301</v>
      </c>
      <c r="H6665" s="634" t="s">
        <v>9302</v>
      </c>
      <c r="I6665" s="39" t="s">
        <v>9280</v>
      </c>
      <c r="J6665" s="63">
        <v>44958</v>
      </c>
      <c r="K6665" s="382">
        <v>269</v>
      </c>
      <c r="L6665" s="39" t="s">
        <v>9299</v>
      </c>
    </row>
    <row r="6666" spans="1:12" ht="25.5" hidden="1" x14ac:dyDescent="0.2">
      <c r="A6666" s="3">
        <v>6660</v>
      </c>
      <c r="B6666" s="51">
        <v>7413</v>
      </c>
      <c r="C6666" s="36" t="s">
        <v>7459</v>
      </c>
      <c r="D6666" s="51" t="s">
        <v>9303</v>
      </c>
      <c r="E6666" s="51"/>
      <c r="F6666" s="97" t="s">
        <v>5902</v>
      </c>
      <c r="G6666" s="51" t="s">
        <v>9304</v>
      </c>
      <c r="H6666" s="634" t="s">
        <v>9305</v>
      </c>
      <c r="I6666" s="39" t="s">
        <v>9180</v>
      </c>
      <c r="J6666" s="63">
        <v>44927</v>
      </c>
      <c r="K6666" s="382">
        <v>277</v>
      </c>
      <c r="L6666" s="39" t="s">
        <v>9299</v>
      </c>
    </row>
    <row r="6667" spans="1:12" ht="76.5" hidden="1" x14ac:dyDescent="0.2">
      <c r="A6667" s="3">
        <v>6661</v>
      </c>
      <c r="B6667" s="51">
        <v>7413</v>
      </c>
      <c r="C6667" s="508" t="s">
        <v>9306</v>
      </c>
      <c r="D6667" s="51" t="s">
        <v>9307</v>
      </c>
      <c r="E6667" s="51"/>
      <c r="F6667" s="97" t="s">
        <v>5902</v>
      </c>
      <c r="G6667" s="51" t="s">
        <v>9308</v>
      </c>
      <c r="H6667" s="634" t="s">
        <v>9261</v>
      </c>
      <c r="I6667" s="39" t="s">
        <v>9180</v>
      </c>
      <c r="J6667" s="63">
        <v>44927</v>
      </c>
      <c r="K6667" s="382">
        <v>277</v>
      </c>
      <c r="L6667" s="39" t="s">
        <v>9299</v>
      </c>
    </row>
    <row r="6668" spans="1:12" ht="51" hidden="1" x14ac:dyDescent="0.2">
      <c r="A6668" s="3">
        <v>6662</v>
      </c>
      <c r="B6668" s="51">
        <v>7413</v>
      </c>
      <c r="C6668" s="508" t="s">
        <v>9309</v>
      </c>
      <c r="D6668" s="51" t="s">
        <v>9310</v>
      </c>
      <c r="E6668" s="51"/>
      <c r="F6668" s="97" t="s">
        <v>5902</v>
      </c>
      <c r="G6668" s="497">
        <v>31211707</v>
      </c>
      <c r="H6668" s="634" t="s">
        <v>9311</v>
      </c>
      <c r="I6668" s="39" t="s">
        <v>9180</v>
      </c>
      <c r="J6668" s="63">
        <v>44927</v>
      </c>
      <c r="K6668" s="382">
        <v>277</v>
      </c>
      <c r="L6668" s="54" t="s">
        <v>9249</v>
      </c>
    </row>
    <row r="6669" spans="1:12" ht="38.25" hidden="1" x14ac:dyDescent="0.2">
      <c r="A6669" s="3">
        <v>6663</v>
      </c>
      <c r="B6669" s="51">
        <v>7413</v>
      </c>
      <c r="C6669" s="508" t="s">
        <v>9312</v>
      </c>
      <c r="D6669" s="51" t="s">
        <v>9313</v>
      </c>
      <c r="E6669" s="51"/>
      <c r="F6669" s="97" t="s">
        <v>5902</v>
      </c>
      <c r="G6669" s="51">
        <v>31211505</v>
      </c>
      <c r="H6669" s="634" t="s">
        <v>9314</v>
      </c>
      <c r="I6669" s="39" t="s">
        <v>9180</v>
      </c>
      <c r="J6669" s="63">
        <v>44927</v>
      </c>
      <c r="K6669" s="382">
        <v>277</v>
      </c>
      <c r="L6669" s="54" t="s">
        <v>9249</v>
      </c>
    </row>
    <row r="6670" spans="1:12" ht="51" hidden="1" x14ac:dyDescent="0.2">
      <c r="A6670" s="3">
        <v>6664</v>
      </c>
      <c r="B6670" s="51">
        <v>7413</v>
      </c>
      <c r="C6670" s="508" t="s">
        <v>9315</v>
      </c>
      <c r="D6670" s="51" t="s">
        <v>9313</v>
      </c>
      <c r="E6670" s="51"/>
      <c r="F6670" s="97" t="s">
        <v>5902</v>
      </c>
      <c r="G6670" s="51">
        <v>31211505</v>
      </c>
      <c r="H6670" s="634" t="s">
        <v>9316</v>
      </c>
      <c r="I6670" s="39" t="s">
        <v>9180</v>
      </c>
      <c r="J6670" s="63">
        <v>44927</v>
      </c>
      <c r="K6670" s="382">
        <v>277</v>
      </c>
      <c r="L6670" s="54" t="s">
        <v>9249</v>
      </c>
    </row>
    <row r="6671" spans="1:12" ht="63.75" hidden="1" x14ac:dyDescent="0.2">
      <c r="A6671" s="3">
        <v>6665</v>
      </c>
      <c r="B6671" s="51">
        <v>7413</v>
      </c>
      <c r="C6671" s="508" t="s">
        <v>9317</v>
      </c>
      <c r="D6671" s="51" t="s">
        <v>9318</v>
      </c>
      <c r="E6671" s="51"/>
      <c r="F6671" s="97" t="s">
        <v>5902</v>
      </c>
      <c r="G6671" s="51">
        <v>31211505</v>
      </c>
      <c r="H6671" s="634" t="s">
        <v>9319</v>
      </c>
      <c r="I6671" s="39" t="s">
        <v>9180</v>
      </c>
      <c r="J6671" s="63">
        <v>44927</v>
      </c>
      <c r="K6671" s="382">
        <v>277</v>
      </c>
      <c r="L6671" s="54" t="s">
        <v>9249</v>
      </c>
    </row>
    <row r="6672" spans="1:12" ht="63.75" hidden="1" x14ac:dyDescent="0.2">
      <c r="A6672" s="3">
        <v>6666</v>
      </c>
      <c r="B6672" s="51">
        <v>7413</v>
      </c>
      <c r="C6672" s="508" t="s">
        <v>9320</v>
      </c>
      <c r="D6672" s="51" t="s">
        <v>9318</v>
      </c>
      <c r="E6672" s="51"/>
      <c r="F6672" s="97" t="s">
        <v>5902</v>
      </c>
      <c r="G6672" s="51">
        <v>31211505</v>
      </c>
      <c r="H6672" s="634" t="s">
        <v>9321</v>
      </c>
      <c r="I6672" s="39" t="s">
        <v>9180</v>
      </c>
      <c r="J6672" s="63">
        <v>44927</v>
      </c>
      <c r="K6672" s="382">
        <v>277</v>
      </c>
      <c r="L6672" s="54" t="s">
        <v>9249</v>
      </c>
    </row>
    <row r="6673" spans="1:12" ht="51" hidden="1" x14ac:dyDescent="0.2">
      <c r="A6673" s="3">
        <v>6667</v>
      </c>
      <c r="B6673" s="51">
        <v>7413</v>
      </c>
      <c r="C6673" s="508" t="s">
        <v>9322</v>
      </c>
      <c r="D6673" s="51" t="s">
        <v>9313</v>
      </c>
      <c r="E6673" s="51"/>
      <c r="F6673" s="97" t="s">
        <v>5902</v>
      </c>
      <c r="G6673" s="51">
        <v>31211505</v>
      </c>
      <c r="H6673" s="634" t="s">
        <v>9323</v>
      </c>
      <c r="I6673" s="39" t="s">
        <v>9180</v>
      </c>
      <c r="J6673" s="63">
        <v>44927</v>
      </c>
      <c r="K6673" s="382">
        <v>277</v>
      </c>
      <c r="L6673" s="54" t="s">
        <v>9249</v>
      </c>
    </row>
    <row r="6674" spans="1:12" ht="25.5" hidden="1" x14ac:dyDescent="0.2">
      <c r="A6674" s="3">
        <v>6668</v>
      </c>
      <c r="B6674" s="51">
        <v>7413</v>
      </c>
      <c r="C6674" s="36" t="s">
        <v>9324</v>
      </c>
      <c r="D6674" s="51" t="s">
        <v>9318</v>
      </c>
      <c r="E6674" s="51"/>
      <c r="F6674" s="97" t="s">
        <v>5902</v>
      </c>
      <c r="G6674" s="51">
        <v>31211505</v>
      </c>
      <c r="H6674" s="634" t="s">
        <v>9323</v>
      </c>
      <c r="I6674" s="39" t="s">
        <v>9180</v>
      </c>
      <c r="J6674" s="63">
        <v>44927</v>
      </c>
      <c r="K6674" s="382">
        <v>277</v>
      </c>
      <c r="L6674" s="54" t="s">
        <v>9249</v>
      </c>
    </row>
    <row r="6675" spans="1:12" ht="38.25" hidden="1" x14ac:dyDescent="0.2">
      <c r="A6675" s="3">
        <v>6669</v>
      </c>
      <c r="B6675" s="51">
        <v>7413</v>
      </c>
      <c r="C6675" s="508" t="s">
        <v>9312</v>
      </c>
      <c r="D6675" s="51" t="s">
        <v>9325</v>
      </c>
      <c r="E6675" s="51"/>
      <c r="F6675" s="97" t="s">
        <v>5902</v>
      </c>
      <c r="G6675" s="51">
        <v>31211505</v>
      </c>
      <c r="H6675" s="634" t="s">
        <v>9326</v>
      </c>
      <c r="I6675" s="39" t="s">
        <v>9180</v>
      </c>
      <c r="J6675" s="63">
        <v>44927</v>
      </c>
      <c r="K6675" s="382">
        <v>277</v>
      </c>
      <c r="L6675" s="54" t="s">
        <v>9249</v>
      </c>
    </row>
    <row r="6676" spans="1:12" ht="38.25" hidden="1" x14ac:dyDescent="0.2">
      <c r="A6676" s="3">
        <v>6670</v>
      </c>
      <c r="B6676" s="51">
        <v>7413</v>
      </c>
      <c r="C6676" s="508" t="s">
        <v>9327</v>
      </c>
      <c r="D6676" s="51" t="s">
        <v>6504</v>
      </c>
      <c r="E6676" s="51"/>
      <c r="F6676" s="97" t="s">
        <v>5902</v>
      </c>
      <c r="G6676" s="51">
        <v>31191501</v>
      </c>
      <c r="H6676" s="634" t="s">
        <v>9328</v>
      </c>
      <c r="I6676" s="39" t="s">
        <v>9180</v>
      </c>
      <c r="J6676" s="63">
        <v>44986</v>
      </c>
      <c r="K6676" s="382">
        <v>278</v>
      </c>
      <c r="L6676" s="39" t="s">
        <v>9294</v>
      </c>
    </row>
    <row r="6677" spans="1:12" ht="63.75" hidden="1" x14ac:dyDescent="0.2">
      <c r="A6677" s="3">
        <v>6671</v>
      </c>
      <c r="B6677" s="51">
        <v>7413</v>
      </c>
      <c r="C6677" s="508" t="s">
        <v>9329</v>
      </c>
      <c r="D6677" s="51" t="s">
        <v>9310</v>
      </c>
      <c r="E6677" s="51"/>
      <c r="F6677" s="97" t="s">
        <v>5902</v>
      </c>
      <c r="G6677" s="497">
        <v>31211707</v>
      </c>
      <c r="H6677" s="634" t="s">
        <v>9330</v>
      </c>
      <c r="I6677" s="39" t="s">
        <v>9180</v>
      </c>
      <c r="J6677" s="63">
        <v>44986</v>
      </c>
      <c r="K6677" s="382">
        <v>278</v>
      </c>
      <c r="L6677" s="54" t="s">
        <v>9249</v>
      </c>
    </row>
    <row r="6678" spans="1:12" ht="25.5" hidden="1" x14ac:dyDescent="0.2">
      <c r="A6678" s="3">
        <v>6672</v>
      </c>
      <c r="B6678" s="51">
        <v>7413</v>
      </c>
      <c r="C6678" s="438" t="s">
        <v>9331</v>
      </c>
      <c r="D6678" s="51">
        <v>1</v>
      </c>
      <c r="E6678" s="51"/>
      <c r="F6678" s="97" t="s">
        <v>5902</v>
      </c>
      <c r="G6678" s="51">
        <v>12141903</v>
      </c>
      <c r="H6678" s="640">
        <v>300000</v>
      </c>
      <c r="I6678" s="68" t="s">
        <v>169</v>
      </c>
      <c r="J6678" s="382" t="s">
        <v>9332</v>
      </c>
      <c r="K6678" s="539">
        <v>278</v>
      </c>
      <c r="L6678" s="39" t="s">
        <v>9294</v>
      </c>
    </row>
    <row r="6679" spans="1:12" ht="76.5" hidden="1" x14ac:dyDescent="0.2">
      <c r="A6679" s="3">
        <v>6673</v>
      </c>
      <c r="B6679" s="51">
        <v>7413</v>
      </c>
      <c r="C6679" s="508" t="s">
        <v>9333</v>
      </c>
      <c r="D6679" s="51" t="s">
        <v>5690</v>
      </c>
      <c r="E6679" s="51"/>
      <c r="F6679" s="97" t="s">
        <v>5902</v>
      </c>
      <c r="G6679" s="51">
        <v>30102516</v>
      </c>
      <c r="H6679" s="634">
        <v>33448</v>
      </c>
      <c r="I6679" s="51" t="s">
        <v>4705</v>
      </c>
      <c r="J6679" s="382" t="s">
        <v>9332</v>
      </c>
      <c r="K6679" s="51">
        <v>340</v>
      </c>
      <c r="L6679" s="51" t="s">
        <v>9294</v>
      </c>
    </row>
    <row r="6680" spans="1:12" hidden="1" x14ac:dyDescent="0.2">
      <c r="A6680" s="3">
        <v>6674</v>
      </c>
      <c r="B6680" s="51">
        <v>7413</v>
      </c>
      <c r="C6680" s="36" t="s">
        <v>9334</v>
      </c>
      <c r="D6680" s="51" t="s">
        <v>5686</v>
      </c>
      <c r="E6680" s="51"/>
      <c r="F6680" s="97" t="s">
        <v>5902</v>
      </c>
      <c r="G6680" s="51">
        <v>31201503</v>
      </c>
      <c r="H6680" s="634">
        <v>22820</v>
      </c>
      <c r="I6680" s="51" t="s">
        <v>505</v>
      </c>
      <c r="J6680" s="382" t="s">
        <v>9332</v>
      </c>
      <c r="K6680" s="51">
        <v>324</v>
      </c>
      <c r="L6680" s="51" t="s">
        <v>9294</v>
      </c>
    </row>
    <row r="6681" spans="1:12" hidden="1" x14ac:dyDescent="0.2">
      <c r="A6681" s="3">
        <v>6675</v>
      </c>
      <c r="B6681" s="51">
        <v>7413</v>
      </c>
      <c r="C6681" s="36" t="s">
        <v>9335</v>
      </c>
      <c r="D6681" s="51" t="s">
        <v>5694</v>
      </c>
      <c r="E6681" s="51"/>
      <c r="F6681" s="97" t="s">
        <v>5902</v>
      </c>
      <c r="G6681" s="51">
        <v>39121721</v>
      </c>
      <c r="H6681" s="634">
        <v>190518</v>
      </c>
      <c r="I6681" s="51" t="s">
        <v>505</v>
      </c>
      <c r="J6681" s="382" t="s">
        <v>9332</v>
      </c>
      <c r="K6681" s="51">
        <v>324</v>
      </c>
      <c r="L6681" s="51" t="s">
        <v>9336</v>
      </c>
    </row>
    <row r="6682" spans="1:12" hidden="1" x14ac:dyDescent="0.2">
      <c r="A6682" s="3">
        <v>6676</v>
      </c>
      <c r="B6682" s="51">
        <v>7413</v>
      </c>
      <c r="C6682" s="36" t="s">
        <v>9337</v>
      </c>
      <c r="D6682" s="51" t="s">
        <v>9338</v>
      </c>
      <c r="E6682" s="51"/>
      <c r="F6682" s="97" t="s">
        <v>5902</v>
      </c>
      <c r="G6682" s="51">
        <v>30103605</v>
      </c>
      <c r="H6682" s="634">
        <v>30000</v>
      </c>
      <c r="I6682" s="51" t="s">
        <v>495</v>
      </c>
      <c r="J6682" s="382" t="s">
        <v>9332</v>
      </c>
      <c r="K6682" s="51">
        <v>319</v>
      </c>
      <c r="L6682" s="51" t="s">
        <v>9336</v>
      </c>
    </row>
    <row r="6683" spans="1:12" hidden="1" x14ac:dyDescent="0.2">
      <c r="A6683" s="3">
        <v>6677</v>
      </c>
      <c r="B6683" s="51">
        <v>7413</v>
      </c>
      <c r="C6683" s="36" t="s">
        <v>9339</v>
      </c>
      <c r="D6683" s="51" t="s">
        <v>9340</v>
      </c>
      <c r="E6683" s="51"/>
      <c r="F6683" s="97" t="s">
        <v>5902</v>
      </c>
      <c r="G6683" s="51">
        <v>31162418</v>
      </c>
      <c r="H6683" s="634">
        <v>8820</v>
      </c>
      <c r="I6683" s="51" t="s">
        <v>364</v>
      </c>
      <c r="J6683" s="382" t="s">
        <v>9332</v>
      </c>
      <c r="K6683" s="51">
        <v>304</v>
      </c>
      <c r="L6683" s="51" t="s">
        <v>9294</v>
      </c>
    </row>
    <row r="6684" spans="1:12" ht="51" hidden="1" x14ac:dyDescent="0.2">
      <c r="A6684" s="3">
        <v>6678</v>
      </c>
      <c r="B6684" s="51">
        <v>7413</v>
      </c>
      <c r="C6684" s="508" t="s">
        <v>9341</v>
      </c>
      <c r="D6684" s="51" t="s">
        <v>5722</v>
      </c>
      <c r="E6684" s="51"/>
      <c r="F6684" s="97" t="s">
        <v>5902</v>
      </c>
      <c r="G6684" s="51">
        <v>39121448</v>
      </c>
      <c r="H6684" s="634">
        <v>6306.3</v>
      </c>
      <c r="I6684" s="51" t="s">
        <v>364</v>
      </c>
      <c r="J6684" s="382" t="s">
        <v>9332</v>
      </c>
      <c r="K6684" s="51">
        <v>304</v>
      </c>
      <c r="L6684" s="51" t="s">
        <v>9294</v>
      </c>
    </row>
    <row r="6685" spans="1:12" ht="51" hidden="1" x14ac:dyDescent="0.2">
      <c r="A6685" s="3">
        <v>6679</v>
      </c>
      <c r="B6685" s="51">
        <v>7414</v>
      </c>
      <c r="C6685" s="508" t="s">
        <v>9342</v>
      </c>
      <c r="D6685" s="51" t="s">
        <v>9343</v>
      </c>
      <c r="E6685" s="51"/>
      <c r="F6685" s="97" t="s">
        <v>5902</v>
      </c>
      <c r="G6685" s="51">
        <v>26101404</v>
      </c>
      <c r="H6685" s="634">
        <v>6000000</v>
      </c>
      <c r="I6685" s="51" t="s">
        <v>364</v>
      </c>
      <c r="J6685" s="382" t="s">
        <v>9332</v>
      </c>
      <c r="K6685" s="51">
        <v>304</v>
      </c>
      <c r="L6685" s="51" t="s">
        <v>9344</v>
      </c>
    </row>
    <row r="6686" spans="1:12" hidden="1" x14ac:dyDescent="0.2">
      <c r="A6686" s="3">
        <v>6680</v>
      </c>
      <c r="B6686" s="51">
        <v>7413</v>
      </c>
      <c r="C6686" s="36" t="s">
        <v>9345</v>
      </c>
      <c r="D6686" s="51">
        <v>24</v>
      </c>
      <c r="E6686" s="51"/>
      <c r="F6686" s="97" t="s">
        <v>5902</v>
      </c>
      <c r="G6686" s="51">
        <v>26101404</v>
      </c>
      <c r="H6686" s="634">
        <v>910013.04</v>
      </c>
      <c r="I6686" s="51" t="s">
        <v>669</v>
      </c>
      <c r="J6686" s="382" t="s">
        <v>9332</v>
      </c>
      <c r="K6686" s="51">
        <v>340</v>
      </c>
      <c r="L6686" s="51" t="s">
        <v>9346</v>
      </c>
    </row>
    <row r="6687" spans="1:12" hidden="1" x14ac:dyDescent="0.2">
      <c r="A6687" s="3">
        <v>6681</v>
      </c>
      <c r="B6687" s="51">
        <v>7413</v>
      </c>
      <c r="C6687" s="36" t="s">
        <v>9347</v>
      </c>
      <c r="D6687" s="51">
        <v>16</v>
      </c>
      <c r="E6687" s="51"/>
      <c r="F6687" s="97" t="s">
        <v>5902</v>
      </c>
      <c r="G6687" s="51">
        <v>31171505</v>
      </c>
      <c r="H6687" s="634">
        <v>300000</v>
      </c>
      <c r="I6687" s="51" t="s">
        <v>35</v>
      </c>
      <c r="J6687" s="382" t="s">
        <v>9332</v>
      </c>
      <c r="K6687" s="51">
        <v>314</v>
      </c>
      <c r="L6687" s="51" t="s">
        <v>9348</v>
      </c>
    </row>
    <row r="6688" spans="1:12" hidden="1" x14ac:dyDescent="0.2">
      <c r="A6688" s="3">
        <v>6682</v>
      </c>
      <c r="B6688" s="51">
        <v>7413</v>
      </c>
      <c r="C6688" s="36" t="s">
        <v>9349</v>
      </c>
      <c r="D6688" s="51">
        <v>3</v>
      </c>
      <c r="E6688" s="51"/>
      <c r="F6688" s="97" t="s">
        <v>5902</v>
      </c>
      <c r="G6688" s="51">
        <v>31171505</v>
      </c>
      <c r="H6688" s="634">
        <v>15661.8</v>
      </c>
      <c r="I6688" s="51" t="s">
        <v>669</v>
      </c>
      <c r="J6688" s="382" t="s">
        <v>9332</v>
      </c>
      <c r="K6688" s="51">
        <v>344</v>
      </c>
      <c r="L6688" s="51" t="s">
        <v>9350</v>
      </c>
    </row>
    <row r="6689" spans="1:12" hidden="1" x14ac:dyDescent="0.2">
      <c r="A6689" s="3">
        <v>6683</v>
      </c>
      <c r="B6689" s="51">
        <v>7413</v>
      </c>
      <c r="C6689" s="36" t="s">
        <v>9351</v>
      </c>
      <c r="D6689" s="51">
        <v>36</v>
      </c>
      <c r="E6689" s="51"/>
      <c r="F6689" s="97" t="s">
        <v>5902</v>
      </c>
      <c r="G6689" s="51">
        <v>31191501</v>
      </c>
      <c r="H6689" s="634">
        <v>101293.2</v>
      </c>
      <c r="I6689" s="51" t="s">
        <v>306</v>
      </c>
      <c r="J6689" s="382" t="s">
        <v>9332</v>
      </c>
      <c r="K6689" s="51">
        <v>278</v>
      </c>
      <c r="L6689" s="51" t="s">
        <v>9350</v>
      </c>
    </row>
    <row r="6690" spans="1:12" hidden="1" x14ac:dyDescent="0.2">
      <c r="A6690" s="3">
        <v>6684</v>
      </c>
      <c r="B6690" s="51">
        <v>7413</v>
      </c>
      <c r="C6690" s="36" t="s">
        <v>9352</v>
      </c>
      <c r="D6690" s="51">
        <v>5</v>
      </c>
      <c r="E6690" s="51"/>
      <c r="F6690" s="97" t="s">
        <v>5902</v>
      </c>
      <c r="G6690" s="51">
        <v>42295427</v>
      </c>
      <c r="H6690" s="634">
        <v>15700</v>
      </c>
      <c r="I6690" s="51" t="s">
        <v>3897</v>
      </c>
      <c r="J6690" s="382" t="s">
        <v>9332</v>
      </c>
      <c r="K6690" s="51">
        <v>354</v>
      </c>
      <c r="L6690" s="51" t="s">
        <v>9350</v>
      </c>
    </row>
    <row r="6691" spans="1:12" hidden="1" x14ac:dyDescent="0.2">
      <c r="A6691" s="3">
        <v>6685</v>
      </c>
      <c r="B6691" s="51">
        <v>7413</v>
      </c>
      <c r="C6691" s="36" t="s">
        <v>9353</v>
      </c>
      <c r="D6691" s="51">
        <v>8</v>
      </c>
      <c r="E6691" s="51"/>
      <c r="F6691" s="97" t="s">
        <v>5902</v>
      </c>
      <c r="G6691" s="51">
        <v>42295427</v>
      </c>
      <c r="H6691" s="634">
        <v>20000</v>
      </c>
      <c r="I6691" s="51" t="s">
        <v>3897</v>
      </c>
      <c r="J6691" s="382" t="s">
        <v>9332</v>
      </c>
      <c r="K6691" s="51">
        <v>354</v>
      </c>
      <c r="L6691" s="51" t="s">
        <v>9350</v>
      </c>
    </row>
    <row r="6692" spans="1:12" hidden="1" x14ac:dyDescent="0.2">
      <c r="A6692" s="3">
        <v>6686</v>
      </c>
      <c r="B6692" s="51">
        <v>7413</v>
      </c>
      <c r="C6692" s="36" t="s">
        <v>9354</v>
      </c>
      <c r="D6692" s="51">
        <v>10</v>
      </c>
      <c r="E6692" s="51"/>
      <c r="F6692" s="97" t="s">
        <v>5902</v>
      </c>
      <c r="G6692" s="51">
        <v>42295427</v>
      </c>
      <c r="H6692" s="634">
        <v>27500</v>
      </c>
      <c r="I6692" s="51" t="s">
        <v>3897</v>
      </c>
      <c r="J6692" s="382" t="s">
        <v>9332</v>
      </c>
      <c r="K6692" s="51">
        <v>354</v>
      </c>
      <c r="L6692" s="51" t="s">
        <v>9350</v>
      </c>
    </row>
    <row r="6693" spans="1:12" hidden="1" x14ac:dyDescent="0.2">
      <c r="A6693" s="3">
        <v>6687</v>
      </c>
      <c r="B6693" s="51">
        <v>7413</v>
      </c>
      <c r="C6693" s="36" t="s">
        <v>9355</v>
      </c>
      <c r="D6693" s="51">
        <v>3</v>
      </c>
      <c r="E6693" s="51"/>
      <c r="F6693" s="97" t="s">
        <v>5902</v>
      </c>
      <c r="G6693" s="51">
        <v>42295427</v>
      </c>
      <c r="H6693" s="634">
        <v>6500</v>
      </c>
      <c r="I6693" s="51" t="s">
        <v>3897</v>
      </c>
      <c r="J6693" s="382" t="s">
        <v>9332</v>
      </c>
      <c r="K6693" s="51">
        <v>354</v>
      </c>
      <c r="L6693" s="51" t="s">
        <v>9350</v>
      </c>
    </row>
    <row r="6694" spans="1:12" hidden="1" x14ac:dyDescent="0.2">
      <c r="A6694" s="3">
        <v>6688</v>
      </c>
      <c r="B6694" s="51">
        <v>7413</v>
      </c>
      <c r="C6694" s="36" t="s">
        <v>9356</v>
      </c>
      <c r="D6694" s="51">
        <v>10</v>
      </c>
      <c r="E6694" s="51"/>
      <c r="F6694" s="97" t="s">
        <v>5902</v>
      </c>
      <c r="G6694" s="51">
        <v>42295427</v>
      </c>
      <c r="H6694" s="634">
        <v>22000</v>
      </c>
      <c r="I6694" s="51" t="s">
        <v>3897</v>
      </c>
      <c r="J6694" s="382" t="s">
        <v>9332</v>
      </c>
      <c r="K6694" s="51">
        <v>354</v>
      </c>
      <c r="L6694" s="51" t="s">
        <v>9350</v>
      </c>
    </row>
    <row r="6695" spans="1:12" hidden="1" x14ac:dyDescent="0.2">
      <c r="A6695" s="3">
        <v>6689</v>
      </c>
      <c r="B6695" s="51">
        <v>7413</v>
      </c>
      <c r="C6695" s="36" t="s">
        <v>9357</v>
      </c>
      <c r="D6695" s="51">
        <v>10</v>
      </c>
      <c r="E6695" s="51"/>
      <c r="F6695" s="97" t="s">
        <v>5902</v>
      </c>
      <c r="G6695" s="51">
        <v>47131603</v>
      </c>
      <c r="H6695" s="634">
        <v>19605</v>
      </c>
      <c r="I6695" s="51" t="s">
        <v>3897</v>
      </c>
      <c r="J6695" s="382" t="s">
        <v>9332</v>
      </c>
      <c r="K6695" s="51">
        <v>354</v>
      </c>
      <c r="L6695" s="51" t="s">
        <v>9350</v>
      </c>
    </row>
    <row r="6696" spans="1:12" hidden="1" x14ac:dyDescent="0.2">
      <c r="A6696" s="3">
        <v>6690</v>
      </c>
      <c r="B6696" s="51">
        <v>7413</v>
      </c>
      <c r="C6696" s="36" t="s">
        <v>9358</v>
      </c>
      <c r="D6696" s="51">
        <v>20</v>
      </c>
      <c r="E6696" s="51"/>
      <c r="F6696" s="97" t="s">
        <v>5902</v>
      </c>
      <c r="G6696" s="51">
        <v>31191501</v>
      </c>
      <c r="H6696" s="634">
        <v>30000</v>
      </c>
      <c r="I6696" s="51" t="s">
        <v>6168</v>
      </c>
      <c r="J6696" s="382" t="s">
        <v>9332</v>
      </c>
      <c r="K6696" s="51">
        <v>324</v>
      </c>
      <c r="L6696" s="51" t="s">
        <v>9350</v>
      </c>
    </row>
    <row r="6697" spans="1:12" hidden="1" x14ac:dyDescent="0.2">
      <c r="A6697" s="3">
        <v>6691</v>
      </c>
      <c r="B6697" s="51">
        <v>7413</v>
      </c>
      <c r="C6697" s="36" t="s">
        <v>9359</v>
      </c>
      <c r="D6697" s="51">
        <v>8</v>
      </c>
      <c r="E6697" s="51"/>
      <c r="F6697" s="97" t="s">
        <v>5902</v>
      </c>
      <c r="G6697" s="51">
        <v>31162906</v>
      </c>
      <c r="H6697" s="634">
        <v>4000</v>
      </c>
      <c r="I6697" s="51" t="s">
        <v>35</v>
      </c>
      <c r="J6697" s="382" t="s">
        <v>9332</v>
      </c>
      <c r="K6697" s="51">
        <v>314</v>
      </c>
      <c r="L6697" s="51" t="s">
        <v>9350</v>
      </c>
    </row>
    <row r="6698" spans="1:12" hidden="1" x14ac:dyDescent="0.2">
      <c r="A6698" s="3">
        <v>6692</v>
      </c>
      <c r="B6698" s="51">
        <v>7413</v>
      </c>
      <c r="C6698" s="36" t="s">
        <v>9360</v>
      </c>
      <c r="D6698" s="51">
        <v>1</v>
      </c>
      <c r="E6698" s="51"/>
      <c r="F6698" s="97" t="s">
        <v>5902</v>
      </c>
      <c r="G6698" s="51">
        <v>39121404</v>
      </c>
      <c r="H6698" s="634">
        <v>2000</v>
      </c>
      <c r="I6698" s="51" t="s">
        <v>364</v>
      </c>
      <c r="J6698" s="382" t="s">
        <v>9332</v>
      </c>
      <c r="K6698" s="51">
        <v>304</v>
      </c>
      <c r="L6698" s="51" t="s">
        <v>9350</v>
      </c>
    </row>
    <row r="6699" spans="1:12" hidden="1" x14ac:dyDescent="0.2">
      <c r="A6699" s="3">
        <v>6693</v>
      </c>
      <c r="B6699" s="51">
        <v>7413</v>
      </c>
      <c r="C6699" s="36" t="s">
        <v>9361</v>
      </c>
      <c r="D6699" s="51">
        <v>1</v>
      </c>
      <c r="E6699" s="51"/>
      <c r="F6699" s="97" t="s">
        <v>5902</v>
      </c>
      <c r="G6699" s="51">
        <v>39121404</v>
      </c>
      <c r="H6699" s="634">
        <v>2000</v>
      </c>
      <c r="I6699" s="51" t="s">
        <v>364</v>
      </c>
      <c r="J6699" s="382" t="s">
        <v>9332</v>
      </c>
      <c r="K6699" s="51">
        <v>304</v>
      </c>
      <c r="L6699" s="51" t="s">
        <v>9350</v>
      </c>
    </row>
    <row r="6700" spans="1:12" hidden="1" x14ac:dyDescent="0.2">
      <c r="A6700" s="3">
        <v>6694</v>
      </c>
      <c r="B6700" s="51">
        <v>7413</v>
      </c>
      <c r="C6700" s="36" t="s">
        <v>9362</v>
      </c>
      <c r="D6700" s="51">
        <v>1</v>
      </c>
      <c r="E6700" s="51"/>
      <c r="F6700" s="97" t="s">
        <v>5902</v>
      </c>
      <c r="G6700" s="51">
        <v>39121404</v>
      </c>
      <c r="H6700" s="634">
        <v>2000</v>
      </c>
      <c r="I6700" s="51" t="s">
        <v>364</v>
      </c>
      <c r="J6700" s="382" t="s">
        <v>9332</v>
      </c>
      <c r="K6700" s="51">
        <v>304</v>
      </c>
      <c r="L6700" s="51" t="s">
        <v>9350</v>
      </c>
    </row>
    <row r="6701" spans="1:12" hidden="1" x14ac:dyDescent="0.2">
      <c r="A6701" s="3">
        <v>6695</v>
      </c>
      <c r="B6701" s="51">
        <v>7413</v>
      </c>
      <c r="C6701" s="36" t="s">
        <v>9363</v>
      </c>
      <c r="D6701" s="51">
        <v>1</v>
      </c>
      <c r="E6701" s="51"/>
      <c r="F6701" s="97" t="s">
        <v>5902</v>
      </c>
      <c r="G6701" s="51">
        <v>39131504</v>
      </c>
      <c r="H6701" s="634">
        <v>6000</v>
      </c>
      <c r="I6701" s="51" t="s">
        <v>364</v>
      </c>
      <c r="J6701" s="382" t="s">
        <v>9332</v>
      </c>
      <c r="K6701" s="51">
        <v>304</v>
      </c>
      <c r="L6701" s="51" t="s">
        <v>9350</v>
      </c>
    </row>
    <row r="6702" spans="1:12" hidden="1" x14ac:dyDescent="0.2">
      <c r="A6702" s="3">
        <v>6696</v>
      </c>
      <c r="B6702" s="51">
        <v>7413</v>
      </c>
      <c r="C6702" s="36" t="s">
        <v>9364</v>
      </c>
      <c r="D6702" s="51">
        <v>1</v>
      </c>
      <c r="E6702" s="51"/>
      <c r="F6702" s="97" t="s">
        <v>5902</v>
      </c>
      <c r="G6702" s="51">
        <v>39131504</v>
      </c>
      <c r="H6702" s="634">
        <v>6000</v>
      </c>
      <c r="I6702" s="51" t="s">
        <v>364</v>
      </c>
      <c r="J6702" s="382" t="s">
        <v>9332</v>
      </c>
      <c r="K6702" s="51">
        <v>304</v>
      </c>
      <c r="L6702" s="51" t="s">
        <v>9350</v>
      </c>
    </row>
    <row r="6703" spans="1:12" hidden="1" x14ac:dyDescent="0.2">
      <c r="A6703" s="3">
        <v>6697</v>
      </c>
      <c r="B6703" s="51">
        <v>7413</v>
      </c>
      <c r="C6703" s="36" t="s">
        <v>9365</v>
      </c>
      <c r="D6703" s="51">
        <v>1</v>
      </c>
      <c r="E6703" s="51"/>
      <c r="F6703" s="97" t="s">
        <v>5902</v>
      </c>
      <c r="G6703" s="51">
        <v>39131504</v>
      </c>
      <c r="H6703" s="634">
        <v>6000</v>
      </c>
      <c r="I6703" s="51" t="s">
        <v>364</v>
      </c>
      <c r="J6703" s="382" t="s">
        <v>9332</v>
      </c>
      <c r="K6703" s="51">
        <v>304</v>
      </c>
      <c r="L6703" s="51" t="s">
        <v>9350</v>
      </c>
    </row>
    <row r="6704" spans="1:12" hidden="1" x14ac:dyDescent="0.2">
      <c r="A6704" s="3">
        <v>6698</v>
      </c>
      <c r="B6704" s="51">
        <v>7413</v>
      </c>
      <c r="C6704" s="36" t="s">
        <v>9366</v>
      </c>
      <c r="D6704" s="51">
        <v>2</v>
      </c>
      <c r="E6704" s="51"/>
      <c r="F6704" s="97" t="s">
        <v>5902</v>
      </c>
      <c r="G6704" s="51">
        <v>39121031</v>
      </c>
      <c r="H6704" s="634">
        <v>15683.32</v>
      </c>
      <c r="I6704" s="51" t="s">
        <v>364</v>
      </c>
      <c r="J6704" s="382" t="s">
        <v>9332</v>
      </c>
      <c r="K6704" s="51">
        <v>304</v>
      </c>
      <c r="L6704" s="51" t="s">
        <v>9350</v>
      </c>
    </row>
    <row r="6705" spans="1:12" hidden="1" x14ac:dyDescent="0.2">
      <c r="A6705" s="3">
        <v>6699</v>
      </c>
      <c r="B6705" s="51">
        <v>7413</v>
      </c>
      <c r="C6705" s="36" t="s">
        <v>9367</v>
      </c>
      <c r="D6705" s="51">
        <v>200</v>
      </c>
      <c r="E6705" s="51"/>
      <c r="F6705" s="97" t="s">
        <v>5902</v>
      </c>
      <c r="G6705" s="51">
        <v>39121607</v>
      </c>
      <c r="H6705" s="634">
        <v>18260.259999999998</v>
      </c>
      <c r="I6705" s="51" t="s">
        <v>35</v>
      </c>
      <c r="J6705" s="382" t="s">
        <v>9332</v>
      </c>
      <c r="K6705" s="51">
        <v>304</v>
      </c>
      <c r="L6705" s="51" t="s">
        <v>9350</v>
      </c>
    </row>
    <row r="6706" spans="1:12" hidden="1" x14ac:dyDescent="0.2">
      <c r="A6706" s="3">
        <v>6700</v>
      </c>
      <c r="B6706" s="51">
        <v>7413</v>
      </c>
      <c r="C6706" s="36" t="s">
        <v>9368</v>
      </c>
      <c r="D6706" s="51">
        <v>2</v>
      </c>
      <c r="E6706" s="51"/>
      <c r="F6706" s="97" t="s">
        <v>5902</v>
      </c>
      <c r="G6706" s="51">
        <v>47131502</v>
      </c>
      <c r="H6706" s="634">
        <v>9000</v>
      </c>
      <c r="I6706" s="51" t="s">
        <v>3897</v>
      </c>
      <c r="J6706" s="382" t="s">
        <v>9332</v>
      </c>
      <c r="K6706" s="51">
        <v>354</v>
      </c>
      <c r="L6706" s="51" t="s">
        <v>9350</v>
      </c>
    </row>
    <row r="6707" spans="1:12" hidden="1" x14ac:dyDescent="0.2">
      <c r="A6707" s="3">
        <v>6701</v>
      </c>
      <c r="B6707" s="51">
        <v>7413</v>
      </c>
      <c r="C6707" s="36" t="s">
        <v>9369</v>
      </c>
      <c r="D6707" s="51">
        <v>5</v>
      </c>
      <c r="E6707" s="51"/>
      <c r="F6707" s="97" t="s">
        <v>5902</v>
      </c>
      <c r="G6707" s="51">
        <v>31211707</v>
      </c>
      <c r="H6707" s="634">
        <v>62500</v>
      </c>
      <c r="I6707" s="51" t="s">
        <v>306</v>
      </c>
      <c r="J6707" s="382" t="s">
        <v>9332</v>
      </c>
      <c r="K6707" s="51">
        <v>277</v>
      </c>
      <c r="L6707" s="51" t="s">
        <v>9350</v>
      </c>
    </row>
    <row r="6708" spans="1:12" hidden="1" x14ac:dyDescent="0.2">
      <c r="A6708" s="3">
        <v>6702</v>
      </c>
      <c r="B6708" s="51">
        <v>7413</v>
      </c>
      <c r="C6708" s="36" t="s">
        <v>9370</v>
      </c>
      <c r="D6708" s="51">
        <v>63</v>
      </c>
      <c r="E6708" s="51"/>
      <c r="F6708" s="97" t="s">
        <v>5902</v>
      </c>
      <c r="G6708" s="51">
        <v>39121717</v>
      </c>
      <c r="H6708" s="634">
        <v>20000</v>
      </c>
      <c r="I6708" s="51" t="s">
        <v>364</v>
      </c>
      <c r="J6708" s="382" t="s">
        <v>9332</v>
      </c>
      <c r="K6708" s="51">
        <v>304</v>
      </c>
      <c r="L6708" s="51" t="s">
        <v>9350</v>
      </c>
    </row>
    <row r="6709" spans="1:12" hidden="1" x14ac:dyDescent="0.2">
      <c r="A6709" s="3">
        <v>6703</v>
      </c>
      <c r="B6709" s="51">
        <v>7413</v>
      </c>
      <c r="C6709" s="36" t="s">
        <v>9371</v>
      </c>
      <c r="D6709" s="51">
        <v>8</v>
      </c>
      <c r="E6709" s="51"/>
      <c r="F6709" s="97" t="s">
        <v>5902</v>
      </c>
      <c r="G6709" s="51">
        <v>41111946</v>
      </c>
      <c r="H6709" s="634">
        <v>400000</v>
      </c>
      <c r="I6709" s="51" t="s">
        <v>364</v>
      </c>
      <c r="J6709" s="382" t="s">
        <v>9332</v>
      </c>
      <c r="K6709" s="51">
        <v>304</v>
      </c>
      <c r="L6709" s="51" t="s">
        <v>9372</v>
      </c>
    </row>
    <row r="6710" spans="1:12" ht="51" hidden="1" x14ac:dyDescent="0.2">
      <c r="A6710" s="3">
        <v>6704</v>
      </c>
      <c r="B6710" s="51">
        <v>7413</v>
      </c>
      <c r="C6710" s="508" t="s">
        <v>9373</v>
      </c>
      <c r="D6710" s="51">
        <v>5</v>
      </c>
      <c r="E6710" s="51"/>
      <c r="F6710" s="97" t="s">
        <v>5902</v>
      </c>
      <c r="G6710" s="51">
        <v>44102999</v>
      </c>
      <c r="H6710" s="634">
        <v>102886.5</v>
      </c>
      <c r="I6710" s="51" t="s">
        <v>306</v>
      </c>
      <c r="J6710" s="382" t="s">
        <v>9332</v>
      </c>
      <c r="K6710" s="51">
        <v>278</v>
      </c>
      <c r="L6710" s="51" t="s">
        <v>9350</v>
      </c>
    </row>
    <row r="6711" spans="1:12" hidden="1" x14ac:dyDescent="0.2">
      <c r="A6711" s="3">
        <v>6705</v>
      </c>
      <c r="B6711" s="51">
        <v>7413</v>
      </c>
      <c r="C6711" s="36" t="s">
        <v>9374</v>
      </c>
      <c r="D6711" s="51">
        <v>6</v>
      </c>
      <c r="E6711" s="51"/>
      <c r="F6711" s="97" t="s">
        <v>5902</v>
      </c>
      <c r="G6711" s="51">
        <v>51191602</v>
      </c>
      <c r="H6711" s="634">
        <v>10000</v>
      </c>
      <c r="I6711" s="51" t="s">
        <v>2140</v>
      </c>
      <c r="J6711" s="382" t="s">
        <v>9332</v>
      </c>
      <c r="K6711" s="51">
        <v>274</v>
      </c>
      <c r="L6711" s="51" t="s">
        <v>9350</v>
      </c>
    </row>
    <row r="6712" spans="1:12" hidden="1" x14ac:dyDescent="0.2">
      <c r="A6712" s="3">
        <v>6706</v>
      </c>
      <c r="B6712" s="51">
        <v>7413</v>
      </c>
      <c r="C6712" s="36" t="s">
        <v>9375</v>
      </c>
      <c r="D6712" s="51">
        <v>2</v>
      </c>
      <c r="E6712" s="51"/>
      <c r="F6712" s="97" t="s">
        <v>5902</v>
      </c>
      <c r="G6712" s="51">
        <v>42311546</v>
      </c>
      <c r="H6712" s="634">
        <v>3000</v>
      </c>
      <c r="I6712" s="51" t="s">
        <v>2140</v>
      </c>
      <c r="J6712" s="382" t="s">
        <v>9332</v>
      </c>
      <c r="K6712" s="51">
        <v>274</v>
      </c>
      <c r="L6712" s="51" t="s">
        <v>9350</v>
      </c>
    </row>
    <row r="6713" spans="1:12" hidden="1" x14ac:dyDescent="0.2">
      <c r="A6713" s="3">
        <v>6707</v>
      </c>
      <c r="B6713" s="51">
        <v>7413</v>
      </c>
      <c r="C6713" s="36" t="s">
        <v>9376</v>
      </c>
      <c r="D6713" s="51">
        <v>2</v>
      </c>
      <c r="E6713" s="51"/>
      <c r="F6713" s="97" t="s">
        <v>5902</v>
      </c>
      <c r="G6713" s="51">
        <v>42132203</v>
      </c>
      <c r="H6713" s="634">
        <v>12000</v>
      </c>
      <c r="I6713" s="51" t="s">
        <v>2140</v>
      </c>
      <c r="J6713" s="382" t="s">
        <v>9332</v>
      </c>
      <c r="K6713" s="51">
        <v>274</v>
      </c>
      <c r="L6713" s="51" t="s">
        <v>9350</v>
      </c>
    </row>
    <row r="6714" spans="1:12" hidden="1" x14ac:dyDescent="0.2">
      <c r="A6714" s="3">
        <v>6708</v>
      </c>
      <c r="B6714" s="51">
        <v>7413</v>
      </c>
      <c r="C6714" s="36" t="s">
        <v>9377</v>
      </c>
      <c r="D6714" s="51">
        <v>2</v>
      </c>
      <c r="E6714" s="51"/>
      <c r="F6714" s="97" t="s">
        <v>5902</v>
      </c>
      <c r="G6714" s="51">
        <v>51283945</v>
      </c>
      <c r="H6714" s="634">
        <v>3000</v>
      </c>
      <c r="I6714" s="51" t="s">
        <v>2140</v>
      </c>
      <c r="J6714" s="382" t="s">
        <v>9332</v>
      </c>
      <c r="K6714" s="51">
        <v>274</v>
      </c>
      <c r="L6714" s="51" t="s">
        <v>9350</v>
      </c>
    </row>
    <row r="6715" spans="1:12" hidden="1" x14ac:dyDescent="0.2">
      <c r="A6715" s="3">
        <v>6709</v>
      </c>
      <c r="B6715" s="51">
        <v>7413</v>
      </c>
      <c r="C6715" s="36" t="s">
        <v>9378</v>
      </c>
      <c r="D6715" s="51">
        <v>1</v>
      </c>
      <c r="E6715" s="51"/>
      <c r="F6715" s="97" t="s">
        <v>5902</v>
      </c>
      <c r="G6715" s="51">
        <v>42311546</v>
      </c>
      <c r="H6715" s="634">
        <v>1500</v>
      </c>
      <c r="I6715" s="51" t="s">
        <v>2140</v>
      </c>
      <c r="J6715" s="382" t="s">
        <v>9332</v>
      </c>
      <c r="K6715" s="51">
        <v>274</v>
      </c>
      <c r="L6715" s="51" t="s">
        <v>9350</v>
      </c>
    </row>
    <row r="6716" spans="1:12" hidden="1" x14ac:dyDescent="0.2">
      <c r="A6716" s="3">
        <v>6710</v>
      </c>
      <c r="B6716" s="51">
        <v>7413</v>
      </c>
      <c r="C6716" s="36" t="s">
        <v>9379</v>
      </c>
      <c r="D6716" s="51">
        <v>10</v>
      </c>
      <c r="E6716" s="51"/>
      <c r="F6716" s="97" t="s">
        <v>5902</v>
      </c>
      <c r="G6716" s="51">
        <v>31201623</v>
      </c>
      <c r="H6716" s="634">
        <v>55000</v>
      </c>
      <c r="I6716" s="51" t="s">
        <v>306</v>
      </c>
      <c r="J6716" s="382" t="s">
        <v>9332</v>
      </c>
      <c r="K6716" s="51">
        <v>278</v>
      </c>
      <c r="L6716" s="51" t="s">
        <v>9350</v>
      </c>
    </row>
    <row r="6717" spans="1:12" ht="25.5" hidden="1" x14ac:dyDescent="0.2">
      <c r="A6717" s="3">
        <v>6711</v>
      </c>
      <c r="B6717" s="51">
        <v>7413</v>
      </c>
      <c r="C6717" s="36" t="s">
        <v>9380</v>
      </c>
      <c r="D6717" s="51">
        <v>1</v>
      </c>
      <c r="E6717" s="51"/>
      <c r="F6717" s="97" t="s">
        <v>5902</v>
      </c>
      <c r="G6717" s="51">
        <v>78181599</v>
      </c>
      <c r="H6717" s="634">
        <v>200000</v>
      </c>
      <c r="I6717" s="508" t="s">
        <v>105</v>
      </c>
      <c r="J6717" s="382" t="s">
        <v>9332</v>
      </c>
      <c r="K6717" s="51">
        <v>192</v>
      </c>
      <c r="L6717" s="51" t="s">
        <v>9350</v>
      </c>
    </row>
    <row r="6718" spans="1:12" ht="25.5" hidden="1" x14ac:dyDescent="0.2">
      <c r="A6718" s="3">
        <v>6712</v>
      </c>
      <c r="B6718" s="51">
        <v>7413</v>
      </c>
      <c r="C6718" s="36" t="s">
        <v>9381</v>
      </c>
      <c r="D6718" s="51">
        <v>1</v>
      </c>
      <c r="E6718" s="51"/>
      <c r="F6718" s="97" t="s">
        <v>5902</v>
      </c>
      <c r="G6718" s="51">
        <v>30102004</v>
      </c>
      <c r="H6718" s="634">
        <v>80000</v>
      </c>
      <c r="I6718" s="508" t="s">
        <v>141</v>
      </c>
      <c r="J6718" s="382" t="s">
        <v>9332</v>
      </c>
      <c r="K6718" s="51">
        <v>314</v>
      </c>
      <c r="L6718" s="51" t="s">
        <v>9350</v>
      </c>
    </row>
    <row r="6719" spans="1:12" hidden="1" x14ac:dyDescent="0.2">
      <c r="A6719" s="3">
        <v>6713</v>
      </c>
      <c r="B6719" s="51">
        <v>7413</v>
      </c>
      <c r="C6719" s="36" t="s">
        <v>9382</v>
      </c>
      <c r="D6719" s="51">
        <v>1</v>
      </c>
      <c r="E6719" s="51"/>
      <c r="F6719" s="97" t="s">
        <v>5902</v>
      </c>
      <c r="G6719" s="51">
        <v>31151705</v>
      </c>
      <c r="H6719" s="634">
        <v>300000</v>
      </c>
      <c r="I6719" s="508" t="s">
        <v>45</v>
      </c>
      <c r="J6719" s="382" t="s">
        <v>9332</v>
      </c>
      <c r="K6719" s="51">
        <v>340</v>
      </c>
      <c r="L6719" s="51" t="s">
        <v>9350</v>
      </c>
    </row>
    <row r="6720" spans="1:12" hidden="1" x14ac:dyDescent="0.2">
      <c r="A6720" s="3">
        <v>6714</v>
      </c>
      <c r="B6720" s="51">
        <v>7413</v>
      </c>
      <c r="C6720" s="36" t="s">
        <v>9383</v>
      </c>
      <c r="D6720" s="51">
        <v>1</v>
      </c>
      <c r="E6720" s="51"/>
      <c r="F6720" s="97" t="s">
        <v>5902</v>
      </c>
      <c r="G6720" s="51">
        <v>31151705</v>
      </c>
      <c r="H6720" s="634">
        <v>150000</v>
      </c>
      <c r="I6720" s="508" t="s">
        <v>45</v>
      </c>
      <c r="J6720" s="382" t="s">
        <v>9332</v>
      </c>
      <c r="K6720" s="51">
        <v>340</v>
      </c>
      <c r="L6720" s="51" t="s">
        <v>9350</v>
      </c>
    </row>
    <row r="6721" spans="1:12" hidden="1" x14ac:dyDescent="0.2">
      <c r="A6721" s="3">
        <v>6715</v>
      </c>
      <c r="B6721" s="51">
        <v>7413</v>
      </c>
      <c r="C6721" s="36" t="s">
        <v>9384</v>
      </c>
      <c r="D6721" s="51">
        <v>1</v>
      </c>
      <c r="E6721" s="51"/>
      <c r="F6721" s="97" t="s">
        <v>5902</v>
      </c>
      <c r="G6721" s="51">
        <v>31162803</v>
      </c>
      <c r="H6721" s="634">
        <v>200000</v>
      </c>
      <c r="I6721" s="508" t="s">
        <v>45</v>
      </c>
      <c r="J6721" s="382" t="s">
        <v>9332</v>
      </c>
      <c r="K6721" s="51">
        <v>340</v>
      </c>
      <c r="L6721" s="51" t="s">
        <v>9350</v>
      </c>
    </row>
    <row r="6722" spans="1:12" hidden="1" x14ac:dyDescent="0.2">
      <c r="A6722" s="3">
        <v>6716</v>
      </c>
      <c r="B6722" s="51">
        <v>7413</v>
      </c>
      <c r="C6722" s="36" t="s">
        <v>9385</v>
      </c>
      <c r="D6722" s="51">
        <v>1</v>
      </c>
      <c r="E6722" s="51"/>
      <c r="F6722" s="97" t="s">
        <v>5902</v>
      </c>
      <c r="G6722" s="51">
        <v>39121705</v>
      </c>
      <c r="H6722" s="634">
        <v>100000</v>
      </c>
      <c r="I6722" s="508" t="s">
        <v>45</v>
      </c>
      <c r="J6722" s="382" t="s">
        <v>9332</v>
      </c>
      <c r="K6722" s="51">
        <v>340</v>
      </c>
      <c r="L6722" s="51" t="s">
        <v>9350</v>
      </c>
    </row>
    <row r="6723" spans="1:12" ht="25.5" hidden="1" x14ac:dyDescent="0.2">
      <c r="A6723" s="3">
        <v>6717</v>
      </c>
      <c r="B6723" s="51">
        <v>7413</v>
      </c>
      <c r="C6723" s="36" t="s">
        <v>9386</v>
      </c>
      <c r="D6723" s="51">
        <v>1</v>
      </c>
      <c r="E6723" s="51"/>
      <c r="F6723" s="97" t="s">
        <v>5902</v>
      </c>
      <c r="G6723" s="51">
        <v>31181604</v>
      </c>
      <c r="H6723" s="634">
        <v>100000</v>
      </c>
      <c r="I6723" s="508" t="s">
        <v>76</v>
      </c>
      <c r="J6723" s="382" t="s">
        <v>9332</v>
      </c>
      <c r="K6723" s="51">
        <v>364</v>
      </c>
      <c r="L6723" s="51" t="s">
        <v>9350</v>
      </c>
    </row>
    <row r="6724" spans="1:12" ht="25.5" hidden="1" x14ac:dyDescent="0.2">
      <c r="A6724" s="3">
        <v>6718</v>
      </c>
      <c r="B6724" s="51">
        <v>7413</v>
      </c>
      <c r="C6724" s="36" t="s">
        <v>1414</v>
      </c>
      <c r="D6724" s="51">
        <v>4</v>
      </c>
      <c r="E6724" s="51"/>
      <c r="F6724" s="97" t="s">
        <v>5902</v>
      </c>
      <c r="G6724" s="51">
        <v>24101611</v>
      </c>
      <c r="H6724" s="634">
        <v>600000</v>
      </c>
      <c r="I6724" s="508" t="s">
        <v>76</v>
      </c>
      <c r="J6724" s="382" t="s">
        <v>9332</v>
      </c>
      <c r="K6724" s="51">
        <v>364</v>
      </c>
      <c r="L6724" s="51" t="s">
        <v>9350</v>
      </c>
    </row>
    <row r="6725" spans="1:12" ht="25.5" hidden="1" x14ac:dyDescent="0.2">
      <c r="A6725" s="3">
        <v>6719</v>
      </c>
      <c r="B6725" s="51">
        <v>7413</v>
      </c>
      <c r="C6725" s="36" t="s">
        <v>784</v>
      </c>
      <c r="D6725" s="51">
        <v>1</v>
      </c>
      <c r="E6725" s="51"/>
      <c r="F6725" s="97" t="s">
        <v>5902</v>
      </c>
      <c r="G6725" s="51">
        <v>26111702</v>
      </c>
      <c r="H6725" s="634">
        <v>40000</v>
      </c>
      <c r="I6725" s="508" t="s">
        <v>76</v>
      </c>
      <c r="J6725" s="382" t="s">
        <v>9332</v>
      </c>
      <c r="K6725" s="51">
        <v>364</v>
      </c>
      <c r="L6725" s="51" t="s">
        <v>9350</v>
      </c>
    </row>
    <row r="6726" spans="1:12" ht="25.5" hidden="1" x14ac:dyDescent="0.2">
      <c r="A6726" s="3">
        <v>6720</v>
      </c>
      <c r="B6726" s="51">
        <v>7413</v>
      </c>
      <c r="C6726" s="36" t="s">
        <v>9387</v>
      </c>
      <c r="D6726" s="51">
        <v>4</v>
      </c>
      <c r="E6726" s="51"/>
      <c r="F6726" s="97" t="s">
        <v>5902</v>
      </c>
      <c r="G6726" s="51">
        <v>41111927</v>
      </c>
      <c r="H6726" s="634" t="s">
        <v>9388</v>
      </c>
      <c r="I6726" s="508" t="s">
        <v>9123</v>
      </c>
      <c r="J6726" s="382" t="s">
        <v>9332</v>
      </c>
      <c r="K6726" s="51">
        <v>340</v>
      </c>
      <c r="L6726" s="51" t="s">
        <v>9389</v>
      </c>
    </row>
    <row r="6727" spans="1:12" ht="25.5" hidden="1" x14ac:dyDescent="0.2">
      <c r="A6727" s="3">
        <v>6721</v>
      </c>
      <c r="B6727" s="51">
        <v>7413</v>
      </c>
      <c r="C6727" s="36" t="s">
        <v>9390</v>
      </c>
      <c r="D6727" s="51">
        <v>3</v>
      </c>
      <c r="E6727" s="51"/>
      <c r="F6727" s="97" t="s">
        <v>5902</v>
      </c>
      <c r="G6727" s="51">
        <v>39122331</v>
      </c>
      <c r="H6727" s="634">
        <v>1700000</v>
      </c>
      <c r="I6727" s="508" t="s">
        <v>9123</v>
      </c>
      <c r="J6727" s="382" t="s">
        <v>9332</v>
      </c>
      <c r="K6727" s="51">
        <v>340</v>
      </c>
      <c r="L6727" s="51" t="s">
        <v>9389</v>
      </c>
    </row>
    <row r="6728" spans="1:12" ht="25.5" hidden="1" x14ac:dyDescent="0.2">
      <c r="A6728" s="3">
        <v>6722</v>
      </c>
      <c r="B6728" s="51">
        <v>6326</v>
      </c>
      <c r="C6728" s="540" t="s">
        <v>9391</v>
      </c>
      <c r="D6728" s="51">
        <v>1</v>
      </c>
      <c r="E6728" s="51"/>
      <c r="F6728" s="97" t="s">
        <v>5902</v>
      </c>
      <c r="G6728" s="51">
        <v>72154503</v>
      </c>
      <c r="H6728" s="641">
        <v>1500000</v>
      </c>
      <c r="I6728" s="68" t="s">
        <v>6841</v>
      </c>
      <c r="J6728" s="382" t="s">
        <v>9332</v>
      </c>
      <c r="K6728" s="539">
        <v>141</v>
      </c>
      <c r="L6728" s="541" t="s">
        <v>9392</v>
      </c>
    </row>
    <row r="6729" spans="1:12" ht="25.5" hidden="1" x14ac:dyDescent="0.2">
      <c r="A6729" s="3">
        <v>6723</v>
      </c>
      <c r="B6729" s="51">
        <v>6326</v>
      </c>
      <c r="C6729" s="540" t="s">
        <v>9393</v>
      </c>
      <c r="D6729" s="51">
        <v>1</v>
      </c>
      <c r="E6729" s="51"/>
      <c r="F6729" s="97" t="s">
        <v>5902</v>
      </c>
      <c r="G6729" s="51">
        <v>82129999</v>
      </c>
      <c r="H6729" s="641">
        <v>20000</v>
      </c>
      <c r="I6729" s="68" t="s">
        <v>1708</v>
      </c>
      <c r="J6729" s="382" t="s">
        <v>9332</v>
      </c>
      <c r="K6729" s="539">
        <v>147</v>
      </c>
      <c r="L6729" s="541" t="s">
        <v>9392</v>
      </c>
    </row>
    <row r="6730" spans="1:12" ht="25.5" hidden="1" x14ac:dyDescent="0.2">
      <c r="A6730" s="3">
        <v>6724</v>
      </c>
      <c r="B6730" s="51">
        <v>6326</v>
      </c>
      <c r="C6730" s="540" t="s">
        <v>9394</v>
      </c>
      <c r="D6730" s="51">
        <v>1</v>
      </c>
      <c r="E6730" s="51"/>
      <c r="F6730" s="97" t="s">
        <v>5902</v>
      </c>
      <c r="G6730" s="51">
        <v>82121903</v>
      </c>
      <c r="H6730" s="641">
        <v>30000</v>
      </c>
      <c r="I6730" s="68" t="s">
        <v>1708</v>
      </c>
      <c r="J6730" s="382" t="s">
        <v>9332</v>
      </c>
      <c r="K6730" s="539">
        <v>147</v>
      </c>
      <c r="L6730" s="541" t="s">
        <v>9392</v>
      </c>
    </row>
    <row r="6731" spans="1:12" ht="25.5" hidden="1" x14ac:dyDescent="0.2">
      <c r="A6731" s="3">
        <v>6725</v>
      </c>
      <c r="B6731" s="51">
        <v>6326</v>
      </c>
      <c r="C6731" s="540" t="s">
        <v>9395</v>
      </c>
      <c r="D6731" s="51">
        <v>1</v>
      </c>
      <c r="E6731" s="51"/>
      <c r="F6731" s="97" t="s">
        <v>5902</v>
      </c>
      <c r="G6731" s="51">
        <v>81101605</v>
      </c>
      <c r="H6731" s="641">
        <v>1500000</v>
      </c>
      <c r="I6731" s="68" t="s">
        <v>70</v>
      </c>
      <c r="J6731" s="382" t="s">
        <v>9332</v>
      </c>
      <c r="K6731" s="539">
        <v>175</v>
      </c>
      <c r="L6731" s="541" t="s">
        <v>9392</v>
      </c>
    </row>
    <row r="6732" spans="1:12" ht="25.5" hidden="1" x14ac:dyDescent="0.2">
      <c r="A6732" s="3">
        <v>6726</v>
      </c>
      <c r="B6732" s="51">
        <v>6326</v>
      </c>
      <c r="C6732" s="540" t="s">
        <v>9396</v>
      </c>
      <c r="D6732" s="51">
        <v>1</v>
      </c>
      <c r="E6732" s="51"/>
      <c r="F6732" s="97" t="s">
        <v>5902</v>
      </c>
      <c r="G6732" s="51" t="s">
        <v>5383</v>
      </c>
      <c r="H6732" s="641">
        <v>50000</v>
      </c>
      <c r="I6732" s="68" t="s">
        <v>209</v>
      </c>
      <c r="J6732" s="382" t="s">
        <v>9332</v>
      </c>
      <c r="K6732" s="539">
        <v>110</v>
      </c>
      <c r="L6732" s="541" t="s">
        <v>9392</v>
      </c>
    </row>
    <row r="6733" spans="1:12" ht="25.5" hidden="1" x14ac:dyDescent="0.2">
      <c r="A6733" s="3">
        <v>6727</v>
      </c>
      <c r="B6733" s="51">
        <v>6326</v>
      </c>
      <c r="C6733" s="540" t="s">
        <v>3503</v>
      </c>
      <c r="D6733" s="51">
        <v>2000</v>
      </c>
      <c r="E6733" s="51"/>
      <c r="F6733" s="97" t="s">
        <v>5902</v>
      </c>
      <c r="G6733" s="51" t="s">
        <v>5383</v>
      </c>
      <c r="H6733" s="641">
        <v>10000000</v>
      </c>
      <c r="I6733" s="68" t="s">
        <v>2147</v>
      </c>
      <c r="J6733" s="382" t="s">
        <v>9332</v>
      </c>
      <c r="K6733" s="539">
        <v>116</v>
      </c>
      <c r="L6733" s="541" t="s">
        <v>9392</v>
      </c>
    </row>
    <row r="6734" spans="1:12" ht="25.5" hidden="1" x14ac:dyDescent="0.2">
      <c r="A6734" s="3">
        <v>6728</v>
      </c>
      <c r="B6734" s="51">
        <v>6326</v>
      </c>
      <c r="C6734" s="540" t="s">
        <v>4501</v>
      </c>
      <c r="D6734" s="51">
        <v>1825</v>
      </c>
      <c r="E6734" s="51"/>
      <c r="F6734" s="97" t="s">
        <v>5902</v>
      </c>
      <c r="G6734" s="51" t="s">
        <v>5383</v>
      </c>
      <c r="H6734" s="641">
        <v>9125000</v>
      </c>
      <c r="I6734" s="68" t="s">
        <v>2147</v>
      </c>
      <c r="J6734" s="382" t="s">
        <v>9332</v>
      </c>
      <c r="K6734" s="539">
        <v>116</v>
      </c>
      <c r="L6734" s="541" t="s">
        <v>9392</v>
      </c>
    </row>
    <row r="6735" spans="1:12" ht="25.5" hidden="1" x14ac:dyDescent="0.2">
      <c r="A6735" s="3">
        <v>6729</v>
      </c>
      <c r="B6735" s="51">
        <v>6326</v>
      </c>
      <c r="C6735" s="540" t="s">
        <v>9397</v>
      </c>
      <c r="D6735" s="51">
        <v>1</v>
      </c>
      <c r="E6735" s="51"/>
      <c r="F6735" s="97" t="s">
        <v>5902</v>
      </c>
      <c r="G6735" s="51">
        <v>72153615</v>
      </c>
      <c r="H6735" s="641">
        <v>100000</v>
      </c>
      <c r="I6735" s="68" t="s">
        <v>9398</v>
      </c>
      <c r="J6735" s="382" t="s">
        <v>9332</v>
      </c>
      <c r="K6735" s="539">
        <v>179</v>
      </c>
      <c r="L6735" s="541" t="s">
        <v>9392</v>
      </c>
    </row>
    <row r="6736" spans="1:12" ht="25.5" hidden="1" x14ac:dyDescent="0.2">
      <c r="A6736" s="3">
        <v>6730</v>
      </c>
      <c r="B6736" s="51">
        <v>6326</v>
      </c>
      <c r="C6736" s="540" t="s">
        <v>9399</v>
      </c>
      <c r="D6736" s="51">
        <v>1</v>
      </c>
      <c r="E6736" s="51"/>
      <c r="F6736" s="97" t="s">
        <v>5902</v>
      </c>
      <c r="G6736" s="51">
        <v>73152108</v>
      </c>
      <c r="H6736" s="641">
        <v>700000</v>
      </c>
      <c r="I6736" s="68" t="s">
        <v>105</v>
      </c>
      <c r="J6736" s="382" t="s">
        <v>9332</v>
      </c>
      <c r="K6736" s="539">
        <v>192</v>
      </c>
      <c r="L6736" s="541" t="s">
        <v>9392</v>
      </c>
    </row>
    <row r="6737" spans="1:12" ht="25.5" hidden="1" x14ac:dyDescent="0.2">
      <c r="A6737" s="3">
        <v>6731</v>
      </c>
      <c r="B6737" s="51">
        <v>6326</v>
      </c>
      <c r="C6737" s="540" t="s">
        <v>9380</v>
      </c>
      <c r="D6737" s="51">
        <v>1</v>
      </c>
      <c r="E6737" s="51"/>
      <c r="F6737" s="97" t="s">
        <v>5902</v>
      </c>
      <c r="G6737" s="51">
        <v>78181599</v>
      </c>
      <c r="H6737" s="641">
        <v>200000</v>
      </c>
      <c r="I6737" s="68" t="s">
        <v>105</v>
      </c>
      <c r="J6737" s="382" t="s">
        <v>9332</v>
      </c>
      <c r="K6737" s="539">
        <v>192</v>
      </c>
      <c r="L6737" s="541" t="s">
        <v>9392</v>
      </c>
    </row>
    <row r="6738" spans="1:12" ht="25.5" hidden="1" x14ac:dyDescent="0.2">
      <c r="A6738" s="3">
        <v>6732</v>
      </c>
      <c r="B6738" s="51">
        <v>6326</v>
      </c>
      <c r="C6738" s="540" t="s">
        <v>9400</v>
      </c>
      <c r="D6738" s="51">
        <v>1</v>
      </c>
      <c r="E6738" s="51"/>
      <c r="F6738" s="97" t="s">
        <v>5902</v>
      </c>
      <c r="G6738" s="51">
        <v>81101802</v>
      </c>
      <c r="H6738" s="641">
        <v>200000</v>
      </c>
      <c r="I6738" s="36" t="s">
        <v>73</v>
      </c>
      <c r="J6738" s="382" t="s">
        <v>9332</v>
      </c>
      <c r="K6738" s="539">
        <v>247</v>
      </c>
      <c r="L6738" s="541" t="s">
        <v>9392</v>
      </c>
    </row>
    <row r="6739" spans="1:12" ht="25.5" hidden="1" x14ac:dyDescent="0.2">
      <c r="A6739" s="3">
        <v>6733</v>
      </c>
      <c r="B6739" s="51">
        <v>6326</v>
      </c>
      <c r="C6739" s="540" t="s">
        <v>9401</v>
      </c>
      <c r="D6739" s="51">
        <v>1</v>
      </c>
      <c r="E6739" s="51"/>
      <c r="F6739" s="97" t="s">
        <v>5902</v>
      </c>
      <c r="G6739" s="51">
        <v>76111801</v>
      </c>
      <c r="H6739" s="641">
        <v>150000</v>
      </c>
      <c r="I6739" s="68" t="s">
        <v>73</v>
      </c>
      <c r="J6739" s="382" t="s">
        <v>9332</v>
      </c>
      <c r="K6739" s="539">
        <v>248</v>
      </c>
      <c r="L6739" s="541" t="s">
        <v>9392</v>
      </c>
    </row>
    <row r="6740" spans="1:12" ht="25.5" hidden="1" x14ac:dyDescent="0.2">
      <c r="A6740" s="3">
        <v>6734</v>
      </c>
      <c r="B6740" s="51">
        <v>6326</v>
      </c>
      <c r="C6740" s="540" t="s">
        <v>2404</v>
      </c>
      <c r="D6740" s="51">
        <v>1</v>
      </c>
      <c r="E6740" s="51"/>
      <c r="F6740" s="97" t="s">
        <v>5902</v>
      </c>
      <c r="G6740" s="51">
        <v>72101505</v>
      </c>
      <c r="H6740" s="641">
        <v>15000</v>
      </c>
      <c r="I6740" s="68" t="s">
        <v>73</v>
      </c>
      <c r="J6740" s="382" t="s">
        <v>9332</v>
      </c>
      <c r="K6740" s="539">
        <v>250</v>
      </c>
      <c r="L6740" s="541" t="s">
        <v>9392</v>
      </c>
    </row>
    <row r="6741" spans="1:12" ht="25.5" hidden="1" x14ac:dyDescent="0.2">
      <c r="A6741" s="3">
        <v>6735</v>
      </c>
      <c r="B6741" s="51">
        <v>6326</v>
      </c>
      <c r="C6741" s="540" t="s">
        <v>9402</v>
      </c>
      <c r="D6741" s="51">
        <v>1</v>
      </c>
      <c r="E6741" s="51"/>
      <c r="F6741" s="97" t="s">
        <v>5902</v>
      </c>
      <c r="G6741" s="51">
        <v>73121509</v>
      </c>
      <c r="H6741" s="641">
        <v>150000</v>
      </c>
      <c r="I6741" s="68" t="s">
        <v>73</v>
      </c>
      <c r="J6741" s="382" t="s">
        <v>9332</v>
      </c>
      <c r="K6741" s="539">
        <v>250</v>
      </c>
      <c r="L6741" s="541" t="s">
        <v>9392</v>
      </c>
    </row>
    <row r="6742" spans="1:12" ht="25.5" hidden="1" x14ac:dyDescent="0.2">
      <c r="A6742" s="3">
        <v>6736</v>
      </c>
      <c r="B6742" s="51">
        <v>6326</v>
      </c>
      <c r="C6742" s="542" t="s">
        <v>9403</v>
      </c>
      <c r="D6742" s="51">
        <v>1</v>
      </c>
      <c r="E6742" s="51"/>
      <c r="F6742" s="97" t="s">
        <v>5902</v>
      </c>
      <c r="G6742" s="51">
        <v>15121504</v>
      </c>
      <c r="H6742" s="640">
        <v>100000</v>
      </c>
      <c r="I6742" s="68" t="s">
        <v>2863</v>
      </c>
      <c r="J6742" s="382" t="s">
        <v>9332</v>
      </c>
      <c r="K6742" s="539">
        <v>269</v>
      </c>
      <c r="L6742" s="541" t="s">
        <v>9392</v>
      </c>
    </row>
    <row r="6743" spans="1:12" ht="25.5" hidden="1" x14ac:dyDescent="0.2">
      <c r="A6743" s="3">
        <v>6737</v>
      </c>
      <c r="B6743" s="51">
        <v>6326</v>
      </c>
      <c r="C6743" s="542" t="s">
        <v>9404</v>
      </c>
      <c r="D6743" s="51">
        <v>1</v>
      </c>
      <c r="E6743" s="51"/>
      <c r="F6743" s="97" t="s">
        <v>5902</v>
      </c>
      <c r="G6743" s="51">
        <v>15121504</v>
      </c>
      <c r="H6743" s="640">
        <v>100000</v>
      </c>
      <c r="I6743" s="68" t="s">
        <v>2863</v>
      </c>
      <c r="J6743" s="382" t="s">
        <v>9332</v>
      </c>
      <c r="K6743" s="539">
        <v>269</v>
      </c>
      <c r="L6743" s="541" t="s">
        <v>9392</v>
      </c>
    </row>
    <row r="6744" spans="1:12" ht="25.5" hidden="1" x14ac:dyDescent="0.2">
      <c r="A6744" s="3">
        <v>6738</v>
      </c>
      <c r="B6744" s="51">
        <v>6326</v>
      </c>
      <c r="C6744" s="542" t="s">
        <v>9405</v>
      </c>
      <c r="D6744" s="51">
        <v>1</v>
      </c>
      <c r="E6744" s="51"/>
      <c r="F6744" s="97" t="s">
        <v>5902</v>
      </c>
      <c r="G6744" s="51">
        <v>15121504</v>
      </c>
      <c r="H6744" s="640">
        <v>200000</v>
      </c>
      <c r="I6744" s="68" t="s">
        <v>2863</v>
      </c>
      <c r="J6744" s="382" t="s">
        <v>9332</v>
      </c>
      <c r="K6744" s="539">
        <v>269</v>
      </c>
      <c r="L6744" s="541" t="s">
        <v>9392</v>
      </c>
    </row>
    <row r="6745" spans="1:12" ht="25.5" hidden="1" x14ac:dyDescent="0.2">
      <c r="A6745" s="3">
        <v>6739</v>
      </c>
      <c r="B6745" s="51">
        <v>6326</v>
      </c>
      <c r="C6745" s="542" t="s">
        <v>9406</v>
      </c>
      <c r="D6745" s="51">
        <v>1</v>
      </c>
      <c r="E6745" s="51"/>
      <c r="F6745" s="97" t="s">
        <v>5902</v>
      </c>
      <c r="G6745" s="51">
        <v>15121902</v>
      </c>
      <c r="H6745" s="640">
        <v>100000</v>
      </c>
      <c r="I6745" s="68" t="s">
        <v>2863</v>
      </c>
      <c r="J6745" s="382" t="s">
        <v>9332</v>
      </c>
      <c r="K6745" s="539">
        <v>269</v>
      </c>
      <c r="L6745" s="541" t="s">
        <v>9392</v>
      </c>
    </row>
    <row r="6746" spans="1:12" ht="25.5" hidden="1" x14ac:dyDescent="0.2">
      <c r="A6746" s="3">
        <v>6740</v>
      </c>
      <c r="B6746" s="51">
        <v>6326</v>
      </c>
      <c r="C6746" s="542" t="s">
        <v>9407</v>
      </c>
      <c r="D6746" s="51">
        <v>1</v>
      </c>
      <c r="E6746" s="51"/>
      <c r="F6746" s="97" t="s">
        <v>5902</v>
      </c>
      <c r="G6746" s="51">
        <v>15121902</v>
      </c>
      <c r="H6746" s="640">
        <v>50000</v>
      </c>
      <c r="I6746" s="68" t="s">
        <v>2863</v>
      </c>
      <c r="J6746" s="382" t="s">
        <v>9332</v>
      </c>
      <c r="K6746" s="539">
        <v>269</v>
      </c>
      <c r="L6746" s="541" t="s">
        <v>9392</v>
      </c>
    </row>
    <row r="6747" spans="1:12" ht="25.5" hidden="1" x14ac:dyDescent="0.2">
      <c r="A6747" s="3">
        <v>6741</v>
      </c>
      <c r="B6747" s="51">
        <v>6326</v>
      </c>
      <c r="C6747" s="542" t="s">
        <v>9408</v>
      </c>
      <c r="D6747" s="51">
        <v>1</v>
      </c>
      <c r="E6747" s="51"/>
      <c r="F6747" s="97" t="s">
        <v>5902</v>
      </c>
      <c r="G6747" s="51">
        <v>15121902</v>
      </c>
      <c r="H6747" s="640">
        <v>50000</v>
      </c>
      <c r="I6747" s="68" t="s">
        <v>2863</v>
      </c>
      <c r="J6747" s="382" t="s">
        <v>9332</v>
      </c>
      <c r="K6747" s="539">
        <v>269</v>
      </c>
      <c r="L6747" s="541" t="s">
        <v>9392</v>
      </c>
    </row>
    <row r="6748" spans="1:12" ht="25.5" hidden="1" x14ac:dyDescent="0.2">
      <c r="A6748" s="3">
        <v>6742</v>
      </c>
      <c r="B6748" s="51">
        <v>6326</v>
      </c>
      <c r="C6748" s="542" t="s">
        <v>9409</v>
      </c>
      <c r="D6748" s="51">
        <v>1</v>
      </c>
      <c r="E6748" s="51"/>
      <c r="F6748" s="97" t="s">
        <v>5902</v>
      </c>
      <c r="G6748" s="51">
        <v>15121902</v>
      </c>
      <c r="H6748" s="640">
        <v>200000</v>
      </c>
      <c r="I6748" s="68" t="s">
        <v>2863</v>
      </c>
      <c r="J6748" s="382" t="s">
        <v>9332</v>
      </c>
      <c r="K6748" s="539">
        <v>269</v>
      </c>
      <c r="L6748" s="541" t="s">
        <v>9392</v>
      </c>
    </row>
    <row r="6749" spans="1:12" ht="25.5" hidden="1" x14ac:dyDescent="0.2">
      <c r="A6749" s="3">
        <v>6743</v>
      </c>
      <c r="B6749" s="51">
        <v>6326</v>
      </c>
      <c r="C6749" s="542" t="s">
        <v>9410</v>
      </c>
      <c r="D6749" s="51">
        <v>1</v>
      </c>
      <c r="E6749" s="51"/>
      <c r="F6749" s="97" t="s">
        <v>5902</v>
      </c>
      <c r="G6749" s="51">
        <v>15121902</v>
      </c>
      <c r="H6749" s="640">
        <v>200000</v>
      </c>
      <c r="I6749" s="68" t="s">
        <v>2863</v>
      </c>
      <c r="J6749" s="382" t="s">
        <v>9332</v>
      </c>
      <c r="K6749" s="539">
        <v>269</v>
      </c>
      <c r="L6749" s="541" t="s">
        <v>9392</v>
      </c>
    </row>
    <row r="6750" spans="1:12" ht="25.5" hidden="1" x14ac:dyDescent="0.2">
      <c r="A6750" s="3">
        <v>6744</v>
      </c>
      <c r="B6750" s="51">
        <v>6326</v>
      </c>
      <c r="C6750" s="542" t="s">
        <v>9411</v>
      </c>
      <c r="D6750" s="51">
        <v>1</v>
      </c>
      <c r="E6750" s="51"/>
      <c r="F6750" s="97" t="s">
        <v>5902</v>
      </c>
      <c r="G6750" s="51">
        <v>25174004</v>
      </c>
      <c r="H6750" s="640">
        <v>200000</v>
      </c>
      <c r="I6750" s="68" t="s">
        <v>2863</v>
      </c>
      <c r="J6750" s="382" t="s">
        <v>9332</v>
      </c>
      <c r="K6750" s="539">
        <v>269</v>
      </c>
      <c r="L6750" s="541" t="s">
        <v>9392</v>
      </c>
    </row>
    <row r="6751" spans="1:12" ht="25.5" hidden="1" x14ac:dyDescent="0.2">
      <c r="A6751" s="3">
        <v>6745</v>
      </c>
      <c r="B6751" s="51">
        <v>6326</v>
      </c>
      <c r="C6751" s="542" t="s">
        <v>9412</v>
      </c>
      <c r="D6751" s="51">
        <v>1</v>
      </c>
      <c r="E6751" s="51"/>
      <c r="F6751" s="97" t="s">
        <v>5902</v>
      </c>
      <c r="G6751" s="51">
        <v>25174004</v>
      </c>
      <c r="H6751" s="640">
        <v>200000</v>
      </c>
      <c r="I6751" s="68" t="s">
        <v>2863</v>
      </c>
      <c r="J6751" s="382" t="s">
        <v>9332</v>
      </c>
      <c r="K6751" s="539">
        <v>269</v>
      </c>
      <c r="L6751" s="541" t="s">
        <v>9392</v>
      </c>
    </row>
    <row r="6752" spans="1:12" ht="25.5" hidden="1" x14ac:dyDescent="0.2">
      <c r="A6752" s="3">
        <v>6746</v>
      </c>
      <c r="B6752" s="51">
        <v>6326</v>
      </c>
      <c r="C6752" s="542" t="s">
        <v>9413</v>
      </c>
      <c r="D6752" s="51">
        <v>1</v>
      </c>
      <c r="E6752" s="51"/>
      <c r="F6752" s="97" t="s">
        <v>5902</v>
      </c>
      <c r="G6752" s="51">
        <v>15121504</v>
      </c>
      <c r="H6752" s="640">
        <v>150000</v>
      </c>
      <c r="I6752" s="68" t="s">
        <v>2863</v>
      </c>
      <c r="J6752" s="382" t="s">
        <v>9332</v>
      </c>
      <c r="K6752" s="539">
        <v>269</v>
      </c>
      <c r="L6752" s="541" t="s">
        <v>9392</v>
      </c>
    </row>
    <row r="6753" spans="1:12" ht="25.5" hidden="1" x14ac:dyDescent="0.2">
      <c r="A6753" s="3">
        <v>6747</v>
      </c>
      <c r="B6753" s="51">
        <v>6326</v>
      </c>
      <c r="C6753" s="542" t="s">
        <v>9414</v>
      </c>
      <c r="D6753" s="51">
        <v>1</v>
      </c>
      <c r="E6753" s="51"/>
      <c r="F6753" s="97" t="s">
        <v>5902</v>
      </c>
      <c r="G6753" s="51">
        <v>15121509</v>
      </c>
      <c r="H6753" s="640">
        <v>50000</v>
      </c>
      <c r="I6753" s="68" t="s">
        <v>2863</v>
      </c>
      <c r="J6753" s="382" t="s">
        <v>9332</v>
      </c>
      <c r="K6753" s="539">
        <v>269</v>
      </c>
      <c r="L6753" s="541" t="s">
        <v>9392</v>
      </c>
    </row>
    <row r="6754" spans="1:12" ht="25.5" hidden="1" x14ac:dyDescent="0.2">
      <c r="A6754" s="3">
        <v>6748</v>
      </c>
      <c r="B6754" s="51">
        <v>6326</v>
      </c>
      <c r="C6754" s="542" t="s">
        <v>9415</v>
      </c>
      <c r="D6754" s="51">
        <v>1</v>
      </c>
      <c r="E6754" s="51"/>
      <c r="F6754" s="97" t="s">
        <v>5902</v>
      </c>
      <c r="G6754" s="51">
        <v>15121902</v>
      </c>
      <c r="H6754" s="640">
        <v>300000</v>
      </c>
      <c r="I6754" s="68" t="s">
        <v>2863</v>
      </c>
      <c r="J6754" s="382" t="s">
        <v>9332</v>
      </c>
      <c r="K6754" s="539">
        <v>269</v>
      </c>
      <c r="L6754" s="541" t="s">
        <v>9392</v>
      </c>
    </row>
    <row r="6755" spans="1:12" ht="25.5" hidden="1" x14ac:dyDescent="0.2">
      <c r="A6755" s="3">
        <v>6749</v>
      </c>
      <c r="B6755" s="51">
        <v>6326</v>
      </c>
      <c r="C6755" s="542" t="s">
        <v>9416</v>
      </c>
      <c r="D6755" s="51">
        <v>1</v>
      </c>
      <c r="E6755" s="51"/>
      <c r="F6755" s="97" t="s">
        <v>5902</v>
      </c>
      <c r="G6755" s="51">
        <v>15121520</v>
      </c>
      <c r="H6755" s="640">
        <v>100000</v>
      </c>
      <c r="I6755" s="68" t="s">
        <v>2863</v>
      </c>
      <c r="J6755" s="382" t="s">
        <v>9332</v>
      </c>
      <c r="K6755" s="539">
        <v>269</v>
      </c>
      <c r="L6755" s="541" t="s">
        <v>9392</v>
      </c>
    </row>
    <row r="6756" spans="1:12" ht="25.5" hidden="1" x14ac:dyDescent="0.2">
      <c r="A6756" s="3">
        <v>6750</v>
      </c>
      <c r="B6756" s="51">
        <v>6326</v>
      </c>
      <c r="C6756" s="542" t="s">
        <v>9417</v>
      </c>
      <c r="D6756" s="51">
        <v>1</v>
      </c>
      <c r="E6756" s="51"/>
      <c r="F6756" s="97" t="s">
        <v>5902</v>
      </c>
      <c r="G6756" s="51">
        <v>31211505</v>
      </c>
      <c r="H6756" s="640">
        <v>200000</v>
      </c>
      <c r="I6756" s="68" t="s">
        <v>169</v>
      </c>
      <c r="J6756" s="382" t="s">
        <v>9332</v>
      </c>
      <c r="K6756" s="539">
        <v>277</v>
      </c>
      <c r="L6756" s="541" t="s">
        <v>9392</v>
      </c>
    </row>
    <row r="6757" spans="1:12" ht="25.5" hidden="1" x14ac:dyDescent="0.2">
      <c r="A6757" s="3">
        <v>6751</v>
      </c>
      <c r="B6757" s="51">
        <v>6326</v>
      </c>
      <c r="C6757" s="542" t="s">
        <v>9418</v>
      </c>
      <c r="D6757" s="51">
        <v>1</v>
      </c>
      <c r="E6757" s="51"/>
      <c r="F6757" s="97" t="s">
        <v>5902</v>
      </c>
      <c r="G6757" s="51">
        <v>31211505</v>
      </c>
      <c r="H6757" s="640">
        <v>50000</v>
      </c>
      <c r="I6757" s="68" t="s">
        <v>169</v>
      </c>
      <c r="J6757" s="382" t="s">
        <v>9332</v>
      </c>
      <c r="K6757" s="539">
        <v>277</v>
      </c>
      <c r="L6757" s="541" t="s">
        <v>9392</v>
      </c>
    </row>
    <row r="6758" spans="1:12" ht="25.5" hidden="1" x14ac:dyDescent="0.2">
      <c r="A6758" s="3">
        <v>6752</v>
      </c>
      <c r="B6758" s="51">
        <v>6326</v>
      </c>
      <c r="C6758" s="542" t="s">
        <v>9419</v>
      </c>
      <c r="D6758" s="51">
        <v>1</v>
      </c>
      <c r="E6758" s="51"/>
      <c r="F6758" s="97" t="s">
        <v>5902</v>
      </c>
      <c r="G6758" s="51">
        <v>31211505</v>
      </c>
      <c r="H6758" s="640">
        <v>50000</v>
      </c>
      <c r="I6758" s="68" t="s">
        <v>169</v>
      </c>
      <c r="J6758" s="382" t="s">
        <v>9332</v>
      </c>
      <c r="K6758" s="539">
        <v>277</v>
      </c>
      <c r="L6758" s="541" t="s">
        <v>9392</v>
      </c>
    </row>
    <row r="6759" spans="1:12" ht="25.5" hidden="1" x14ac:dyDescent="0.2">
      <c r="A6759" s="3">
        <v>6753</v>
      </c>
      <c r="B6759" s="51">
        <v>6326</v>
      </c>
      <c r="C6759" s="542" t="s">
        <v>9420</v>
      </c>
      <c r="D6759" s="51">
        <v>1</v>
      </c>
      <c r="E6759" s="51"/>
      <c r="F6759" s="97" t="s">
        <v>5902</v>
      </c>
      <c r="G6759" s="51">
        <v>31211505</v>
      </c>
      <c r="H6759" s="640">
        <v>50000</v>
      </c>
      <c r="I6759" s="68" t="s">
        <v>169</v>
      </c>
      <c r="J6759" s="382" t="s">
        <v>9332</v>
      </c>
      <c r="K6759" s="539">
        <v>277</v>
      </c>
      <c r="L6759" s="541" t="s">
        <v>9392</v>
      </c>
    </row>
    <row r="6760" spans="1:12" ht="25.5" hidden="1" x14ac:dyDescent="0.2">
      <c r="A6760" s="3">
        <v>6754</v>
      </c>
      <c r="B6760" s="51">
        <v>6326</v>
      </c>
      <c r="C6760" s="542" t="s">
        <v>9421</v>
      </c>
      <c r="D6760" s="51">
        <v>1</v>
      </c>
      <c r="E6760" s="51"/>
      <c r="F6760" s="97" t="s">
        <v>5902</v>
      </c>
      <c r="G6760" s="51">
        <v>31211505</v>
      </c>
      <c r="H6760" s="640">
        <v>50000</v>
      </c>
      <c r="I6760" s="68" t="s">
        <v>169</v>
      </c>
      <c r="J6760" s="382" t="s">
        <v>9332</v>
      </c>
      <c r="K6760" s="539">
        <v>277</v>
      </c>
      <c r="L6760" s="541" t="s">
        <v>9392</v>
      </c>
    </row>
    <row r="6761" spans="1:12" ht="25.5" hidden="1" x14ac:dyDescent="0.2">
      <c r="A6761" s="3">
        <v>6755</v>
      </c>
      <c r="B6761" s="51">
        <v>6326</v>
      </c>
      <c r="C6761" s="542" t="s">
        <v>9422</v>
      </c>
      <c r="D6761" s="51">
        <v>1</v>
      </c>
      <c r="E6761" s="51"/>
      <c r="F6761" s="97" t="s">
        <v>5902</v>
      </c>
      <c r="G6761" s="51">
        <v>31211505</v>
      </c>
      <c r="H6761" s="640">
        <v>50000</v>
      </c>
      <c r="I6761" s="68" t="s">
        <v>169</v>
      </c>
      <c r="J6761" s="382" t="s">
        <v>9332</v>
      </c>
      <c r="K6761" s="539">
        <v>277</v>
      </c>
      <c r="L6761" s="541" t="s">
        <v>9392</v>
      </c>
    </row>
    <row r="6762" spans="1:12" ht="25.5" hidden="1" x14ac:dyDescent="0.2">
      <c r="A6762" s="3">
        <v>6756</v>
      </c>
      <c r="B6762" s="51">
        <v>6326</v>
      </c>
      <c r="C6762" s="542" t="s">
        <v>9423</v>
      </c>
      <c r="D6762" s="51">
        <v>1</v>
      </c>
      <c r="E6762" s="51"/>
      <c r="F6762" s="97" t="s">
        <v>5902</v>
      </c>
      <c r="G6762" s="51">
        <v>31211505</v>
      </c>
      <c r="H6762" s="640">
        <v>50000</v>
      </c>
      <c r="I6762" s="68" t="s">
        <v>169</v>
      </c>
      <c r="J6762" s="382" t="s">
        <v>9332</v>
      </c>
      <c r="K6762" s="539">
        <v>277</v>
      </c>
      <c r="L6762" s="541" t="s">
        <v>9392</v>
      </c>
    </row>
    <row r="6763" spans="1:12" ht="25.5" hidden="1" x14ac:dyDescent="0.2">
      <c r="A6763" s="3">
        <v>6757</v>
      </c>
      <c r="B6763" s="51">
        <v>6326</v>
      </c>
      <c r="C6763" s="542" t="s">
        <v>9424</v>
      </c>
      <c r="D6763" s="51">
        <v>1</v>
      </c>
      <c r="E6763" s="51"/>
      <c r="F6763" s="97" t="s">
        <v>5902</v>
      </c>
      <c r="G6763" s="51">
        <v>31211505</v>
      </c>
      <c r="H6763" s="640">
        <v>50000</v>
      </c>
      <c r="I6763" s="68" t="s">
        <v>169</v>
      </c>
      <c r="J6763" s="382" t="s">
        <v>9332</v>
      </c>
      <c r="K6763" s="539">
        <v>277</v>
      </c>
      <c r="L6763" s="541" t="s">
        <v>9392</v>
      </c>
    </row>
    <row r="6764" spans="1:12" ht="25.5" hidden="1" x14ac:dyDescent="0.2">
      <c r="A6764" s="3">
        <v>6758</v>
      </c>
      <c r="B6764" s="51">
        <v>6326</v>
      </c>
      <c r="C6764" s="542" t="s">
        <v>9425</v>
      </c>
      <c r="D6764" s="51">
        <v>1</v>
      </c>
      <c r="E6764" s="51"/>
      <c r="F6764" s="97" t="s">
        <v>5902</v>
      </c>
      <c r="G6764" s="51">
        <v>31211505</v>
      </c>
      <c r="H6764" s="640">
        <v>150000</v>
      </c>
      <c r="I6764" s="68" t="s">
        <v>169</v>
      </c>
      <c r="J6764" s="382" t="s">
        <v>9332</v>
      </c>
      <c r="K6764" s="539">
        <v>277</v>
      </c>
      <c r="L6764" s="541" t="s">
        <v>9392</v>
      </c>
    </row>
    <row r="6765" spans="1:12" ht="25.5" hidden="1" x14ac:dyDescent="0.2">
      <c r="A6765" s="3">
        <v>6759</v>
      </c>
      <c r="B6765" s="51">
        <v>6326</v>
      </c>
      <c r="C6765" s="542" t="s">
        <v>9426</v>
      </c>
      <c r="D6765" s="51">
        <v>1</v>
      </c>
      <c r="E6765" s="51"/>
      <c r="F6765" s="97" t="s">
        <v>5902</v>
      </c>
      <c r="G6765" s="51">
        <v>31211505</v>
      </c>
      <c r="H6765" s="640">
        <v>100000</v>
      </c>
      <c r="I6765" s="68" t="s">
        <v>169</v>
      </c>
      <c r="J6765" s="382" t="s">
        <v>9332</v>
      </c>
      <c r="K6765" s="539">
        <v>277</v>
      </c>
      <c r="L6765" s="541" t="s">
        <v>9392</v>
      </c>
    </row>
    <row r="6766" spans="1:12" ht="25.5" hidden="1" x14ac:dyDescent="0.2">
      <c r="A6766" s="3">
        <v>6760</v>
      </c>
      <c r="B6766" s="51">
        <v>6326</v>
      </c>
      <c r="C6766" s="542" t="s">
        <v>9427</v>
      </c>
      <c r="D6766" s="51">
        <v>1</v>
      </c>
      <c r="E6766" s="51"/>
      <c r="F6766" s="97" t="s">
        <v>5902</v>
      </c>
      <c r="G6766" s="51">
        <v>31211803</v>
      </c>
      <c r="H6766" s="640">
        <v>50000</v>
      </c>
      <c r="I6766" s="68" t="s">
        <v>169</v>
      </c>
      <c r="J6766" s="382" t="s">
        <v>9332</v>
      </c>
      <c r="K6766" s="539">
        <v>277</v>
      </c>
      <c r="L6766" s="541" t="s">
        <v>9392</v>
      </c>
    </row>
    <row r="6767" spans="1:12" ht="25.5" hidden="1" x14ac:dyDescent="0.2">
      <c r="A6767" s="3">
        <v>6761</v>
      </c>
      <c r="B6767" s="51">
        <v>6326</v>
      </c>
      <c r="C6767" s="542" t="s">
        <v>7459</v>
      </c>
      <c r="D6767" s="51">
        <v>1</v>
      </c>
      <c r="E6767" s="51"/>
      <c r="F6767" s="97" t="s">
        <v>5902</v>
      </c>
      <c r="G6767" s="51">
        <v>31211803</v>
      </c>
      <c r="H6767" s="640">
        <v>50000</v>
      </c>
      <c r="I6767" s="68" t="s">
        <v>169</v>
      </c>
      <c r="J6767" s="382" t="s">
        <v>9332</v>
      </c>
      <c r="K6767" s="539">
        <v>277</v>
      </c>
      <c r="L6767" s="541" t="s">
        <v>9392</v>
      </c>
    </row>
    <row r="6768" spans="1:12" ht="25.5" hidden="1" x14ac:dyDescent="0.2">
      <c r="A6768" s="3">
        <v>6762</v>
      </c>
      <c r="B6768" s="51">
        <v>6326</v>
      </c>
      <c r="C6768" s="542" t="s">
        <v>9428</v>
      </c>
      <c r="D6768" s="51">
        <v>1</v>
      </c>
      <c r="E6768" s="51"/>
      <c r="F6768" s="97" t="s">
        <v>5902</v>
      </c>
      <c r="G6768" s="51">
        <v>31211803</v>
      </c>
      <c r="H6768" s="640">
        <v>50000</v>
      </c>
      <c r="I6768" s="68" t="s">
        <v>169</v>
      </c>
      <c r="J6768" s="382" t="s">
        <v>9332</v>
      </c>
      <c r="K6768" s="539">
        <v>277</v>
      </c>
      <c r="L6768" s="541" t="s">
        <v>9392</v>
      </c>
    </row>
    <row r="6769" spans="1:12" ht="25.5" hidden="1" x14ac:dyDescent="0.2">
      <c r="A6769" s="3">
        <v>6763</v>
      </c>
      <c r="B6769" s="51">
        <v>6326</v>
      </c>
      <c r="C6769" s="542" t="s">
        <v>9429</v>
      </c>
      <c r="D6769" s="51">
        <v>1</v>
      </c>
      <c r="E6769" s="51"/>
      <c r="F6769" s="97" t="s">
        <v>5902</v>
      </c>
      <c r="G6769" s="51">
        <v>31211801</v>
      </c>
      <c r="H6769" s="640">
        <v>50000</v>
      </c>
      <c r="I6769" s="68" t="s">
        <v>169</v>
      </c>
      <c r="J6769" s="382" t="s">
        <v>9332</v>
      </c>
      <c r="K6769" s="539">
        <v>277</v>
      </c>
      <c r="L6769" s="541" t="s">
        <v>9392</v>
      </c>
    </row>
    <row r="6770" spans="1:12" ht="25.5" hidden="1" x14ac:dyDescent="0.2">
      <c r="A6770" s="3">
        <v>6764</v>
      </c>
      <c r="B6770" s="51">
        <v>6326</v>
      </c>
      <c r="C6770" s="542" t="s">
        <v>9430</v>
      </c>
      <c r="D6770" s="51">
        <v>1</v>
      </c>
      <c r="E6770" s="51"/>
      <c r="F6770" s="97" t="s">
        <v>5902</v>
      </c>
      <c r="G6770" s="51">
        <v>31201615</v>
      </c>
      <c r="H6770" s="640">
        <v>50000</v>
      </c>
      <c r="I6770" s="68" t="s">
        <v>169</v>
      </c>
      <c r="J6770" s="382" t="s">
        <v>9332</v>
      </c>
      <c r="K6770" s="539">
        <v>278</v>
      </c>
      <c r="L6770" s="541" t="s">
        <v>9392</v>
      </c>
    </row>
    <row r="6771" spans="1:12" ht="25.5" hidden="1" x14ac:dyDescent="0.2">
      <c r="A6771" s="3">
        <v>6765</v>
      </c>
      <c r="B6771" s="51">
        <v>6326</v>
      </c>
      <c r="C6771" s="542" t="s">
        <v>9431</v>
      </c>
      <c r="D6771" s="51">
        <v>1</v>
      </c>
      <c r="E6771" s="51"/>
      <c r="F6771" s="97" t="s">
        <v>5902</v>
      </c>
      <c r="G6771" s="51">
        <v>31201701</v>
      </c>
      <c r="H6771" s="640">
        <v>50000</v>
      </c>
      <c r="I6771" s="68" t="s">
        <v>169</v>
      </c>
      <c r="J6771" s="382" t="s">
        <v>9332</v>
      </c>
      <c r="K6771" s="539">
        <v>278</v>
      </c>
      <c r="L6771" s="541" t="s">
        <v>9392</v>
      </c>
    </row>
    <row r="6772" spans="1:12" ht="25.5" hidden="1" x14ac:dyDescent="0.2">
      <c r="A6772" s="3">
        <v>6766</v>
      </c>
      <c r="B6772" s="51">
        <v>6326</v>
      </c>
      <c r="C6772" s="542" t="s">
        <v>9432</v>
      </c>
      <c r="D6772" s="51">
        <v>1</v>
      </c>
      <c r="E6772" s="51"/>
      <c r="F6772" s="97" t="s">
        <v>5902</v>
      </c>
      <c r="G6772" s="51">
        <v>31201701</v>
      </c>
      <c r="H6772" s="640">
        <v>100000</v>
      </c>
      <c r="I6772" s="68" t="s">
        <v>169</v>
      </c>
      <c r="J6772" s="382" t="s">
        <v>9332</v>
      </c>
      <c r="K6772" s="539">
        <v>278</v>
      </c>
      <c r="L6772" s="541" t="s">
        <v>9392</v>
      </c>
    </row>
    <row r="6773" spans="1:12" ht="25.5" hidden="1" x14ac:dyDescent="0.2">
      <c r="A6773" s="3">
        <v>6767</v>
      </c>
      <c r="B6773" s="51">
        <v>6326</v>
      </c>
      <c r="C6773" s="542" t="s">
        <v>9433</v>
      </c>
      <c r="D6773" s="51">
        <v>1</v>
      </c>
      <c r="E6773" s="51"/>
      <c r="F6773" s="97" t="s">
        <v>5902</v>
      </c>
      <c r="G6773" s="51">
        <v>31201623</v>
      </c>
      <c r="H6773" s="640">
        <v>50000</v>
      </c>
      <c r="I6773" s="68" t="s">
        <v>169</v>
      </c>
      <c r="J6773" s="382" t="s">
        <v>9332</v>
      </c>
      <c r="K6773" s="539">
        <v>278</v>
      </c>
      <c r="L6773" s="541" t="s">
        <v>9392</v>
      </c>
    </row>
    <row r="6774" spans="1:12" ht="25.5" hidden="1" x14ac:dyDescent="0.2">
      <c r="A6774" s="3">
        <v>6768</v>
      </c>
      <c r="B6774" s="51">
        <v>6326</v>
      </c>
      <c r="C6774" s="542" t="s">
        <v>9434</v>
      </c>
      <c r="D6774" s="51">
        <v>1</v>
      </c>
      <c r="E6774" s="51"/>
      <c r="F6774" s="97" t="s">
        <v>5902</v>
      </c>
      <c r="G6774" s="51">
        <v>31201623</v>
      </c>
      <c r="H6774" s="640">
        <v>50000</v>
      </c>
      <c r="I6774" s="68" t="s">
        <v>169</v>
      </c>
      <c r="J6774" s="382" t="s">
        <v>9332</v>
      </c>
      <c r="K6774" s="539">
        <v>278</v>
      </c>
      <c r="L6774" s="541" t="s">
        <v>9392</v>
      </c>
    </row>
    <row r="6775" spans="1:12" ht="25.5" hidden="1" x14ac:dyDescent="0.2">
      <c r="A6775" s="3">
        <v>6769</v>
      </c>
      <c r="B6775" s="51">
        <v>6326</v>
      </c>
      <c r="C6775" s="542" t="s">
        <v>9435</v>
      </c>
      <c r="D6775" s="51">
        <v>1</v>
      </c>
      <c r="E6775" s="51"/>
      <c r="F6775" s="97" t="s">
        <v>5902</v>
      </c>
      <c r="G6775" s="51">
        <v>31201632</v>
      </c>
      <c r="H6775" s="640">
        <v>150000</v>
      </c>
      <c r="I6775" s="68" t="s">
        <v>169</v>
      </c>
      <c r="J6775" s="382" t="s">
        <v>9332</v>
      </c>
      <c r="K6775" s="539">
        <v>278</v>
      </c>
      <c r="L6775" s="541" t="s">
        <v>9392</v>
      </c>
    </row>
    <row r="6776" spans="1:12" ht="25.5" hidden="1" x14ac:dyDescent="0.2">
      <c r="A6776" s="3">
        <v>6770</v>
      </c>
      <c r="B6776" s="51">
        <v>6326</v>
      </c>
      <c r="C6776" s="542" t="s">
        <v>9436</v>
      </c>
      <c r="D6776" s="51">
        <v>1</v>
      </c>
      <c r="E6776" s="51"/>
      <c r="F6776" s="97" t="s">
        <v>5902</v>
      </c>
      <c r="G6776" s="51">
        <v>31201632</v>
      </c>
      <c r="H6776" s="640">
        <v>175000</v>
      </c>
      <c r="I6776" s="68" t="s">
        <v>169</v>
      </c>
      <c r="J6776" s="382" t="s">
        <v>9332</v>
      </c>
      <c r="K6776" s="539">
        <v>278</v>
      </c>
      <c r="L6776" s="541" t="s">
        <v>9392</v>
      </c>
    </row>
    <row r="6777" spans="1:12" ht="25.5" hidden="1" x14ac:dyDescent="0.2">
      <c r="A6777" s="3">
        <v>6771</v>
      </c>
      <c r="B6777" s="51">
        <v>6326</v>
      </c>
      <c r="C6777" s="542" t="s">
        <v>9437</v>
      </c>
      <c r="D6777" s="51">
        <v>1</v>
      </c>
      <c r="E6777" s="51"/>
      <c r="F6777" s="97" t="s">
        <v>5902</v>
      </c>
      <c r="G6777" s="51">
        <v>31201632</v>
      </c>
      <c r="H6777" s="640">
        <v>50000</v>
      </c>
      <c r="I6777" s="68" t="s">
        <v>169</v>
      </c>
      <c r="J6777" s="382" t="s">
        <v>9332</v>
      </c>
      <c r="K6777" s="539">
        <v>278</v>
      </c>
      <c r="L6777" s="541" t="s">
        <v>9392</v>
      </c>
    </row>
    <row r="6778" spans="1:12" ht="25.5" hidden="1" x14ac:dyDescent="0.2">
      <c r="A6778" s="3">
        <v>6772</v>
      </c>
      <c r="B6778" s="51">
        <v>6326</v>
      </c>
      <c r="C6778" s="542" t="s">
        <v>9438</v>
      </c>
      <c r="D6778" s="51">
        <v>1</v>
      </c>
      <c r="E6778" s="51"/>
      <c r="F6778" s="97" t="s">
        <v>5902</v>
      </c>
      <c r="G6778" s="51">
        <v>31201623</v>
      </c>
      <c r="H6778" s="640">
        <v>75000</v>
      </c>
      <c r="I6778" s="68" t="s">
        <v>169</v>
      </c>
      <c r="J6778" s="382" t="s">
        <v>9332</v>
      </c>
      <c r="K6778" s="539">
        <v>278</v>
      </c>
      <c r="L6778" s="541" t="s">
        <v>9392</v>
      </c>
    </row>
    <row r="6779" spans="1:12" ht="25.5" hidden="1" x14ac:dyDescent="0.2">
      <c r="A6779" s="3">
        <v>6773</v>
      </c>
      <c r="B6779" s="51">
        <v>6326</v>
      </c>
      <c r="C6779" s="542" t="s">
        <v>9439</v>
      </c>
      <c r="D6779" s="51">
        <v>1</v>
      </c>
      <c r="E6779" s="51"/>
      <c r="F6779" s="97" t="s">
        <v>5902</v>
      </c>
      <c r="G6779" s="51">
        <v>47131821</v>
      </c>
      <c r="H6779" s="640">
        <v>150000</v>
      </c>
      <c r="I6779" s="68" t="s">
        <v>169</v>
      </c>
      <c r="J6779" s="382" t="s">
        <v>9332</v>
      </c>
      <c r="K6779" s="539">
        <v>278</v>
      </c>
      <c r="L6779" s="541" t="s">
        <v>9392</v>
      </c>
    </row>
    <row r="6780" spans="1:12" ht="25.5" hidden="1" x14ac:dyDescent="0.2">
      <c r="A6780" s="3">
        <v>6774</v>
      </c>
      <c r="B6780" s="51">
        <v>6326</v>
      </c>
      <c r="C6780" s="542" t="s">
        <v>9331</v>
      </c>
      <c r="D6780" s="51">
        <v>1</v>
      </c>
      <c r="E6780" s="51"/>
      <c r="F6780" s="97" t="s">
        <v>5902</v>
      </c>
      <c r="G6780" s="51">
        <v>12141903</v>
      </c>
      <c r="H6780" s="640">
        <v>300000</v>
      </c>
      <c r="I6780" s="68" t="s">
        <v>169</v>
      </c>
      <c r="J6780" s="382" t="s">
        <v>9332</v>
      </c>
      <c r="K6780" s="539">
        <v>278</v>
      </c>
      <c r="L6780" s="541" t="s">
        <v>9392</v>
      </c>
    </row>
    <row r="6781" spans="1:12" ht="25.5" hidden="1" x14ac:dyDescent="0.2">
      <c r="A6781" s="3">
        <v>6775</v>
      </c>
      <c r="B6781" s="51">
        <v>6326</v>
      </c>
      <c r="C6781" s="540" t="s">
        <v>9440</v>
      </c>
      <c r="D6781" s="51">
        <v>1</v>
      </c>
      <c r="E6781" s="51"/>
      <c r="F6781" s="97" t="s">
        <v>5902</v>
      </c>
      <c r="G6781" s="51">
        <v>47131805</v>
      </c>
      <c r="H6781" s="640">
        <v>300000</v>
      </c>
      <c r="I6781" s="68" t="s">
        <v>169</v>
      </c>
      <c r="J6781" s="382" t="s">
        <v>9332</v>
      </c>
      <c r="K6781" s="539">
        <v>278</v>
      </c>
      <c r="L6781" s="541" t="s">
        <v>9392</v>
      </c>
    </row>
    <row r="6782" spans="1:12" ht="25.5" hidden="1" x14ac:dyDescent="0.2">
      <c r="A6782" s="3">
        <v>6776</v>
      </c>
      <c r="B6782" s="51">
        <v>6326</v>
      </c>
      <c r="C6782" s="540" t="s">
        <v>37</v>
      </c>
      <c r="D6782" s="51">
        <v>1</v>
      </c>
      <c r="E6782" s="51"/>
      <c r="F6782" s="97" t="s">
        <v>5902</v>
      </c>
      <c r="G6782" s="51">
        <v>50201706</v>
      </c>
      <c r="H6782" s="640">
        <v>220000</v>
      </c>
      <c r="I6782" s="68" t="s">
        <v>40</v>
      </c>
      <c r="J6782" s="382" t="s">
        <v>9332</v>
      </c>
      <c r="K6782" s="539">
        <v>374</v>
      </c>
      <c r="L6782" s="541" t="s">
        <v>9392</v>
      </c>
    </row>
    <row r="6783" spans="1:12" ht="25.5" hidden="1" x14ac:dyDescent="0.2">
      <c r="A6783" s="3">
        <v>6777</v>
      </c>
      <c r="B6783" s="51">
        <v>6326</v>
      </c>
      <c r="C6783" s="540" t="s">
        <v>42</v>
      </c>
      <c r="D6783" s="51">
        <v>1</v>
      </c>
      <c r="E6783" s="51"/>
      <c r="F6783" s="97" t="s">
        <v>5902</v>
      </c>
      <c r="G6783" s="51">
        <v>50161509</v>
      </c>
      <c r="H6783" s="640">
        <v>60000</v>
      </c>
      <c r="I6783" s="68" t="s">
        <v>40</v>
      </c>
      <c r="J6783" s="382" t="s">
        <v>9332</v>
      </c>
      <c r="K6783" s="539">
        <v>374</v>
      </c>
      <c r="L6783" s="541" t="s">
        <v>9392</v>
      </c>
    </row>
    <row r="6784" spans="1:12" ht="25.5" hidden="1" x14ac:dyDescent="0.2">
      <c r="A6784" s="3">
        <v>6778</v>
      </c>
      <c r="B6784" s="51">
        <v>6326</v>
      </c>
      <c r="C6784" s="542" t="s">
        <v>9441</v>
      </c>
      <c r="D6784" s="51">
        <v>1</v>
      </c>
      <c r="E6784" s="51"/>
      <c r="F6784" s="97" t="s">
        <v>5902</v>
      </c>
      <c r="G6784" s="51">
        <v>31161501</v>
      </c>
      <c r="H6784" s="640">
        <v>40000</v>
      </c>
      <c r="I6784" s="68" t="s">
        <v>141</v>
      </c>
      <c r="J6784" s="382" t="s">
        <v>9332</v>
      </c>
      <c r="K6784" s="539">
        <v>314</v>
      </c>
      <c r="L6784" s="541" t="s">
        <v>9392</v>
      </c>
    </row>
    <row r="6785" spans="1:12" ht="25.5" hidden="1" x14ac:dyDescent="0.2">
      <c r="A6785" s="3">
        <v>6779</v>
      </c>
      <c r="B6785" s="51">
        <v>6326</v>
      </c>
      <c r="C6785" s="542" t="s">
        <v>9442</v>
      </c>
      <c r="D6785" s="51">
        <v>1</v>
      </c>
      <c r="E6785" s="51"/>
      <c r="F6785" s="97" t="s">
        <v>5902</v>
      </c>
      <c r="G6785" s="51">
        <v>31161501</v>
      </c>
      <c r="H6785" s="640">
        <v>40000</v>
      </c>
      <c r="I6785" s="68" t="s">
        <v>141</v>
      </c>
      <c r="J6785" s="382" t="s">
        <v>9332</v>
      </c>
      <c r="K6785" s="539">
        <v>314</v>
      </c>
      <c r="L6785" s="541" t="s">
        <v>9392</v>
      </c>
    </row>
    <row r="6786" spans="1:12" ht="25.5" hidden="1" x14ac:dyDescent="0.2">
      <c r="A6786" s="3">
        <v>6780</v>
      </c>
      <c r="B6786" s="51">
        <v>6326</v>
      </c>
      <c r="C6786" s="542" t="s">
        <v>9443</v>
      </c>
      <c r="D6786" s="51">
        <v>1</v>
      </c>
      <c r="E6786" s="51"/>
      <c r="F6786" s="97" t="s">
        <v>5902</v>
      </c>
      <c r="G6786" s="51">
        <v>31161501</v>
      </c>
      <c r="H6786" s="640">
        <v>40000</v>
      </c>
      <c r="I6786" s="68" t="s">
        <v>141</v>
      </c>
      <c r="J6786" s="382" t="s">
        <v>9332</v>
      </c>
      <c r="K6786" s="539">
        <v>314</v>
      </c>
      <c r="L6786" s="541" t="s">
        <v>9392</v>
      </c>
    </row>
    <row r="6787" spans="1:12" ht="25.5" hidden="1" x14ac:dyDescent="0.2">
      <c r="A6787" s="3">
        <v>6781</v>
      </c>
      <c r="B6787" s="51">
        <v>6326</v>
      </c>
      <c r="C6787" s="542" t="s">
        <v>9444</v>
      </c>
      <c r="D6787" s="51">
        <v>1</v>
      </c>
      <c r="E6787" s="51"/>
      <c r="F6787" s="97" t="s">
        <v>5902</v>
      </c>
      <c r="G6787" s="51">
        <v>31161501</v>
      </c>
      <c r="H6787" s="640">
        <v>40000</v>
      </c>
      <c r="I6787" s="68" t="s">
        <v>141</v>
      </c>
      <c r="J6787" s="382" t="s">
        <v>9332</v>
      </c>
      <c r="K6787" s="539">
        <v>314</v>
      </c>
      <c r="L6787" s="541" t="s">
        <v>9392</v>
      </c>
    </row>
    <row r="6788" spans="1:12" ht="25.5" hidden="1" x14ac:dyDescent="0.2">
      <c r="A6788" s="3">
        <v>6782</v>
      </c>
      <c r="B6788" s="51">
        <v>6326</v>
      </c>
      <c r="C6788" s="542" t="s">
        <v>9445</v>
      </c>
      <c r="D6788" s="51">
        <v>1</v>
      </c>
      <c r="E6788" s="51"/>
      <c r="F6788" s="97" t="s">
        <v>5902</v>
      </c>
      <c r="G6788" s="51">
        <v>31161532</v>
      </c>
      <c r="H6788" s="640">
        <v>40000</v>
      </c>
      <c r="I6788" s="68" t="s">
        <v>141</v>
      </c>
      <c r="J6788" s="382" t="s">
        <v>9332</v>
      </c>
      <c r="K6788" s="539">
        <v>314</v>
      </c>
      <c r="L6788" s="541" t="s">
        <v>9392</v>
      </c>
    </row>
    <row r="6789" spans="1:12" ht="25.5" hidden="1" x14ac:dyDescent="0.2">
      <c r="A6789" s="3">
        <v>6783</v>
      </c>
      <c r="B6789" s="51">
        <v>6326</v>
      </c>
      <c r="C6789" s="542" t="s">
        <v>9446</v>
      </c>
      <c r="D6789" s="51">
        <v>1</v>
      </c>
      <c r="E6789" s="51"/>
      <c r="F6789" s="97" t="s">
        <v>5902</v>
      </c>
      <c r="G6789" s="51">
        <v>31161532</v>
      </c>
      <c r="H6789" s="640">
        <v>40000</v>
      </c>
      <c r="I6789" s="68" t="s">
        <v>141</v>
      </c>
      <c r="J6789" s="382" t="s">
        <v>9332</v>
      </c>
      <c r="K6789" s="539">
        <v>314</v>
      </c>
      <c r="L6789" s="541" t="s">
        <v>9392</v>
      </c>
    </row>
    <row r="6790" spans="1:12" ht="25.5" hidden="1" x14ac:dyDescent="0.2">
      <c r="A6790" s="3">
        <v>6784</v>
      </c>
      <c r="B6790" s="51">
        <v>6326</v>
      </c>
      <c r="C6790" s="542" t="s">
        <v>9447</v>
      </c>
      <c r="D6790" s="51">
        <v>1</v>
      </c>
      <c r="E6790" s="51"/>
      <c r="F6790" s="97" t="s">
        <v>5902</v>
      </c>
      <c r="G6790" s="51">
        <v>31161532</v>
      </c>
      <c r="H6790" s="640">
        <v>40000</v>
      </c>
      <c r="I6790" s="68" t="s">
        <v>141</v>
      </c>
      <c r="J6790" s="382" t="s">
        <v>9332</v>
      </c>
      <c r="K6790" s="539">
        <v>314</v>
      </c>
      <c r="L6790" s="541" t="s">
        <v>9392</v>
      </c>
    </row>
    <row r="6791" spans="1:12" ht="25.5" hidden="1" x14ac:dyDescent="0.2">
      <c r="A6791" s="3">
        <v>6785</v>
      </c>
      <c r="B6791" s="51">
        <v>6326</v>
      </c>
      <c r="C6791" s="542" t="s">
        <v>9448</v>
      </c>
      <c r="D6791" s="51">
        <v>1</v>
      </c>
      <c r="E6791" s="51"/>
      <c r="F6791" s="97" t="s">
        <v>5902</v>
      </c>
      <c r="G6791" s="51">
        <v>31161532</v>
      </c>
      <c r="H6791" s="640">
        <v>40000</v>
      </c>
      <c r="I6791" s="68" t="s">
        <v>141</v>
      </c>
      <c r="J6791" s="382" t="s">
        <v>9332</v>
      </c>
      <c r="K6791" s="539">
        <v>314</v>
      </c>
      <c r="L6791" s="541" t="s">
        <v>9392</v>
      </c>
    </row>
    <row r="6792" spans="1:12" ht="25.5" hidden="1" x14ac:dyDescent="0.2">
      <c r="A6792" s="3">
        <v>6786</v>
      </c>
      <c r="B6792" s="51">
        <v>6326</v>
      </c>
      <c r="C6792" s="542" t="s">
        <v>9449</v>
      </c>
      <c r="D6792" s="51">
        <v>1</v>
      </c>
      <c r="E6792" s="51"/>
      <c r="F6792" s="97" t="s">
        <v>5902</v>
      </c>
      <c r="G6792" s="51">
        <v>31161532</v>
      </c>
      <c r="H6792" s="640">
        <v>40000</v>
      </c>
      <c r="I6792" s="68" t="s">
        <v>141</v>
      </c>
      <c r="J6792" s="382" t="s">
        <v>9332</v>
      </c>
      <c r="K6792" s="539">
        <v>314</v>
      </c>
      <c r="L6792" s="541" t="s">
        <v>9392</v>
      </c>
    </row>
    <row r="6793" spans="1:12" ht="25.5" hidden="1" x14ac:dyDescent="0.2">
      <c r="A6793" s="3">
        <v>6787</v>
      </c>
      <c r="B6793" s="51">
        <v>6326</v>
      </c>
      <c r="C6793" s="542" t="s">
        <v>9450</v>
      </c>
      <c r="D6793" s="51">
        <v>1</v>
      </c>
      <c r="E6793" s="51"/>
      <c r="F6793" s="97" t="s">
        <v>5902</v>
      </c>
      <c r="G6793" s="51">
        <v>31161532</v>
      </c>
      <c r="H6793" s="640">
        <v>40000</v>
      </c>
      <c r="I6793" s="68" t="s">
        <v>141</v>
      </c>
      <c r="J6793" s="382" t="s">
        <v>9332</v>
      </c>
      <c r="K6793" s="539">
        <v>314</v>
      </c>
      <c r="L6793" s="541" t="s">
        <v>9392</v>
      </c>
    </row>
    <row r="6794" spans="1:12" ht="25.5" hidden="1" x14ac:dyDescent="0.2">
      <c r="A6794" s="3">
        <v>6788</v>
      </c>
      <c r="B6794" s="51">
        <v>6326</v>
      </c>
      <c r="C6794" s="542" t="s">
        <v>2823</v>
      </c>
      <c r="D6794" s="51">
        <v>1</v>
      </c>
      <c r="E6794" s="51"/>
      <c r="F6794" s="97" t="s">
        <v>5902</v>
      </c>
      <c r="G6794" s="51">
        <v>31161727</v>
      </c>
      <c r="H6794" s="640">
        <v>40000</v>
      </c>
      <c r="I6794" s="68" t="s">
        <v>141</v>
      </c>
      <c r="J6794" s="382" t="s">
        <v>9332</v>
      </c>
      <c r="K6794" s="539">
        <v>314</v>
      </c>
      <c r="L6794" s="541" t="s">
        <v>9392</v>
      </c>
    </row>
    <row r="6795" spans="1:12" ht="25.5" hidden="1" x14ac:dyDescent="0.2">
      <c r="A6795" s="3">
        <v>6789</v>
      </c>
      <c r="B6795" s="51">
        <v>6326</v>
      </c>
      <c r="C6795" s="542" t="s">
        <v>9451</v>
      </c>
      <c r="D6795" s="51">
        <v>1</v>
      </c>
      <c r="E6795" s="51"/>
      <c r="F6795" s="97" t="s">
        <v>5902</v>
      </c>
      <c r="G6795" s="51">
        <v>31161807</v>
      </c>
      <c r="H6795" s="640">
        <v>40000</v>
      </c>
      <c r="I6795" s="68" t="s">
        <v>141</v>
      </c>
      <c r="J6795" s="382" t="s">
        <v>9332</v>
      </c>
      <c r="K6795" s="539">
        <v>314</v>
      </c>
      <c r="L6795" s="541" t="s">
        <v>9392</v>
      </c>
    </row>
    <row r="6796" spans="1:12" ht="25.5" hidden="1" x14ac:dyDescent="0.2">
      <c r="A6796" s="3">
        <v>6790</v>
      </c>
      <c r="B6796" s="51">
        <v>6326</v>
      </c>
      <c r="C6796" s="542" t="s">
        <v>9452</v>
      </c>
      <c r="D6796" s="51">
        <v>1</v>
      </c>
      <c r="E6796" s="51"/>
      <c r="F6796" s="97" t="s">
        <v>5902</v>
      </c>
      <c r="G6796" s="51">
        <v>31161837</v>
      </c>
      <c r="H6796" s="640">
        <v>40000</v>
      </c>
      <c r="I6796" s="68" t="s">
        <v>141</v>
      </c>
      <c r="J6796" s="382" t="s">
        <v>9332</v>
      </c>
      <c r="K6796" s="539">
        <v>314</v>
      </c>
      <c r="L6796" s="541" t="s">
        <v>9392</v>
      </c>
    </row>
    <row r="6797" spans="1:12" ht="25.5" hidden="1" x14ac:dyDescent="0.2">
      <c r="A6797" s="3">
        <v>6791</v>
      </c>
      <c r="B6797" s="51">
        <v>6326</v>
      </c>
      <c r="C6797" s="542" t="s">
        <v>9453</v>
      </c>
      <c r="D6797" s="51">
        <v>1</v>
      </c>
      <c r="E6797" s="51"/>
      <c r="F6797" s="97" t="s">
        <v>5902</v>
      </c>
      <c r="G6797" s="51">
        <v>40171501</v>
      </c>
      <c r="H6797" s="640">
        <v>15000</v>
      </c>
      <c r="I6797" s="68" t="s">
        <v>141</v>
      </c>
      <c r="J6797" s="382" t="s">
        <v>9332</v>
      </c>
      <c r="K6797" s="539">
        <v>314</v>
      </c>
      <c r="L6797" s="541" t="s">
        <v>9392</v>
      </c>
    </row>
    <row r="6798" spans="1:12" ht="25.5" hidden="1" x14ac:dyDescent="0.2">
      <c r="A6798" s="3">
        <v>6792</v>
      </c>
      <c r="B6798" s="51">
        <v>6326</v>
      </c>
      <c r="C6798" s="542" t="s">
        <v>9454</v>
      </c>
      <c r="D6798" s="51">
        <v>1</v>
      </c>
      <c r="E6798" s="51"/>
      <c r="F6798" s="97" t="s">
        <v>5902</v>
      </c>
      <c r="G6798" s="51">
        <v>40171501</v>
      </c>
      <c r="H6798" s="640">
        <v>50000</v>
      </c>
      <c r="I6798" s="68" t="s">
        <v>141</v>
      </c>
      <c r="J6798" s="382" t="s">
        <v>9332</v>
      </c>
      <c r="K6798" s="539">
        <v>314</v>
      </c>
      <c r="L6798" s="541" t="s">
        <v>9392</v>
      </c>
    </row>
    <row r="6799" spans="1:12" ht="25.5" hidden="1" x14ac:dyDescent="0.2">
      <c r="A6799" s="3">
        <v>6793</v>
      </c>
      <c r="B6799" s="51">
        <v>6326</v>
      </c>
      <c r="C6799" s="542" t="s">
        <v>9455</v>
      </c>
      <c r="D6799" s="51">
        <v>1</v>
      </c>
      <c r="E6799" s="51"/>
      <c r="F6799" s="97" t="s">
        <v>5902</v>
      </c>
      <c r="G6799" s="51">
        <v>40171501</v>
      </c>
      <c r="H6799" s="640">
        <v>40000</v>
      </c>
      <c r="I6799" s="68" t="s">
        <v>141</v>
      </c>
      <c r="J6799" s="382" t="s">
        <v>9332</v>
      </c>
      <c r="K6799" s="539">
        <v>314</v>
      </c>
      <c r="L6799" s="541" t="s">
        <v>9392</v>
      </c>
    </row>
    <row r="6800" spans="1:12" ht="25.5" hidden="1" x14ac:dyDescent="0.2">
      <c r="A6800" s="3">
        <v>6794</v>
      </c>
      <c r="B6800" s="51">
        <v>6326</v>
      </c>
      <c r="C6800" s="542" t="s">
        <v>9456</v>
      </c>
      <c r="D6800" s="51">
        <v>1</v>
      </c>
      <c r="E6800" s="51"/>
      <c r="F6800" s="97" t="s">
        <v>5902</v>
      </c>
      <c r="G6800" s="51">
        <v>40171501</v>
      </c>
      <c r="H6800" s="640">
        <v>50000</v>
      </c>
      <c r="I6800" s="68" t="s">
        <v>141</v>
      </c>
      <c r="J6800" s="382" t="s">
        <v>9332</v>
      </c>
      <c r="K6800" s="539">
        <v>314</v>
      </c>
      <c r="L6800" s="541" t="s">
        <v>9392</v>
      </c>
    </row>
    <row r="6801" spans="1:12" ht="25.5" hidden="1" x14ac:dyDescent="0.2">
      <c r="A6801" s="3">
        <v>6795</v>
      </c>
      <c r="B6801" s="51">
        <v>6326</v>
      </c>
      <c r="C6801" s="542" t="s">
        <v>9457</v>
      </c>
      <c r="D6801" s="51">
        <v>1</v>
      </c>
      <c r="E6801" s="51"/>
      <c r="F6801" s="97" t="s">
        <v>5902</v>
      </c>
      <c r="G6801" s="51">
        <v>40171501</v>
      </c>
      <c r="H6801" s="640">
        <v>80000</v>
      </c>
      <c r="I6801" s="68" t="s">
        <v>141</v>
      </c>
      <c r="J6801" s="382" t="s">
        <v>9332</v>
      </c>
      <c r="K6801" s="539">
        <v>314</v>
      </c>
      <c r="L6801" s="541" t="s">
        <v>9392</v>
      </c>
    </row>
    <row r="6802" spans="1:12" ht="25.5" hidden="1" x14ac:dyDescent="0.2">
      <c r="A6802" s="3">
        <v>6796</v>
      </c>
      <c r="B6802" s="51">
        <v>6326</v>
      </c>
      <c r="C6802" s="542" t="s">
        <v>9458</v>
      </c>
      <c r="D6802" s="51">
        <v>1</v>
      </c>
      <c r="E6802" s="51"/>
      <c r="F6802" s="97" t="s">
        <v>5902</v>
      </c>
      <c r="G6802" s="51">
        <v>40171501</v>
      </c>
      <c r="H6802" s="640">
        <v>80000</v>
      </c>
      <c r="I6802" s="68" t="s">
        <v>141</v>
      </c>
      <c r="J6802" s="382" t="s">
        <v>9332</v>
      </c>
      <c r="K6802" s="539">
        <v>314</v>
      </c>
      <c r="L6802" s="541" t="s">
        <v>9392</v>
      </c>
    </row>
    <row r="6803" spans="1:12" ht="25.5" hidden="1" x14ac:dyDescent="0.2">
      <c r="A6803" s="3">
        <v>6797</v>
      </c>
      <c r="B6803" s="51">
        <v>6326</v>
      </c>
      <c r="C6803" s="542" t="s">
        <v>9459</v>
      </c>
      <c r="D6803" s="51">
        <v>1</v>
      </c>
      <c r="E6803" s="51"/>
      <c r="F6803" s="97" t="s">
        <v>5902</v>
      </c>
      <c r="G6803" s="51">
        <v>40171501</v>
      </c>
      <c r="H6803" s="640">
        <v>90000</v>
      </c>
      <c r="I6803" s="68" t="s">
        <v>141</v>
      </c>
      <c r="J6803" s="382" t="s">
        <v>9332</v>
      </c>
      <c r="K6803" s="539">
        <v>314</v>
      </c>
      <c r="L6803" s="541" t="s">
        <v>9392</v>
      </c>
    </row>
    <row r="6804" spans="1:12" ht="25.5" hidden="1" x14ac:dyDescent="0.2">
      <c r="A6804" s="3">
        <v>6798</v>
      </c>
      <c r="B6804" s="51">
        <v>6326</v>
      </c>
      <c r="C6804" s="542" t="s">
        <v>9460</v>
      </c>
      <c r="D6804" s="51">
        <v>1</v>
      </c>
      <c r="E6804" s="51"/>
      <c r="F6804" s="97" t="s">
        <v>5902</v>
      </c>
      <c r="G6804" s="51">
        <v>40171501</v>
      </c>
      <c r="H6804" s="640">
        <v>130000</v>
      </c>
      <c r="I6804" s="68" t="s">
        <v>141</v>
      </c>
      <c r="J6804" s="382" t="s">
        <v>9332</v>
      </c>
      <c r="K6804" s="539">
        <v>314</v>
      </c>
      <c r="L6804" s="541" t="s">
        <v>9392</v>
      </c>
    </row>
    <row r="6805" spans="1:12" ht="25.5" hidden="1" x14ac:dyDescent="0.2">
      <c r="A6805" s="3">
        <v>6799</v>
      </c>
      <c r="B6805" s="51">
        <v>6326</v>
      </c>
      <c r="C6805" s="542" t="s">
        <v>9461</v>
      </c>
      <c r="D6805" s="51">
        <v>1</v>
      </c>
      <c r="E6805" s="51"/>
      <c r="F6805" s="97" t="s">
        <v>5902</v>
      </c>
      <c r="G6805" s="51">
        <v>40171501</v>
      </c>
      <c r="H6805" s="640">
        <v>15000</v>
      </c>
      <c r="I6805" s="68" t="s">
        <v>141</v>
      </c>
      <c r="J6805" s="382" t="s">
        <v>9332</v>
      </c>
      <c r="K6805" s="539">
        <v>314</v>
      </c>
      <c r="L6805" s="541" t="s">
        <v>9392</v>
      </c>
    </row>
    <row r="6806" spans="1:12" ht="25.5" hidden="1" x14ac:dyDescent="0.2">
      <c r="A6806" s="3">
        <v>6800</v>
      </c>
      <c r="B6806" s="51">
        <v>6326</v>
      </c>
      <c r="C6806" s="542" t="s">
        <v>9462</v>
      </c>
      <c r="D6806" s="51">
        <v>1</v>
      </c>
      <c r="E6806" s="51"/>
      <c r="F6806" s="97" t="s">
        <v>5902</v>
      </c>
      <c r="G6806" s="51">
        <v>40171501</v>
      </c>
      <c r="H6806" s="640">
        <v>40000</v>
      </c>
      <c r="I6806" s="68" t="s">
        <v>141</v>
      </c>
      <c r="J6806" s="382" t="s">
        <v>9332</v>
      </c>
      <c r="K6806" s="539">
        <v>314</v>
      </c>
      <c r="L6806" s="541" t="s">
        <v>9392</v>
      </c>
    </row>
    <row r="6807" spans="1:12" ht="25.5" hidden="1" x14ac:dyDescent="0.2">
      <c r="A6807" s="3">
        <v>6801</v>
      </c>
      <c r="B6807" s="51">
        <v>6326</v>
      </c>
      <c r="C6807" s="542" t="s">
        <v>9463</v>
      </c>
      <c r="D6807" s="51">
        <v>1</v>
      </c>
      <c r="E6807" s="51"/>
      <c r="F6807" s="97" t="s">
        <v>5902</v>
      </c>
      <c r="G6807" s="51">
        <v>40171501</v>
      </c>
      <c r="H6807" s="640">
        <v>60000</v>
      </c>
      <c r="I6807" s="68" t="s">
        <v>141</v>
      </c>
      <c r="J6807" s="382" t="s">
        <v>9332</v>
      </c>
      <c r="K6807" s="539">
        <v>314</v>
      </c>
      <c r="L6807" s="541" t="s">
        <v>9392</v>
      </c>
    </row>
    <row r="6808" spans="1:12" ht="25.5" hidden="1" x14ac:dyDescent="0.2">
      <c r="A6808" s="3">
        <v>6802</v>
      </c>
      <c r="B6808" s="51">
        <v>6326</v>
      </c>
      <c r="C6808" s="542" t="s">
        <v>9464</v>
      </c>
      <c r="D6808" s="51">
        <v>1</v>
      </c>
      <c r="E6808" s="51"/>
      <c r="F6808" s="97" t="s">
        <v>5902</v>
      </c>
      <c r="G6808" s="51">
        <v>40171501</v>
      </c>
      <c r="H6808" s="640">
        <v>115000</v>
      </c>
      <c r="I6808" s="68" t="s">
        <v>141</v>
      </c>
      <c r="J6808" s="382" t="s">
        <v>9332</v>
      </c>
      <c r="K6808" s="539">
        <v>314</v>
      </c>
      <c r="L6808" s="541" t="s">
        <v>9392</v>
      </c>
    </row>
    <row r="6809" spans="1:12" ht="25.5" hidden="1" x14ac:dyDescent="0.2">
      <c r="A6809" s="3">
        <v>6803</v>
      </c>
      <c r="B6809" s="51">
        <v>6326</v>
      </c>
      <c r="C6809" s="542" t="s">
        <v>9465</v>
      </c>
      <c r="D6809" s="51">
        <v>1</v>
      </c>
      <c r="E6809" s="51"/>
      <c r="F6809" s="97" t="s">
        <v>5902</v>
      </c>
      <c r="G6809" s="51">
        <v>40171501</v>
      </c>
      <c r="H6809" s="640">
        <v>90000</v>
      </c>
      <c r="I6809" s="68" t="s">
        <v>141</v>
      </c>
      <c r="J6809" s="382" t="s">
        <v>9332</v>
      </c>
      <c r="K6809" s="539">
        <v>314</v>
      </c>
      <c r="L6809" s="541" t="s">
        <v>9392</v>
      </c>
    </row>
    <row r="6810" spans="1:12" ht="25.5" hidden="1" x14ac:dyDescent="0.2">
      <c r="A6810" s="3">
        <v>6804</v>
      </c>
      <c r="B6810" s="51">
        <v>6326</v>
      </c>
      <c r="C6810" s="542" t="s">
        <v>9466</v>
      </c>
      <c r="D6810" s="51">
        <v>1</v>
      </c>
      <c r="E6810" s="51"/>
      <c r="F6810" s="97" t="s">
        <v>5902</v>
      </c>
      <c r="G6810" s="51">
        <v>40171501</v>
      </c>
      <c r="H6810" s="640">
        <v>120000</v>
      </c>
      <c r="I6810" s="68" t="s">
        <v>141</v>
      </c>
      <c r="J6810" s="382" t="s">
        <v>9332</v>
      </c>
      <c r="K6810" s="539">
        <v>314</v>
      </c>
      <c r="L6810" s="541" t="s">
        <v>9392</v>
      </c>
    </row>
    <row r="6811" spans="1:12" ht="25.5" hidden="1" x14ac:dyDescent="0.2">
      <c r="A6811" s="3">
        <v>6805</v>
      </c>
      <c r="B6811" s="51">
        <v>6326</v>
      </c>
      <c r="C6811" s="542" t="s">
        <v>9467</v>
      </c>
      <c r="D6811" s="51">
        <v>1</v>
      </c>
      <c r="E6811" s="51"/>
      <c r="F6811" s="97" t="s">
        <v>5902</v>
      </c>
      <c r="G6811" s="51">
        <v>40171501</v>
      </c>
      <c r="H6811" s="640">
        <v>160000</v>
      </c>
      <c r="I6811" s="68" t="s">
        <v>141</v>
      </c>
      <c r="J6811" s="382" t="s">
        <v>9332</v>
      </c>
      <c r="K6811" s="539">
        <v>314</v>
      </c>
      <c r="L6811" s="541" t="s">
        <v>9392</v>
      </c>
    </row>
    <row r="6812" spans="1:12" ht="25.5" hidden="1" x14ac:dyDescent="0.2">
      <c r="A6812" s="3">
        <v>6806</v>
      </c>
      <c r="B6812" s="51">
        <v>6326</v>
      </c>
      <c r="C6812" s="542" t="s">
        <v>9468</v>
      </c>
      <c r="D6812" s="51">
        <v>1</v>
      </c>
      <c r="E6812" s="51"/>
      <c r="F6812" s="97" t="s">
        <v>5902</v>
      </c>
      <c r="G6812" s="51">
        <v>40182401</v>
      </c>
      <c r="H6812" s="640">
        <v>75000</v>
      </c>
      <c r="I6812" s="68" t="s">
        <v>141</v>
      </c>
      <c r="J6812" s="382" t="s">
        <v>9332</v>
      </c>
      <c r="K6812" s="539">
        <v>314</v>
      </c>
      <c r="L6812" s="541" t="s">
        <v>9392</v>
      </c>
    </row>
    <row r="6813" spans="1:12" ht="25.5" hidden="1" x14ac:dyDescent="0.2">
      <c r="A6813" s="3">
        <v>6807</v>
      </c>
      <c r="B6813" s="51">
        <v>6326</v>
      </c>
      <c r="C6813" s="542" t="s">
        <v>9469</v>
      </c>
      <c r="D6813" s="51">
        <v>1</v>
      </c>
      <c r="E6813" s="51"/>
      <c r="F6813" s="97" t="s">
        <v>5902</v>
      </c>
      <c r="G6813" s="51">
        <v>40182401</v>
      </c>
      <c r="H6813" s="640">
        <v>120000</v>
      </c>
      <c r="I6813" s="68" t="s">
        <v>141</v>
      </c>
      <c r="J6813" s="382" t="s">
        <v>9332</v>
      </c>
      <c r="K6813" s="539">
        <v>314</v>
      </c>
      <c r="L6813" s="541" t="s">
        <v>9392</v>
      </c>
    </row>
    <row r="6814" spans="1:12" ht="25.5" hidden="1" x14ac:dyDescent="0.2">
      <c r="A6814" s="3">
        <v>6808</v>
      </c>
      <c r="B6814" s="51">
        <v>6326</v>
      </c>
      <c r="C6814" s="542" t="s">
        <v>9470</v>
      </c>
      <c r="D6814" s="51">
        <v>1</v>
      </c>
      <c r="E6814" s="51"/>
      <c r="F6814" s="97" t="s">
        <v>5902</v>
      </c>
      <c r="G6814" s="51">
        <v>40182401</v>
      </c>
      <c r="H6814" s="640">
        <v>160000</v>
      </c>
      <c r="I6814" s="68" t="s">
        <v>141</v>
      </c>
      <c r="J6814" s="382" t="s">
        <v>9332</v>
      </c>
      <c r="K6814" s="539">
        <v>314</v>
      </c>
      <c r="L6814" s="541" t="s">
        <v>9392</v>
      </c>
    </row>
    <row r="6815" spans="1:12" ht="25.5" hidden="1" x14ac:dyDescent="0.2">
      <c r="A6815" s="3">
        <v>6809</v>
      </c>
      <c r="B6815" s="51">
        <v>6326</v>
      </c>
      <c r="C6815" s="542" t="s">
        <v>9471</v>
      </c>
      <c r="D6815" s="51">
        <v>1</v>
      </c>
      <c r="E6815" s="51"/>
      <c r="F6815" s="97" t="s">
        <v>5902</v>
      </c>
      <c r="G6815" s="51">
        <v>40182401</v>
      </c>
      <c r="H6815" s="640">
        <v>250000</v>
      </c>
      <c r="I6815" s="68" t="s">
        <v>141</v>
      </c>
      <c r="J6815" s="382" t="s">
        <v>9332</v>
      </c>
      <c r="K6815" s="539">
        <v>314</v>
      </c>
      <c r="L6815" s="541" t="s">
        <v>9392</v>
      </c>
    </row>
    <row r="6816" spans="1:12" ht="25.5" hidden="1" x14ac:dyDescent="0.2">
      <c r="A6816" s="3">
        <v>6810</v>
      </c>
      <c r="B6816" s="51">
        <v>6326</v>
      </c>
      <c r="C6816" s="542" t="s">
        <v>9472</v>
      </c>
      <c r="D6816" s="51">
        <v>1</v>
      </c>
      <c r="E6816" s="51"/>
      <c r="F6816" s="97" t="s">
        <v>5902</v>
      </c>
      <c r="G6816" s="51">
        <v>40182401</v>
      </c>
      <c r="H6816" s="640">
        <v>330000</v>
      </c>
      <c r="I6816" s="68" t="s">
        <v>141</v>
      </c>
      <c r="J6816" s="382" t="s">
        <v>9332</v>
      </c>
      <c r="K6816" s="539">
        <v>314</v>
      </c>
      <c r="L6816" s="541" t="s">
        <v>9392</v>
      </c>
    </row>
    <row r="6817" spans="1:12" ht="25.5" hidden="1" x14ac:dyDescent="0.2">
      <c r="A6817" s="3">
        <v>6811</v>
      </c>
      <c r="B6817" s="51">
        <v>6326</v>
      </c>
      <c r="C6817" s="542" t="s">
        <v>9473</v>
      </c>
      <c r="D6817" s="51">
        <v>1</v>
      </c>
      <c r="E6817" s="51"/>
      <c r="F6817" s="97" t="s">
        <v>5902</v>
      </c>
      <c r="G6817" s="51">
        <v>40182401</v>
      </c>
      <c r="H6817" s="640">
        <v>460000</v>
      </c>
      <c r="I6817" s="68" t="s">
        <v>141</v>
      </c>
      <c r="J6817" s="382" t="s">
        <v>9332</v>
      </c>
      <c r="K6817" s="539">
        <v>314</v>
      </c>
      <c r="L6817" s="541" t="s">
        <v>9392</v>
      </c>
    </row>
    <row r="6818" spans="1:12" ht="25.5" hidden="1" x14ac:dyDescent="0.2">
      <c r="A6818" s="3">
        <v>6812</v>
      </c>
      <c r="B6818" s="51">
        <v>6326</v>
      </c>
      <c r="C6818" s="542" t="s">
        <v>9474</v>
      </c>
      <c r="D6818" s="51">
        <v>1</v>
      </c>
      <c r="E6818" s="51"/>
      <c r="F6818" s="97" t="s">
        <v>5902</v>
      </c>
      <c r="G6818" s="51">
        <v>40182401</v>
      </c>
      <c r="H6818" s="640">
        <v>800000</v>
      </c>
      <c r="I6818" s="68" t="s">
        <v>141</v>
      </c>
      <c r="J6818" s="382" t="s">
        <v>9332</v>
      </c>
      <c r="K6818" s="539">
        <v>314</v>
      </c>
      <c r="L6818" s="541" t="s">
        <v>9392</v>
      </c>
    </row>
    <row r="6819" spans="1:12" ht="25.5" hidden="1" x14ac:dyDescent="0.2">
      <c r="A6819" s="3">
        <v>6813</v>
      </c>
      <c r="B6819" s="51">
        <v>6326</v>
      </c>
      <c r="C6819" s="542" t="s">
        <v>9475</v>
      </c>
      <c r="D6819" s="51">
        <v>1</v>
      </c>
      <c r="E6819" s="51"/>
      <c r="F6819" s="97" t="s">
        <v>5902</v>
      </c>
      <c r="G6819" s="51">
        <v>40172802</v>
      </c>
      <c r="H6819" s="640">
        <v>30000</v>
      </c>
      <c r="I6819" s="68" t="s">
        <v>141</v>
      </c>
      <c r="J6819" s="382" t="s">
        <v>9332</v>
      </c>
      <c r="K6819" s="539">
        <v>314</v>
      </c>
      <c r="L6819" s="541" t="s">
        <v>9392</v>
      </c>
    </row>
    <row r="6820" spans="1:12" ht="25.5" hidden="1" x14ac:dyDescent="0.2">
      <c r="A6820" s="3">
        <v>6814</v>
      </c>
      <c r="B6820" s="51">
        <v>6326</v>
      </c>
      <c r="C6820" s="542" t="s">
        <v>9476</v>
      </c>
      <c r="D6820" s="51">
        <v>1</v>
      </c>
      <c r="E6820" s="51"/>
      <c r="F6820" s="97" t="s">
        <v>5902</v>
      </c>
      <c r="G6820" s="51">
        <v>40174613</v>
      </c>
      <c r="H6820" s="640">
        <v>30000</v>
      </c>
      <c r="I6820" s="68" t="s">
        <v>141</v>
      </c>
      <c r="J6820" s="382" t="s">
        <v>9332</v>
      </c>
      <c r="K6820" s="539">
        <v>314</v>
      </c>
      <c r="L6820" s="541" t="s">
        <v>9392</v>
      </c>
    </row>
    <row r="6821" spans="1:12" ht="25.5" hidden="1" x14ac:dyDescent="0.2">
      <c r="A6821" s="3">
        <v>6815</v>
      </c>
      <c r="B6821" s="51">
        <v>6326</v>
      </c>
      <c r="C6821" s="542" t="s">
        <v>9477</v>
      </c>
      <c r="D6821" s="51">
        <v>1</v>
      </c>
      <c r="E6821" s="51"/>
      <c r="F6821" s="97" t="s">
        <v>5902</v>
      </c>
      <c r="G6821" s="51">
        <v>40175203</v>
      </c>
      <c r="H6821" s="640">
        <v>20000</v>
      </c>
      <c r="I6821" s="68" t="s">
        <v>141</v>
      </c>
      <c r="J6821" s="382" t="s">
        <v>9332</v>
      </c>
      <c r="K6821" s="539">
        <v>314</v>
      </c>
      <c r="L6821" s="541" t="s">
        <v>9392</v>
      </c>
    </row>
    <row r="6822" spans="1:12" ht="25.5" hidden="1" x14ac:dyDescent="0.2">
      <c r="A6822" s="3">
        <v>6816</v>
      </c>
      <c r="B6822" s="51">
        <v>6326</v>
      </c>
      <c r="C6822" s="542" t="s">
        <v>9478</v>
      </c>
      <c r="D6822" s="51">
        <v>1</v>
      </c>
      <c r="E6822" s="51"/>
      <c r="F6822" s="97" t="s">
        <v>5902</v>
      </c>
      <c r="G6822" s="51">
        <v>40174997</v>
      </c>
      <c r="H6822" s="640">
        <v>15000</v>
      </c>
      <c r="I6822" s="68" t="s">
        <v>141</v>
      </c>
      <c r="J6822" s="382" t="s">
        <v>9332</v>
      </c>
      <c r="K6822" s="539">
        <v>314</v>
      </c>
      <c r="L6822" s="541" t="s">
        <v>9392</v>
      </c>
    </row>
    <row r="6823" spans="1:12" ht="25.5" hidden="1" x14ac:dyDescent="0.2">
      <c r="A6823" s="3">
        <v>6817</v>
      </c>
      <c r="B6823" s="51">
        <v>6326</v>
      </c>
      <c r="C6823" s="542" t="s">
        <v>9479</v>
      </c>
      <c r="D6823" s="51">
        <v>1</v>
      </c>
      <c r="E6823" s="51"/>
      <c r="F6823" s="97" t="s">
        <v>5902</v>
      </c>
      <c r="G6823" s="51">
        <v>40175302</v>
      </c>
      <c r="H6823" s="640">
        <v>30000</v>
      </c>
      <c r="I6823" s="68" t="s">
        <v>141</v>
      </c>
      <c r="J6823" s="382" t="s">
        <v>9332</v>
      </c>
      <c r="K6823" s="539">
        <v>314</v>
      </c>
      <c r="L6823" s="541" t="s">
        <v>9392</v>
      </c>
    </row>
    <row r="6824" spans="1:12" ht="25.5" hidden="1" x14ac:dyDescent="0.2">
      <c r="A6824" s="3">
        <v>6818</v>
      </c>
      <c r="B6824" s="51">
        <v>6326</v>
      </c>
      <c r="C6824" s="542" t="s">
        <v>9480</v>
      </c>
      <c r="D6824" s="51">
        <v>1</v>
      </c>
      <c r="E6824" s="51"/>
      <c r="F6824" s="97" t="s">
        <v>5902</v>
      </c>
      <c r="G6824" s="51">
        <v>40173311</v>
      </c>
      <c r="H6824" s="640">
        <v>30000</v>
      </c>
      <c r="I6824" s="68" t="s">
        <v>141</v>
      </c>
      <c r="J6824" s="382" t="s">
        <v>9332</v>
      </c>
      <c r="K6824" s="539">
        <v>314</v>
      </c>
      <c r="L6824" s="541" t="s">
        <v>9392</v>
      </c>
    </row>
    <row r="6825" spans="1:12" ht="25.5" hidden="1" x14ac:dyDescent="0.2">
      <c r="A6825" s="3">
        <v>6819</v>
      </c>
      <c r="B6825" s="51">
        <v>6326</v>
      </c>
      <c r="C6825" s="542" t="s">
        <v>9481</v>
      </c>
      <c r="D6825" s="51">
        <v>1</v>
      </c>
      <c r="E6825" s="51"/>
      <c r="F6825" s="97" t="s">
        <v>5902</v>
      </c>
      <c r="G6825" s="51">
        <v>40172702</v>
      </c>
      <c r="H6825" s="640">
        <v>10000</v>
      </c>
      <c r="I6825" s="68" t="s">
        <v>141</v>
      </c>
      <c r="J6825" s="382" t="s">
        <v>9332</v>
      </c>
      <c r="K6825" s="539">
        <v>314</v>
      </c>
      <c r="L6825" s="541" t="s">
        <v>9392</v>
      </c>
    </row>
    <row r="6826" spans="1:12" ht="25.5" hidden="1" x14ac:dyDescent="0.2">
      <c r="A6826" s="3">
        <v>6820</v>
      </c>
      <c r="B6826" s="51">
        <v>6326</v>
      </c>
      <c r="C6826" s="542" t="s">
        <v>9475</v>
      </c>
      <c r="D6826" s="51">
        <v>1</v>
      </c>
      <c r="E6826" s="51"/>
      <c r="F6826" s="97" t="s">
        <v>5902</v>
      </c>
      <c r="G6826" s="51">
        <v>40172802</v>
      </c>
      <c r="H6826" s="640">
        <v>30000</v>
      </c>
      <c r="I6826" s="68" t="s">
        <v>141</v>
      </c>
      <c r="J6826" s="382" t="s">
        <v>9332</v>
      </c>
      <c r="K6826" s="539">
        <v>314</v>
      </c>
      <c r="L6826" s="541" t="s">
        <v>9392</v>
      </c>
    </row>
    <row r="6827" spans="1:12" ht="25.5" hidden="1" x14ac:dyDescent="0.2">
      <c r="A6827" s="3">
        <v>6821</v>
      </c>
      <c r="B6827" s="51">
        <v>6326</v>
      </c>
      <c r="C6827" s="542" t="s">
        <v>9476</v>
      </c>
      <c r="D6827" s="51">
        <v>1</v>
      </c>
      <c r="E6827" s="51"/>
      <c r="F6827" s="97" t="s">
        <v>5902</v>
      </c>
      <c r="G6827" s="51">
        <v>40174613</v>
      </c>
      <c r="H6827" s="640">
        <v>30000</v>
      </c>
      <c r="I6827" s="68" t="s">
        <v>141</v>
      </c>
      <c r="J6827" s="382" t="s">
        <v>9332</v>
      </c>
      <c r="K6827" s="539">
        <v>314</v>
      </c>
      <c r="L6827" s="541" t="s">
        <v>9392</v>
      </c>
    </row>
    <row r="6828" spans="1:12" ht="25.5" hidden="1" x14ac:dyDescent="0.2">
      <c r="A6828" s="3">
        <v>6822</v>
      </c>
      <c r="B6828" s="51">
        <v>6326</v>
      </c>
      <c r="C6828" s="542" t="s">
        <v>9477</v>
      </c>
      <c r="D6828" s="51">
        <v>1</v>
      </c>
      <c r="E6828" s="51"/>
      <c r="F6828" s="97" t="s">
        <v>5902</v>
      </c>
      <c r="G6828" s="51">
        <v>40175203</v>
      </c>
      <c r="H6828" s="640">
        <v>20000</v>
      </c>
      <c r="I6828" s="68" t="s">
        <v>141</v>
      </c>
      <c r="J6828" s="382" t="s">
        <v>9332</v>
      </c>
      <c r="K6828" s="539">
        <v>314</v>
      </c>
      <c r="L6828" s="541" t="s">
        <v>9392</v>
      </c>
    </row>
    <row r="6829" spans="1:12" ht="25.5" hidden="1" x14ac:dyDescent="0.2">
      <c r="A6829" s="3">
        <v>6823</v>
      </c>
      <c r="B6829" s="51">
        <v>6326</v>
      </c>
      <c r="C6829" s="542" t="s">
        <v>9478</v>
      </c>
      <c r="D6829" s="51">
        <v>1</v>
      </c>
      <c r="E6829" s="51"/>
      <c r="F6829" s="97" t="s">
        <v>5902</v>
      </c>
      <c r="G6829" s="51">
        <v>40174997</v>
      </c>
      <c r="H6829" s="640">
        <v>30000</v>
      </c>
      <c r="I6829" s="68" t="s">
        <v>141</v>
      </c>
      <c r="J6829" s="382" t="s">
        <v>9332</v>
      </c>
      <c r="K6829" s="539">
        <v>314</v>
      </c>
      <c r="L6829" s="541" t="s">
        <v>9392</v>
      </c>
    </row>
    <row r="6830" spans="1:12" ht="25.5" hidden="1" x14ac:dyDescent="0.2">
      <c r="A6830" s="3">
        <v>6824</v>
      </c>
      <c r="B6830" s="51">
        <v>6326</v>
      </c>
      <c r="C6830" s="542" t="s">
        <v>9479</v>
      </c>
      <c r="D6830" s="51">
        <v>1</v>
      </c>
      <c r="E6830" s="51"/>
      <c r="F6830" s="97" t="s">
        <v>5902</v>
      </c>
      <c r="G6830" s="51">
        <v>40175302</v>
      </c>
      <c r="H6830" s="640">
        <v>20000</v>
      </c>
      <c r="I6830" s="68" t="s">
        <v>141</v>
      </c>
      <c r="J6830" s="382" t="s">
        <v>9332</v>
      </c>
      <c r="K6830" s="539">
        <v>314</v>
      </c>
      <c r="L6830" s="541" t="s">
        <v>9392</v>
      </c>
    </row>
    <row r="6831" spans="1:12" ht="25.5" hidden="1" x14ac:dyDescent="0.2">
      <c r="A6831" s="3">
        <v>6825</v>
      </c>
      <c r="B6831" s="51">
        <v>6326</v>
      </c>
      <c r="C6831" s="542" t="s">
        <v>9480</v>
      </c>
      <c r="D6831" s="51">
        <v>1</v>
      </c>
      <c r="E6831" s="51"/>
      <c r="F6831" s="97" t="s">
        <v>5902</v>
      </c>
      <c r="G6831" s="51">
        <v>40173311</v>
      </c>
      <c r="H6831" s="640">
        <v>40000</v>
      </c>
      <c r="I6831" s="68" t="s">
        <v>141</v>
      </c>
      <c r="J6831" s="382" t="s">
        <v>9332</v>
      </c>
      <c r="K6831" s="539">
        <v>314</v>
      </c>
      <c r="L6831" s="541" t="s">
        <v>9392</v>
      </c>
    </row>
    <row r="6832" spans="1:12" ht="25.5" hidden="1" x14ac:dyDescent="0.2">
      <c r="A6832" s="3">
        <v>6826</v>
      </c>
      <c r="B6832" s="51">
        <v>6326</v>
      </c>
      <c r="C6832" s="542" t="s">
        <v>9481</v>
      </c>
      <c r="D6832" s="51">
        <v>1</v>
      </c>
      <c r="E6832" s="51"/>
      <c r="F6832" s="97" t="s">
        <v>5902</v>
      </c>
      <c r="G6832" s="51">
        <v>40172702</v>
      </c>
      <c r="H6832" s="640">
        <v>15000</v>
      </c>
      <c r="I6832" s="68" t="s">
        <v>141</v>
      </c>
      <c r="J6832" s="382" t="s">
        <v>9332</v>
      </c>
      <c r="K6832" s="539">
        <v>314</v>
      </c>
      <c r="L6832" s="541" t="s">
        <v>9392</v>
      </c>
    </row>
    <row r="6833" spans="1:12" ht="25.5" hidden="1" x14ac:dyDescent="0.2">
      <c r="A6833" s="3">
        <v>6827</v>
      </c>
      <c r="B6833" s="51">
        <v>6326</v>
      </c>
      <c r="C6833" s="542" t="s">
        <v>9482</v>
      </c>
      <c r="D6833" s="51">
        <v>1</v>
      </c>
      <c r="E6833" s="51"/>
      <c r="F6833" s="97" t="s">
        <v>5902</v>
      </c>
      <c r="G6833" s="51">
        <v>40141607</v>
      </c>
      <c r="H6833" s="640">
        <v>40000</v>
      </c>
      <c r="I6833" s="68" t="s">
        <v>141</v>
      </c>
      <c r="J6833" s="382" t="s">
        <v>9332</v>
      </c>
      <c r="K6833" s="539">
        <v>314</v>
      </c>
      <c r="L6833" s="541" t="s">
        <v>9392</v>
      </c>
    </row>
    <row r="6834" spans="1:12" ht="25.5" hidden="1" x14ac:dyDescent="0.2">
      <c r="A6834" s="3">
        <v>6828</v>
      </c>
      <c r="B6834" s="51">
        <v>6326</v>
      </c>
      <c r="C6834" s="542" t="s">
        <v>9475</v>
      </c>
      <c r="D6834" s="51">
        <v>1</v>
      </c>
      <c r="E6834" s="51"/>
      <c r="F6834" s="97" t="s">
        <v>5902</v>
      </c>
      <c r="G6834" s="51">
        <v>40172807</v>
      </c>
      <c r="H6834" s="640">
        <v>50000</v>
      </c>
      <c r="I6834" s="68" t="s">
        <v>141</v>
      </c>
      <c r="J6834" s="382" t="s">
        <v>9332</v>
      </c>
      <c r="K6834" s="539">
        <v>314</v>
      </c>
      <c r="L6834" s="541" t="s">
        <v>9392</v>
      </c>
    </row>
    <row r="6835" spans="1:12" ht="25.5" hidden="1" x14ac:dyDescent="0.2">
      <c r="A6835" s="3">
        <v>6829</v>
      </c>
      <c r="B6835" s="51">
        <v>6326</v>
      </c>
      <c r="C6835" s="542" t="s">
        <v>9476</v>
      </c>
      <c r="D6835" s="51">
        <v>1</v>
      </c>
      <c r="E6835" s="51"/>
      <c r="F6835" s="97" t="s">
        <v>5902</v>
      </c>
      <c r="G6835" s="51">
        <v>40174607</v>
      </c>
      <c r="H6835" s="640">
        <v>50000</v>
      </c>
      <c r="I6835" s="68" t="s">
        <v>141</v>
      </c>
      <c r="J6835" s="382" t="s">
        <v>9332</v>
      </c>
      <c r="K6835" s="539">
        <v>314</v>
      </c>
      <c r="L6835" s="541" t="s">
        <v>9392</v>
      </c>
    </row>
    <row r="6836" spans="1:12" ht="25.5" hidden="1" x14ac:dyDescent="0.2">
      <c r="A6836" s="3">
        <v>6830</v>
      </c>
      <c r="B6836" s="51">
        <v>6326</v>
      </c>
      <c r="C6836" s="542" t="s">
        <v>9478</v>
      </c>
      <c r="D6836" s="51">
        <v>1</v>
      </c>
      <c r="E6836" s="51"/>
      <c r="F6836" s="97" t="s">
        <v>5902</v>
      </c>
      <c r="G6836" s="51">
        <v>40174907</v>
      </c>
      <c r="H6836" s="640">
        <v>30000</v>
      </c>
      <c r="I6836" s="68" t="s">
        <v>141</v>
      </c>
      <c r="J6836" s="382" t="s">
        <v>9332</v>
      </c>
      <c r="K6836" s="539">
        <v>314</v>
      </c>
      <c r="L6836" s="541" t="s">
        <v>9392</v>
      </c>
    </row>
    <row r="6837" spans="1:12" ht="25.5" hidden="1" x14ac:dyDescent="0.2">
      <c r="A6837" s="3">
        <v>6831</v>
      </c>
      <c r="B6837" s="51">
        <v>6326</v>
      </c>
      <c r="C6837" s="542" t="s">
        <v>9479</v>
      </c>
      <c r="D6837" s="51">
        <v>1</v>
      </c>
      <c r="E6837" s="51"/>
      <c r="F6837" s="97" t="s">
        <v>5902</v>
      </c>
      <c r="G6837" s="51">
        <v>40175302</v>
      </c>
      <c r="H6837" s="640">
        <v>40000</v>
      </c>
      <c r="I6837" s="68" t="s">
        <v>141</v>
      </c>
      <c r="J6837" s="382" t="s">
        <v>9332</v>
      </c>
      <c r="K6837" s="539">
        <v>314</v>
      </c>
      <c r="L6837" s="541" t="s">
        <v>9392</v>
      </c>
    </row>
    <row r="6838" spans="1:12" ht="25.5" hidden="1" x14ac:dyDescent="0.2">
      <c r="A6838" s="3">
        <v>6832</v>
      </c>
      <c r="B6838" s="51">
        <v>6326</v>
      </c>
      <c r="C6838" s="542" t="s">
        <v>9480</v>
      </c>
      <c r="D6838" s="51">
        <v>1</v>
      </c>
      <c r="E6838" s="51"/>
      <c r="F6838" s="97" t="s">
        <v>5902</v>
      </c>
      <c r="G6838" s="51">
        <v>40173303</v>
      </c>
      <c r="H6838" s="640">
        <v>50000</v>
      </c>
      <c r="I6838" s="68" t="s">
        <v>141</v>
      </c>
      <c r="J6838" s="382" t="s">
        <v>9332</v>
      </c>
      <c r="K6838" s="539">
        <v>314</v>
      </c>
      <c r="L6838" s="541" t="s">
        <v>9392</v>
      </c>
    </row>
    <row r="6839" spans="1:12" ht="25.5" hidden="1" x14ac:dyDescent="0.2">
      <c r="A6839" s="3">
        <v>6833</v>
      </c>
      <c r="B6839" s="51">
        <v>6326</v>
      </c>
      <c r="C6839" s="542" t="s">
        <v>9481</v>
      </c>
      <c r="D6839" s="51">
        <v>1</v>
      </c>
      <c r="E6839" s="51"/>
      <c r="F6839" s="97" t="s">
        <v>5902</v>
      </c>
      <c r="G6839" s="51">
        <v>40172707</v>
      </c>
      <c r="H6839" s="640">
        <v>15000</v>
      </c>
      <c r="I6839" s="68" t="s">
        <v>141</v>
      </c>
      <c r="J6839" s="382" t="s">
        <v>9332</v>
      </c>
      <c r="K6839" s="539">
        <v>314</v>
      </c>
      <c r="L6839" s="541" t="s">
        <v>9392</v>
      </c>
    </row>
    <row r="6840" spans="1:12" ht="25.5" hidden="1" x14ac:dyDescent="0.2">
      <c r="A6840" s="3">
        <v>6834</v>
      </c>
      <c r="B6840" s="51">
        <v>6326</v>
      </c>
      <c r="C6840" s="542" t="s">
        <v>9482</v>
      </c>
      <c r="D6840" s="51">
        <v>1</v>
      </c>
      <c r="E6840" s="51"/>
      <c r="F6840" s="97" t="s">
        <v>5902</v>
      </c>
      <c r="G6840" s="51">
        <v>40141607</v>
      </c>
      <c r="H6840" s="640">
        <v>50000</v>
      </c>
      <c r="I6840" s="68" t="s">
        <v>141</v>
      </c>
      <c r="J6840" s="382" t="s">
        <v>9332</v>
      </c>
      <c r="K6840" s="539">
        <v>314</v>
      </c>
      <c r="L6840" s="541" t="s">
        <v>9392</v>
      </c>
    </row>
    <row r="6841" spans="1:12" ht="25.5" hidden="1" x14ac:dyDescent="0.2">
      <c r="A6841" s="3">
        <v>6835</v>
      </c>
      <c r="B6841" s="51">
        <v>6326</v>
      </c>
      <c r="C6841" s="542" t="s">
        <v>9483</v>
      </c>
      <c r="D6841" s="51">
        <v>1</v>
      </c>
      <c r="E6841" s="51"/>
      <c r="F6841" s="97" t="s">
        <v>5902</v>
      </c>
      <c r="G6841" s="51">
        <v>30102003</v>
      </c>
      <c r="H6841" s="640">
        <v>100000</v>
      </c>
      <c r="I6841" s="68" t="s">
        <v>141</v>
      </c>
      <c r="J6841" s="382" t="s">
        <v>9332</v>
      </c>
      <c r="K6841" s="539">
        <v>314</v>
      </c>
      <c r="L6841" s="541" t="s">
        <v>9392</v>
      </c>
    </row>
    <row r="6842" spans="1:12" ht="25.5" hidden="1" x14ac:dyDescent="0.2">
      <c r="A6842" s="3">
        <v>6836</v>
      </c>
      <c r="B6842" s="51">
        <v>6326</v>
      </c>
      <c r="C6842" s="542" t="s">
        <v>9484</v>
      </c>
      <c r="D6842" s="51">
        <v>1</v>
      </c>
      <c r="E6842" s="51"/>
      <c r="F6842" s="97" t="s">
        <v>5902</v>
      </c>
      <c r="G6842" s="51">
        <v>30102003</v>
      </c>
      <c r="H6842" s="640">
        <v>100000</v>
      </c>
      <c r="I6842" s="68" t="s">
        <v>141</v>
      </c>
      <c r="J6842" s="382" t="s">
        <v>9332</v>
      </c>
      <c r="K6842" s="539">
        <v>314</v>
      </c>
      <c r="L6842" s="541" t="s">
        <v>9392</v>
      </c>
    </row>
    <row r="6843" spans="1:12" ht="25.5" hidden="1" x14ac:dyDescent="0.2">
      <c r="A6843" s="3">
        <v>6837</v>
      </c>
      <c r="B6843" s="51">
        <v>6326</v>
      </c>
      <c r="C6843" s="542" t="s">
        <v>9485</v>
      </c>
      <c r="D6843" s="51">
        <v>1</v>
      </c>
      <c r="E6843" s="51"/>
      <c r="F6843" s="97" t="s">
        <v>5902</v>
      </c>
      <c r="G6843" s="51">
        <v>30102005</v>
      </c>
      <c r="H6843" s="640">
        <v>150000</v>
      </c>
      <c r="I6843" s="68" t="s">
        <v>141</v>
      </c>
      <c r="J6843" s="382" t="s">
        <v>9332</v>
      </c>
      <c r="K6843" s="539">
        <v>314</v>
      </c>
      <c r="L6843" s="541" t="s">
        <v>9392</v>
      </c>
    </row>
    <row r="6844" spans="1:12" ht="25.5" hidden="1" x14ac:dyDescent="0.2">
      <c r="A6844" s="3">
        <v>6838</v>
      </c>
      <c r="B6844" s="51">
        <v>6326</v>
      </c>
      <c r="C6844" s="542" t="s">
        <v>9486</v>
      </c>
      <c r="D6844" s="51">
        <v>1</v>
      </c>
      <c r="E6844" s="51"/>
      <c r="F6844" s="97" t="s">
        <v>5902</v>
      </c>
      <c r="G6844" s="51">
        <v>30103405</v>
      </c>
      <c r="H6844" s="640">
        <v>100000</v>
      </c>
      <c r="I6844" s="68" t="s">
        <v>141</v>
      </c>
      <c r="J6844" s="382" t="s">
        <v>9332</v>
      </c>
      <c r="K6844" s="539">
        <v>314</v>
      </c>
      <c r="L6844" s="541" t="s">
        <v>9392</v>
      </c>
    </row>
    <row r="6845" spans="1:12" ht="25.5" hidden="1" x14ac:dyDescent="0.2">
      <c r="A6845" s="3">
        <v>6839</v>
      </c>
      <c r="B6845" s="51">
        <v>6326</v>
      </c>
      <c r="C6845" s="542" t="s">
        <v>9381</v>
      </c>
      <c r="D6845" s="51">
        <v>1</v>
      </c>
      <c r="E6845" s="51"/>
      <c r="F6845" s="97" t="s">
        <v>5902</v>
      </c>
      <c r="G6845" s="51">
        <v>30102004</v>
      </c>
      <c r="H6845" s="640">
        <v>80000</v>
      </c>
      <c r="I6845" s="68" t="s">
        <v>141</v>
      </c>
      <c r="J6845" s="382" t="s">
        <v>9332</v>
      </c>
      <c r="K6845" s="539">
        <v>314</v>
      </c>
      <c r="L6845" s="541" t="s">
        <v>9392</v>
      </c>
    </row>
    <row r="6846" spans="1:12" ht="25.5" hidden="1" x14ac:dyDescent="0.2">
      <c r="A6846" s="3">
        <v>6840</v>
      </c>
      <c r="B6846" s="51">
        <v>6326</v>
      </c>
      <c r="C6846" s="542" t="s">
        <v>9487</v>
      </c>
      <c r="D6846" s="51">
        <v>1</v>
      </c>
      <c r="E6846" s="51"/>
      <c r="F6846" s="97" t="s">
        <v>5902</v>
      </c>
      <c r="G6846" s="51">
        <v>31162906</v>
      </c>
      <c r="H6846" s="640">
        <v>30000</v>
      </c>
      <c r="I6846" s="68" t="s">
        <v>141</v>
      </c>
      <c r="J6846" s="382" t="s">
        <v>9332</v>
      </c>
      <c r="K6846" s="539">
        <v>314</v>
      </c>
      <c r="L6846" s="541" t="s">
        <v>9392</v>
      </c>
    </row>
    <row r="6847" spans="1:12" ht="25.5" hidden="1" x14ac:dyDescent="0.2">
      <c r="A6847" s="3">
        <v>6841</v>
      </c>
      <c r="B6847" s="51">
        <v>6326</v>
      </c>
      <c r="C6847" s="542" t="s">
        <v>9488</v>
      </c>
      <c r="D6847" s="51">
        <v>1</v>
      </c>
      <c r="E6847" s="51"/>
      <c r="F6847" s="97" t="s">
        <v>5902</v>
      </c>
      <c r="G6847" s="51">
        <v>31161502</v>
      </c>
      <c r="H6847" s="640">
        <v>15000</v>
      </c>
      <c r="I6847" s="68" t="s">
        <v>141</v>
      </c>
      <c r="J6847" s="382" t="s">
        <v>9332</v>
      </c>
      <c r="K6847" s="539">
        <v>314</v>
      </c>
      <c r="L6847" s="541" t="s">
        <v>9392</v>
      </c>
    </row>
    <row r="6848" spans="1:12" ht="25.5" hidden="1" x14ac:dyDescent="0.2">
      <c r="A6848" s="3">
        <v>6842</v>
      </c>
      <c r="B6848" s="51">
        <v>6326</v>
      </c>
      <c r="C6848" s="542" t="s">
        <v>9489</v>
      </c>
      <c r="D6848" s="51">
        <v>1</v>
      </c>
      <c r="E6848" s="51"/>
      <c r="F6848" s="97" t="s">
        <v>5902</v>
      </c>
      <c r="G6848" s="51">
        <v>31161502</v>
      </c>
      <c r="H6848" s="640">
        <v>80000</v>
      </c>
      <c r="I6848" s="68" t="s">
        <v>141</v>
      </c>
      <c r="J6848" s="382" t="s">
        <v>9332</v>
      </c>
      <c r="K6848" s="539">
        <v>314</v>
      </c>
      <c r="L6848" s="541" t="s">
        <v>9392</v>
      </c>
    </row>
    <row r="6849" spans="1:12" ht="25.5" hidden="1" x14ac:dyDescent="0.2">
      <c r="A6849" s="3">
        <v>6843</v>
      </c>
      <c r="B6849" s="51">
        <v>6326</v>
      </c>
      <c r="C6849" s="542" t="s">
        <v>9490</v>
      </c>
      <c r="D6849" s="51">
        <v>1</v>
      </c>
      <c r="E6849" s="51"/>
      <c r="F6849" s="97" t="s">
        <v>5902</v>
      </c>
      <c r="G6849" s="51">
        <v>30101503</v>
      </c>
      <c r="H6849" s="640">
        <v>20000</v>
      </c>
      <c r="I6849" s="68" t="s">
        <v>141</v>
      </c>
      <c r="J6849" s="382" t="s">
        <v>9332</v>
      </c>
      <c r="K6849" s="539">
        <v>314</v>
      </c>
      <c r="L6849" s="541" t="s">
        <v>9392</v>
      </c>
    </row>
    <row r="6850" spans="1:12" ht="25.5" hidden="1" x14ac:dyDescent="0.2">
      <c r="A6850" s="3">
        <v>6844</v>
      </c>
      <c r="B6850" s="51">
        <v>6326</v>
      </c>
      <c r="C6850" s="542" t="s">
        <v>9491</v>
      </c>
      <c r="D6850" s="51">
        <v>1</v>
      </c>
      <c r="E6850" s="51"/>
      <c r="F6850" s="97" t="s">
        <v>5902</v>
      </c>
      <c r="G6850" s="51">
        <v>30101503</v>
      </c>
      <c r="H6850" s="640">
        <v>50000</v>
      </c>
      <c r="I6850" s="68" t="s">
        <v>141</v>
      </c>
      <c r="J6850" s="382" t="s">
        <v>9332</v>
      </c>
      <c r="K6850" s="539">
        <v>314</v>
      </c>
      <c r="L6850" s="541" t="s">
        <v>9392</v>
      </c>
    </row>
    <row r="6851" spans="1:12" ht="25.5" hidden="1" x14ac:dyDescent="0.2">
      <c r="A6851" s="3">
        <v>6845</v>
      </c>
      <c r="B6851" s="51">
        <v>6326</v>
      </c>
      <c r="C6851" s="542" t="s">
        <v>9492</v>
      </c>
      <c r="D6851" s="51">
        <v>1</v>
      </c>
      <c r="E6851" s="51"/>
      <c r="F6851" s="97" t="s">
        <v>5902</v>
      </c>
      <c r="G6851" s="51">
        <v>30101503</v>
      </c>
      <c r="H6851" s="640">
        <v>30000</v>
      </c>
      <c r="I6851" s="68" t="s">
        <v>141</v>
      </c>
      <c r="J6851" s="382" t="s">
        <v>9332</v>
      </c>
      <c r="K6851" s="539">
        <v>314</v>
      </c>
      <c r="L6851" s="541" t="s">
        <v>9392</v>
      </c>
    </row>
    <row r="6852" spans="1:12" ht="25.5" hidden="1" x14ac:dyDescent="0.2">
      <c r="A6852" s="3">
        <v>6846</v>
      </c>
      <c r="B6852" s="51">
        <v>6326</v>
      </c>
      <c r="C6852" s="542" t="s">
        <v>9493</v>
      </c>
      <c r="D6852" s="51">
        <v>1</v>
      </c>
      <c r="E6852" s="51"/>
      <c r="F6852" s="97" t="s">
        <v>5902</v>
      </c>
      <c r="G6852" s="51">
        <v>30102404</v>
      </c>
      <c r="H6852" s="640">
        <v>20000</v>
      </c>
      <c r="I6852" s="68" t="s">
        <v>141</v>
      </c>
      <c r="J6852" s="382" t="s">
        <v>9332</v>
      </c>
      <c r="K6852" s="539">
        <v>314</v>
      </c>
      <c r="L6852" s="541" t="s">
        <v>9392</v>
      </c>
    </row>
    <row r="6853" spans="1:12" ht="25.5" hidden="1" x14ac:dyDescent="0.2">
      <c r="A6853" s="3">
        <v>6847</v>
      </c>
      <c r="B6853" s="51">
        <v>6326</v>
      </c>
      <c r="C6853" s="540" t="s">
        <v>9494</v>
      </c>
      <c r="D6853" s="51">
        <v>1</v>
      </c>
      <c r="E6853" s="51"/>
      <c r="F6853" s="97" t="s">
        <v>5902</v>
      </c>
      <c r="G6853" s="51">
        <v>11122001</v>
      </c>
      <c r="H6853" s="640">
        <v>20000</v>
      </c>
      <c r="I6853" s="68" t="s">
        <v>2177</v>
      </c>
      <c r="J6853" s="382" t="s">
        <v>9332</v>
      </c>
      <c r="K6853" s="539">
        <v>319</v>
      </c>
      <c r="L6853" s="541" t="s">
        <v>9392</v>
      </c>
    </row>
    <row r="6854" spans="1:12" ht="25.5" hidden="1" x14ac:dyDescent="0.2">
      <c r="A6854" s="3">
        <v>6848</v>
      </c>
      <c r="B6854" s="51">
        <v>6326</v>
      </c>
      <c r="C6854" s="540" t="s">
        <v>9495</v>
      </c>
      <c r="D6854" s="51">
        <v>1</v>
      </c>
      <c r="E6854" s="51"/>
      <c r="F6854" s="97" t="s">
        <v>5902</v>
      </c>
      <c r="G6854" s="51">
        <v>30103605</v>
      </c>
      <c r="H6854" s="640">
        <v>10000</v>
      </c>
      <c r="I6854" s="68" t="s">
        <v>2177</v>
      </c>
      <c r="J6854" s="382" t="s">
        <v>9332</v>
      </c>
      <c r="K6854" s="539">
        <v>319</v>
      </c>
      <c r="L6854" s="541" t="s">
        <v>9392</v>
      </c>
    </row>
    <row r="6855" spans="1:12" ht="25.5" hidden="1" x14ac:dyDescent="0.2">
      <c r="A6855" s="3">
        <v>6849</v>
      </c>
      <c r="B6855" s="51">
        <v>6326</v>
      </c>
      <c r="C6855" s="540" t="s">
        <v>9496</v>
      </c>
      <c r="D6855" s="51">
        <v>1</v>
      </c>
      <c r="E6855" s="51"/>
      <c r="F6855" s="97" t="s">
        <v>5902</v>
      </c>
      <c r="G6855" s="51">
        <v>30103605</v>
      </c>
      <c r="H6855" s="640">
        <v>20000</v>
      </c>
      <c r="I6855" s="68" t="s">
        <v>2177</v>
      </c>
      <c r="J6855" s="382" t="s">
        <v>9332</v>
      </c>
      <c r="K6855" s="539">
        <v>319</v>
      </c>
      <c r="L6855" s="541" t="s">
        <v>9392</v>
      </c>
    </row>
    <row r="6856" spans="1:12" ht="25.5" hidden="1" x14ac:dyDescent="0.2">
      <c r="A6856" s="3">
        <v>6850</v>
      </c>
      <c r="B6856" s="51">
        <v>6326</v>
      </c>
      <c r="C6856" s="542" t="s">
        <v>9497</v>
      </c>
      <c r="D6856" s="51">
        <v>1</v>
      </c>
      <c r="E6856" s="51"/>
      <c r="F6856" s="97" t="s">
        <v>5902</v>
      </c>
      <c r="G6856" s="51">
        <v>27112838</v>
      </c>
      <c r="H6856" s="640">
        <v>50000</v>
      </c>
      <c r="I6856" s="68" t="s">
        <v>2178</v>
      </c>
      <c r="J6856" s="382" t="s">
        <v>9332</v>
      </c>
      <c r="K6856" s="539">
        <v>324</v>
      </c>
      <c r="L6856" s="541" t="s">
        <v>9392</v>
      </c>
    </row>
    <row r="6857" spans="1:12" ht="25.5" hidden="1" x14ac:dyDescent="0.2">
      <c r="A6857" s="3">
        <v>6851</v>
      </c>
      <c r="B6857" s="51">
        <v>6326</v>
      </c>
      <c r="C6857" s="542" t="s">
        <v>9498</v>
      </c>
      <c r="D6857" s="51">
        <v>1</v>
      </c>
      <c r="E6857" s="51"/>
      <c r="F6857" s="97" t="s">
        <v>5902</v>
      </c>
      <c r="G6857" s="51">
        <v>27112838</v>
      </c>
      <c r="H6857" s="640">
        <v>50000</v>
      </c>
      <c r="I6857" s="68" t="s">
        <v>2178</v>
      </c>
      <c r="J6857" s="382" t="s">
        <v>9332</v>
      </c>
      <c r="K6857" s="539">
        <v>324</v>
      </c>
      <c r="L6857" s="541" t="s">
        <v>9392</v>
      </c>
    </row>
    <row r="6858" spans="1:12" ht="25.5" hidden="1" x14ac:dyDescent="0.2">
      <c r="A6858" s="3">
        <v>6852</v>
      </c>
      <c r="B6858" s="51">
        <v>6326</v>
      </c>
      <c r="C6858" s="542" t="s">
        <v>9499</v>
      </c>
      <c r="D6858" s="51">
        <v>1</v>
      </c>
      <c r="E6858" s="51"/>
      <c r="F6858" s="97" t="s">
        <v>5902</v>
      </c>
      <c r="G6858" s="51">
        <v>27112838</v>
      </c>
      <c r="H6858" s="640">
        <v>50000</v>
      </c>
      <c r="I6858" s="68" t="s">
        <v>2178</v>
      </c>
      <c r="J6858" s="382" t="s">
        <v>9332</v>
      </c>
      <c r="K6858" s="539">
        <v>324</v>
      </c>
      <c r="L6858" s="541" t="s">
        <v>9392</v>
      </c>
    </row>
    <row r="6859" spans="1:12" ht="25.5" hidden="1" x14ac:dyDescent="0.2">
      <c r="A6859" s="3">
        <v>6853</v>
      </c>
      <c r="B6859" s="51">
        <v>6326</v>
      </c>
      <c r="C6859" s="542" t="s">
        <v>9500</v>
      </c>
      <c r="D6859" s="51">
        <v>1</v>
      </c>
      <c r="E6859" s="51"/>
      <c r="F6859" s="97" t="s">
        <v>5902</v>
      </c>
      <c r="G6859" s="51">
        <v>31162701</v>
      </c>
      <c r="H6859" s="640">
        <v>250000</v>
      </c>
      <c r="I6859" s="68" t="s">
        <v>2178</v>
      </c>
      <c r="J6859" s="382" t="s">
        <v>9332</v>
      </c>
      <c r="K6859" s="539">
        <v>324</v>
      </c>
      <c r="L6859" s="541" t="s">
        <v>9392</v>
      </c>
    </row>
    <row r="6860" spans="1:12" ht="25.5" hidden="1" x14ac:dyDescent="0.2">
      <c r="A6860" s="3">
        <v>6854</v>
      </c>
      <c r="B6860" s="51">
        <v>6326</v>
      </c>
      <c r="C6860" s="542" t="s">
        <v>9501</v>
      </c>
      <c r="D6860" s="51">
        <v>1</v>
      </c>
      <c r="E6860" s="51"/>
      <c r="F6860" s="97" t="s">
        <v>5902</v>
      </c>
      <c r="G6860" s="51">
        <v>40171517</v>
      </c>
      <c r="H6860" s="640">
        <v>15000</v>
      </c>
      <c r="I6860" s="68" t="s">
        <v>2178</v>
      </c>
      <c r="J6860" s="382" t="s">
        <v>9332</v>
      </c>
      <c r="K6860" s="539">
        <v>324</v>
      </c>
      <c r="L6860" s="541" t="s">
        <v>9392</v>
      </c>
    </row>
    <row r="6861" spans="1:12" ht="25.5" hidden="1" x14ac:dyDescent="0.2">
      <c r="A6861" s="3">
        <v>6855</v>
      </c>
      <c r="B6861" s="51">
        <v>6326</v>
      </c>
      <c r="C6861" s="542" t="s">
        <v>9502</v>
      </c>
      <c r="D6861" s="51">
        <v>1</v>
      </c>
      <c r="E6861" s="51"/>
      <c r="F6861" s="97" t="s">
        <v>5902</v>
      </c>
      <c r="G6861" s="51">
        <v>40171517</v>
      </c>
      <c r="H6861" s="640">
        <v>20000</v>
      </c>
      <c r="I6861" s="68" t="s">
        <v>2178</v>
      </c>
      <c r="J6861" s="382" t="s">
        <v>9332</v>
      </c>
      <c r="K6861" s="539">
        <v>324</v>
      </c>
      <c r="L6861" s="541" t="s">
        <v>9392</v>
      </c>
    </row>
    <row r="6862" spans="1:12" ht="25.5" hidden="1" x14ac:dyDescent="0.2">
      <c r="A6862" s="3">
        <v>6856</v>
      </c>
      <c r="B6862" s="51">
        <v>6326</v>
      </c>
      <c r="C6862" s="542" t="s">
        <v>9503</v>
      </c>
      <c r="D6862" s="51">
        <v>1</v>
      </c>
      <c r="E6862" s="51"/>
      <c r="F6862" s="97" t="s">
        <v>5902</v>
      </c>
      <c r="G6862" s="51">
        <v>40171517</v>
      </c>
      <c r="H6862" s="640">
        <v>30000</v>
      </c>
      <c r="I6862" s="68" t="s">
        <v>2178</v>
      </c>
      <c r="J6862" s="382" t="s">
        <v>9332</v>
      </c>
      <c r="K6862" s="539">
        <v>324</v>
      </c>
      <c r="L6862" s="541" t="s">
        <v>9392</v>
      </c>
    </row>
    <row r="6863" spans="1:12" ht="25.5" hidden="1" x14ac:dyDescent="0.2">
      <c r="A6863" s="3">
        <v>6857</v>
      </c>
      <c r="B6863" s="51">
        <v>6326</v>
      </c>
      <c r="C6863" s="542" t="s">
        <v>9504</v>
      </c>
      <c r="D6863" s="51">
        <v>1</v>
      </c>
      <c r="E6863" s="51"/>
      <c r="F6863" s="97" t="s">
        <v>5902</v>
      </c>
      <c r="G6863" s="51">
        <v>40171517</v>
      </c>
      <c r="H6863" s="640">
        <v>30000</v>
      </c>
      <c r="I6863" s="68" t="s">
        <v>2178</v>
      </c>
      <c r="J6863" s="382" t="s">
        <v>9332</v>
      </c>
      <c r="K6863" s="539">
        <v>324</v>
      </c>
      <c r="L6863" s="541" t="s">
        <v>9392</v>
      </c>
    </row>
    <row r="6864" spans="1:12" ht="25.5" hidden="1" x14ac:dyDescent="0.2">
      <c r="A6864" s="3">
        <v>6858</v>
      </c>
      <c r="B6864" s="51">
        <v>6326</v>
      </c>
      <c r="C6864" s="542" t="s">
        <v>9505</v>
      </c>
      <c r="D6864" s="51">
        <v>1</v>
      </c>
      <c r="E6864" s="51"/>
      <c r="F6864" s="97" t="s">
        <v>5902</v>
      </c>
      <c r="G6864" s="51">
        <v>40171517</v>
      </c>
      <c r="H6864" s="640">
        <v>40000</v>
      </c>
      <c r="I6864" s="68" t="s">
        <v>2178</v>
      </c>
      <c r="J6864" s="382" t="s">
        <v>9332</v>
      </c>
      <c r="K6864" s="539">
        <v>324</v>
      </c>
      <c r="L6864" s="541" t="s">
        <v>9392</v>
      </c>
    </row>
    <row r="6865" spans="1:12" ht="25.5" hidden="1" x14ac:dyDescent="0.2">
      <c r="A6865" s="3">
        <v>6859</v>
      </c>
      <c r="B6865" s="51">
        <v>6326</v>
      </c>
      <c r="C6865" s="542" t="s">
        <v>9475</v>
      </c>
      <c r="D6865" s="51">
        <v>1</v>
      </c>
      <c r="E6865" s="51"/>
      <c r="F6865" s="97" t="s">
        <v>5902</v>
      </c>
      <c r="G6865" s="51">
        <v>40172808</v>
      </c>
      <c r="H6865" s="640">
        <v>10000</v>
      </c>
      <c r="I6865" s="68" t="s">
        <v>2178</v>
      </c>
      <c r="J6865" s="382" t="s">
        <v>9332</v>
      </c>
      <c r="K6865" s="539">
        <v>324</v>
      </c>
      <c r="L6865" s="541" t="s">
        <v>9392</v>
      </c>
    </row>
    <row r="6866" spans="1:12" ht="25.5" hidden="1" x14ac:dyDescent="0.2">
      <c r="A6866" s="3">
        <v>6860</v>
      </c>
      <c r="B6866" s="51">
        <v>6326</v>
      </c>
      <c r="C6866" s="542" t="s">
        <v>9476</v>
      </c>
      <c r="D6866" s="51">
        <v>1</v>
      </c>
      <c r="E6866" s="51"/>
      <c r="F6866" s="97" t="s">
        <v>5902</v>
      </c>
      <c r="G6866" s="51">
        <v>40174608</v>
      </c>
      <c r="H6866" s="640">
        <v>10000</v>
      </c>
      <c r="I6866" s="68" t="s">
        <v>2178</v>
      </c>
      <c r="J6866" s="382" t="s">
        <v>9332</v>
      </c>
      <c r="K6866" s="539">
        <v>324</v>
      </c>
      <c r="L6866" s="541" t="s">
        <v>9392</v>
      </c>
    </row>
    <row r="6867" spans="1:12" ht="25.5" hidden="1" x14ac:dyDescent="0.2">
      <c r="A6867" s="3">
        <v>6861</v>
      </c>
      <c r="B6867" s="51">
        <v>6326</v>
      </c>
      <c r="C6867" s="542" t="s">
        <v>9477</v>
      </c>
      <c r="D6867" s="51">
        <v>1</v>
      </c>
      <c r="E6867" s="51"/>
      <c r="F6867" s="97" t="s">
        <v>5902</v>
      </c>
      <c r="G6867" s="51">
        <v>40175208</v>
      </c>
      <c r="H6867" s="640">
        <v>50000</v>
      </c>
      <c r="I6867" s="68" t="s">
        <v>2178</v>
      </c>
      <c r="J6867" s="382" t="s">
        <v>9332</v>
      </c>
      <c r="K6867" s="539">
        <v>324</v>
      </c>
      <c r="L6867" s="541" t="s">
        <v>9392</v>
      </c>
    </row>
    <row r="6868" spans="1:12" ht="25.5" hidden="1" x14ac:dyDescent="0.2">
      <c r="A6868" s="3">
        <v>6862</v>
      </c>
      <c r="B6868" s="51">
        <v>6326</v>
      </c>
      <c r="C6868" s="542" t="s">
        <v>9482</v>
      </c>
      <c r="D6868" s="51">
        <v>1</v>
      </c>
      <c r="E6868" s="51"/>
      <c r="F6868" s="97" t="s">
        <v>5902</v>
      </c>
      <c r="G6868" s="51">
        <v>40141607</v>
      </c>
      <c r="H6868" s="640">
        <v>30000</v>
      </c>
      <c r="I6868" s="68" t="s">
        <v>2178</v>
      </c>
      <c r="J6868" s="382" t="s">
        <v>9332</v>
      </c>
      <c r="K6868" s="539">
        <v>324</v>
      </c>
      <c r="L6868" s="541" t="s">
        <v>9392</v>
      </c>
    </row>
    <row r="6869" spans="1:12" ht="25.5" hidden="1" x14ac:dyDescent="0.2">
      <c r="A6869" s="3">
        <v>6863</v>
      </c>
      <c r="B6869" s="51">
        <v>6326</v>
      </c>
      <c r="C6869" s="542" t="s">
        <v>9478</v>
      </c>
      <c r="D6869" s="51">
        <v>1</v>
      </c>
      <c r="E6869" s="51"/>
      <c r="F6869" s="97" t="s">
        <v>5902</v>
      </c>
      <c r="G6869" s="51">
        <v>40174908</v>
      </c>
      <c r="H6869" s="640">
        <v>10000</v>
      </c>
      <c r="I6869" s="68" t="s">
        <v>2178</v>
      </c>
      <c r="J6869" s="382" t="s">
        <v>9332</v>
      </c>
      <c r="K6869" s="539">
        <v>324</v>
      </c>
      <c r="L6869" s="541" t="s">
        <v>9392</v>
      </c>
    </row>
    <row r="6870" spans="1:12" ht="25.5" hidden="1" x14ac:dyDescent="0.2">
      <c r="A6870" s="3">
        <v>6864</v>
      </c>
      <c r="B6870" s="51">
        <v>6326</v>
      </c>
      <c r="C6870" s="542" t="s">
        <v>9506</v>
      </c>
      <c r="D6870" s="51">
        <v>1</v>
      </c>
      <c r="E6870" s="51"/>
      <c r="F6870" s="97" t="s">
        <v>5902</v>
      </c>
      <c r="G6870" s="51">
        <v>31191501</v>
      </c>
      <c r="H6870" s="640">
        <v>10000</v>
      </c>
      <c r="I6870" s="68" t="s">
        <v>2178</v>
      </c>
      <c r="J6870" s="382" t="s">
        <v>9332</v>
      </c>
      <c r="K6870" s="539">
        <v>324</v>
      </c>
      <c r="L6870" s="541" t="s">
        <v>9392</v>
      </c>
    </row>
    <row r="6871" spans="1:12" ht="25.5" hidden="1" x14ac:dyDescent="0.2">
      <c r="A6871" s="3">
        <v>6865</v>
      </c>
      <c r="B6871" s="51">
        <v>6326</v>
      </c>
      <c r="C6871" s="542" t="s">
        <v>9507</v>
      </c>
      <c r="D6871" s="51">
        <v>1</v>
      </c>
      <c r="E6871" s="51"/>
      <c r="F6871" s="97" t="s">
        <v>5902</v>
      </c>
      <c r="G6871" s="51">
        <v>31191501</v>
      </c>
      <c r="H6871" s="640">
        <v>10000</v>
      </c>
      <c r="I6871" s="68" t="s">
        <v>2178</v>
      </c>
      <c r="J6871" s="382" t="s">
        <v>9332</v>
      </c>
      <c r="K6871" s="539">
        <v>324</v>
      </c>
      <c r="L6871" s="541" t="s">
        <v>9392</v>
      </c>
    </row>
    <row r="6872" spans="1:12" ht="25.5" hidden="1" x14ac:dyDescent="0.2">
      <c r="A6872" s="3">
        <v>6866</v>
      </c>
      <c r="B6872" s="51">
        <v>6326</v>
      </c>
      <c r="C6872" s="542" t="s">
        <v>9508</v>
      </c>
      <c r="D6872" s="51">
        <v>1</v>
      </c>
      <c r="E6872" s="51"/>
      <c r="F6872" s="97" t="s">
        <v>5902</v>
      </c>
      <c r="G6872" s="51">
        <v>31191501</v>
      </c>
      <c r="H6872" s="640">
        <v>10000</v>
      </c>
      <c r="I6872" s="68" t="s">
        <v>2178</v>
      </c>
      <c r="J6872" s="382" t="s">
        <v>9332</v>
      </c>
      <c r="K6872" s="539">
        <v>324</v>
      </c>
      <c r="L6872" s="541" t="s">
        <v>9392</v>
      </c>
    </row>
    <row r="6873" spans="1:12" ht="25.5" hidden="1" x14ac:dyDescent="0.2">
      <c r="A6873" s="3">
        <v>6867</v>
      </c>
      <c r="B6873" s="51">
        <v>6326</v>
      </c>
      <c r="C6873" s="542" t="s">
        <v>9509</v>
      </c>
      <c r="D6873" s="51">
        <v>1</v>
      </c>
      <c r="E6873" s="51"/>
      <c r="F6873" s="97" t="s">
        <v>5902</v>
      </c>
      <c r="G6873" s="51">
        <v>31191501</v>
      </c>
      <c r="H6873" s="640">
        <v>10000</v>
      </c>
      <c r="I6873" s="68" t="s">
        <v>2178</v>
      </c>
      <c r="J6873" s="382" t="s">
        <v>9332</v>
      </c>
      <c r="K6873" s="539">
        <v>324</v>
      </c>
      <c r="L6873" s="541" t="s">
        <v>9392</v>
      </c>
    </row>
    <row r="6874" spans="1:12" ht="25.5" hidden="1" x14ac:dyDescent="0.2">
      <c r="A6874" s="3">
        <v>6868</v>
      </c>
      <c r="B6874" s="51">
        <v>6326</v>
      </c>
      <c r="C6874" s="542" t="s">
        <v>9510</v>
      </c>
      <c r="D6874" s="51">
        <v>1</v>
      </c>
      <c r="E6874" s="51"/>
      <c r="F6874" s="97" t="s">
        <v>5902</v>
      </c>
      <c r="G6874" s="51">
        <v>31191501</v>
      </c>
      <c r="H6874" s="640">
        <v>10000</v>
      </c>
      <c r="I6874" s="68" t="s">
        <v>2178</v>
      </c>
      <c r="J6874" s="382" t="s">
        <v>9332</v>
      </c>
      <c r="K6874" s="539">
        <v>324</v>
      </c>
      <c r="L6874" s="541" t="s">
        <v>9392</v>
      </c>
    </row>
    <row r="6875" spans="1:12" ht="25.5" hidden="1" x14ac:dyDescent="0.2">
      <c r="A6875" s="3">
        <v>6869</v>
      </c>
      <c r="B6875" s="51">
        <v>6326</v>
      </c>
      <c r="C6875" s="542" t="s">
        <v>9511</v>
      </c>
      <c r="D6875" s="51">
        <v>1</v>
      </c>
      <c r="E6875" s="51"/>
      <c r="F6875" s="97" t="s">
        <v>5902</v>
      </c>
      <c r="G6875" s="51">
        <v>31191501</v>
      </c>
      <c r="H6875" s="640">
        <v>10000</v>
      </c>
      <c r="I6875" s="68" t="s">
        <v>2178</v>
      </c>
      <c r="J6875" s="382" t="s">
        <v>9332</v>
      </c>
      <c r="K6875" s="539">
        <v>324</v>
      </c>
      <c r="L6875" s="541" t="s">
        <v>9392</v>
      </c>
    </row>
    <row r="6876" spans="1:12" ht="25.5" hidden="1" x14ac:dyDescent="0.2">
      <c r="A6876" s="3">
        <v>6870</v>
      </c>
      <c r="B6876" s="51">
        <v>6326</v>
      </c>
      <c r="C6876" s="542" t="s">
        <v>9512</v>
      </c>
      <c r="D6876" s="51">
        <v>1</v>
      </c>
      <c r="E6876" s="51"/>
      <c r="F6876" s="97" t="s">
        <v>5902</v>
      </c>
      <c r="G6876" s="51">
        <v>23271810</v>
      </c>
      <c r="H6876" s="640">
        <v>50000</v>
      </c>
      <c r="I6876" s="68" t="s">
        <v>2178</v>
      </c>
      <c r="J6876" s="382" t="s">
        <v>9332</v>
      </c>
      <c r="K6876" s="539">
        <v>324</v>
      </c>
      <c r="L6876" s="541" t="s">
        <v>9392</v>
      </c>
    </row>
    <row r="6877" spans="1:12" ht="25.5" hidden="1" x14ac:dyDescent="0.2">
      <c r="A6877" s="3">
        <v>6871</v>
      </c>
      <c r="B6877" s="51">
        <v>6326</v>
      </c>
      <c r="C6877" s="542" t="s">
        <v>9513</v>
      </c>
      <c r="D6877" s="51">
        <v>1</v>
      </c>
      <c r="E6877" s="51"/>
      <c r="F6877" s="97" t="s">
        <v>5902</v>
      </c>
      <c r="G6877" s="51">
        <v>23271810</v>
      </c>
      <c r="H6877" s="640">
        <v>50000</v>
      </c>
      <c r="I6877" s="68" t="s">
        <v>2178</v>
      </c>
      <c r="J6877" s="382" t="s">
        <v>9332</v>
      </c>
      <c r="K6877" s="539">
        <v>324</v>
      </c>
      <c r="L6877" s="541" t="s">
        <v>9392</v>
      </c>
    </row>
    <row r="6878" spans="1:12" ht="25.5" hidden="1" x14ac:dyDescent="0.2">
      <c r="A6878" s="3">
        <v>6872</v>
      </c>
      <c r="B6878" s="51">
        <v>6326</v>
      </c>
      <c r="C6878" s="542" t="s">
        <v>9514</v>
      </c>
      <c r="D6878" s="51">
        <v>1</v>
      </c>
      <c r="E6878" s="51"/>
      <c r="F6878" s="97" t="s">
        <v>5902</v>
      </c>
      <c r="G6878" s="51">
        <v>23271810</v>
      </c>
      <c r="H6878" s="640">
        <v>30000</v>
      </c>
      <c r="I6878" s="68" t="s">
        <v>2178</v>
      </c>
      <c r="J6878" s="382" t="s">
        <v>9332</v>
      </c>
      <c r="K6878" s="539">
        <v>324</v>
      </c>
      <c r="L6878" s="541" t="s">
        <v>9392</v>
      </c>
    </row>
    <row r="6879" spans="1:12" ht="25.5" hidden="1" x14ac:dyDescent="0.2">
      <c r="A6879" s="3">
        <v>6873</v>
      </c>
      <c r="B6879" s="51">
        <v>6326</v>
      </c>
      <c r="C6879" s="542" t="s">
        <v>9515</v>
      </c>
      <c r="D6879" s="51">
        <v>1</v>
      </c>
      <c r="E6879" s="51"/>
      <c r="F6879" s="97" t="s">
        <v>5902</v>
      </c>
      <c r="G6879" s="51">
        <v>23271810</v>
      </c>
      <c r="H6879" s="640">
        <v>20000</v>
      </c>
      <c r="I6879" s="68" t="s">
        <v>2178</v>
      </c>
      <c r="J6879" s="382" t="s">
        <v>9332</v>
      </c>
      <c r="K6879" s="539">
        <v>324</v>
      </c>
      <c r="L6879" s="541" t="s">
        <v>9392</v>
      </c>
    </row>
    <row r="6880" spans="1:12" ht="25.5" hidden="1" x14ac:dyDescent="0.2">
      <c r="A6880" s="3">
        <v>6874</v>
      </c>
      <c r="B6880" s="51">
        <v>6326</v>
      </c>
      <c r="C6880" s="542" t="s">
        <v>2834</v>
      </c>
      <c r="D6880" s="51">
        <v>1</v>
      </c>
      <c r="E6880" s="51"/>
      <c r="F6880" s="97" t="s">
        <v>5902</v>
      </c>
      <c r="G6880" s="51">
        <v>31211904</v>
      </c>
      <c r="H6880" s="640">
        <v>30000</v>
      </c>
      <c r="I6880" s="68" t="s">
        <v>2178</v>
      </c>
      <c r="J6880" s="382" t="s">
        <v>9332</v>
      </c>
      <c r="K6880" s="539">
        <v>324</v>
      </c>
      <c r="L6880" s="541" t="s">
        <v>9392</v>
      </c>
    </row>
    <row r="6881" spans="1:12" ht="25.5" hidden="1" x14ac:dyDescent="0.2">
      <c r="A6881" s="3">
        <v>6875</v>
      </c>
      <c r="B6881" s="51">
        <v>6326</v>
      </c>
      <c r="C6881" s="542" t="s">
        <v>9516</v>
      </c>
      <c r="D6881" s="51">
        <v>1</v>
      </c>
      <c r="E6881" s="51"/>
      <c r="F6881" s="97" t="s">
        <v>5902</v>
      </c>
      <c r="G6881" s="51">
        <v>31162103</v>
      </c>
      <c r="H6881" s="640">
        <v>40000</v>
      </c>
      <c r="I6881" s="68" t="s">
        <v>2178</v>
      </c>
      <c r="J6881" s="382" t="s">
        <v>9332</v>
      </c>
      <c r="K6881" s="539">
        <v>324</v>
      </c>
      <c r="L6881" s="541" t="s">
        <v>9392</v>
      </c>
    </row>
    <row r="6882" spans="1:12" ht="25.5" hidden="1" x14ac:dyDescent="0.2">
      <c r="A6882" s="3">
        <v>6876</v>
      </c>
      <c r="B6882" s="51">
        <v>6326</v>
      </c>
      <c r="C6882" s="542" t="s">
        <v>9517</v>
      </c>
      <c r="D6882" s="51">
        <v>1</v>
      </c>
      <c r="E6882" s="51"/>
      <c r="F6882" s="97" t="s">
        <v>5902</v>
      </c>
      <c r="G6882" s="51">
        <v>30102515</v>
      </c>
      <c r="H6882" s="640">
        <v>50000</v>
      </c>
      <c r="I6882" s="68" t="s">
        <v>2178</v>
      </c>
      <c r="J6882" s="382" t="s">
        <v>9332</v>
      </c>
      <c r="K6882" s="539">
        <v>324</v>
      </c>
      <c r="L6882" s="541" t="s">
        <v>9392</v>
      </c>
    </row>
    <row r="6883" spans="1:12" ht="25.5" hidden="1" x14ac:dyDescent="0.2">
      <c r="A6883" s="3">
        <v>6877</v>
      </c>
      <c r="B6883" s="51">
        <v>6326</v>
      </c>
      <c r="C6883" s="542" t="s">
        <v>9518</v>
      </c>
      <c r="D6883" s="51">
        <v>1</v>
      </c>
      <c r="E6883" s="51"/>
      <c r="F6883" s="97" t="s">
        <v>5902</v>
      </c>
      <c r="G6883" s="51">
        <v>30102515</v>
      </c>
      <c r="H6883" s="640">
        <v>45000</v>
      </c>
      <c r="I6883" s="68" t="s">
        <v>2178</v>
      </c>
      <c r="J6883" s="382" t="s">
        <v>9332</v>
      </c>
      <c r="K6883" s="539">
        <v>324</v>
      </c>
      <c r="L6883" s="541" t="s">
        <v>9392</v>
      </c>
    </row>
    <row r="6884" spans="1:12" ht="25.5" hidden="1" x14ac:dyDescent="0.2">
      <c r="A6884" s="3">
        <v>6878</v>
      </c>
      <c r="B6884" s="51">
        <v>6326</v>
      </c>
      <c r="C6884" s="542" t="s">
        <v>5916</v>
      </c>
      <c r="D6884" s="51">
        <v>1</v>
      </c>
      <c r="E6884" s="51"/>
      <c r="F6884" s="97" t="s">
        <v>5902</v>
      </c>
      <c r="G6884" s="51">
        <v>47131603</v>
      </c>
      <c r="H6884" s="640">
        <v>10000</v>
      </c>
      <c r="I6884" s="68" t="s">
        <v>2178</v>
      </c>
      <c r="J6884" s="382" t="s">
        <v>9332</v>
      </c>
      <c r="K6884" s="539">
        <v>324</v>
      </c>
      <c r="L6884" s="541" t="s">
        <v>9392</v>
      </c>
    </row>
    <row r="6885" spans="1:12" ht="25.5" hidden="1" x14ac:dyDescent="0.2">
      <c r="A6885" s="3">
        <v>6879</v>
      </c>
      <c r="B6885" s="51">
        <v>6326</v>
      </c>
      <c r="C6885" s="542" t="s">
        <v>3060</v>
      </c>
      <c r="D6885" s="51">
        <v>1</v>
      </c>
      <c r="E6885" s="51"/>
      <c r="F6885" s="97" t="s">
        <v>5902</v>
      </c>
      <c r="G6885" s="51">
        <v>27111907</v>
      </c>
      <c r="H6885" s="640">
        <v>30000</v>
      </c>
      <c r="I6885" s="68" t="s">
        <v>2178</v>
      </c>
      <c r="J6885" s="382" t="s">
        <v>9332</v>
      </c>
      <c r="K6885" s="539">
        <v>324</v>
      </c>
      <c r="L6885" s="541" t="s">
        <v>9392</v>
      </c>
    </row>
    <row r="6886" spans="1:12" ht="25.5" hidden="1" x14ac:dyDescent="0.2">
      <c r="A6886" s="3">
        <v>6880</v>
      </c>
      <c r="B6886" s="51">
        <v>6326</v>
      </c>
      <c r="C6886" s="542" t="s">
        <v>9519</v>
      </c>
      <c r="D6886" s="51">
        <v>1</v>
      </c>
      <c r="E6886" s="51"/>
      <c r="F6886" s="97" t="s">
        <v>5902</v>
      </c>
      <c r="G6886" s="51">
        <v>27112803</v>
      </c>
      <c r="H6886" s="640">
        <v>10000</v>
      </c>
      <c r="I6886" s="68" t="s">
        <v>2178</v>
      </c>
      <c r="J6886" s="382" t="s">
        <v>9332</v>
      </c>
      <c r="K6886" s="539">
        <v>324</v>
      </c>
      <c r="L6886" s="541" t="s">
        <v>9392</v>
      </c>
    </row>
    <row r="6887" spans="1:12" ht="25.5" hidden="1" x14ac:dyDescent="0.2">
      <c r="A6887" s="3">
        <v>6881</v>
      </c>
      <c r="B6887" s="51">
        <v>6326</v>
      </c>
      <c r="C6887" s="542" t="s">
        <v>9520</v>
      </c>
      <c r="D6887" s="51">
        <v>1</v>
      </c>
      <c r="E6887" s="51"/>
      <c r="F6887" s="97" t="s">
        <v>5902</v>
      </c>
      <c r="G6887" s="51">
        <v>31191501</v>
      </c>
      <c r="H6887" s="640">
        <v>80000</v>
      </c>
      <c r="I6887" s="68" t="s">
        <v>2178</v>
      </c>
      <c r="J6887" s="382" t="s">
        <v>9332</v>
      </c>
      <c r="K6887" s="539">
        <v>324</v>
      </c>
      <c r="L6887" s="541" t="s">
        <v>9392</v>
      </c>
    </row>
    <row r="6888" spans="1:12" ht="25.5" hidden="1" x14ac:dyDescent="0.2">
      <c r="A6888" s="3">
        <v>6882</v>
      </c>
      <c r="B6888" s="51">
        <v>6326</v>
      </c>
      <c r="C6888" s="542" t="s">
        <v>9521</v>
      </c>
      <c r="D6888" s="51">
        <v>1</v>
      </c>
      <c r="E6888" s="51"/>
      <c r="F6888" s="97" t="s">
        <v>5902</v>
      </c>
      <c r="G6888" s="51">
        <v>27111907</v>
      </c>
      <c r="H6888" s="640">
        <v>80000</v>
      </c>
      <c r="I6888" s="68" t="s">
        <v>2178</v>
      </c>
      <c r="J6888" s="382" t="s">
        <v>9332</v>
      </c>
      <c r="K6888" s="539">
        <v>324</v>
      </c>
      <c r="L6888" s="541" t="s">
        <v>9392</v>
      </c>
    </row>
    <row r="6889" spans="1:12" ht="25.5" hidden="1" x14ac:dyDescent="0.2">
      <c r="A6889" s="3">
        <v>6883</v>
      </c>
      <c r="B6889" s="51">
        <v>6326</v>
      </c>
      <c r="C6889" s="542" t="s">
        <v>9522</v>
      </c>
      <c r="D6889" s="51">
        <v>1</v>
      </c>
      <c r="E6889" s="51"/>
      <c r="F6889" s="97" t="s">
        <v>5902</v>
      </c>
      <c r="G6889" s="51">
        <v>30102015</v>
      </c>
      <c r="H6889" s="640">
        <v>10000</v>
      </c>
      <c r="I6889" s="68" t="s">
        <v>2178</v>
      </c>
      <c r="J6889" s="382" t="s">
        <v>9332</v>
      </c>
      <c r="K6889" s="539">
        <v>324</v>
      </c>
      <c r="L6889" s="541" t="s">
        <v>9392</v>
      </c>
    </row>
    <row r="6890" spans="1:12" ht="25.5" hidden="1" x14ac:dyDescent="0.2">
      <c r="A6890" s="3">
        <v>6884</v>
      </c>
      <c r="B6890" s="51">
        <v>6326</v>
      </c>
      <c r="C6890" s="542" t="s">
        <v>9523</v>
      </c>
      <c r="D6890" s="51">
        <v>1</v>
      </c>
      <c r="E6890" s="51"/>
      <c r="F6890" s="97" t="s">
        <v>5902</v>
      </c>
      <c r="G6890" s="51">
        <v>27112802</v>
      </c>
      <c r="H6890" s="640">
        <v>10000</v>
      </c>
      <c r="I6890" s="68" t="s">
        <v>2178</v>
      </c>
      <c r="J6890" s="382" t="s">
        <v>9332</v>
      </c>
      <c r="K6890" s="539">
        <v>324</v>
      </c>
      <c r="L6890" s="541" t="s">
        <v>9392</v>
      </c>
    </row>
    <row r="6891" spans="1:12" ht="25.5" hidden="1" x14ac:dyDescent="0.2">
      <c r="A6891" s="3">
        <v>6885</v>
      </c>
      <c r="B6891" s="51">
        <v>6326</v>
      </c>
      <c r="C6891" s="540" t="s">
        <v>9524</v>
      </c>
      <c r="D6891" s="51">
        <v>1</v>
      </c>
      <c r="E6891" s="51"/>
      <c r="F6891" s="97" t="s">
        <v>5902</v>
      </c>
      <c r="G6891" s="51">
        <v>26121613</v>
      </c>
      <c r="H6891" s="640">
        <v>100000</v>
      </c>
      <c r="I6891" s="68" t="s">
        <v>136</v>
      </c>
      <c r="J6891" s="382" t="s">
        <v>9332</v>
      </c>
      <c r="K6891" s="539">
        <v>299</v>
      </c>
      <c r="L6891" s="541" t="s">
        <v>9392</v>
      </c>
    </row>
    <row r="6892" spans="1:12" ht="25.5" hidden="1" x14ac:dyDescent="0.2">
      <c r="A6892" s="3">
        <v>6886</v>
      </c>
      <c r="B6892" s="51">
        <v>6326</v>
      </c>
      <c r="C6892" s="542" t="s">
        <v>9525</v>
      </c>
      <c r="D6892" s="51">
        <v>1</v>
      </c>
      <c r="E6892" s="51"/>
      <c r="F6892" s="97" t="s">
        <v>5902</v>
      </c>
      <c r="G6892" s="51">
        <v>39101699</v>
      </c>
      <c r="H6892" s="640">
        <v>50000</v>
      </c>
      <c r="I6892" s="68" t="s">
        <v>136</v>
      </c>
      <c r="J6892" s="382" t="s">
        <v>9332</v>
      </c>
      <c r="K6892" s="539">
        <v>304</v>
      </c>
      <c r="L6892" s="541" t="s">
        <v>9392</v>
      </c>
    </row>
    <row r="6893" spans="1:12" ht="25.5" hidden="1" x14ac:dyDescent="0.2">
      <c r="A6893" s="3">
        <v>6887</v>
      </c>
      <c r="B6893" s="51">
        <v>6326</v>
      </c>
      <c r="C6893" s="542" t="s">
        <v>9526</v>
      </c>
      <c r="D6893" s="51">
        <v>1</v>
      </c>
      <c r="E6893" s="51"/>
      <c r="F6893" s="97" t="s">
        <v>5902</v>
      </c>
      <c r="G6893" s="51">
        <v>39121439</v>
      </c>
      <c r="H6893" s="640">
        <v>50000</v>
      </c>
      <c r="I6893" s="68" t="s">
        <v>136</v>
      </c>
      <c r="J6893" s="382" t="s">
        <v>9332</v>
      </c>
      <c r="K6893" s="539">
        <v>304</v>
      </c>
      <c r="L6893" s="541" t="s">
        <v>9392</v>
      </c>
    </row>
    <row r="6894" spans="1:12" ht="25.5" hidden="1" x14ac:dyDescent="0.2">
      <c r="A6894" s="3">
        <v>6888</v>
      </c>
      <c r="B6894" s="51">
        <v>6326</v>
      </c>
      <c r="C6894" s="542" t="s">
        <v>9527</v>
      </c>
      <c r="D6894" s="51">
        <v>1</v>
      </c>
      <c r="E6894" s="51"/>
      <c r="F6894" s="97" t="s">
        <v>5902</v>
      </c>
      <c r="G6894" s="51">
        <v>39121561</v>
      </c>
      <c r="H6894" s="640">
        <v>100000</v>
      </c>
      <c r="I6894" s="68" t="s">
        <v>136</v>
      </c>
      <c r="J6894" s="382" t="s">
        <v>9332</v>
      </c>
      <c r="K6894" s="539">
        <v>304</v>
      </c>
      <c r="L6894" s="541" t="s">
        <v>9392</v>
      </c>
    </row>
    <row r="6895" spans="1:12" ht="25.5" hidden="1" x14ac:dyDescent="0.2">
      <c r="A6895" s="3">
        <v>6889</v>
      </c>
      <c r="B6895" s="51">
        <v>6326</v>
      </c>
      <c r="C6895" s="542" t="s">
        <v>9528</v>
      </c>
      <c r="D6895" s="51">
        <v>1</v>
      </c>
      <c r="E6895" s="51"/>
      <c r="F6895" s="97" t="s">
        <v>5902</v>
      </c>
      <c r="G6895" s="51">
        <v>40141607</v>
      </c>
      <c r="H6895" s="640">
        <v>15000</v>
      </c>
      <c r="I6895" s="68" t="s">
        <v>45</v>
      </c>
      <c r="J6895" s="382" t="s">
        <v>9332</v>
      </c>
      <c r="K6895" s="539">
        <v>340</v>
      </c>
      <c r="L6895" s="541" t="s">
        <v>9392</v>
      </c>
    </row>
    <row r="6896" spans="1:12" ht="25.5" hidden="1" x14ac:dyDescent="0.2">
      <c r="A6896" s="3">
        <v>6890</v>
      </c>
      <c r="B6896" s="51">
        <v>6326</v>
      </c>
      <c r="C6896" s="542" t="s">
        <v>9529</v>
      </c>
      <c r="D6896" s="51">
        <v>1</v>
      </c>
      <c r="E6896" s="51"/>
      <c r="F6896" s="97" t="s">
        <v>5902</v>
      </c>
      <c r="G6896" s="51">
        <v>40141607</v>
      </c>
      <c r="H6896" s="640">
        <v>25000</v>
      </c>
      <c r="I6896" s="68" t="s">
        <v>45</v>
      </c>
      <c r="J6896" s="382" t="s">
        <v>9332</v>
      </c>
      <c r="K6896" s="539">
        <v>340</v>
      </c>
      <c r="L6896" s="541" t="s">
        <v>9392</v>
      </c>
    </row>
    <row r="6897" spans="1:12" ht="25.5" hidden="1" x14ac:dyDescent="0.2">
      <c r="A6897" s="3">
        <v>6891</v>
      </c>
      <c r="B6897" s="51">
        <v>6326</v>
      </c>
      <c r="C6897" s="542" t="s">
        <v>9530</v>
      </c>
      <c r="D6897" s="51">
        <v>1</v>
      </c>
      <c r="E6897" s="51"/>
      <c r="F6897" s="97" t="s">
        <v>5902</v>
      </c>
      <c r="G6897" s="51">
        <v>40141607</v>
      </c>
      <c r="H6897" s="640">
        <v>35000</v>
      </c>
      <c r="I6897" s="68" t="s">
        <v>45</v>
      </c>
      <c r="J6897" s="382" t="s">
        <v>9332</v>
      </c>
      <c r="K6897" s="539">
        <v>340</v>
      </c>
      <c r="L6897" s="541" t="s">
        <v>9392</v>
      </c>
    </row>
    <row r="6898" spans="1:12" ht="25.5" hidden="1" x14ac:dyDescent="0.2">
      <c r="A6898" s="3">
        <v>6892</v>
      </c>
      <c r="B6898" s="51">
        <v>6326</v>
      </c>
      <c r="C6898" s="542" t="s">
        <v>9531</v>
      </c>
      <c r="D6898" s="51">
        <v>1</v>
      </c>
      <c r="E6898" s="51"/>
      <c r="F6898" s="97" t="s">
        <v>5902</v>
      </c>
      <c r="G6898" s="51">
        <v>40141607</v>
      </c>
      <c r="H6898" s="640">
        <v>45000</v>
      </c>
      <c r="I6898" s="68" t="s">
        <v>45</v>
      </c>
      <c r="J6898" s="382" t="s">
        <v>9332</v>
      </c>
      <c r="K6898" s="539">
        <v>340</v>
      </c>
      <c r="L6898" s="541" t="s">
        <v>9392</v>
      </c>
    </row>
    <row r="6899" spans="1:12" ht="25.5" hidden="1" x14ac:dyDescent="0.2">
      <c r="A6899" s="3">
        <v>6893</v>
      </c>
      <c r="B6899" s="51">
        <v>6326</v>
      </c>
      <c r="C6899" s="542" t="s">
        <v>9532</v>
      </c>
      <c r="D6899" s="51">
        <v>1</v>
      </c>
      <c r="E6899" s="51"/>
      <c r="F6899" s="97" t="s">
        <v>5902</v>
      </c>
      <c r="G6899" s="51">
        <v>40141607</v>
      </c>
      <c r="H6899" s="640">
        <v>60000</v>
      </c>
      <c r="I6899" s="68" t="s">
        <v>45</v>
      </c>
      <c r="J6899" s="382" t="s">
        <v>9332</v>
      </c>
      <c r="K6899" s="539">
        <v>340</v>
      </c>
      <c r="L6899" s="541" t="s">
        <v>9392</v>
      </c>
    </row>
    <row r="6900" spans="1:12" ht="25.5" hidden="1" x14ac:dyDescent="0.2">
      <c r="A6900" s="3">
        <v>6894</v>
      </c>
      <c r="B6900" s="51">
        <v>6326</v>
      </c>
      <c r="C6900" s="542" t="s">
        <v>9533</v>
      </c>
      <c r="D6900" s="51">
        <v>1</v>
      </c>
      <c r="E6900" s="51"/>
      <c r="F6900" s="97" t="s">
        <v>5902</v>
      </c>
      <c r="G6900" s="51">
        <v>40141613</v>
      </c>
      <c r="H6900" s="640">
        <v>40000</v>
      </c>
      <c r="I6900" s="68" t="s">
        <v>45</v>
      </c>
      <c r="J6900" s="382" t="s">
        <v>9332</v>
      </c>
      <c r="K6900" s="539">
        <v>340</v>
      </c>
      <c r="L6900" s="541" t="s">
        <v>9392</v>
      </c>
    </row>
    <row r="6901" spans="1:12" ht="25.5" hidden="1" x14ac:dyDescent="0.2">
      <c r="A6901" s="3">
        <v>6895</v>
      </c>
      <c r="B6901" s="51">
        <v>6326</v>
      </c>
      <c r="C6901" s="542" t="s">
        <v>9534</v>
      </c>
      <c r="D6901" s="51">
        <v>1</v>
      </c>
      <c r="E6901" s="51"/>
      <c r="F6901" s="97" t="s">
        <v>5902</v>
      </c>
      <c r="G6901" s="51">
        <v>40141613</v>
      </c>
      <c r="H6901" s="640">
        <v>40000</v>
      </c>
      <c r="I6901" s="68" t="s">
        <v>45</v>
      </c>
      <c r="J6901" s="382" t="s">
        <v>9332</v>
      </c>
      <c r="K6901" s="539">
        <v>340</v>
      </c>
      <c r="L6901" s="541" t="s">
        <v>9392</v>
      </c>
    </row>
    <row r="6902" spans="1:12" ht="25.5" hidden="1" x14ac:dyDescent="0.2">
      <c r="A6902" s="3">
        <v>6896</v>
      </c>
      <c r="B6902" s="51">
        <v>6326</v>
      </c>
      <c r="C6902" s="542" t="s">
        <v>9535</v>
      </c>
      <c r="D6902" s="51">
        <v>1</v>
      </c>
      <c r="E6902" s="51"/>
      <c r="F6902" s="97" t="s">
        <v>5902</v>
      </c>
      <c r="G6902" s="51">
        <v>40141613</v>
      </c>
      <c r="H6902" s="640">
        <v>100000</v>
      </c>
      <c r="I6902" s="68" t="s">
        <v>45</v>
      </c>
      <c r="J6902" s="382" t="s">
        <v>9332</v>
      </c>
      <c r="K6902" s="539">
        <v>340</v>
      </c>
      <c r="L6902" s="541" t="s">
        <v>9392</v>
      </c>
    </row>
    <row r="6903" spans="1:12" ht="25.5" hidden="1" x14ac:dyDescent="0.2">
      <c r="A6903" s="3">
        <v>6897</v>
      </c>
      <c r="B6903" s="51">
        <v>6326</v>
      </c>
      <c r="C6903" s="542" t="s">
        <v>9536</v>
      </c>
      <c r="D6903" s="51">
        <v>1</v>
      </c>
      <c r="E6903" s="51"/>
      <c r="F6903" s="97" t="s">
        <v>5902</v>
      </c>
      <c r="G6903" s="51">
        <v>40141613</v>
      </c>
      <c r="H6903" s="640">
        <v>750000</v>
      </c>
      <c r="I6903" s="68" t="s">
        <v>45</v>
      </c>
      <c r="J6903" s="382" t="s">
        <v>9332</v>
      </c>
      <c r="K6903" s="539">
        <v>340</v>
      </c>
      <c r="L6903" s="541" t="s">
        <v>9392</v>
      </c>
    </row>
    <row r="6904" spans="1:12" ht="25.5" hidden="1" x14ac:dyDescent="0.2">
      <c r="A6904" s="3">
        <v>6898</v>
      </c>
      <c r="B6904" s="51">
        <v>6326</v>
      </c>
      <c r="C6904" s="542" t="s">
        <v>9537</v>
      </c>
      <c r="D6904" s="51">
        <v>1</v>
      </c>
      <c r="E6904" s="51"/>
      <c r="F6904" s="97" t="s">
        <v>5902</v>
      </c>
      <c r="G6904" s="51">
        <v>40141613</v>
      </c>
      <c r="H6904" s="640">
        <v>1400000</v>
      </c>
      <c r="I6904" s="68" t="s">
        <v>45</v>
      </c>
      <c r="J6904" s="382" t="s">
        <v>9332</v>
      </c>
      <c r="K6904" s="539">
        <v>340</v>
      </c>
      <c r="L6904" s="541" t="s">
        <v>9392</v>
      </c>
    </row>
    <row r="6905" spans="1:12" ht="25.5" hidden="1" x14ac:dyDescent="0.2">
      <c r="A6905" s="3">
        <v>6899</v>
      </c>
      <c r="B6905" s="51">
        <v>6326</v>
      </c>
      <c r="C6905" s="542" t="s">
        <v>9538</v>
      </c>
      <c r="D6905" s="51">
        <v>1</v>
      </c>
      <c r="E6905" s="51"/>
      <c r="F6905" s="97" t="s">
        <v>5902</v>
      </c>
      <c r="G6905" s="51">
        <v>40141619</v>
      </c>
      <c r="H6905" s="640">
        <v>300000</v>
      </c>
      <c r="I6905" s="68" t="s">
        <v>45</v>
      </c>
      <c r="J6905" s="382" t="s">
        <v>9332</v>
      </c>
      <c r="K6905" s="539">
        <v>340</v>
      </c>
      <c r="L6905" s="541" t="s">
        <v>9392</v>
      </c>
    </row>
    <row r="6906" spans="1:12" ht="25.5" hidden="1" x14ac:dyDescent="0.2">
      <c r="A6906" s="3">
        <v>6900</v>
      </c>
      <c r="B6906" s="51">
        <v>6326</v>
      </c>
      <c r="C6906" s="542" t="s">
        <v>9539</v>
      </c>
      <c r="D6906" s="51">
        <v>1</v>
      </c>
      <c r="E6906" s="51"/>
      <c r="F6906" s="97" t="s">
        <v>5902</v>
      </c>
      <c r="G6906" s="51">
        <v>40141619</v>
      </c>
      <c r="H6906" s="640">
        <v>3500000</v>
      </c>
      <c r="I6906" s="68" t="s">
        <v>45</v>
      </c>
      <c r="J6906" s="382" t="s">
        <v>9332</v>
      </c>
      <c r="K6906" s="539">
        <v>340</v>
      </c>
      <c r="L6906" s="541" t="s">
        <v>9392</v>
      </c>
    </row>
    <row r="6907" spans="1:12" ht="25.5" hidden="1" x14ac:dyDescent="0.2">
      <c r="A6907" s="3">
        <v>6901</v>
      </c>
      <c r="B6907" s="51">
        <v>6326</v>
      </c>
      <c r="C6907" s="542" t="s">
        <v>9540</v>
      </c>
      <c r="D6907" s="51">
        <v>1</v>
      </c>
      <c r="E6907" s="51"/>
      <c r="F6907" s="97" t="s">
        <v>5902</v>
      </c>
      <c r="G6907" s="51">
        <v>40141611</v>
      </c>
      <c r="H6907" s="640">
        <v>30000</v>
      </c>
      <c r="I6907" s="68" t="s">
        <v>45</v>
      </c>
      <c r="J6907" s="382" t="s">
        <v>9332</v>
      </c>
      <c r="K6907" s="539">
        <v>340</v>
      </c>
      <c r="L6907" s="541" t="s">
        <v>9392</v>
      </c>
    </row>
    <row r="6908" spans="1:12" ht="25.5" hidden="1" x14ac:dyDescent="0.2">
      <c r="A6908" s="3">
        <v>6902</v>
      </c>
      <c r="B6908" s="51">
        <v>6326</v>
      </c>
      <c r="C6908" s="542" t="s">
        <v>9541</v>
      </c>
      <c r="D6908" s="51">
        <v>1</v>
      </c>
      <c r="E6908" s="51"/>
      <c r="F6908" s="97" t="s">
        <v>5902</v>
      </c>
      <c r="G6908" s="51">
        <v>40141611</v>
      </c>
      <c r="H6908" s="640">
        <v>50000</v>
      </c>
      <c r="I6908" s="68" t="s">
        <v>45</v>
      </c>
      <c r="J6908" s="382" t="s">
        <v>9332</v>
      </c>
      <c r="K6908" s="539">
        <v>340</v>
      </c>
      <c r="L6908" s="541" t="s">
        <v>9392</v>
      </c>
    </row>
    <row r="6909" spans="1:12" ht="25.5" hidden="1" x14ac:dyDescent="0.2">
      <c r="A6909" s="3">
        <v>6903</v>
      </c>
      <c r="B6909" s="51">
        <v>6326</v>
      </c>
      <c r="C6909" s="542" t="s">
        <v>9542</v>
      </c>
      <c r="D6909" s="51">
        <v>1</v>
      </c>
      <c r="E6909" s="51"/>
      <c r="F6909" s="97" t="s">
        <v>5902</v>
      </c>
      <c r="G6909" s="51">
        <v>40141611</v>
      </c>
      <c r="H6909" s="640">
        <v>100000</v>
      </c>
      <c r="I6909" s="68" t="s">
        <v>45</v>
      </c>
      <c r="J6909" s="382" t="s">
        <v>9332</v>
      </c>
      <c r="K6909" s="539">
        <v>340</v>
      </c>
      <c r="L6909" s="541" t="s">
        <v>9392</v>
      </c>
    </row>
    <row r="6910" spans="1:12" ht="25.5" hidden="1" x14ac:dyDescent="0.2">
      <c r="A6910" s="3">
        <v>6904</v>
      </c>
      <c r="B6910" s="51">
        <v>6326</v>
      </c>
      <c r="C6910" s="542" t="s">
        <v>9543</v>
      </c>
      <c r="D6910" s="51">
        <v>1</v>
      </c>
      <c r="E6910" s="51"/>
      <c r="F6910" s="97" t="s">
        <v>5902</v>
      </c>
      <c r="G6910" s="51">
        <v>40141611</v>
      </c>
      <c r="H6910" s="640">
        <v>200000</v>
      </c>
      <c r="I6910" s="68" t="s">
        <v>45</v>
      </c>
      <c r="J6910" s="382" t="s">
        <v>9332</v>
      </c>
      <c r="K6910" s="539">
        <v>340</v>
      </c>
      <c r="L6910" s="541" t="s">
        <v>9392</v>
      </c>
    </row>
    <row r="6911" spans="1:12" ht="25.5" hidden="1" x14ac:dyDescent="0.2">
      <c r="A6911" s="3">
        <v>6905</v>
      </c>
      <c r="B6911" s="51">
        <v>6326</v>
      </c>
      <c r="C6911" s="542" t="s">
        <v>9544</v>
      </c>
      <c r="D6911" s="51">
        <v>1</v>
      </c>
      <c r="E6911" s="51"/>
      <c r="F6911" s="97" t="s">
        <v>5902</v>
      </c>
      <c r="G6911" s="51">
        <v>31181601</v>
      </c>
      <c r="H6911" s="640">
        <v>2665000</v>
      </c>
      <c r="I6911" s="68" t="s">
        <v>45</v>
      </c>
      <c r="J6911" s="382" t="s">
        <v>9332</v>
      </c>
      <c r="K6911" s="539">
        <v>340</v>
      </c>
      <c r="L6911" s="541" t="s">
        <v>9392</v>
      </c>
    </row>
    <row r="6912" spans="1:12" ht="25.5" hidden="1" x14ac:dyDescent="0.2">
      <c r="A6912" s="3">
        <v>6906</v>
      </c>
      <c r="B6912" s="51">
        <v>6326</v>
      </c>
      <c r="C6912" s="542" t="s">
        <v>9545</v>
      </c>
      <c r="D6912" s="51">
        <v>1</v>
      </c>
      <c r="E6912" s="51"/>
      <c r="F6912" s="97" t="s">
        <v>5902</v>
      </c>
      <c r="G6912" s="51">
        <v>31163202</v>
      </c>
      <c r="H6912" s="640">
        <v>40000</v>
      </c>
      <c r="I6912" s="68" t="s">
        <v>45</v>
      </c>
      <c r="J6912" s="382" t="s">
        <v>9332</v>
      </c>
      <c r="K6912" s="539">
        <v>340</v>
      </c>
      <c r="L6912" s="541" t="s">
        <v>9392</v>
      </c>
    </row>
    <row r="6913" spans="1:12" ht="25.5" hidden="1" x14ac:dyDescent="0.2">
      <c r="A6913" s="3">
        <v>6907</v>
      </c>
      <c r="B6913" s="51">
        <v>6326</v>
      </c>
      <c r="C6913" s="542" t="s">
        <v>9546</v>
      </c>
      <c r="D6913" s="51">
        <v>1</v>
      </c>
      <c r="E6913" s="51"/>
      <c r="F6913" s="97" t="s">
        <v>5902</v>
      </c>
      <c r="G6913" s="51">
        <v>31181506</v>
      </c>
      <c r="H6913" s="640">
        <v>30000</v>
      </c>
      <c r="I6913" s="68" t="s">
        <v>45</v>
      </c>
      <c r="J6913" s="382" t="s">
        <v>9332</v>
      </c>
      <c r="K6913" s="539">
        <v>340</v>
      </c>
      <c r="L6913" s="541" t="s">
        <v>9392</v>
      </c>
    </row>
    <row r="6914" spans="1:12" ht="25.5" hidden="1" x14ac:dyDescent="0.2">
      <c r="A6914" s="3">
        <v>6908</v>
      </c>
      <c r="B6914" s="51">
        <v>6326</v>
      </c>
      <c r="C6914" s="542" t="s">
        <v>9547</v>
      </c>
      <c r="D6914" s="51">
        <v>1</v>
      </c>
      <c r="E6914" s="51"/>
      <c r="F6914" s="97" t="s">
        <v>5902</v>
      </c>
      <c r="G6914" s="51">
        <v>31181506</v>
      </c>
      <c r="H6914" s="640">
        <v>30000</v>
      </c>
      <c r="I6914" s="68" t="s">
        <v>45</v>
      </c>
      <c r="J6914" s="382" t="s">
        <v>9332</v>
      </c>
      <c r="K6914" s="539">
        <v>340</v>
      </c>
      <c r="L6914" s="541" t="s">
        <v>9392</v>
      </c>
    </row>
    <row r="6915" spans="1:12" ht="25.5" hidden="1" x14ac:dyDescent="0.2">
      <c r="A6915" s="3">
        <v>6909</v>
      </c>
      <c r="B6915" s="51">
        <v>6326</v>
      </c>
      <c r="C6915" s="542" t="s">
        <v>9548</v>
      </c>
      <c r="D6915" s="51">
        <v>1</v>
      </c>
      <c r="E6915" s="51"/>
      <c r="F6915" s="97" t="s">
        <v>5902</v>
      </c>
      <c r="G6915" s="51">
        <v>31181506</v>
      </c>
      <c r="H6915" s="640">
        <v>30000</v>
      </c>
      <c r="I6915" s="68" t="s">
        <v>45</v>
      </c>
      <c r="J6915" s="382" t="s">
        <v>9332</v>
      </c>
      <c r="K6915" s="539">
        <v>340</v>
      </c>
      <c r="L6915" s="541" t="s">
        <v>9392</v>
      </c>
    </row>
    <row r="6916" spans="1:12" ht="25.5" hidden="1" x14ac:dyDescent="0.2">
      <c r="A6916" s="3">
        <v>6910</v>
      </c>
      <c r="B6916" s="51">
        <v>6326</v>
      </c>
      <c r="C6916" s="542" t="s">
        <v>9549</v>
      </c>
      <c r="D6916" s="51">
        <v>1</v>
      </c>
      <c r="E6916" s="51"/>
      <c r="F6916" s="97" t="s">
        <v>5902</v>
      </c>
      <c r="G6916" s="51">
        <v>31181506</v>
      </c>
      <c r="H6916" s="640">
        <v>30000</v>
      </c>
      <c r="I6916" s="68" t="s">
        <v>45</v>
      </c>
      <c r="J6916" s="382" t="s">
        <v>9332</v>
      </c>
      <c r="K6916" s="539">
        <v>340</v>
      </c>
      <c r="L6916" s="541" t="s">
        <v>9392</v>
      </c>
    </row>
    <row r="6917" spans="1:12" ht="25.5" hidden="1" x14ac:dyDescent="0.2">
      <c r="A6917" s="3">
        <v>6911</v>
      </c>
      <c r="B6917" s="51">
        <v>6326</v>
      </c>
      <c r="C6917" s="542" t="s">
        <v>9550</v>
      </c>
      <c r="D6917" s="51">
        <v>1</v>
      </c>
      <c r="E6917" s="51"/>
      <c r="F6917" s="97" t="s">
        <v>5902</v>
      </c>
      <c r="G6917" s="51">
        <v>31181506</v>
      </c>
      <c r="H6917" s="640">
        <v>30000</v>
      </c>
      <c r="I6917" s="68" t="s">
        <v>45</v>
      </c>
      <c r="J6917" s="382" t="s">
        <v>9332</v>
      </c>
      <c r="K6917" s="539">
        <v>340</v>
      </c>
      <c r="L6917" s="541" t="s">
        <v>9392</v>
      </c>
    </row>
    <row r="6918" spans="1:12" ht="25.5" hidden="1" x14ac:dyDescent="0.2">
      <c r="A6918" s="3">
        <v>6912</v>
      </c>
      <c r="B6918" s="51">
        <v>6326</v>
      </c>
      <c r="C6918" s="542" t="s">
        <v>9551</v>
      </c>
      <c r="D6918" s="51">
        <v>1</v>
      </c>
      <c r="E6918" s="51"/>
      <c r="F6918" s="97" t="s">
        <v>5902</v>
      </c>
      <c r="G6918" s="51">
        <v>31181506</v>
      </c>
      <c r="H6918" s="640">
        <v>30000</v>
      </c>
      <c r="I6918" s="68" t="s">
        <v>45</v>
      </c>
      <c r="J6918" s="382" t="s">
        <v>9332</v>
      </c>
      <c r="K6918" s="539">
        <v>340</v>
      </c>
      <c r="L6918" s="541" t="s">
        <v>9392</v>
      </c>
    </row>
    <row r="6919" spans="1:12" ht="25.5" hidden="1" x14ac:dyDescent="0.2">
      <c r="A6919" s="3">
        <v>6913</v>
      </c>
      <c r="B6919" s="51">
        <v>6326</v>
      </c>
      <c r="C6919" s="542" t="s">
        <v>9552</v>
      </c>
      <c r="D6919" s="51">
        <v>1</v>
      </c>
      <c r="E6919" s="51"/>
      <c r="F6919" s="97" t="s">
        <v>5902</v>
      </c>
      <c r="G6919" s="51">
        <v>31181506</v>
      </c>
      <c r="H6919" s="640">
        <v>30000</v>
      </c>
      <c r="I6919" s="68" t="s">
        <v>45</v>
      </c>
      <c r="J6919" s="382" t="s">
        <v>9332</v>
      </c>
      <c r="K6919" s="539">
        <v>340</v>
      </c>
      <c r="L6919" s="541" t="s">
        <v>9392</v>
      </c>
    </row>
    <row r="6920" spans="1:12" ht="25.5" hidden="1" x14ac:dyDescent="0.2">
      <c r="A6920" s="3">
        <v>6914</v>
      </c>
      <c r="B6920" s="51">
        <v>6326</v>
      </c>
      <c r="C6920" s="542" t="s">
        <v>9553</v>
      </c>
      <c r="D6920" s="51">
        <v>1</v>
      </c>
      <c r="E6920" s="51"/>
      <c r="F6920" s="97" t="s">
        <v>5902</v>
      </c>
      <c r="G6920" s="51">
        <v>31181506</v>
      </c>
      <c r="H6920" s="640">
        <v>30000</v>
      </c>
      <c r="I6920" s="68" t="s">
        <v>45</v>
      </c>
      <c r="J6920" s="382" t="s">
        <v>9332</v>
      </c>
      <c r="K6920" s="539">
        <v>340</v>
      </c>
      <c r="L6920" s="541" t="s">
        <v>9392</v>
      </c>
    </row>
    <row r="6921" spans="1:12" ht="25.5" hidden="1" x14ac:dyDescent="0.2">
      <c r="A6921" s="3">
        <v>6915</v>
      </c>
      <c r="B6921" s="51">
        <v>6326</v>
      </c>
      <c r="C6921" s="542" t="s">
        <v>9382</v>
      </c>
      <c r="D6921" s="51">
        <v>1</v>
      </c>
      <c r="E6921" s="51"/>
      <c r="F6921" s="97" t="s">
        <v>5902</v>
      </c>
      <c r="G6921" s="51">
        <v>31151705</v>
      </c>
      <c r="H6921" s="640">
        <v>150000</v>
      </c>
      <c r="I6921" s="68" t="s">
        <v>45</v>
      </c>
      <c r="J6921" s="382" t="s">
        <v>9332</v>
      </c>
      <c r="K6921" s="539">
        <v>340</v>
      </c>
      <c r="L6921" s="541" t="s">
        <v>9392</v>
      </c>
    </row>
    <row r="6922" spans="1:12" ht="25.5" hidden="1" x14ac:dyDescent="0.2">
      <c r="A6922" s="3">
        <v>6916</v>
      </c>
      <c r="B6922" s="51">
        <v>6326</v>
      </c>
      <c r="C6922" s="542" t="s">
        <v>9383</v>
      </c>
      <c r="D6922" s="51">
        <v>1</v>
      </c>
      <c r="E6922" s="51"/>
      <c r="F6922" s="97" t="s">
        <v>5902</v>
      </c>
      <c r="G6922" s="51">
        <v>31151705</v>
      </c>
      <c r="H6922" s="640">
        <v>150000</v>
      </c>
      <c r="I6922" s="68" t="s">
        <v>45</v>
      </c>
      <c r="J6922" s="382" t="s">
        <v>9332</v>
      </c>
      <c r="K6922" s="539">
        <v>340</v>
      </c>
      <c r="L6922" s="541" t="s">
        <v>9392</v>
      </c>
    </row>
    <row r="6923" spans="1:12" ht="25.5" hidden="1" x14ac:dyDescent="0.2">
      <c r="A6923" s="3">
        <v>6917</v>
      </c>
      <c r="B6923" s="51">
        <v>6326</v>
      </c>
      <c r="C6923" s="542" t="s">
        <v>9384</v>
      </c>
      <c r="D6923" s="51">
        <v>1</v>
      </c>
      <c r="E6923" s="51"/>
      <c r="F6923" s="97" t="s">
        <v>5902</v>
      </c>
      <c r="G6923" s="51">
        <v>31162803</v>
      </c>
      <c r="H6923" s="640">
        <v>200000</v>
      </c>
      <c r="I6923" s="68" t="s">
        <v>45</v>
      </c>
      <c r="J6923" s="382" t="s">
        <v>9332</v>
      </c>
      <c r="K6923" s="539">
        <v>340</v>
      </c>
      <c r="L6923" s="541" t="s">
        <v>9392</v>
      </c>
    </row>
    <row r="6924" spans="1:12" ht="25.5" hidden="1" x14ac:dyDescent="0.2">
      <c r="A6924" s="3">
        <v>6918</v>
      </c>
      <c r="B6924" s="51">
        <v>6326</v>
      </c>
      <c r="C6924" s="542" t="s">
        <v>9385</v>
      </c>
      <c r="D6924" s="51">
        <v>1</v>
      </c>
      <c r="E6924" s="51"/>
      <c r="F6924" s="97" t="s">
        <v>5902</v>
      </c>
      <c r="G6924" s="51">
        <v>39121705</v>
      </c>
      <c r="H6924" s="640">
        <v>100000</v>
      </c>
      <c r="I6924" s="68" t="s">
        <v>45</v>
      </c>
      <c r="J6924" s="382" t="s">
        <v>9332</v>
      </c>
      <c r="K6924" s="539">
        <v>340</v>
      </c>
      <c r="L6924" s="541" t="s">
        <v>9392</v>
      </c>
    </row>
    <row r="6925" spans="1:12" ht="25.5" hidden="1" x14ac:dyDescent="0.2">
      <c r="A6925" s="3">
        <v>6919</v>
      </c>
      <c r="B6925" s="51">
        <v>6326</v>
      </c>
      <c r="C6925" s="542" t="s">
        <v>9554</v>
      </c>
      <c r="D6925" s="51">
        <v>1</v>
      </c>
      <c r="E6925" s="51"/>
      <c r="F6925" s="97" t="s">
        <v>5902</v>
      </c>
      <c r="G6925" s="51">
        <v>40142006</v>
      </c>
      <c r="H6925" s="640">
        <v>300000</v>
      </c>
      <c r="I6925" s="68" t="s">
        <v>45</v>
      </c>
      <c r="J6925" s="382" t="s">
        <v>9332</v>
      </c>
      <c r="K6925" s="539">
        <v>340</v>
      </c>
      <c r="L6925" s="541" t="s">
        <v>9392</v>
      </c>
    </row>
    <row r="6926" spans="1:12" ht="25.5" hidden="1" x14ac:dyDescent="0.2">
      <c r="A6926" s="3">
        <v>6920</v>
      </c>
      <c r="B6926" s="51">
        <v>6326</v>
      </c>
      <c r="C6926" s="542" t="s">
        <v>9555</v>
      </c>
      <c r="D6926" s="51">
        <v>1</v>
      </c>
      <c r="E6926" s="51"/>
      <c r="F6926" s="97" t="s">
        <v>5902</v>
      </c>
      <c r="G6926" s="51">
        <v>40142002</v>
      </c>
      <c r="H6926" s="640">
        <v>300000</v>
      </c>
      <c r="I6926" s="68" t="s">
        <v>45</v>
      </c>
      <c r="J6926" s="382" t="s">
        <v>9332</v>
      </c>
      <c r="K6926" s="539">
        <v>340</v>
      </c>
      <c r="L6926" s="541" t="s">
        <v>9392</v>
      </c>
    </row>
    <row r="6927" spans="1:12" ht="25.5" hidden="1" x14ac:dyDescent="0.2">
      <c r="A6927" s="3">
        <v>6921</v>
      </c>
      <c r="B6927" s="51">
        <v>6326</v>
      </c>
      <c r="C6927" s="542" t="s">
        <v>9556</v>
      </c>
      <c r="D6927" s="51">
        <v>1</v>
      </c>
      <c r="E6927" s="51"/>
      <c r="F6927" s="97" t="s">
        <v>5902</v>
      </c>
      <c r="G6927" s="51">
        <v>31162906</v>
      </c>
      <c r="H6927" s="640">
        <v>80000</v>
      </c>
      <c r="I6927" s="68" t="s">
        <v>45</v>
      </c>
      <c r="J6927" s="382" t="s">
        <v>9332</v>
      </c>
      <c r="K6927" s="539">
        <v>340</v>
      </c>
      <c r="L6927" s="541" t="s">
        <v>9392</v>
      </c>
    </row>
    <row r="6928" spans="1:12" ht="25.5" hidden="1" x14ac:dyDescent="0.2">
      <c r="A6928" s="3">
        <v>6922</v>
      </c>
      <c r="B6928" s="51">
        <v>6326</v>
      </c>
      <c r="C6928" s="542" t="s">
        <v>9557</v>
      </c>
      <c r="D6928" s="51">
        <v>1</v>
      </c>
      <c r="E6928" s="51"/>
      <c r="F6928" s="97" t="s">
        <v>5902</v>
      </c>
      <c r="G6928" s="51">
        <v>40161505</v>
      </c>
      <c r="H6928" s="640">
        <v>100000</v>
      </c>
      <c r="I6928" s="68" t="s">
        <v>45</v>
      </c>
      <c r="J6928" s="382" t="s">
        <v>9332</v>
      </c>
      <c r="K6928" s="539">
        <v>340</v>
      </c>
      <c r="L6928" s="541" t="s">
        <v>9392</v>
      </c>
    </row>
    <row r="6929" spans="1:12" ht="25.5" hidden="1" x14ac:dyDescent="0.2">
      <c r="A6929" s="3">
        <v>6923</v>
      </c>
      <c r="B6929" s="51">
        <v>6326</v>
      </c>
      <c r="C6929" s="542" t="s">
        <v>9558</v>
      </c>
      <c r="D6929" s="51">
        <v>1</v>
      </c>
      <c r="E6929" s="51"/>
      <c r="F6929" s="97" t="s">
        <v>5902</v>
      </c>
      <c r="G6929" s="51">
        <v>40161504</v>
      </c>
      <c r="H6929" s="640">
        <v>100000</v>
      </c>
      <c r="I6929" s="68" t="s">
        <v>45</v>
      </c>
      <c r="J6929" s="382" t="s">
        <v>9332</v>
      </c>
      <c r="K6929" s="539">
        <v>340</v>
      </c>
      <c r="L6929" s="541" t="s">
        <v>9392</v>
      </c>
    </row>
    <row r="6930" spans="1:12" ht="25.5" hidden="1" x14ac:dyDescent="0.2">
      <c r="A6930" s="3">
        <v>6924</v>
      </c>
      <c r="B6930" s="51">
        <v>6326</v>
      </c>
      <c r="C6930" s="542" t="s">
        <v>9559</v>
      </c>
      <c r="D6930" s="51">
        <v>1</v>
      </c>
      <c r="E6930" s="51"/>
      <c r="F6930" s="97" t="s">
        <v>5902</v>
      </c>
      <c r="G6930" s="51">
        <v>40161502</v>
      </c>
      <c r="H6930" s="640">
        <v>50000</v>
      </c>
      <c r="I6930" s="68" t="s">
        <v>45</v>
      </c>
      <c r="J6930" s="382" t="s">
        <v>9332</v>
      </c>
      <c r="K6930" s="539">
        <v>340</v>
      </c>
      <c r="L6930" s="541" t="s">
        <v>9392</v>
      </c>
    </row>
    <row r="6931" spans="1:12" ht="25.5" hidden="1" x14ac:dyDescent="0.2">
      <c r="A6931" s="3">
        <v>6925</v>
      </c>
      <c r="B6931" s="51">
        <v>6326</v>
      </c>
      <c r="C6931" s="542" t="s">
        <v>9560</v>
      </c>
      <c r="D6931" s="51">
        <v>1</v>
      </c>
      <c r="E6931" s="51"/>
      <c r="F6931" s="97" t="s">
        <v>5902</v>
      </c>
      <c r="G6931" s="51">
        <v>40161513</v>
      </c>
      <c r="H6931" s="640">
        <v>40000</v>
      </c>
      <c r="I6931" s="68" t="s">
        <v>45</v>
      </c>
      <c r="J6931" s="382" t="s">
        <v>9332</v>
      </c>
      <c r="K6931" s="539">
        <v>340</v>
      </c>
      <c r="L6931" s="541" t="s">
        <v>9392</v>
      </c>
    </row>
    <row r="6932" spans="1:12" ht="25.5" hidden="1" x14ac:dyDescent="0.2">
      <c r="A6932" s="3">
        <v>6926</v>
      </c>
      <c r="B6932" s="51">
        <v>6326</v>
      </c>
      <c r="C6932" s="542" t="s">
        <v>9561</v>
      </c>
      <c r="D6932" s="51">
        <v>1</v>
      </c>
      <c r="E6932" s="51"/>
      <c r="F6932" s="97" t="s">
        <v>5902</v>
      </c>
      <c r="G6932" s="51">
        <v>40151510</v>
      </c>
      <c r="H6932" s="640">
        <v>350000</v>
      </c>
      <c r="I6932" s="68" t="s">
        <v>45</v>
      </c>
      <c r="J6932" s="382" t="s">
        <v>9332</v>
      </c>
      <c r="K6932" s="539">
        <v>340</v>
      </c>
      <c r="L6932" s="541" t="s">
        <v>9392</v>
      </c>
    </row>
    <row r="6933" spans="1:12" ht="25.5" hidden="1" x14ac:dyDescent="0.2">
      <c r="A6933" s="3">
        <v>6927</v>
      </c>
      <c r="B6933" s="51">
        <v>6326</v>
      </c>
      <c r="C6933" s="542" t="s">
        <v>9562</v>
      </c>
      <c r="D6933" s="51">
        <v>1</v>
      </c>
      <c r="E6933" s="51"/>
      <c r="F6933" s="97" t="s">
        <v>5902</v>
      </c>
      <c r="G6933" s="51">
        <v>40151533</v>
      </c>
      <c r="H6933" s="640">
        <v>500000</v>
      </c>
      <c r="I6933" s="68" t="s">
        <v>45</v>
      </c>
      <c r="J6933" s="382" t="s">
        <v>9332</v>
      </c>
      <c r="K6933" s="539">
        <v>340</v>
      </c>
      <c r="L6933" s="541" t="s">
        <v>9392</v>
      </c>
    </row>
    <row r="6934" spans="1:12" ht="25.5" hidden="1" x14ac:dyDescent="0.2">
      <c r="A6934" s="3">
        <v>6928</v>
      </c>
      <c r="B6934" s="51">
        <v>6326</v>
      </c>
      <c r="C6934" s="542" t="s">
        <v>9563</v>
      </c>
      <c r="D6934" s="51">
        <v>1</v>
      </c>
      <c r="E6934" s="51"/>
      <c r="F6934" s="97" t="s">
        <v>5902</v>
      </c>
      <c r="G6934" s="51">
        <v>40141608</v>
      </c>
      <c r="H6934" s="640">
        <v>175000</v>
      </c>
      <c r="I6934" s="68" t="s">
        <v>45</v>
      </c>
      <c r="J6934" s="382" t="s">
        <v>9332</v>
      </c>
      <c r="K6934" s="539">
        <v>340</v>
      </c>
      <c r="L6934" s="541" t="s">
        <v>9392</v>
      </c>
    </row>
    <row r="6935" spans="1:12" ht="25.5" hidden="1" x14ac:dyDescent="0.2">
      <c r="A6935" s="3">
        <v>6929</v>
      </c>
      <c r="B6935" s="51">
        <v>6326</v>
      </c>
      <c r="C6935" s="542" t="s">
        <v>9564</v>
      </c>
      <c r="D6935" s="51">
        <v>1</v>
      </c>
      <c r="E6935" s="51"/>
      <c r="F6935" s="97" t="s">
        <v>5902</v>
      </c>
      <c r="G6935" s="51">
        <v>25171713</v>
      </c>
      <c r="H6935" s="640">
        <v>75000</v>
      </c>
      <c r="I6935" s="68" t="s">
        <v>45</v>
      </c>
      <c r="J6935" s="382" t="s">
        <v>9332</v>
      </c>
      <c r="K6935" s="539">
        <v>340</v>
      </c>
      <c r="L6935" s="541" t="s">
        <v>9392</v>
      </c>
    </row>
    <row r="6936" spans="1:12" ht="25.5" hidden="1" x14ac:dyDescent="0.2">
      <c r="A6936" s="3">
        <v>6930</v>
      </c>
      <c r="B6936" s="51">
        <v>6326</v>
      </c>
      <c r="C6936" s="542" t="s">
        <v>9565</v>
      </c>
      <c r="D6936" s="51">
        <v>1</v>
      </c>
      <c r="E6936" s="51"/>
      <c r="F6936" s="97" t="s">
        <v>5902</v>
      </c>
      <c r="G6936" s="51">
        <v>26111801</v>
      </c>
      <c r="H6936" s="640">
        <v>100000</v>
      </c>
      <c r="I6936" s="68" t="s">
        <v>45</v>
      </c>
      <c r="J6936" s="382" t="s">
        <v>9332</v>
      </c>
      <c r="K6936" s="539">
        <v>340</v>
      </c>
      <c r="L6936" s="541" t="s">
        <v>9392</v>
      </c>
    </row>
    <row r="6937" spans="1:12" ht="25.5" hidden="1" x14ac:dyDescent="0.2">
      <c r="A6937" s="3">
        <v>6931</v>
      </c>
      <c r="B6937" s="51">
        <v>6326</v>
      </c>
      <c r="C6937" s="542" t="s">
        <v>9566</v>
      </c>
      <c r="D6937" s="51">
        <v>1</v>
      </c>
      <c r="E6937" s="51"/>
      <c r="F6937" s="97" t="s">
        <v>5902</v>
      </c>
      <c r="G6937" s="51">
        <v>26111807</v>
      </c>
      <c r="H6937" s="640">
        <v>50000</v>
      </c>
      <c r="I6937" s="68" t="s">
        <v>45</v>
      </c>
      <c r="J6937" s="382" t="s">
        <v>9332</v>
      </c>
      <c r="K6937" s="539">
        <v>340</v>
      </c>
      <c r="L6937" s="541" t="s">
        <v>9392</v>
      </c>
    </row>
    <row r="6938" spans="1:12" ht="25.5" hidden="1" x14ac:dyDescent="0.2">
      <c r="A6938" s="3">
        <v>6932</v>
      </c>
      <c r="B6938" s="51">
        <v>6326</v>
      </c>
      <c r="C6938" s="542" t="s">
        <v>2848</v>
      </c>
      <c r="D6938" s="51">
        <v>1</v>
      </c>
      <c r="E6938" s="51"/>
      <c r="F6938" s="97" t="s">
        <v>5902</v>
      </c>
      <c r="G6938" s="51">
        <v>30102521</v>
      </c>
      <c r="H6938" s="640">
        <v>100000</v>
      </c>
      <c r="I6938" s="68" t="s">
        <v>45</v>
      </c>
      <c r="J6938" s="382" t="s">
        <v>9332</v>
      </c>
      <c r="K6938" s="539">
        <v>340</v>
      </c>
      <c r="L6938" s="541" t="s">
        <v>9392</v>
      </c>
    </row>
    <row r="6939" spans="1:12" ht="25.5" hidden="1" x14ac:dyDescent="0.2">
      <c r="A6939" s="3">
        <v>6933</v>
      </c>
      <c r="B6939" s="51">
        <v>6326</v>
      </c>
      <c r="C6939" s="542" t="s">
        <v>9567</v>
      </c>
      <c r="D6939" s="51">
        <v>1</v>
      </c>
      <c r="E6939" s="51"/>
      <c r="F6939" s="97" t="s">
        <v>5902</v>
      </c>
      <c r="G6939" s="51">
        <v>40173602</v>
      </c>
      <c r="H6939" s="640">
        <v>150000</v>
      </c>
      <c r="I6939" s="68" t="s">
        <v>45</v>
      </c>
      <c r="J6939" s="382" t="s">
        <v>9332</v>
      </c>
      <c r="K6939" s="539">
        <v>340</v>
      </c>
      <c r="L6939" s="541" t="s">
        <v>9392</v>
      </c>
    </row>
    <row r="6940" spans="1:12" ht="25.5" hidden="1" x14ac:dyDescent="0.2">
      <c r="A6940" s="3">
        <v>6934</v>
      </c>
      <c r="B6940" s="51">
        <v>6326</v>
      </c>
      <c r="C6940" s="542" t="s">
        <v>9568</v>
      </c>
      <c r="D6940" s="51">
        <v>1</v>
      </c>
      <c r="E6940" s="51"/>
      <c r="F6940" s="97" t="s">
        <v>5902</v>
      </c>
      <c r="G6940" s="51">
        <v>41103311</v>
      </c>
      <c r="H6940" s="640">
        <v>300000</v>
      </c>
      <c r="I6940" s="68" t="s">
        <v>45</v>
      </c>
      <c r="J6940" s="382" t="s">
        <v>9332</v>
      </c>
      <c r="K6940" s="539">
        <v>340</v>
      </c>
      <c r="L6940" s="541" t="s">
        <v>9392</v>
      </c>
    </row>
    <row r="6941" spans="1:12" ht="25.5" hidden="1" x14ac:dyDescent="0.2">
      <c r="A6941" s="3">
        <v>6935</v>
      </c>
      <c r="B6941" s="51">
        <v>6326</v>
      </c>
      <c r="C6941" s="542" t="s">
        <v>9569</v>
      </c>
      <c r="D6941" s="51">
        <v>1</v>
      </c>
      <c r="E6941" s="51"/>
      <c r="F6941" s="97" t="s">
        <v>5902</v>
      </c>
      <c r="G6941" s="51">
        <v>31171505</v>
      </c>
      <c r="H6941" s="640">
        <v>250000</v>
      </c>
      <c r="I6941" s="68" t="s">
        <v>45</v>
      </c>
      <c r="J6941" s="382" t="s">
        <v>9332</v>
      </c>
      <c r="K6941" s="539">
        <v>340</v>
      </c>
      <c r="L6941" s="541" t="s">
        <v>9392</v>
      </c>
    </row>
    <row r="6942" spans="1:12" ht="25.5" hidden="1" x14ac:dyDescent="0.2">
      <c r="A6942" s="3">
        <v>6936</v>
      </c>
      <c r="B6942" s="51">
        <v>6326</v>
      </c>
      <c r="C6942" s="542" t="s">
        <v>2828</v>
      </c>
      <c r="D6942" s="51">
        <v>1</v>
      </c>
      <c r="E6942" s="51"/>
      <c r="F6942" s="97" t="s">
        <v>5902</v>
      </c>
      <c r="G6942" s="51">
        <v>31171520</v>
      </c>
      <c r="H6942" s="640">
        <v>100000</v>
      </c>
      <c r="I6942" s="68" t="s">
        <v>45</v>
      </c>
      <c r="J6942" s="382" t="s">
        <v>9332</v>
      </c>
      <c r="K6942" s="539">
        <v>340</v>
      </c>
      <c r="L6942" s="541" t="s">
        <v>9392</v>
      </c>
    </row>
    <row r="6943" spans="1:12" ht="25.5" hidden="1" x14ac:dyDescent="0.2">
      <c r="A6943" s="3">
        <v>6937</v>
      </c>
      <c r="B6943" s="51">
        <v>6326</v>
      </c>
      <c r="C6943" s="542" t="s">
        <v>9570</v>
      </c>
      <c r="D6943" s="51">
        <v>1</v>
      </c>
      <c r="E6943" s="51"/>
      <c r="F6943" s="97" t="s">
        <v>5902</v>
      </c>
      <c r="G6943" s="51">
        <v>20142904</v>
      </c>
      <c r="H6943" s="640">
        <v>400000</v>
      </c>
      <c r="I6943" s="68" t="s">
        <v>45</v>
      </c>
      <c r="J6943" s="382" t="s">
        <v>9332</v>
      </c>
      <c r="K6943" s="539">
        <v>340</v>
      </c>
      <c r="L6943" s="541" t="s">
        <v>9392</v>
      </c>
    </row>
    <row r="6944" spans="1:12" ht="25.5" hidden="1" x14ac:dyDescent="0.2">
      <c r="A6944" s="3">
        <v>6938</v>
      </c>
      <c r="B6944" s="51">
        <v>6326</v>
      </c>
      <c r="C6944" s="540" t="s">
        <v>9571</v>
      </c>
      <c r="D6944" s="51">
        <v>1</v>
      </c>
      <c r="E6944" s="51"/>
      <c r="F6944" s="97" t="s">
        <v>5902</v>
      </c>
      <c r="G6944" s="51">
        <v>40101802</v>
      </c>
      <c r="H6944" s="640">
        <v>800000</v>
      </c>
      <c r="I6944" s="68" t="s">
        <v>45</v>
      </c>
      <c r="J6944" s="382" t="s">
        <v>9332</v>
      </c>
      <c r="K6944" s="539">
        <v>340</v>
      </c>
      <c r="L6944" s="541" t="s">
        <v>9392</v>
      </c>
    </row>
    <row r="6945" spans="1:12" ht="25.5" hidden="1" x14ac:dyDescent="0.2">
      <c r="A6945" s="3">
        <v>6939</v>
      </c>
      <c r="B6945" s="51">
        <v>6326</v>
      </c>
      <c r="C6945" s="540" t="s">
        <v>9572</v>
      </c>
      <c r="D6945" s="51">
        <v>1</v>
      </c>
      <c r="E6945" s="51"/>
      <c r="F6945" s="97" t="s">
        <v>5902</v>
      </c>
      <c r="G6945" s="51">
        <v>23271712</v>
      </c>
      <c r="H6945" s="640">
        <v>50000</v>
      </c>
      <c r="I6945" s="68" t="s">
        <v>45</v>
      </c>
      <c r="J6945" s="382" t="s">
        <v>9332</v>
      </c>
      <c r="K6945" s="539">
        <v>344</v>
      </c>
      <c r="L6945" s="541" t="s">
        <v>9392</v>
      </c>
    </row>
    <row r="6946" spans="1:12" ht="25.5" hidden="1" x14ac:dyDescent="0.2">
      <c r="A6946" s="3">
        <v>6940</v>
      </c>
      <c r="B6946" s="51">
        <v>6326</v>
      </c>
      <c r="C6946" s="540" t="s">
        <v>9573</v>
      </c>
      <c r="D6946" s="51">
        <v>1</v>
      </c>
      <c r="E6946" s="51"/>
      <c r="F6946" s="97" t="s">
        <v>5902</v>
      </c>
      <c r="G6946" s="51">
        <v>73152108</v>
      </c>
      <c r="H6946" s="640">
        <v>250000</v>
      </c>
      <c r="I6946" s="68" t="s">
        <v>45</v>
      </c>
      <c r="J6946" s="382" t="s">
        <v>9332</v>
      </c>
      <c r="K6946" s="539">
        <v>344</v>
      </c>
      <c r="L6946" s="541" t="s">
        <v>9392</v>
      </c>
    </row>
    <row r="6947" spans="1:12" ht="25.5" hidden="1" x14ac:dyDescent="0.2">
      <c r="A6947" s="3">
        <v>6941</v>
      </c>
      <c r="B6947" s="51">
        <v>6326</v>
      </c>
      <c r="C6947" s="540" t="s">
        <v>9574</v>
      </c>
      <c r="D6947" s="51">
        <v>1</v>
      </c>
      <c r="E6947" s="51"/>
      <c r="F6947" s="97" t="s">
        <v>5902</v>
      </c>
      <c r="G6947" s="51">
        <v>31201514</v>
      </c>
      <c r="H6947" s="640">
        <v>100000</v>
      </c>
      <c r="I6947" s="68" t="s">
        <v>76</v>
      </c>
      <c r="J6947" s="382" t="s">
        <v>9332</v>
      </c>
      <c r="K6947" s="539">
        <v>364</v>
      </c>
      <c r="L6947" s="541" t="s">
        <v>9392</v>
      </c>
    </row>
    <row r="6948" spans="1:12" ht="25.5" hidden="1" x14ac:dyDescent="0.2">
      <c r="A6948" s="3">
        <v>6942</v>
      </c>
      <c r="B6948" s="51">
        <v>6326</v>
      </c>
      <c r="C6948" s="540" t="s">
        <v>5916</v>
      </c>
      <c r="D6948" s="51">
        <v>1</v>
      </c>
      <c r="E6948" s="51"/>
      <c r="F6948" s="97" t="s">
        <v>5902</v>
      </c>
      <c r="G6948" s="51">
        <v>47131603</v>
      </c>
      <c r="H6948" s="640">
        <v>20000</v>
      </c>
      <c r="I6948" s="68" t="s">
        <v>76</v>
      </c>
      <c r="J6948" s="382" t="s">
        <v>9332</v>
      </c>
      <c r="K6948" s="539">
        <v>364</v>
      </c>
      <c r="L6948" s="541" t="s">
        <v>9392</v>
      </c>
    </row>
    <row r="6949" spans="1:12" ht="25.5" hidden="1" x14ac:dyDescent="0.2">
      <c r="A6949" s="3">
        <v>6943</v>
      </c>
      <c r="B6949" s="51">
        <v>6326</v>
      </c>
      <c r="C6949" s="540" t="s">
        <v>2732</v>
      </c>
      <c r="D6949" s="51">
        <v>1</v>
      </c>
      <c r="E6949" s="51"/>
      <c r="F6949" s="97" t="s">
        <v>5902</v>
      </c>
      <c r="G6949" s="51">
        <v>47131810</v>
      </c>
      <c r="H6949" s="640">
        <v>20000</v>
      </c>
      <c r="I6949" s="68" t="s">
        <v>76</v>
      </c>
      <c r="J6949" s="382" t="s">
        <v>9332</v>
      </c>
      <c r="K6949" s="539">
        <v>364</v>
      </c>
      <c r="L6949" s="541" t="s">
        <v>9392</v>
      </c>
    </row>
    <row r="6950" spans="1:12" ht="25.5" hidden="1" x14ac:dyDescent="0.2">
      <c r="A6950" s="3">
        <v>6944</v>
      </c>
      <c r="B6950" s="51">
        <v>6326</v>
      </c>
      <c r="C6950" s="540" t="s">
        <v>9045</v>
      </c>
      <c r="D6950" s="51">
        <v>1</v>
      </c>
      <c r="E6950" s="51"/>
      <c r="F6950" s="97" t="s">
        <v>5902</v>
      </c>
      <c r="G6950" s="51">
        <v>40161502</v>
      </c>
      <c r="H6950" s="640">
        <v>70000</v>
      </c>
      <c r="I6950" s="68" t="s">
        <v>76</v>
      </c>
      <c r="J6950" s="382" t="s">
        <v>9332</v>
      </c>
      <c r="K6950" s="539">
        <v>364</v>
      </c>
      <c r="L6950" s="541" t="s">
        <v>9392</v>
      </c>
    </row>
    <row r="6951" spans="1:12" ht="25.5" hidden="1" x14ac:dyDescent="0.2">
      <c r="A6951" s="3">
        <v>6945</v>
      </c>
      <c r="B6951" s="51">
        <v>6326</v>
      </c>
      <c r="C6951" s="540" t="s">
        <v>9575</v>
      </c>
      <c r="D6951" s="51">
        <v>1</v>
      </c>
      <c r="E6951" s="51"/>
      <c r="F6951" s="97" t="s">
        <v>5902</v>
      </c>
      <c r="G6951" s="51">
        <v>55121611</v>
      </c>
      <c r="H6951" s="640">
        <v>250000</v>
      </c>
      <c r="I6951" s="68" t="s">
        <v>76</v>
      </c>
      <c r="J6951" s="382" t="s">
        <v>9332</v>
      </c>
      <c r="K6951" s="539">
        <v>364</v>
      </c>
      <c r="L6951" s="541" t="s">
        <v>9392</v>
      </c>
    </row>
    <row r="6952" spans="1:12" ht="25.5" hidden="1" x14ac:dyDescent="0.2">
      <c r="A6952" s="3">
        <v>6946</v>
      </c>
      <c r="B6952" s="51">
        <v>6326</v>
      </c>
      <c r="C6952" s="540" t="s">
        <v>9576</v>
      </c>
      <c r="D6952" s="51">
        <v>1</v>
      </c>
      <c r="E6952" s="51"/>
      <c r="F6952" s="97" t="s">
        <v>5902</v>
      </c>
      <c r="G6952" s="51">
        <v>31162418</v>
      </c>
      <c r="H6952" s="640">
        <v>60000</v>
      </c>
      <c r="I6952" s="68" t="s">
        <v>76</v>
      </c>
      <c r="J6952" s="382" t="s">
        <v>9332</v>
      </c>
      <c r="K6952" s="539">
        <v>364</v>
      </c>
      <c r="L6952" s="541" t="s">
        <v>9392</v>
      </c>
    </row>
    <row r="6953" spans="1:12" ht="25.5" hidden="1" x14ac:dyDescent="0.2">
      <c r="A6953" s="3">
        <v>6947</v>
      </c>
      <c r="B6953" s="51">
        <v>6326</v>
      </c>
      <c r="C6953" s="540" t="s">
        <v>9577</v>
      </c>
      <c r="D6953" s="51">
        <v>1</v>
      </c>
      <c r="E6953" s="51"/>
      <c r="F6953" s="97" t="s">
        <v>5902</v>
      </c>
      <c r="G6953" s="51">
        <v>31181702</v>
      </c>
      <c r="H6953" s="640">
        <v>300000</v>
      </c>
      <c r="I6953" s="68" t="s">
        <v>76</v>
      </c>
      <c r="J6953" s="382" t="s">
        <v>9332</v>
      </c>
      <c r="K6953" s="539">
        <v>364</v>
      </c>
      <c r="L6953" s="541" t="s">
        <v>9392</v>
      </c>
    </row>
    <row r="6954" spans="1:12" ht="25.5" hidden="1" x14ac:dyDescent="0.2">
      <c r="A6954" s="3">
        <v>6948</v>
      </c>
      <c r="B6954" s="51">
        <v>6326</v>
      </c>
      <c r="C6954" s="540" t="s">
        <v>9578</v>
      </c>
      <c r="D6954" s="51">
        <v>1</v>
      </c>
      <c r="E6954" s="51"/>
      <c r="F6954" s="97" t="s">
        <v>5902</v>
      </c>
      <c r="G6954" s="51">
        <v>25171713</v>
      </c>
      <c r="H6954" s="640">
        <v>250000</v>
      </c>
      <c r="I6954" s="68" t="s">
        <v>76</v>
      </c>
      <c r="J6954" s="382" t="s">
        <v>9332</v>
      </c>
      <c r="K6954" s="539">
        <v>364</v>
      </c>
      <c r="L6954" s="541" t="s">
        <v>9392</v>
      </c>
    </row>
    <row r="6955" spans="1:12" ht="25.5" hidden="1" x14ac:dyDescent="0.2">
      <c r="A6955" s="3">
        <v>6949</v>
      </c>
      <c r="B6955" s="51">
        <v>6326</v>
      </c>
      <c r="C6955" s="540" t="s">
        <v>3019</v>
      </c>
      <c r="D6955" s="51">
        <v>1</v>
      </c>
      <c r="E6955" s="51"/>
      <c r="F6955" s="97" t="s">
        <v>5902</v>
      </c>
      <c r="G6955" s="51">
        <v>31201632</v>
      </c>
      <c r="H6955" s="640">
        <v>100000</v>
      </c>
      <c r="I6955" s="68" t="s">
        <v>76</v>
      </c>
      <c r="J6955" s="382" t="s">
        <v>9332</v>
      </c>
      <c r="K6955" s="539">
        <v>364</v>
      </c>
      <c r="L6955" s="541" t="s">
        <v>9392</v>
      </c>
    </row>
    <row r="6956" spans="1:12" ht="25.5" hidden="1" x14ac:dyDescent="0.2">
      <c r="A6956" s="3">
        <v>6950</v>
      </c>
      <c r="B6956" s="51">
        <v>6326</v>
      </c>
      <c r="C6956" s="540" t="s">
        <v>9386</v>
      </c>
      <c r="D6956" s="51">
        <v>1</v>
      </c>
      <c r="E6956" s="51"/>
      <c r="F6956" s="97" t="s">
        <v>5902</v>
      </c>
      <c r="G6956" s="51">
        <v>31181604</v>
      </c>
      <c r="H6956" s="640">
        <v>100000</v>
      </c>
      <c r="I6956" s="68" t="s">
        <v>76</v>
      </c>
      <c r="J6956" s="382" t="s">
        <v>9332</v>
      </c>
      <c r="K6956" s="539">
        <v>364</v>
      </c>
      <c r="L6956" s="541" t="s">
        <v>9392</v>
      </c>
    </row>
    <row r="6957" spans="1:12" ht="25.5" hidden="1" x14ac:dyDescent="0.2">
      <c r="A6957" s="3">
        <v>6951</v>
      </c>
      <c r="B6957" s="51">
        <v>6326</v>
      </c>
      <c r="C6957" s="540" t="s">
        <v>1414</v>
      </c>
      <c r="D6957" s="51">
        <v>1</v>
      </c>
      <c r="E6957" s="51"/>
      <c r="F6957" s="97" t="s">
        <v>5902</v>
      </c>
      <c r="G6957" s="51">
        <v>24101611</v>
      </c>
      <c r="H6957" s="640">
        <v>100000</v>
      </c>
      <c r="I6957" s="68" t="s">
        <v>76</v>
      </c>
      <c r="J6957" s="382" t="s">
        <v>9332</v>
      </c>
      <c r="K6957" s="539">
        <v>364</v>
      </c>
      <c r="L6957" s="541" t="s">
        <v>9392</v>
      </c>
    </row>
    <row r="6958" spans="1:12" ht="25.5" hidden="1" x14ac:dyDescent="0.2">
      <c r="A6958" s="3">
        <v>6952</v>
      </c>
      <c r="B6958" s="51">
        <v>6326</v>
      </c>
      <c r="C6958" s="540" t="s">
        <v>9579</v>
      </c>
      <c r="D6958" s="51">
        <v>1</v>
      </c>
      <c r="E6958" s="51"/>
      <c r="F6958" s="97" t="s">
        <v>5902</v>
      </c>
      <c r="G6958" s="51">
        <v>24112401</v>
      </c>
      <c r="H6958" s="640">
        <v>150000</v>
      </c>
      <c r="I6958" s="68" t="s">
        <v>76</v>
      </c>
      <c r="J6958" s="382" t="s">
        <v>9332</v>
      </c>
      <c r="K6958" s="539">
        <v>364</v>
      </c>
      <c r="L6958" s="541" t="s">
        <v>9392</v>
      </c>
    </row>
    <row r="6959" spans="1:12" ht="25.5" hidden="1" x14ac:dyDescent="0.2">
      <c r="A6959" s="3">
        <v>6953</v>
      </c>
      <c r="B6959" s="51">
        <v>6326</v>
      </c>
      <c r="C6959" s="540" t="s">
        <v>9580</v>
      </c>
      <c r="D6959" s="51">
        <v>1</v>
      </c>
      <c r="E6959" s="51"/>
      <c r="F6959" s="97" t="s">
        <v>5902</v>
      </c>
      <c r="G6959" s="51">
        <v>40142007</v>
      </c>
      <c r="H6959" s="640">
        <v>60000</v>
      </c>
      <c r="I6959" s="68" t="s">
        <v>76</v>
      </c>
      <c r="J6959" s="382" t="s">
        <v>9332</v>
      </c>
      <c r="K6959" s="539">
        <v>364</v>
      </c>
      <c r="L6959" s="541" t="s">
        <v>9392</v>
      </c>
    </row>
    <row r="6960" spans="1:12" ht="25.5" hidden="1" x14ac:dyDescent="0.2">
      <c r="A6960" s="3">
        <v>6954</v>
      </c>
      <c r="B6960" s="51">
        <v>6326</v>
      </c>
      <c r="C6960" s="540" t="s">
        <v>9581</v>
      </c>
      <c r="D6960" s="51">
        <v>1</v>
      </c>
      <c r="E6960" s="51"/>
      <c r="F6960" s="97" t="s">
        <v>5902</v>
      </c>
      <c r="G6960" s="51">
        <v>47131502</v>
      </c>
      <c r="H6960" s="640">
        <v>50000</v>
      </c>
      <c r="I6960" s="68" t="s">
        <v>76</v>
      </c>
      <c r="J6960" s="382" t="s">
        <v>9332</v>
      </c>
      <c r="K6960" s="539">
        <v>364</v>
      </c>
      <c r="L6960" s="541" t="s">
        <v>9392</v>
      </c>
    </row>
    <row r="6961" spans="1:12" ht="25.5" hidden="1" x14ac:dyDescent="0.2">
      <c r="A6961" s="3">
        <v>6955</v>
      </c>
      <c r="B6961" s="51">
        <v>6326</v>
      </c>
      <c r="C6961" s="540" t="s">
        <v>9582</v>
      </c>
      <c r="D6961" s="51">
        <v>1</v>
      </c>
      <c r="E6961" s="51"/>
      <c r="F6961" s="97" t="s">
        <v>5902</v>
      </c>
      <c r="G6961" s="51">
        <v>47131605</v>
      </c>
      <c r="H6961" s="640">
        <v>100000</v>
      </c>
      <c r="I6961" s="68" t="s">
        <v>76</v>
      </c>
      <c r="J6961" s="382" t="s">
        <v>9332</v>
      </c>
      <c r="K6961" s="539">
        <v>364</v>
      </c>
      <c r="L6961" s="541" t="s">
        <v>9392</v>
      </c>
    </row>
    <row r="6962" spans="1:12" ht="25.5" hidden="1" x14ac:dyDescent="0.2">
      <c r="A6962" s="3">
        <v>6956</v>
      </c>
      <c r="B6962" s="51">
        <v>6326</v>
      </c>
      <c r="C6962" s="540" t="s">
        <v>9583</v>
      </c>
      <c r="D6962" s="51">
        <v>1</v>
      </c>
      <c r="E6962" s="51"/>
      <c r="F6962" s="97" t="s">
        <v>5902</v>
      </c>
      <c r="G6962" s="51">
        <v>24112404</v>
      </c>
      <c r="H6962" s="640">
        <v>100000</v>
      </c>
      <c r="I6962" s="68" t="s">
        <v>76</v>
      </c>
      <c r="J6962" s="382" t="s">
        <v>9332</v>
      </c>
      <c r="K6962" s="539">
        <v>364</v>
      </c>
      <c r="L6962" s="541" t="s">
        <v>9392</v>
      </c>
    </row>
    <row r="6963" spans="1:12" ht="25.5" hidden="1" x14ac:dyDescent="0.2">
      <c r="A6963" s="3">
        <v>6957</v>
      </c>
      <c r="B6963" s="51">
        <v>6326</v>
      </c>
      <c r="C6963" s="540" t="s">
        <v>9584</v>
      </c>
      <c r="D6963" s="51">
        <v>1</v>
      </c>
      <c r="E6963" s="51"/>
      <c r="F6963" s="97" t="s">
        <v>5902</v>
      </c>
      <c r="G6963" s="51">
        <v>52152102</v>
      </c>
      <c r="H6963" s="640">
        <v>30000</v>
      </c>
      <c r="I6963" s="68" t="s">
        <v>76</v>
      </c>
      <c r="J6963" s="382" t="s">
        <v>9332</v>
      </c>
      <c r="K6963" s="539">
        <v>364</v>
      </c>
      <c r="L6963" s="541" t="s">
        <v>9392</v>
      </c>
    </row>
    <row r="6964" spans="1:12" ht="25.5" hidden="1" x14ac:dyDescent="0.2">
      <c r="A6964" s="3">
        <v>6958</v>
      </c>
      <c r="B6964" s="51">
        <v>6326</v>
      </c>
      <c r="C6964" s="540" t="s">
        <v>784</v>
      </c>
      <c r="D6964" s="51">
        <v>1</v>
      </c>
      <c r="E6964" s="51"/>
      <c r="F6964" s="97" t="s">
        <v>5902</v>
      </c>
      <c r="G6964" s="51">
        <v>26111702</v>
      </c>
      <c r="H6964" s="640">
        <v>40000</v>
      </c>
      <c r="I6964" s="68" t="s">
        <v>76</v>
      </c>
      <c r="J6964" s="382" t="s">
        <v>9332</v>
      </c>
      <c r="K6964" s="539">
        <v>364</v>
      </c>
      <c r="L6964" s="541" t="s">
        <v>9392</v>
      </c>
    </row>
    <row r="6965" spans="1:12" ht="25.5" hidden="1" x14ac:dyDescent="0.2">
      <c r="A6965" s="3">
        <v>6959</v>
      </c>
      <c r="B6965" s="51">
        <v>6326</v>
      </c>
      <c r="C6965" s="543" t="s">
        <v>9585</v>
      </c>
      <c r="D6965" s="51">
        <v>1</v>
      </c>
      <c r="E6965" s="51"/>
      <c r="F6965" s="97" t="s">
        <v>5902</v>
      </c>
      <c r="G6965" s="51">
        <v>31201512</v>
      </c>
      <c r="H6965" s="640">
        <v>10000</v>
      </c>
      <c r="I6965" s="68" t="s">
        <v>47</v>
      </c>
      <c r="J6965" s="382" t="s">
        <v>9332</v>
      </c>
      <c r="K6965" s="539">
        <v>350</v>
      </c>
      <c r="L6965" s="541" t="s">
        <v>9392</v>
      </c>
    </row>
    <row r="6966" spans="1:12" ht="25.5" hidden="1" x14ac:dyDescent="0.2">
      <c r="A6966" s="3">
        <v>6960</v>
      </c>
      <c r="B6966" s="51">
        <v>6326</v>
      </c>
      <c r="C6966" s="543" t="s">
        <v>260</v>
      </c>
      <c r="D6966" s="51">
        <v>1</v>
      </c>
      <c r="E6966" s="51"/>
      <c r="F6966" s="97" t="s">
        <v>5902</v>
      </c>
      <c r="G6966" s="51">
        <v>44122107</v>
      </c>
      <c r="H6966" s="640">
        <v>5000</v>
      </c>
      <c r="I6966" s="68" t="s">
        <v>47</v>
      </c>
      <c r="J6966" s="382" t="s">
        <v>9332</v>
      </c>
      <c r="K6966" s="539">
        <v>350</v>
      </c>
      <c r="L6966" s="541" t="s">
        <v>9392</v>
      </c>
    </row>
    <row r="6967" spans="1:12" ht="25.5" hidden="1" x14ac:dyDescent="0.2">
      <c r="A6967" s="3">
        <v>6961</v>
      </c>
      <c r="B6967" s="51">
        <v>6326</v>
      </c>
      <c r="C6967" s="543" t="s">
        <v>9586</v>
      </c>
      <c r="D6967" s="51">
        <v>1</v>
      </c>
      <c r="E6967" s="51"/>
      <c r="F6967" s="97" t="s">
        <v>5902</v>
      </c>
      <c r="G6967" s="51">
        <v>44102001</v>
      </c>
      <c r="H6967" s="640">
        <v>20000</v>
      </c>
      <c r="I6967" s="68" t="s">
        <v>47</v>
      </c>
      <c r="J6967" s="382" t="s">
        <v>9332</v>
      </c>
      <c r="K6967" s="539">
        <v>350</v>
      </c>
      <c r="L6967" s="541" t="s">
        <v>9392</v>
      </c>
    </row>
    <row r="6968" spans="1:12" ht="25.5" hidden="1" x14ac:dyDescent="0.2">
      <c r="A6968" s="3">
        <v>6962</v>
      </c>
      <c r="B6968" s="51">
        <v>6326</v>
      </c>
      <c r="C6968" s="543" t="s">
        <v>9587</v>
      </c>
      <c r="D6968" s="51">
        <v>1</v>
      </c>
      <c r="E6968" s="51"/>
      <c r="F6968" s="97" t="s">
        <v>5902</v>
      </c>
      <c r="G6968" s="51">
        <v>81141504</v>
      </c>
      <c r="H6968" s="640">
        <v>150000</v>
      </c>
      <c r="I6968" s="68" t="s">
        <v>70</v>
      </c>
      <c r="J6968" s="382" t="s">
        <v>9332</v>
      </c>
      <c r="K6968" s="539">
        <v>175</v>
      </c>
      <c r="L6968" s="541" t="s">
        <v>9392</v>
      </c>
    </row>
    <row r="6969" spans="1:12" ht="76.5" hidden="1" x14ac:dyDescent="0.2">
      <c r="A6969" s="3">
        <v>6963</v>
      </c>
      <c r="B6969" s="39">
        <v>6325</v>
      </c>
      <c r="C6969" s="508" t="s">
        <v>9588</v>
      </c>
      <c r="D6969" s="544">
        <v>30</v>
      </c>
      <c r="E6969" s="544"/>
      <c r="F6969" s="97" t="s">
        <v>5902</v>
      </c>
      <c r="G6969" s="39">
        <v>39111544</v>
      </c>
      <c r="H6969" s="634">
        <v>3400000</v>
      </c>
      <c r="I6969" s="51" t="s">
        <v>364</v>
      </c>
      <c r="J6969" s="538">
        <v>44927</v>
      </c>
      <c r="K6969" s="51">
        <v>304</v>
      </c>
      <c r="L6969" s="39" t="s">
        <v>9589</v>
      </c>
    </row>
    <row r="6970" spans="1:12" ht="25.5" hidden="1" x14ac:dyDescent="0.2">
      <c r="A6970" s="3">
        <v>6964</v>
      </c>
      <c r="B6970" s="51">
        <v>6325</v>
      </c>
      <c r="C6970" s="508" t="s">
        <v>9590</v>
      </c>
      <c r="D6970" s="39" t="s">
        <v>5694</v>
      </c>
      <c r="E6970" s="39"/>
      <c r="F6970" s="97" t="s">
        <v>5902</v>
      </c>
      <c r="G6970" s="39">
        <v>39101803</v>
      </c>
      <c r="H6970" s="634">
        <v>13200</v>
      </c>
      <c r="I6970" s="51" t="s">
        <v>364</v>
      </c>
      <c r="J6970" s="538">
        <v>44927</v>
      </c>
      <c r="K6970" s="51">
        <v>304</v>
      </c>
      <c r="L6970" s="39" t="s">
        <v>9589</v>
      </c>
    </row>
    <row r="6971" spans="1:12" ht="25.5" hidden="1" x14ac:dyDescent="0.2">
      <c r="A6971" s="3">
        <v>6965</v>
      </c>
      <c r="B6971" s="51">
        <v>6325</v>
      </c>
      <c r="C6971" s="508" t="s">
        <v>9591</v>
      </c>
      <c r="D6971" s="39" t="s">
        <v>5690</v>
      </c>
      <c r="E6971" s="39"/>
      <c r="F6971" s="97" t="s">
        <v>5902</v>
      </c>
      <c r="G6971" s="39" t="s">
        <v>9592</v>
      </c>
      <c r="H6971" s="634">
        <v>5520</v>
      </c>
      <c r="I6971" s="51" t="s">
        <v>364</v>
      </c>
      <c r="J6971" s="538">
        <v>44927</v>
      </c>
      <c r="K6971" s="51">
        <v>304</v>
      </c>
      <c r="L6971" s="39" t="s">
        <v>9589</v>
      </c>
    </row>
    <row r="6972" spans="1:12" hidden="1" x14ac:dyDescent="0.2">
      <c r="A6972" s="3">
        <v>6966</v>
      </c>
      <c r="B6972" s="51">
        <v>6325</v>
      </c>
      <c r="C6972" s="508" t="s">
        <v>9593</v>
      </c>
      <c r="D6972" s="39" t="s">
        <v>9594</v>
      </c>
      <c r="E6972" s="39"/>
      <c r="F6972" s="97" t="s">
        <v>5902</v>
      </c>
      <c r="G6972" s="51" t="s">
        <v>9592</v>
      </c>
      <c r="H6972" s="634">
        <v>5520</v>
      </c>
      <c r="I6972" s="51" t="s">
        <v>364</v>
      </c>
      <c r="J6972" s="538">
        <v>44927</v>
      </c>
      <c r="K6972" s="51">
        <v>304</v>
      </c>
      <c r="L6972" s="39" t="s">
        <v>9589</v>
      </c>
    </row>
    <row r="6973" spans="1:12" ht="25.5" hidden="1" x14ac:dyDescent="0.2">
      <c r="A6973" s="3">
        <v>6967</v>
      </c>
      <c r="B6973" s="51">
        <v>6325</v>
      </c>
      <c r="C6973" s="508" t="s">
        <v>9595</v>
      </c>
      <c r="D6973" s="39" t="s">
        <v>5686</v>
      </c>
      <c r="E6973" s="39"/>
      <c r="F6973" s="97" t="s">
        <v>5902</v>
      </c>
      <c r="G6973" s="39">
        <v>39101803</v>
      </c>
      <c r="H6973" s="634">
        <v>5520</v>
      </c>
      <c r="I6973" s="51" t="s">
        <v>364</v>
      </c>
      <c r="J6973" s="538">
        <v>44927</v>
      </c>
      <c r="K6973" s="51">
        <v>304</v>
      </c>
      <c r="L6973" s="39" t="s">
        <v>9589</v>
      </c>
    </row>
    <row r="6974" spans="1:12" ht="76.5" hidden="1" x14ac:dyDescent="0.2">
      <c r="A6974" s="3">
        <v>6968</v>
      </c>
      <c r="B6974" s="51">
        <v>6325</v>
      </c>
      <c r="C6974" s="508" t="s">
        <v>9333</v>
      </c>
      <c r="D6974" s="39" t="s">
        <v>5690</v>
      </c>
      <c r="E6974" s="39"/>
      <c r="F6974" s="97" t="s">
        <v>5902</v>
      </c>
      <c r="G6974" s="51">
        <v>30102516</v>
      </c>
      <c r="H6974" s="634">
        <v>33448</v>
      </c>
      <c r="I6974" s="51" t="s">
        <v>4705</v>
      </c>
      <c r="J6974" s="538">
        <v>44927</v>
      </c>
      <c r="K6974" s="51">
        <v>340</v>
      </c>
      <c r="L6974" s="39" t="s">
        <v>9589</v>
      </c>
    </row>
    <row r="6975" spans="1:12" ht="25.5" hidden="1" x14ac:dyDescent="0.2">
      <c r="A6975" s="3">
        <v>6969</v>
      </c>
      <c r="B6975" s="51">
        <v>6325</v>
      </c>
      <c r="C6975" s="508" t="s">
        <v>9596</v>
      </c>
      <c r="D6975" s="39" t="s">
        <v>5686</v>
      </c>
      <c r="E6975" s="39"/>
      <c r="F6975" s="97" t="s">
        <v>5902</v>
      </c>
      <c r="G6975" s="51">
        <v>27131613</v>
      </c>
      <c r="H6975" s="634">
        <v>10500</v>
      </c>
      <c r="I6975" s="51" t="s">
        <v>364</v>
      </c>
      <c r="J6975" s="538">
        <v>44927</v>
      </c>
      <c r="K6975" s="51">
        <v>304</v>
      </c>
      <c r="L6975" s="39" t="s">
        <v>9589</v>
      </c>
    </row>
    <row r="6976" spans="1:12" ht="25.5" hidden="1" x14ac:dyDescent="0.2">
      <c r="A6976" s="3">
        <v>6970</v>
      </c>
      <c r="B6976" s="51">
        <v>6325</v>
      </c>
      <c r="C6976" s="508" t="s">
        <v>9597</v>
      </c>
      <c r="D6976" s="39" t="s">
        <v>5690</v>
      </c>
      <c r="E6976" s="39"/>
      <c r="F6976" s="97" t="s">
        <v>5902</v>
      </c>
      <c r="G6976" s="51">
        <v>27121703</v>
      </c>
      <c r="H6976" s="634">
        <v>5000</v>
      </c>
      <c r="I6976" s="51" t="s">
        <v>364</v>
      </c>
      <c r="J6976" s="538">
        <v>44927</v>
      </c>
      <c r="K6976" s="51">
        <v>304</v>
      </c>
      <c r="L6976" s="39" t="s">
        <v>9589</v>
      </c>
    </row>
    <row r="6977" spans="1:12" hidden="1" x14ac:dyDescent="0.2">
      <c r="A6977" s="3">
        <v>6971</v>
      </c>
      <c r="B6977" s="51">
        <v>6325</v>
      </c>
      <c r="C6977" s="508" t="s">
        <v>9598</v>
      </c>
      <c r="D6977" s="39" t="s">
        <v>5690</v>
      </c>
      <c r="E6977" s="39"/>
      <c r="F6977" s="97" t="s">
        <v>5902</v>
      </c>
      <c r="G6977" s="39">
        <v>30111903</v>
      </c>
      <c r="H6977" s="634">
        <v>2500</v>
      </c>
      <c r="I6977" s="51" t="s">
        <v>364</v>
      </c>
      <c r="J6977" s="538">
        <v>44927</v>
      </c>
      <c r="K6977" s="51">
        <v>304</v>
      </c>
      <c r="L6977" s="39" t="s">
        <v>9589</v>
      </c>
    </row>
    <row r="6978" spans="1:12" ht="38.25" hidden="1" x14ac:dyDescent="0.2">
      <c r="A6978" s="3">
        <v>6972</v>
      </c>
      <c r="B6978" s="51">
        <v>6325</v>
      </c>
      <c r="C6978" s="508" t="s">
        <v>9599</v>
      </c>
      <c r="D6978" s="39" t="s">
        <v>7537</v>
      </c>
      <c r="E6978" s="39"/>
      <c r="F6978" s="97" t="s">
        <v>5902</v>
      </c>
      <c r="G6978" s="51">
        <v>40142020</v>
      </c>
      <c r="H6978" s="634">
        <v>30000</v>
      </c>
      <c r="I6978" s="51" t="s">
        <v>505</v>
      </c>
      <c r="J6978" s="538">
        <v>44927</v>
      </c>
      <c r="K6978" s="51">
        <v>324</v>
      </c>
      <c r="L6978" s="39" t="s">
        <v>9589</v>
      </c>
    </row>
    <row r="6979" spans="1:12" ht="25.5" hidden="1" x14ac:dyDescent="0.2">
      <c r="A6979" s="3">
        <v>6973</v>
      </c>
      <c r="B6979" s="51">
        <v>6325</v>
      </c>
      <c r="C6979" s="508" t="s">
        <v>9600</v>
      </c>
      <c r="D6979" s="39" t="s">
        <v>5686</v>
      </c>
      <c r="E6979" s="39"/>
      <c r="F6979" s="97" t="s">
        <v>5902</v>
      </c>
      <c r="G6979" s="51">
        <v>40141734</v>
      </c>
      <c r="H6979" s="634">
        <v>580</v>
      </c>
      <c r="I6979" s="51" t="s">
        <v>364</v>
      </c>
      <c r="J6979" s="538">
        <v>44927</v>
      </c>
      <c r="K6979" s="51">
        <v>304</v>
      </c>
      <c r="L6979" s="39" t="s">
        <v>9589</v>
      </c>
    </row>
    <row r="6980" spans="1:12" hidden="1" x14ac:dyDescent="0.2">
      <c r="A6980" s="3">
        <v>6974</v>
      </c>
      <c r="B6980" s="51">
        <v>6325</v>
      </c>
      <c r="C6980" s="36" t="s">
        <v>9601</v>
      </c>
      <c r="D6980" s="39" t="s">
        <v>5694</v>
      </c>
      <c r="E6980" s="39"/>
      <c r="F6980" s="97" t="s">
        <v>5902</v>
      </c>
      <c r="G6980" s="51">
        <v>31201701</v>
      </c>
      <c r="H6980" s="634">
        <v>23991.03</v>
      </c>
      <c r="I6980" s="51" t="s">
        <v>306</v>
      </c>
      <c r="J6980" s="538">
        <v>44927</v>
      </c>
      <c r="K6980" s="51">
        <v>278</v>
      </c>
      <c r="L6980" s="39" t="s">
        <v>9589</v>
      </c>
    </row>
    <row r="6981" spans="1:12" ht="51" hidden="1" x14ac:dyDescent="0.2">
      <c r="A6981" s="3">
        <v>6975</v>
      </c>
      <c r="B6981" s="51">
        <v>6325</v>
      </c>
      <c r="C6981" s="508" t="s">
        <v>9602</v>
      </c>
      <c r="D6981" s="39" t="s">
        <v>5694</v>
      </c>
      <c r="E6981" s="39"/>
      <c r="F6981" s="97" t="s">
        <v>5902</v>
      </c>
      <c r="G6981" s="51">
        <v>27111908</v>
      </c>
      <c r="H6981" s="634">
        <v>7007.13</v>
      </c>
      <c r="I6981" s="51" t="s">
        <v>505</v>
      </c>
      <c r="J6981" s="538">
        <v>44927</v>
      </c>
      <c r="K6981" s="51">
        <v>324</v>
      </c>
      <c r="L6981" s="39" t="s">
        <v>9589</v>
      </c>
    </row>
    <row r="6982" spans="1:12" ht="38.25" hidden="1" x14ac:dyDescent="0.2">
      <c r="A6982" s="3">
        <v>6976</v>
      </c>
      <c r="B6982" s="51">
        <v>6325</v>
      </c>
      <c r="C6982" s="508" t="s">
        <v>9603</v>
      </c>
      <c r="D6982" s="39" t="s">
        <v>5729</v>
      </c>
      <c r="E6982" s="39"/>
      <c r="F6982" s="97" t="s">
        <v>5902</v>
      </c>
      <c r="G6982" s="51">
        <v>40174907</v>
      </c>
      <c r="H6982" s="634">
        <v>27500</v>
      </c>
      <c r="I6982" s="51" t="s">
        <v>35</v>
      </c>
      <c r="J6982" s="538">
        <v>44927</v>
      </c>
      <c r="K6982" s="51">
        <v>314</v>
      </c>
      <c r="L6982" s="39" t="s">
        <v>9589</v>
      </c>
    </row>
    <row r="6983" spans="1:12" ht="25.5" hidden="1" x14ac:dyDescent="0.2">
      <c r="A6983" s="3">
        <v>6977</v>
      </c>
      <c r="B6983" s="51">
        <v>6325</v>
      </c>
      <c r="C6983" s="508" t="s">
        <v>9604</v>
      </c>
      <c r="D6983" s="39" t="s">
        <v>9605</v>
      </c>
      <c r="E6983" s="39"/>
      <c r="F6983" s="97" t="s">
        <v>5902</v>
      </c>
      <c r="G6983" s="51">
        <v>40173303</v>
      </c>
      <c r="H6983" s="634">
        <v>40000</v>
      </c>
      <c r="I6983" s="51" t="s">
        <v>35</v>
      </c>
      <c r="J6983" s="538">
        <v>44927</v>
      </c>
      <c r="K6983" s="51">
        <v>314</v>
      </c>
      <c r="L6983" s="39" t="s">
        <v>9589</v>
      </c>
    </row>
    <row r="6984" spans="1:12" hidden="1" x14ac:dyDescent="0.2">
      <c r="A6984" s="3">
        <v>6978</v>
      </c>
      <c r="B6984" s="51">
        <v>6325</v>
      </c>
      <c r="C6984" s="36" t="s">
        <v>9606</v>
      </c>
      <c r="D6984" s="39" t="s">
        <v>9607</v>
      </c>
      <c r="E6984" s="39"/>
      <c r="F6984" s="97" t="s">
        <v>5902</v>
      </c>
      <c r="G6984" s="51">
        <v>31211604</v>
      </c>
      <c r="H6984" s="634">
        <v>181557</v>
      </c>
      <c r="I6984" s="51" t="s">
        <v>306</v>
      </c>
      <c r="J6984" s="538">
        <v>44927</v>
      </c>
      <c r="K6984" s="51">
        <v>277</v>
      </c>
      <c r="L6984" s="39" t="s">
        <v>9589</v>
      </c>
    </row>
    <row r="6985" spans="1:12" hidden="1" x14ac:dyDescent="0.2">
      <c r="A6985" s="3">
        <v>6979</v>
      </c>
      <c r="B6985" s="51">
        <v>6325</v>
      </c>
      <c r="C6985" s="36" t="s">
        <v>9608</v>
      </c>
      <c r="D6985" s="39" t="s">
        <v>5694</v>
      </c>
      <c r="E6985" s="39"/>
      <c r="F6985" s="97" t="s">
        <v>5902</v>
      </c>
      <c r="G6985" s="51">
        <v>39121439</v>
      </c>
      <c r="H6985" s="634">
        <v>6000</v>
      </c>
      <c r="I6985" s="51" t="s">
        <v>364</v>
      </c>
      <c r="J6985" s="538">
        <v>44927</v>
      </c>
      <c r="K6985" s="51">
        <v>304</v>
      </c>
      <c r="L6985" s="39" t="s">
        <v>9589</v>
      </c>
    </row>
    <row r="6986" spans="1:12" ht="25.5" hidden="1" x14ac:dyDescent="0.2">
      <c r="A6986" s="3">
        <v>6980</v>
      </c>
      <c r="B6986" s="51">
        <v>6325</v>
      </c>
      <c r="C6986" s="508" t="s">
        <v>9609</v>
      </c>
      <c r="D6986" s="39" t="s">
        <v>5694</v>
      </c>
      <c r="E6986" s="39"/>
      <c r="F6986" s="97" t="s">
        <v>5902</v>
      </c>
      <c r="G6986" s="51">
        <v>39121439</v>
      </c>
      <c r="H6986" s="634">
        <v>8400</v>
      </c>
      <c r="I6986" s="51" t="s">
        <v>364</v>
      </c>
      <c r="J6986" s="538">
        <v>44927</v>
      </c>
      <c r="K6986" s="51">
        <v>304</v>
      </c>
      <c r="L6986" s="39" t="s">
        <v>9589</v>
      </c>
    </row>
    <row r="6987" spans="1:12" ht="38.25" hidden="1" x14ac:dyDescent="0.2">
      <c r="A6987" s="3">
        <v>6981</v>
      </c>
      <c r="B6987" s="51">
        <v>6325</v>
      </c>
      <c r="C6987" s="508" t="s">
        <v>9334</v>
      </c>
      <c r="D6987" s="39" t="s">
        <v>5686</v>
      </c>
      <c r="E6987" s="39"/>
      <c r="F6987" s="97" t="s">
        <v>5902</v>
      </c>
      <c r="G6987" s="39">
        <v>31201503</v>
      </c>
      <c r="H6987" s="634">
        <v>22820</v>
      </c>
      <c r="I6987" s="51" t="s">
        <v>505</v>
      </c>
      <c r="J6987" s="538">
        <v>44927</v>
      </c>
      <c r="K6987" s="51">
        <v>324</v>
      </c>
      <c r="L6987" s="39" t="s">
        <v>9589</v>
      </c>
    </row>
    <row r="6988" spans="1:12" ht="25.5" hidden="1" x14ac:dyDescent="0.2">
      <c r="A6988" s="3">
        <v>6982</v>
      </c>
      <c r="B6988" s="51">
        <v>6325</v>
      </c>
      <c r="C6988" s="508" t="s">
        <v>9610</v>
      </c>
      <c r="D6988" s="39" t="s">
        <v>5634</v>
      </c>
      <c r="E6988" s="39"/>
      <c r="F6988" s="97" t="s">
        <v>5902</v>
      </c>
      <c r="G6988" s="39">
        <v>31211904</v>
      </c>
      <c r="H6988" s="634">
        <v>22500</v>
      </c>
      <c r="I6988" s="51" t="s">
        <v>505</v>
      </c>
      <c r="J6988" s="538">
        <v>44927</v>
      </c>
      <c r="K6988" s="51">
        <v>324</v>
      </c>
      <c r="L6988" s="39" t="s">
        <v>9589</v>
      </c>
    </row>
    <row r="6989" spans="1:12" ht="25.5" hidden="1" x14ac:dyDescent="0.2">
      <c r="A6989" s="3">
        <v>6983</v>
      </c>
      <c r="B6989" s="51">
        <v>6325</v>
      </c>
      <c r="C6989" s="508" t="s">
        <v>9611</v>
      </c>
      <c r="D6989" s="39" t="s">
        <v>5694</v>
      </c>
      <c r="E6989" s="39"/>
      <c r="F6989" s="97" t="s">
        <v>5902</v>
      </c>
      <c r="G6989" s="39">
        <v>47131603</v>
      </c>
      <c r="H6989" s="634">
        <v>1500</v>
      </c>
      <c r="I6989" s="51" t="s">
        <v>505</v>
      </c>
      <c r="J6989" s="538">
        <v>44927</v>
      </c>
      <c r="K6989" s="51">
        <v>324</v>
      </c>
      <c r="L6989" s="39" t="s">
        <v>9589</v>
      </c>
    </row>
    <row r="6990" spans="1:12" ht="25.5" hidden="1" x14ac:dyDescent="0.2">
      <c r="A6990" s="3">
        <v>6984</v>
      </c>
      <c r="B6990" s="51">
        <v>6325</v>
      </c>
      <c r="C6990" s="508" t="s">
        <v>8889</v>
      </c>
      <c r="D6990" s="39" t="s">
        <v>5694</v>
      </c>
      <c r="E6990" s="39"/>
      <c r="F6990" s="97" t="s">
        <v>5902</v>
      </c>
      <c r="G6990" s="39">
        <v>31191501</v>
      </c>
      <c r="H6990" s="634">
        <v>250</v>
      </c>
      <c r="I6990" s="51" t="s">
        <v>505</v>
      </c>
      <c r="J6990" s="538">
        <v>44927</v>
      </c>
      <c r="K6990" s="51">
        <v>324</v>
      </c>
      <c r="L6990" s="39" t="s">
        <v>9589</v>
      </c>
    </row>
    <row r="6991" spans="1:12" ht="25.5" hidden="1" x14ac:dyDescent="0.2">
      <c r="A6991" s="3">
        <v>6985</v>
      </c>
      <c r="B6991" s="51">
        <v>6325</v>
      </c>
      <c r="C6991" s="508" t="s">
        <v>9612</v>
      </c>
      <c r="D6991" s="39" t="s">
        <v>9613</v>
      </c>
      <c r="E6991" s="39"/>
      <c r="F6991" s="97" t="s">
        <v>5902</v>
      </c>
      <c r="G6991" s="39">
        <v>31191501</v>
      </c>
      <c r="H6991" s="634">
        <v>4750</v>
      </c>
      <c r="I6991" s="51" t="s">
        <v>505</v>
      </c>
      <c r="J6991" s="538">
        <v>44927</v>
      </c>
      <c r="K6991" s="51">
        <v>324</v>
      </c>
      <c r="L6991" s="39" t="s">
        <v>9589</v>
      </c>
    </row>
    <row r="6992" spans="1:12" hidden="1" x14ac:dyDescent="0.2">
      <c r="A6992" s="3">
        <v>6986</v>
      </c>
      <c r="B6992" s="51">
        <v>6325</v>
      </c>
      <c r="C6992" s="36" t="s">
        <v>9614</v>
      </c>
      <c r="D6992" s="39" t="s">
        <v>9615</v>
      </c>
      <c r="E6992" s="39"/>
      <c r="F6992" s="97" t="s">
        <v>5902</v>
      </c>
      <c r="G6992" s="51">
        <v>31211803</v>
      </c>
      <c r="H6992" s="634">
        <v>92340</v>
      </c>
      <c r="I6992" s="51" t="s">
        <v>306</v>
      </c>
      <c r="J6992" s="538">
        <v>44927</v>
      </c>
      <c r="K6992" s="51">
        <v>277</v>
      </c>
      <c r="L6992" s="39" t="s">
        <v>9589</v>
      </c>
    </row>
    <row r="6993" spans="1:12" ht="63.75" hidden="1" x14ac:dyDescent="0.2">
      <c r="A6993" s="3">
        <v>6987</v>
      </c>
      <c r="B6993" s="51">
        <v>6325</v>
      </c>
      <c r="C6993" s="508" t="s">
        <v>9616</v>
      </c>
      <c r="D6993" s="39" t="s">
        <v>5694</v>
      </c>
      <c r="E6993" s="39"/>
      <c r="F6993" s="97" t="s">
        <v>5902</v>
      </c>
      <c r="G6993" s="51">
        <v>39121439</v>
      </c>
      <c r="H6993" s="634">
        <v>1719.86</v>
      </c>
      <c r="I6993" s="51" t="s">
        <v>364</v>
      </c>
      <c r="J6993" s="538">
        <v>44927</v>
      </c>
      <c r="K6993" s="51">
        <v>304</v>
      </c>
      <c r="L6993" s="39" t="s">
        <v>9589</v>
      </c>
    </row>
    <row r="6994" spans="1:12" ht="25.5" hidden="1" x14ac:dyDescent="0.2">
      <c r="A6994" s="3">
        <v>6988</v>
      </c>
      <c r="B6994" s="51">
        <v>6325</v>
      </c>
      <c r="C6994" s="508" t="s">
        <v>9617</v>
      </c>
      <c r="D6994" s="39" t="s">
        <v>5694</v>
      </c>
      <c r="E6994" s="39"/>
      <c r="F6994" s="97" t="s">
        <v>5902</v>
      </c>
      <c r="G6994" s="51">
        <v>47131603</v>
      </c>
      <c r="H6994" s="634">
        <v>3473.64</v>
      </c>
      <c r="I6994" s="51" t="s">
        <v>505</v>
      </c>
      <c r="J6994" s="538">
        <v>44927</v>
      </c>
      <c r="K6994" s="51">
        <v>324</v>
      </c>
      <c r="L6994" s="39" t="s">
        <v>9589</v>
      </c>
    </row>
    <row r="6995" spans="1:12" ht="25.5" hidden="1" x14ac:dyDescent="0.2">
      <c r="A6995" s="3">
        <v>6989</v>
      </c>
      <c r="B6995" s="51">
        <v>6325</v>
      </c>
      <c r="C6995" s="508" t="s">
        <v>9618</v>
      </c>
      <c r="D6995" s="39" t="s">
        <v>5649</v>
      </c>
      <c r="E6995" s="39"/>
      <c r="F6995" s="97" t="s">
        <v>5902</v>
      </c>
      <c r="G6995" s="51">
        <v>31191501</v>
      </c>
      <c r="H6995" s="634">
        <v>4000</v>
      </c>
      <c r="I6995" s="51" t="s">
        <v>505</v>
      </c>
      <c r="J6995" s="538">
        <v>44927</v>
      </c>
      <c r="K6995" s="51">
        <v>324</v>
      </c>
      <c r="L6995" s="39" t="s">
        <v>9589</v>
      </c>
    </row>
    <row r="6996" spans="1:12" ht="25.5" hidden="1" x14ac:dyDescent="0.2">
      <c r="A6996" s="3">
        <v>6990</v>
      </c>
      <c r="B6996" s="51">
        <v>6325</v>
      </c>
      <c r="C6996" s="508" t="s">
        <v>9619</v>
      </c>
      <c r="D6996" s="39" t="s">
        <v>9620</v>
      </c>
      <c r="E6996" s="39"/>
      <c r="F6996" s="97" t="s">
        <v>5902</v>
      </c>
      <c r="G6996" s="51">
        <v>31191501</v>
      </c>
      <c r="H6996" s="634">
        <v>4500</v>
      </c>
      <c r="I6996" s="51" t="s">
        <v>505</v>
      </c>
      <c r="J6996" s="538">
        <v>44927</v>
      </c>
      <c r="K6996" s="51">
        <v>324</v>
      </c>
      <c r="L6996" s="39" t="s">
        <v>9589</v>
      </c>
    </row>
    <row r="6997" spans="1:12" ht="38.25" hidden="1" x14ac:dyDescent="0.2">
      <c r="A6997" s="3">
        <v>6991</v>
      </c>
      <c r="B6997" s="51">
        <v>6325</v>
      </c>
      <c r="C6997" s="508" t="s">
        <v>9621</v>
      </c>
      <c r="D6997" s="39" t="s">
        <v>5694</v>
      </c>
      <c r="E6997" s="39"/>
      <c r="F6997" s="97" t="s">
        <v>5902</v>
      </c>
      <c r="G6997" s="51">
        <v>40141651</v>
      </c>
      <c r="H6997" s="634">
        <v>33029.9</v>
      </c>
      <c r="I6997" s="51" t="s">
        <v>669</v>
      </c>
      <c r="J6997" s="538">
        <v>44927</v>
      </c>
      <c r="K6997" s="51">
        <v>340</v>
      </c>
      <c r="L6997" s="39" t="s">
        <v>9589</v>
      </c>
    </row>
    <row r="6998" spans="1:12" ht="38.25" hidden="1" x14ac:dyDescent="0.2">
      <c r="A6998" s="3">
        <v>6992</v>
      </c>
      <c r="B6998" s="51">
        <v>6325</v>
      </c>
      <c r="C6998" s="508" t="s">
        <v>9622</v>
      </c>
      <c r="D6998" s="39" t="s">
        <v>5690</v>
      </c>
      <c r="E6998" s="39"/>
      <c r="F6998" s="97" t="s">
        <v>5902</v>
      </c>
      <c r="G6998" s="51">
        <v>40172201</v>
      </c>
      <c r="H6998" s="634">
        <v>6000</v>
      </c>
      <c r="I6998" s="51" t="s">
        <v>505</v>
      </c>
      <c r="J6998" s="538">
        <v>44927</v>
      </c>
      <c r="K6998" s="51">
        <v>324</v>
      </c>
      <c r="L6998" s="39" t="s">
        <v>9589</v>
      </c>
    </row>
    <row r="6999" spans="1:12" hidden="1" x14ac:dyDescent="0.2">
      <c r="A6999" s="3">
        <v>6993</v>
      </c>
      <c r="B6999" s="51">
        <v>6325</v>
      </c>
      <c r="C6999" s="508" t="s">
        <v>9623</v>
      </c>
      <c r="D6999" s="39" t="s">
        <v>9624</v>
      </c>
      <c r="E6999" s="39"/>
      <c r="F6999" s="97" t="s">
        <v>5902</v>
      </c>
      <c r="G6999" s="51">
        <v>40173311</v>
      </c>
      <c r="H6999" s="634">
        <v>30000</v>
      </c>
      <c r="I6999" s="51" t="s">
        <v>505</v>
      </c>
      <c r="J6999" s="538">
        <v>44927</v>
      </c>
      <c r="K6999" s="51">
        <v>324</v>
      </c>
      <c r="L6999" s="39" t="s">
        <v>9589</v>
      </c>
    </row>
    <row r="7000" spans="1:12" ht="76.5" hidden="1" x14ac:dyDescent="0.2">
      <c r="A7000" s="3">
        <v>6994</v>
      </c>
      <c r="B7000" s="51">
        <v>6325</v>
      </c>
      <c r="C7000" s="508" t="s">
        <v>9625</v>
      </c>
      <c r="D7000" s="39" t="s">
        <v>5694</v>
      </c>
      <c r="E7000" s="39"/>
      <c r="F7000" s="97" t="s">
        <v>5902</v>
      </c>
      <c r="G7000" s="51">
        <v>82121507</v>
      </c>
      <c r="H7000" s="634">
        <v>4500</v>
      </c>
      <c r="I7000" s="51" t="s">
        <v>295</v>
      </c>
      <c r="J7000" s="538">
        <v>44927</v>
      </c>
      <c r="K7000" s="51">
        <v>250</v>
      </c>
      <c r="L7000" s="39" t="s">
        <v>9589</v>
      </c>
    </row>
    <row r="7001" spans="1:12" hidden="1" x14ac:dyDescent="0.2">
      <c r="A7001" s="3">
        <v>6995</v>
      </c>
      <c r="B7001" s="51">
        <v>6325</v>
      </c>
      <c r="C7001" s="508" t="s">
        <v>9626</v>
      </c>
      <c r="D7001" s="39" t="s">
        <v>5694</v>
      </c>
      <c r="E7001" s="39"/>
      <c r="F7001" s="97" t="s">
        <v>5902</v>
      </c>
      <c r="G7001" s="51">
        <v>40161505</v>
      </c>
      <c r="H7001" s="634">
        <v>19628.099999999999</v>
      </c>
      <c r="I7001" s="51" t="s">
        <v>364</v>
      </c>
      <c r="J7001" s="538">
        <v>44927</v>
      </c>
      <c r="K7001" s="51">
        <v>304</v>
      </c>
      <c r="L7001" s="39" t="s">
        <v>9589</v>
      </c>
    </row>
    <row r="7002" spans="1:12" hidden="1" x14ac:dyDescent="0.2">
      <c r="A7002" s="3">
        <v>6996</v>
      </c>
      <c r="B7002" s="51">
        <v>6325</v>
      </c>
      <c r="C7002" s="508" t="s">
        <v>9627</v>
      </c>
      <c r="D7002" s="39" t="s">
        <v>5690</v>
      </c>
      <c r="E7002" s="39"/>
      <c r="F7002" s="97" t="s">
        <v>5902</v>
      </c>
      <c r="G7002" s="51">
        <v>39121402</v>
      </c>
      <c r="H7002" s="634">
        <v>4500</v>
      </c>
      <c r="I7002" s="51" t="s">
        <v>364</v>
      </c>
      <c r="J7002" s="538">
        <v>44927</v>
      </c>
      <c r="K7002" s="51">
        <v>304</v>
      </c>
      <c r="L7002" s="39" t="s">
        <v>9589</v>
      </c>
    </row>
    <row r="7003" spans="1:12" hidden="1" x14ac:dyDescent="0.2">
      <c r="A7003" s="3">
        <v>6997</v>
      </c>
      <c r="B7003" s="51">
        <v>6325</v>
      </c>
      <c r="C7003" s="508" t="s">
        <v>9628</v>
      </c>
      <c r="D7003" s="39" t="s">
        <v>5694</v>
      </c>
      <c r="E7003" s="39"/>
      <c r="F7003" s="97" t="s">
        <v>5902</v>
      </c>
      <c r="G7003" s="51">
        <v>39122299</v>
      </c>
      <c r="H7003" s="634">
        <v>2000</v>
      </c>
      <c r="I7003" s="51" t="s">
        <v>364</v>
      </c>
      <c r="J7003" s="538">
        <v>44927</v>
      </c>
      <c r="K7003" s="51">
        <v>304</v>
      </c>
      <c r="L7003" s="39" t="s">
        <v>9589</v>
      </c>
    </row>
    <row r="7004" spans="1:12" hidden="1" x14ac:dyDescent="0.2">
      <c r="A7004" s="3">
        <v>6998</v>
      </c>
      <c r="B7004" s="51">
        <v>6325</v>
      </c>
      <c r="C7004" s="36" t="s">
        <v>9629</v>
      </c>
      <c r="D7004" s="39" t="s">
        <v>5649</v>
      </c>
      <c r="E7004" s="39"/>
      <c r="F7004" s="97" t="s">
        <v>5902</v>
      </c>
      <c r="G7004" s="51">
        <v>47131605</v>
      </c>
      <c r="H7004" s="634">
        <v>7440</v>
      </c>
      <c r="I7004" s="51" t="s">
        <v>3897</v>
      </c>
      <c r="J7004" s="538">
        <v>44927</v>
      </c>
      <c r="K7004" s="51">
        <v>354</v>
      </c>
      <c r="L7004" s="39" t="s">
        <v>9589</v>
      </c>
    </row>
    <row r="7005" spans="1:12" ht="25.5" hidden="1" x14ac:dyDescent="0.2">
      <c r="A7005" s="3">
        <v>6999</v>
      </c>
      <c r="B7005" s="51">
        <v>6325</v>
      </c>
      <c r="C7005" s="508" t="s">
        <v>9630</v>
      </c>
      <c r="D7005" s="39" t="s">
        <v>5690</v>
      </c>
      <c r="E7005" s="39"/>
      <c r="F7005" s="97" t="s">
        <v>5902</v>
      </c>
      <c r="G7005" s="51">
        <v>47131821</v>
      </c>
      <c r="H7005" s="634">
        <v>191422</v>
      </c>
      <c r="I7005" s="51" t="s">
        <v>306</v>
      </c>
      <c r="J7005" s="538">
        <v>44927</v>
      </c>
      <c r="K7005" s="51">
        <v>278</v>
      </c>
      <c r="L7005" s="39" t="s">
        <v>9589</v>
      </c>
    </row>
    <row r="7006" spans="1:12" hidden="1" x14ac:dyDescent="0.2">
      <c r="A7006" s="3">
        <v>7000</v>
      </c>
      <c r="B7006" s="51">
        <v>6325</v>
      </c>
      <c r="C7006" s="36" t="s">
        <v>9631</v>
      </c>
      <c r="D7006" s="39" t="s">
        <v>5686</v>
      </c>
      <c r="E7006" s="39"/>
      <c r="F7006" s="97" t="s">
        <v>5902</v>
      </c>
      <c r="G7006" s="51">
        <v>13111001</v>
      </c>
      <c r="H7006" s="634">
        <v>43803.32</v>
      </c>
      <c r="I7006" s="51" t="s">
        <v>306</v>
      </c>
      <c r="J7006" s="538">
        <v>44927</v>
      </c>
      <c r="K7006" s="51">
        <v>278</v>
      </c>
      <c r="L7006" s="39" t="s">
        <v>9589</v>
      </c>
    </row>
    <row r="7007" spans="1:12" hidden="1" x14ac:dyDescent="0.2">
      <c r="A7007" s="3">
        <v>7001</v>
      </c>
      <c r="B7007" s="51">
        <v>6325</v>
      </c>
      <c r="C7007" s="36" t="s">
        <v>9632</v>
      </c>
      <c r="D7007" s="39" t="s">
        <v>5694</v>
      </c>
      <c r="E7007" s="39"/>
      <c r="F7007" s="97" t="s">
        <v>5902</v>
      </c>
      <c r="G7007" s="51">
        <v>39121402</v>
      </c>
      <c r="H7007" s="634">
        <v>1900</v>
      </c>
      <c r="I7007" s="51" t="s">
        <v>364</v>
      </c>
      <c r="J7007" s="538">
        <v>44927</v>
      </c>
      <c r="K7007" s="51">
        <v>304</v>
      </c>
      <c r="L7007" s="39" t="s">
        <v>9589</v>
      </c>
    </row>
    <row r="7008" spans="1:12" ht="25.5" hidden="1" x14ac:dyDescent="0.2">
      <c r="A7008" s="3">
        <v>7002</v>
      </c>
      <c r="B7008" s="51">
        <v>6325</v>
      </c>
      <c r="C7008" s="508" t="s">
        <v>9633</v>
      </c>
      <c r="D7008" s="39" t="s">
        <v>9634</v>
      </c>
      <c r="E7008" s="39"/>
      <c r="F7008" s="97" t="s">
        <v>5902</v>
      </c>
      <c r="G7008" s="51">
        <v>31211701</v>
      </c>
      <c r="H7008" s="634">
        <v>58000</v>
      </c>
      <c r="I7008" s="51" t="s">
        <v>306</v>
      </c>
      <c r="J7008" s="538">
        <v>44927</v>
      </c>
      <c r="K7008" s="51">
        <v>277</v>
      </c>
      <c r="L7008" s="39" t="s">
        <v>9589</v>
      </c>
    </row>
    <row r="7009" spans="1:12" hidden="1" x14ac:dyDescent="0.2">
      <c r="A7009" s="3">
        <v>7003</v>
      </c>
      <c r="B7009" s="51">
        <v>6325</v>
      </c>
      <c r="C7009" s="36" t="s">
        <v>9635</v>
      </c>
      <c r="D7009" s="39" t="s">
        <v>5694</v>
      </c>
      <c r="E7009" s="39"/>
      <c r="F7009" s="97" t="s">
        <v>5902</v>
      </c>
      <c r="G7009" s="51">
        <v>23151608</v>
      </c>
      <c r="H7009" s="634">
        <v>8500</v>
      </c>
      <c r="I7009" s="51" t="s">
        <v>505</v>
      </c>
      <c r="J7009" s="538">
        <v>44927</v>
      </c>
      <c r="K7009" s="51">
        <v>324</v>
      </c>
      <c r="L7009" s="39" t="s">
        <v>9589</v>
      </c>
    </row>
    <row r="7010" spans="1:12" hidden="1" x14ac:dyDescent="0.2">
      <c r="A7010" s="3">
        <v>7004</v>
      </c>
      <c r="B7010" s="51">
        <v>6325</v>
      </c>
      <c r="C7010" s="36" t="s">
        <v>9636</v>
      </c>
      <c r="D7010" s="39" t="s">
        <v>5634</v>
      </c>
      <c r="E7010" s="39"/>
      <c r="F7010" s="97" t="s">
        <v>5902</v>
      </c>
      <c r="G7010" s="51">
        <v>27112838</v>
      </c>
      <c r="H7010" s="634">
        <v>35934</v>
      </c>
      <c r="I7010" s="51" t="s">
        <v>505</v>
      </c>
      <c r="J7010" s="538">
        <v>44927</v>
      </c>
      <c r="K7010" s="51">
        <v>324</v>
      </c>
      <c r="L7010" s="39" t="s">
        <v>9589</v>
      </c>
    </row>
    <row r="7011" spans="1:12" hidden="1" x14ac:dyDescent="0.2">
      <c r="A7011" s="3">
        <v>7005</v>
      </c>
      <c r="B7011" s="51">
        <v>6325</v>
      </c>
      <c r="C7011" s="36" t="s">
        <v>9637</v>
      </c>
      <c r="D7011" s="39" t="s">
        <v>5694</v>
      </c>
      <c r="E7011" s="39"/>
      <c r="F7011" s="97" t="s">
        <v>5902</v>
      </c>
      <c r="G7011" s="51">
        <v>32121505</v>
      </c>
      <c r="H7011" s="634">
        <v>13125.55</v>
      </c>
      <c r="I7011" s="51" t="s">
        <v>364</v>
      </c>
      <c r="J7011" s="538">
        <v>44927</v>
      </c>
      <c r="K7011" s="51">
        <v>304</v>
      </c>
      <c r="L7011" s="39" t="s">
        <v>9589</v>
      </c>
    </row>
    <row r="7012" spans="1:12" hidden="1" x14ac:dyDescent="0.2">
      <c r="A7012" s="3">
        <v>7006</v>
      </c>
      <c r="B7012" s="51">
        <v>6325</v>
      </c>
      <c r="C7012" s="36" t="s">
        <v>9335</v>
      </c>
      <c r="D7012" s="39" t="s">
        <v>5694</v>
      </c>
      <c r="E7012" s="39"/>
      <c r="F7012" s="97" t="s">
        <v>5902</v>
      </c>
      <c r="G7012" s="51">
        <v>39121721</v>
      </c>
      <c r="H7012" s="634">
        <v>190518</v>
      </c>
      <c r="I7012" s="51" t="s">
        <v>505</v>
      </c>
      <c r="J7012" s="538">
        <v>44927</v>
      </c>
      <c r="K7012" s="51">
        <v>324</v>
      </c>
      <c r="L7012" s="39" t="s">
        <v>9589</v>
      </c>
    </row>
    <row r="7013" spans="1:12" ht="25.5" hidden="1" x14ac:dyDescent="0.2">
      <c r="A7013" s="3">
        <v>7007</v>
      </c>
      <c r="B7013" s="51">
        <v>6325</v>
      </c>
      <c r="C7013" s="508" t="s">
        <v>9638</v>
      </c>
      <c r="D7013" s="39">
        <v>2</v>
      </c>
      <c r="E7013" s="39"/>
      <c r="F7013" s="97" t="s">
        <v>5902</v>
      </c>
      <c r="G7013" s="51">
        <v>23242199</v>
      </c>
      <c r="H7013" s="634">
        <v>10205.89</v>
      </c>
      <c r="I7013" s="51" t="s">
        <v>35</v>
      </c>
      <c r="J7013" s="538">
        <v>44927</v>
      </c>
      <c r="K7013" s="51">
        <v>314</v>
      </c>
      <c r="L7013" s="39" t="s">
        <v>9589</v>
      </c>
    </row>
    <row r="7014" spans="1:12" hidden="1" x14ac:dyDescent="0.2">
      <c r="A7014" s="3">
        <v>7008</v>
      </c>
      <c r="B7014" s="51">
        <v>6325</v>
      </c>
      <c r="C7014" s="508" t="s">
        <v>9639</v>
      </c>
      <c r="D7014" s="39">
        <v>170</v>
      </c>
      <c r="E7014" s="39"/>
      <c r="F7014" s="97" t="s">
        <v>5902</v>
      </c>
      <c r="G7014" s="51">
        <v>31161504</v>
      </c>
      <c r="H7014" s="634">
        <v>42500</v>
      </c>
      <c r="I7014" s="51" t="s">
        <v>35</v>
      </c>
      <c r="J7014" s="538">
        <v>44927</v>
      </c>
      <c r="K7014" s="51">
        <v>314</v>
      </c>
      <c r="L7014" s="39" t="s">
        <v>9589</v>
      </c>
    </row>
    <row r="7015" spans="1:12" hidden="1" x14ac:dyDescent="0.2">
      <c r="A7015" s="3">
        <v>7009</v>
      </c>
      <c r="B7015" s="51">
        <v>6325</v>
      </c>
      <c r="C7015" s="508" t="s">
        <v>9640</v>
      </c>
      <c r="D7015" s="39">
        <v>100</v>
      </c>
      <c r="E7015" s="39"/>
      <c r="F7015" s="97" t="s">
        <v>5902</v>
      </c>
      <c r="G7015" s="51">
        <v>31161709</v>
      </c>
      <c r="H7015" s="634">
        <v>20000</v>
      </c>
      <c r="I7015" s="51" t="s">
        <v>35</v>
      </c>
      <c r="J7015" s="538">
        <v>44927</v>
      </c>
      <c r="K7015" s="51">
        <v>314</v>
      </c>
      <c r="L7015" s="39" t="s">
        <v>9589</v>
      </c>
    </row>
    <row r="7016" spans="1:12" ht="25.5" hidden="1" x14ac:dyDescent="0.2">
      <c r="A7016" s="3">
        <v>7010</v>
      </c>
      <c r="B7016" s="51">
        <v>6325</v>
      </c>
      <c r="C7016" s="36" t="s">
        <v>9641</v>
      </c>
      <c r="D7016" s="39" t="s">
        <v>9642</v>
      </c>
      <c r="E7016" s="39"/>
      <c r="F7016" s="97" t="s">
        <v>5902</v>
      </c>
      <c r="G7016" s="51">
        <v>47131602</v>
      </c>
      <c r="H7016" s="634">
        <v>15531.6</v>
      </c>
      <c r="I7016" s="51" t="s">
        <v>3897</v>
      </c>
      <c r="J7016" s="538">
        <v>44927</v>
      </c>
      <c r="K7016" s="51">
        <v>354</v>
      </c>
      <c r="L7016" s="39" t="s">
        <v>9643</v>
      </c>
    </row>
    <row r="7017" spans="1:12" hidden="1" x14ac:dyDescent="0.2">
      <c r="A7017" s="3">
        <v>7011</v>
      </c>
      <c r="B7017" s="51">
        <v>6325</v>
      </c>
      <c r="C7017" s="36" t="s">
        <v>9644</v>
      </c>
      <c r="D7017" s="39">
        <v>3</v>
      </c>
      <c r="E7017" s="39"/>
      <c r="F7017" s="97" t="s">
        <v>5902</v>
      </c>
      <c r="G7017" s="51">
        <v>51473016</v>
      </c>
      <c r="H7017" s="634">
        <v>2625</v>
      </c>
      <c r="I7017" s="51" t="s">
        <v>3897</v>
      </c>
      <c r="J7017" s="538">
        <v>44927</v>
      </c>
      <c r="K7017" s="51">
        <v>354</v>
      </c>
      <c r="L7017" s="39" t="s">
        <v>9645</v>
      </c>
    </row>
    <row r="7018" spans="1:12" hidden="1" x14ac:dyDescent="0.2">
      <c r="A7018" s="3">
        <v>7012</v>
      </c>
      <c r="B7018" s="51">
        <v>6325</v>
      </c>
      <c r="C7018" s="36" t="s">
        <v>9646</v>
      </c>
      <c r="D7018" s="39">
        <v>10</v>
      </c>
      <c r="E7018" s="39"/>
      <c r="F7018" s="97" t="s">
        <v>5902</v>
      </c>
      <c r="G7018" s="51">
        <v>31191506</v>
      </c>
      <c r="H7018" s="634">
        <v>14849.7</v>
      </c>
      <c r="I7018" s="51" t="s">
        <v>505</v>
      </c>
      <c r="J7018" s="538">
        <v>44927</v>
      </c>
      <c r="K7018" s="51">
        <v>324</v>
      </c>
      <c r="L7018" s="39" t="s">
        <v>9589</v>
      </c>
    </row>
    <row r="7019" spans="1:12" hidden="1" x14ac:dyDescent="0.2">
      <c r="A7019" s="3">
        <v>7013</v>
      </c>
      <c r="B7019" s="51">
        <v>6325</v>
      </c>
      <c r="C7019" s="36" t="s">
        <v>9647</v>
      </c>
      <c r="D7019" s="39" t="s">
        <v>9648</v>
      </c>
      <c r="E7019" s="39"/>
      <c r="F7019" s="97" t="s">
        <v>5902</v>
      </c>
      <c r="G7019" s="51">
        <v>31211707</v>
      </c>
      <c r="H7019" s="634">
        <v>193186</v>
      </c>
      <c r="I7019" s="51" t="s">
        <v>306</v>
      </c>
      <c r="J7019" s="538">
        <v>44927</v>
      </c>
      <c r="K7019" s="51">
        <v>277</v>
      </c>
      <c r="L7019" s="39" t="s">
        <v>9589</v>
      </c>
    </row>
    <row r="7020" spans="1:12" hidden="1" x14ac:dyDescent="0.2">
      <c r="A7020" s="3">
        <v>7014</v>
      </c>
      <c r="B7020" s="51">
        <v>6325</v>
      </c>
      <c r="C7020" s="36" t="s">
        <v>9337</v>
      </c>
      <c r="D7020" s="39" t="s">
        <v>9338</v>
      </c>
      <c r="E7020" s="39"/>
      <c r="F7020" s="97" t="s">
        <v>5902</v>
      </c>
      <c r="G7020" s="51">
        <v>30103605</v>
      </c>
      <c r="H7020" s="634">
        <v>30000</v>
      </c>
      <c r="I7020" s="51" t="s">
        <v>495</v>
      </c>
      <c r="J7020" s="538">
        <v>44927</v>
      </c>
      <c r="K7020" s="51">
        <v>319</v>
      </c>
      <c r="L7020" s="39" t="s">
        <v>9589</v>
      </c>
    </row>
    <row r="7021" spans="1:12" ht="25.5" hidden="1" x14ac:dyDescent="0.2">
      <c r="A7021" s="3">
        <v>7015</v>
      </c>
      <c r="B7021" s="51">
        <v>6325</v>
      </c>
      <c r="C7021" s="36" t="s">
        <v>9339</v>
      </c>
      <c r="D7021" s="39" t="s">
        <v>9340</v>
      </c>
      <c r="E7021" s="39"/>
      <c r="F7021" s="97" t="s">
        <v>5902</v>
      </c>
      <c r="G7021" s="51">
        <v>31162418</v>
      </c>
      <c r="H7021" s="634">
        <v>8820</v>
      </c>
      <c r="I7021" s="51" t="s">
        <v>364</v>
      </c>
      <c r="J7021" s="538">
        <v>44927</v>
      </c>
      <c r="K7021" s="51">
        <v>304</v>
      </c>
      <c r="L7021" s="39" t="s">
        <v>9649</v>
      </c>
    </row>
    <row r="7022" spans="1:12" ht="51" hidden="1" x14ac:dyDescent="0.2">
      <c r="A7022" s="3">
        <v>7016</v>
      </c>
      <c r="B7022" s="51">
        <v>6325</v>
      </c>
      <c r="C7022" s="508" t="s">
        <v>9341</v>
      </c>
      <c r="D7022" s="39" t="s">
        <v>5722</v>
      </c>
      <c r="E7022" s="39"/>
      <c r="F7022" s="97" t="s">
        <v>5902</v>
      </c>
      <c r="G7022" s="545">
        <v>39121448</v>
      </c>
      <c r="H7022" s="634">
        <v>6306.3</v>
      </c>
      <c r="I7022" s="51" t="s">
        <v>364</v>
      </c>
      <c r="J7022" s="538">
        <v>44927</v>
      </c>
      <c r="K7022" s="51">
        <v>304</v>
      </c>
      <c r="L7022" s="39" t="s">
        <v>9650</v>
      </c>
    </row>
    <row r="7023" spans="1:12" ht="38.25" hidden="1" x14ac:dyDescent="0.2">
      <c r="A7023" s="3">
        <v>7017</v>
      </c>
      <c r="B7023" s="51">
        <v>6325</v>
      </c>
      <c r="C7023" s="508" t="s">
        <v>9651</v>
      </c>
      <c r="D7023" s="39">
        <v>1</v>
      </c>
      <c r="E7023" s="39"/>
      <c r="F7023" s="97" t="s">
        <v>5902</v>
      </c>
      <c r="G7023" s="51">
        <v>27112806</v>
      </c>
      <c r="H7023" s="634">
        <v>14740.85</v>
      </c>
      <c r="I7023" s="51" t="s">
        <v>35</v>
      </c>
      <c r="J7023" s="538">
        <v>44927</v>
      </c>
      <c r="K7023" s="51">
        <v>314</v>
      </c>
      <c r="L7023" s="39" t="s">
        <v>9589</v>
      </c>
    </row>
    <row r="7024" spans="1:12" ht="25.5" hidden="1" x14ac:dyDescent="0.2">
      <c r="A7024" s="3">
        <v>7018</v>
      </c>
      <c r="B7024" s="51">
        <v>6325</v>
      </c>
      <c r="C7024" s="508" t="s">
        <v>9652</v>
      </c>
      <c r="D7024" s="39">
        <v>92</v>
      </c>
      <c r="E7024" s="39"/>
      <c r="F7024" s="97" t="s">
        <v>5902</v>
      </c>
      <c r="G7024" s="51">
        <v>31161727</v>
      </c>
      <c r="H7024" s="634">
        <v>23000</v>
      </c>
      <c r="I7024" s="51" t="s">
        <v>35</v>
      </c>
      <c r="J7024" s="538">
        <v>44927</v>
      </c>
      <c r="K7024" s="51">
        <v>314</v>
      </c>
      <c r="L7024" s="39" t="s">
        <v>9589</v>
      </c>
    </row>
    <row r="7025" spans="1:12" ht="25.5" hidden="1" x14ac:dyDescent="0.2">
      <c r="A7025" s="3">
        <v>7019</v>
      </c>
      <c r="B7025" s="51">
        <v>6325</v>
      </c>
      <c r="C7025" s="508" t="s">
        <v>9653</v>
      </c>
      <c r="D7025" s="39">
        <v>202</v>
      </c>
      <c r="E7025" s="39"/>
      <c r="F7025" s="97" t="s">
        <v>5902</v>
      </c>
      <c r="G7025" s="51">
        <v>31161837</v>
      </c>
      <c r="H7025" s="634">
        <v>50500</v>
      </c>
      <c r="I7025" s="51" t="s">
        <v>35</v>
      </c>
      <c r="J7025" s="538">
        <v>44927</v>
      </c>
      <c r="K7025" s="51">
        <v>314</v>
      </c>
      <c r="L7025" s="39" t="s">
        <v>9589</v>
      </c>
    </row>
    <row r="7026" spans="1:12" ht="25.5" hidden="1" x14ac:dyDescent="0.2">
      <c r="A7026" s="3">
        <v>7020</v>
      </c>
      <c r="B7026" s="51">
        <v>6325</v>
      </c>
      <c r="C7026" s="508" t="s">
        <v>9654</v>
      </c>
      <c r="D7026" s="39">
        <v>80</v>
      </c>
      <c r="E7026" s="39"/>
      <c r="F7026" s="97" t="s">
        <v>5902</v>
      </c>
      <c r="G7026" s="51">
        <v>31161807</v>
      </c>
      <c r="H7026" s="634">
        <v>20000</v>
      </c>
      <c r="I7026" s="51" t="s">
        <v>35</v>
      </c>
      <c r="J7026" s="538">
        <v>44927</v>
      </c>
      <c r="K7026" s="51">
        <v>314</v>
      </c>
      <c r="L7026" s="39" t="s">
        <v>9589</v>
      </c>
    </row>
    <row r="7027" spans="1:12" ht="25.5" hidden="1" x14ac:dyDescent="0.2">
      <c r="A7027" s="3">
        <v>7021</v>
      </c>
      <c r="B7027" s="51">
        <v>6325</v>
      </c>
      <c r="C7027" s="508" t="s">
        <v>9655</v>
      </c>
      <c r="D7027" s="39">
        <v>1</v>
      </c>
      <c r="E7027" s="39"/>
      <c r="F7027" s="97" t="s">
        <v>5902</v>
      </c>
      <c r="G7027" s="51">
        <v>39121721</v>
      </c>
      <c r="H7027" s="634">
        <v>45332.21</v>
      </c>
      <c r="I7027" s="51" t="s">
        <v>364</v>
      </c>
      <c r="J7027" s="538">
        <v>44927</v>
      </c>
      <c r="K7027" s="51">
        <v>304</v>
      </c>
      <c r="L7027" s="39" t="s">
        <v>9589</v>
      </c>
    </row>
    <row r="7028" spans="1:12" ht="25.5" hidden="1" x14ac:dyDescent="0.2">
      <c r="A7028" s="3">
        <v>7022</v>
      </c>
      <c r="B7028" s="51">
        <v>6325</v>
      </c>
      <c r="C7028" s="508" t="s">
        <v>9656</v>
      </c>
      <c r="D7028" s="39">
        <v>5</v>
      </c>
      <c r="E7028" s="39"/>
      <c r="F7028" s="97" t="s">
        <v>5902</v>
      </c>
      <c r="G7028" s="51">
        <v>39121721</v>
      </c>
      <c r="H7028" s="634">
        <v>30000</v>
      </c>
      <c r="I7028" s="51" t="s">
        <v>364</v>
      </c>
      <c r="J7028" s="538">
        <v>44927</v>
      </c>
      <c r="K7028" s="51">
        <v>304</v>
      </c>
      <c r="L7028" s="39" t="s">
        <v>9589</v>
      </c>
    </row>
    <row r="7029" spans="1:12" ht="25.5" hidden="1" x14ac:dyDescent="0.2">
      <c r="A7029" s="3">
        <v>7023</v>
      </c>
      <c r="B7029" s="51">
        <v>6325</v>
      </c>
      <c r="C7029" s="508" t="s">
        <v>9657</v>
      </c>
      <c r="D7029" s="39">
        <v>6</v>
      </c>
      <c r="E7029" s="39"/>
      <c r="F7029" s="97" t="s">
        <v>5902</v>
      </c>
      <c r="G7029" s="51">
        <v>39121405</v>
      </c>
      <c r="H7029" s="634">
        <v>6500</v>
      </c>
      <c r="I7029" s="51" t="s">
        <v>364</v>
      </c>
      <c r="J7029" s="538">
        <v>44927</v>
      </c>
      <c r="K7029" s="51">
        <v>304</v>
      </c>
      <c r="L7029" s="39" t="s">
        <v>9589</v>
      </c>
    </row>
    <row r="7030" spans="1:12" ht="25.5" hidden="1" x14ac:dyDescent="0.2">
      <c r="A7030" s="3">
        <v>7024</v>
      </c>
      <c r="B7030" s="51">
        <v>6325</v>
      </c>
      <c r="C7030" s="508" t="s">
        <v>9658</v>
      </c>
      <c r="D7030" s="39">
        <v>24</v>
      </c>
      <c r="E7030" s="39"/>
      <c r="F7030" s="97" t="s">
        <v>5902</v>
      </c>
      <c r="G7030" s="51">
        <v>31161709</v>
      </c>
      <c r="H7030" s="634">
        <v>6500</v>
      </c>
      <c r="I7030" s="51" t="s">
        <v>35</v>
      </c>
      <c r="J7030" s="538">
        <v>44927</v>
      </c>
      <c r="K7030" s="51">
        <v>314</v>
      </c>
      <c r="L7030" s="39" t="s">
        <v>9589</v>
      </c>
    </row>
    <row r="7031" spans="1:12" ht="51" hidden="1" x14ac:dyDescent="0.2">
      <c r="A7031" s="3">
        <v>7025</v>
      </c>
      <c r="B7031" s="51">
        <v>6325</v>
      </c>
      <c r="C7031" s="508" t="s">
        <v>9659</v>
      </c>
      <c r="D7031" s="39">
        <v>20</v>
      </c>
      <c r="E7031" s="39"/>
      <c r="F7031" s="97" t="s">
        <v>5902</v>
      </c>
      <c r="G7031" s="51">
        <v>31161520</v>
      </c>
      <c r="H7031" s="634">
        <v>6800</v>
      </c>
      <c r="I7031" s="51" t="s">
        <v>35</v>
      </c>
      <c r="J7031" s="538">
        <v>44927</v>
      </c>
      <c r="K7031" s="51">
        <v>314</v>
      </c>
      <c r="L7031" s="39" t="s">
        <v>9589</v>
      </c>
    </row>
    <row r="7032" spans="1:12" ht="51" hidden="1" x14ac:dyDescent="0.2">
      <c r="A7032" s="3">
        <v>7026</v>
      </c>
      <c r="B7032" s="51">
        <v>6325</v>
      </c>
      <c r="C7032" s="508" t="s">
        <v>9660</v>
      </c>
      <c r="D7032" s="39">
        <v>20</v>
      </c>
      <c r="E7032" s="39"/>
      <c r="F7032" s="97" t="s">
        <v>5902</v>
      </c>
      <c r="G7032" s="51">
        <v>31161520</v>
      </c>
      <c r="H7032" s="634">
        <v>6800</v>
      </c>
      <c r="I7032" s="51" t="s">
        <v>35</v>
      </c>
      <c r="J7032" s="538">
        <v>44927</v>
      </c>
      <c r="K7032" s="51">
        <v>314</v>
      </c>
      <c r="L7032" s="39" t="s">
        <v>9589</v>
      </c>
    </row>
    <row r="7033" spans="1:12" ht="25.5" hidden="1" x14ac:dyDescent="0.2">
      <c r="A7033" s="3">
        <v>7027</v>
      </c>
      <c r="B7033" s="51">
        <v>6325</v>
      </c>
      <c r="C7033" s="508" t="s">
        <v>9661</v>
      </c>
      <c r="D7033" s="39">
        <v>60</v>
      </c>
      <c r="E7033" s="39"/>
      <c r="F7033" s="97" t="s">
        <v>5902</v>
      </c>
      <c r="G7033" s="51">
        <v>31161801</v>
      </c>
      <c r="H7033" s="634">
        <v>7500</v>
      </c>
      <c r="I7033" s="51" t="s">
        <v>35</v>
      </c>
      <c r="J7033" s="538">
        <v>44927</v>
      </c>
      <c r="K7033" s="51">
        <v>314</v>
      </c>
      <c r="L7033" s="39" t="s">
        <v>9589</v>
      </c>
    </row>
    <row r="7034" spans="1:12" ht="38.25" hidden="1" x14ac:dyDescent="0.2">
      <c r="A7034" s="3">
        <v>7028</v>
      </c>
      <c r="B7034" s="51">
        <v>6325</v>
      </c>
      <c r="C7034" s="508" t="s">
        <v>9662</v>
      </c>
      <c r="D7034" s="39">
        <v>1</v>
      </c>
      <c r="E7034" s="39"/>
      <c r="F7034" s="97" t="s">
        <v>5902</v>
      </c>
      <c r="G7034" s="51">
        <v>27112806</v>
      </c>
      <c r="H7034" s="634">
        <v>1500</v>
      </c>
      <c r="I7034" s="51" t="s">
        <v>35</v>
      </c>
      <c r="J7034" s="538">
        <v>44927</v>
      </c>
      <c r="K7034" s="51">
        <v>314</v>
      </c>
      <c r="L7034" s="39" t="s">
        <v>9589</v>
      </c>
    </row>
    <row r="7035" spans="1:12" hidden="1" x14ac:dyDescent="0.2">
      <c r="A7035" s="3">
        <v>7029</v>
      </c>
      <c r="B7035" s="51">
        <v>6325</v>
      </c>
      <c r="C7035" s="36" t="s">
        <v>9663</v>
      </c>
      <c r="D7035" s="39">
        <v>20</v>
      </c>
      <c r="E7035" s="39"/>
      <c r="F7035" s="97" t="s">
        <v>5902</v>
      </c>
      <c r="G7035" s="51">
        <v>47131605</v>
      </c>
      <c r="H7035" s="634">
        <v>127440</v>
      </c>
      <c r="I7035" s="51" t="s">
        <v>3897</v>
      </c>
      <c r="J7035" s="538">
        <v>44927</v>
      </c>
      <c r="K7035" s="51">
        <v>354</v>
      </c>
      <c r="L7035" s="39" t="s">
        <v>9589</v>
      </c>
    </row>
    <row r="7036" spans="1:12" hidden="1" x14ac:dyDescent="0.2">
      <c r="A7036" s="3">
        <v>7030</v>
      </c>
      <c r="B7036" s="51">
        <v>6325</v>
      </c>
      <c r="C7036" s="36" t="s">
        <v>9664</v>
      </c>
      <c r="D7036" s="39">
        <v>4</v>
      </c>
      <c r="E7036" s="39"/>
      <c r="F7036" s="97" t="s">
        <v>5902</v>
      </c>
      <c r="G7036" s="51">
        <v>31211507</v>
      </c>
      <c r="H7036" s="634">
        <v>20500</v>
      </c>
      <c r="I7036" s="51" t="s">
        <v>306</v>
      </c>
      <c r="J7036" s="538">
        <v>44927</v>
      </c>
      <c r="K7036" s="51">
        <v>278</v>
      </c>
      <c r="L7036" s="39" t="s">
        <v>9589</v>
      </c>
    </row>
    <row r="7037" spans="1:12" hidden="1" x14ac:dyDescent="0.2">
      <c r="A7037" s="3">
        <v>7031</v>
      </c>
      <c r="B7037" s="51">
        <v>6325</v>
      </c>
      <c r="C7037" s="36" t="s">
        <v>9665</v>
      </c>
      <c r="D7037" s="39">
        <v>1</v>
      </c>
      <c r="E7037" s="39"/>
      <c r="F7037" s="97" t="s">
        <v>5902</v>
      </c>
      <c r="G7037" s="51">
        <v>31201610</v>
      </c>
      <c r="H7037" s="634">
        <v>7000</v>
      </c>
      <c r="I7037" s="51" t="s">
        <v>306</v>
      </c>
      <c r="J7037" s="538">
        <v>44927</v>
      </c>
      <c r="K7037" s="51">
        <v>278</v>
      </c>
      <c r="L7037" s="39" t="s">
        <v>9589</v>
      </c>
    </row>
    <row r="7038" spans="1:12" hidden="1" x14ac:dyDescent="0.2">
      <c r="A7038" s="3">
        <v>7032</v>
      </c>
      <c r="B7038" s="51">
        <v>6325</v>
      </c>
      <c r="C7038" s="36" t="s">
        <v>8373</v>
      </c>
      <c r="D7038" s="39" t="s">
        <v>9666</v>
      </c>
      <c r="E7038" s="39"/>
      <c r="F7038" s="97" t="s">
        <v>5902</v>
      </c>
      <c r="G7038" s="51">
        <v>47131821</v>
      </c>
      <c r="H7038" s="634">
        <v>23991.03</v>
      </c>
      <c r="I7038" s="51" t="s">
        <v>301</v>
      </c>
      <c r="J7038" s="538">
        <v>44927</v>
      </c>
      <c r="K7038" s="51">
        <v>269</v>
      </c>
      <c r="L7038" s="39" t="s">
        <v>9589</v>
      </c>
    </row>
    <row r="7039" spans="1:12" ht="38.25" hidden="1" x14ac:dyDescent="0.2">
      <c r="A7039" s="3">
        <v>7033</v>
      </c>
      <c r="B7039" s="51">
        <v>6325</v>
      </c>
      <c r="C7039" s="508" t="s">
        <v>9667</v>
      </c>
      <c r="D7039" s="39">
        <v>1</v>
      </c>
      <c r="E7039" s="39"/>
      <c r="F7039" s="97" t="s">
        <v>5902</v>
      </c>
      <c r="G7039" s="51">
        <v>31211505</v>
      </c>
      <c r="H7039" s="634">
        <v>8000</v>
      </c>
      <c r="I7039" s="51" t="s">
        <v>306</v>
      </c>
      <c r="J7039" s="538">
        <v>44927</v>
      </c>
      <c r="K7039" s="51">
        <v>277</v>
      </c>
      <c r="L7039" s="39" t="s">
        <v>9589</v>
      </c>
    </row>
    <row r="7040" spans="1:12" hidden="1" x14ac:dyDescent="0.2">
      <c r="A7040" s="3">
        <v>7034</v>
      </c>
      <c r="B7040" s="51">
        <v>6325</v>
      </c>
      <c r="C7040" s="36" t="s">
        <v>9668</v>
      </c>
      <c r="D7040" s="39">
        <v>1</v>
      </c>
      <c r="E7040" s="39"/>
      <c r="F7040" s="97" t="s">
        <v>5902</v>
      </c>
      <c r="G7040" s="51">
        <v>47131821</v>
      </c>
      <c r="H7040" s="634">
        <v>6864.75</v>
      </c>
      <c r="I7040" s="51" t="s">
        <v>301</v>
      </c>
      <c r="J7040" s="538">
        <v>44927</v>
      </c>
      <c r="K7040" s="51">
        <v>269</v>
      </c>
      <c r="L7040" s="39" t="s">
        <v>9589</v>
      </c>
    </row>
    <row r="7041" spans="1:12" ht="38.25" hidden="1" x14ac:dyDescent="0.2">
      <c r="A7041" s="3">
        <v>7035</v>
      </c>
      <c r="B7041" s="51">
        <v>6325</v>
      </c>
      <c r="C7041" s="508" t="s">
        <v>9669</v>
      </c>
      <c r="D7041" s="39">
        <v>1</v>
      </c>
      <c r="E7041" s="39"/>
      <c r="F7041" s="97" t="s">
        <v>5902</v>
      </c>
      <c r="G7041" s="51">
        <v>31211501</v>
      </c>
      <c r="H7041" s="634">
        <v>25195.63</v>
      </c>
      <c r="I7041" s="51" t="s">
        <v>306</v>
      </c>
      <c r="J7041" s="538">
        <v>44927</v>
      </c>
      <c r="K7041" s="51">
        <v>277</v>
      </c>
      <c r="L7041" s="39" t="s">
        <v>9589</v>
      </c>
    </row>
    <row r="7042" spans="1:12" ht="25.5" hidden="1" x14ac:dyDescent="0.2">
      <c r="A7042" s="3">
        <v>7036</v>
      </c>
      <c r="B7042" s="51">
        <v>6325</v>
      </c>
      <c r="C7042" s="508" t="s">
        <v>9670</v>
      </c>
      <c r="D7042" s="39">
        <v>2</v>
      </c>
      <c r="E7042" s="39"/>
      <c r="F7042" s="97" t="s">
        <v>5902</v>
      </c>
      <c r="G7042" s="51">
        <v>27111907</v>
      </c>
      <c r="H7042" s="634">
        <v>10000</v>
      </c>
      <c r="I7042" s="51" t="s">
        <v>505</v>
      </c>
      <c r="J7042" s="538">
        <v>44927</v>
      </c>
      <c r="K7042" s="51">
        <v>324</v>
      </c>
      <c r="L7042" s="39" t="s">
        <v>9589</v>
      </c>
    </row>
    <row r="7043" spans="1:12" ht="25.5" hidden="1" x14ac:dyDescent="0.2">
      <c r="A7043" s="3">
        <v>7037</v>
      </c>
      <c r="B7043" s="51">
        <v>6325</v>
      </c>
      <c r="C7043" s="508" t="s">
        <v>9671</v>
      </c>
      <c r="D7043" s="39">
        <v>1</v>
      </c>
      <c r="E7043" s="39"/>
      <c r="F7043" s="97" t="s">
        <v>5902</v>
      </c>
      <c r="G7043" s="51">
        <v>27121704</v>
      </c>
      <c r="H7043" s="634">
        <v>1200</v>
      </c>
      <c r="I7043" s="51" t="s">
        <v>505</v>
      </c>
      <c r="J7043" s="538">
        <v>44927</v>
      </c>
      <c r="K7043" s="51">
        <v>324</v>
      </c>
      <c r="L7043" s="39" t="s">
        <v>9589</v>
      </c>
    </row>
    <row r="7044" spans="1:12" ht="38.25" hidden="1" x14ac:dyDescent="0.2">
      <c r="A7044" s="3">
        <v>7038</v>
      </c>
      <c r="B7044" s="51">
        <v>6325</v>
      </c>
      <c r="C7044" s="508" t="s">
        <v>9672</v>
      </c>
      <c r="D7044" s="39">
        <v>1</v>
      </c>
      <c r="E7044" s="39"/>
      <c r="F7044" s="97" t="s">
        <v>5902</v>
      </c>
      <c r="G7044" s="51">
        <v>27121704</v>
      </c>
      <c r="H7044" s="634">
        <v>1200</v>
      </c>
      <c r="I7044" s="51" t="s">
        <v>505</v>
      </c>
      <c r="J7044" s="538">
        <v>44927</v>
      </c>
      <c r="K7044" s="51">
        <v>324</v>
      </c>
      <c r="L7044" s="39" t="s">
        <v>9589</v>
      </c>
    </row>
    <row r="7045" spans="1:12" hidden="1" x14ac:dyDescent="0.2">
      <c r="A7045" s="3">
        <v>7039</v>
      </c>
      <c r="B7045" s="51">
        <v>6325</v>
      </c>
      <c r="C7045" s="508" t="s">
        <v>9673</v>
      </c>
      <c r="D7045" s="39">
        <v>2</v>
      </c>
      <c r="E7045" s="39"/>
      <c r="F7045" s="97" t="s">
        <v>5902</v>
      </c>
      <c r="G7045" s="51">
        <v>27121703</v>
      </c>
      <c r="H7045" s="634">
        <v>16000</v>
      </c>
      <c r="I7045" s="51" t="s">
        <v>505</v>
      </c>
      <c r="J7045" s="538">
        <v>44927</v>
      </c>
      <c r="K7045" s="51">
        <v>324</v>
      </c>
      <c r="L7045" s="39" t="s">
        <v>9589</v>
      </c>
    </row>
    <row r="7046" spans="1:12" hidden="1" x14ac:dyDescent="0.2">
      <c r="A7046" s="3">
        <v>7040</v>
      </c>
      <c r="B7046" s="51">
        <v>6325</v>
      </c>
      <c r="C7046" s="36" t="s">
        <v>9674</v>
      </c>
      <c r="D7046" s="39">
        <v>1</v>
      </c>
      <c r="E7046" s="39"/>
      <c r="F7046" s="97" t="s">
        <v>5902</v>
      </c>
      <c r="G7046" s="51">
        <v>15121902</v>
      </c>
      <c r="H7046" s="634">
        <v>5814.41</v>
      </c>
      <c r="I7046" s="51" t="s">
        <v>301</v>
      </c>
      <c r="J7046" s="538">
        <v>44927</v>
      </c>
      <c r="K7046" s="51">
        <v>269</v>
      </c>
      <c r="L7046" s="39" t="s">
        <v>9589</v>
      </c>
    </row>
    <row r="7047" spans="1:12" ht="76.5" hidden="1" x14ac:dyDescent="0.2">
      <c r="A7047" s="3">
        <v>7041</v>
      </c>
      <c r="B7047" s="51">
        <v>6325</v>
      </c>
      <c r="C7047" s="508" t="s">
        <v>9675</v>
      </c>
      <c r="D7047" s="39" t="s">
        <v>9676</v>
      </c>
      <c r="E7047" s="39"/>
      <c r="F7047" s="97" t="s">
        <v>5902</v>
      </c>
      <c r="G7047" s="51">
        <v>26121634</v>
      </c>
      <c r="H7047" s="634">
        <v>199500</v>
      </c>
      <c r="I7047" s="51" t="s">
        <v>364</v>
      </c>
      <c r="J7047" s="538">
        <v>44927</v>
      </c>
      <c r="K7047" s="51">
        <v>299</v>
      </c>
      <c r="L7047" s="39" t="s">
        <v>9589</v>
      </c>
    </row>
    <row r="7048" spans="1:12" ht="242.25" hidden="1" x14ac:dyDescent="0.2">
      <c r="A7048" s="3">
        <v>7042</v>
      </c>
      <c r="B7048" s="51">
        <v>6325</v>
      </c>
      <c r="C7048" s="508" t="s">
        <v>9677</v>
      </c>
      <c r="D7048" s="39">
        <v>1</v>
      </c>
      <c r="E7048" s="39"/>
      <c r="F7048" s="97" t="s">
        <v>5902</v>
      </c>
      <c r="G7048" s="51">
        <v>26121634</v>
      </c>
      <c r="H7048" s="634">
        <v>6554000</v>
      </c>
      <c r="I7048" s="51" t="s">
        <v>364</v>
      </c>
      <c r="J7048" s="538">
        <v>44927</v>
      </c>
      <c r="K7048" s="51">
        <v>299</v>
      </c>
      <c r="L7048" s="51" t="s">
        <v>9346</v>
      </c>
    </row>
    <row r="7049" spans="1:12" ht="63.75" hidden="1" x14ac:dyDescent="0.2">
      <c r="A7049" s="3">
        <v>7043</v>
      </c>
      <c r="B7049" s="51">
        <v>6325</v>
      </c>
      <c r="C7049" s="508" t="s">
        <v>9678</v>
      </c>
      <c r="D7049" s="39">
        <v>24</v>
      </c>
      <c r="E7049" s="39"/>
      <c r="F7049" s="97" t="s">
        <v>5902</v>
      </c>
      <c r="G7049" s="51">
        <v>26101404</v>
      </c>
      <c r="H7049" s="634">
        <v>910013.04</v>
      </c>
      <c r="I7049" s="51" t="s">
        <v>669</v>
      </c>
      <c r="J7049" s="538">
        <v>44927</v>
      </c>
      <c r="K7049" s="51">
        <v>340</v>
      </c>
      <c r="L7049" s="51" t="s">
        <v>9346</v>
      </c>
    </row>
    <row r="7050" spans="1:12" hidden="1" x14ac:dyDescent="0.2">
      <c r="A7050" s="3">
        <v>7044</v>
      </c>
      <c r="B7050" s="51">
        <v>6325</v>
      </c>
      <c r="C7050" s="543" t="s">
        <v>9679</v>
      </c>
      <c r="D7050" s="39">
        <v>32</v>
      </c>
      <c r="E7050" s="39"/>
      <c r="F7050" s="97" t="s">
        <v>5902</v>
      </c>
      <c r="G7050" s="51">
        <v>26101404</v>
      </c>
      <c r="H7050" s="634">
        <v>1011229.12</v>
      </c>
      <c r="I7050" s="51" t="s">
        <v>669</v>
      </c>
      <c r="J7050" s="538">
        <v>44927</v>
      </c>
      <c r="K7050" s="39">
        <v>340</v>
      </c>
      <c r="L7050" s="51" t="s">
        <v>9680</v>
      </c>
    </row>
    <row r="7051" spans="1:12" ht="51" hidden="1" x14ac:dyDescent="0.2">
      <c r="A7051" s="3">
        <v>7045</v>
      </c>
      <c r="B7051" s="51">
        <v>6325</v>
      </c>
      <c r="C7051" s="508" t="s">
        <v>9681</v>
      </c>
      <c r="D7051" s="39">
        <v>16</v>
      </c>
      <c r="E7051" s="39"/>
      <c r="F7051" s="97" t="s">
        <v>5902</v>
      </c>
      <c r="G7051" s="51">
        <v>26101404</v>
      </c>
      <c r="H7051" s="634">
        <v>465272.17</v>
      </c>
      <c r="I7051" s="51" t="s">
        <v>669</v>
      </c>
      <c r="J7051" s="538">
        <v>44927</v>
      </c>
      <c r="K7051" s="51">
        <v>340</v>
      </c>
      <c r="L7051" s="51" t="s">
        <v>9682</v>
      </c>
    </row>
    <row r="7052" spans="1:12" ht="204" hidden="1" x14ac:dyDescent="0.2">
      <c r="A7052" s="3">
        <v>7046</v>
      </c>
      <c r="B7052" s="51">
        <v>6325</v>
      </c>
      <c r="C7052" s="55" t="s">
        <v>9683</v>
      </c>
      <c r="D7052" s="39">
        <v>48</v>
      </c>
      <c r="E7052" s="39"/>
      <c r="F7052" s="97" t="s">
        <v>5902</v>
      </c>
      <c r="G7052" s="546">
        <v>26101404</v>
      </c>
      <c r="H7052" s="634">
        <v>928155</v>
      </c>
      <c r="I7052" s="51" t="s">
        <v>669</v>
      </c>
      <c r="J7052" s="538">
        <v>44927</v>
      </c>
      <c r="K7052" s="51">
        <v>340</v>
      </c>
      <c r="L7052" s="51" t="s">
        <v>9682</v>
      </c>
    </row>
    <row r="7053" spans="1:12" ht="51" hidden="1" x14ac:dyDescent="0.2">
      <c r="A7053" s="3">
        <v>7047</v>
      </c>
      <c r="B7053" s="51">
        <v>6325</v>
      </c>
      <c r="C7053" s="508" t="s">
        <v>9684</v>
      </c>
      <c r="D7053" s="39">
        <v>24</v>
      </c>
      <c r="E7053" s="39"/>
      <c r="F7053" s="97" t="s">
        <v>5902</v>
      </c>
      <c r="G7053" s="51">
        <v>26101404</v>
      </c>
      <c r="H7053" s="634">
        <v>550000</v>
      </c>
      <c r="I7053" s="51" t="s">
        <v>669</v>
      </c>
      <c r="J7053" s="538">
        <v>44927</v>
      </c>
      <c r="K7053" s="51">
        <v>340</v>
      </c>
      <c r="L7053" s="51" t="s">
        <v>9682</v>
      </c>
    </row>
    <row r="7054" spans="1:12" hidden="1" x14ac:dyDescent="0.2">
      <c r="A7054" s="3">
        <v>7048</v>
      </c>
      <c r="B7054" s="51">
        <v>6325</v>
      </c>
      <c r="C7054" s="36" t="s">
        <v>9685</v>
      </c>
      <c r="D7054" s="51">
        <v>2</v>
      </c>
      <c r="E7054" s="51"/>
      <c r="F7054" s="97" t="s">
        <v>5902</v>
      </c>
      <c r="G7054" s="51">
        <v>26121613</v>
      </c>
      <c r="H7054" s="634">
        <v>199500</v>
      </c>
      <c r="I7054" s="51" t="s">
        <v>364</v>
      </c>
      <c r="J7054" s="538">
        <v>44927</v>
      </c>
      <c r="K7054" s="51">
        <v>299</v>
      </c>
      <c r="L7054" s="547"/>
    </row>
    <row r="7055" spans="1:12" ht="25.5" hidden="1" x14ac:dyDescent="0.2">
      <c r="A7055" s="3">
        <v>7049</v>
      </c>
      <c r="B7055" s="39">
        <v>6325</v>
      </c>
      <c r="C7055" s="508" t="s">
        <v>9686</v>
      </c>
      <c r="D7055" s="39">
        <v>1</v>
      </c>
      <c r="E7055" s="39"/>
      <c r="F7055" s="97" t="s">
        <v>5902</v>
      </c>
      <c r="G7055" s="51">
        <v>39121534</v>
      </c>
      <c r="H7055" s="634">
        <v>5520</v>
      </c>
      <c r="I7055" s="51" t="s">
        <v>364</v>
      </c>
      <c r="J7055" s="538">
        <v>44927</v>
      </c>
      <c r="K7055" s="51">
        <v>304</v>
      </c>
      <c r="L7055" s="39" t="s">
        <v>9687</v>
      </c>
    </row>
    <row r="7056" spans="1:12" ht="25.5" hidden="1" x14ac:dyDescent="0.2">
      <c r="A7056" s="3">
        <v>7050</v>
      </c>
      <c r="B7056" s="39">
        <v>6325</v>
      </c>
      <c r="C7056" s="508" t="s">
        <v>9688</v>
      </c>
      <c r="D7056" s="39">
        <v>1</v>
      </c>
      <c r="E7056" s="39"/>
      <c r="F7056" s="97" t="s">
        <v>5902</v>
      </c>
      <c r="G7056" s="51">
        <v>39121534</v>
      </c>
      <c r="H7056" s="634">
        <v>5520</v>
      </c>
      <c r="I7056" s="51" t="s">
        <v>364</v>
      </c>
      <c r="J7056" s="538">
        <v>44927</v>
      </c>
      <c r="K7056" s="51">
        <v>304</v>
      </c>
      <c r="L7056" s="39" t="s">
        <v>9687</v>
      </c>
    </row>
    <row r="7057" spans="1:12" ht="25.5" hidden="1" x14ac:dyDescent="0.2">
      <c r="A7057" s="3">
        <v>7051</v>
      </c>
      <c r="B7057" s="39">
        <v>6325</v>
      </c>
      <c r="C7057" s="508" t="s">
        <v>9689</v>
      </c>
      <c r="D7057" s="39">
        <v>1</v>
      </c>
      <c r="E7057" s="39"/>
      <c r="F7057" s="97" t="s">
        <v>5902</v>
      </c>
      <c r="G7057" s="51">
        <v>39121534</v>
      </c>
      <c r="H7057" s="634">
        <v>5520</v>
      </c>
      <c r="I7057" s="51" t="s">
        <v>364</v>
      </c>
      <c r="J7057" s="538">
        <v>44927</v>
      </c>
      <c r="K7057" s="51">
        <v>304</v>
      </c>
      <c r="L7057" s="39" t="s">
        <v>9687</v>
      </c>
    </row>
    <row r="7058" spans="1:12" ht="38.25" hidden="1" x14ac:dyDescent="0.2">
      <c r="A7058" s="3">
        <v>7052</v>
      </c>
      <c r="B7058" s="39">
        <v>6325</v>
      </c>
      <c r="C7058" s="508" t="s">
        <v>9690</v>
      </c>
      <c r="D7058" s="39">
        <v>2</v>
      </c>
      <c r="E7058" s="39"/>
      <c r="F7058" s="97" t="s">
        <v>5902</v>
      </c>
      <c r="G7058" s="51">
        <v>30102204</v>
      </c>
      <c r="H7058" s="634">
        <v>4885</v>
      </c>
      <c r="I7058" s="51" t="s">
        <v>35</v>
      </c>
      <c r="J7058" s="538">
        <v>44927</v>
      </c>
      <c r="K7058" s="51">
        <v>314</v>
      </c>
      <c r="L7058" s="39" t="s">
        <v>9687</v>
      </c>
    </row>
    <row r="7059" spans="1:12" ht="25.5" hidden="1" x14ac:dyDescent="0.2">
      <c r="A7059" s="3">
        <v>7053</v>
      </c>
      <c r="B7059" s="39">
        <v>6325</v>
      </c>
      <c r="C7059" s="508" t="s">
        <v>9691</v>
      </c>
      <c r="D7059" s="39">
        <v>3</v>
      </c>
      <c r="E7059" s="39"/>
      <c r="F7059" s="97" t="s">
        <v>5902</v>
      </c>
      <c r="G7059" s="51">
        <v>31162201</v>
      </c>
      <c r="H7059" s="634">
        <v>1200</v>
      </c>
      <c r="I7059" s="51" t="s">
        <v>35</v>
      </c>
      <c r="J7059" s="538">
        <v>44927</v>
      </c>
      <c r="K7059" s="51">
        <v>314</v>
      </c>
      <c r="L7059" s="39" t="s">
        <v>9687</v>
      </c>
    </row>
    <row r="7060" spans="1:12" ht="38.25" hidden="1" x14ac:dyDescent="0.2">
      <c r="A7060" s="3">
        <v>7054</v>
      </c>
      <c r="B7060" s="39">
        <v>6325</v>
      </c>
      <c r="C7060" s="508" t="s">
        <v>9692</v>
      </c>
      <c r="D7060" s="39">
        <v>5</v>
      </c>
      <c r="E7060" s="39"/>
      <c r="F7060" s="97" t="s">
        <v>5902</v>
      </c>
      <c r="G7060" s="51">
        <v>27111909</v>
      </c>
      <c r="H7060" s="634">
        <v>3155</v>
      </c>
      <c r="I7060" s="51" t="s">
        <v>505</v>
      </c>
      <c r="J7060" s="538">
        <v>44927</v>
      </c>
      <c r="K7060" s="51">
        <v>324</v>
      </c>
      <c r="L7060" s="39" t="s">
        <v>9687</v>
      </c>
    </row>
    <row r="7061" spans="1:12" ht="25.5" hidden="1" x14ac:dyDescent="0.2">
      <c r="A7061" s="3">
        <v>7055</v>
      </c>
      <c r="B7061" s="39">
        <v>6325</v>
      </c>
      <c r="C7061" s="508" t="s">
        <v>9693</v>
      </c>
      <c r="D7061" s="39">
        <v>2</v>
      </c>
      <c r="E7061" s="39"/>
      <c r="F7061" s="97" t="s">
        <v>5902</v>
      </c>
      <c r="G7061" s="51">
        <v>31201501</v>
      </c>
      <c r="H7061" s="634">
        <v>4000</v>
      </c>
      <c r="I7061" s="51" t="s">
        <v>505</v>
      </c>
      <c r="J7061" s="538">
        <v>44927</v>
      </c>
      <c r="K7061" s="51">
        <v>324</v>
      </c>
      <c r="L7061" s="39" t="s">
        <v>9687</v>
      </c>
    </row>
    <row r="7062" spans="1:12" ht="25.5" hidden="1" x14ac:dyDescent="0.2">
      <c r="A7062" s="3">
        <v>7056</v>
      </c>
      <c r="B7062" s="39">
        <v>6325</v>
      </c>
      <c r="C7062" s="36" t="s">
        <v>9694</v>
      </c>
      <c r="D7062" s="39">
        <v>2</v>
      </c>
      <c r="E7062" s="39"/>
      <c r="F7062" s="97" t="s">
        <v>5902</v>
      </c>
      <c r="G7062" s="51">
        <v>40141742</v>
      </c>
      <c r="H7062" s="634">
        <v>3000</v>
      </c>
      <c r="I7062" s="51" t="s">
        <v>505</v>
      </c>
      <c r="J7062" s="538">
        <v>44927</v>
      </c>
      <c r="K7062" s="51">
        <v>324</v>
      </c>
      <c r="L7062" s="39" t="s">
        <v>9687</v>
      </c>
    </row>
    <row r="7063" spans="1:12" ht="25.5" hidden="1" x14ac:dyDescent="0.2">
      <c r="A7063" s="3">
        <v>7057</v>
      </c>
      <c r="B7063" s="39">
        <v>6325</v>
      </c>
      <c r="C7063" s="36" t="s">
        <v>9695</v>
      </c>
      <c r="D7063" s="39">
        <v>2</v>
      </c>
      <c r="E7063" s="39"/>
      <c r="F7063" s="97" t="s">
        <v>5902</v>
      </c>
      <c r="G7063" s="51">
        <v>27111909</v>
      </c>
      <c r="H7063" s="634">
        <v>3080</v>
      </c>
      <c r="I7063" s="51" t="s">
        <v>505</v>
      </c>
      <c r="J7063" s="538">
        <v>44927</v>
      </c>
      <c r="K7063" s="51">
        <v>324</v>
      </c>
      <c r="L7063" s="39" t="s">
        <v>9687</v>
      </c>
    </row>
    <row r="7064" spans="1:12" ht="25.5" hidden="1" x14ac:dyDescent="0.2">
      <c r="A7064" s="3">
        <v>7058</v>
      </c>
      <c r="B7064" s="39">
        <v>6325</v>
      </c>
      <c r="C7064" s="36" t="s">
        <v>9696</v>
      </c>
      <c r="D7064" s="39">
        <v>1</v>
      </c>
      <c r="E7064" s="39"/>
      <c r="F7064" s="97" t="s">
        <v>5902</v>
      </c>
      <c r="G7064" s="51">
        <v>27111907</v>
      </c>
      <c r="H7064" s="634">
        <v>1800</v>
      </c>
      <c r="I7064" s="51" t="s">
        <v>505</v>
      </c>
      <c r="J7064" s="538">
        <v>44927</v>
      </c>
      <c r="K7064" s="51">
        <v>324</v>
      </c>
      <c r="L7064" s="39" t="s">
        <v>9687</v>
      </c>
    </row>
    <row r="7065" spans="1:12" ht="25.5" hidden="1" x14ac:dyDescent="0.2">
      <c r="A7065" s="3">
        <v>7059</v>
      </c>
      <c r="B7065" s="39">
        <v>6325</v>
      </c>
      <c r="C7065" s="36" t="s">
        <v>9697</v>
      </c>
      <c r="D7065" s="39">
        <v>2</v>
      </c>
      <c r="E7065" s="39"/>
      <c r="F7065" s="97" t="s">
        <v>5902</v>
      </c>
      <c r="G7065" s="51">
        <v>27111907</v>
      </c>
      <c r="H7065" s="634">
        <v>2500</v>
      </c>
      <c r="I7065" s="51" t="s">
        <v>505</v>
      </c>
      <c r="J7065" s="538">
        <v>44927</v>
      </c>
      <c r="K7065" s="51">
        <v>324</v>
      </c>
      <c r="L7065" s="39" t="s">
        <v>9687</v>
      </c>
    </row>
    <row r="7066" spans="1:12" ht="25.5" hidden="1" x14ac:dyDescent="0.2">
      <c r="A7066" s="3">
        <v>7060</v>
      </c>
      <c r="B7066" s="39">
        <v>6325</v>
      </c>
      <c r="C7066" s="36" t="s">
        <v>9698</v>
      </c>
      <c r="D7066" s="39" t="s">
        <v>9699</v>
      </c>
      <c r="E7066" s="39"/>
      <c r="F7066" s="97" t="s">
        <v>5902</v>
      </c>
      <c r="G7066" s="51">
        <v>31211604</v>
      </c>
      <c r="H7066" s="634">
        <v>53700</v>
      </c>
      <c r="I7066" s="51" t="s">
        <v>306</v>
      </c>
      <c r="J7066" s="538">
        <v>44927</v>
      </c>
      <c r="K7066" s="51">
        <v>277</v>
      </c>
      <c r="L7066" s="39" t="s">
        <v>9687</v>
      </c>
    </row>
    <row r="7067" spans="1:12" ht="38.25" hidden="1" x14ac:dyDescent="0.2">
      <c r="A7067" s="3">
        <v>7061</v>
      </c>
      <c r="B7067" s="39">
        <v>6325</v>
      </c>
      <c r="C7067" s="508" t="s">
        <v>9700</v>
      </c>
      <c r="D7067" s="39">
        <v>1</v>
      </c>
      <c r="E7067" s="39"/>
      <c r="F7067" s="97" t="s">
        <v>5902</v>
      </c>
      <c r="G7067" s="51">
        <v>31201503</v>
      </c>
      <c r="H7067" s="634">
        <v>1830</v>
      </c>
      <c r="I7067" s="51" t="s">
        <v>505</v>
      </c>
      <c r="J7067" s="538">
        <v>44927</v>
      </c>
      <c r="K7067" s="51">
        <v>324</v>
      </c>
      <c r="L7067" s="39" t="s">
        <v>9687</v>
      </c>
    </row>
    <row r="7068" spans="1:12" ht="51" hidden="1" x14ac:dyDescent="0.2">
      <c r="A7068" s="3">
        <v>7062</v>
      </c>
      <c r="B7068" s="39">
        <v>6325</v>
      </c>
      <c r="C7068" s="508" t="s">
        <v>9701</v>
      </c>
      <c r="D7068" s="39" t="s">
        <v>9702</v>
      </c>
      <c r="E7068" s="39"/>
      <c r="F7068" s="97" t="s">
        <v>5902</v>
      </c>
      <c r="G7068" s="51">
        <v>13111201</v>
      </c>
      <c r="H7068" s="634">
        <v>11551</v>
      </c>
      <c r="I7068" s="51" t="s">
        <v>505</v>
      </c>
      <c r="J7068" s="538">
        <v>44927</v>
      </c>
      <c r="K7068" s="51">
        <v>324</v>
      </c>
      <c r="L7068" s="39" t="s">
        <v>9687</v>
      </c>
    </row>
    <row r="7069" spans="1:12" ht="38.25" hidden="1" x14ac:dyDescent="0.2">
      <c r="A7069" s="3">
        <v>7063</v>
      </c>
      <c r="B7069" s="39">
        <v>6325</v>
      </c>
      <c r="C7069" s="508" t="s">
        <v>9703</v>
      </c>
      <c r="D7069" s="39">
        <v>5</v>
      </c>
      <c r="E7069" s="39"/>
      <c r="F7069" s="97" t="s">
        <v>5902</v>
      </c>
      <c r="G7069" s="51">
        <v>31161520</v>
      </c>
      <c r="H7069" s="634">
        <v>1000</v>
      </c>
      <c r="I7069" s="51" t="s">
        <v>35</v>
      </c>
      <c r="J7069" s="538">
        <v>44927</v>
      </c>
      <c r="K7069" s="51">
        <v>314</v>
      </c>
      <c r="L7069" s="39" t="s">
        <v>9687</v>
      </c>
    </row>
    <row r="7070" spans="1:12" ht="25.5" hidden="1" x14ac:dyDescent="0.2">
      <c r="A7070" s="3">
        <v>7064</v>
      </c>
      <c r="B7070" s="39">
        <v>6325</v>
      </c>
      <c r="C7070" s="36" t="s">
        <v>9704</v>
      </c>
      <c r="D7070" s="39">
        <v>2</v>
      </c>
      <c r="E7070" s="39"/>
      <c r="F7070" s="97" t="s">
        <v>5902</v>
      </c>
      <c r="G7070" s="51">
        <v>31161837</v>
      </c>
      <c r="H7070" s="634">
        <v>475</v>
      </c>
      <c r="I7070" s="51" t="s">
        <v>35</v>
      </c>
      <c r="J7070" s="538">
        <v>44927</v>
      </c>
      <c r="K7070" s="51">
        <v>314</v>
      </c>
      <c r="L7070" s="39" t="s">
        <v>9687</v>
      </c>
    </row>
    <row r="7071" spans="1:12" ht="25.5" hidden="1" x14ac:dyDescent="0.2">
      <c r="A7071" s="3">
        <v>7065</v>
      </c>
      <c r="B7071" s="39">
        <v>6325</v>
      </c>
      <c r="C7071" s="36" t="s">
        <v>9705</v>
      </c>
      <c r="D7071" s="39">
        <v>4</v>
      </c>
      <c r="E7071" s="39"/>
      <c r="F7071" s="97" t="s">
        <v>5902</v>
      </c>
      <c r="G7071" s="51">
        <v>31161807</v>
      </c>
      <c r="H7071" s="634">
        <v>950</v>
      </c>
      <c r="I7071" s="51" t="s">
        <v>35</v>
      </c>
      <c r="J7071" s="538">
        <v>44927</v>
      </c>
      <c r="K7071" s="51">
        <v>314</v>
      </c>
      <c r="L7071" s="39" t="s">
        <v>9687</v>
      </c>
    </row>
    <row r="7072" spans="1:12" ht="38.25" hidden="1" x14ac:dyDescent="0.2">
      <c r="A7072" s="3">
        <v>7066</v>
      </c>
      <c r="B7072" s="39">
        <v>6325</v>
      </c>
      <c r="C7072" s="508" t="s">
        <v>9706</v>
      </c>
      <c r="D7072" s="39">
        <v>2</v>
      </c>
      <c r="E7072" s="39"/>
      <c r="F7072" s="97" t="s">
        <v>5902</v>
      </c>
      <c r="G7072" s="51">
        <v>31201515</v>
      </c>
      <c r="H7072" s="634">
        <v>3375</v>
      </c>
      <c r="I7072" s="51" t="s">
        <v>505</v>
      </c>
      <c r="J7072" s="538">
        <v>44927</v>
      </c>
      <c r="K7072" s="51">
        <v>324</v>
      </c>
      <c r="L7072" s="39" t="s">
        <v>9687</v>
      </c>
    </row>
    <row r="7073" spans="1:12" ht="25.5" hidden="1" x14ac:dyDescent="0.2">
      <c r="A7073" s="3">
        <v>7067</v>
      </c>
      <c r="B7073" s="39">
        <v>6325</v>
      </c>
      <c r="C7073" s="36" t="s">
        <v>9707</v>
      </c>
      <c r="D7073" s="39">
        <v>4</v>
      </c>
      <c r="E7073" s="39"/>
      <c r="F7073" s="97" t="s">
        <v>5902</v>
      </c>
      <c r="G7073" s="51">
        <v>31211904</v>
      </c>
      <c r="H7073" s="634">
        <v>7400</v>
      </c>
      <c r="I7073" s="51" t="s">
        <v>505</v>
      </c>
      <c r="J7073" s="538">
        <v>44927</v>
      </c>
      <c r="K7073" s="51">
        <v>324</v>
      </c>
      <c r="L7073" s="39" t="s">
        <v>9687</v>
      </c>
    </row>
    <row r="7074" spans="1:12" ht="25.5" hidden="1" x14ac:dyDescent="0.2">
      <c r="A7074" s="3">
        <v>7068</v>
      </c>
      <c r="B7074" s="39">
        <v>6325</v>
      </c>
      <c r="C7074" s="36" t="s">
        <v>9708</v>
      </c>
      <c r="D7074" s="39">
        <v>7</v>
      </c>
      <c r="E7074" s="39"/>
      <c r="F7074" s="97" t="s">
        <v>5902</v>
      </c>
      <c r="G7074" s="51">
        <v>31211904</v>
      </c>
      <c r="H7074" s="634">
        <v>17500</v>
      </c>
      <c r="I7074" s="51" t="s">
        <v>505</v>
      </c>
      <c r="J7074" s="538">
        <v>44927</v>
      </c>
      <c r="K7074" s="51">
        <v>324</v>
      </c>
      <c r="L7074" s="39" t="s">
        <v>9687</v>
      </c>
    </row>
    <row r="7075" spans="1:12" ht="25.5" hidden="1" x14ac:dyDescent="0.2">
      <c r="A7075" s="3">
        <v>7069</v>
      </c>
      <c r="B7075" s="39">
        <v>6325</v>
      </c>
      <c r="C7075" s="36" t="s">
        <v>9709</v>
      </c>
      <c r="D7075" s="39">
        <v>1</v>
      </c>
      <c r="E7075" s="39"/>
      <c r="F7075" s="97" t="s">
        <v>5902</v>
      </c>
      <c r="G7075" s="51">
        <v>31211906</v>
      </c>
      <c r="H7075" s="634">
        <v>2000</v>
      </c>
      <c r="I7075" s="51" t="s">
        <v>505</v>
      </c>
      <c r="J7075" s="538">
        <v>44927</v>
      </c>
      <c r="K7075" s="51">
        <v>324</v>
      </c>
      <c r="L7075" s="39" t="s">
        <v>9687</v>
      </c>
    </row>
    <row r="7076" spans="1:12" ht="25.5" hidden="1" x14ac:dyDescent="0.2">
      <c r="A7076" s="3">
        <v>7070</v>
      </c>
      <c r="B7076" s="39">
        <v>6325</v>
      </c>
      <c r="C7076" s="36" t="s">
        <v>8487</v>
      </c>
      <c r="D7076" s="39">
        <v>2</v>
      </c>
      <c r="E7076" s="39"/>
      <c r="F7076" s="97" t="s">
        <v>5902</v>
      </c>
      <c r="G7076" s="51">
        <v>31211917</v>
      </c>
      <c r="H7076" s="634">
        <v>4500</v>
      </c>
      <c r="I7076" s="51" t="s">
        <v>505</v>
      </c>
      <c r="J7076" s="538">
        <v>44927</v>
      </c>
      <c r="K7076" s="51">
        <v>324</v>
      </c>
      <c r="L7076" s="39" t="s">
        <v>9687</v>
      </c>
    </row>
    <row r="7077" spans="1:12" ht="25.5" hidden="1" x14ac:dyDescent="0.2">
      <c r="A7077" s="3">
        <v>7071</v>
      </c>
      <c r="B7077" s="39">
        <v>6325</v>
      </c>
      <c r="C7077" s="36" t="s">
        <v>8390</v>
      </c>
      <c r="D7077" s="39" t="s">
        <v>9710</v>
      </c>
      <c r="E7077" s="39"/>
      <c r="F7077" s="97" t="s">
        <v>5902</v>
      </c>
      <c r="G7077" s="51">
        <v>31211803</v>
      </c>
      <c r="H7077" s="634">
        <v>34185</v>
      </c>
      <c r="I7077" s="51" t="s">
        <v>306</v>
      </c>
      <c r="J7077" s="538">
        <v>44927</v>
      </c>
      <c r="K7077" s="51">
        <v>277</v>
      </c>
      <c r="L7077" s="39" t="s">
        <v>9687</v>
      </c>
    </row>
    <row r="7078" spans="1:12" ht="25.5" hidden="1" x14ac:dyDescent="0.2">
      <c r="A7078" s="3">
        <v>7072</v>
      </c>
      <c r="B7078" s="39">
        <v>6325</v>
      </c>
      <c r="C7078" s="36" t="s">
        <v>9711</v>
      </c>
      <c r="D7078" s="39">
        <v>6</v>
      </c>
      <c r="E7078" s="39"/>
      <c r="F7078" s="97" t="s">
        <v>5902</v>
      </c>
      <c r="G7078" s="51">
        <v>27112838</v>
      </c>
      <c r="H7078" s="634">
        <v>4500</v>
      </c>
      <c r="I7078" s="51" t="s">
        <v>505</v>
      </c>
      <c r="J7078" s="538">
        <v>44927</v>
      </c>
      <c r="K7078" s="51">
        <v>324</v>
      </c>
      <c r="L7078" s="39" t="s">
        <v>9687</v>
      </c>
    </row>
    <row r="7079" spans="1:12" ht="25.5" hidden="1" x14ac:dyDescent="0.2">
      <c r="A7079" s="3">
        <v>7073</v>
      </c>
      <c r="B7079" s="39">
        <v>6325</v>
      </c>
      <c r="C7079" s="36" t="s">
        <v>9712</v>
      </c>
      <c r="D7079" s="39">
        <v>2</v>
      </c>
      <c r="E7079" s="39"/>
      <c r="F7079" s="97" t="s">
        <v>5902</v>
      </c>
      <c r="G7079" s="51">
        <v>31161807</v>
      </c>
      <c r="H7079" s="634">
        <v>500</v>
      </c>
      <c r="I7079" s="51" t="s">
        <v>35</v>
      </c>
      <c r="J7079" s="538">
        <v>44927</v>
      </c>
      <c r="K7079" s="51">
        <v>314</v>
      </c>
      <c r="L7079" s="39" t="s">
        <v>9687</v>
      </c>
    </row>
    <row r="7080" spans="1:12" ht="25.5" hidden="1" x14ac:dyDescent="0.2">
      <c r="A7080" s="3">
        <v>7074</v>
      </c>
      <c r="B7080" s="39">
        <v>6325</v>
      </c>
      <c r="C7080" s="36" t="s">
        <v>9713</v>
      </c>
      <c r="D7080" s="39">
        <v>4</v>
      </c>
      <c r="E7080" s="39"/>
      <c r="F7080" s="97" t="s">
        <v>5902</v>
      </c>
      <c r="G7080" s="51">
        <v>31161521</v>
      </c>
      <c r="H7080" s="634">
        <v>1000</v>
      </c>
      <c r="I7080" s="51" t="s">
        <v>35</v>
      </c>
      <c r="J7080" s="538">
        <v>44927</v>
      </c>
      <c r="K7080" s="51">
        <v>314</v>
      </c>
      <c r="L7080" s="39" t="s">
        <v>9687</v>
      </c>
    </row>
    <row r="7081" spans="1:12" ht="38.25" hidden="1" x14ac:dyDescent="0.2">
      <c r="A7081" s="3">
        <v>7075</v>
      </c>
      <c r="B7081" s="39">
        <v>6325</v>
      </c>
      <c r="C7081" s="508" t="s">
        <v>9714</v>
      </c>
      <c r="D7081" s="39">
        <v>2</v>
      </c>
      <c r="E7081" s="39"/>
      <c r="F7081" s="97" t="s">
        <v>5902</v>
      </c>
      <c r="G7081" s="51">
        <v>30101704</v>
      </c>
      <c r="H7081" s="634">
        <v>7000</v>
      </c>
      <c r="I7081" s="51" t="s">
        <v>35</v>
      </c>
      <c r="J7081" s="538">
        <v>44927</v>
      </c>
      <c r="K7081" s="51">
        <v>314</v>
      </c>
      <c r="L7081" s="39" t="s">
        <v>9687</v>
      </c>
    </row>
    <row r="7082" spans="1:12" ht="25.5" hidden="1" x14ac:dyDescent="0.2">
      <c r="A7082" s="3">
        <v>7076</v>
      </c>
      <c r="B7082" s="39">
        <v>6325</v>
      </c>
      <c r="C7082" s="508" t="s">
        <v>9612</v>
      </c>
      <c r="D7082" s="39">
        <v>6</v>
      </c>
      <c r="E7082" s="39"/>
      <c r="F7082" s="97" t="s">
        <v>5902</v>
      </c>
      <c r="G7082" s="51">
        <v>31191501</v>
      </c>
      <c r="H7082" s="634">
        <v>3700</v>
      </c>
      <c r="I7082" s="51" t="s">
        <v>505</v>
      </c>
      <c r="J7082" s="538">
        <v>44927</v>
      </c>
      <c r="K7082" s="51">
        <v>324</v>
      </c>
      <c r="L7082" s="39" t="s">
        <v>9687</v>
      </c>
    </row>
    <row r="7083" spans="1:12" ht="25.5" hidden="1" x14ac:dyDescent="0.2">
      <c r="A7083" s="3">
        <v>7077</v>
      </c>
      <c r="B7083" s="39">
        <v>6325</v>
      </c>
      <c r="C7083" s="508" t="s">
        <v>9715</v>
      </c>
      <c r="D7083" s="39">
        <v>1</v>
      </c>
      <c r="E7083" s="39"/>
      <c r="F7083" s="97" t="s">
        <v>5902</v>
      </c>
      <c r="G7083" s="51">
        <v>31201605</v>
      </c>
      <c r="H7083" s="634">
        <v>4500</v>
      </c>
      <c r="I7083" s="51" t="s">
        <v>505</v>
      </c>
      <c r="J7083" s="538">
        <v>44927</v>
      </c>
      <c r="K7083" s="51">
        <v>324</v>
      </c>
      <c r="L7083" s="39" t="s">
        <v>9687</v>
      </c>
    </row>
    <row r="7084" spans="1:12" ht="25.5" hidden="1" x14ac:dyDescent="0.2">
      <c r="A7084" s="3">
        <v>7078</v>
      </c>
      <c r="B7084" s="39">
        <v>6325</v>
      </c>
      <c r="C7084" s="36" t="s">
        <v>9716</v>
      </c>
      <c r="D7084" s="39">
        <v>1</v>
      </c>
      <c r="E7084" s="39"/>
      <c r="F7084" s="97" t="s">
        <v>5902</v>
      </c>
      <c r="G7084" s="51">
        <v>31211701</v>
      </c>
      <c r="H7084" s="634">
        <v>28193.5</v>
      </c>
      <c r="I7084" s="51" t="s">
        <v>306</v>
      </c>
      <c r="J7084" s="538">
        <v>44927</v>
      </c>
      <c r="K7084" s="51">
        <v>277</v>
      </c>
      <c r="L7084" s="39" t="s">
        <v>9687</v>
      </c>
    </row>
    <row r="7085" spans="1:12" ht="25.5" hidden="1" x14ac:dyDescent="0.2">
      <c r="A7085" s="3">
        <v>7079</v>
      </c>
      <c r="B7085" s="39">
        <v>6325</v>
      </c>
      <c r="C7085" s="36" t="s">
        <v>9717</v>
      </c>
      <c r="D7085" s="39">
        <v>1</v>
      </c>
      <c r="E7085" s="39"/>
      <c r="F7085" s="97" t="s">
        <v>5902</v>
      </c>
      <c r="G7085" s="51">
        <v>31211603</v>
      </c>
      <c r="H7085" s="634">
        <v>540</v>
      </c>
      <c r="I7085" s="51" t="s">
        <v>306</v>
      </c>
      <c r="J7085" s="538">
        <v>44927</v>
      </c>
      <c r="K7085" s="51">
        <v>278</v>
      </c>
      <c r="L7085" s="39" t="s">
        <v>9687</v>
      </c>
    </row>
    <row r="7086" spans="1:12" ht="38.25" hidden="1" x14ac:dyDescent="0.2">
      <c r="A7086" s="3">
        <v>7080</v>
      </c>
      <c r="B7086" s="39">
        <v>6325</v>
      </c>
      <c r="C7086" s="508" t="s">
        <v>9718</v>
      </c>
      <c r="D7086" s="39">
        <v>1</v>
      </c>
      <c r="E7086" s="39"/>
      <c r="F7086" s="97" t="s">
        <v>5902</v>
      </c>
      <c r="G7086" s="51">
        <v>47131604</v>
      </c>
      <c r="H7086" s="634">
        <v>7659</v>
      </c>
      <c r="I7086" s="51" t="s">
        <v>3897</v>
      </c>
      <c r="J7086" s="538">
        <v>44927</v>
      </c>
      <c r="K7086" s="51">
        <v>354</v>
      </c>
      <c r="L7086" s="39" t="s">
        <v>9687</v>
      </c>
    </row>
    <row r="7087" spans="1:12" ht="38.25" hidden="1" x14ac:dyDescent="0.2">
      <c r="A7087" s="3">
        <v>7081</v>
      </c>
      <c r="B7087" s="39">
        <v>6325</v>
      </c>
      <c r="C7087" s="508" t="s">
        <v>9719</v>
      </c>
      <c r="D7087" s="39">
        <v>3</v>
      </c>
      <c r="E7087" s="39"/>
      <c r="F7087" s="97" t="s">
        <v>5902</v>
      </c>
      <c r="G7087" s="51">
        <v>47131603</v>
      </c>
      <c r="H7087" s="634">
        <v>2800</v>
      </c>
      <c r="I7087" s="51" t="s">
        <v>3897</v>
      </c>
      <c r="J7087" s="538">
        <v>44927</v>
      </c>
      <c r="K7087" s="51">
        <v>354</v>
      </c>
      <c r="L7087" s="39" t="s">
        <v>9687</v>
      </c>
    </row>
    <row r="7088" spans="1:12" ht="25.5" hidden="1" x14ac:dyDescent="0.2">
      <c r="A7088" s="3">
        <v>7082</v>
      </c>
      <c r="B7088" s="39">
        <v>6325</v>
      </c>
      <c r="C7088" s="508" t="s">
        <v>9663</v>
      </c>
      <c r="D7088" s="39">
        <v>3</v>
      </c>
      <c r="E7088" s="39"/>
      <c r="F7088" s="97" t="s">
        <v>5902</v>
      </c>
      <c r="G7088" s="51">
        <v>47131605</v>
      </c>
      <c r="H7088" s="634">
        <v>7500</v>
      </c>
      <c r="I7088" s="51" t="s">
        <v>3897</v>
      </c>
      <c r="J7088" s="538">
        <v>44927</v>
      </c>
      <c r="K7088" s="51">
        <v>354</v>
      </c>
      <c r="L7088" s="39" t="s">
        <v>9687</v>
      </c>
    </row>
    <row r="7089" spans="1:12" ht="38.25" hidden="1" x14ac:dyDescent="0.2">
      <c r="A7089" s="3">
        <v>7083</v>
      </c>
      <c r="B7089" s="39">
        <v>6325</v>
      </c>
      <c r="C7089" s="508" t="s">
        <v>9720</v>
      </c>
      <c r="D7089" s="39">
        <v>15</v>
      </c>
      <c r="E7089" s="39"/>
      <c r="F7089" s="97" t="s">
        <v>5902</v>
      </c>
      <c r="G7089" s="51">
        <v>47131605</v>
      </c>
      <c r="H7089" s="634">
        <v>37500</v>
      </c>
      <c r="I7089" s="51" t="s">
        <v>3897</v>
      </c>
      <c r="J7089" s="538">
        <v>44927</v>
      </c>
      <c r="K7089" s="51">
        <v>354</v>
      </c>
      <c r="L7089" s="39" t="s">
        <v>9687</v>
      </c>
    </row>
    <row r="7090" spans="1:12" ht="25.5" hidden="1" x14ac:dyDescent="0.2">
      <c r="A7090" s="3">
        <v>7084</v>
      </c>
      <c r="B7090" s="39">
        <v>6325</v>
      </c>
      <c r="C7090" s="36" t="s">
        <v>9721</v>
      </c>
      <c r="D7090" s="39">
        <v>1</v>
      </c>
      <c r="E7090" s="39"/>
      <c r="F7090" s="97" t="s">
        <v>5902</v>
      </c>
      <c r="G7090" s="51">
        <v>31211507</v>
      </c>
      <c r="H7090" s="634">
        <v>3250</v>
      </c>
      <c r="I7090" s="51" t="s">
        <v>301</v>
      </c>
      <c r="J7090" s="538">
        <v>44927</v>
      </c>
      <c r="K7090" s="51">
        <v>269</v>
      </c>
      <c r="L7090" s="39" t="s">
        <v>9687</v>
      </c>
    </row>
    <row r="7091" spans="1:12" ht="25.5" hidden="1" x14ac:dyDescent="0.2">
      <c r="A7091" s="3">
        <v>7085</v>
      </c>
      <c r="B7091" s="39">
        <v>6325</v>
      </c>
      <c r="C7091" s="36" t="s">
        <v>9722</v>
      </c>
      <c r="D7091" s="39">
        <v>4</v>
      </c>
      <c r="E7091" s="39"/>
      <c r="F7091" s="97" t="s">
        <v>5902</v>
      </c>
      <c r="G7091" s="51">
        <v>31191501</v>
      </c>
      <c r="H7091" s="634">
        <v>6165</v>
      </c>
      <c r="I7091" s="51" t="s">
        <v>505</v>
      </c>
      <c r="J7091" s="538">
        <v>44927</v>
      </c>
      <c r="K7091" s="51">
        <v>324</v>
      </c>
      <c r="L7091" s="39" t="s">
        <v>9687</v>
      </c>
    </row>
    <row r="7092" spans="1:12" ht="25.5" hidden="1" x14ac:dyDescent="0.2">
      <c r="A7092" s="3">
        <v>7086</v>
      </c>
      <c r="B7092" s="39">
        <v>6325</v>
      </c>
      <c r="C7092" s="36" t="s">
        <v>9723</v>
      </c>
      <c r="D7092" s="39">
        <v>1</v>
      </c>
      <c r="E7092" s="39"/>
      <c r="F7092" s="97" t="s">
        <v>5902</v>
      </c>
      <c r="G7092" s="51">
        <v>31211510</v>
      </c>
      <c r="H7092" s="634">
        <v>6510</v>
      </c>
      <c r="I7092" s="51" t="s">
        <v>306</v>
      </c>
      <c r="J7092" s="538">
        <v>44927</v>
      </c>
      <c r="K7092" s="51">
        <v>277</v>
      </c>
      <c r="L7092" s="39" t="s">
        <v>9687</v>
      </c>
    </row>
    <row r="7093" spans="1:12" ht="25.5" hidden="1" x14ac:dyDescent="0.2">
      <c r="A7093" s="3">
        <v>7087</v>
      </c>
      <c r="B7093" s="39">
        <v>6325</v>
      </c>
      <c r="C7093" s="36" t="s">
        <v>9724</v>
      </c>
      <c r="D7093" s="39">
        <v>3</v>
      </c>
      <c r="E7093" s="39"/>
      <c r="F7093" s="97" t="s">
        <v>5902</v>
      </c>
      <c r="G7093" s="51">
        <v>31201503</v>
      </c>
      <c r="H7093" s="634">
        <v>17370.34</v>
      </c>
      <c r="I7093" s="51" t="s">
        <v>505</v>
      </c>
      <c r="J7093" s="538">
        <v>44927</v>
      </c>
      <c r="K7093" s="51">
        <v>324</v>
      </c>
      <c r="L7093" s="39" t="s">
        <v>9687</v>
      </c>
    </row>
    <row r="7094" spans="1:12" ht="25.5" hidden="1" x14ac:dyDescent="0.2">
      <c r="A7094" s="3">
        <v>7088</v>
      </c>
      <c r="B7094" s="39">
        <v>6325</v>
      </c>
      <c r="C7094" s="508" t="s">
        <v>9725</v>
      </c>
      <c r="D7094" s="39">
        <v>4</v>
      </c>
      <c r="E7094" s="39"/>
      <c r="F7094" s="97" t="s">
        <v>5902</v>
      </c>
      <c r="G7094" s="51">
        <v>31162103</v>
      </c>
      <c r="H7094" s="634">
        <v>5769.8</v>
      </c>
      <c r="I7094" s="51" t="s">
        <v>35</v>
      </c>
      <c r="J7094" s="538">
        <v>44927</v>
      </c>
      <c r="K7094" s="51">
        <v>314</v>
      </c>
      <c r="L7094" s="39" t="s">
        <v>9687</v>
      </c>
    </row>
    <row r="7095" spans="1:12" ht="25.5" hidden="1" x14ac:dyDescent="0.2">
      <c r="A7095" s="3">
        <v>7089</v>
      </c>
      <c r="B7095" s="39">
        <v>6325</v>
      </c>
      <c r="C7095" s="36" t="s">
        <v>9726</v>
      </c>
      <c r="D7095" s="39">
        <v>18</v>
      </c>
      <c r="E7095" s="39"/>
      <c r="F7095" s="97" t="s">
        <v>5902</v>
      </c>
      <c r="G7095" s="51">
        <v>31161520</v>
      </c>
      <c r="H7095" s="634">
        <v>5760</v>
      </c>
      <c r="I7095" s="51" t="s">
        <v>35</v>
      </c>
      <c r="J7095" s="538">
        <v>44927</v>
      </c>
      <c r="K7095" s="51">
        <v>314</v>
      </c>
      <c r="L7095" s="39" t="s">
        <v>9687</v>
      </c>
    </row>
    <row r="7096" spans="1:12" ht="25.5" hidden="1" x14ac:dyDescent="0.2">
      <c r="A7096" s="3">
        <v>7090</v>
      </c>
      <c r="B7096" s="39">
        <v>6325</v>
      </c>
      <c r="C7096" s="36" t="s">
        <v>9727</v>
      </c>
      <c r="D7096" s="39">
        <v>10</v>
      </c>
      <c r="E7096" s="39"/>
      <c r="F7096" s="97" t="s">
        <v>5902</v>
      </c>
      <c r="G7096" s="51">
        <v>31161520</v>
      </c>
      <c r="H7096" s="634">
        <v>3100</v>
      </c>
      <c r="I7096" s="51" t="s">
        <v>35</v>
      </c>
      <c r="J7096" s="538">
        <v>44927</v>
      </c>
      <c r="K7096" s="51">
        <v>314</v>
      </c>
      <c r="L7096" s="39" t="s">
        <v>9687</v>
      </c>
    </row>
    <row r="7097" spans="1:12" ht="25.5" hidden="1" x14ac:dyDescent="0.2">
      <c r="A7097" s="3">
        <v>7091</v>
      </c>
      <c r="B7097" s="39">
        <v>6325</v>
      </c>
      <c r="C7097" s="36" t="s">
        <v>9658</v>
      </c>
      <c r="D7097" s="39">
        <v>20</v>
      </c>
      <c r="E7097" s="39"/>
      <c r="F7097" s="97" t="s">
        <v>5902</v>
      </c>
      <c r="G7097" s="51">
        <v>31161709</v>
      </c>
      <c r="H7097" s="634">
        <v>2800</v>
      </c>
      <c r="I7097" s="51" t="s">
        <v>35</v>
      </c>
      <c r="J7097" s="538">
        <v>44927</v>
      </c>
      <c r="K7097" s="51">
        <v>314</v>
      </c>
      <c r="L7097" s="39" t="s">
        <v>9687</v>
      </c>
    </row>
    <row r="7098" spans="1:12" ht="25.5" hidden="1" x14ac:dyDescent="0.2">
      <c r="A7098" s="3">
        <v>7092</v>
      </c>
      <c r="B7098" s="39">
        <v>6325</v>
      </c>
      <c r="C7098" s="36" t="s">
        <v>9728</v>
      </c>
      <c r="D7098" s="39">
        <v>40</v>
      </c>
      <c r="E7098" s="39"/>
      <c r="F7098" s="97" t="s">
        <v>5902</v>
      </c>
      <c r="G7098" s="51">
        <v>31161807</v>
      </c>
      <c r="H7098" s="634">
        <v>4500</v>
      </c>
      <c r="I7098" s="51" t="s">
        <v>35</v>
      </c>
      <c r="J7098" s="538">
        <v>44927</v>
      </c>
      <c r="K7098" s="51">
        <v>314</v>
      </c>
      <c r="L7098" s="39" t="s">
        <v>9687</v>
      </c>
    </row>
    <row r="7099" spans="1:12" ht="25.5" hidden="1" x14ac:dyDescent="0.2">
      <c r="A7099" s="3">
        <v>7093</v>
      </c>
      <c r="B7099" s="39">
        <v>6325</v>
      </c>
      <c r="C7099" s="36" t="s">
        <v>9729</v>
      </c>
      <c r="D7099" s="39">
        <v>2</v>
      </c>
      <c r="E7099" s="39"/>
      <c r="F7099" s="97" t="s">
        <v>5902</v>
      </c>
      <c r="G7099" s="51">
        <v>27111538</v>
      </c>
      <c r="H7099" s="634">
        <v>7500</v>
      </c>
      <c r="I7099" s="51" t="s">
        <v>35</v>
      </c>
      <c r="J7099" s="538">
        <v>44927</v>
      </c>
      <c r="K7099" s="51">
        <v>314</v>
      </c>
      <c r="L7099" s="39" t="s">
        <v>9687</v>
      </c>
    </row>
    <row r="7100" spans="1:12" ht="25.5" hidden="1" x14ac:dyDescent="0.2">
      <c r="A7100" s="3">
        <v>7094</v>
      </c>
      <c r="B7100" s="39">
        <v>6325</v>
      </c>
      <c r="C7100" s="36" t="s">
        <v>9730</v>
      </c>
      <c r="D7100" s="39">
        <v>3</v>
      </c>
      <c r="E7100" s="39"/>
      <c r="F7100" s="97" t="s">
        <v>5902</v>
      </c>
      <c r="G7100" s="51">
        <v>27111538</v>
      </c>
      <c r="H7100" s="634">
        <v>8000</v>
      </c>
      <c r="I7100" s="51" t="s">
        <v>35</v>
      </c>
      <c r="J7100" s="538">
        <v>44927</v>
      </c>
      <c r="K7100" s="51">
        <v>314</v>
      </c>
      <c r="L7100" s="39" t="s">
        <v>9687</v>
      </c>
    </row>
    <row r="7101" spans="1:12" ht="25.5" hidden="1" x14ac:dyDescent="0.2">
      <c r="A7101" s="3">
        <v>7095</v>
      </c>
      <c r="B7101" s="39">
        <v>6325</v>
      </c>
      <c r="C7101" s="36" t="s">
        <v>9731</v>
      </c>
      <c r="D7101" s="39">
        <v>3</v>
      </c>
      <c r="E7101" s="39"/>
      <c r="F7101" s="97" t="s">
        <v>5902</v>
      </c>
      <c r="G7101" s="51">
        <v>27111538</v>
      </c>
      <c r="H7101" s="634">
        <v>11250</v>
      </c>
      <c r="I7101" s="51" t="s">
        <v>35</v>
      </c>
      <c r="J7101" s="538">
        <v>44927</v>
      </c>
      <c r="K7101" s="51">
        <v>314</v>
      </c>
      <c r="L7101" s="39" t="s">
        <v>9687</v>
      </c>
    </row>
    <row r="7102" spans="1:12" ht="25.5" hidden="1" x14ac:dyDescent="0.2">
      <c r="A7102" s="3">
        <v>7096</v>
      </c>
      <c r="B7102" s="39">
        <v>6325</v>
      </c>
      <c r="C7102" s="36" t="s">
        <v>9732</v>
      </c>
      <c r="D7102" s="39">
        <v>4</v>
      </c>
      <c r="E7102" s="39"/>
      <c r="F7102" s="97" t="s">
        <v>5902</v>
      </c>
      <c r="G7102" s="51">
        <v>27111538</v>
      </c>
      <c r="H7102" s="634">
        <v>8000</v>
      </c>
      <c r="I7102" s="51" t="s">
        <v>35</v>
      </c>
      <c r="J7102" s="538">
        <v>44927</v>
      </c>
      <c r="K7102" s="51">
        <v>314</v>
      </c>
      <c r="L7102" s="39" t="s">
        <v>9687</v>
      </c>
    </row>
    <row r="7103" spans="1:12" ht="25.5" hidden="1" x14ac:dyDescent="0.2">
      <c r="A7103" s="3">
        <v>7097</v>
      </c>
      <c r="B7103" s="39">
        <v>6325</v>
      </c>
      <c r="C7103" s="36" t="s">
        <v>9733</v>
      </c>
      <c r="D7103" s="39">
        <v>20</v>
      </c>
      <c r="E7103" s="39"/>
      <c r="F7103" s="97" t="s">
        <v>5902</v>
      </c>
      <c r="G7103" s="51">
        <v>31161837</v>
      </c>
      <c r="H7103" s="634">
        <v>2200</v>
      </c>
      <c r="I7103" s="51" t="s">
        <v>35</v>
      </c>
      <c r="J7103" s="538">
        <v>44927</v>
      </c>
      <c r="K7103" s="51">
        <v>314</v>
      </c>
      <c r="L7103" s="39" t="s">
        <v>9687</v>
      </c>
    </row>
    <row r="7104" spans="1:12" ht="25.5" hidden="1" x14ac:dyDescent="0.2">
      <c r="A7104" s="3">
        <v>7098</v>
      </c>
      <c r="B7104" s="39">
        <v>6325</v>
      </c>
      <c r="C7104" s="36" t="s">
        <v>9734</v>
      </c>
      <c r="D7104" s="39">
        <v>20</v>
      </c>
      <c r="E7104" s="39"/>
      <c r="F7104" s="97" t="s">
        <v>5902</v>
      </c>
      <c r="G7104" s="51">
        <v>31161709</v>
      </c>
      <c r="H7104" s="634">
        <v>2200</v>
      </c>
      <c r="I7104" s="51" t="s">
        <v>35</v>
      </c>
      <c r="J7104" s="538">
        <v>44927</v>
      </c>
      <c r="K7104" s="51">
        <v>314</v>
      </c>
      <c r="L7104" s="39" t="s">
        <v>9687</v>
      </c>
    </row>
    <row r="7105" spans="1:12" ht="25.5" hidden="1" x14ac:dyDescent="0.2">
      <c r="A7105" s="3">
        <v>7099</v>
      </c>
      <c r="B7105" s="39">
        <v>6325</v>
      </c>
      <c r="C7105" s="508" t="s">
        <v>9735</v>
      </c>
      <c r="D7105" s="39">
        <v>2</v>
      </c>
      <c r="E7105" s="39"/>
      <c r="F7105" s="97" t="s">
        <v>5902</v>
      </c>
      <c r="G7105" s="51">
        <v>27111543</v>
      </c>
      <c r="H7105" s="634">
        <v>2500</v>
      </c>
      <c r="I7105" s="51" t="s">
        <v>35</v>
      </c>
      <c r="J7105" s="538">
        <v>44927</v>
      </c>
      <c r="K7105" s="51">
        <v>314</v>
      </c>
      <c r="L7105" s="39" t="s">
        <v>9687</v>
      </c>
    </row>
    <row r="7106" spans="1:12" ht="25.5" hidden="1" x14ac:dyDescent="0.2">
      <c r="A7106" s="3">
        <v>7100</v>
      </c>
      <c r="B7106" s="39">
        <v>6325</v>
      </c>
      <c r="C7106" s="508" t="s">
        <v>9736</v>
      </c>
      <c r="D7106" s="39">
        <v>8</v>
      </c>
      <c r="E7106" s="39"/>
      <c r="F7106" s="97" t="s">
        <v>5902</v>
      </c>
      <c r="G7106" s="51">
        <v>31162906</v>
      </c>
      <c r="H7106" s="634">
        <v>800</v>
      </c>
      <c r="I7106" s="51" t="s">
        <v>35</v>
      </c>
      <c r="J7106" s="538">
        <v>44927</v>
      </c>
      <c r="K7106" s="51">
        <v>314</v>
      </c>
      <c r="L7106" s="39" t="s">
        <v>9687</v>
      </c>
    </row>
    <row r="7107" spans="1:12" ht="25.5" hidden="1" x14ac:dyDescent="0.2">
      <c r="A7107" s="3">
        <v>7101</v>
      </c>
      <c r="B7107" s="39">
        <v>6325</v>
      </c>
      <c r="C7107" s="508" t="s">
        <v>9737</v>
      </c>
      <c r="D7107" s="39">
        <v>8</v>
      </c>
      <c r="E7107" s="39"/>
      <c r="F7107" s="97" t="s">
        <v>5902</v>
      </c>
      <c r="G7107" s="51">
        <v>31162906</v>
      </c>
      <c r="H7107" s="634">
        <v>800</v>
      </c>
      <c r="I7107" s="51" t="s">
        <v>35</v>
      </c>
      <c r="J7107" s="538">
        <v>44927</v>
      </c>
      <c r="K7107" s="51">
        <v>314</v>
      </c>
      <c r="L7107" s="39" t="s">
        <v>9687</v>
      </c>
    </row>
    <row r="7108" spans="1:12" ht="25.5" hidden="1" x14ac:dyDescent="0.2">
      <c r="A7108" s="3">
        <v>7102</v>
      </c>
      <c r="B7108" s="39">
        <v>6325</v>
      </c>
      <c r="C7108" s="508" t="s">
        <v>9738</v>
      </c>
      <c r="D7108" s="39">
        <v>3</v>
      </c>
      <c r="E7108" s="39"/>
      <c r="F7108" s="97" t="s">
        <v>5902</v>
      </c>
      <c r="G7108" s="51">
        <v>27111538</v>
      </c>
      <c r="H7108" s="634">
        <v>3600</v>
      </c>
      <c r="I7108" s="51" t="s">
        <v>35</v>
      </c>
      <c r="J7108" s="538">
        <v>44927</v>
      </c>
      <c r="K7108" s="51">
        <v>314</v>
      </c>
      <c r="L7108" s="39" t="s">
        <v>9687</v>
      </c>
    </row>
    <row r="7109" spans="1:12" ht="25.5" hidden="1" x14ac:dyDescent="0.2">
      <c r="A7109" s="3">
        <v>7103</v>
      </c>
      <c r="B7109" s="39">
        <v>6325</v>
      </c>
      <c r="C7109" s="508" t="s">
        <v>9739</v>
      </c>
      <c r="D7109" s="39">
        <v>16</v>
      </c>
      <c r="E7109" s="39"/>
      <c r="F7109" s="97" t="s">
        <v>5902</v>
      </c>
      <c r="G7109" s="51">
        <v>31161709</v>
      </c>
      <c r="H7109" s="634">
        <v>544</v>
      </c>
      <c r="I7109" s="51" t="s">
        <v>35</v>
      </c>
      <c r="J7109" s="538">
        <v>44927</v>
      </c>
      <c r="K7109" s="51">
        <v>314</v>
      </c>
      <c r="L7109" s="39" t="s">
        <v>9687</v>
      </c>
    </row>
    <row r="7110" spans="1:12" ht="38.25" hidden="1" x14ac:dyDescent="0.2">
      <c r="A7110" s="3">
        <v>7104</v>
      </c>
      <c r="B7110" s="39">
        <v>6325</v>
      </c>
      <c r="C7110" s="508" t="s">
        <v>9740</v>
      </c>
      <c r="D7110" s="39">
        <v>2</v>
      </c>
      <c r="E7110" s="39"/>
      <c r="F7110" s="97" t="s">
        <v>5902</v>
      </c>
      <c r="G7110" s="51">
        <v>31161520</v>
      </c>
      <c r="H7110" s="634">
        <v>250</v>
      </c>
      <c r="I7110" s="51" t="s">
        <v>35</v>
      </c>
      <c r="J7110" s="538">
        <v>44927</v>
      </c>
      <c r="K7110" s="51">
        <v>314</v>
      </c>
      <c r="L7110" s="39" t="s">
        <v>9687</v>
      </c>
    </row>
    <row r="7111" spans="1:12" ht="25.5" hidden="1" x14ac:dyDescent="0.2">
      <c r="A7111" s="3">
        <v>7105</v>
      </c>
      <c r="B7111" s="39">
        <v>6325</v>
      </c>
      <c r="C7111" s="508" t="s">
        <v>9741</v>
      </c>
      <c r="D7111" s="39">
        <v>2</v>
      </c>
      <c r="E7111" s="39"/>
      <c r="F7111" s="97" t="s">
        <v>5902</v>
      </c>
      <c r="G7111" s="51">
        <v>31161618</v>
      </c>
      <c r="H7111" s="634">
        <v>650</v>
      </c>
      <c r="I7111" s="51" t="s">
        <v>35</v>
      </c>
      <c r="J7111" s="538">
        <v>44927</v>
      </c>
      <c r="K7111" s="51">
        <v>314</v>
      </c>
      <c r="L7111" s="39" t="s">
        <v>9687</v>
      </c>
    </row>
    <row r="7112" spans="1:12" ht="25.5" hidden="1" x14ac:dyDescent="0.2">
      <c r="A7112" s="3">
        <v>7106</v>
      </c>
      <c r="B7112" s="39">
        <v>6325</v>
      </c>
      <c r="C7112" s="36" t="s">
        <v>9742</v>
      </c>
      <c r="D7112" s="39">
        <v>1</v>
      </c>
      <c r="E7112" s="39"/>
      <c r="F7112" s="97" t="s">
        <v>5902</v>
      </c>
      <c r="G7112" s="51">
        <v>13111023</v>
      </c>
      <c r="H7112" s="634">
        <v>4860</v>
      </c>
      <c r="I7112" s="51" t="s">
        <v>306</v>
      </c>
      <c r="J7112" s="538">
        <v>44927</v>
      </c>
      <c r="K7112" s="51">
        <v>278</v>
      </c>
      <c r="L7112" s="39" t="s">
        <v>9687</v>
      </c>
    </row>
    <row r="7113" spans="1:12" ht="25.5" hidden="1" x14ac:dyDescent="0.2">
      <c r="A7113" s="3">
        <v>7107</v>
      </c>
      <c r="B7113" s="39">
        <v>6325</v>
      </c>
      <c r="C7113" s="36" t="s">
        <v>9743</v>
      </c>
      <c r="D7113" s="39">
        <v>1</v>
      </c>
      <c r="E7113" s="39"/>
      <c r="F7113" s="97" t="s">
        <v>5902</v>
      </c>
      <c r="G7113" s="51">
        <v>31201607</v>
      </c>
      <c r="H7113" s="634">
        <v>3495</v>
      </c>
      <c r="I7113" s="51" t="s">
        <v>306</v>
      </c>
      <c r="J7113" s="538">
        <v>44927</v>
      </c>
      <c r="K7113" s="51">
        <v>278</v>
      </c>
      <c r="L7113" s="39" t="s">
        <v>9687</v>
      </c>
    </row>
    <row r="7114" spans="1:12" ht="25.5" hidden="1" x14ac:dyDescent="0.2">
      <c r="A7114" s="3">
        <v>7108</v>
      </c>
      <c r="B7114" s="39">
        <v>6325</v>
      </c>
      <c r="C7114" s="508" t="s">
        <v>9357</v>
      </c>
      <c r="D7114" s="39">
        <v>10</v>
      </c>
      <c r="E7114" s="39"/>
      <c r="F7114" s="97" t="s">
        <v>5902</v>
      </c>
      <c r="G7114" s="51">
        <v>47131603</v>
      </c>
      <c r="H7114" s="634">
        <v>19805</v>
      </c>
      <c r="I7114" s="51" t="s">
        <v>3897</v>
      </c>
      <c r="J7114" s="538">
        <v>44927</v>
      </c>
      <c r="K7114" s="51">
        <v>354</v>
      </c>
      <c r="L7114" s="39" t="s">
        <v>9687</v>
      </c>
    </row>
    <row r="7115" spans="1:12" ht="25.5" hidden="1" x14ac:dyDescent="0.2">
      <c r="A7115" s="3">
        <v>7109</v>
      </c>
      <c r="B7115" s="39">
        <v>6325</v>
      </c>
      <c r="C7115" s="508" t="s">
        <v>9744</v>
      </c>
      <c r="D7115" s="39">
        <v>3</v>
      </c>
      <c r="E7115" s="39"/>
      <c r="F7115" s="97" t="s">
        <v>5902</v>
      </c>
      <c r="G7115" s="51">
        <v>47131605</v>
      </c>
      <c r="H7115" s="634">
        <v>8500</v>
      </c>
      <c r="I7115" s="51" t="s">
        <v>3897</v>
      </c>
      <c r="J7115" s="538">
        <v>44927</v>
      </c>
      <c r="K7115" s="51">
        <v>354</v>
      </c>
      <c r="L7115" s="39" t="s">
        <v>9687</v>
      </c>
    </row>
    <row r="7116" spans="1:12" ht="25.5" hidden="1" x14ac:dyDescent="0.2">
      <c r="A7116" s="3">
        <v>7110</v>
      </c>
      <c r="B7116" s="39">
        <v>6325</v>
      </c>
      <c r="C7116" s="508" t="s">
        <v>9745</v>
      </c>
      <c r="D7116" s="39">
        <v>10</v>
      </c>
      <c r="E7116" s="39"/>
      <c r="F7116" s="97" t="s">
        <v>5902</v>
      </c>
      <c r="G7116" s="51">
        <v>47131605</v>
      </c>
      <c r="H7116" s="634">
        <v>22500</v>
      </c>
      <c r="I7116" s="51" t="s">
        <v>3897</v>
      </c>
      <c r="J7116" s="538">
        <v>44927</v>
      </c>
      <c r="K7116" s="51">
        <v>354</v>
      </c>
      <c r="L7116" s="39" t="s">
        <v>9687</v>
      </c>
    </row>
    <row r="7117" spans="1:12" ht="25.5" hidden="1" x14ac:dyDescent="0.2">
      <c r="A7117" s="3">
        <v>7111</v>
      </c>
      <c r="B7117" s="39">
        <v>6325</v>
      </c>
      <c r="C7117" s="36" t="s">
        <v>9746</v>
      </c>
      <c r="D7117" s="39">
        <v>24</v>
      </c>
      <c r="E7117" s="39"/>
      <c r="F7117" s="97" t="s">
        <v>5902</v>
      </c>
      <c r="G7117" s="51">
        <v>31161509</v>
      </c>
      <c r="H7117" s="634">
        <v>4640</v>
      </c>
      <c r="I7117" s="51" t="s">
        <v>35</v>
      </c>
      <c r="J7117" s="538">
        <v>44927</v>
      </c>
      <c r="K7117" s="51">
        <v>314</v>
      </c>
      <c r="L7117" s="39" t="s">
        <v>9687</v>
      </c>
    </row>
    <row r="7118" spans="1:12" ht="25.5" hidden="1" x14ac:dyDescent="0.2">
      <c r="A7118" s="3">
        <v>7112</v>
      </c>
      <c r="B7118" s="39">
        <v>6325</v>
      </c>
      <c r="C7118" s="36" t="s">
        <v>9747</v>
      </c>
      <c r="D7118" s="39">
        <v>3</v>
      </c>
      <c r="E7118" s="39"/>
      <c r="F7118" s="97" t="s">
        <v>5902</v>
      </c>
      <c r="G7118" s="51">
        <v>31201503</v>
      </c>
      <c r="H7118" s="634">
        <v>11395</v>
      </c>
      <c r="I7118" s="51" t="s">
        <v>505</v>
      </c>
      <c r="J7118" s="538">
        <v>44927</v>
      </c>
      <c r="K7118" s="51">
        <v>324</v>
      </c>
      <c r="L7118" s="39" t="s">
        <v>9687</v>
      </c>
    </row>
    <row r="7119" spans="1:12" ht="25.5" hidden="1" x14ac:dyDescent="0.2">
      <c r="A7119" s="3">
        <v>7113</v>
      </c>
      <c r="B7119" s="39">
        <v>6325</v>
      </c>
      <c r="C7119" s="36" t="s">
        <v>9748</v>
      </c>
      <c r="D7119" s="39">
        <v>1</v>
      </c>
      <c r="E7119" s="39"/>
      <c r="F7119" s="97" t="s">
        <v>5902</v>
      </c>
      <c r="G7119" s="51">
        <v>31161520</v>
      </c>
      <c r="H7119" s="634">
        <v>4000</v>
      </c>
      <c r="I7119" s="51" t="s">
        <v>35</v>
      </c>
      <c r="J7119" s="538">
        <v>44927</v>
      </c>
      <c r="K7119" s="51">
        <v>314</v>
      </c>
      <c r="L7119" s="39" t="s">
        <v>9687</v>
      </c>
    </row>
    <row r="7120" spans="1:12" ht="25.5" hidden="1" x14ac:dyDescent="0.2">
      <c r="A7120" s="3">
        <v>7114</v>
      </c>
      <c r="B7120" s="39">
        <v>6325</v>
      </c>
      <c r="C7120" s="36" t="s">
        <v>9749</v>
      </c>
      <c r="D7120" s="39">
        <v>3</v>
      </c>
      <c r="E7120" s="39"/>
      <c r="F7120" s="97" t="s">
        <v>5902</v>
      </c>
      <c r="G7120" s="51">
        <v>15111505</v>
      </c>
      <c r="H7120" s="634">
        <v>9898.2000000000007</v>
      </c>
      <c r="I7120" s="51" t="s">
        <v>301</v>
      </c>
      <c r="J7120" s="538">
        <v>44927</v>
      </c>
      <c r="K7120" s="51">
        <v>269</v>
      </c>
      <c r="L7120" s="39" t="s">
        <v>9687</v>
      </c>
    </row>
    <row r="7121" spans="1:12" ht="89.25" hidden="1" x14ac:dyDescent="0.2">
      <c r="A7121" s="3">
        <v>7115</v>
      </c>
      <c r="B7121" s="39">
        <v>6325</v>
      </c>
      <c r="C7121" s="508" t="s">
        <v>9750</v>
      </c>
      <c r="D7121" s="39">
        <v>1</v>
      </c>
      <c r="E7121" s="39"/>
      <c r="F7121" s="97" t="s">
        <v>5902</v>
      </c>
      <c r="G7121" s="51">
        <v>30102015</v>
      </c>
      <c r="H7121" s="634">
        <v>59840.4</v>
      </c>
      <c r="I7121" s="51" t="s">
        <v>505</v>
      </c>
      <c r="J7121" s="538">
        <v>44927</v>
      </c>
      <c r="K7121" s="51">
        <v>324</v>
      </c>
      <c r="L7121" s="39" t="s">
        <v>9687</v>
      </c>
    </row>
    <row r="7122" spans="1:12" ht="25.5" hidden="1" x14ac:dyDescent="0.2">
      <c r="A7122" s="3">
        <v>7116</v>
      </c>
      <c r="B7122" s="39">
        <v>6325</v>
      </c>
      <c r="C7122" s="36" t="s">
        <v>9358</v>
      </c>
      <c r="D7122" s="39">
        <v>6</v>
      </c>
      <c r="E7122" s="39"/>
      <c r="F7122" s="97" t="s">
        <v>5902</v>
      </c>
      <c r="G7122" s="51">
        <v>39121721</v>
      </c>
      <c r="H7122" s="634">
        <v>112493.75999999999</v>
      </c>
      <c r="I7122" s="51" t="s">
        <v>505</v>
      </c>
      <c r="J7122" s="538">
        <v>44927</v>
      </c>
      <c r="K7122" s="51">
        <v>324</v>
      </c>
      <c r="L7122" s="39" t="s">
        <v>9687</v>
      </c>
    </row>
    <row r="7123" spans="1:12" ht="25.5" hidden="1" x14ac:dyDescent="0.2">
      <c r="A7123" s="3">
        <v>7117</v>
      </c>
      <c r="B7123" s="39">
        <v>6325</v>
      </c>
      <c r="C7123" s="36" t="s">
        <v>9751</v>
      </c>
      <c r="D7123" s="39">
        <v>2</v>
      </c>
      <c r="E7123" s="39"/>
      <c r="F7123" s="97" t="s">
        <v>5902</v>
      </c>
      <c r="G7123" s="51">
        <v>31162614</v>
      </c>
      <c r="H7123" s="634">
        <v>4800</v>
      </c>
      <c r="I7123" s="51" t="s">
        <v>35</v>
      </c>
      <c r="J7123" s="538">
        <v>44927</v>
      </c>
      <c r="K7123" s="51">
        <v>314</v>
      </c>
      <c r="L7123" s="39" t="s">
        <v>9687</v>
      </c>
    </row>
    <row r="7124" spans="1:12" ht="25.5" hidden="1" x14ac:dyDescent="0.2">
      <c r="A7124" s="3">
        <v>7118</v>
      </c>
      <c r="B7124" s="39">
        <v>6325</v>
      </c>
      <c r="C7124" s="36" t="s">
        <v>6080</v>
      </c>
      <c r="D7124" s="39" t="s">
        <v>9752</v>
      </c>
      <c r="E7124" s="39"/>
      <c r="F7124" s="97" t="s">
        <v>5902</v>
      </c>
      <c r="G7124" s="51">
        <v>15101505</v>
      </c>
      <c r="H7124" s="634">
        <v>23293</v>
      </c>
      <c r="I7124" s="51" t="s">
        <v>301</v>
      </c>
      <c r="J7124" s="538">
        <v>44927</v>
      </c>
      <c r="K7124" s="51">
        <v>264</v>
      </c>
      <c r="L7124" s="39" t="s">
        <v>9687</v>
      </c>
    </row>
    <row r="7125" spans="1:12" ht="38.25" hidden="1" x14ac:dyDescent="0.2">
      <c r="A7125" s="3">
        <v>7119</v>
      </c>
      <c r="B7125" s="39">
        <v>6325</v>
      </c>
      <c r="C7125" s="508" t="s">
        <v>9753</v>
      </c>
      <c r="D7125" s="39">
        <v>1</v>
      </c>
      <c r="E7125" s="39"/>
      <c r="F7125" s="97" t="s">
        <v>5902</v>
      </c>
      <c r="G7125" s="51">
        <v>39131504</v>
      </c>
      <c r="H7125" s="634">
        <v>6745</v>
      </c>
      <c r="I7125" s="51" t="s">
        <v>364</v>
      </c>
      <c r="J7125" s="538">
        <v>44927</v>
      </c>
      <c r="K7125" s="51">
        <v>304</v>
      </c>
      <c r="L7125" s="39" t="s">
        <v>9687</v>
      </c>
    </row>
    <row r="7126" spans="1:12" ht="25.5" hidden="1" x14ac:dyDescent="0.2">
      <c r="A7126" s="3">
        <v>7120</v>
      </c>
      <c r="B7126" s="39">
        <v>6325</v>
      </c>
      <c r="C7126" s="36" t="s">
        <v>9754</v>
      </c>
      <c r="D7126" s="39">
        <v>6</v>
      </c>
      <c r="E7126" s="39"/>
      <c r="F7126" s="97" t="s">
        <v>5902</v>
      </c>
      <c r="G7126" s="51">
        <v>39131601</v>
      </c>
      <c r="H7126" s="634">
        <v>25000</v>
      </c>
      <c r="I7126" s="51" t="s">
        <v>364</v>
      </c>
      <c r="J7126" s="538">
        <v>44927</v>
      </c>
      <c r="K7126" s="51">
        <v>304</v>
      </c>
      <c r="L7126" s="39" t="s">
        <v>9687</v>
      </c>
    </row>
    <row r="7127" spans="1:12" ht="25.5" hidden="1" x14ac:dyDescent="0.2">
      <c r="A7127" s="3">
        <v>7121</v>
      </c>
      <c r="B7127" s="39">
        <v>6325</v>
      </c>
      <c r="C7127" s="36" t="s">
        <v>9755</v>
      </c>
      <c r="D7127" s="39">
        <v>6</v>
      </c>
      <c r="E7127" s="39"/>
      <c r="F7127" s="97" t="s">
        <v>5902</v>
      </c>
      <c r="G7127" s="51">
        <v>40172513</v>
      </c>
      <c r="H7127" s="634">
        <v>4500</v>
      </c>
      <c r="I7127" s="51" t="s">
        <v>364</v>
      </c>
      <c r="J7127" s="538">
        <v>44927</v>
      </c>
      <c r="K7127" s="51">
        <v>304</v>
      </c>
      <c r="L7127" s="39" t="s">
        <v>9687</v>
      </c>
    </row>
    <row r="7128" spans="1:12" ht="25.5" hidden="1" x14ac:dyDescent="0.2">
      <c r="A7128" s="3">
        <v>7122</v>
      </c>
      <c r="B7128" s="39">
        <v>6325</v>
      </c>
      <c r="C7128" s="36" t="s">
        <v>9756</v>
      </c>
      <c r="D7128" s="39">
        <v>1</v>
      </c>
      <c r="E7128" s="39"/>
      <c r="F7128" s="97" t="s">
        <v>5902</v>
      </c>
      <c r="G7128" s="51">
        <v>39121723</v>
      </c>
      <c r="H7128" s="634">
        <v>3500</v>
      </c>
      <c r="I7128" s="51" t="s">
        <v>364</v>
      </c>
      <c r="J7128" s="538">
        <v>44927</v>
      </c>
      <c r="K7128" s="51">
        <v>304</v>
      </c>
      <c r="L7128" s="39" t="s">
        <v>9687</v>
      </c>
    </row>
    <row r="7129" spans="1:12" ht="25.5" hidden="1" x14ac:dyDescent="0.2">
      <c r="A7129" s="3">
        <v>7123</v>
      </c>
      <c r="B7129" s="39">
        <v>6325</v>
      </c>
      <c r="C7129" s="36" t="s">
        <v>9757</v>
      </c>
      <c r="D7129" s="39">
        <v>1</v>
      </c>
      <c r="E7129" s="39"/>
      <c r="F7129" s="97" t="s">
        <v>5902</v>
      </c>
      <c r="G7129" s="51">
        <v>39121723</v>
      </c>
      <c r="H7129" s="634">
        <v>3500</v>
      </c>
      <c r="I7129" s="51" t="s">
        <v>364</v>
      </c>
      <c r="J7129" s="538">
        <v>44927</v>
      </c>
      <c r="K7129" s="51">
        <v>304</v>
      </c>
      <c r="L7129" s="39" t="s">
        <v>9687</v>
      </c>
    </row>
    <row r="7130" spans="1:12" ht="25.5" hidden="1" x14ac:dyDescent="0.2">
      <c r="A7130" s="3">
        <v>7124</v>
      </c>
      <c r="B7130" s="39">
        <v>6325</v>
      </c>
      <c r="C7130" s="36" t="s">
        <v>9758</v>
      </c>
      <c r="D7130" s="39">
        <v>1</v>
      </c>
      <c r="E7130" s="39"/>
      <c r="F7130" s="97" t="s">
        <v>5902</v>
      </c>
      <c r="G7130" s="51">
        <v>39121723</v>
      </c>
      <c r="H7130" s="634">
        <v>4800</v>
      </c>
      <c r="I7130" s="51" t="s">
        <v>364</v>
      </c>
      <c r="J7130" s="538">
        <v>44927</v>
      </c>
      <c r="K7130" s="51">
        <v>304</v>
      </c>
      <c r="L7130" s="39" t="s">
        <v>9687</v>
      </c>
    </row>
    <row r="7131" spans="1:12" ht="25.5" hidden="1" x14ac:dyDescent="0.2">
      <c r="A7131" s="3">
        <v>7125</v>
      </c>
      <c r="B7131" s="39">
        <v>6325</v>
      </c>
      <c r="C7131" s="36" t="s">
        <v>9759</v>
      </c>
      <c r="D7131" s="39">
        <v>1</v>
      </c>
      <c r="E7131" s="39"/>
      <c r="F7131" s="97" t="s">
        <v>5902</v>
      </c>
      <c r="G7131" s="51">
        <v>39131504</v>
      </c>
      <c r="H7131" s="634">
        <v>2500</v>
      </c>
      <c r="I7131" s="51" t="s">
        <v>364</v>
      </c>
      <c r="J7131" s="538">
        <v>44927</v>
      </c>
      <c r="K7131" s="51">
        <v>304</v>
      </c>
      <c r="L7131" s="39" t="s">
        <v>9687</v>
      </c>
    </row>
    <row r="7132" spans="1:12" ht="25.5" hidden="1" x14ac:dyDescent="0.2">
      <c r="A7132" s="3">
        <v>7126</v>
      </c>
      <c r="B7132" s="39">
        <v>6325</v>
      </c>
      <c r="C7132" s="36" t="s">
        <v>9760</v>
      </c>
      <c r="D7132" s="39">
        <v>1</v>
      </c>
      <c r="E7132" s="39"/>
      <c r="F7132" s="97" t="s">
        <v>5902</v>
      </c>
      <c r="G7132" s="51">
        <v>39131504</v>
      </c>
      <c r="H7132" s="634">
        <v>2500</v>
      </c>
      <c r="I7132" s="51" t="s">
        <v>364</v>
      </c>
      <c r="J7132" s="538">
        <v>44927</v>
      </c>
      <c r="K7132" s="51">
        <v>304</v>
      </c>
      <c r="L7132" s="39" t="s">
        <v>9687</v>
      </c>
    </row>
    <row r="7133" spans="1:12" ht="25.5" hidden="1" x14ac:dyDescent="0.2">
      <c r="A7133" s="3">
        <v>7127</v>
      </c>
      <c r="B7133" s="39">
        <v>6325</v>
      </c>
      <c r="C7133" s="36" t="s">
        <v>9761</v>
      </c>
      <c r="D7133" s="39">
        <v>1</v>
      </c>
      <c r="E7133" s="39"/>
      <c r="F7133" s="97" t="s">
        <v>5902</v>
      </c>
      <c r="G7133" s="51">
        <v>39131504</v>
      </c>
      <c r="H7133" s="634">
        <v>2500</v>
      </c>
      <c r="I7133" s="51" t="s">
        <v>364</v>
      </c>
      <c r="J7133" s="538">
        <v>44927</v>
      </c>
      <c r="K7133" s="51">
        <v>304</v>
      </c>
      <c r="L7133" s="39" t="s">
        <v>9687</v>
      </c>
    </row>
    <row r="7134" spans="1:12" ht="38.25" hidden="1" x14ac:dyDescent="0.2">
      <c r="A7134" s="3">
        <v>7128</v>
      </c>
      <c r="B7134" s="39">
        <v>6325</v>
      </c>
      <c r="C7134" s="508" t="s">
        <v>9762</v>
      </c>
      <c r="D7134" s="39">
        <v>6</v>
      </c>
      <c r="E7134" s="39"/>
      <c r="F7134" s="97" t="s">
        <v>5902</v>
      </c>
      <c r="G7134" s="51">
        <v>40172513</v>
      </c>
      <c r="H7134" s="634">
        <v>6134</v>
      </c>
      <c r="I7134" s="51" t="s">
        <v>364</v>
      </c>
      <c r="J7134" s="538">
        <v>44927</v>
      </c>
      <c r="K7134" s="51">
        <v>304</v>
      </c>
      <c r="L7134" s="39" t="s">
        <v>9687</v>
      </c>
    </row>
    <row r="7135" spans="1:12" ht="25.5" hidden="1" x14ac:dyDescent="0.2">
      <c r="A7135" s="3">
        <v>7129</v>
      </c>
      <c r="B7135" s="39">
        <v>6325</v>
      </c>
      <c r="C7135" s="36" t="s">
        <v>9763</v>
      </c>
      <c r="D7135" s="39">
        <v>21</v>
      </c>
      <c r="E7135" s="39"/>
      <c r="F7135" s="97" t="s">
        <v>5902</v>
      </c>
      <c r="G7135" s="51">
        <v>39131601</v>
      </c>
      <c r="H7135" s="634">
        <v>67500</v>
      </c>
      <c r="I7135" s="51" t="s">
        <v>364</v>
      </c>
      <c r="J7135" s="538">
        <v>44927</v>
      </c>
      <c r="K7135" s="51">
        <v>304</v>
      </c>
      <c r="L7135" s="39" t="s">
        <v>9687</v>
      </c>
    </row>
    <row r="7136" spans="1:12" ht="25.5" hidden="1" x14ac:dyDescent="0.2">
      <c r="A7136" s="3">
        <v>7130</v>
      </c>
      <c r="B7136" s="39">
        <v>6325</v>
      </c>
      <c r="C7136" s="508" t="s">
        <v>9764</v>
      </c>
      <c r="D7136" s="39">
        <v>4</v>
      </c>
      <c r="E7136" s="39"/>
      <c r="F7136" s="97" t="s">
        <v>5902</v>
      </c>
      <c r="G7136" s="51">
        <v>39121613</v>
      </c>
      <c r="H7136" s="634">
        <v>12000</v>
      </c>
      <c r="I7136" s="51" t="s">
        <v>364</v>
      </c>
      <c r="J7136" s="538">
        <v>44927</v>
      </c>
      <c r="K7136" s="51">
        <v>304</v>
      </c>
      <c r="L7136" s="39" t="s">
        <v>9687</v>
      </c>
    </row>
    <row r="7137" spans="1:12" ht="38.25" hidden="1" x14ac:dyDescent="0.2">
      <c r="A7137" s="3">
        <v>7131</v>
      </c>
      <c r="B7137" s="39">
        <v>6325</v>
      </c>
      <c r="C7137" s="508" t="s">
        <v>9765</v>
      </c>
      <c r="D7137" s="39">
        <v>1</v>
      </c>
      <c r="E7137" s="39"/>
      <c r="F7137" s="97" t="s">
        <v>5902</v>
      </c>
      <c r="G7137" s="51">
        <v>39121303</v>
      </c>
      <c r="H7137" s="634">
        <v>6000</v>
      </c>
      <c r="I7137" s="51" t="s">
        <v>364</v>
      </c>
      <c r="J7137" s="538">
        <v>44927</v>
      </c>
      <c r="K7137" s="51">
        <v>304</v>
      </c>
      <c r="L7137" s="39" t="s">
        <v>9687</v>
      </c>
    </row>
    <row r="7138" spans="1:12" ht="25.5" hidden="1" x14ac:dyDescent="0.2">
      <c r="A7138" s="3">
        <v>7132</v>
      </c>
      <c r="B7138" s="39">
        <v>6325</v>
      </c>
      <c r="C7138" s="508" t="s">
        <v>9766</v>
      </c>
      <c r="D7138" s="39">
        <v>26</v>
      </c>
      <c r="E7138" s="39"/>
      <c r="F7138" s="97" t="s">
        <v>5902</v>
      </c>
      <c r="G7138" s="51">
        <v>39121432</v>
      </c>
      <c r="H7138" s="634">
        <v>7500</v>
      </c>
      <c r="I7138" s="51" t="s">
        <v>364</v>
      </c>
      <c r="J7138" s="538">
        <v>44927</v>
      </c>
      <c r="K7138" s="51">
        <v>304</v>
      </c>
      <c r="L7138" s="39" t="s">
        <v>9687</v>
      </c>
    </row>
    <row r="7139" spans="1:12" ht="25.5" hidden="1" x14ac:dyDescent="0.2">
      <c r="A7139" s="3">
        <v>7133</v>
      </c>
      <c r="B7139" s="39">
        <v>6325</v>
      </c>
      <c r="C7139" s="508" t="s">
        <v>9767</v>
      </c>
      <c r="D7139" s="39">
        <v>6</v>
      </c>
      <c r="E7139" s="39"/>
      <c r="F7139" s="97" t="s">
        <v>5902</v>
      </c>
      <c r="G7139" s="51">
        <v>39121304</v>
      </c>
      <c r="H7139" s="634">
        <v>18000</v>
      </c>
      <c r="I7139" s="51" t="s">
        <v>364</v>
      </c>
      <c r="J7139" s="538">
        <v>44927</v>
      </c>
      <c r="K7139" s="51">
        <v>304</v>
      </c>
      <c r="L7139" s="39" t="s">
        <v>9687</v>
      </c>
    </row>
    <row r="7140" spans="1:12" ht="38.25" hidden="1" x14ac:dyDescent="0.2">
      <c r="A7140" s="3">
        <v>7134</v>
      </c>
      <c r="B7140" s="39">
        <v>6325</v>
      </c>
      <c r="C7140" s="508" t="s">
        <v>9768</v>
      </c>
      <c r="D7140" s="39">
        <v>18</v>
      </c>
      <c r="E7140" s="39"/>
      <c r="F7140" s="97" t="s">
        <v>5902</v>
      </c>
      <c r="G7140" s="51">
        <v>39121701</v>
      </c>
      <c r="H7140" s="634">
        <v>18000</v>
      </c>
      <c r="I7140" s="51" t="s">
        <v>364</v>
      </c>
      <c r="J7140" s="538">
        <v>44927</v>
      </c>
      <c r="K7140" s="51">
        <v>304</v>
      </c>
      <c r="L7140" s="39" t="s">
        <v>9687</v>
      </c>
    </row>
    <row r="7141" spans="1:12" ht="89.25" hidden="1" x14ac:dyDescent="0.2">
      <c r="A7141" s="3">
        <v>7135</v>
      </c>
      <c r="B7141" s="39">
        <v>6325</v>
      </c>
      <c r="C7141" s="508" t="s">
        <v>9769</v>
      </c>
      <c r="D7141" s="39">
        <v>150</v>
      </c>
      <c r="E7141" s="39"/>
      <c r="F7141" s="97" t="s">
        <v>5902</v>
      </c>
      <c r="G7141" s="51">
        <v>39121405</v>
      </c>
      <c r="H7141" s="634">
        <v>4000</v>
      </c>
      <c r="I7141" s="51" t="s">
        <v>364</v>
      </c>
      <c r="J7141" s="538">
        <v>44927</v>
      </c>
      <c r="K7141" s="51">
        <v>304</v>
      </c>
      <c r="L7141" s="39" t="s">
        <v>9687</v>
      </c>
    </row>
    <row r="7142" spans="1:12" ht="25.5" hidden="1" x14ac:dyDescent="0.2">
      <c r="A7142" s="3">
        <v>7136</v>
      </c>
      <c r="B7142" s="39">
        <v>6325</v>
      </c>
      <c r="C7142" s="36" t="s">
        <v>9770</v>
      </c>
      <c r="D7142" s="39">
        <v>1</v>
      </c>
      <c r="E7142" s="39"/>
      <c r="F7142" s="97" t="s">
        <v>5902</v>
      </c>
      <c r="G7142" s="51">
        <v>39131504</v>
      </c>
      <c r="H7142" s="634">
        <v>2500</v>
      </c>
      <c r="I7142" s="51" t="s">
        <v>364</v>
      </c>
      <c r="J7142" s="538">
        <v>44927</v>
      </c>
      <c r="K7142" s="51">
        <v>304</v>
      </c>
      <c r="L7142" s="39" t="s">
        <v>9687</v>
      </c>
    </row>
    <row r="7143" spans="1:12" ht="25.5" hidden="1" x14ac:dyDescent="0.2">
      <c r="A7143" s="3">
        <v>7137</v>
      </c>
      <c r="B7143" s="39">
        <v>6325</v>
      </c>
      <c r="C7143" s="36" t="s">
        <v>9771</v>
      </c>
      <c r="D7143" s="39">
        <v>200</v>
      </c>
      <c r="E7143" s="39"/>
      <c r="F7143" s="97" t="s">
        <v>5902</v>
      </c>
      <c r="G7143" s="51">
        <v>31162418</v>
      </c>
      <c r="H7143" s="634">
        <v>4000</v>
      </c>
      <c r="I7143" s="51" t="s">
        <v>364</v>
      </c>
      <c r="J7143" s="538">
        <v>44927</v>
      </c>
      <c r="K7143" s="51">
        <v>304</v>
      </c>
      <c r="L7143" s="39" t="s">
        <v>9687</v>
      </c>
    </row>
    <row r="7144" spans="1:12" ht="25.5" hidden="1" x14ac:dyDescent="0.2">
      <c r="A7144" s="3">
        <v>7138</v>
      </c>
      <c r="B7144" s="39">
        <v>6325</v>
      </c>
      <c r="C7144" s="36" t="s">
        <v>9772</v>
      </c>
      <c r="D7144" s="39">
        <v>1</v>
      </c>
      <c r="E7144" s="39"/>
      <c r="F7144" s="97" t="s">
        <v>5902</v>
      </c>
      <c r="G7144" s="51">
        <v>39131504</v>
      </c>
      <c r="H7144" s="634">
        <v>5000</v>
      </c>
      <c r="I7144" s="51" t="s">
        <v>364</v>
      </c>
      <c r="J7144" s="538">
        <v>44927</v>
      </c>
      <c r="K7144" s="51">
        <v>304</v>
      </c>
      <c r="L7144" s="39" t="s">
        <v>9687</v>
      </c>
    </row>
    <row r="7145" spans="1:12" ht="25.5" hidden="1" x14ac:dyDescent="0.2">
      <c r="A7145" s="3">
        <v>7139</v>
      </c>
      <c r="B7145" s="39">
        <v>6325</v>
      </c>
      <c r="C7145" s="36" t="s">
        <v>9773</v>
      </c>
      <c r="D7145" s="39">
        <v>1</v>
      </c>
      <c r="E7145" s="39"/>
      <c r="F7145" s="97" t="s">
        <v>5902</v>
      </c>
      <c r="G7145" s="51">
        <v>39131504</v>
      </c>
      <c r="H7145" s="634">
        <v>5000</v>
      </c>
      <c r="I7145" s="51" t="s">
        <v>364</v>
      </c>
      <c r="J7145" s="538">
        <v>44927</v>
      </c>
      <c r="K7145" s="51">
        <v>304</v>
      </c>
      <c r="L7145" s="39" t="s">
        <v>9687</v>
      </c>
    </row>
    <row r="7146" spans="1:12" ht="25.5" hidden="1" x14ac:dyDescent="0.2">
      <c r="A7146" s="3">
        <v>7140</v>
      </c>
      <c r="B7146" s="39">
        <v>6325</v>
      </c>
      <c r="C7146" s="36" t="s">
        <v>9774</v>
      </c>
      <c r="D7146" s="39">
        <v>1</v>
      </c>
      <c r="E7146" s="39"/>
      <c r="F7146" s="97" t="s">
        <v>5902</v>
      </c>
      <c r="G7146" s="51">
        <v>39131504</v>
      </c>
      <c r="H7146" s="634">
        <v>5000</v>
      </c>
      <c r="I7146" s="51" t="s">
        <v>364</v>
      </c>
      <c r="J7146" s="538">
        <v>44927</v>
      </c>
      <c r="K7146" s="51">
        <v>304</v>
      </c>
      <c r="L7146" s="39" t="s">
        <v>9687</v>
      </c>
    </row>
    <row r="7147" spans="1:12" ht="25.5" hidden="1" x14ac:dyDescent="0.2">
      <c r="A7147" s="3">
        <v>7141</v>
      </c>
      <c r="B7147" s="39">
        <v>6325</v>
      </c>
      <c r="C7147" s="36" t="s">
        <v>9775</v>
      </c>
      <c r="D7147" s="39">
        <v>1</v>
      </c>
      <c r="E7147" s="39"/>
      <c r="F7147" s="97" t="s">
        <v>5902</v>
      </c>
      <c r="G7147" s="51">
        <v>39131504</v>
      </c>
      <c r="H7147" s="634">
        <v>5000</v>
      </c>
      <c r="I7147" s="51" t="s">
        <v>364</v>
      </c>
      <c r="J7147" s="538">
        <v>44927</v>
      </c>
      <c r="K7147" s="51">
        <v>304</v>
      </c>
      <c r="L7147" s="39" t="s">
        <v>9687</v>
      </c>
    </row>
    <row r="7148" spans="1:12" ht="25.5" hidden="1" x14ac:dyDescent="0.2">
      <c r="A7148" s="3">
        <v>7142</v>
      </c>
      <c r="B7148" s="39">
        <v>6325</v>
      </c>
      <c r="C7148" s="36" t="s">
        <v>9776</v>
      </c>
      <c r="D7148" s="39">
        <v>200</v>
      </c>
      <c r="E7148" s="39"/>
      <c r="F7148" s="97" t="s">
        <v>5902</v>
      </c>
      <c r="G7148" s="51">
        <v>31162418</v>
      </c>
      <c r="H7148" s="634">
        <v>6000</v>
      </c>
      <c r="I7148" s="51" t="s">
        <v>364</v>
      </c>
      <c r="J7148" s="538">
        <v>44927</v>
      </c>
      <c r="K7148" s="51">
        <v>304</v>
      </c>
      <c r="L7148" s="39" t="s">
        <v>9687</v>
      </c>
    </row>
    <row r="7149" spans="1:12" ht="25.5" hidden="1" x14ac:dyDescent="0.2">
      <c r="A7149" s="3">
        <v>7143</v>
      </c>
      <c r="B7149" s="39">
        <v>6325</v>
      </c>
      <c r="C7149" s="508" t="s">
        <v>9777</v>
      </c>
      <c r="D7149" s="39">
        <v>2</v>
      </c>
      <c r="E7149" s="39"/>
      <c r="F7149" s="97" t="s">
        <v>5902</v>
      </c>
      <c r="G7149" s="51">
        <v>40172513</v>
      </c>
      <c r="H7149" s="634">
        <v>7500</v>
      </c>
      <c r="I7149" s="51" t="s">
        <v>364</v>
      </c>
      <c r="J7149" s="538">
        <v>44927</v>
      </c>
      <c r="K7149" s="51">
        <v>304</v>
      </c>
      <c r="L7149" s="39" t="s">
        <v>9687</v>
      </c>
    </row>
    <row r="7150" spans="1:12" ht="25.5" hidden="1" x14ac:dyDescent="0.2">
      <c r="A7150" s="3">
        <v>7144</v>
      </c>
      <c r="B7150" s="39">
        <v>6325</v>
      </c>
      <c r="C7150" s="36" t="s">
        <v>9778</v>
      </c>
      <c r="D7150" s="39">
        <v>15</v>
      </c>
      <c r="E7150" s="39"/>
      <c r="F7150" s="97" t="s">
        <v>5902</v>
      </c>
      <c r="G7150" s="51">
        <v>40172513</v>
      </c>
      <c r="H7150" s="634">
        <v>8000</v>
      </c>
      <c r="I7150" s="51" t="s">
        <v>364</v>
      </c>
      <c r="J7150" s="538">
        <v>44927</v>
      </c>
      <c r="K7150" s="51">
        <v>304</v>
      </c>
      <c r="L7150" s="39" t="s">
        <v>9687</v>
      </c>
    </row>
    <row r="7151" spans="1:12" ht="25.5" hidden="1" x14ac:dyDescent="0.2">
      <c r="A7151" s="3">
        <v>7145</v>
      </c>
      <c r="B7151" s="39">
        <v>6325</v>
      </c>
      <c r="C7151" s="36" t="s">
        <v>9779</v>
      </c>
      <c r="D7151" s="39">
        <v>3</v>
      </c>
      <c r="E7151" s="39"/>
      <c r="F7151" s="97" t="s">
        <v>5902</v>
      </c>
      <c r="G7151" s="51">
        <v>39131601</v>
      </c>
      <c r="H7151" s="634">
        <v>7500</v>
      </c>
      <c r="I7151" s="51" t="s">
        <v>364</v>
      </c>
      <c r="J7151" s="538">
        <v>44927</v>
      </c>
      <c r="K7151" s="51">
        <v>304</v>
      </c>
      <c r="L7151" s="39" t="s">
        <v>9687</v>
      </c>
    </row>
    <row r="7152" spans="1:12" ht="25.5" hidden="1" x14ac:dyDescent="0.2">
      <c r="A7152" s="3">
        <v>7146</v>
      </c>
      <c r="B7152" s="39">
        <v>6325</v>
      </c>
      <c r="C7152" s="508" t="s">
        <v>9780</v>
      </c>
      <c r="D7152" s="39">
        <v>1</v>
      </c>
      <c r="E7152" s="39"/>
      <c r="F7152" s="97" t="s">
        <v>5902</v>
      </c>
      <c r="G7152" s="51">
        <v>39122250</v>
      </c>
      <c r="H7152" s="634">
        <v>25290</v>
      </c>
      <c r="I7152" s="51" t="s">
        <v>364</v>
      </c>
      <c r="J7152" s="538">
        <v>44927</v>
      </c>
      <c r="K7152" s="51">
        <v>304</v>
      </c>
      <c r="L7152" s="39" t="s">
        <v>9687</v>
      </c>
    </row>
    <row r="7153" spans="1:12" ht="38.25" hidden="1" x14ac:dyDescent="0.2">
      <c r="A7153" s="3">
        <v>7147</v>
      </c>
      <c r="B7153" s="39">
        <v>6325</v>
      </c>
      <c r="C7153" s="508" t="s">
        <v>9781</v>
      </c>
      <c r="D7153" s="39">
        <v>1</v>
      </c>
      <c r="E7153" s="39"/>
      <c r="F7153" s="97" t="s">
        <v>5902</v>
      </c>
      <c r="G7153" s="51">
        <v>39121522</v>
      </c>
      <c r="H7153" s="634">
        <v>22500</v>
      </c>
      <c r="I7153" s="51" t="s">
        <v>364</v>
      </c>
      <c r="J7153" s="538">
        <v>44927</v>
      </c>
      <c r="K7153" s="51">
        <v>304</v>
      </c>
      <c r="L7153" s="39" t="s">
        <v>9687</v>
      </c>
    </row>
    <row r="7154" spans="1:12" ht="25.5" hidden="1" x14ac:dyDescent="0.2">
      <c r="A7154" s="3">
        <v>7148</v>
      </c>
      <c r="B7154" s="39">
        <v>6325</v>
      </c>
      <c r="C7154" s="36" t="s">
        <v>9782</v>
      </c>
      <c r="D7154" s="39">
        <v>5</v>
      </c>
      <c r="E7154" s="39"/>
      <c r="F7154" s="97" t="s">
        <v>5902</v>
      </c>
      <c r="G7154" s="51">
        <v>39121432</v>
      </c>
      <c r="H7154" s="634">
        <v>23894.53</v>
      </c>
      <c r="I7154" s="51" t="s">
        <v>364</v>
      </c>
      <c r="J7154" s="538">
        <v>44927</v>
      </c>
      <c r="K7154" s="51">
        <v>304</v>
      </c>
      <c r="L7154" s="39" t="s">
        <v>9687</v>
      </c>
    </row>
    <row r="7155" spans="1:12" ht="25.5" hidden="1" x14ac:dyDescent="0.2">
      <c r="A7155" s="3">
        <v>7149</v>
      </c>
      <c r="B7155" s="39">
        <v>6325</v>
      </c>
      <c r="C7155" s="508" t="s">
        <v>9783</v>
      </c>
      <c r="D7155" s="39">
        <v>1</v>
      </c>
      <c r="E7155" s="39"/>
      <c r="F7155" s="97" t="s">
        <v>5902</v>
      </c>
      <c r="G7155" s="51">
        <v>39121601</v>
      </c>
      <c r="H7155" s="634">
        <v>42444</v>
      </c>
      <c r="I7155" s="51" t="s">
        <v>364</v>
      </c>
      <c r="J7155" s="538">
        <v>44927</v>
      </c>
      <c r="K7155" s="51">
        <v>304</v>
      </c>
      <c r="L7155" s="39" t="s">
        <v>9687</v>
      </c>
    </row>
    <row r="7156" spans="1:12" ht="25.5" hidden="1" x14ac:dyDescent="0.2">
      <c r="A7156" s="3">
        <v>7150</v>
      </c>
      <c r="B7156" s="39">
        <v>6325</v>
      </c>
      <c r="C7156" s="36" t="s">
        <v>9784</v>
      </c>
      <c r="D7156" s="39">
        <v>1</v>
      </c>
      <c r="E7156" s="39"/>
      <c r="F7156" s="97" t="s">
        <v>5902</v>
      </c>
      <c r="G7156" s="51">
        <v>39121708</v>
      </c>
      <c r="H7156" s="634">
        <v>20000</v>
      </c>
      <c r="I7156" s="51" t="s">
        <v>364</v>
      </c>
      <c r="J7156" s="538">
        <v>44927</v>
      </c>
      <c r="K7156" s="51">
        <v>304</v>
      </c>
      <c r="L7156" s="39" t="s">
        <v>9687</v>
      </c>
    </row>
    <row r="7157" spans="1:12" ht="25.5" hidden="1" x14ac:dyDescent="0.2">
      <c r="A7157" s="3">
        <v>7151</v>
      </c>
      <c r="B7157" s="39">
        <v>6325</v>
      </c>
      <c r="C7157" s="36" t="s">
        <v>9785</v>
      </c>
      <c r="D7157" s="39">
        <v>3</v>
      </c>
      <c r="E7157" s="39"/>
      <c r="F7157" s="97" t="s">
        <v>5902</v>
      </c>
      <c r="G7157" s="51">
        <v>39131711</v>
      </c>
      <c r="H7157" s="634">
        <v>8000</v>
      </c>
      <c r="I7157" s="51" t="s">
        <v>364</v>
      </c>
      <c r="J7157" s="538">
        <v>44927</v>
      </c>
      <c r="K7157" s="51">
        <v>304</v>
      </c>
      <c r="L7157" s="39" t="s">
        <v>9687</v>
      </c>
    </row>
    <row r="7158" spans="1:12" ht="25.5" hidden="1" x14ac:dyDescent="0.2">
      <c r="A7158" s="3">
        <v>7152</v>
      </c>
      <c r="B7158" s="39">
        <v>6325</v>
      </c>
      <c r="C7158" s="36" t="s">
        <v>9786</v>
      </c>
      <c r="D7158" s="39">
        <v>60</v>
      </c>
      <c r="E7158" s="39"/>
      <c r="F7158" s="97" t="s">
        <v>5902</v>
      </c>
      <c r="G7158" s="51">
        <v>39121432</v>
      </c>
      <c r="H7158" s="634">
        <v>25000</v>
      </c>
      <c r="I7158" s="51" t="s">
        <v>364</v>
      </c>
      <c r="J7158" s="538">
        <v>44927</v>
      </c>
      <c r="K7158" s="51">
        <v>304</v>
      </c>
      <c r="L7158" s="39" t="s">
        <v>9687</v>
      </c>
    </row>
    <row r="7159" spans="1:12" ht="25.5" hidden="1" x14ac:dyDescent="0.2">
      <c r="A7159" s="3">
        <v>7153</v>
      </c>
      <c r="B7159" s="39">
        <v>6325</v>
      </c>
      <c r="C7159" s="36" t="s">
        <v>9787</v>
      </c>
      <c r="D7159" s="39">
        <v>2</v>
      </c>
      <c r="E7159" s="39"/>
      <c r="F7159" s="97" t="s">
        <v>5902</v>
      </c>
      <c r="G7159" s="51">
        <v>39121601</v>
      </c>
      <c r="H7159" s="634">
        <v>45000</v>
      </c>
      <c r="I7159" s="51" t="s">
        <v>364</v>
      </c>
      <c r="J7159" s="538">
        <v>44927</v>
      </c>
      <c r="K7159" s="51">
        <v>304</v>
      </c>
      <c r="L7159" s="39" t="s">
        <v>9687</v>
      </c>
    </row>
    <row r="7160" spans="1:12" ht="25.5" hidden="1" x14ac:dyDescent="0.2">
      <c r="A7160" s="3">
        <v>7154</v>
      </c>
      <c r="B7160" s="39">
        <v>6325</v>
      </c>
      <c r="C7160" s="36" t="s">
        <v>9788</v>
      </c>
      <c r="D7160" s="39">
        <v>1</v>
      </c>
      <c r="E7160" s="39"/>
      <c r="F7160" s="97" t="s">
        <v>5902</v>
      </c>
      <c r="G7160" s="51">
        <v>39121601</v>
      </c>
      <c r="H7160" s="634">
        <v>65681</v>
      </c>
      <c r="I7160" s="51" t="s">
        <v>364</v>
      </c>
      <c r="J7160" s="538">
        <v>44927</v>
      </c>
      <c r="K7160" s="51">
        <v>304</v>
      </c>
      <c r="L7160" s="39" t="s">
        <v>9687</v>
      </c>
    </row>
    <row r="7161" spans="1:12" ht="25.5" hidden="1" x14ac:dyDescent="0.2">
      <c r="A7161" s="3">
        <v>7155</v>
      </c>
      <c r="B7161" s="51">
        <v>6325</v>
      </c>
      <c r="C7161" s="508" t="s">
        <v>9789</v>
      </c>
      <c r="D7161" s="39">
        <v>1</v>
      </c>
      <c r="E7161" s="39"/>
      <c r="F7161" s="97" t="s">
        <v>5902</v>
      </c>
      <c r="G7161" s="51">
        <v>47131907</v>
      </c>
      <c r="H7161" s="642">
        <v>101965.55</v>
      </c>
      <c r="I7161" s="51" t="s">
        <v>693</v>
      </c>
      <c r="J7161" s="538">
        <v>44927</v>
      </c>
      <c r="K7161" s="51">
        <v>365</v>
      </c>
      <c r="L7161" s="39" t="s">
        <v>9790</v>
      </c>
    </row>
    <row r="7162" spans="1:12" ht="25.5" hidden="1" x14ac:dyDescent="0.2">
      <c r="A7162" s="3">
        <v>7156</v>
      </c>
      <c r="B7162" s="51">
        <v>6325</v>
      </c>
      <c r="C7162" s="508" t="s">
        <v>9791</v>
      </c>
      <c r="D7162" s="39">
        <v>1</v>
      </c>
      <c r="E7162" s="39"/>
      <c r="F7162" s="97" t="s">
        <v>5902</v>
      </c>
      <c r="G7162" s="51">
        <v>47131904</v>
      </c>
      <c r="H7162" s="642">
        <v>137097.25</v>
      </c>
      <c r="I7162" s="51" t="s">
        <v>693</v>
      </c>
      <c r="J7162" s="538">
        <v>44928</v>
      </c>
      <c r="K7162" s="51">
        <v>365</v>
      </c>
      <c r="L7162" s="39" t="s">
        <v>9790</v>
      </c>
    </row>
    <row r="7163" spans="1:12" ht="38.25" hidden="1" x14ac:dyDescent="0.2">
      <c r="A7163" s="3">
        <v>7157</v>
      </c>
      <c r="B7163" s="51">
        <v>6325</v>
      </c>
      <c r="C7163" s="508" t="s">
        <v>9792</v>
      </c>
      <c r="D7163" s="39">
        <v>1</v>
      </c>
      <c r="E7163" s="39"/>
      <c r="F7163" s="97" t="s">
        <v>5902</v>
      </c>
      <c r="G7163" s="51">
        <v>47131904</v>
      </c>
      <c r="H7163" s="642">
        <v>98762</v>
      </c>
      <c r="I7163" s="51" t="s">
        <v>693</v>
      </c>
      <c r="J7163" s="538">
        <v>44929</v>
      </c>
      <c r="K7163" s="51">
        <v>365</v>
      </c>
      <c r="L7163" s="39" t="s">
        <v>9790</v>
      </c>
    </row>
    <row r="7164" spans="1:12" hidden="1" x14ac:dyDescent="0.2">
      <c r="A7164" s="3">
        <v>7158</v>
      </c>
      <c r="B7164" s="51">
        <v>6325</v>
      </c>
      <c r="C7164" s="508" t="s">
        <v>8481</v>
      </c>
      <c r="D7164" s="39">
        <v>1</v>
      </c>
      <c r="E7164" s="39"/>
      <c r="F7164" s="97" t="s">
        <v>5902</v>
      </c>
      <c r="G7164" s="51">
        <v>31211904</v>
      </c>
      <c r="H7164" s="642">
        <v>6246</v>
      </c>
      <c r="I7164" s="51" t="s">
        <v>505</v>
      </c>
      <c r="J7164" s="538">
        <v>44930</v>
      </c>
      <c r="K7164" s="51">
        <v>324</v>
      </c>
      <c r="L7164" s="39" t="s">
        <v>9793</v>
      </c>
    </row>
    <row r="7165" spans="1:12" ht="25.5" hidden="1" x14ac:dyDescent="0.2">
      <c r="A7165" s="3">
        <v>7159</v>
      </c>
      <c r="B7165" s="51">
        <v>6325</v>
      </c>
      <c r="C7165" s="508" t="s">
        <v>9794</v>
      </c>
      <c r="D7165" s="39">
        <v>1</v>
      </c>
      <c r="E7165" s="39"/>
      <c r="F7165" s="97" t="s">
        <v>5902</v>
      </c>
      <c r="G7165" s="51">
        <v>27111907</v>
      </c>
      <c r="H7165" s="642">
        <v>3500</v>
      </c>
      <c r="I7165" s="51" t="s">
        <v>505</v>
      </c>
      <c r="J7165" s="538">
        <v>44931</v>
      </c>
      <c r="K7165" s="51">
        <v>324</v>
      </c>
      <c r="L7165" s="39" t="s">
        <v>9793</v>
      </c>
    </row>
    <row r="7166" spans="1:12" ht="25.5" hidden="1" x14ac:dyDescent="0.2">
      <c r="A7166" s="3">
        <v>7160</v>
      </c>
      <c r="B7166" s="51">
        <v>6325</v>
      </c>
      <c r="C7166" s="508" t="s">
        <v>9795</v>
      </c>
      <c r="D7166" s="39">
        <v>1</v>
      </c>
      <c r="E7166" s="39"/>
      <c r="F7166" s="97" t="s">
        <v>5902</v>
      </c>
      <c r="G7166" s="39">
        <v>27111907</v>
      </c>
      <c r="H7166" s="642">
        <v>4260</v>
      </c>
      <c r="I7166" s="51" t="s">
        <v>505</v>
      </c>
      <c r="J7166" s="538">
        <v>44932</v>
      </c>
      <c r="K7166" s="51">
        <v>324</v>
      </c>
      <c r="L7166" s="39" t="s">
        <v>9793</v>
      </c>
    </row>
    <row r="7167" spans="1:12" ht="51" hidden="1" x14ac:dyDescent="0.2">
      <c r="A7167" s="3">
        <v>7161</v>
      </c>
      <c r="B7167" s="51">
        <v>6325</v>
      </c>
      <c r="C7167" s="508" t="s">
        <v>9796</v>
      </c>
      <c r="D7167" s="39">
        <v>1</v>
      </c>
      <c r="E7167" s="39"/>
      <c r="F7167" s="97" t="s">
        <v>5902</v>
      </c>
      <c r="G7167" s="497">
        <v>47131605</v>
      </c>
      <c r="H7167" s="642">
        <v>19110.009999999998</v>
      </c>
      <c r="I7167" s="51" t="s">
        <v>505</v>
      </c>
      <c r="J7167" s="538">
        <v>44933</v>
      </c>
      <c r="K7167" s="51">
        <v>324</v>
      </c>
      <c r="L7167" s="39" t="s">
        <v>9793</v>
      </c>
    </row>
    <row r="7168" spans="1:12" ht="38.25" hidden="1" x14ac:dyDescent="0.2">
      <c r="A7168" s="3">
        <v>7162</v>
      </c>
      <c r="B7168" s="51">
        <v>6325</v>
      </c>
      <c r="C7168" s="508" t="s">
        <v>9797</v>
      </c>
      <c r="D7168" s="39">
        <v>1</v>
      </c>
      <c r="E7168" s="39"/>
      <c r="F7168" s="97" t="s">
        <v>5902</v>
      </c>
      <c r="G7168" s="51">
        <v>31201507</v>
      </c>
      <c r="H7168" s="642">
        <v>45922.05</v>
      </c>
      <c r="I7168" s="51" t="s">
        <v>364</v>
      </c>
      <c r="J7168" s="538">
        <v>44934</v>
      </c>
      <c r="K7168" s="51">
        <v>304</v>
      </c>
      <c r="L7168" s="39" t="s">
        <v>9793</v>
      </c>
    </row>
    <row r="7169" spans="1:12" ht="38.25" hidden="1" x14ac:dyDescent="0.2">
      <c r="A7169" s="3">
        <v>7163</v>
      </c>
      <c r="B7169" s="51">
        <v>6325</v>
      </c>
      <c r="C7169" s="508" t="s">
        <v>9798</v>
      </c>
      <c r="D7169" s="39">
        <v>1</v>
      </c>
      <c r="E7169" s="39"/>
      <c r="F7169" s="97" t="s">
        <v>5902</v>
      </c>
      <c r="G7169" s="545">
        <v>39121405</v>
      </c>
      <c r="H7169" s="642">
        <v>2500</v>
      </c>
      <c r="I7169" s="51" t="s">
        <v>364</v>
      </c>
      <c r="J7169" s="538">
        <v>44935</v>
      </c>
      <c r="K7169" s="51">
        <v>304</v>
      </c>
      <c r="L7169" s="39" t="s">
        <v>9793</v>
      </c>
    </row>
    <row r="7170" spans="1:12" ht="51" hidden="1" x14ac:dyDescent="0.2">
      <c r="A7170" s="3">
        <v>7164</v>
      </c>
      <c r="B7170" s="51">
        <v>6325</v>
      </c>
      <c r="C7170" s="508" t="s">
        <v>9799</v>
      </c>
      <c r="D7170" s="39">
        <v>1</v>
      </c>
      <c r="E7170" s="39"/>
      <c r="F7170" s="97" t="s">
        <v>5902</v>
      </c>
      <c r="G7170" s="545">
        <v>11151512</v>
      </c>
      <c r="H7170" s="642">
        <v>105500</v>
      </c>
      <c r="I7170" s="51" t="s">
        <v>364</v>
      </c>
      <c r="J7170" s="538">
        <v>44936</v>
      </c>
      <c r="K7170" s="51">
        <v>299</v>
      </c>
      <c r="L7170" s="39" t="s">
        <v>9793</v>
      </c>
    </row>
    <row r="7171" spans="1:12" ht="51" hidden="1" x14ac:dyDescent="0.2">
      <c r="A7171" s="3">
        <v>7165</v>
      </c>
      <c r="B7171" s="51">
        <v>6325</v>
      </c>
      <c r="C7171" s="508" t="s">
        <v>9800</v>
      </c>
      <c r="D7171" s="39">
        <v>1</v>
      </c>
      <c r="E7171" s="39"/>
      <c r="F7171" s="97" t="s">
        <v>5902</v>
      </c>
      <c r="G7171" s="545">
        <v>31201701</v>
      </c>
      <c r="H7171" s="642">
        <v>96050</v>
      </c>
      <c r="I7171" s="51" t="s">
        <v>306</v>
      </c>
      <c r="J7171" s="538">
        <v>44937</v>
      </c>
      <c r="K7171" s="51">
        <v>277</v>
      </c>
      <c r="L7171" s="39" t="s">
        <v>9793</v>
      </c>
    </row>
    <row r="7172" spans="1:12" ht="25.5" hidden="1" x14ac:dyDescent="0.2">
      <c r="A7172" s="3">
        <v>7166</v>
      </c>
      <c r="B7172" s="51">
        <v>6325</v>
      </c>
      <c r="C7172" s="508" t="s">
        <v>9801</v>
      </c>
      <c r="D7172" s="39">
        <v>1</v>
      </c>
      <c r="E7172" s="39"/>
      <c r="F7172" s="97" t="s">
        <v>5902</v>
      </c>
      <c r="G7172" s="545">
        <v>31211803</v>
      </c>
      <c r="H7172" s="642">
        <v>65268.800000000003</v>
      </c>
      <c r="I7172" s="51" t="s">
        <v>306</v>
      </c>
      <c r="J7172" s="538">
        <v>44938</v>
      </c>
      <c r="K7172" s="51">
        <v>277</v>
      </c>
      <c r="L7172" s="39" t="s">
        <v>9793</v>
      </c>
    </row>
    <row r="7173" spans="1:12" ht="51" hidden="1" x14ac:dyDescent="0.2">
      <c r="A7173" s="3">
        <v>7167</v>
      </c>
      <c r="B7173" s="51">
        <v>6325</v>
      </c>
      <c r="C7173" s="508" t="s">
        <v>9802</v>
      </c>
      <c r="D7173" s="39">
        <v>1</v>
      </c>
      <c r="E7173" s="39"/>
      <c r="F7173" s="97" t="s">
        <v>5902</v>
      </c>
      <c r="G7173" s="545">
        <v>41112206</v>
      </c>
      <c r="H7173" s="642">
        <v>58343.57</v>
      </c>
      <c r="I7173" s="51" t="s">
        <v>364</v>
      </c>
      <c r="J7173" s="538">
        <v>44939</v>
      </c>
      <c r="K7173" s="51">
        <v>304</v>
      </c>
      <c r="L7173" s="39" t="s">
        <v>9793</v>
      </c>
    </row>
    <row r="7174" spans="1:12" ht="63.75" hidden="1" x14ac:dyDescent="0.2">
      <c r="A7174" s="3">
        <v>7168</v>
      </c>
      <c r="B7174" s="51">
        <v>6325</v>
      </c>
      <c r="C7174" s="508" t="s">
        <v>9803</v>
      </c>
      <c r="D7174" s="39">
        <v>1</v>
      </c>
      <c r="E7174" s="39"/>
      <c r="F7174" s="97" t="s">
        <v>5902</v>
      </c>
      <c r="G7174" s="545">
        <v>41111926</v>
      </c>
      <c r="H7174" s="642">
        <v>160211.4</v>
      </c>
      <c r="I7174" s="51" t="s">
        <v>364</v>
      </c>
      <c r="J7174" s="538">
        <v>44940</v>
      </c>
      <c r="K7174" s="51">
        <v>304</v>
      </c>
      <c r="L7174" s="39" t="s">
        <v>9793</v>
      </c>
    </row>
    <row r="7175" spans="1:12" ht="25.5" hidden="1" x14ac:dyDescent="0.2">
      <c r="A7175" s="3">
        <v>7169</v>
      </c>
      <c r="B7175" s="51">
        <v>6325</v>
      </c>
      <c r="C7175" s="508" t="s">
        <v>8398</v>
      </c>
      <c r="D7175" s="39" t="s">
        <v>9804</v>
      </c>
      <c r="E7175" s="39"/>
      <c r="F7175" s="97" t="s">
        <v>5902</v>
      </c>
      <c r="G7175" s="497">
        <v>47131821</v>
      </c>
      <c r="H7175" s="642">
        <v>7175</v>
      </c>
      <c r="I7175" s="51" t="s">
        <v>306</v>
      </c>
      <c r="J7175" s="538">
        <v>44941</v>
      </c>
      <c r="K7175" s="51">
        <v>277</v>
      </c>
      <c r="L7175" s="39" t="s">
        <v>9793</v>
      </c>
    </row>
    <row r="7176" spans="1:12" hidden="1" x14ac:dyDescent="0.2">
      <c r="A7176" s="3">
        <v>7170</v>
      </c>
      <c r="B7176" s="51">
        <v>6325</v>
      </c>
      <c r="C7176" s="508" t="s">
        <v>9698</v>
      </c>
      <c r="D7176" s="39" t="s">
        <v>9804</v>
      </c>
      <c r="E7176" s="39"/>
      <c r="F7176" s="97" t="s">
        <v>5902</v>
      </c>
      <c r="G7176" s="545">
        <v>31211803</v>
      </c>
      <c r="H7176" s="642">
        <v>18000</v>
      </c>
      <c r="I7176" s="51" t="s">
        <v>306</v>
      </c>
      <c r="J7176" s="538">
        <v>44942</v>
      </c>
      <c r="K7176" s="51">
        <v>277</v>
      </c>
      <c r="L7176" s="39" t="s">
        <v>9793</v>
      </c>
    </row>
    <row r="7177" spans="1:12" ht="63.75" hidden="1" x14ac:dyDescent="0.2">
      <c r="A7177" s="3">
        <v>7171</v>
      </c>
      <c r="B7177" s="51">
        <v>6325</v>
      </c>
      <c r="C7177" s="508" t="s">
        <v>9805</v>
      </c>
      <c r="D7177" s="39">
        <v>1</v>
      </c>
      <c r="E7177" s="39"/>
      <c r="F7177" s="97" t="s">
        <v>5902</v>
      </c>
      <c r="G7177" s="39">
        <v>31161520</v>
      </c>
      <c r="H7177" s="642">
        <v>9689.2999999999993</v>
      </c>
      <c r="I7177" s="51" t="s">
        <v>35</v>
      </c>
      <c r="J7177" s="538">
        <v>44944</v>
      </c>
      <c r="K7177" s="51">
        <v>314</v>
      </c>
      <c r="L7177" s="39" t="s">
        <v>9793</v>
      </c>
    </row>
    <row r="7178" spans="1:12" ht="25.5" hidden="1" x14ac:dyDescent="0.2">
      <c r="A7178" s="3">
        <v>7172</v>
      </c>
      <c r="B7178" s="51">
        <v>6325</v>
      </c>
      <c r="C7178" s="508" t="s">
        <v>9806</v>
      </c>
      <c r="D7178" s="39">
        <v>4</v>
      </c>
      <c r="E7178" s="39"/>
      <c r="F7178" s="97" t="s">
        <v>5902</v>
      </c>
      <c r="G7178" s="51">
        <v>39101803</v>
      </c>
      <c r="H7178" s="642">
        <v>43421.33</v>
      </c>
      <c r="I7178" s="51" t="s">
        <v>35</v>
      </c>
      <c r="J7178" s="538">
        <v>44945</v>
      </c>
      <c r="K7178" s="51">
        <v>314</v>
      </c>
      <c r="L7178" s="39" t="s">
        <v>9793</v>
      </c>
    </row>
    <row r="7179" spans="1:12" ht="89.25" hidden="1" x14ac:dyDescent="0.2">
      <c r="A7179" s="3">
        <v>7173</v>
      </c>
      <c r="B7179" s="51">
        <v>6325</v>
      </c>
      <c r="C7179" s="508" t="s">
        <v>9807</v>
      </c>
      <c r="D7179" s="39">
        <v>1</v>
      </c>
      <c r="E7179" s="39"/>
      <c r="F7179" s="97" t="s">
        <v>5902</v>
      </c>
      <c r="G7179" s="545">
        <v>39121410</v>
      </c>
      <c r="H7179" s="642">
        <v>9634.3799999999992</v>
      </c>
      <c r="I7179" s="51" t="s">
        <v>364</v>
      </c>
      <c r="J7179" s="538">
        <v>44946</v>
      </c>
      <c r="K7179" s="51">
        <v>304</v>
      </c>
      <c r="L7179" s="39" t="s">
        <v>9793</v>
      </c>
    </row>
    <row r="7180" spans="1:12" ht="25.5" hidden="1" x14ac:dyDescent="0.2">
      <c r="A7180" s="3">
        <v>7174</v>
      </c>
      <c r="B7180" s="51">
        <v>6325</v>
      </c>
      <c r="C7180" s="36" t="s">
        <v>9808</v>
      </c>
      <c r="D7180" s="39" t="s">
        <v>9809</v>
      </c>
      <c r="E7180" s="39"/>
      <c r="F7180" s="97" t="s">
        <v>5902</v>
      </c>
      <c r="G7180" s="51">
        <v>47131602</v>
      </c>
      <c r="H7180" s="642">
        <v>18682</v>
      </c>
      <c r="I7180" s="51" t="s">
        <v>3897</v>
      </c>
      <c r="J7180" s="538">
        <v>44927</v>
      </c>
      <c r="K7180" s="51">
        <v>354</v>
      </c>
      <c r="L7180" s="39" t="s">
        <v>9810</v>
      </c>
    </row>
    <row r="7181" spans="1:12" hidden="1" x14ac:dyDescent="0.2">
      <c r="A7181" s="3">
        <v>7175</v>
      </c>
      <c r="B7181" s="51">
        <v>6325</v>
      </c>
      <c r="C7181" s="36" t="s">
        <v>9811</v>
      </c>
      <c r="D7181" s="39">
        <v>5</v>
      </c>
      <c r="E7181" s="39"/>
      <c r="F7181" s="97" t="s">
        <v>5902</v>
      </c>
      <c r="G7181" s="497">
        <v>31211707</v>
      </c>
      <c r="H7181" s="642">
        <v>74964.2</v>
      </c>
      <c r="I7181" s="51" t="s">
        <v>306</v>
      </c>
      <c r="J7181" s="538">
        <v>44928</v>
      </c>
      <c r="K7181" s="51">
        <v>278</v>
      </c>
      <c r="L7181" s="39" t="s">
        <v>9812</v>
      </c>
    </row>
    <row r="7182" spans="1:12" hidden="1" x14ac:dyDescent="0.2">
      <c r="A7182" s="3">
        <v>7176</v>
      </c>
      <c r="B7182" s="51">
        <v>6325</v>
      </c>
      <c r="C7182" s="36" t="s">
        <v>9813</v>
      </c>
      <c r="D7182" s="39">
        <v>5</v>
      </c>
      <c r="E7182" s="39"/>
      <c r="F7182" s="97" t="s">
        <v>5902</v>
      </c>
      <c r="G7182" s="545">
        <v>44102999</v>
      </c>
      <c r="H7182" s="642">
        <v>96502</v>
      </c>
      <c r="I7182" s="51" t="s">
        <v>306</v>
      </c>
      <c r="J7182" s="538">
        <v>44929</v>
      </c>
      <c r="K7182" s="51">
        <v>278</v>
      </c>
      <c r="L7182" s="39" t="s">
        <v>9814</v>
      </c>
    </row>
    <row r="7183" spans="1:12" hidden="1" x14ac:dyDescent="0.2">
      <c r="A7183" s="3">
        <v>7177</v>
      </c>
      <c r="B7183" s="51">
        <v>6325</v>
      </c>
      <c r="C7183" s="36" t="s">
        <v>9815</v>
      </c>
      <c r="D7183" s="39">
        <v>1</v>
      </c>
      <c r="E7183" s="39"/>
      <c r="F7183" s="97" t="s">
        <v>5902</v>
      </c>
      <c r="G7183" s="545">
        <v>30102004</v>
      </c>
      <c r="H7183" s="642">
        <v>65000.43</v>
      </c>
      <c r="I7183" s="51" t="s">
        <v>35</v>
      </c>
      <c r="J7183" s="538">
        <v>44930</v>
      </c>
      <c r="K7183" s="51">
        <v>314</v>
      </c>
      <c r="L7183" s="39" t="s">
        <v>9814</v>
      </c>
    </row>
    <row r="7184" spans="1:12" ht="38.25" hidden="1" x14ac:dyDescent="0.2">
      <c r="A7184" s="3">
        <v>7178</v>
      </c>
      <c r="B7184" s="51">
        <v>6325</v>
      </c>
      <c r="C7184" s="508" t="s">
        <v>9816</v>
      </c>
      <c r="D7184" s="39">
        <v>8</v>
      </c>
      <c r="E7184" s="39"/>
      <c r="F7184" s="97" t="s">
        <v>5902</v>
      </c>
      <c r="G7184" s="51">
        <v>40101830</v>
      </c>
      <c r="H7184" s="642">
        <v>55000</v>
      </c>
      <c r="I7184" s="51" t="s">
        <v>364</v>
      </c>
      <c r="J7184" s="538">
        <v>44931</v>
      </c>
      <c r="K7184" s="51">
        <v>304</v>
      </c>
      <c r="L7184" s="39" t="s">
        <v>9814</v>
      </c>
    </row>
    <row r="7185" spans="1:12" ht="38.25" hidden="1" x14ac:dyDescent="0.2">
      <c r="A7185" s="3">
        <v>7179</v>
      </c>
      <c r="B7185" s="51">
        <v>6325</v>
      </c>
      <c r="C7185" s="508" t="s">
        <v>9817</v>
      </c>
      <c r="D7185" s="39">
        <v>40</v>
      </c>
      <c r="E7185" s="39"/>
      <c r="F7185" s="97" t="s">
        <v>5902</v>
      </c>
      <c r="G7185" s="545">
        <v>39121405</v>
      </c>
      <c r="H7185" s="642">
        <v>40000</v>
      </c>
      <c r="I7185" s="51" t="s">
        <v>364</v>
      </c>
      <c r="J7185" s="538">
        <v>44932</v>
      </c>
      <c r="K7185" s="51">
        <v>304</v>
      </c>
      <c r="L7185" s="39" t="s">
        <v>9814</v>
      </c>
    </row>
    <row r="7186" spans="1:12" ht="38.25" hidden="1" x14ac:dyDescent="0.2">
      <c r="A7186" s="3">
        <v>7180</v>
      </c>
      <c r="B7186" s="51">
        <v>6325</v>
      </c>
      <c r="C7186" s="508" t="s">
        <v>9818</v>
      </c>
      <c r="D7186" s="39">
        <v>100</v>
      </c>
      <c r="E7186" s="39"/>
      <c r="F7186" s="97" t="s">
        <v>5902</v>
      </c>
      <c r="G7186" s="497">
        <v>26121607</v>
      </c>
      <c r="H7186" s="642">
        <v>105000</v>
      </c>
      <c r="I7186" s="51" t="s">
        <v>364</v>
      </c>
      <c r="J7186" s="538">
        <v>44933</v>
      </c>
      <c r="K7186" s="51">
        <v>304</v>
      </c>
      <c r="L7186" s="39" t="s">
        <v>9814</v>
      </c>
    </row>
    <row r="7187" spans="1:12" hidden="1" x14ac:dyDescent="0.2">
      <c r="A7187" s="3">
        <v>7181</v>
      </c>
      <c r="B7187" s="51">
        <v>6325</v>
      </c>
      <c r="C7187" s="36" t="s">
        <v>9819</v>
      </c>
      <c r="D7187" s="39">
        <v>6</v>
      </c>
      <c r="E7187" s="39"/>
      <c r="F7187" s="97" t="s">
        <v>5902</v>
      </c>
      <c r="G7187" s="545">
        <v>24111816</v>
      </c>
      <c r="H7187" s="642">
        <v>9898.2000000000007</v>
      </c>
      <c r="I7187" s="51" t="s">
        <v>301</v>
      </c>
      <c r="J7187" s="538">
        <v>44934</v>
      </c>
      <c r="K7187" s="51">
        <v>269</v>
      </c>
      <c r="L7187" s="39" t="s">
        <v>9814</v>
      </c>
    </row>
    <row r="7188" spans="1:12" hidden="1" x14ac:dyDescent="0.2">
      <c r="A7188" s="3">
        <v>7182</v>
      </c>
      <c r="B7188" s="51">
        <v>6325</v>
      </c>
      <c r="C7188" s="36" t="s">
        <v>9820</v>
      </c>
      <c r="D7188" s="39">
        <v>4</v>
      </c>
      <c r="E7188" s="39"/>
      <c r="F7188" s="97" t="s">
        <v>5902</v>
      </c>
      <c r="G7188" s="545">
        <v>31211803</v>
      </c>
      <c r="H7188" s="642">
        <v>22800</v>
      </c>
      <c r="I7188" s="51" t="s">
        <v>306</v>
      </c>
      <c r="J7188" s="538">
        <v>44935</v>
      </c>
      <c r="K7188" s="51">
        <v>277</v>
      </c>
      <c r="L7188" s="39" t="s">
        <v>9814</v>
      </c>
    </row>
    <row r="7189" spans="1:12" hidden="1" x14ac:dyDescent="0.2">
      <c r="A7189" s="3">
        <v>7183</v>
      </c>
      <c r="B7189" s="51">
        <v>6325</v>
      </c>
      <c r="C7189" s="36" t="s">
        <v>9821</v>
      </c>
      <c r="D7189" s="39">
        <v>2</v>
      </c>
      <c r="E7189" s="39"/>
      <c r="F7189" s="97" t="s">
        <v>5902</v>
      </c>
      <c r="G7189" s="545">
        <v>31211904</v>
      </c>
      <c r="H7189" s="642">
        <v>3200</v>
      </c>
      <c r="I7189" s="51" t="s">
        <v>505</v>
      </c>
      <c r="J7189" s="538">
        <v>44936</v>
      </c>
      <c r="K7189" s="51">
        <v>324</v>
      </c>
      <c r="L7189" s="39" t="s">
        <v>9814</v>
      </c>
    </row>
    <row r="7190" spans="1:12" hidden="1" x14ac:dyDescent="0.2">
      <c r="A7190" s="3">
        <v>7184</v>
      </c>
      <c r="B7190" s="51">
        <v>6325</v>
      </c>
      <c r="C7190" s="36" t="s">
        <v>9822</v>
      </c>
      <c r="D7190" s="39">
        <v>2</v>
      </c>
      <c r="E7190" s="39"/>
      <c r="F7190" s="97" t="s">
        <v>5902</v>
      </c>
      <c r="G7190" s="545">
        <v>31211904</v>
      </c>
      <c r="H7190" s="642">
        <v>3200</v>
      </c>
      <c r="I7190" s="51" t="s">
        <v>505</v>
      </c>
      <c r="J7190" s="538">
        <v>44937</v>
      </c>
      <c r="K7190" s="51">
        <v>324</v>
      </c>
      <c r="L7190" s="39" t="s">
        <v>9814</v>
      </c>
    </row>
    <row r="7191" spans="1:12" hidden="1" x14ac:dyDescent="0.2">
      <c r="A7191" s="3">
        <v>7185</v>
      </c>
      <c r="B7191" s="51">
        <v>6325</v>
      </c>
      <c r="C7191" s="36" t="s">
        <v>9823</v>
      </c>
      <c r="D7191" s="39">
        <v>2</v>
      </c>
      <c r="E7191" s="39"/>
      <c r="F7191" s="97" t="s">
        <v>5902</v>
      </c>
      <c r="G7191" s="545">
        <v>31211803</v>
      </c>
      <c r="H7191" s="642">
        <v>12800</v>
      </c>
      <c r="I7191" s="51" t="s">
        <v>306</v>
      </c>
      <c r="J7191" s="538">
        <v>44938</v>
      </c>
      <c r="K7191" s="51">
        <v>277</v>
      </c>
      <c r="L7191" s="39" t="s">
        <v>9814</v>
      </c>
    </row>
    <row r="7192" spans="1:12" ht="25.5" hidden="1" x14ac:dyDescent="0.2">
      <c r="A7192" s="3">
        <v>7186</v>
      </c>
      <c r="B7192" s="51">
        <v>6325</v>
      </c>
      <c r="C7192" s="508" t="s">
        <v>9824</v>
      </c>
      <c r="D7192" s="39">
        <v>600</v>
      </c>
      <c r="E7192" s="39"/>
      <c r="F7192" s="97" t="s">
        <v>5902</v>
      </c>
      <c r="G7192" s="497">
        <v>31161506</v>
      </c>
      <c r="H7192" s="642">
        <v>4800</v>
      </c>
      <c r="I7192" s="51" t="s">
        <v>35</v>
      </c>
      <c r="J7192" s="538">
        <v>44939</v>
      </c>
      <c r="K7192" s="51">
        <v>314</v>
      </c>
      <c r="L7192" s="39" t="s">
        <v>9814</v>
      </c>
    </row>
    <row r="7193" spans="1:12" hidden="1" x14ac:dyDescent="0.2">
      <c r="A7193" s="3">
        <v>7187</v>
      </c>
      <c r="B7193" s="51">
        <v>6325</v>
      </c>
      <c r="C7193" s="36" t="s">
        <v>9825</v>
      </c>
      <c r="D7193" s="39">
        <v>600</v>
      </c>
      <c r="E7193" s="39"/>
      <c r="F7193" s="97" t="s">
        <v>5902</v>
      </c>
      <c r="G7193" s="497">
        <v>31161506</v>
      </c>
      <c r="H7193" s="642">
        <v>4800</v>
      </c>
      <c r="I7193" s="51" t="s">
        <v>35</v>
      </c>
      <c r="J7193" s="538">
        <v>44940</v>
      </c>
      <c r="K7193" s="51">
        <v>314</v>
      </c>
      <c r="L7193" s="39" t="s">
        <v>9814</v>
      </c>
    </row>
    <row r="7194" spans="1:12" hidden="1" x14ac:dyDescent="0.2">
      <c r="A7194" s="3">
        <v>7188</v>
      </c>
      <c r="B7194" s="51">
        <v>6325</v>
      </c>
      <c r="C7194" s="36" t="s">
        <v>9826</v>
      </c>
      <c r="D7194" s="39">
        <v>2</v>
      </c>
      <c r="E7194" s="39"/>
      <c r="F7194" s="97" t="s">
        <v>5902</v>
      </c>
      <c r="G7194" s="497">
        <v>27112841</v>
      </c>
      <c r="H7194" s="642">
        <v>4500</v>
      </c>
      <c r="I7194" s="51" t="s">
        <v>35</v>
      </c>
      <c r="J7194" s="538">
        <v>44941</v>
      </c>
      <c r="K7194" s="51">
        <v>314</v>
      </c>
      <c r="L7194" s="39" t="s">
        <v>9814</v>
      </c>
    </row>
    <row r="7195" spans="1:12" hidden="1" x14ac:dyDescent="0.2">
      <c r="A7195" s="3">
        <v>7189</v>
      </c>
      <c r="B7195" s="51">
        <v>6325</v>
      </c>
      <c r="C7195" s="36" t="s">
        <v>9827</v>
      </c>
      <c r="D7195" s="39">
        <v>100</v>
      </c>
      <c r="E7195" s="39"/>
      <c r="F7195" s="97" t="s">
        <v>5902</v>
      </c>
      <c r="G7195" s="545">
        <v>31162002</v>
      </c>
      <c r="H7195" s="642">
        <v>6000</v>
      </c>
      <c r="I7195" s="51" t="s">
        <v>35</v>
      </c>
      <c r="J7195" s="538">
        <v>44942</v>
      </c>
      <c r="K7195" s="51">
        <v>314</v>
      </c>
      <c r="L7195" s="39" t="s">
        <v>9814</v>
      </c>
    </row>
    <row r="7196" spans="1:12" hidden="1" x14ac:dyDescent="0.2">
      <c r="A7196" s="3">
        <v>7190</v>
      </c>
      <c r="B7196" s="51">
        <v>6325</v>
      </c>
      <c r="C7196" s="36" t="s">
        <v>9828</v>
      </c>
      <c r="D7196" s="39">
        <v>7</v>
      </c>
      <c r="E7196" s="39"/>
      <c r="F7196" s="97" t="s">
        <v>5902</v>
      </c>
      <c r="G7196" s="545">
        <v>31211803</v>
      </c>
      <c r="H7196" s="642">
        <v>40600</v>
      </c>
      <c r="I7196" s="51" t="s">
        <v>306</v>
      </c>
      <c r="J7196" s="538">
        <v>44943</v>
      </c>
      <c r="K7196" s="51">
        <v>277</v>
      </c>
      <c r="L7196" s="39" t="s">
        <v>9814</v>
      </c>
    </row>
    <row r="7197" spans="1:12" ht="25.5" hidden="1" x14ac:dyDescent="0.2">
      <c r="A7197" s="3">
        <v>7191</v>
      </c>
      <c r="B7197" s="51">
        <v>6325</v>
      </c>
      <c r="C7197" s="508" t="s">
        <v>9829</v>
      </c>
      <c r="D7197" s="39">
        <v>12</v>
      </c>
      <c r="E7197" s="39"/>
      <c r="F7197" s="97" t="s">
        <v>5902</v>
      </c>
      <c r="G7197" s="51">
        <v>31161504</v>
      </c>
      <c r="H7197" s="642">
        <v>10592</v>
      </c>
      <c r="I7197" s="51" t="s">
        <v>35</v>
      </c>
      <c r="J7197" s="538">
        <v>44944</v>
      </c>
      <c r="K7197" s="51">
        <v>314</v>
      </c>
      <c r="L7197" s="39" t="s">
        <v>9814</v>
      </c>
    </row>
    <row r="7198" spans="1:12" ht="38.25" hidden="1" x14ac:dyDescent="0.2">
      <c r="A7198" s="3">
        <v>7192</v>
      </c>
      <c r="B7198" s="51"/>
      <c r="C7198" s="508" t="s">
        <v>9830</v>
      </c>
      <c r="D7198" s="39">
        <v>12</v>
      </c>
      <c r="E7198" s="39"/>
      <c r="F7198" s="97" t="s">
        <v>5902</v>
      </c>
      <c r="G7198" s="545">
        <v>31161507</v>
      </c>
      <c r="H7198" s="642">
        <v>10592</v>
      </c>
      <c r="I7198" s="51" t="s">
        <v>35</v>
      </c>
      <c r="J7198" s="538">
        <v>44945</v>
      </c>
      <c r="K7198" s="51">
        <v>314</v>
      </c>
      <c r="L7198" s="39" t="s">
        <v>9814</v>
      </c>
    </row>
    <row r="7199" spans="1:12" hidden="1" x14ac:dyDescent="0.2">
      <c r="A7199" s="3">
        <v>7193</v>
      </c>
      <c r="B7199" s="51">
        <v>6325</v>
      </c>
      <c r="C7199" s="36" t="s">
        <v>9831</v>
      </c>
      <c r="D7199" s="39">
        <v>6</v>
      </c>
      <c r="E7199" s="39"/>
      <c r="F7199" s="97" t="s">
        <v>5902</v>
      </c>
      <c r="G7199" s="545">
        <v>31211904</v>
      </c>
      <c r="H7199" s="642">
        <v>10100</v>
      </c>
      <c r="I7199" s="51" t="s">
        <v>505</v>
      </c>
      <c r="J7199" s="538">
        <v>44946</v>
      </c>
      <c r="K7199" s="51">
        <v>324</v>
      </c>
      <c r="L7199" s="39" t="s">
        <v>9814</v>
      </c>
    </row>
    <row r="7200" spans="1:12" hidden="1" x14ac:dyDescent="0.2">
      <c r="A7200" s="3">
        <v>7194</v>
      </c>
      <c r="B7200" s="51">
        <v>6325</v>
      </c>
      <c r="C7200" s="508" t="s">
        <v>9832</v>
      </c>
      <c r="D7200" s="39">
        <v>1</v>
      </c>
      <c r="E7200" s="39"/>
      <c r="F7200" s="97" t="s">
        <v>5902</v>
      </c>
      <c r="G7200" s="545">
        <v>39122331</v>
      </c>
      <c r="H7200" s="634">
        <v>25500</v>
      </c>
      <c r="I7200" s="51" t="s">
        <v>364</v>
      </c>
      <c r="J7200" s="538">
        <v>44927</v>
      </c>
      <c r="K7200" s="51">
        <v>304</v>
      </c>
      <c r="L7200" s="51" t="s">
        <v>9350</v>
      </c>
    </row>
    <row r="7201" spans="1:12" hidden="1" x14ac:dyDescent="0.2">
      <c r="A7201" s="3">
        <v>7195</v>
      </c>
      <c r="B7201" s="51">
        <v>6325</v>
      </c>
      <c r="C7201" s="36" t="s">
        <v>9833</v>
      </c>
      <c r="D7201" s="39">
        <v>1</v>
      </c>
      <c r="E7201" s="39"/>
      <c r="F7201" s="97" t="s">
        <v>5902</v>
      </c>
      <c r="G7201" s="545">
        <v>39122331</v>
      </c>
      <c r="H7201" s="634">
        <v>10000</v>
      </c>
      <c r="I7201" s="51" t="s">
        <v>364</v>
      </c>
      <c r="J7201" s="538">
        <v>44927</v>
      </c>
      <c r="K7201" s="51">
        <v>304</v>
      </c>
      <c r="L7201" s="51" t="s">
        <v>9350</v>
      </c>
    </row>
    <row r="7202" spans="1:12" hidden="1" x14ac:dyDescent="0.2">
      <c r="A7202" s="3">
        <v>7196</v>
      </c>
      <c r="B7202" s="51">
        <v>6325</v>
      </c>
      <c r="C7202" s="36" t="s">
        <v>9834</v>
      </c>
      <c r="D7202" s="39">
        <v>1</v>
      </c>
      <c r="E7202" s="39"/>
      <c r="F7202" s="97" t="s">
        <v>5902</v>
      </c>
      <c r="G7202" s="545">
        <v>31201503</v>
      </c>
      <c r="H7202" s="634">
        <v>12500</v>
      </c>
      <c r="I7202" s="51" t="s">
        <v>364</v>
      </c>
      <c r="J7202" s="538">
        <v>44927</v>
      </c>
      <c r="K7202" s="51">
        <v>304</v>
      </c>
      <c r="L7202" s="51" t="s">
        <v>9350</v>
      </c>
    </row>
    <row r="7203" spans="1:12" ht="25.5" hidden="1" x14ac:dyDescent="0.2">
      <c r="A7203" s="3">
        <v>7197</v>
      </c>
      <c r="B7203" s="51">
        <v>6325</v>
      </c>
      <c r="C7203" s="508" t="s">
        <v>9835</v>
      </c>
      <c r="D7203" s="39">
        <v>1</v>
      </c>
      <c r="E7203" s="39"/>
      <c r="F7203" s="97" t="s">
        <v>5902</v>
      </c>
      <c r="G7203" s="39">
        <v>31201503</v>
      </c>
      <c r="H7203" s="634">
        <v>13500</v>
      </c>
      <c r="I7203" s="51" t="s">
        <v>364</v>
      </c>
      <c r="J7203" s="538">
        <v>44927</v>
      </c>
      <c r="K7203" s="51">
        <v>304</v>
      </c>
      <c r="L7203" s="51" t="s">
        <v>9350</v>
      </c>
    </row>
    <row r="7204" spans="1:12" hidden="1" x14ac:dyDescent="0.2">
      <c r="A7204" s="3">
        <v>7198</v>
      </c>
      <c r="B7204" s="51">
        <v>6325</v>
      </c>
      <c r="C7204" s="36" t="s">
        <v>9836</v>
      </c>
      <c r="D7204" s="39">
        <v>1</v>
      </c>
      <c r="E7204" s="39"/>
      <c r="F7204" s="97" t="s">
        <v>5902</v>
      </c>
      <c r="G7204" s="545">
        <v>31201503</v>
      </c>
      <c r="H7204" s="634">
        <v>6500</v>
      </c>
      <c r="I7204" s="51" t="s">
        <v>364</v>
      </c>
      <c r="J7204" s="538">
        <v>44927</v>
      </c>
      <c r="K7204" s="51">
        <v>304</v>
      </c>
      <c r="L7204" s="51" t="s">
        <v>9350</v>
      </c>
    </row>
    <row r="7205" spans="1:12" ht="38.25" hidden="1" x14ac:dyDescent="0.2">
      <c r="A7205" s="3">
        <v>7199</v>
      </c>
      <c r="B7205" s="51">
        <v>6325</v>
      </c>
      <c r="C7205" s="508" t="s">
        <v>9837</v>
      </c>
      <c r="D7205" s="39">
        <v>1</v>
      </c>
      <c r="E7205" s="39"/>
      <c r="F7205" s="97" t="s">
        <v>5902</v>
      </c>
      <c r="G7205" s="39">
        <v>13111001</v>
      </c>
      <c r="H7205" s="634">
        <v>33000</v>
      </c>
      <c r="I7205" s="523" t="s">
        <v>306</v>
      </c>
      <c r="J7205" s="538">
        <v>44927</v>
      </c>
      <c r="K7205" s="51">
        <v>278</v>
      </c>
      <c r="L7205" s="51" t="s">
        <v>9350</v>
      </c>
    </row>
    <row r="7206" spans="1:12" hidden="1" x14ac:dyDescent="0.2">
      <c r="A7206" s="3">
        <v>7200</v>
      </c>
      <c r="B7206" s="51">
        <v>6325</v>
      </c>
      <c r="C7206" s="36" t="s">
        <v>9838</v>
      </c>
      <c r="D7206" s="39">
        <v>1</v>
      </c>
      <c r="E7206" s="39"/>
      <c r="F7206" s="97" t="s">
        <v>5902</v>
      </c>
      <c r="G7206" s="545">
        <v>31201502</v>
      </c>
      <c r="H7206" s="634">
        <v>20000</v>
      </c>
      <c r="I7206" s="51" t="s">
        <v>364</v>
      </c>
      <c r="J7206" s="538">
        <v>44927</v>
      </c>
      <c r="K7206" s="51">
        <v>304</v>
      </c>
      <c r="L7206" s="51" t="s">
        <v>9350</v>
      </c>
    </row>
    <row r="7207" spans="1:12" ht="63.75" hidden="1" x14ac:dyDescent="0.2">
      <c r="A7207" s="3">
        <v>7201</v>
      </c>
      <c r="B7207" s="51">
        <v>6325</v>
      </c>
      <c r="C7207" s="508" t="s">
        <v>9839</v>
      </c>
      <c r="D7207" s="39">
        <v>1</v>
      </c>
      <c r="E7207" s="39"/>
      <c r="F7207" s="97" t="s">
        <v>5902</v>
      </c>
      <c r="G7207" s="545">
        <v>26121602</v>
      </c>
      <c r="H7207" s="634">
        <v>199500</v>
      </c>
      <c r="I7207" s="51" t="s">
        <v>364</v>
      </c>
      <c r="J7207" s="538">
        <v>44927</v>
      </c>
      <c r="K7207" s="51">
        <v>299</v>
      </c>
      <c r="L7207" s="51" t="s">
        <v>9350</v>
      </c>
    </row>
    <row r="7208" spans="1:12" hidden="1" x14ac:dyDescent="0.2">
      <c r="A7208" s="3">
        <v>7202</v>
      </c>
      <c r="B7208" s="51">
        <v>6325</v>
      </c>
      <c r="C7208" s="36" t="s">
        <v>9840</v>
      </c>
      <c r="D7208" s="39">
        <v>1</v>
      </c>
      <c r="E7208" s="39"/>
      <c r="F7208" s="97" t="s">
        <v>5902</v>
      </c>
      <c r="G7208" s="497">
        <v>31161816</v>
      </c>
      <c r="H7208" s="634">
        <v>213500</v>
      </c>
      <c r="I7208" s="51" t="s">
        <v>364</v>
      </c>
      <c r="J7208" s="538">
        <v>44927</v>
      </c>
      <c r="K7208" s="51">
        <v>304</v>
      </c>
      <c r="L7208" s="51" t="s">
        <v>9350</v>
      </c>
    </row>
    <row r="7209" spans="1:12" ht="63.75" hidden="1" x14ac:dyDescent="0.2">
      <c r="A7209" s="3">
        <v>7203</v>
      </c>
      <c r="B7209" s="51">
        <v>6325</v>
      </c>
      <c r="C7209" s="508" t="s">
        <v>9841</v>
      </c>
      <c r="D7209" s="39">
        <v>1</v>
      </c>
      <c r="E7209" s="39"/>
      <c r="F7209" s="97" t="s">
        <v>5902</v>
      </c>
      <c r="G7209" s="497">
        <v>31161816</v>
      </c>
      <c r="H7209" s="634">
        <v>194500</v>
      </c>
      <c r="I7209" s="51" t="s">
        <v>364</v>
      </c>
      <c r="J7209" s="538">
        <v>44927</v>
      </c>
      <c r="K7209" s="51">
        <v>304</v>
      </c>
      <c r="L7209" s="51" t="s">
        <v>9350</v>
      </c>
    </row>
    <row r="7210" spans="1:12" hidden="1" x14ac:dyDescent="0.2">
      <c r="A7210" s="3">
        <v>7204</v>
      </c>
      <c r="B7210" s="51">
        <v>6325</v>
      </c>
      <c r="C7210" s="36" t="s">
        <v>9842</v>
      </c>
      <c r="D7210" s="39">
        <v>1</v>
      </c>
      <c r="E7210" s="39"/>
      <c r="F7210" s="97" t="s">
        <v>5902</v>
      </c>
      <c r="G7210" s="497">
        <v>31161816</v>
      </c>
      <c r="H7210" s="634">
        <v>220000</v>
      </c>
      <c r="I7210" s="51" t="s">
        <v>364</v>
      </c>
      <c r="J7210" s="538">
        <v>44927</v>
      </c>
      <c r="K7210" s="51">
        <v>304</v>
      </c>
      <c r="L7210" s="51" t="s">
        <v>9350</v>
      </c>
    </row>
    <row r="7211" spans="1:12" ht="63.75" hidden="1" x14ac:dyDescent="0.2">
      <c r="A7211" s="3">
        <v>7205</v>
      </c>
      <c r="B7211" s="51">
        <v>6325</v>
      </c>
      <c r="C7211" s="508" t="s">
        <v>9843</v>
      </c>
      <c r="D7211" s="39">
        <v>1</v>
      </c>
      <c r="E7211" s="39"/>
      <c r="F7211" s="97" t="s">
        <v>5902</v>
      </c>
      <c r="G7211" s="497">
        <v>31161816</v>
      </c>
      <c r="H7211" s="634">
        <v>194500</v>
      </c>
      <c r="I7211" s="51" t="s">
        <v>364</v>
      </c>
      <c r="J7211" s="538">
        <v>44927</v>
      </c>
      <c r="K7211" s="51">
        <v>304</v>
      </c>
      <c r="L7211" s="51" t="s">
        <v>9350</v>
      </c>
    </row>
    <row r="7212" spans="1:12" hidden="1" x14ac:dyDescent="0.2">
      <c r="A7212" s="3">
        <v>7206</v>
      </c>
      <c r="B7212" s="51">
        <v>6325</v>
      </c>
      <c r="C7212" s="36" t="s">
        <v>9844</v>
      </c>
      <c r="D7212" s="39">
        <v>1</v>
      </c>
      <c r="E7212" s="39"/>
      <c r="F7212" s="97" t="s">
        <v>5902</v>
      </c>
      <c r="G7212" s="497">
        <v>31161816</v>
      </c>
      <c r="H7212" s="634">
        <v>194500</v>
      </c>
      <c r="I7212" s="51" t="s">
        <v>364</v>
      </c>
      <c r="J7212" s="538">
        <v>44927</v>
      </c>
      <c r="K7212" s="51">
        <v>304</v>
      </c>
      <c r="L7212" s="51" t="s">
        <v>9350</v>
      </c>
    </row>
    <row r="7213" spans="1:12" ht="51" hidden="1" x14ac:dyDescent="0.2">
      <c r="A7213" s="3">
        <v>7207</v>
      </c>
      <c r="B7213" s="51">
        <v>6325</v>
      </c>
      <c r="C7213" s="508" t="s">
        <v>9845</v>
      </c>
      <c r="D7213" s="39">
        <v>1</v>
      </c>
      <c r="E7213" s="39"/>
      <c r="F7213" s="97" t="s">
        <v>5902</v>
      </c>
      <c r="G7213" s="497">
        <v>31161816</v>
      </c>
      <c r="H7213" s="634">
        <v>194500</v>
      </c>
      <c r="I7213" s="51" t="s">
        <v>364</v>
      </c>
      <c r="J7213" s="538">
        <v>44927</v>
      </c>
      <c r="K7213" s="51">
        <v>304</v>
      </c>
      <c r="L7213" s="51" t="s">
        <v>9350</v>
      </c>
    </row>
    <row r="7214" spans="1:12" hidden="1" x14ac:dyDescent="0.2">
      <c r="A7214" s="3">
        <v>7208</v>
      </c>
      <c r="B7214" s="51">
        <v>6325</v>
      </c>
      <c r="C7214" s="36" t="s">
        <v>9846</v>
      </c>
      <c r="D7214" s="39">
        <v>1</v>
      </c>
      <c r="E7214" s="39"/>
      <c r="F7214" s="97" t="s">
        <v>5902</v>
      </c>
      <c r="G7214" s="497">
        <v>39121032</v>
      </c>
      <c r="H7214" s="634">
        <v>1615000</v>
      </c>
      <c r="I7214" s="523" t="s">
        <v>3790</v>
      </c>
      <c r="J7214" s="538">
        <v>44927</v>
      </c>
      <c r="K7214" s="51">
        <v>192</v>
      </c>
      <c r="L7214" s="51" t="s">
        <v>9350</v>
      </c>
    </row>
    <row r="7215" spans="1:12" ht="38.25" hidden="1" x14ac:dyDescent="0.2">
      <c r="A7215" s="3">
        <v>7209</v>
      </c>
      <c r="B7215" s="51">
        <v>6325</v>
      </c>
      <c r="C7215" s="508" t="s">
        <v>10419</v>
      </c>
      <c r="D7215" s="39" t="s">
        <v>9847</v>
      </c>
      <c r="E7215" s="39"/>
      <c r="F7215" s="97" t="s">
        <v>5902</v>
      </c>
      <c r="G7215" s="497">
        <v>26121634</v>
      </c>
      <c r="H7215" s="634">
        <v>4800000</v>
      </c>
      <c r="I7215" s="51" t="s">
        <v>364</v>
      </c>
      <c r="J7215" s="538">
        <v>44927</v>
      </c>
      <c r="K7215" s="51">
        <v>299</v>
      </c>
      <c r="L7215" s="51" t="s">
        <v>9350</v>
      </c>
    </row>
    <row r="7216" spans="1:12" ht="76.5" hidden="1" x14ac:dyDescent="0.2">
      <c r="A7216" s="3">
        <v>7210</v>
      </c>
      <c r="B7216" s="51">
        <v>6325</v>
      </c>
      <c r="C7216" s="508" t="s">
        <v>9848</v>
      </c>
      <c r="D7216" s="39" t="s">
        <v>9849</v>
      </c>
      <c r="E7216" s="39"/>
      <c r="F7216" s="97" t="s">
        <v>5902</v>
      </c>
      <c r="G7216" s="497">
        <v>26121634</v>
      </c>
      <c r="H7216" s="634">
        <v>9263016</v>
      </c>
      <c r="I7216" s="51" t="s">
        <v>364</v>
      </c>
      <c r="J7216" s="538">
        <v>44927</v>
      </c>
      <c r="K7216" s="51">
        <v>299</v>
      </c>
      <c r="L7216" s="51" t="s">
        <v>9350</v>
      </c>
    </row>
    <row r="7217" spans="1:12" ht="89.25" hidden="1" x14ac:dyDescent="0.2">
      <c r="A7217" s="3">
        <v>7211</v>
      </c>
      <c r="B7217" s="51">
        <v>6325</v>
      </c>
      <c r="C7217" s="508" t="s">
        <v>9850</v>
      </c>
      <c r="D7217" s="39">
        <f>4*3*2</f>
        <v>24</v>
      </c>
      <c r="E7217" s="39"/>
      <c r="F7217" s="97" t="s">
        <v>5902</v>
      </c>
      <c r="G7217" s="545">
        <v>39121405</v>
      </c>
      <c r="H7217" s="634">
        <v>2077815</v>
      </c>
      <c r="I7217" s="51" t="s">
        <v>364</v>
      </c>
      <c r="J7217" s="538">
        <v>44927</v>
      </c>
      <c r="K7217" s="51">
        <v>304</v>
      </c>
      <c r="L7217" s="51" t="s">
        <v>9350</v>
      </c>
    </row>
    <row r="7218" spans="1:12" ht="89.25" hidden="1" x14ac:dyDescent="0.2">
      <c r="A7218" s="3">
        <v>7212</v>
      </c>
      <c r="B7218" s="51">
        <v>6325</v>
      </c>
      <c r="C7218" s="508" t="s">
        <v>9851</v>
      </c>
      <c r="D7218" s="39">
        <v>12</v>
      </c>
      <c r="E7218" s="39"/>
      <c r="F7218" s="97" t="s">
        <v>5902</v>
      </c>
      <c r="G7218" s="545">
        <v>39121405</v>
      </c>
      <c r="H7218" s="634">
        <v>1038906.8</v>
      </c>
      <c r="I7218" s="51" t="s">
        <v>364</v>
      </c>
      <c r="J7218" s="538">
        <v>44927</v>
      </c>
      <c r="K7218" s="51">
        <v>304</v>
      </c>
      <c r="L7218" s="51" t="s">
        <v>9350</v>
      </c>
    </row>
    <row r="7219" spans="1:12" ht="25.5" hidden="1" x14ac:dyDescent="0.2">
      <c r="A7219" s="3">
        <v>7213</v>
      </c>
      <c r="B7219" s="51">
        <v>6325</v>
      </c>
      <c r="C7219" s="508" t="s">
        <v>9852</v>
      </c>
      <c r="D7219" s="39">
        <v>50</v>
      </c>
      <c r="E7219" s="39"/>
      <c r="F7219" s="97" t="s">
        <v>5902</v>
      </c>
      <c r="G7219" s="545">
        <v>30101609</v>
      </c>
      <c r="H7219" s="634">
        <v>250000</v>
      </c>
      <c r="I7219" s="523" t="s">
        <v>35</v>
      </c>
      <c r="J7219" s="538">
        <v>44927</v>
      </c>
      <c r="K7219" s="51">
        <v>314</v>
      </c>
      <c r="L7219" s="51" t="s">
        <v>9350</v>
      </c>
    </row>
    <row r="7220" spans="1:12" ht="25.5" hidden="1" x14ac:dyDescent="0.2">
      <c r="A7220" s="3">
        <v>7214</v>
      </c>
      <c r="B7220" s="51">
        <v>6325</v>
      </c>
      <c r="C7220" s="508" t="s">
        <v>9853</v>
      </c>
      <c r="D7220" s="39">
        <v>6</v>
      </c>
      <c r="E7220" s="39"/>
      <c r="F7220" s="97" t="s">
        <v>5902</v>
      </c>
      <c r="G7220" s="497">
        <v>32101522</v>
      </c>
      <c r="H7220" s="634">
        <v>112500</v>
      </c>
      <c r="I7220" s="51" t="s">
        <v>364</v>
      </c>
      <c r="J7220" s="538">
        <v>44927</v>
      </c>
      <c r="K7220" s="51">
        <v>304</v>
      </c>
      <c r="L7220" s="51" t="s">
        <v>9350</v>
      </c>
    </row>
    <row r="7221" spans="1:12" ht="76.5" hidden="1" x14ac:dyDescent="0.2">
      <c r="A7221" s="3">
        <v>7215</v>
      </c>
      <c r="B7221" s="51">
        <v>6325</v>
      </c>
      <c r="C7221" s="508" t="s">
        <v>10420</v>
      </c>
      <c r="D7221" s="39">
        <v>1500</v>
      </c>
      <c r="E7221" s="39"/>
      <c r="F7221" s="97" t="s">
        <v>5902</v>
      </c>
      <c r="G7221" s="497">
        <v>26121603</v>
      </c>
      <c r="H7221" s="634">
        <v>10042875</v>
      </c>
      <c r="I7221" s="51" t="s">
        <v>364</v>
      </c>
      <c r="J7221" s="538">
        <v>44927</v>
      </c>
      <c r="K7221" s="51">
        <v>299</v>
      </c>
      <c r="L7221" s="51" t="s">
        <v>9350</v>
      </c>
    </row>
    <row r="7222" spans="1:12" ht="51" hidden="1" x14ac:dyDescent="0.2">
      <c r="A7222" s="3">
        <v>7216</v>
      </c>
      <c r="B7222" s="51">
        <v>6325</v>
      </c>
      <c r="C7222" s="508" t="s">
        <v>10421</v>
      </c>
      <c r="D7222" s="39">
        <f>10*30</f>
        <v>300</v>
      </c>
      <c r="E7222" s="39"/>
      <c r="F7222" s="97" t="s">
        <v>5902</v>
      </c>
      <c r="G7222" s="497">
        <v>26121603</v>
      </c>
      <c r="H7222" s="634">
        <v>605000</v>
      </c>
      <c r="I7222" s="51" t="s">
        <v>364</v>
      </c>
      <c r="J7222" s="538">
        <v>44927</v>
      </c>
      <c r="K7222" s="51">
        <v>299</v>
      </c>
      <c r="L7222" s="51" t="s">
        <v>9350</v>
      </c>
    </row>
    <row r="7223" spans="1:12" ht="51" hidden="1" x14ac:dyDescent="0.2">
      <c r="A7223" s="3">
        <v>7217</v>
      </c>
      <c r="B7223" s="51">
        <v>6325</v>
      </c>
      <c r="C7223" s="508" t="s">
        <v>10422</v>
      </c>
      <c r="D7223" s="39">
        <v>180</v>
      </c>
      <c r="E7223" s="39"/>
      <c r="F7223" s="97" t="s">
        <v>5902</v>
      </c>
      <c r="G7223" s="497">
        <v>26121603</v>
      </c>
      <c r="H7223" s="634">
        <v>1017000</v>
      </c>
      <c r="I7223" s="51" t="s">
        <v>364</v>
      </c>
      <c r="J7223" s="538">
        <v>44927</v>
      </c>
      <c r="K7223" s="51">
        <v>299</v>
      </c>
      <c r="L7223" s="51" t="s">
        <v>9350</v>
      </c>
    </row>
    <row r="7224" spans="1:12" ht="51" hidden="1" x14ac:dyDescent="0.2">
      <c r="A7224" s="3">
        <v>7218</v>
      </c>
      <c r="B7224" s="51">
        <v>6325</v>
      </c>
      <c r="C7224" s="508" t="s">
        <v>10423</v>
      </c>
      <c r="D7224" s="39">
        <v>60</v>
      </c>
      <c r="E7224" s="39"/>
      <c r="F7224" s="97" t="s">
        <v>5902</v>
      </c>
      <c r="G7224" s="497">
        <v>26121603</v>
      </c>
      <c r="H7224" s="634">
        <v>280000</v>
      </c>
      <c r="I7224" s="51" t="s">
        <v>364</v>
      </c>
      <c r="J7224" s="538">
        <v>44927</v>
      </c>
      <c r="K7224" s="51">
        <v>299</v>
      </c>
      <c r="L7224" s="51" t="s">
        <v>9350</v>
      </c>
    </row>
    <row r="7225" spans="1:12" ht="25.5" hidden="1" x14ac:dyDescent="0.2">
      <c r="A7225" s="3">
        <v>7219</v>
      </c>
      <c r="B7225" s="51">
        <v>6325</v>
      </c>
      <c r="C7225" s="508" t="s">
        <v>9854</v>
      </c>
      <c r="D7225" s="39">
        <v>50</v>
      </c>
      <c r="E7225" s="39"/>
      <c r="F7225" s="97" t="s">
        <v>5902</v>
      </c>
      <c r="G7225" s="545">
        <v>39121405</v>
      </c>
      <c r="H7225" s="634">
        <v>312500</v>
      </c>
      <c r="I7225" s="51" t="s">
        <v>364</v>
      </c>
      <c r="J7225" s="538">
        <v>44927</v>
      </c>
      <c r="K7225" s="51">
        <v>304</v>
      </c>
      <c r="L7225" s="51" t="s">
        <v>9350</v>
      </c>
    </row>
    <row r="7226" spans="1:12" ht="25.5" hidden="1" x14ac:dyDescent="0.2">
      <c r="A7226" s="3">
        <v>7220</v>
      </c>
      <c r="B7226" s="51">
        <v>6325</v>
      </c>
      <c r="C7226" s="508" t="s">
        <v>9855</v>
      </c>
      <c r="D7226" s="39">
        <v>3000</v>
      </c>
      <c r="E7226" s="39"/>
      <c r="F7226" s="97" t="s">
        <v>5902</v>
      </c>
      <c r="G7226" s="545">
        <v>39121405</v>
      </c>
      <c r="H7226" s="634">
        <v>85000</v>
      </c>
      <c r="I7226" s="51" t="s">
        <v>364</v>
      </c>
      <c r="J7226" s="538">
        <v>44927</v>
      </c>
      <c r="K7226" s="51">
        <v>304</v>
      </c>
      <c r="L7226" s="51" t="s">
        <v>9350</v>
      </c>
    </row>
    <row r="7227" spans="1:12" ht="38.25" hidden="1" x14ac:dyDescent="0.2">
      <c r="A7227" s="3">
        <v>7221</v>
      </c>
      <c r="B7227" s="51">
        <v>6325</v>
      </c>
      <c r="C7227" s="508" t="s">
        <v>9856</v>
      </c>
      <c r="D7227" s="39">
        <v>30</v>
      </c>
      <c r="E7227" s="39"/>
      <c r="F7227" s="97" t="s">
        <v>5902</v>
      </c>
      <c r="G7227" s="39">
        <v>55121611</v>
      </c>
      <c r="H7227" s="634">
        <v>45000</v>
      </c>
      <c r="I7227" s="51" t="s">
        <v>364</v>
      </c>
      <c r="J7227" s="538">
        <v>44927</v>
      </c>
      <c r="K7227" s="51">
        <v>304</v>
      </c>
      <c r="L7227" s="51" t="s">
        <v>9350</v>
      </c>
    </row>
    <row r="7228" spans="1:12" ht="25.5" hidden="1" x14ac:dyDescent="0.2">
      <c r="A7228" s="3">
        <v>7222</v>
      </c>
      <c r="B7228" s="51">
        <v>6325</v>
      </c>
      <c r="C7228" s="508" t="s">
        <v>9857</v>
      </c>
      <c r="D7228" s="39">
        <v>1</v>
      </c>
      <c r="E7228" s="39"/>
      <c r="F7228" s="97" t="s">
        <v>5902</v>
      </c>
      <c r="G7228" s="545">
        <v>40182305</v>
      </c>
      <c r="H7228" s="634">
        <v>16500</v>
      </c>
      <c r="I7228" s="51" t="s">
        <v>364</v>
      </c>
      <c r="J7228" s="538">
        <v>44927</v>
      </c>
      <c r="K7228" s="51">
        <v>304</v>
      </c>
      <c r="L7228" s="51" t="s">
        <v>9350</v>
      </c>
    </row>
    <row r="7229" spans="1:12" ht="63.75" hidden="1" x14ac:dyDescent="0.2">
      <c r="A7229" s="3">
        <v>7223</v>
      </c>
      <c r="B7229" s="51">
        <v>6325</v>
      </c>
      <c r="C7229" s="548" t="s">
        <v>9858</v>
      </c>
      <c r="D7229" s="39">
        <v>1</v>
      </c>
      <c r="E7229" s="39"/>
      <c r="F7229" s="97" t="s">
        <v>5902</v>
      </c>
      <c r="G7229" s="545">
        <v>43211903</v>
      </c>
      <c r="H7229" s="634">
        <v>128389.06</v>
      </c>
      <c r="I7229" s="51" t="s">
        <v>669</v>
      </c>
      <c r="J7229" s="538">
        <v>44927</v>
      </c>
      <c r="K7229" s="549">
        <v>340</v>
      </c>
      <c r="L7229" s="51" t="s">
        <v>9350</v>
      </c>
    </row>
    <row r="7230" spans="1:12" ht="38.25" hidden="1" x14ac:dyDescent="0.2">
      <c r="A7230" s="3">
        <v>7224</v>
      </c>
      <c r="B7230" s="51">
        <v>6325</v>
      </c>
      <c r="C7230" s="508" t="s">
        <v>9859</v>
      </c>
      <c r="D7230" s="39">
        <v>12</v>
      </c>
      <c r="E7230" s="39"/>
      <c r="F7230" s="97" t="s">
        <v>5902</v>
      </c>
      <c r="G7230" s="545">
        <v>76111801</v>
      </c>
      <c r="H7230" s="634">
        <v>185500</v>
      </c>
      <c r="I7230" s="51" t="s">
        <v>297</v>
      </c>
      <c r="J7230" s="538">
        <v>44927</v>
      </c>
      <c r="K7230" s="51">
        <v>248</v>
      </c>
      <c r="L7230" s="51" t="s">
        <v>9350</v>
      </c>
    </row>
    <row r="7231" spans="1:12" ht="38.25" hidden="1" x14ac:dyDescent="0.2">
      <c r="A7231" s="3">
        <v>7225</v>
      </c>
      <c r="B7231" s="51">
        <v>6325</v>
      </c>
      <c r="C7231" s="548" t="s">
        <v>9860</v>
      </c>
      <c r="D7231" s="39">
        <v>1</v>
      </c>
      <c r="E7231" s="39"/>
      <c r="F7231" s="97" t="s">
        <v>5902</v>
      </c>
      <c r="G7231" s="51">
        <v>31163202</v>
      </c>
      <c r="H7231" s="634">
        <v>7051.2</v>
      </c>
      <c r="I7231" s="51" t="s">
        <v>669</v>
      </c>
      <c r="J7231" s="538">
        <v>44927</v>
      </c>
      <c r="K7231" s="549">
        <v>340</v>
      </c>
      <c r="L7231" s="51" t="s">
        <v>9350</v>
      </c>
    </row>
    <row r="7232" spans="1:12" ht="38.25" hidden="1" x14ac:dyDescent="0.2">
      <c r="A7232" s="3">
        <v>7226</v>
      </c>
      <c r="B7232" s="51">
        <v>6325</v>
      </c>
      <c r="C7232" s="508" t="s">
        <v>9861</v>
      </c>
      <c r="D7232" s="39">
        <v>4</v>
      </c>
      <c r="E7232" s="39"/>
      <c r="F7232" s="97" t="s">
        <v>5902</v>
      </c>
      <c r="G7232" s="51">
        <v>31171505</v>
      </c>
      <c r="H7232" s="634">
        <v>30120</v>
      </c>
      <c r="I7232" s="523" t="s">
        <v>35</v>
      </c>
      <c r="J7232" s="538">
        <v>44927</v>
      </c>
      <c r="K7232" s="51">
        <v>314</v>
      </c>
      <c r="L7232" s="51" t="s">
        <v>9350</v>
      </c>
    </row>
    <row r="7233" spans="1:12" ht="38.25" hidden="1" x14ac:dyDescent="0.2">
      <c r="A7233" s="3">
        <v>7227</v>
      </c>
      <c r="B7233" s="51">
        <v>6325</v>
      </c>
      <c r="C7233" s="508" t="s">
        <v>9349</v>
      </c>
      <c r="D7233" s="39">
        <v>3</v>
      </c>
      <c r="E7233" s="39"/>
      <c r="F7233" s="97" t="s">
        <v>5902</v>
      </c>
      <c r="G7233" s="51">
        <v>31171505</v>
      </c>
      <c r="H7233" s="634">
        <v>15661.8</v>
      </c>
      <c r="I7233" s="51" t="s">
        <v>669</v>
      </c>
      <c r="J7233" s="538">
        <v>44927</v>
      </c>
      <c r="K7233" s="51">
        <v>344</v>
      </c>
      <c r="L7233" s="51" t="s">
        <v>9350</v>
      </c>
    </row>
    <row r="7234" spans="1:12" ht="25.5" hidden="1" x14ac:dyDescent="0.2">
      <c r="A7234" s="3">
        <v>7228</v>
      </c>
      <c r="B7234" s="51">
        <v>6325</v>
      </c>
      <c r="C7234" s="548" t="s">
        <v>9862</v>
      </c>
      <c r="D7234" s="39">
        <v>1</v>
      </c>
      <c r="E7234" s="39"/>
      <c r="F7234" s="97" t="s">
        <v>5902</v>
      </c>
      <c r="G7234" s="51">
        <v>42271936</v>
      </c>
      <c r="H7234" s="634">
        <v>30280.61</v>
      </c>
      <c r="I7234" s="51" t="s">
        <v>669</v>
      </c>
      <c r="J7234" s="538">
        <v>44927</v>
      </c>
      <c r="K7234" s="549">
        <v>340</v>
      </c>
      <c r="L7234" s="51" t="s">
        <v>9350</v>
      </c>
    </row>
    <row r="7235" spans="1:12" ht="25.5" hidden="1" x14ac:dyDescent="0.2">
      <c r="A7235" s="3">
        <v>7229</v>
      </c>
      <c r="B7235" s="51">
        <v>6325</v>
      </c>
      <c r="C7235" s="508" t="s">
        <v>9863</v>
      </c>
      <c r="D7235" s="39">
        <v>7</v>
      </c>
      <c r="E7235" s="39"/>
      <c r="F7235" s="97" t="s">
        <v>5902</v>
      </c>
      <c r="G7235" s="51">
        <v>31191501</v>
      </c>
      <c r="H7235" s="634">
        <v>8130</v>
      </c>
      <c r="I7235" s="51" t="s">
        <v>505</v>
      </c>
      <c r="J7235" s="538">
        <v>44927</v>
      </c>
      <c r="K7235" s="51">
        <v>324</v>
      </c>
      <c r="L7235" s="51" t="s">
        <v>9350</v>
      </c>
    </row>
    <row r="7236" spans="1:12" ht="25.5" hidden="1" x14ac:dyDescent="0.2">
      <c r="A7236" s="3">
        <v>7230</v>
      </c>
      <c r="B7236" s="51">
        <v>6325</v>
      </c>
      <c r="C7236" s="548" t="s">
        <v>9864</v>
      </c>
      <c r="D7236" s="39">
        <v>1</v>
      </c>
      <c r="E7236" s="39"/>
      <c r="F7236" s="97" t="s">
        <v>5902</v>
      </c>
      <c r="G7236" s="51">
        <v>39121439</v>
      </c>
      <c r="H7236" s="634">
        <v>3340</v>
      </c>
      <c r="I7236" s="51" t="s">
        <v>364</v>
      </c>
      <c r="J7236" s="538">
        <v>44927</v>
      </c>
      <c r="K7236" s="549">
        <v>304</v>
      </c>
      <c r="L7236" s="51" t="s">
        <v>9350</v>
      </c>
    </row>
    <row r="7237" spans="1:12" ht="25.5" hidden="1" x14ac:dyDescent="0.2">
      <c r="A7237" s="3">
        <v>7231</v>
      </c>
      <c r="B7237" s="51">
        <v>6325</v>
      </c>
      <c r="C7237" s="508" t="s">
        <v>9865</v>
      </c>
      <c r="D7237" s="39">
        <v>179</v>
      </c>
      <c r="E7237" s="39"/>
      <c r="F7237" s="97" t="s">
        <v>5902</v>
      </c>
      <c r="G7237" s="51">
        <v>50161509</v>
      </c>
      <c r="H7237" s="634">
        <v>179500</v>
      </c>
      <c r="I7237" s="51" t="s">
        <v>720</v>
      </c>
      <c r="J7237" s="538">
        <v>44927</v>
      </c>
      <c r="K7237" s="51">
        <v>374</v>
      </c>
      <c r="L7237" s="51" t="s">
        <v>9350</v>
      </c>
    </row>
    <row r="7238" spans="1:12" hidden="1" x14ac:dyDescent="0.2">
      <c r="A7238" s="3">
        <v>7232</v>
      </c>
      <c r="B7238" s="51">
        <v>6325</v>
      </c>
      <c r="C7238" s="548" t="s">
        <v>9866</v>
      </c>
      <c r="D7238" s="39">
        <v>212</v>
      </c>
      <c r="E7238" s="39"/>
      <c r="F7238" s="97" t="s">
        <v>5902</v>
      </c>
      <c r="G7238" s="51">
        <v>50201706</v>
      </c>
      <c r="H7238" s="634">
        <v>267120</v>
      </c>
      <c r="I7238" s="549" t="s">
        <v>720</v>
      </c>
      <c r="J7238" s="538">
        <v>44927</v>
      </c>
      <c r="K7238" s="549">
        <v>374</v>
      </c>
      <c r="L7238" s="51" t="s">
        <v>9350</v>
      </c>
    </row>
    <row r="7239" spans="1:12" ht="25.5" hidden="1" x14ac:dyDescent="0.2">
      <c r="A7239" s="3">
        <v>7233</v>
      </c>
      <c r="B7239" s="51">
        <v>6325</v>
      </c>
      <c r="C7239" s="508" t="s">
        <v>9351</v>
      </c>
      <c r="D7239" s="39">
        <v>36</v>
      </c>
      <c r="E7239" s="39"/>
      <c r="F7239" s="97" t="s">
        <v>5902</v>
      </c>
      <c r="G7239" s="51">
        <v>31191501</v>
      </c>
      <c r="H7239" s="634">
        <v>101293.2</v>
      </c>
      <c r="I7239" s="523" t="s">
        <v>306</v>
      </c>
      <c r="J7239" s="538">
        <v>44927</v>
      </c>
      <c r="K7239" s="51">
        <v>278</v>
      </c>
      <c r="L7239" s="51" t="s">
        <v>9350</v>
      </c>
    </row>
    <row r="7240" spans="1:12" ht="38.25" hidden="1" x14ac:dyDescent="0.2">
      <c r="A7240" s="3">
        <v>7234</v>
      </c>
      <c r="B7240" s="51">
        <v>6325</v>
      </c>
      <c r="C7240" s="548" t="s">
        <v>9867</v>
      </c>
      <c r="D7240" s="39">
        <v>26</v>
      </c>
      <c r="E7240" s="39"/>
      <c r="F7240" s="97" t="s">
        <v>5902</v>
      </c>
      <c r="G7240" s="51">
        <v>39121405</v>
      </c>
      <c r="H7240" s="634">
        <v>102882.19</v>
      </c>
      <c r="I7240" s="51" t="s">
        <v>364</v>
      </c>
      <c r="J7240" s="538">
        <v>44927</v>
      </c>
      <c r="K7240" s="549">
        <v>304</v>
      </c>
      <c r="L7240" s="51" t="s">
        <v>9350</v>
      </c>
    </row>
    <row r="7241" spans="1:12" ht="38.25" hidden="1" x14ac:dyDescent="0.2">
      <c r="A7241" s="3">
        <v>7235</v>
      </c>
      <c r="B7241" s="51">
        <v>6325</v>
      </c>
      <c r="C7241" s="508" t="s">
        <v>9868</v>
      </c>
      <c r="D7241" s="39">
        <v>2</v>
      </c>
      <c r="E7241" s="39"/>
      <c r="F7241" s="97" t="s">
        <v>5902</v>
      </c>
      <c r="G7241" s="51">
        <v>39121405</v>
      </c>
      <c r="H7241" s="634">
        <v>40000</v>
      </c>
      <c r="I7241" s="51" t="s">
        <v>364</v>
      </c>
      <c r="J7241" s="538">
        <v>44927</v>
      </c>
      <c r="K7241" s="549">
        <v>304</v>
      </c>
      <c r="L7241" s="51" t="s">
        <v>9350</v>
      </c>
    </row>
    <row r="7242" spans="1:12" ht="38.25" hidden="1" x14ac:dyDescent="0.2">
      <c r="A7242" s="3">
        <v>7236</v>
      </c>
      <c r="B7242" s="51">
        <v>6325</v>
      </c>
      <c r="C7242" s="548" t="s">
        <v>9869</v>
      </c>
      <c r="D7242" s="39">
        <v>2</v>
      </c>
      <c r="E7242" s="39"/>
      <c r="F7242" s="97" t="s">
        <v>5902</v>
      </c>
      <c r="G7242" s="51">
        <v>15121501</v>
      </c>
      <c r="H7242" s="634">
        <v>9210</v>
      </c>
      <c r="I7242" s="549" t="s">
        <v>301</v>
      </c>
      <c r="J7242" s="538">
        <v>44927</v>
      </c>
      <c r="K7242" s="549">
        <v>269</v>
      </c>
      <c r="L7242" s="51" t="s">
        <v>9350</v>
      </c>
    </row>
    <row r="7243" spans="1:12" ht="25.5" hidden="1" x14ac:dyDescent="0.2">
      <c r="A7243" s="3">
        <v>7237</v>
      </c>
      <c r="B7243" s="51">
        <v>6325</v>
      </c>
      <c r="C7243" s="508" t="s">
        <v>9870</v>
      </c>
      <c r="D7243" s="39">
        <v>1</v>
      </c>
      <c r="E7243" s="39"/>
      <c r="F7243" s="97" t="s">
        <v>5902</v>
      </c>
      <c r="G7243" s="51">
        <v>40101604</v>
      </c>
      <c r="H7243" s="634">
        <v>47950</v>
      </c>
      <c r="I7243" s="51" t="s">
        <v>4705</v>
      </c>
      <c r="J7243" s="538">
        <v>44927</v>
      </c>
      <c r="K7243" s="51">
        <v>340</v>
      </c>
      <c r="L7243" s="51" t="s">
        <v>9350</v>
      </c>
    </row>
    <row r="7244" spans="1:12" ht="25.5" hidden="1" x14ac:dyDescent="0.2">
      <c r="A7244" s="3">
        <v>7238</v>
      </c>
      <c r="B7244" s="51">
        <v>6325</v>
      </c>
      <c r="C7244" s="548" t="s">
        <v>9871</v>
      </c>
      <c r="D7244" s="39">
        <v>12</v>
      </c>
      <c r="E7244" s="39"/>
      <c r="F7244" s="97" t="s">
        <v>5902</v>
      </c>
      <c r="G7244" s="51">
        <v>31191501</v>
      </c>
      <c r="H7244" s="634">
        <v>5867.96</v>
      </c>
      <c r="I7244" s="51" t="s">
        <v>505</v>
      </c>
      <c r="J7244" s="538">
        <v>44927</v>
      </c>
      <c r="K7244" s="549">
        <v>324</v>
      </c>
      <c r="L7244" s="51" t="s">
        <v>9350</v>
      </c>
    </row>
    <row r="7245" spans="1:12" hidden="1" x14ac:dyDescent="0.2">
      <c r="A7245" s="3">
        <v>7239</v>
      </c>
      <c r="B7245" s="51">
        <v>6325</v>
      </c>
      <c r="C7245" s="508" t="s">
        <v>9872</v>
      </c>
      <c r="D7245" s="39">
        <v>22</v>
      </c>
      <c r="E7245" s="39"/>
      <c r="F7245" s="97" t="s">
        <v>5902</v>
      </c>
      <c r="G7245" s="51">
        <v>31211803</v>
      </c>
      <c r="H7245" s="634">
        <v>175750</v>
      </c>
      <c r="I7245" s="51" t="s">
        <v>306</v>
      </c>
      <c r="J7245" s="538">
        <v>44927</v>
      </c>
      <c r="K7245" s="51">
        <v>277</v>
      </c>
      <c r="L7245" s="51" t="s">
        <v>9350</v>
      </c>
    </row>
    <row r="7246" spans="1:12" ht="51" hidden="1" x14ac:dyDescent="0.2">
      <c r="A7246" s="3">
        <v>7240</v>
      </c>
      <c r="B7246" s="51">
        <v>6325</v>
      </c>
      <c r="C7246" s="548" t="s">
        <v>9873</v>
      </c>
      <c r="D7246" s="39">
        <v>2</v>
      </c>
      <c r="E7246" s="39"/>
      <c r="F7246" s="97" t="s">
        <v>5902</v>
      </c>
      <c r="G7246" s="51">
        <v>24112404</v>
      </c>
      <c r="H7246" s="634">
        <v>15300</v>
      </c>
      <c r="I7246" s="549" t="s">
        <v>2186</v>
      </c>
      <c r="J7246" s="538">
        <v>44927</v>
      </c>
      <c r="K7246" s="549">
        <v>364</v>
      </c>
      <c r="L7246" s="51" t="s">
        <v>9350</v>
      </c>
    </row>
    <row r="7247" spans="1:12" ht="38.25" hidden="1" x14ac:dyDescent="0.2">
      <c r="A7247" s="3">
        <v>7241</v>
      </c>
      <c r="B7247" s="51">
        <v>6325</v>
      </c>
      <c r="C7247" s="548" t="s">
        <v>9874</v>
      </c>
      <c r="D7247" s="39">
        <v>1</v>
      </c>
      <c r="E7247" s="39"/>
      <c r="F7247" s="97" t="s">
        <v>5902</v>
      </c>
      <c r="G7247" s="51">
        <v>24112404</v>
      </c>
      <c r="H7247" s="634">
        <v>40500</v>
      </c>
      <c r="I7247" s="549" t="s">
        <v>2186</v>
      </c>
      <c r="J7247" s="538">
        <v>44927</v>
      </c>
      <c r="K7247" s="549">
        <v>364</v>
      </c>
      <c r="L7247" s="51" t="s">
        <v>9350</v>
      </c>
    </row>
    <row r="7248" spans="1:12" ht="25.5" hidden="1" x14ac:dyDescent="0.2">
      <c r="A7248" s="3">
        <v>7242</v>
      </c>
      <c r="B7248" s="51">
        <v>6325</v>
      </c>
      <c r="C7248" s="508" t="s">
        <v>9875</v>
      </c>
      <c r="D7248" s="39">
        <v>2</v>
      </c>
      <c r="E7248" s="39"/>
      <c r="F7248" s="97" t="s">
        <v>5902</v>
      </c>
      <c r="G7248" s="51">
        <v>46182005</v>
      </c>
      <c r="H7248" s="634">
        <v>23900</v>
      </c>
      <c r="I7248" s="51" t="s">
        <v>669</v>
      </c>
      <c r="J7248" s="538">
        <v>44927</v>
      </c>
      <c r="K7248" s="51">
        <v>344</v>
      </c>
      <c r="L7248" s="51" t="s">
        <v>9350</v>
      </c>
    </row>
    <row r="7249" spans="1:12" hidden="1" x14ac:dyDescent="0.2">
      <c r="A7249" s="3">
        <v>7243</v>
      </c>
      <c r="B7249" s="51">
        <v>6325</v>
      </c>
      <c r="C7249" s="548" t="s">
        <v>9876</v>
      </c>
      <c r="D7249" s="39">
        <v>1</v>
      </c>
      <c r="E7249" s="39"/>
      <c r="F7249" s="97" t="s">
        <v>5902</v>
      </c>
      <c r="G7249" s="51">
        <v>31191501</v>
      </c>
      <c r="H7249" s="634">
        <v>9995</v>
      </c>
      <c r="I7249" s="51" t="s">
        <v>364</v>
      </c>
      <c r="J7249" s="538">
        <v>44927</v>
      </c>
      <c r="K7249" s="549">
        <v>304</v>
      </c>
      <c r="L7249" s="51" t="s">
        <v>9350</v>
      </c>
    </row>
    <row r="7250" spans="1:12" hidden="1" x14ac:dyDescent="0.2">
      <c r="A7250" s="3">
        <v>7244</v>
      </c>
      <c r="B7250" s="51">
        <v>6325</v>
      </c>
      <c r="C7250" s="508" t="s">
        <v>9877</v>
      </c>
      <c r="D7250" s="39">
        <v>2</v>
      </c>
      <c r="E7250" s="39"/>
      <c r="F7250" s="97" t="s">
        <v>5902</v>
      </c>
      <c r="G7250" s="51">
        <v>31211707</v>
      </c>
      <c r="H7250" s="634">
        <v>7500</v>
      </c>
      <c r="I7250" s="549" t="s">
        <v>301</v>
      </c>
      <c r="J7250" s="538">
        <v>44927</v>
      </c>
      <c r="K7250" s="51">
        <v>269</v>
      </c>
      <c r="L7250" s="51" t="s">
        <v>9350</v>
      </c>
    </row>
    <row r="7251" spans="1:12" ht="25.5" hidden="1" x14ac:dyDescent="0.2">
      <c r="A7251" s="3">
        <v>7245</v>
      </c>
      <c r="B7251" s="51">
        <v>6325</v>
      </c>
      <c r="C7251" s="548" t="s">
        <v>9878</v>
      </c>
      <c r="D7251" s="39">
        <v>1</v>
      </c>
      <c r="E7251" s="39"/>
      <c r="F7251" s="97" t="s">
        <v>5902</v>
      </c>
      <c r="G7251" s="51">
        <v>26111704</v>
      </c>
      <c r="H7251" s="634">
        <v>5000</v>
      </c>
      <c r="I7251" s="51" t="s">
        <v>669</v>
      </c>
      <c r="J7251" s="538">
        <v>44927</v>
      </c>
      <c r="K7251" s="549">
        <v>340</v>
      </c>
      <c r="L7251" s="51" t="s">
        <v>9350</v>
      </c>
    </row>
    <row r="7252" spans="1:12" hidden="1" x14ac:dyDescent="0.2">
      <c r="A7252" s="3">
        <v>7246</v>
      </c>
      <c r="B7252" s="51">
        <v>6325</v>
      </c>
      <c r="C7252" s="508" t="s">
        <v>9879</v>
      </c>
      <c r="D7252" s="39">
        <v>1</v>
      </c>
      <c r="E7252" s="39"/>
      <c r="F7252" s="97" t="s">
        <v>5902</v>
      </c>
      <c r="G7252" s="51">
        <v>52141807</v>
      </c>
      <c r="H7252" s="634">
        <v>13334</v>
      </c>
      <c r="I7252" s="51" t="s">
        <v>669</v>
      </c>
      <c r="J7252" s="538">
        <v>44927</v>
      </c>
      <c r="K7252" s="51">
        <v>340</v>
      </c>
      <c r="L7252" s="51" t="s">
        <v>9350</v>
      </c>
    </row>
    <row r="7253" spans="1:12" ht="63.75" hidden="1" x14ac:dyDescent="0.2">
      <c r="A7253" s="3">
        <v>7247</v>
      </c>
      <c r="B7253" s="51">
        <v>6325</v>
      </c>
      <c r="C7253" s="508" t="s">
        <v>9880</v>
      </c>
      <c r="D7253" s="39">
        <v>1</v>
      </c>
      <c r="E7253" s="39"/>
      <c r="F7253" s="97" t="s">
        <v>5902</v>
      </c>
      <c r="G7253" s="51">
        <v>39121602</v>
      </c>
      <c r="H7253" s="634">
        <v>16588.400000000001</v>
      </c>
      <c r="I7253" s="51" t="s">
        <v>364</v>
      </c>
      <c r="J7253" s="538">
        <v>44927</v>
      </c>
      <c r="K7253" s="549">
        <v>304</v>
      </c>
      <c r="L7253" s="51" t="s">
        <v>9350</v>
      </c>
    </row>
    <row r="7254" spans="1:12" ht="38.25" hidden="1" x14ac:dyDescent="0.2">
      <c r="A7254" s="3">
        <v>7248</v>
      </c>
      <c r="B7254" s="51">
        <v>6325</v>
      </c>
      <c r="C7254" s="548" t="s">
        <v>9881</v>
      </c>
      <c r="D7254" s="39">
        <v>1</v>
      </c>
      <c r="E7254" s="39"/>
      <c r="F7254" s="97" t="s">
        <v>5902</v>
      </c>
      <c r="G7254" s="51">
        <v>39121318</v>
      </c>
      <c r="H7254" s="634">
        <v>9971.68</v>
      </c>
      <c r="I7254" s="51" t="s">
        <v>364</v>
      </c>
      <c r="J7254" s="538">
        <v>44927</v>
      </c>
      <c r="K7254" s="549">
        <v>304</v>
      </c>
      <c r="L7254" s="51" t="s">
        <v>9350</v>
      </c>
    </row>
    <row r="7255" spans="1:12" ht="25.5" hidden="1" x14ac:dyDescent="0.2">
      <c r="A7255" s="3">
        <v>7249</v>
      </c>
      <c r="B7255" s="51">
        <v>6325</v>
      </c>
      <c r="C7255" s="508" t="s">
        <v>9882</v>
      </c>
      <c r="D7255" s="39" t="s">
        <v>3157</v>
      </c>
      <c r="E7255" s="39"/>
      <c r="F7255" s="97" t="s">
        <v>5902</v>
      </c>
      <c r="G7255" s="51">
        <v>43202222</v>
      </c>
      <c r="H7255" s="634">
        <v>83448.240000000005</v>
      </c>
      <c r="I7255" s="51" t="s">
        <v>364</v>
      </c>
      <c r="J7255" s="538">
        <v>44927</v>
      </c>
      <c r="K7255" s="51">
        <v>299</v>
      </c>
      <c r="L7255" s="51" t="s">
        <v>9350</v>
      </c>
    </row>
    <row r="7256" spans="1:12" ht="38.25" hidden="1" x14ac:dyDescent="0.2">
      <c r="A7256" s="3">
        <v>7250</v>
      </c>
      <c r="B7256" s="51">
        <v>6325</v>
      </c>
      <c r="C7256" s="548" t="s">
        <v>9883</v>
      </c>
      <c r="D7256" s="39">
        <v>2</v>
      </c>
      <c r="E7256" s="39"/>
      <c r="F7256" s="97" t="s">
        <v>5902</v>
      </c>
      <c r="G7256" s="51">
        <v>31191501</v>
      </c>
      <c r="H7256" s="634">
        <v>25123</v>
      </c>
      <c r="I7256" s="51" t="s">
        <v>364</v>
      </c>
      <c r="J7256" s="538">
        <v>44927</v>
      </c>
      <c r="K7256" s="549">
        <v>304</v>
      </c>
      <c r="L7256" s="51" t="s">
        <v>9350</v>
      </c>
    </row>
    <row r="7257" spans="1:12" ht="25.5" hidden="1" x14ac:dyDescent="0.2">
      <c r="A7257" s="3">
        <v>7251</v>
      </c>
      <c r="B7257" s="51">
        <v>6325</v>
      </c>
      <c r="C7257" s="548" t="s">
        <v>9884</v>
      </c>
      <c r="D7257" s="39">
        <v>4</v>
      </c>
      <c r="E7257" s="39"/>
      <c r="F7257" s="97" t="s">
        <v>5902</v>
      </c>
      <c r="G7257" s="51">
        <v>39121402</v>
      </c>
      <c r="H7257" s="634">
        <v>11500</v>
      </c>
      <c r="I7257" s="51" t="s">
        <v>364</v>
      </c>
      <c r="J7257" s="538">
        <v>44927</v>
      </c>
      <c r="K7257" s="549">
        <v>304</v>
      </c>
      <c r="L7257" s="51" t="s">
        <v>9350</v>
      </c>
    </row>
    <row r="7258" spans="1:12" ht="25.5" hidden="1" x14ac:dyDescent="0.2">
      <c r="A7258" s="3">
        <v>7252</v>
      </c>
      <c r="B7258" s="51">
        <v>6325</v>
      </c>
      <c r="C7258" s="508" t="s">
        <v>9885</v>
      </c>
      <c r="D7258" s="39">
        <v>1</v>
      </c>
      <c r="E7258" s="39"/>
      <c r="F7258" s="97" t="s">
        <v>5902</v>
      </c>
      <c r="G7258" s="51">
        <v>39121601</v>
      </c>
      <c r="H7258" s="634">
        <v>32765</v>
      </c>
      <c r="I7258" s="51" t="s">
        <v>364</v>
      </c>
      <c r="J7258" s="538">
        <v>44927</v>
      </c>
      <c r="K7258" s="549">
        <v>304</v>
      </c>
      <c r="L7258" s="51" t="s">
        <v>9350</v>
      </c>
    </row>
    <row r="7259" spans="1:12" ht="25.5" hidden="1" x14ac:dyDescent="0.2">
      <c r="A7259" s="3">
        <v>7253</v>
      </c>
      <c r="B7259" s="51">
        <v>6325</v>
      </c>
      <c r="C7259" s="508" t="s">
        <v>9886</v>
      </c>
      <c r="D7259" s="39">
        <v>1</v>
      </c>
      <c r="E7259" s="39"/>
      <c r="F7259" s="97" t="s">
        <v>5902</v>
      </c>
      <c r="G7259" s="51">
        <v>39121601</v>
      </c>
      <c r="H7259" s="634">
        <v>32765</v>
      </c>
      <c r="I7259" s="51" t="s">
        <v>364</v>
      </c>
      <c r="J7259" s="538">
        <v>44927</v>
      </c>
      <c r="K7259" s="549">
        <v>304</v>
      </c>
      <c r="L7259" s="51" t="s">
        <v>9350</v>
      </c>
    </row>
    <row r="7260" spans="1:12" ht="25.5" hidden="1" x14ac:dyDescent="0.2">
      <c r="A7260" s="3">
        <v>7254</v>
      </c>
      <c r="B7260" s="51">
        <v>6325</v>
      </c>
      <c r="C7260" s="548" t="s">
        <v>9887</v>
      </c>
      <c r="D7260" s="39">
        <v>1</v>
      </c>
      <c r="E7260" s="39"/>
      <c r="F7260" s="97" t="s">
        <v>5902</v>
      </c>
      <c r="G7260" s="39">
        <v>31171505</v>
      </c>
      <c r="H7260" s="634">
        <v>76107.759999999995</v>
      </c>
      <c r="I7260" s="523" t="s">
        <v>35</v>
      </c>
      <c r="J7260" s="538">
        <v>44927</v>
      </c>
      <c r="K7260" s="549">
        <v>314</v>
      </c>
      <c r="L7260" s="51" t="s">
        <v>9350</v>
      </c>
    </row>
    <row r="7261" spans="1:12" ht="25.5" hidden="1" x14ac:dyDescent="0.2">
      <c r="A7261" s="3">
        <v>7255</v>
      </c>
      <c r="B7261" s="51">
        <v>6325</v>
      </c>
      <c r="C7261" s="508" t="s">
        <v>9888</v>
      </c>
      <c r="D7261" s="39">
        <v>1</v>
      </c>
      <c r="E7261" s="39"/>
      <c r="F7261" s="97" t="s">
        <v>5902</v>
      </c>
      <c r="G7261" s="39">
        <v>31163011</v>
      </c>
      <c r="H7261" s="634">
        <v>12106.82</v>
      </c>
      <c r="I7261" s="51" t="s">
        <v>669</v>
      </c>
      <c r="J7261" s="538">
        <v>44927</v>
      </c>
      <c r="K7261" s="51">
        <v>340</v>
      </c>
      <c r="L7261" s="51" t="s">
        <v>9350</v>
      </c>
    </row>
    <row r="7262" spans="1:12" ht="51" hidden="1" x14ac:dyDescent="0.2">
      <c r="A7262" s="3">
        <v>7256</v>
      </c>
      <c r="B7262" s="51">
        <v>6325</v>
      </c>
      <c r="C7262" s="548" t="s">
        <v>9889</v>
      </c>
      <c r="D7262" s="39">
        <v>1</v>
      </c>
      <c r="E7262" s="39"/>
      <c r="F7262" s="97" t="s">
        <v>5902</v>
      </c>
      <c r="G7262" s="39">
        <v>39111706</v>
      </c>
      <c r="H7262" s="634">
        <v>16668</v>
      </c>
      <c r="I7262" s="51" t="s">
        <v>669</v>
      </c>
      <c r="J7262" s="538">
        <v>44927</v>
      </c>
      <c r="K7262" s="549">
        <v>340</v>
      </c>
      <c r="L7262" s="51" t="s">
        <v>9350</v>
      </c>
    </row>
    <row r="7263" spans="1:12" ht="25.5" hidden="1" x14ac:dyDescent="0.2">
      <c r="A7263" s="3">
        <v>7257</v>
      </c>
      <c r="B7263" s="51">
        <v>6325</v>
      </c>
      <c r="C7263" s="548" t="s">
        <v>9890</v>
      </c>
      <c r="D7263" s="39">
        <v>4</v>
      </c>
      <c r="E7263" s="39"/>
      <c r="F7263" s="97" t="s">
        <v>5902</v>
      </c>
      <c r="G7263" s="39">
        <v>39121444</v>
      </c>
      <c r="H7263" s="634">
        <v>2000</v>
      </c>
      <c r="I7263" s="549" t="s">
        <v>364</v>
      </c>
      <c r="J7263" s="538">
        <v>44927</v>
      </c>
      <c r="K7263" s="549">
        <v>304</v>
      </c>
      <c r="L7263" s="51" t="s">
        <v>9350</v>
      </c>
    </row>
    <row r="7264" spans="1:12" ht="25.5" hidden="1" x14ac:dyDescent="0.2">
      <c r="A7264" s="3">
        <v>7258</v>
      </c>
      <c r="B7264" s="51">
        <v>6325</v>
      </c>
      <c r="C7264" s="508" t="s">
        <v>9891</v>
      </c>
      <c r="D7264" s="39">
        <v>6</v>
      </c>
      <c r="E7264" s="39"/>
      <c r="F7264" s="97" t="s">
        <v>5902</v>
      </c>
      <c r="G7264" s="39">
        <v>26111702</v>
      </c>
      <c r="H7264" s="634">
        <v>10250</v>
      </c>
      <c r="I7264" s="549" t="s">
        <v>2186</v>
      </c>
      <c r="J7264" s="538">
        <v>44927</v>
      </c>
      <c r="K7264" s="51">
        <v>364</v>
      </c>
      <c r="L7264" s="51" t="s">
        <v>9350</v>
      </c>
    </row>
    <row r="7265" spans="1:12" hidden="1" x14ac:dyDescent="0.2">
      <c r="A7265" s="3">
        <v>7259</v>
      </c>
      <c r="B7265" s="51">
        <v>6325</v>
      </c>
      <c r="C7265" s="548" t="s">
        <v>9892</v>
      </c>
      <c r="D7265" s="39">
        <v>2</v>
      </c>
      <c r="E7265" s="39"/>
      <c r="F7265" s="97" t="s">
        <v>5902</v>
      </c>
      <c r="G7265" s="39">
        <v>31211904</v>
      </c>
      <c r="H7265" s="634">
        <v>4040</v>
      </c>
      <c r="I7265" s="51" t="s">
        <v>505</v>
      </c>
      <c r="J7265" s="538">
        <v>44927</v>
      </c>
      <c r="K7265" s="549">
        <v>324</v>
      </c>
      <c r="L7265" s="51" t="s">
        <v>9350</v>
      </c>
    </row>
    <row r="7266" spans="1:12" ht="25.5" hidden="1" x14ac:dyDescent="0.2">
      <c r="A7266" s="3">
        <v>7260</v>
      </c>
      <c r="B7266" s="51">
        <v>6325</v>
      </c>
      <c r="C7266" s="548" t="s">
        <v>9893</v>
      </c>
      <c r="D7266" s="39">
        <v>3</v>
      </c>
      <c r="E7266" s="39"/>
      <c r="F7266" s="97" t="s">
        <v>5902</v>
      </c>
      <c r="G7266" s="39">
        <v>31201503</v>
      </c>
      <c r="H7266" s="634">
        <v>9000</v>
      </c>
      <c r="I7266" s="51" t="s">
        <v>505</v>
      </c>
      <c r="J7266" s="538">
        <v>44927</v>
      </c>
      <c r="K7266" s="549">
        <v>324</v>
      </c>
      <c r="L7266" s="51" t="s">
        <v>9350</v>
      </c>
    </row>
    <row r="7267" spans="1:12" hidden="1" x14ac:dyDescent="0.2">
      <c r="A7267" s="3">
        <v>7261</v>
      </c>
      <c r="B7267" s="51">
        <v>6325</v>
      </c>
      <c r="C7267" s="548" t="s">
        <v>9894</v>
      </c>
      <c r="D7267" s="39" t="s">
        <v>7898</v>
      </c>
      <c r="E7267" s="39"/>
      <c r="F7267" s="97" t="s">
        <v>5902</v>
      </c>
      <c r="G7267" s="39">
        <v>13111201</v>
      </c>
      <c r="H7267" s="634">
        <v>5000</v>
      </c>
      <c r="I7267" s="51" t="s">
        <v>505</v>
      </c>
      <c r="J7267" s="538">
        <v>44927</v>
      </c>
      <c r="K7267" s="549">
        <v>324</v>
      </c>
      <c r="L7267" s="51" t="s">
        <v>9350</v>
      </c>
    </row>
    <row r="7268" spans="1:12" hidden="1" x14ac:dyDescent="0.2">
      <c r="A7268" s="3">
        <v>7262</v>
      </c>
      <c r="B7268" s="51">
        <v>6325</v>
      </c>
      <c r="C7268" s="548" t="s">
        <v>9895</v>
      </c>
      <c r="D7268" s="39">
        <v>2</v>
      </c>
      <c r="E7268" s="39"/>
      <c r="F7268" s="97" t="s">
        <v>5902</v>
      </c>
      <c r="G7268" s="39">
        <v>47131603</v>
      </c>
      <c r="H7268" s="634">
        <v>2471</v>
      </c>
      <c r="I7268" s="549" t="s">
        <v>3897</v>
      </c>
      <c r="J7268" s="538">
        <v>44927</v>
      </c>
      <c r="K7268" s="549">
        <v>354</v>
      </c>
      <c r="L7268" s="51" t="s">
        <v>9350</v>
      </c>
    </row>
    <row r="7269" spans="1:12" ht="25.5" hidden="1" x14ac:dyDescent="0.2">
      <c r="A7269" s="3">
        <v>7263</v>
      </c>
      <c r="B7269" s="51">
        <v>6325</v>
      </c>
      <c r="C7269" s="548" t="s">
        <v>9896</v>
      </c>
      <c r="D7269" s="39">
        <v>2</v>
      </c>
      <c r="E7269" s="39"/>
      <c r="F7269" s="97" t="s">
        <v>5902</v>
      </c>
      <c r="G7269" s="39">
        <v>27111907</v>
      </c>
      <c r="H7269" s="634">
        <v>9000</v>
      </c>
      <c r="I7269" s="549" t="s">
        <v>3897</v>
      </c>
      <c r="J7269" s="538">
        <v>44927</v>
      </c>
      <c r="K7269" s="549">
        <v>354</v>
      </c>
      <c r="L7269" s="51" t="s">
        <v>9350</v>
      </c>
    </row>
    <row r="7270" spans="1:12" ht="25.5" hidden="1" x14ac:dyDescent="0.2">
      <c r="A7270" s="3">
        <v>7264</v>
      </c>
      <c r="B7270" s="51">
        <v>6325</v>
      </c>
      <c r="C7270" s="548" t="s">
        <v>9897</v>
      </c>
      <c r="D7270" s="39">
        <v>3</v>
      </c>
      <c r="E7270" s="39"/>
      <c r="F7270" s="97" t="s">
        <v>5902</v>
      </c>
      <c r="G7270" s="39">
        <v>47131605</v>
      </c>
      <c r="H7270" s="634">
        <v>10000</v>
      </c>
      <c r="I7270" s="549" t="s">
        <v>3897</v>
      </c>
      <c r="J7270" s="538">
        <v>44927</v>
      </c>
      <c r="K7270" s="549">
        <v>354</v>
      </c>
      <c r="L7270" s="51" t="s">
        <v>9350</v>
      </c>
    </row>
    <row r="7271" spans="1:12" ht="38.25" hidden="1" x14ac:dyDescent="0.2">
      <c r="A7271" s="3">
        <v>7265</v>
      </c>
      <c r="B7271" s="51">
        <v>6325</v>
      </c>
      <c r="C7271" s="508" t="s">
        <v>9898</v>
      </c>
      <c r="D7271" s="39">
        <v>36</v>
      </c>
      <c r="E7271" s="39"/>
      <c r="F7271" s="97" t="s">
        <v>5902</v>
      </c>
      <c r="G7271" s="39">
        <v>24111802</v>
      </c>
      <c r="H7271" s="634">
        <v>97496</v>
      </c>
      <c r="I7271" s="549" t="s">
        <v>301</v>
      </c>
      <c r="J7271" s="538">
        <v>44927</v>
      </c>
      <c r="K7271" s="51">
        <v>269</v>
      </c>
      <c r="L7271" s="51" t="s">
        <v>9350</v>
      </c>
    </row>
    <row r="7272" spans="1:12" ht="51" hidden="1" x14ac:dyDescent="0.2">
      <c r="A7272" s="3">
        <v>7266</v>
      </c>
      <c r="B7272" s="51">
        <v>6325</v>
      </c>
      <c r="C7272" s="548" t="s">
        <v>9899</v>
      </c>
      <c r="D7272" s="39">
        <v>13</v>
      </c>
      <c r="E7272" s="39"/>
      <c r="F7272" s="97" t="s">
        <v>5902</v>
      </c>
      <c r="G7272" s="39">
        <v>47131821</v>
      </c>
      <c r="H7272" s="634">
        <v>195362.31</v>
      </c>
      <c r="I7272" s="523" t="s">
        <v>306</v>
      </c>
      <c r="J7272" s="538">
        <v>44927</v>
      </c>
      <c r="K7272" s="549">
        <v>278</v>
      </c>
      <c r="L7272" s="51" t="s">
        <v>9350</v>
      </c>
    </row>
    <row r="7273" spans="1:12" ht="63.75" hidden="1" x14ac:dyDescent="0.2">
      <c r="A7273" s="3">
        <v>7267</v>
      </c>
      <c r="B7273" s="51">
        <v>6325</v>
      </c>
      <c r="C7273" s="508" t="s">
        <v>9900</v>
      </c>
      <c r="D7273" s="39">
        <v>16</v>
      </c>
      <c r="E7273" s="39"/>
      <c r="F7273" s="97" t="s">
        <v>5902</v>
      </c>
      <c r="G7273" s="39">
        <v>31191501</v>
      </c>
      <c r="H7273" s="634">
        <v>102000</v>
      </c>
      <c r="I7273" s="51" t="s">
        <v>364</v>
      </c>
      <c r="J7273" s="538">
        <v>44927</v>
      </c>
      <c r="K7273" s="549">
        <v>304</v>
      </c>
      <c r="L7273" s="51" t="s">
        <v>9350</v>
      </c>
    </row>
    <row r="7274" spans="1:12" ht="25.5" hidden="1" x14ac:dyDescent="0.2">
      <c r="A7274" s="3">
        <v>7268</v>
      </c>
      <c r="B7274" s="51">
        <v>6325</v>
      </c>
      <c r="C7274" s="548" t="s">
        <v>9901</v>
      </c>
      <c r="D7274" s="39">
        <v>1</v>
      </c>
      <c r="E7274" s="39"/>
      <c r="F7274" s="97" t="s">
        <v>5902</v>
      </c>
      <c r="G7274" s="39">
        <v>30161801</v>
      </c>
      <c r="H7274" s="634">
        <v>44835.24</v>
      </c>
      <c r="I7274" s="51" t="s">
        <v>364</v>
      </c>
      <c r="J7274" s="538">
        <v>44927</v>
      </c>
      <c r="K7274" s="549">
        <v>304</v>
      </c>
      <c r="L7274" s="51" t="s">
        <v>9350</v>
      </c>
    </row>
    <row r="7275" spans="1:12" ht="25.5" hidden="1" x14ac:dyDescent="0.2">
      <c r="A7275" s="3">
        <v>7269</v>
      </c>
      <c r="B7275" s="51">
        <v>6325</v>
      </c>
      <c r="C7275" s="508" t="s">
        <v>9902</v>
      </c>
      <c r="D7275" s="39" t="s">
        <v>9903</v>
      </c>
      <c r="E7275" s="39"/>
      <c r="F7275" s="97" t="s">
        <v>5902</v>
      </c>
      <c r="G7275" s="39">
        <v>26121620</v>
      </c>
      <c r="H7275" s="634">
        <v>181721.52</v>
      </c>
      <c r="I7275" s="51" t="s">
        <v>364</v>
      </c>
      <c r="J7275" s="538">
        <v>44927</v>
      </c>
      <c r="K7275" s="51">
        <v>299</v>
      </c>
      <c r="L7275" s="51" t="s">
        <v>9350</v>
      </c>
    </row>
    <row r="7276" spans="1:12" ht="51" hidden="1" x14ac:dyDescent="0.2">
      <c r="A7276" s="3">
        <v>7270</v>
      </c>
      <c r="B7276" s="51">
        <v>6325</v>
      </c>
      <c r="C7276" s="548" t="s">
        <v>9904</v>
      </c>
      <c r="D7276" s="39">
        <v>1</v>
      </c>
      <c r="E7276" s="39"/>
      <c r="F7276" s="97" t="s">
        <v>5902</v>
      </c>
      <c r="G7276" s="39">
        <v>31161504</v>
      </c>
      <c r="H7276" s="634">
        <v>2000</v>
      </c>
      <c r="I7276" s="549" t="s">
        <v>35</v>
      </c>
      <c r="J7276" s="538">
        <v>44927</v>
      </c>
      <c r="K7276" s="549">
        <v>314</v>
      </c>
      <c r="L7276" s="51" t="s">
        <v>9350</v>
      </c>
    </row>
    <row r="7277" spans="1:12" ht="38.25" hidden="1" x14ac:dyDescent="0.2">
      <c r="A7277" s="3">
        <v>7271</v>
      </c>
      <c r="B7277" s="51">
        <v>6325</v>
      </c>
      <c r="C7277" s="508" t="s">
        <v>9905</v>
      </c>
      <c r="D7277" s="39">
        <v>25</v>
      </c>
      <c r="E7277" s="39"/>
      <c r="F7277" s="97" t="s">
        <v>5902</v>
      </c>
      <c r="G7277" s="39">
        <v>44122011</v>
      </c>
      <c r="H7277" s="634">
        <v>2990</v>
      </c>
      <c r="I7277" s="549" t="s">
        <v>2186</v>
      </c>
      <c r="J7277" s="538">
        <v>44927</v>
      </c>
      <c r="K7277" s="549">
        <v>364</v>
      </c>
      <c r="L7277" s="51" t="s">
        <v>9350</v>
      </c>
    </row>
    <row r="7278" spans="1:12" ht="25.5" hidden="1" x14ac:dyDescent="0.2">
      <c r="A7278" s="3">
        <v>7272</v>
      </c>
      <c r="B7278" s="51">
        <v>6325</v>
      </c>
      <c r="C7278" s="508" t="s">
        <v>9906</v>
      </c>
      <c r="D7278" s="39">
        <v>35</v>
      </c>
      <c r="E7278" s="39"/>
      <c r="F7278" s="97" t="s">
        <v>5902</v>
      </c>
      <c r="G7278" s="39">
        <v>31161507</v>
      </c>
      <c r="H7278" s="634">
        <v>1138.95</v>
      </c>
      <c r="I7278" s="523" t="s">
        <v>35</v>
      </c>
      <c r="J7278" s="538">
        <v>44927</v>
      </c>
      <c r="K7278" s="51">
        <v>314</v>
      </c>
      <c r="L7278" s="51" t="s">
        <v>9350</v>
      </c>
    </row>
    <row r="7279" spans="1:12" hidden="1" x14ac:dyDescent="0.2">
      <c r="A7279" s="3">
        <v>7273</v>
      </c>
      <c r="B7279" s="51">
        <v>6325</v>
      </c>
      <c r="C7279" s="548" t="s">
        <v>9907</v>
      </c>
      <c r="D7279" s="39">
        <v>1</v>
      </c>
      <c r="E7279" s="39"/>
      <c r="F7279" s="97" t="s">
        <v>5902</v>
      </c>
      <c r="G7279" s="39">
        <v>46171501</v>
      </c>
      <c r="H7279" s="634">
        <v>8885</v>
      </c>
      <c r="I7279" s="523" t="s">
        <v>35</v>
      </c>
      <c r="J7279" s="538">
        <v>44927</v>
      </c>
      <c r="K7279" s="549">
        <v>314</v>
      </c>
      <c r="L7279" s="51" t="s">
        <v>9350</v>
      </c>
    </row>
    <row r="7280" spans="1:12" hidden="1" x14ac:dyDescent="0.2">
      <c r="A7280" s="3">
        <v>7274</v>
      </c>
      <c r="B7280" s="51">
        <v>6325</v>
      </c>
      <c r="C7280" s="548" t="s">
        <v>9908</v>
      </c>
      <c r="D7280" s="39">
        <v>1</v>
      </c>
      <c r="E7280" s="39"/>
      <c r="F7280" s="97" t="s">
        <v>5902</v>
      </c>
      <c r="G7280" s="39">
        <v>31151607</v>
      </c>
      <c r="H7280" s="634">
        <v>5000</v>
      </c>
      <c r="I7280" s="523" t="s">
        <v>35</v>
      </c>
      <c r="J7280" s="538">
        <v>44927</v>
      </c>
      <c r="K7280" s="549">
        <v>314</v>
      </c>
      <c r="L7280" s="51" t="s">
        <v>9350</v>
      </c>
    </row>
    <row r="7281" spans="1:12" ht="25.5" hidden="1" x14ac:dyDescent="0.2">
      <c r="A7281" s="3">
        <v>7275</v>
      </c>
      <c r="B7281" s="51">
        <v>6325</v>
      </c>
      <c r="C7281" s="508" t="s">
        <v>9909</v>
      </c>
      <c r="D7281" s="39">
        <v>1</v>
      </c>
      <c r="E7281" s="39"/>
      <c r="F7281" s="97" t="s">
        <v>5902</v>
      </c>
      <c r="G7281" s="39">
        <v>40174908</v>
      </c>
      <c r="H7281" s="634">
        <v>4500</v>
      </c>
      <c r="I7281" s="51" t="s">
        <v>505</v>
      </c>
      <c r="J7281" s="538">
        <v>44927</v>
      </c>
      <c r="K7281" s="51">
        <v>324</v>
      </c>
      <c r="L7281" s="51" t="s">
        <v>9350</v>
      </c>
    </row>
    <row r="7282" spans="1:12" hidden="1" x14ac:dyDescent="0.2">
      <c r="A7282" s="3">
        <v>7276</v>
      </c>
      <c r="B7282" s="51">
        <v>6325</v>
      </c>
      <c r="C7282" s="508" t="s">
        <v>9910</v>
      </c>
      <c r="D7282" s="39">
        <v>1</v>
      </c>
      <c r="E7282" s="39"/>
      <c r="F7282" s="97" t="s">
        <v>5902</v>
      </c>
      <c r="G7282" s="39">
        <v>31162906</v>
      </c>
      <c r="H7282" s="634">
        <v>800</v>
      </c>
      <c r="I7282" s="51" t="s">
        <v>505</v>
      </c>
      <c r="J7282" s="538">
        <v>44927</v>
      </c>
      <c r="K7282" s="51">
        <v>324</v>
      </c>
      <c r="L7282" s="51" t="s">
        <v>9350</v>
      </c>
    </row>
    <row r="7283" spans="1:12" ht="38.25" hidden="1" x14ac:dyDescent="0.2">
      <c r="A7283" s="3">
        <v>7277</v>
      </c>
      <c r="B7283" s="51">
        <v>6325</v>
      </c>
      <c r="C7283" s="508" t="s">
        <v>9911</v>
      </c>
      <c r="D7283" s="39">
        <v>8</v>
      </c>
      <c r="E7283" s="39"/>
      <c r="F7283" s="97" t="s">
        <v>5902</v>
      </c>
      <c r="G7283" s="39">
        <v>31201623</v>
      </c>
      <c r="H7283" s="634">
        <v>26345</v>
      </c>
      <c r="I7283" s="51" t="s">
        <v>505</v>
      </c>
      <c r="J7283" s="538">
        <v>44927</v>
      </c>
      <c r="K7283" s="51">
        <v>324</v>
      </c>
      <c r="L7283" s="51" t="s">
        <v>9350</v>
      </c>
    </row>
    <row r="7284" spans="1:12" ht="38.25" hidden="1" x14ac:dyDescent="0.2">
      <c r="A7284" s="3">
        <v>7278</v>
      </c>
      <c r="B7284" s="51">
        <v>6325</v>
      </c>
      <c r="C7284" s="508" t="s">
        <v>9912</v>
      </c>
      <c r="D7284" s="39">
        <v>1</v>
      </c>
      <c r="E7284" s="39"/>
      <c r="F7284" s="97" t="s">
        <v>5902</v>
      </c>
      <c r="G7284" s="39">
        <v>44111503</v>
      </c>
      <c r="H7284" s="634">
        <v>6125</v>
      </c>
      <c r="I7284" s="549" t="s">
        <v>2186</v>
      </c>
      <c r="J7284" s="538">
        <v>44927</v>
      </c>
      <c r="K7284" s="51">
        <v>364</v>
      </c>
      <c r="L7284" s="51" t="s">
        <v>9350</v>
      </c>
    </row>
    <row r="7285" spans="1:12" ht="38.25" hidden="1" x14ac:dyDescent="0.2">
      <c r="A7285" s="3">
        <v>7279</v>
      </c>
      <c r="B7285" s="51">
        <v>6325</v>
      </c>
      <c r="C7285" s="508" t="s">
        <v>9913</v>
      </c>
      <c r="D7285" s="39">
        <v>120</v>
      </c>
      <c r="E7285" s="39"/>
      <c r="F7285" s="97" t="s">
        <v>5902</v>
      </c>
      <c r="G7285" s="39">
        <v>31161807</v>
      </c>
      <c r="H7285" s="634">
        <v>1585</v>
      </c>
      <c r="I7285" s="523" t="s">
        <v>35</v>
      </c>
      <c r="J7285" s="538">
        <v>44927</v>
      </c>
      <c r="K7285" s="549">
        <v>314</v>
      </c>
      <c r="L7285" s="51" t="s">
        <v>9350</v>
      </c>
    </row>
    <row r="7286" spans="1:12" ht="76.5" hidden="1" x14ac:dyDescent="0.2">
      <c r="A7286" s="3">
        <v>7280</v>
      </c>
      <c r="B7286" s="51">
        <v>6325</v>
      </c>
      <c r="C7286" s="508" t="s">
        <v>9914</v>
      </c>
      <c r="D7286" s="39">
        <v>5</v>
      </c>
      <c r="E7286" s="39"/>
      <c r="F7286" s="97" t="s">
        <v>5902</v>
      </c>
      <c r="G7286" s="39">
        <v>30141516</v>
      </c>
      <c r="H7286" s="634">
        <v>199189.39</v>
      </c>
      <c r="I7286" s="549" t="s">
        <v>4711</v>
      </c>
      <c r="J7286" s="538">
        <v>44927</v>
      </c>
      <c r="K7286" s="549">
        <v>278</v>
      </c>
      <c r="L7286" s="51" t="s">
        <v>9350</v>
      </c>
    </row>
    <row r="7287" spans="1:12" ht="51" hidden="1" x14ac:dyDescent="0.2">
      <c r="A7287" s="3">
        <v>7281</v>
      </c>
      <c r="B7287" s="51">
        <v>6325</v>
      </c>
      <c r="C7287" s="508" t="s">
        <v>9915</v>
      </c>
      <c r="D7287" s="39">
        <v>3</v>
      </c>
      <c r="E7287" s="39"/>
      <c r="F7287" s="97" t="s">
        <v>5902</v>
      </c>
      <c r="G7287" s="39">
        <v>31211704</v>
      </c>
      <c r="H7287" s="634">
        <v>144075</v>
      </c>
      <c r="I7287" s="51" t="s">
        <v>306</v>
      </c>
      <c r="J7287" s="538">
        <v>44927</v>
      </c>
      <c r="K7287" s="51">
        <v>277</v>
      </c>
      <c r="L7287" s="51" t="s">
        <v>9350</v>
      </c>
    </row>
    <row r="7288" spans="1:12" ht="25.5" hidden="1" x14ac:dyDescent="0.2">
      <c r="A7288" s="3">
        <v>7282</v>
      </c>
      <c r="B7288" s="51">
        <v>6325</v>
      </c>
      <c r="C7288" s="508" t="s">
        <v>9916</v>
      </c>
      <c r="D7288" s="39">
        <v>2</v>
      </c>
      <c r="E7288" s="39"/>
      <c r="F7288" s="97" t="s">
        <v>5902</v>
      </c>
      <c r="G7288" s="39">
        <v>39122324</v>
      </c>
      <c r="H7288" s="634">
        <v>12600</v>
      </c>
      <c r="I7288" s="51" t="s">
        <v>364</v>
      </c>
      <c r="J7288" s="538">
        <v>44927</v>
      </c>
      <c r="K7288" s="549">
        <v>304</v>
      </c>
      <c r="L7288" s="51" t="s">
        <v>9350</v>
      </c>
    </row>
    <row r="7289" spans="1:12" ht="25.5" hidden="1" x14ac:dyDescent="0.2">
      <c r="A7289" s="3">
        <v>7283</v>
      </c>
      <c r="B7289" s="51">
        <v>6325</v>
      </c>
      <c r="C7289" s="508" t="s">
        <v>9917</v>
      </c>
      <c r="D7289" s="39">
        <v>2</v>
      </c>
      <c r="E7289" s="39"/>
      <c r="F7289" s="97" t="s">
        <v>5902</v>
      </c>
      <c r="G7289" s="39">
        <v>39121701</v>
      </c>
      <c r="H7289" s="634">
        <v>4500</v>
      </c>
      <c r="I7289" s="51" t="s">
        <v>364</v>
      </c>
      <c r="J7289" s="538">
        <v>44927</v>
      </c>
      <c r="K7289" s="549">
        <v>304</v>
      </c>
      <c r="L7289" s="51" t="s">
        <v>9350</v>
      </c>
    </row>
    <row r="7290" spans="1:12" ht="25.5" hidden="1" x14ac:dyDescent="0.2">
      <c r="A7290" s="3">
        <v>7284</v>
      </c>
      <c r="B7290" s="51">
        <v>6325</v>
      </c>
      <c r="C7290" s="508" t="s">
        <v>9918</v>
      </c>
      <c r="D7290" s="39">
        <v>1000</v>
      </c>
      <c r="E7290" s="39"/>
      <c r="F7290" s="97" t="s">
        <v>5902</v>
      </c>
      <c r="G7290" s="39">
        <v>31162418</v>
      </c>
      <c r="H7290" s="634">
        <v>14870.8</v>
      </c>
      <c r="I7290" s="549" t="s">
        <v>364</v>
      </c>
      <c r="J7290" s="538">
        <v>44927</v>
      </c>
      <c r="K7290" s="549">
        <v>304</v>
      </c>
      <c r="L7290" s="51" t="s">
        <v>9350</v>
      </c>
    </row>
    <row r="7291" spans="1:12" hidden="1" x14ac:dyDescent="0.2">
      <c r="A7291" s="3">
        <v>7285</v>
      </c>
      <c r="B7291" s="51">
        <v>6325</v>
      </c>
      <c r="C7291" s="508" t="s">
        <v>9919</v>
      </c>
      <c r="D7291" s="39">
        <v>6</v>
      </c>
      <c r="E7291" s="39"/>
      <c r="F7291" s="97" t="s">
        <v>5902</v>
      </c>
      <c r="G7291" s="39">
        <v>40183002</v>
      </c>
      <c r="H7291" s="634">
        <v>9000</v>
      </c>
      <c r="I7291" s="51" t="s">
        <v>364</v>
      </c>
      <c r="J7291" s="538">
        <v>44927</v>
      </c>
      <c r="K7291" s="549">
        <v>304</v>
      </c>
      <c r="L7291" s="51" t="s">
        <v>9350</v>
      </c>
    </row>
    <row r="7292" spans="1:12" ht="25.5" hidden="1" x14ac:dyDescent="0.2">
      <c r="A7292" s="3">
        <v>7286</v>
      </c>
      <c r="B7292" s="51">
        <v>6325</v>
      </c>
      <c r="C7292" s="508" t="s">
        <v>9920</v>
      </c>
      <c r="D7292" s="39">
        <v>2</v>
      </c>
      <c r="E7292" s="39"/>
      <c r="F7292" s="97" t="s">
        <v>5902</v>
      </c>
      <c r="G7292" s="39">
        <v>39121444</v>
      </c>
      <c r="H7292" s="634">
        <v>1500</v>
      </c>
      <c r="I7292" s="51" t="s">
        <v>364</v>
      </c>
      <c r="J7292" s="538">
        <v>44927</v>
      </c>
      <c r="K7292" s="549">
        <v>304</v>
      </c>
      <c r="L7292" s="51" t="s">
        <v>9350</v>
      </c>
    </row>
    <row r="7293" spans="1:12" ht="25.5" hidden="1" x14ac:dyDescent="0.2">
      <c r="A7293" s="3">
        <v>7287</v>
      </c>
      <c r="B7293" s="51">
        <v>6325</v>
      </c>
      <c r="C7293" s="508" t="s">
        <v>9921</v>
      </c>
      <c r="D7293" s="39">
        <v>2</v>
      </c>
      <c r="E7293" s="39"/>
      <c r="F7293" s="97" t="s">
        <v>5902</v>
      </c>
      <c r="G7293" s="39">
        <v>27112806</v>
      </c>
      <c r="H7293" s="634">
        <v>3600</v>
      </c>
      <c r="I7293" s="51" t="s">
        <v>364</v>
      </c>
      <c r="J7293" s="538">
        <v>44927</v>
      </c>
      <c r="K7293" s="549">
        <v>304</v>
      </c>
      <c r="L7293" s="51" t="s">
        <v>9350</v>
      </c>
    </row>
    <row r="7294" spans="1:12" hidden="1" x14ac:dyDescent="0.2">
      <c r="A7294" s="3">
        <v>7288</v>
      </c>
      <c r="B7294" s="51">
        <v>6325</v>
      </c>
      <c r="C7294" s="508" t="s">
        <v>9922</v>
      </c>
      <c r="D7294" s="39">
        <v>10</v>
      </c>
      <c r="E7294" s="39"/>
      <c r="F7294" s="97" t="s">
        <v>5902</v>
      </c>
      <c r="G7294" s="39">
        <v>39121432</v>
      </c>
      <c r="H7294" s="634">
        <v>5000</v>
      </c>
      <c r="I7294" s="51" t="s">
        <v>364</v>
      </c>
      <c r="J7294" s="538">
        <v>44927</v>
      </c>
      <c r="K7294" s="549">
        <v>304</v>
      </c>
      <c r="L7294" s="51" t="s">
        <v>9350</v>
      </c>
    </row>
    <row r="7295" spans="1:12" hidden="1" x14ac:dyDescent="0.2">
      <c r="A7295" s="3">
        <v>7289</v>
      </c>
      <c r="B7295" s="51">
        <v>6325</v>
      </c>
      <c r="C7295" s="508" t="s">
        <v>9923</v>
      </c>
      <c r="D7295" s="39">
        <v>1</v>
      </c>
      <c r="E7295" s="39"/>
      <c r="F7295" s="97" t="s">
        <v>5902</v>
      </c>
      <c r="G7295" s="39">
        <v>39121304</v>
      </c>
      <c r="H7295" s="634">
        <v>3500</v>
      </c>
      <c r="I7295" s="51" t="s">
        <v>364</v>
      </c>
      <c r="J7295" s="538">
        <v>44927</v>
      </c>
      <c r="K7295" s="549">
        <v>304</v>
      </c>
      <c r="L7295" s="51" t="s">
        <v>9350</v>
      </c>
    </row>
    <row r="7296" spans="1:12" hidden="1" x14ac:dyDescent="0.2">
      <c r="A7296" s="3">
        <v>7290</v>
      </c>
      <c r="B7296" s="51">
        <v>6325</v>
      </c>
      <c r="C7296" s="508" t="s">
        <v>9924</v>
      </c>
      <c r="D7296" s="39">
        <v>1</v>
      </c>
      <c r="E7296" s="39"/>
      <c r="F7296" s="97" t="s">
        <v>5902</v>
      </c>
      <c r="G7296" s="39">
        <v>39121303</v>
      </c>
      <c r="H7296" s="634">
        <v>3000</v>
      </c>
      <c r="I7296" s="51" t="s">
        <v>364</v>
      </c>
      <c r="J7296" s="538">
        <v>44927</v>
      </c>
      <c r="K7296" s="549">
        <v>304</v>
      </c>
      <c r="L7296" s="51" t="s">
        <v>9350</v>
      </c>
    </row>
    <row r="7297" spans="1:12" ht="25.5" hidden="1" x14ac:dyDescent="0.2">
      <c r="A7297" s="3">
        <v>7291</v>
      </c>
      <c r="B7297" s="51">
        <v>6325</v>
      </c>
      <c r="C7297" s="508" t="s">
        <v>9925</v>
      </c>
      <c r="D7297" s="39">
        <v>4</v>
      </c>
      <c r="E7297" s="39"/>
      <c r="F7297" s="97" t="s">
        <v>5902</v>
      </c>
      <c r="G7297" s="39">
        <v>39121434</v>
      </c>
      <c r="H7297" s="634">
        <v>1600</v>
      </c>
      <c r="I7297" s="51" t="s">
        <v>364</v>
      </c>
      <c r="J7297" s="538">
        <v>44927</v>
      </c>
      <c r="K7297" s="549">
        <v>304</v>
      </c>
      <c r="L7297" s="51" t="s">
        <v>9350</v>
      </c>
    </row>
    <row r="7298" spans="1:12" ht="25.5" hidden="1" x14ac:dyDescent="0.2">
      <c r="A7298" s="3">
        <v>7292</v>
      </c>
      <c r="B7298" s="51">
        <v>6325</v>
      </c>
      <c r="C7298" s="508" t="s">
        <v>9926</v>
      </c>
      <c r="D7298" s="39">
        <v>20</v>
      </c>
      <c r="E7298" s="39"/>
      <c r="F7298" s="97" t="s">
        <v>5902</v>
      </c>
      <c r="G7298" s="39">
        <v>39121432</v>
      </c>
      <c r="H7298" s="634">
        <v>1368</v>
      </c>
      <c r="I7298" s="51" t="s">
        <v>364</v>
      </c>
      <c r="J7298" s="538">
        <v>44927</v>
      </c>
      <c r="K7298" s="549">
        <v>304</v>
      </c>
      <c r="L7298" s="51" t="s">
        <v>9350</v>
      </c>
    </row>
    <row r="7299" spans="1:12" ht="25.5" hidden="1" x14ac:dyDescent="0.2">
      <c r="A7299" s="3">
        <v>7293</v>
      </c>
      <c r="B7299" s="51">
        <v>6325</v>
      </c>
      <c r="C7299" s="508" t="s">
        <v>9927</v>
      </c>
      <c r="D7299" s="39">
        <v>60</v>
      </c>
      <c r="E7299" s="39"/>
      <c r="F7299" s="97" t="s">
        <v>5902</v>
      </c>
      <c r="G7299" s="39">
        <v>39121432</v>
      </c>
      <c r="H7299" s="634">
        <v>4000</v>
      </c>
      <c r="I7299" s="51" t="s">
        <v>364</v>
      </c>
      <c r="J7299" s="538">
        <v>44927</v>
      </c>
      <c r="K7299" s="549">
        <v>304</v>
      </c>
      <c r="L7299" s="51" t="s">
        <v>9350</v>
      </c>
    </row>
    <row r="7300" spans="1:12" ht="25.5" hidden="1" x14ac:dyDescent="0.2">
      <c r="A7300" s="3">
        <v>7294</v>
      </c>
      <c r="B7300" s="51">
        <v>6325</v>
      </c>
      <c r="C7300" s="508" t="s">
        <v>9928</v>
      </c>
      <c r="D7300" s="39">
        <v>1</v>
      </c>
      <c r="E7300" s="39"/>
      <c r="F7300" s="97" t="s">
        <v>5902</v>
      </c>
      <c r="G7300" s="39">
        <v>39121302</v>
      </c>
      <c r="H7300" s="634">
        <v>79004</v>
      </c>
      <c r="I7300" s="51" t="s">
        <v>364</v>
      </c>
      <c r="J7300" s="538">
        <v>44927</v>
      </c>
      <c r="K7300" s="549">
        <v>304</v>
      </c>
      <c r="L7300" s="51" t="s">
        <v>9350</v>
      </c>
    </row>
    <row r="7301" spans="1:12" ht="25.5" hidden="1" x14ac:dyDescent="0.2">
      <c r="A7301" s="3">
        <v>7295</v>
      </c>
      <c r="B7301" s="51">
        <v>6325</v>
      </c>
      <c r="C7301" s="508" t="s">
        <v>9929</v>
      </c>
      <c r="D7301" s="39">
        <v>2</v>
      </c>
      <c r="E7301" s="39"/>
      <c r="F7301" s="97" t="s">
        <v>5902</v>
      </c>
      <c r="G7301" s="39">
        <v>39121529</v>
      </c>
      <c r="H7301" s="634">
        <v>22600</v>
      </c>
      <c r="I7301" s="51" t="s">
        <v>364</v>
      </c>
      <c r="J7301" s="538">
        <v>44927</v>
      </c>
      <c r="K7301" s="549">
        <v>304</v>
      </c>
      <c r="L7301" s="51" t="s">
        <v>9350</v>
      </c>
    </row>
    <row r="7302" spans="1:12" ht="25.5" hidden="1" x14ac:dyDescent="0.2">
      <c r="A7302" s="3">
        <v>7296</v>
      </c>
      <c r="B7302" s="51">
        <v>6325</v>
      </c>
      <c r="C7302" s="508" t="s">
        <v>9930</v>
      </c>
      <c r="D7302" s="39">
        <v>6</v>
      </c>
      <c r="E7302" s="39"/>
      <c r="F7302" s="97" t="s">
        <v>5902</v>
      </c>
      <c r="G7302" s="39">
        <v>26111711</v>
      </c>
      <c r="H7302" s="634">
        <v>41092</v>
      </c>
      <c r="I7302" s="549" t="s">
        <v>2186</v>
      </c>
      <c r="J7302" s="538">
        <v>44927</v>
      </c>
      <c r="K7302" s="51">
        <v>364</v>
      </c>
      <c r="L7302" s="51" t="s">
        <v>9350</v>
      </c>
    </row>
    <row r="7303" spans="1:12" ht="38.25" hidden="1" x14ac:dyDescent="0.2">
      <c r="A7303" s="3">
        <v>7297</v>
      </c>
      <c r="B7303" s="51">
        <v>6325</v>
      </c>
      <c r="C7303" s="508" t="s">
        <v>9931</v>
      </c>
      <c r="D7303" s="39">
        <v>9</v>
      </c>
      <c r="E7303" s="39"/>
      <c r="F7303" s="97" t="s">
        <v>5902</v>
      </c>
      <c r="G7303" s="39">
        <v>50202301</v>
      </c>
      <c r="H7303" s="634">
        <v>41040</v>
      </c>
      <c r="I7303" s="51" t="s">
        <v>720</v>
      </c>
      <c r="J7303" s="538">
        <v>44927</v>
      </c>
      <c r="K7303" s="51">
        <v>374</v>
      </c>
      <c r="L7303" s="51" t="s">
        <v>9350</v>
      </c>
    </row>
    <row r="7304" spans="1:12" hidden="1" x14ac:dyDescent="0.2">
      <c r="A7304" s="3">
        <v>7298</v>
      </c>
      <c r="B7304" s="51">
        <v>6325</v>
      </c>
      <c r="C7304" s="508" t="s">
        <v>9932</v>
      </c>
      <c r="D7304" s="39">
        <v>70</v>
      </c>
      <c r="E7304" s="39"/>
      <c r="F7304" s="97" t="s">
        <v>5902</v>
      </c>
      <c r="G7304" s="39">
        <v>31161507</v>
      </c>
      <c r="H7304" s="634">
        <v>18666</v>
      </c>
      <c r="I7304" s="523" t="s">
        <v>35</v>
      </c>
      <c r="J7304" s="538">
        <v>44927</v>
      </c>
      <c r="K7304" s="549">
        <v>314</v>
      </c>
      <c r="L7304" s="51" t="s">
        <v>9350</v>
      </c>
    </row>
    <row r="7305" spans="1:12" hidden="1" x14ac:dyDescent="0.2">
      <c r="A7305" s="3">
        <v>7299</v>
      </c>
      <c r="B7305" s="51">
        <v>6325</v>
      </c>
      <c r="C7305" s="508" t="s">
        <v>9933</v>
      </c>
      <c r="D7305" s="39">
        <v>1</v>
      </c>
      <c r="E7305" s="39"/>
      <c r="F7305" s="97" t="s">
        <v>5902</v>
      </c>
      <c r="G7305" s="39">
        <v>39121708</v>
      </c>
      <c r="H7305" s="634">
        <v>39764.699999999997</v>
      </c>
      <c r="I7305" s="523" t="s">
        <v>35</v>
      </c>
      <c r="J7305" s="538">
        <v>44927</v>
      </c>
      <c r="K7305" s="549">
        <v>314</v>
      </c>
      <c r="L7305" s="51" t="s">
        <v>9350</v>
      </c>
    </row>
    <row r="7306" spans="1:12" hidden="1" x14ac:dyDescent="0.2">
      <c r="A7306" s="3">
        <v>7300</v>
      </c>
      <c r="B7306" s="51">
        <v>6325</v>
      </c>
      <c r="C7306" s="508" t="s">
        <v>9934</v>
      </c>
      <c r="D7306" s="39">
        <v>4</v>
      </c>
      <c r="E7306" s="39"/>
      <c r="F7306" s="97" t="s">
        <v>5902</v>
      </c>
      <c r="G7306" s="39">
        <v>31211904</v>
      </c>
      <c r="H7306" s="634">
        <v>8015</v>
      </c>
      <c r="I7306" s="51" t="s">
        <v>505</v>
      </c>
      <c r="J7306" s="538">
        <v>44927</v>
      </c>
      <c r="K7306" s="51">
        <v>324</v>
      </c>
      <c r="L7306" s="51" t="s">
        <v>9350</v>
      </c>
    </row>
    <row r="7307" spans="1:12" ht="25.5" hidden="1" x14ac:dyDescent="0.2">
      <c r="A7307" s="3">
        <v>7301</v>
      </c>
      <c r="B7307" s="51">
        <v>6325</v>
      </c>
      <c r="C7307" s="508" t="s">
        <v>9935</v>
      </c>
      <c r="D7307" s="39">
        <v>2</v>
      </c>
      <c r="E7307" s="39"/>
      <c r="F7307" s="97" t="s">
        <v>5902</v>
      </c>
      <c r="G7307" s="39">
        <v>31162906</v>
      </c>
      <c r="H7307" s="634">
        <v>2000</v>
      </c>
      <c r="I7307" s="523" t="s">
        <v>35</v>
      </c>
      <c r="J7307" s="538">
        <v>44927</v>
      </c>
      <c r="K7307" s="549">
        <v>314</v>
      </c>
      <c r="L7307" s="51" t="s">
        <v>9350</v>
      </c>
    </row>
    <row r="7308" spans="1:12" ht="25.5" hidden="1" x14ac:dyDescent="0.2">
      <c r="A7308" s="3">
        <v>7302</v>
      </c>
      <c r="B7308" s="51">
        <v>6325</v>
      </c>
      <c r="C7308" s="508" t="s">
        <v>9936</v>
      </c>
      <c r="D7308" s="39">
        <v>6</v>
      </c>
      <c r="E7308" s="39"/>
      <c r="F7308" s="97" t="s">
        <v>5902</v>
      </c>
      <c r="G7308" s="39">
        <v>27112838</v>
      </c>
      <c r="H7308" s="634">
        <v>6990</v>
      </c>
      <c r="I7308" s="523" t="s">
        <v>35</v>
      </c>
      <c r="J7308" s="538">
        <v>44927</v>
      </c>
      <c r="K7308" s="549">
        <v>314</v>
      </c>
      <c r="L7308" s="51" t="s">
        <v>9350</v>
      </c>
    </row>
    <row r="7309" spans="1:12" ht="38.25" hidden="1" x14ac:dyDescent="0.2">
      <c r="A7309" s="3">
        <v>7303</v>
      </c>
      <c r="B7309" s="51">
        <v>6325</v>
      </c>
      <c r="C7309" s="508" t="s">
        <v>9937</v>
      </c>
      <c r="D7309" s="39">
        <v>40</v>
      </c>
      <c r="E7309" s="39"/>
      <c r="F7309" s="97" t="s">
        <v>5902</v>
      </c>
      <c r="G7309" s="39">
        <v>31161501</v>
      </c>
      <c r="H7309" s="634">
        <v>20054</v>
      </c>
      <c r="I7309" s="523" t="s">
        <v>35</v>
      </c>
      <c r="J7309" s="538">
        <v>44927</v>
      </c>
      <c r="K7309" s="51">
        <v>314</v>
      </c>
      <c r="L7309" s="51" t="s">
        <v>9350</v>
      </c>
    </row>
    <row r="7310" spans="1:12" ht="38.25" hidden="1" x14ac:dyDescent="0.2">
      <c r="A7310" s="3">
        <v>7304</v>
      </c>
      <c r="B7310" s="51">
        <v>6325</v>
      </c>
      <c r="C7310" s="508" t="s">
        <v>9938</v>
      </c>
      <c r="D7310" s="39">
        <v>2</v>
      </c>
      <c r="E7310" s="39"/>
      <c r="F7310" s="97" t="s">
        <v>5902</v>
      </c>
      <c r="G7310" s="39">
        <v>31211508</v>
      </c>
      <c r="H7310" s="634">
        <v>45785</v>
      </c>
      <c r="I7310" s="51" t="s">
        <v>306</v>
      </c>
      <c r="J7310" s="538">
        <v>44927</v>
      </c>
      <c r="K7310" s="51">
        <v>277</v>
      </c>
      <c r="L7310" s="51" t="s">
        <v>9350</v>
      </c>
    </row>
    <row r="7311" spans="1:12" ht="63.75" hidden="1" x14ac:dyDescent="0.2">
      <c r="A7311" s="3">
        <v>7305</v>
      </c>
      <c r="B7311" s="51">
        <v>6325</v>
      </c>
      <c r="C7311" s="508" t="s">
        <v>9939</v>
      </c>
      <c r="D7311" s="39">
        <v>1</v>
      </c>
      <c r="E7311" s="39"/>
      <c r="F7311" s="97" t="s">
        <v>5902</v>
      </c>
      <c r="G7311" s="39">
        <v>39122325</v>
      </c>
      <c r="H7311" s="634">
        <v>100000</v>
      </c>
      <c r="I7311" s="51" t="s">
        <v>669</v>
      </c>
      <c r="J7311" s="538">
        <v>44927</v>
      </c>
      <c r="K7311" s="549">
        <v>340</v>
      </c>
      <c r="L7311" s="51" t="s">
        <v>9350</v>
      </c>
    </row>
    <row r="7312" spans="1:12" ht="38.25" hidden="1" x14ac:dyDescent="0.2">
      <c r="A7312" s="3">
        <v>7306</v>
      </c>
      <c r="B7312" s="51">
        <v>6325</v>
      </c>
      <c r="C7312" s="508" t="s">
        <v>9940</v>
      </c>
      <c r="D7312" s="39">
        <v>1</v>
      </c>
      <c r="E7312" s="39"/>
      <c r="F7312" s="97" t="s">
        <v>5902</v>
      </c>
      <c r="G7312" s="39">
        <v>39122335</v>
      </c>
      <c r="H7312" s="634">
        <v>49932.63</v>
      </c>
      <c r="I7312" s="51" t="s">
        <v>669</v>
      </c>
      <c r="J7312" s="538">
        <v>44927</v>
      </c>
      <c r="K7312" s="549">
        <v>340</v>
      </c>
      <c r="L7312" s="51" t="s">
        <v>9350</v>
      </c>
    </row>
    <row r="7313" spans="1:12" ht="25.5" hidden="1" x14ac:dyDescent="0.2">
      <c r="A7313" s="3">
        <v>7307</v>
      </c>
      <c r="B7313" s="51">
        <v>6325</v>
      </c>
      <c r="C7313" s="508" t="s">
        <v>9941</v>
      </c>
      <c r="D7313" s="39">
        <v>1</v>
      </c>
      <c r="E7313" s="39"/>
      <c r="F7313" s="97" t="s">
        <v>5902</v>
      </c>
      <c r="G7313" s="39">
        <v>44111907</v>
      </c>
      <c r="H7313" s="634">
        <v>18990</v>
      </c>
      <c r="I7313" s="549" t="s">
        <v>2186</v>
      </c>
      <c r="J7313" s="538">
        <v>44927</v>
      </c>
      <c r="K7313" s="51">
        <v>364</v>
      </c>
      <c r="L7313" s="51" t="s">
        <v>9350</v>
      </c>
    </row>
    <row r="7314" spans="1:12" ht="38.25" hidden="1" x14ac:dyDescent="0.2">
      <c r="A7314" s="3">
        <v>7308</v>
      </c>
      <c r="B7314" s="51">
        <v>6325</v>
      </c>
      <c r="C7314" s="508" t="s">
        <v>9942</v>
      </c>
      <c r="D7314" s="39" t="s">
        <v>9943</v>
      </c>
      <c r="E7314" s="39"/>
      <c r="F7314" s="97" t="s">
        <v>5902</v>
      </c>
      <c r="G7314" s="39">
        <v>15101506</v>
      </c>
      <c r="H7314" s="634">
        <v>5469</v>
      </c>
      <c r="I7314" s="549" t="s">
        <v>301</v>
      </c>
      <c r="J7314" s="538">
        <v>44927</v>
      </c>
      <c r="K7314" s="549">
        <v>259</v>
      </c>
      <c r="L7314" s="51" t="s">
        <v>9350</v>
      </c>
    </row>
    <row r="7315" spans="1:12" hidden="1" x14ac:dyDescent="0.2">
      <c r="A7315" s="3">
        <v>7309</v>
      </c>
      <c r="B7315" s="51">
        <v>6325</v>
      </c>
      <c r="C7315" s="508" t="s">
        <v>9944</v>
      </c>
      <c r="D7315" s="39">
        <v>6</v>
      </c>
      <c r="E7315" s="39"/>
      <c r="F7315" s="97" t="s">
        <v>5902</v>
      </c>
      <c r="G7315" s="39">
        <v>27111538</v>
      </c>
      <c r="H7315" s="634">
        <v>12000</v>
      </c>
      <c r="I7315" s="523" t="s">
        <v>35</v>
      </c>
      <c r="J7315" s="538">
        <v>44927</v>
      </c>
      <c r="K7315" s="51">
        <v>314</v>
      </c>
      <c r="L7315" s="51" t="s">
        <v>9350</v>
      </c>
    </row>
    <row r="7316" spans="1:12" ht="25.5" hidden="1" x14ac:dyDescent="0.2">
      <c r="A7316" s="3">
        <v>7310</v>
      </c>
      <c r="B7316" s="51">
        <v>6325</v>
      </c>
      <c r="C7316" s="508" t="s">
        <v>9945</v>
      </c>
      <c r="D7316" s="39">
        <v>4</v>
      </c>
      <c r="E7316" s="39"/>
      <c r="F7316" s="97" t="s">
        <v>5902</v>
      </c>
      <c r="G7316" s="39">
        <v>31161837</v>
      </c>
      <c r="H7316" s="634">
        <v>2500</v>
      </c>
      <c r="I7316" s="523" t="s">
        <v>35</v>
      </c>
      <c r="J7316" s="538">
        <v>44927</v>
      </c>
      <c r="K7316" s="51">
        <v>314</v>
      </c>
      <c r="L7316" s="51" t="s">
        <v>9350</v>
      </c>
    </row>
    <row r="7317" spans="1:12" ht="25.5" hidden="1" x14ac:dyDescent="0.2">
      <c r="A7317" s="3">
        <v>7311</v>
      </c>
      <c r="B7317" s="51">
        <v>6325</v>
      </c>
      <c r="C7317" s="508" t="s">
        <v>9946</v>
      </c>
      <c r="D7317" s="39">
        <v>2</v>
      </c>
      <c r="E7317" s="39"/>
      <c r="F7317" s="97" t="s">
        <v>5902</v>
      </c>
      <c r="G7317" s="39">
        <v>31161807</v>
      </c>
      <c r="H7317" s="634">
        <v>600</v>
      </c>
      <c r="I7317" s="523" t="s">
        <v>35</v>
      </c>
      <c r="J7317" s="538">
        <v>44927</v>
      </c>
      <c r="K7317" s="51">
        <v>314</v>
      </c>
      <c r="L7317" s="51" t="s">
        <v>9350</v>
      </c>
    </row>
    <row r="7318" spans="1:12" ht="25.5" hidden="1" x14ac:dyDescent="0.2">
      <c r="A7318" s="3">
        <v>7312</v>
      </c>
      <c r="B7318" s="51">
        <v>6325</v>
      </c>
      <c r="C7318" s="508" t="s">
        <v>9947</v>
      </c>
      <c r="D7318" s="39">
        <v>6</v>
      </c>
      <c r="E7318" s="39"/>
      <c r="F7318" s="97" t="s">
        <v>5902</v>
      </c>
      <c r="G7318" s="39">
        <v>31161709</v>
      </c>
      <c r="H7318" s="634">
        <v>3000</v>
      </c>
      <c r="I7318" s="523" t="s">
        <v>35</v>
      </c>
      <c r="J7318" s="538">
        <v>44927</v>
      </c>
      <c r="K7318" s="51">
        <v>314</v>
      </c>
      <c r="L7318" s="51" t="s">
        <v>9350</v>
      </c>
    </row>
    <row r="7319" spans="1:12" ht="25.5" hidden="1" x14ac:dyDescent="0.2">
      <c r="A7319" s="3">
        <v>7313</v>
      </c>
      <c r="B7319" s="51">
        <v>6325</v>
      </c>
      <c r="C7319" s="508" t="s">
        <v>9948</v>
      </c>
      <c r="D7319" s="39">
        <v>10</v>
      </c>
      <c r="E7319" s="39"/>
      <c r="F7319" s="97" t="s">
        <v>5902</v>
      </c>
      <c r="G7319" s="39">
        <v>31161837</v>
      </c>
      <c r="H7319" s="634">
        <v>4000</v>
      </c>
      <c r="I7319" s="523" t="s">
        <v>35</v>
      </c>
      <c r="J7319" s="538">
        <v>44927</v>
      </c>
      <c r="K7319" s="51">
        <v>314</v>
      </c>
      <c r="L7319" s="51" t="s">
        <v>9350</v>
      </c>
    </row>
    <row r="7320" spans="1:12" ht="25.5" hidden="1" x14ac:dyDescent="0.2">
      <c r="A7320" s="3">
        <v>7314</v>
      </c>
      <c r="B7320" s="51">
        <v>6325</v>
      </c>
      <c r="C7320" s="508" t="s">
        <v>9949</v>
      </c>
      <c r="D7320" s="39">
        <v>40</v>
      </c>
      <c r="E7320" s="39"/>
      <c r="F7320" s="97" t="s">
        <v>5902</v>
      </c>
      <c r="G7320" s="39">
        <v>31161709</v>
      </c>
      <c r="H7320" s="634">
        <v>2248.6999999999998</v>
      </c>
      <c r="I7320" s="523" t="s">
        <v>35</v>
      </c>
      <c r="J7320" s="538">
        <v>44927</v>
      </c>
      <c r="K7320" s="549">
        <v>314</v>
      </c>
      <c r="L7320" s="51" t="s">
        <v>9350</v>
      </c>
    </row>
    <row r="7321" spans="1:12" ht="38.25" hidden="1" x14ac:dyDescent="0.2">
      <c r="A7321" s="3">
        <v>7315</v>
      </c>
      <c r="B7321" s="51">
        <v>6325</v>
      </c>
      <c r="C7321" s="508" t="s">
        <v>9950</v>
      </c>
      <c r="D7321" s="39">
        <v>4</v>
      </c>
      <c r="E7321" s="39"/>
      <c r="F7321" s="97" t="s">
        <v>5902</v>
      </c>
      <c r="G7321" s="39">
        <v>31261501</v>
      </c>
      <c r="H7321" s="634">
        <v>23980</v>
      </c>
      <c r="I7321" s="549" t="s">
        <v>2186</v>
      </c>
      <c r="J7321" s="538">
        <v>44927</v>
      </c>
      <c r="K7321" s="51">
        <v>364</v>
      </c>
      <c r="L7321" s="51" t="s">
        <v>9350</v>
      </c>
    </row>
    <row r="7322" spans="1:12" ht="25.5" hidden="1" x14ac:dyDescent="0.2">
      <c r="A7322" s="3">
        <v>7316</v>
      </c>
      <c r="B7322" s="51">
        <v>6325</v>
      </c>
      <c r="C7322" s="508" t="s">
        <v>9951</v>
      </c>
      <c r="D7322" s="39">
        <v>2</v>
      </c>
      <c r="E7322" s="39"/>
      <c r="F7322" s="97" t="s">
        <v>5902</v>
      </c>
      <c r="G7322" s="39">
        <v>46171501</v>
      </c>
      <c r="H7322" s="634">
        <v>31090</v>
      </c>
      <c r="I7322" s="523" t="s">
        <v>35</v>
      </c>
      <c r="J7322" s="538">
        <v>44927</v>
      </c>
      <c r="K7322" s="549">
        <v>314</v>
      </c>
      <c r="L7322" s="51" t="s">
        <v>9350</v>
      </c>
    </row>
    <row r="7323" spans="1:12" ht="25.5" hidden="1" x14ac:dyDescent="0.2">
      <c r="A7323" s="3">
        <v>7317</v>
      </c>
      <c r="B7323" s="51">
        <v>6325</v>
      </c>
      <c r="C7323" s="508" t="s">
        <v>9952</v>
      </c>
      <c r="D7323" s="39">
        <v>1</v>
      </c>
      <c r="E7323" s="39"/>
      <c r="F7323" s="97" t="s">
        <v>5902</v>
      </c>
      <c r="G7323" s="39">
        <v>24112404</v>
      </c>
      <c r="H7323" s="634">
        <v>9000</v>
      </c>
      <c r="I7323" s="523" t="s">
        <v>35</v>
      </c>
      <c r="J7323" s="538">
        <v>44927</v>
      </c>
      <c r="K7323" s="549">
        <v>314</v>
      </c>
      <c r="L7323" s="51" t="s">
        <v>9350</v>
      </c>
    </row>
    <row r="7324" spans="1:12" ht="25.5" hidden="1" x14ac:dyDescent="0.2">
      <c r="A7324" s="3">
        <v>7318</v>
      </c>
      <c r="B7324" s="51">
        <v>6325</v>
      </c>
      <c r="C7324" s="508" t="s">
        <v>9953</v>
      </c>
      <c r="D7324" s="39">
        <v>1</v>
      </c>
      <c r="E7324" s="39"/>
      <c r="F7324" s="97" t="s">
        <v>5902</v>
      </c>
      <c r="G7324" s="39">
        <v>24112404</v>
      </c>
      <c r="H7324" s="634">
        <v>12000</v>
      </c>
      <c r="I7324" s="523" t="s">
        <v>35</v>
      </c>
      <c r="J7324" s="538">
        <v>44927</v>
      </c>
      <c r="K7324" s="549">
        <v>314</v>
      </c>
      <c r="L7324" s="51" t="s">
        <v>9350</v>
      </c>
    </row>
    <row r="7325" spans="1:12" ht="38.25" hidden="1" x14ac:dyDescent="0.2">
      <c r="A7325" s="3">
        <v>7319</v>
      </c>
      <c r="B7325" s="51">
        <v>6325</v>
      </c>
      <c r="C7325" s="508" t="s">
        <v>9954</v>
      </c>
      <c r="D7325" s="39">
        <v>1</v>
      </c>
      <c r="E7325" s="39"/>
      <c r="F7325" s="97" t="s">
        <v>5902</v>
      </c>
      <c r="G7325" s="39">
        <v>24112404</v>
      </c>
      <c r="H7325" s="634">
        <v>8500</v>
      </c>
      <c r="I7325" s="523" t="s">
        <v>35</v>
      </c>
      <c r="J7325" s="538">
        <v>44927</v>
      </c>
      <c r="K7325" s="549">
        <v>314</v>
      </c>
      <c r="L7325" s="51" t="s">
        <v>9350</v>
      </c>
    </row>
    <row r="7326" spans="1:12" ht="25.5" hidden="1" x14ac:dyDescent="0.2">
      <c r="A7326" s="3">
        <v>7320</v>
      </c>
      <c r="B7326" s="51">
        <v>6325</v>
      </c>
      <c r="C7326" s="508" t="s">
        <v>9955</v>
      </c>
      <c r="D7326" s="39">
        <v>13</v>
      </c>
      <c r="E7326" s="39"/>
      <c r="F7326" s="97" t="s">
        <v>5902</v>
      </c>
      <c r="G7326" s="39">
        <v>72101505</v>
      </c>
      <c r="H7326" s="634">
        <v>1034</v>
      </c>
      <c r="I7326" s="51" t="s">
        <v>297</v>
      </c>
      <c r="J7326" s="538">
        <v>44927</v>
      </c>
      <c r="K7326" s="51">
        <v>250</v>
      </c>
      <c r="L7326" s="51" t="s">
        <v>9350</v>
      </c>
    </row>
    <row r="7327" spans="1:12" ht="25.5" hidden="1" x14ac:dyDescent="0.2">
      <c r="A7327" s="3">
        <v>7321</v>
      </c>
      <c r="B7327" s="51">
        <v>6325</v>
      </c>
      <c r="C7327" s="508" t="s">
        <v>9956</v>
      </c>
      <c r="D7327" s="39">
        <v>1</v>
      </c>
      <c r="E7327" s="39"/>
      <c r="F7327" s="97" t="s">
        <v>5902</v>
      </c>
      <c r="G7327" s="39">
        <v>31211904</v>
      </c>
      <c r="H7327" s="634">
        <v>2500</v>
      </c>
      <c r="I7327" s="523" t="s">
        <v>35</v>
      </c>
      <c r="J7327" s="538">
        <v>44927</v>
      </c>
      <c r="K7327" s="549">
        <v>314</v>
      </c>
      <c r="L7327" s="51" t="s">
        <v>9350</v>
      </c>
    </row>
    <row r="7328" spans="1:12" ht="38.25" hidden="1" x14ac:dyDescent="0.2">
      <c r="A7328" s="3">
        <v>7322</v>
      </c>
      <c r="B7328" s="51">
        <v>6325</v>
      </c>
      <c r="C7328" s="508" t="s">
        <v>9957</v>
      </c>
      <c r="D7328" s="39">
        <v>12</v>
      </c>
      <c r="E7328" s="39"/>
      <c r="F7328" s="97" t="s">
        <v>5902</v>
      </c>
      <c r="G7328" s="39">
        <v>46171515</v>
      </c>
      <c r="H7328" s="634">
        <v>48590</v>
      </c>
      <c r="I7328" s="549" t="s">
        <v>295</v>
      </c>
      <c r="J7328" s="538">
        <v>44927</v>
      </c>
      <c r="K7328" s="549">
        <v>250</v>
      </c>
      <c r="L7328" s="51" t="s">
        <v>9350</v>
      </c>
    </row>
    <row r="7329" spans="1:12" ht="76.5" hidden="1" x14ac:dyDescent="0.2">
      <c r="A7329" s="3">
        <v>7323</v>
      </c>
      <c r="B7329" s="51">
        <v>6325</v>
      </c>
      <c r="C7329" s="508" t="s">
        <v>9958</v>
      </c>
      <c r="D7329" s="39">
        <v>20</v>
      </c>
      <c r="E7329" s="39"/>
      <c r="F7329" s="97" t="s">
        <v>5902</v>
      </c>
      <c r="G7329" s="39">
        <v>39122331</v>
      </c>
      <c r="H7329" s="634">
        <v>149996.20000000001</v>
      </c>
      <c r="I7329" s="51" t="s">
        <v>364</v>
      </c>
      <c r="J7329" s="538">
        <v>44927</v>
      </c>
      <c r="K7329" s="549">
        <v>304</v>
      </c>
      <c r="L7329" s="51" t="s">
        <v>9350</v>
      </c>
    </row>
    <row r="7330" spans="1:12" ht="38.25" hidden="1" x14ac:dyDescent="0.2">
      <c r="A7330" s="3">
        <v>7324</v>
      </c>
      <c r="B7330" s="51">
        <v>6325</v>
      </c>
      <c r="C7330" s="508" t="s">
        <v>9959</v>
      </c>
      <c r="D7330" s="39">
        <v>2</v>
      </c>
      <c r="E7330" s="39"/>
      <c r="F7330" s="97" t="s">
        <v>5902</v>
      </c>
      <c r="G7330" s="39">
        <v>41111946</v>
      </c>
      <c r="H7330" s="634">
        <v>110000</v>
      </c>
      <c r="I7330" s="51" t="s">
        <v>364</v>
      </c>
      <c r="J7330" s="538">
        <v>44927</v>
      </c>
      <c r="K7330" s="549">
        <v>304</v>
      </c>
      <c r="L7330" s="51" t="s">
        <v>9350</v>
      </c>
    </row>
    <row r="7331" spans="1:12" ht="25.5" hidden="1" x14ac:dyDescent="0.2">
      <c r="A7331" s="3">
        <v>7325</v>
      </c>
      <c r="B7331" s="51">
        <v>6325</v>
      </c>
      <c r="C7331" s="508" t="s">
        <v>9960</v>
      </c>
      <c r="D7331" s="39">
        <v>2</v>
      </c>
      <c r="E7331" s="39"/>
      <c r="F7331" s="97" t="s">
        <v>5902</v>
      </c>
      <c r="G7331" s="39">
        <v>24112404</v>
      </c>
      <c r="H7331" s="634">
        <v>6000</v>
      </c>
      <c r="I7331" s="51" t="s">
        <v>364</v>
      </c>
      <c r="J7331" s="538">
        <v>44927</v>
      </c>
      <c r="K7331" s="549">
        <v>304</v>
      </c>
      <c r="L7331" s="51" t="s">
        <v>9350</v>
      </c>
    </row>
    <row r="7332" spans="1:12" ht="25.5" hidden="1" x14ac:dyDescent="0.2">
      <c r="A7332" s="3">
        <v>7326</v>
      </c>
      <c r="B7332" s="51">
        <v>6325</v>
      </c>
      <c r="C7332" s="508" t="s">
        <v>9961</v>
      </c>
      <c r="D7332" s="39">
        <v>2</v>
      </c>
      <c r="E7332" s="39"/>
      <c r="F7332" s="97" t="s">
        <v>5902</v>
      </c>
      <c r="G7332" s="39">
        <v>39121302</v>
      </c>
      <c r="H7332" s="634">
        <v>12000</v>
      </c>
      <c r="I7332" s="51" t="s">
        <v>364</v>
      </c>
      <c r="J7332" s="538">
        <v>44927</v>
      </c>
      <c r="K7332" s="549">
        <v>304</v>
      </c>
      <c r="L7332" s="51" t="s">
        <v>9350</v>
      </c>
    </row>
    <row r="7333" spans="1:12" hidden="1" x14ac:dyDescent="0.2">
      <c r="A7333" s="3">
        <v>7327</v>
      </c>
      <c r="B7333" s="51">
        <v>6325</v>
      </c>
      <c r="C7333" s="508" t="s">
        <v>9962</v>
      </c>
      <c r="D7333" s="39">
        <v>3</v>
      </c>
      <c r="E7333" s="39"/>
      <c r="F7333" s="97" t="s">
        <v>5902</v>
      </c>
      <c r="G7333" s="39">
        <v>39131601</v>
      </c>
      <c r="H7333" s="634">
        <v>13000</v>
      </c>
      <c r="I7333" s="51" t="s">
        <v>364</v>
      </c>
      <c r="J7333" s="538">
        <v>44927</v>
      </c>
      <c r="K7333" s="549">
        <v>304</v>
      </c>
      <c r="L7333" s="51" t="s">
        <v>9350</v>
      </c>
    </row>
    <row r="7334" spans="1:12" ht="25.5" hidden="1" x14ac:dyDescent="0.2">
      <c r="A7334" s="3">
        <v>7328</v>
      </c>
      <c r="B7334" s="51">
        <v>6325</v>
      </c>
      <c r="C7334" s="508" t="s">
        <v>9963</v>
      </c>
      <c r="D7334" s="39">
        <v>6</v>
      </c>
      <c r="E7334" s="39"/>
      <c r="F7334" s="97" t="s">
        <v>5902</v>
      </c>
      <c r="G7334" s="39">
        <v>39121434</v>
      </c>
      <c r="H7334" s="634">
        <v>6000</v>
      </c>
      <c r="I7334" s="51" t="s">
        <v>364</v>
      </c>
      <c r="J7334" s="538">
        <v>44927</v>
      </c>
      <c r="K7334" s="549">
        <v>304</v>
      </c>
      <c r="L7334" s="51" t="s">
        <v>9350</v>
      </c>
    </row>
    <row r="7335" spans="1:12" ht="25.5" hidden="1" x14ac:dyDescent="0.2">
      <c r="A7335" s="3">
        <v>7329</v>
      </c>
      <c r="B7335" s="51">
        <v>6325</v>
      </c>
      <c r="C7335" s="508" t="s">
        <v>9964</v>
      </c>
      <c r="D7335" s="39">
        <v>12</v>
      </c>
      <c r="E7335" s="39"/>
      <c r="F7335" s="97" t="s">
        <v>5902</v>
      </c>
      <c r="G7335" s="39">
        <v>39121434</v>
      </c>
      <c r="H7335" s="634">
        <v>6000</v>
      </c>
      <c r="I7335" s="51" t="s">
        <v>364</v>
      </c>
      <c r="J7335" s="538">
        <v>44927</v>
      </c>
      <c r="K7335" s="549">
        <v>304</v>
      </c>
      <c r="L7335" s="51" t="s">
        <v>9350</v>
      </c>
    </row>
    <row r="7336" spans="1:12" ht="25.5" hidden="1" x14ac:dyDescent="0.2">
      <c r="A7336" s="3">
        <v>7330</v>
      </c>
      <c r="B7336" s="51">
        <v>6325</v>
      </c>
      <c r="C7336" s="508" t="s">
        <v>9965</v>
      </c>
      <c r="D7336" s="39">
        <v>12</v>
      </c>
      <c r="E7336" s="39"/>
      <c r="F7336" s="97" t="s">
        <v>5902</v>
      </c>
      <c r="G7336" s="39">
        <v>39121434</v>
      </c>
      <c r="H7336" s="634">
        <v>6000</v>
      </c>
      <c r="I7336" s="51" t="s">
        <v>364</v>
      </c>
      <c r="J7336" s="538">
        <v>44927</v>
      </c>
      <c r="K7336" s="549">
        <v>304</v>
      </c>
      <c r="L7336" s="51" t="s">
        <v>9350</v>
      </c>
    </row>
    <row r="7337" spans="1:12" ht="38.25" hidden="1" x14ac:dyDescent="0.2">
      <c r="A7337" s="3">
        <v>7331</v>
      </c>
      <c r="B7337" s="51">
        <v>6325</v>
      </c>
      <c r="C7337" s="508" t="s">
        <v>9966</v>
      </c>
      <c r="D7337" s="39">
        <v>1</v>
      </c>
      <c r="E7337" s="39"/>
      <c r="F7337" s="97" t="s">
        <v>5902</v>
      </c>
      <c r="G7337" s="39">
        <v>39121708</v>
      </c>
      <c r="H7337" s="634">
        <v>11588.15</v>
      </c>
      <c r="I7337" s="51" t="s">
        <v>364</v>
      </c>
      <c r="J7337" s="538">
        <v>44927</v>
      </c>
      <c r="K7337" s="549">
        <v>304</v>
      </c>
      <c r="L7337" s="51" t="s">
        <v>9350</v>
      </c>
    </row>
    <row r="7338" spans="1:12" ht="38.25" hidden="1" x14ac:dyDescent="0.2">
      <c r="A7338" s="3">
        <v>7332</v>
      </c>
      <c r="B7338" s="51">
        <v>6325</v>
      </c>
      <c r="C7338" s="508" t="s">
        <v>9967</v>
      </c>
      <c r="D7338" s="39">
        <v>5</v>
      </c>
      <c r="E7338" s="39"/>
      <c r="F7338" s="97" t="s">
        <v>5902</v>
      </c>
      <c r="G7338" s="39">
        <v>27112132</v>
      </c>
      <c r="H7338" s="634">
        <v>28419.5</v>
      </c>
      <c r="I7338" s="523" t="s">
        <v>35</v>
      </c>
      <c r="J7338" s="538">
        <v>44927</v>
      </c>
      <c r="K7338" s="549">
        <v>314</v>
      </c>
      <c r="L7338" s="51" t="s">
        <v>9350</v>
      </c>
    </row>
    <row r="7339" spans="1:12" ht="51" hidden="1" x14ac:dyDescent="0.2">
      <c r="A7339" s="3">
        <v>7333</v>
      </c>
      <c r="B7339" s="51">
        <v>6325</v>
      </c>
      <c r="C7339" s="508" t="s">
        <v>9968</v>
      </c>
      <c r="D7339" s="39">
        <v>1</v>
      </c>
      <c r="E7339" s="39"/>
      <c r="F7339" s="97" t="s">
        <v>5902</v>
      </c>
      <c r="G7339" s="39">
        <v>39121529</v>
      </c>
      <c r="H7339" s="634">
        <v>198124</v>
      </c>
      <c r="I7339" s="51" t="s">
        <v>364</v>
      </c>
      <c r="J7339" s="538">
        <v>44927</v>
      </c>
      <c r="K7339" s="549">
        <v>304</v>
      </c>
      <c r="L7339" s="51" t="s">
        <v>9350</v>
      </c>
    </row>
    <row r="7340" spans="1:12" ht="76.5" hidden="1" x14ac:dyDescent="0.2">
      <c r="A7340" s="3">
        <v>7334</v>
      </c>
      <c r="B7340" s="51">
        <v>6325</v>
      </c>
      <c r="C7340" s="508" t="s">
        <v>9969</v>
      </c>
      <c r="D7340" s="39">
        <v>1</v>
      </c>
      <c r="E7340" s="39"/>
      <c r="F7340" s="97" t="s">
        <v>5902</v>
      </c>
      <c r="G7340" s="39">
        <v>39121031</v>
      </c>
      <c r="H7340" s="634">
        <v>9718</v>
      </c>
      <c r="I7340" s="51" t="s">
        <v>364</v>
      </c>
      <c r="J7340" s="538">
        <v>44927</v>
      </c>
      <c r="K7340" s="549">
        <v>304</v>
      </c>
      <c r="L7340" s="51" t="s">
        <v>9350</v>
      </c>
    </row>
    <row r="7341" spans="1:12" ht="51" hidden="1" x14ac:dyDescent="0.2">
      <c r="A7341" s="3">
        <v>7335</v>
      </c>
      <c r="B7341" s="51">
        <v>6325</v>
      </c>
      <c r="C7341" s="508" t="s">
        <v>9970</v>
      </c>
      <c r="D7341" s="39">
        <v>2</v>
      </c>
      <c r="E7341" s="39"/>
      <c r="F7341" s="97" t="s">
        <v>5902</v>
      </c>
      <c r="G7341" s="39">
        <v>39121522</v>
      </c>
      <c r="H7341" s="634">
        <v>16284</v>
      </c>
      <c r="I7341" s="51" t="s">
        <v>364</v>
      </c>
      <c r="J7341" s="538">
        <v>44927</v>
      </c>
      <c r="K7341" s="549">
        <v>304</v>
      </c>
      <c r="L7341" s="51" t="s">
        <v>9350</v>
      </c>
    </row>
    <row r="7342" spans="1:12" ht="38.25" hidden="1" x14ac:dyDescent="0.2">
      <c r="A7342" s="3">
        <v>7336</v>
      </c>
      <c r="B7342" s="51">
        <v>6325</v>
      </c>
      <c r="C7342" s="508" t="s">
        <v>9971</v>
      </c>
      <c r="D7342" s="39">
        <v>4</v>
      </c>
      <c r="E7342" s="39"/>
      <c r="F7342" s="97" t="s">
        <v>5902</v>
      </c>
      <c r="G7342" s="39">
        <v>39121404</v>
      </c>
      <c r="H7342" s="634">
        <v>4000</v>
      </c>
      <c r="I7342" s="51" t="s">
        <v>364</v>
      </c>
      <c r="J7342" s="538">
        <v>44927</v>
      </c>
      <c r="K7342" s="549">
        <v>304</v>
      </c>
      <c r="L7342" s="51" t="s">
        <v>9350</v>
      </c>
    </row>
    <row r="7343" spans="1:12" ht="25.5" hidden="1" x14ac:dyDescent="0.2">
      <c r="A7343" s="3">
        <v>7337</v>
      </c>
      <c r="B7343" s="51">
        <v>6325</v>
      </c>
      <c r="C7343" s="508" t="s">
        <v>9972</v>
      </c>
      <c r="D7343" s="39">
        <v>4</v>
      </c>
      <c r="E7343" s="39"/>
      <c r="F7343" s="97" t="s">
        <v>5902</v>
      </c>
      <c r="G7343" s="39">
        <v>31161709</v>
      </c>
      <c r="H7343" s="634">
        <v>4000</v>
      </c>
      <c r="I7343" s="51" t="s">
        <v>364</v>
      </c>
      <c r="J7343" s="538">
        <v>44927</v>
      </c>
      <c r="K7343" s="549">
        <v>304</v>
      </c>
      <c r="L7343" s="51" t="s">
        <v>9350</v>
      </c>
    </row>
    <row r="7344" spans="1:12" ht="25.5" hidden="1" x14ac:dyDescent="0.2">
      <c r="A7344" s="3">
        <v>7338</v>
      </c>
      <c r="B7344" s="51">
        <v>6325</v>
      </c>
      <c r="C7344" s="508" t="s">
        <v>9973</v>
      </c>
      <c r="D7344" s="39">
        <v>2</v>
      </c>
      <c r="E7344" s="39"/>
      <c r="F7344" s="97" t="s">
        <v>5902</v>
      </c>
      <c r="G7344" s="39">
        <v>39121404</v>
      </c>
      <c r="H7344" s="634">
        <v>77236</v>
      </c>
      <c r="I7344" s="51" t="s">
        <v>364</v>
      </c>
      <c r="J7344" s="538">
        <v>44927</v>
      </c>
      <c r="K7344" s="549">
        <v>304</v>
      </c>
      <c r="L7344" s="51" t="s">
        <v>9350</v>
      </c>
    </row>
    <row r="7345" spans="1:12" ht="25.5" hidden="1" x14ac:dyDescent="0.2">
      <c r="A7345" s="3">
        <v>7339</v>
      </c>
      <c r="B7345" s="51">
        <v>6325</v>
      </c>
      <c r="C7345" s="508" t="s">
        <v>9974</v>
      </c>
      <c r="D7345" s="39">
        <v>1</v>
      </c>
      <c r="E7345" s="39"/>
      <c r="F7345" s="97" t="s">
        <v>5902</v>
      </c>
      <c r="G7345" s="39">
        <v>39121601</v>
      </c>
      <c r="H7345" s="634">
        <v>39352</v>
      </c>
      <c r="I7345" s="51" t="s">
        <v>364</v>
      </c>
      <c r="J7345" s="538">
        <v>44927</v>
      </c>
      <c r="K7345" s="549">
        <v>304</v>
      </c>
      <c r="L7345" s="51" t="s">
        <v>9350</v>
      </c>
    </row>
    <row r="7346" spans="1:12" ht="51" hidden="1" x14ac:dyDescent="0.2">
      <c r="A7346" s="3">
        <v>7340</v>
      </c>
      <c r="B7346" s="51">
        <v>6325</v>
      </c>
      <c r="C7346" s="508" t="s">
        <v>9975</v>
      </c>
      <c r="D7346" s="39">
        <v>1</v>
      </c>
      <c r="E7346" s="39"/>
      <c r="F7346" s="97" t="s">
        <v>5902</v>
      </c>
      <c r="G7346" s="39">
        <v>39122245</v>
      </c>
      <c r="H7346" s="634">
        <v>22473.89</v>
      </c>
      <c r="I7346" s="51" t="s">
        <v>364</v>
      </c>
      <c r="J7346" s="538">
        <v>44927</v>
      </c>
      <c r="K7346" s="549">
        <v>304</v>
      </c>
      <c r="L7346" s="51" t="s">
        <v>9350</v>
      </c>
    </row>
    <row r="7347" spans="1:12" ht="38.25" hidden="1" x14ac:dyDescent="0.2">
      <c r="A7347" s="3">
        <v>7341</v>
      </c>
      <c r="B7347" s="51">
        <v>6325</v>
      </c>
      <c r="C7347" s="508" t="s">
        <v>9976</v>
      </c>
      <c r="D7347" s="39">
        <v>1</v>
      </c>
      <c r="E7347" s="39"/>
      <c r="F7347" s="97" t="s">
        <v>5902</v>
      </c>
      <c r="G7347" s="39">
        <v>39121708</v>
      </c>
      <c r="H7347" s="634">
        <v>7933.45</v>
      </c>
      <c r="I7347" s="523" t="s">
        <v>35</v>
      </c>
      <c r="J7347" s="538">
        <v>44927</v>
      </c>
      <c r="K7347" s="51">
        <v>314</v>
      </c>
      <c r="L7347" s="51" t="s">
        <v>9350</v>
      </c>
    </row>
    <row r="7348" spans="1:12" ht="38.25" hidden="1" x14ac:dyDescent="0.2">
      <c r="A7348" s="3">
        <v>7342</v>
      </c>
      <c r="B7348" s="51">
        <v>6325</v>
      </c>
      <c r="C7348" s="508" t="s">
        <v>9977</v>
      </c>
      <c r="D7348" s="39">
        <v>2</v>
      </c>
      <c r="E7348" s="39"/>
      <c r="F7348" s="97" t="s">
        <v>5902</v>
      </c>
      <c r="G7348" s="39">
        <v>39121522</v>
      </c>
      <c r="H7348" s="634">
        <v>18764.7</v>
      </c>
      <c r="I7348" s="51" t="s">
        <v>364</v>
      </c>
      <c r="J7348" s="538">
        <v>44927</v>
      </c>
      <c r="K7348" s="549">
        <v>304</v>
      </c>
      <c r="L7348" s="51" t="s">
        <v>9350</v>
      </c>
    </row>
    <row r="7349" spans="1:12" ht="63.75" hidden="1" x14ac:dyDescent="0.2">
      <c r="A7349" s="3">
        <v>7343</v>
      </c>
      <c r="B7349" s="51">
        <v>6325</v>
      </c>
      <c r="C7349" s="508" t="s">
        <v>9978</v>
      </c>
      <c r="D7349" s="39" t="s">
        <v>9979</v>
      </c>
      <c r="E7349" s="39"/>
      <c r="F7349" s="97" t="s">
        <v>5902</v>
      </c>
      <c r="G7349" s="39">
        <v>39121721</v>
      </c>
      <c r="H7349" s="634">
        <v>5000</v>
      </c>
      <c r="I7349" s="51" t="s">
        <v>364</v>
      </c>
      <c r="J7349" s="538">
        <v>44927</v>
      </c>
      <c r="K7349" s="51">
        <v>299</v>
      </c>
      <c r="L7349" s="51" t="s">
        <v>9350</v>
      </c>
    </row>
    <row r="7350" spans="1:12" ht="25.5" hidden="1" x14ac:dyDescent="0.2">
      <c r="A7350" s="3">
        <v>7344</v>
      </c>
      <c r="B7350" s="51">
        <v>6325</v>
      </c>
      <c r="C7350" s="508" t="s">
        <v>9980</v>
      </c>
      <c r="D7350" s="39">
        <v>2</v>
      </c>
      <c r="E7350" s="39"/>
      <c r="F7350" s="97" t="s">
        <v>5902</v>
      </c>
      <c r="G7350" s="39">
        <v>39121330</v>
      </c>
      <c r="H7350" s="634">
        <v>1500</v>
      </c>
      <c r="I7350" s="51" t="s">
        <v>364</v>
      </c>
      <c r="J7350" s="538">
        <v>44927</v>
      </c>
      <c r="K7350" s="549">
        <v>304</v>
      </c>
      <c r="L7350" s="51" t="s">
        <v>9350</v>
      </c>
    </row>
    <row r="7351" spans="1:12" ht="25.5" hidden="1" x14ac:dyDescent="0.2">
      <c r="A7351" s="3">
        <v>7345</v>
      </c>
      <c r="B7351" s="51">
        <v>6325</v>
      </c>
      <c r="C7351" s="508" t="s">
        <v>9981</v>
      </c>
      <c r="D7351" s="39">
        <v>2</v>
      </c>
      <c r="E7351" s="39"/>
      <c r="F7351" s="97" t="s">
        <v>5902</v>
      </c>
      <c r="G7351" s="39">
        <v>39121439</v>
      </c>
      <c r="H7351" s="634">
        <v>6000</v>
      </c>
      <c r="I7351" s="51" t="s">
        <v>364</v>
      </c>
      <c r="J7351" s="538">
        <v>44927</v>
      </c>
      <c r="K7351" s="549">
        <v>304</v>
      </c>
      <c r="L7351" s="51" t="s">
        <v>9350</v>
      </c>
    </row>
    <row r="7352" spans="1:12" hidden="1" x14ac:dyDescent="0.2">
      <c r="A7352" s="3">
        <v>7346</v>
      </c>
      <c r="B7352" s="51">
        <v>6325</v>
      </c>
      <c r="C7352" s="508" t="s">
        <v>9982</v>
      </c>
      <c r="D7352" s="39">
        <v>2</v>
      </c>
      <c r="E7352" s="39"/>
      <c r="F7352" s="97" t="s">
        <v>5902</v>
      </c>
      <c r="G7352" s="39">
        <v>39121302</v>
      </c>
      <c r="H7352" s="634">
        <v>4500</v>
      </c>
      <c r="I7352" s="51" t="s">
        <v>364</v>
      </c>
      <c r="J7352" s="538">
        <v>44927</v>
      </c>
      <c r="K7352" s="549">
        <v>304</v>
      </c>
      <c r="L7352" s="51" t="s">
        <v>9350</v>
      </c>
    </row>
    <row r="7353" spans="1:12" ht="25.5" hidden="1" x14ac:dyDescent="0.2">
      <c r="A7353" s="3">
        <v>7347</v>
      </c>
      <c r="B7353" s="51">
        <v>6325</v>
      </c>
      <c r="C7353" s="508" t="s">
        <v>9983</v>
      </c>
      <c r="D7353" s="39">
        <v>40</v>
      </c>
      <c r="E7353" s="39"/>
      <c r="F7353" s="97" t="s">
        <v>5902</v>
      </c>
      <c r="G7353" s="39">
        <v>39121440</v>
      </c>
      <c r="H7353" s="634">
        <v>74000</v>
      </c>
      <c r="I7353" s="549" t="s">
        <v>364</v>
      </c>
      <c r="J7353" s="538">
        <v>44927</v>
      </c>
      <c r="K7353" s="549">
        <v>299</v>
      </c>
      <c r="L7353" s="51" t="s">
        <v>9350</v>
      </c>
    </row>
    <row r="7354" spans="1:12" hidden="1" x14ac:dyDescent="0.2">
      <c r="A7354" s="3">
        <v>7348</v>
      </c>
      <c r="B7354" s="51">
        <v>6325</v>
      </c>
      <c r="C7354" s="508" t="s">
        <v>9984</v>
      </c>
      <c r="D7354" s="39">
        <v>2</v>
      </c>
      <c r="E7354" s="39"/>
      <c r="F7354" s="97" t="s">
        <v>5902</v>
      </c>
      <c r="G7354" s="39">
        <v>39121402</v>
      </c>
      <c r="H7354" s="634">
        <v>5000</v>
      </c>
      <c r="I7354" s="51" t="s">
        <v>364</v>
      </c>
      <c r="J7354" s="538">
        <v>44927</v>
      </c>
      <c r="K7354" s="549">
        <v>304</v>
      </c>
      <c r="L7354" s="51" t="s">
        <v>9350</v>
      </c>
    </row>
    <row r="7355" spans="1:12" ht="25.5" hidden="1" x14ac:dyDescent="0.2">
      <c r="A7355" s="3">
        <v>7349</v>
      </c>
      <c r="B7355" s="51">
        <v>6325</v>
      </c>
      <c r="C7355" s="508" t="s">
        <v>9985</v>
      </c>
      <c r="D7355" s="39">
        <v>3</v>
      </c>
      <c r="E7355" s="39"/>
      <c r="F7355" s="97" t="s">
        <v>5902</v>
      </c>
      <c r="G7355" s="39">
        <v>39121303</v>
      </c>
      <c r="H7355" s="634">
        <v>6000</v>
      </c>
      <c r="I7355" s="51" t="s">
        <v>364</v>
      </c>
      <c r="J7355" s="538">
        <v>44927</v>
      </c>
      <c r="K7355" s="549">
        <v>304</v>
      </c>
      <c r="L7355" s="51" t="s">
        <v>9350</v>
      </c>
    </row>
    <row r="7356" spans="1:12" ht="25.5" hidden="1" x14ac:dyDescent="0.2">
      <c r="A7356" s="3">
        <v>7350</v>
      </c>
      <c r="B7356" s="51">
        <v>6325</v>
      </c>
      <c r="C7356" s="508" t="s">
        <v>9986</v>
      </c>
      <c r="D7356" s="39">
        <v>4</v>
      </c>
      <c r="E7356" s="39"/>
      <c r="F7356" s="97" t="s">
        <v>5902</v>
      </c>
      <c r="G7356" s="39">
        <v>39121432</v>
      </c>
      <c r="H7356" s="634">
        <v>8891.9699999999993</v>
      </c>
      <c r="I7356" s="523" t="s">
        <v>35</v>
      </c>
      <c r="J7356" s="538">
        <v>44927</v>
      </c>
      <c r="K7356" s="549">
        <v>314</v>
      </c>
      <c r="L7356" s="51" t="s">
        <v>9350</v>
      </c>
    </row>
    <row r="7357" spans="1:12" hidden="1" x14ac:dyDescent="0.2">
      <c r="A7357" s="3">
        <v>7351</v>
      </c>
      <c r="B7357" s="51">
        <v>6325</v>
      </c>
      <c r="C7357" s="508" t="s">
        <v>9987</v>
      </c>
      <c r="D7357" s="39">
        <v>12</v>
      </c>
      <c r="E7357" s="39"/>
      <c r="F7357" s="97" t="s">
        <v>5902</v>
      </c>
      <c r="G7357" s="39">
        <v>46171515</v>
      </c>
      <c r="H7357" s="634">
        <v>1000</v>
      </c>
      <c r="I7357" s="523" t="s">
        <v>35</v>
      </c>
      <c r="J7357" s="538">
        <v>44927</v>
      </c>
      <c r="K7357" s="549">
        <v>314</v>
      </c>
      <c r="L7357" s="51" t="s">
        <v>9350</v>
      </c>
    </row>
    <row r="7358" spans="1:12" ht="38.25" hidden="1" x14ac:dyDescent="0.2">
      <c r="A7358" s="3">
        <v>7352</v>
      </c>
      <c r="B7358" s="51">
        <v>6325</v>
      </c>
      <c r="C7358" s="508" t="s">
        <v>9988</v>
      </c>
      <c r="D7358" s="39">
        <v>1</v>
      </c>
      <c r="E7358" s="39"/>
      <c r="F7358" s="97" t="s">
        <v>5902</v>
      </c>
      <c r="G7358" s="39">
        <v>55121612</v>
      </c>
      <c r="H7358" s="634">
        <v>14000</v>
      </c>
      <c r="I7358" s="523" t="s">
        <v>35</v>
      </c>
      <c r="J7358" s="538">
        <v>44927</v>
      </c>
      <c r="K7358" s="549">
        <v>314</v>
      </c>
      <c r="L7358" s="51" t="s">
        <v>9350</v>
      </c>
    </row>
    <row r="7359" spans="1:12" ht="38.25" hidden="1" x14ac:dyDescent="0.2">
      <c r="A7359" s="3">
        <v>7353</v>
      </c>
      <c r="B7359" s="51">
        <v>6325</v>
      </c>
      <c r="C7359" s="508" t="s">
        <v>9989</v>
      </c>
      <c r="D7359" s="39">
        <v>30</v>
      </c>
      <c r="E7359" s="39"/>
      <c r="F7359" s="97" t="s">
        <v>5902</v>
      </c>
      <c r="G7359" s="39">
        <v>31161502</v>
      </c>
      <c r="H7359" s="634">
        <v>36000</v>
      </c>
      <c r="I7359" s="523" t="s">
        <v>35</v>
      </c>
      <c r="J7359" s="538">
        <v>44927</v>
      </c>
      <c r="K7359" s="549">
        <v>314</v>
      </c>
      <c r="L7359" s="51" t="s">
        <v>9350</v>
      </c>
    </row>
    <row r="7360" spans="1:12" ht="25.5" hidden="1" x14ac:dyDescent="0.2">
      <c r="A7360" s="3">
        <v>7354</v>
      </c>
      <c r="B7360" s="51">
        <v>6325</v>
      </c>
      <c r="C7360" s="508" t="s">
        <v>9986</v>
      </c>
      <c r="D7360" s="39">
        <v>4</v>
      </c>
      <c r="E7360" s="39"/>
      <c r="F7360" s="97" t="s">
        <v>5902</v>
      </c>
      <c r="G7360" s="39">
        <v>39121432</v>
      </c>
      <c r="H7360" s="634">
        <v>11794</v>
      </c>
      <c r="I7360" s="51" t="s">
        <v>364</v>
      </c>
      <c r="J7360" s="538">
        <v>44927</v>
      </c>
      <c r="K7360" s="51">
        <v>304</v>
      </c>
      <c r="L7360" s="51" t="s">
        <v>9350</v>
      </c>
    </row>
    <row r="7361" spans="1:12" ht="76.5" hidden="1" x14ac:dyDescent="0.2">
      <c r="A7361" s="3">
        <v>7355</v>
      </c>
      <c r="B7361" s="51">
        <v>6325</v>
      </c>
      <c r="C7361" s="508" t="s">
        <v>9990</v>
      </c>
      <c r="D7361" s="39" t="s">
        <v>9991</v>
      </c>
      <c r="E7361" s="39"/>
      <c r="F7361" s="97" t="s">
        <v>5902</v>
      </c>
      <c r="G7361" s="39">
        <v>26121613</v>
      </c>
      <c r="H7361" s="634">
        <v>19589.62</v>
      </c>
      <c r="I7361" s="51" t="s">
        <v>364</v>
      </c>
      <c r="J7361" s="538">
        <v>44927</v>
      </c>
      <c r="K7361" s="549">
        <v>299</v>
      </c>
      <c r="L7361" s="51" t="s">
        <v>9350</v>
      </c>
    </row>
    <row r="7362" spans="1:12" ht="63.75" hidden="1" x14ac:dyDescent="0.2">
      <c r="A7362" s="3">
        <v>7356</v>
      </c>
      <c r="B7362" s="51">
        <v>6325</v>
      </c>
      <c r="C7362" s="508" t="s">
        <v>9992</v>
      </c>
      <c r="D7362" s="39">
        <v>1</v>
      </c>
      <c r="E7362" s="39"/>
      <c r="F7362" s="97" t="s">
        <v>5902</v>
      </c>
      <c r="G7362" s="39">
        <v>30101815</v>
      </c>
      <c r="H7362" s="634">
        <v>5339.45</v>
      </c>
      <c r="I7362" s="51" t="s">
        <v>505</v>
      </c>
      <c r="J7362" s="538">
        <v>44927</v>
      </c>
      <c r="K7362" s="51">
        <v>324</v>
      </c>
      <c r="L7362" s="51" t="s">
        <v>9350</v>
      </c>
    </row>
    <row r="7363" spans="1:12" ht="25.5" hidden="1" x14ac:dyDescent="0.2">
      <c r="A7363" s="3">
        <v>7357</v>
      </c>
      <c r="B7363" s="51">
        <v>6325</v>
      </c>
      <c r="C7363" s="508" t="s">
        <v>9993</v>
      </c>
      <c r="D7363" s="39">
        <v>1</v>
      </c>
      <c r="E7363" s="39"/>
      <c r="F7363" s="97" t="s">
        <v>5902</v>
      </c>
      <c r="G7363" s="39">
        <v>41112206</v>
      </c>
      <c r="H7363" s="634">
        <v>2000</v>
      </c>
      <c r="I7363" s="51" t="s">
        <v>364</v>
      </c>
      <c r="J7363" s="538">
        <v>44927</v>
      </c>
      <c r="K7363" s="549">
        <v>304</v>
      </c>
      <c r="L7363" s="51" t="s">
        <v>9350</v>
      </c>
    </row>
    <row r="7364" spans="1:12" ht="51" hidden="1" x14ac:dyDescent="0.2">
      <c r="A7364" s="3">
        <v>7358</v>
      </c>
      <c r="B7364" s="51">
        <v>6325</v>
      </c>
      <c r="C7364" s="508" t="s">
        <v>9994</v>
      </c>
      <c r="D7364" s="39">
        <v>2</v>
      </c>
      <c r="E7364" s="39"/>
      <c r="F7364" s="97" t="s">
        <v>5902</v>
      </c>
      <c r="G7364" s="39">
        <v>39121444</v>
      </c>
      <c r="H7364" s="634">
        <v>4000</v>
      </c>
      <c r="I7364" s="51" t="s">
        <v>364</v>
      </c>
      <c r="J7364" s="538">
        <v>44927</v>
      </c>
      <c r="K7364" s="549">
        <v>304</v>
      </c>
      <c r="L7364" s="51" t="s">
        <v>9350</v>
      </c>
    </row>
    <row r="7365" spans="1:12" ht="25.5" hidden="1" x14ac:dyDescent="0.2">
      <c r="A7365" s="3">
        <v>7359</v>
      </c>
      <c r="B7365" s="51">
        <v>6325</v>
      </c>
      <c r="C7365" s="508" t="s">
        <v>9986</v>
      </c>
      <c r="D7365" s="39">
        <v>4</v>
      </c>
      <c r="E7365" s="39"/>
      <c r="F7365" s="97" t="s">
        <v>5902</v>
      </c>
      <c r="G7365" s="39">
        <v>39121432</v>
      </c>
      <c r="H7365" s="634">
        <v>4000</v>
      </c>
      <c r="I7365" s="51" t="s">
        <v>364</v>
      </c>
      <c r="J7365" s="538">
        <v>44927</v>
      </c>
      <c r="K7365" s="549">
        <v>304</v>
      </c>
      <c r="L7365" s="51" t="s">
        <v>9350</v>
      </c>
    </row>
    <row r="7366" spans="1:12" ht="38.25" hidden="1" x14ac:dyDescent="0.2">
      <c r="A7366" s="3">
        <v>7360</v>
      </c>
      <c r="B7366" s="51">
        <v>6325</v>
      </c>
      <c r="C7366" s="508" t="s">
        <v>9988</v>
      </c>
      <c r="D7366" s="39">
        <v>1</v>
      </c>
      <c r="E7366" s="39"/>
      <c r="F7366" s="97" t="s">
        <v>5902</v>
      </c>
      <c r="G7366" s="39">
        <v>55121612</v>
      </c>
      <c r="H7366" s="634">
        <v>2000</v>
      </c>
      <c r="I7366" s="523" t="s">
        <v>35</v>
      </c>
      <c r="J7366" s="538">
        <v>44927</v>
      </c>
      <c r="K7366" s="549">
        <v>314</v>
      </c>
      <c r="L7366" s="51" t="s">
        <v>9350</v>
      </c>
    </row>
    <row r="7367" spans="1:12" ht="25.5" hidden="1" x14ac:dyDescent="0.2">
      <c r="A7367" s="3">
        <v>7361</v>
      </c>
      <c r="B7367" s="51">
        <v>6325</v>
      </c>
      <c r="C7367" s="508" t="s">
        <v>9995</v>
      </c>
      <c r="D7367" s="39">
        <v>12</v>
      </c>
      <c r="E7367" s="39"/>
      <c r="F7367" s="97" t="s">
        <v>5902</v>
      </c>
      <c r="G7367" s="39">
        <v>31162307</v>
      </c>
      <c r="H7367" s="634">
        <v>3200</v>
      </c>
      <c r="I7367" s="523" t="s">
        <v>35</v>
      </c>
      <c r="J7367" s="538">
        <v>44927</v>
      </c>
      <c r="K7367" s="549">
        <v>314</v>
      </c>
      <c r="L7367" s="51" t="s">
        <v>9350</v>
      </c>
    </row>
    <row r="7368" spans="1:12" ht="25.5" hidden="1" x14ac:dyDescent="0.2">
      <c r="A7368" s="3">
        <v>7362</v>
      </c>
      <c r="B7368" s="51">
        <v>6325</v>
      </c>
      <c r="C7368" s="508" t="s">
        <v>9996</v>
      </c>
      <c r="D7368" s="39">
        <v>1</v>
      </c>
      <c r="E7368" s="39"/>
      <c r="F7368" s="97" t="s">
        <v>5902</v>
      </c>
      <c r="G7368" s="39">
        <v>30103605</v>
      </c>
      <c r="H7368" s="634">
        <v>10650</v>
      </c>
      <c r="I7368" s="51" t="s">
        <v>495</v>
      </c>
      <c r="J7368" s="538">
        <v>44927</v>
      </c>
      <c r="K7368" s="51">
        <v>319</v>
      </c>
      <c r="L7368" s="51" t="s">
        <v>9350</v>
      </c>
    </row>
    <row r="7369" spans="1:12" ht="51" hidden="1" x14ac:dyDescent="0.2">
      <c r="A7369" s="3">
        <v>7363</v>
      </c>
      <c r="B7369" s="51">
        <v>6325</v>
      </c>
      <c r="C7369" s="508" t="s">
        <v>9997</v>
      </c>
      <c r="D7369" s="39" t="s">
        <v>9998</v>
      </c>
      <c r="E7369" s="39"/>
      <c r="F7369" s="97" t="s">
        <v>5902</v>
      </c>
      <c r="G7369" s="39">
        <v>41105514</v>
      </c>
      <c r="H7369" s="634">
        <v>48002.400000000001</v>
      </c>
      <c r="I7369" s="523" t="s">
        <v>306</v>
      </c>
      <c r="J7369" s="538">
        <v>44927</v>
      </c>
      <c r="K7369" s="549">
        <v>278</v>
      </c>
      <c r="L7369" s="51" t="s">
        <v>9350</v>
      </c>
    </row>
    <row r="7370" spans="1:12" ht="25.5" hidden="1" x14ac:dyDescent="0.2">
      <c r="A7370" s="3">
        <v>7364</v>
      </c>
      <c r="B7370" s="51">
        <v>6325</v>
      </c>
      <c r="C7370" s="508" t="s">
        <v>9999</v>
      </c>
      <c r="D7370" s="39">
        <v>1</v>
      </c>
      <c r="E7370" s="39"/>
      <c r="F7370" s="97" t="s">
        <v>5902</v>
      </c>
      <c r="G7370" s="39">
        <v>39121402</v>
      </c>
      <c r="H7370" s="634">
        <v>2535</v>
      </c>
      <c r="I7370" s="51" t="s">
        <v>364</v>
      </c>
      <c r="J7370" s="538">
        <v>44927</v>
      </c>
      <c r="K7370" s="549">
        <v>304</v>
      </c>
      <c r="L7370" s="51" t="s">
        <v>9350</v>
      </c>
    </row>
    <row r="7371" spans="1:12" ht="25.5" hidden="1" x14ac:dyDescent="0.2">
      <c r="A7371" s="3">
        <v>7365</v>
      </c>
      <c r="B7371" s="51">
        <v>6325</v>
      </c>
      <c r="C7371" s="508" t="s">
        <v>10000</v>
      </c>
      <c r="D7371" s="39">
        <v>1</v>
      </c>
      <c r="E7371" s="39"/>
      <c r="F7371" s="97" t="s">
        <v>5902</v>
      </c>
      <c r="G7371" s="51">
        <v>26111703</v>
      </c>
      <c r="H7371" s="634">
        <v>62912.75</v>
      </c>
      <c r="I7371" s="51" t="s">
        <v>669</v>
      </c>
      <c r="J7371" s="538">
        <v>44927</v>
      </c>
      <c r="K7371" s="51">
        <v>340</v>
      </c>
      <c r="L7371" s="51" t="s">
        <v>9350</v>
      </c>
    </row>
    <row r="7372" spans="1:12" ht="38.25" hidden="1" x14ac:dyDescent="0.2">
      <c r="A7372" s="3">
        <v>7366</v>
      </c>
      <c r="B7372" s="51">
        <v>6325</v>
      </c>
      <c r="C7372" s="508" t="s">
        <v>10001</v>
      </c>
      <c r="D7372" s="39">
        <v>1</v>
      </c>
      <c r="E7372" s="39"/>
      <c r="F7372" s="97" t="s">
        <v>5902</v>
      </c>
      <c r="G7372" s="39">
        <v>31162307</v>
      </c>
      <c r="H7372" s="634">
        <v>7011.65</v>
      </c>
      <c r="I7372" s="51" t="s">
        <v>364</v>
      </c>
      <c r="J7372" s="538">
        <v>44927</v>
      </c>
      <c r="K7372" s="549">
        <v>304</v>
      </c>
      <c r="L7372" s="51" t="s">
        <v>9350</v>
      </c>
    </row>
    <row r="7373" spans="1:12" ht="38.25" hidden="1" x14ac:dyDescent="0.2">
      <c r="A7373" s="3">
        <v>7367</v>
      </c>
      <c r="B7373" s="51">
        <v>6325</v>
      </c>
      <c r="C7373" s="508" t="s">
        <v>9988</v>
      </c>
      <c r="D7373" s="39">
        <v>1</v>
      </c>
      <c r="E7373" s="39"/>
      <c r="F7373" s="97" t="s">
        <v>5902</v>
      </c>
      <c r="G7373" s="39">
        <v>55121612</v>
      </c>
      <c r="H7373" s="634">
        <v>6000</v>
      </c>
      <c r="I7373" s="51" t="s">
        <v>364</v>
      </c>
      <c r="J7373" s="538">
        <v>44927</v>
      </c>
      <c r="K7373" s="549">
        <v>304</v>
      </c>
      <c r="L7373" s="51" t="s">
        <v>9350</v>
      </c>
    </row>
    <row r="7374" spans="1:12" ht="38.25" hidden="1" x14ac:dyDescent="0.2">
      <c r="A7374" s="3">
        <v>7368</v>
      </c>
      <c r="B7374" s="51">
        <v>6325</v>
      </c>
      <c r="C7374" s="508" t="s">
        <v>10002</v>
      </c>
      <c r="D7374" s="39">
        <v>2</v>
      </c>
      <c r="E7374" s="39"/>
      <c r="F7374" s="97" t="s">
        <v>5902</v>
      </c>
      <c r="G7374" s="39">
        <v>39121522</v>
      </c>
      <c r="H7374" s="634">
        <v>40339</v>
      </c>
      <c r="I7374" s="51" t="s">
        <v>364</v>
      </c>
      <c r="J7374" s="538">
        <v>44927</v>
      </c>
      <c r="K7374" s="549">
        <v>304</v>
      </c>
      <c r="L7374" s="51" t="s">
        <v>9350</v>
      </c>
    </row>
    <row r="7375" spans="1:12" ht="38.25" hidden="1" x14ac:dyDescent="0.2">
      <c r="A7375" s="3">
        <v>7369</v>
      </c>
      <c r="B7375" s="51">
        <v>6325</v>
      </c>
      <c r="C7375" s="508" t="s">
        <v>10003</v>
      </c>
      <c r="D7375" s="39">
        <v>1</v>
      </c>
      <c r="E7375" s="39"/>
      <c r="F7375" s="97" t="s">
        <v>5902</v>
      </c>
      <c r="G7375" s="39">
        <v>31162307</v>
      </c>
      <c r="H7375" s="634">
        <v>4733.34</v>
      </c>
      <c r="I7375" s="523" t="s">
        <v>35</v>
      </c>
      <c r="J7375" s="538">
        <v>44927</v>
      </c>
      <c r="K7375" s="549">
        <v>314</v>
      </c>
      <c r="L7375" s="51" t="s">
        <v>9350</v>
      </c>
    </row>
    <row r="7376" spans="1:12" ht="51" hidden="1" x14ac:dyDescent="0.2">
      <c r="A7376" s="3">
        <v>7370</v>
      </c>
      <c r="B7376" s="51">
        <v>6325</v>
      </c>
      <c r="C7376" s="508" t="s">
        <v>10004</v>
      </c>
      <c r="D7376" s="39">
        <v>1</v>
      </c>
      <c r="E7376" s="39"/>
      <c r="F7376" s="97" t="s">
        <v>5902</v>
      </c>
      <c r="G7376" s="39">
        <v>39121303</v>
      </c>
      <c r="H7376" s="634">
        <v>6760.33</v>
      </c>
      <c r="I7376" s="51" t="s">
        <v>669</v>
      </c>
      <c r="J7376" s="538">
        <v>44927</v>
      </c>
      <c r="K7376" s="51">
        <v>340</v>
      </c>
      <c r="L7376" s="51" t="s">
        <v>9350</v>
      </c>
    </row>
    <row r="7377" spans="1:12" ht="38.25" hidden="1" x14ac:dyDescent="0.2">
      <c r="A7377" s="3">
        <v>7371</v>
      </c>
      <c r="B7377" s="51">
        <v>6325</v>
      </c>
      <c r="C7377" s="508" t="s">
        <v>10005</v>
      </c>
      <c r="D7377" s="39">
        <v>1</v>
      </c>
      <c r="E7377" s="39"/>
      <c r="F7377" s="97" t="s">
        <v>5902</v>
      </c>
      <c r="G7377" s="39">
        <v>39121303</v>
      </c>
      <c r="H7377" s="634">
        <v>4644.24</v>
      </c>
      <c r="I7377" s="51" t="s">
        <v>364</v>
      </c>
      <c r="J7377" s="538">
        <v>44927</v>
      </c>
      <c r="K7377" s="549">
        <v>304</v>
      </c>
      <c r="L7377" s="51" t="s">
        <v>9350</v>
      </c>
    </row>
    <row r="7378" spans="1:12" ht="25.5" hidden="1" x14ac:dyDescent="0.2">
      <c r="A7378" s="3">
        <v>7372</v>
      </c>
      <c r="B7378" s="51">
        <v>6325</v>
      </c>
      <c r="C7378" s="508" t="s">
        <v>10006</v>
      </c>
      <c r="D7378" s="39">
        <v>1</v>
      </c>
      <c r="E7378" s="39"/>
      <c r="F7378" s="97" t="s">
        <v>5902</v>
      </c>
      <c r="G7378" s="39">
        <v>39122330</v>
      </c>
      <c r="H7378" s="634">
        <v>15000</v>
      </c>
      <c r="I7378" s="51" t="s">
        <v>364</v>
      </c>
      <c r="J7378" s="538">
        <v>44927</v>
      </c>
      <c r="K7378" s="549">
        <v>304</v>
      </c>
      <c r="L7378" s="51" t="s">
        <v>9350</v>
      </c>
    </row>
    <row r="7379" spans="1:12" hidden="1" x14ac:dyDescent="0.2">
      <c r="A7379" s="3">
        <v>7373</v>
      </c>
      <c r="B7379" s="51">
        <v>6325</v>
      </c>
      <c r="C7379" s="508" t="s">
        <v>10007</v>
      </c>
      <c r="D7379" s="39">
        <v>10</v>
      </c>
      <c r="E7379" s="39"/>
      <c r="F7379" s="97" t="s">
        <v>5902</v>
      </c>
      <c r="G7379" s="39">
        <v>39121432</v>
      </c>
      <c r="H7379" s="634">
        <v>10000</v>
      </c>
      <c r="I7379" s="51" t="s">
        <v>364</v>
      </c>
      <c r="J7379" s="538">
        <v>44927</v>
      </c>
      <c r="K7379" s="549">
        <v>304</v>
      </c>
      <c r="L7379" s="51" t="s">
        <v>9350</v>
      </c>
    </row>
    <row r="7380" spans="1:12" ht="25.5" hidden="1" x14ac:dyDescent="0.2">
      <c r="A7380" s="3">
        <v>7374</v>
      </c>
      <c r="B7380" s="51">
        <v>6325</v>
      </c>
      <c r="C7380" s="508" t="s">
        <v>9917</v>
      </c>
      <c r="D7380" s="39">
        <v>2</v>
      </c>
      <c r="E7380" s="39"/>
      <c r="F7380" s="97" t="s">
        <v>5902</v>
      </c>
      <c r="G7380" s="39">
        <v>39121701</v>
      </c>
      <c r="H7380" s="634">
        <v>2500</v>
      </c>
      <c r="I7380" s="51" t="s">
        <v>364</v>
      </c>
      <c r="J7380" s="538">
        <v>44927</v>
      </c>
      <c r="K7380" s="549">
        <v>304</v>
      </c>
      <c r="L7380" s="51" t="s">
        <v>9350</v>
      </c>
    </row>
    <row r="7381" spans="1:12" ht="25.5" hidden="1" x14ac:dyDescent="0.2">
      <c r="A7381" s="3">
        <v>7375</v>
      </c>
      <c r="B7381" s="51">
        <v>6325</v>
      </c>
      <c r="C7381" s="508" t="s">
        <v>10008</v>
      </c>
      <c r="D7381" s="39">
        <v>1</v>
      </c>
      <c r="E7381" s="39"/>
      <c r="F7381" s="97" t="s">
        <v>5902</v>
      </c>
      <c r="G7381" s="39">
        <v>39121601</v>
      </c>
      <c r="H7381" s="634">
        <v>25000</v>
      </c>
      <c r="I7381" s="51" t="s">
        <v>364</v>
      </c>
      <c r="J7381" s="538">
        <v>44927</v>
      </c>
      <c r="K7381" s="549">
        <v>304</v>
      </c>
      <c r="L7381" s="51" t="s">
        <v>9350</v>
      </c>
    </row>
    <row r="7382" spans="1:12" ht="38.25" hidden="1" x14ac:dyDescent="0.2">
      <c r="A7382" s="3">
        <v>7376</v>
      </c>
      <c r="B7382" s="51">
        <v>6325</v>
      </c>
      <c r="C7382" s="508" t="s">
        <v>10009</v>
      </c>
      <c r="D7382" s="39">
        <v>3</v>
      </c>
      <c r="E7382" s="39"/>
      <c r="F7382" s="97" t="s">
        <v>5902</v>
      </c>
      <c r="G7382" s="39">
        <v>39122216</v>
      </c>
      <c r="H7382" s="634">
        <v>4000</v>
      </c>
      <c r="I7382" s="51" t="s">
        <v>364</v>
      </c>
      <c r="J7382" s="538">
        <v>44927</v>
      </c>
      <c r="K7382" s="549">
        <v>304</v>
      </c>
      <c r="L7382" s="51" t="s">
        <v>9350</v>
      </c>
    </row>
    <row r="7383" spans="1:12" ht="25.5" hidden="1" x14ac:dyDescent="0.2">
      <c r="A7383" s="3">
        <v>7377</v>
      </c>
      <c r="B7383" s="51">
        <v>6325</v>
      </c>
      <c r="C7383" s="508" t="s">
        <v>10010</v>
      </c>
      <c r="D7383" s="39">
        <v>2</v>
      </c>
      <c r="E7383" s="39"/>
      <c r="F7383" s="97" t="s">
        <v>5902</v>
      </c>
      <c r="G7383" s="39">
        <v>39121534</v>
      </c>
      <c r="H7383" s="634">
        <v>4500</v>
      </c>
      <c r="I7383" s="51" t="s">
        <v>364</v>
      </c>
      <c r="J7383" s="538">
        <v>44927</v>
      </c>
      <c r="K7383" s="549">
        <v>304</v>
      </c>
      <c r="L7383" s="51" t="s">
        <v>9350</v>
      </c>
    </row>
    <row r="7384" spans="1:12" ht="38.25" hidden="1" x14ac:dyDescent="0.2">
      <c r="A7384" s="3">
        <v>7378</v>
      </c>
      <c r="B7384" s="51">
        <v>6325</v>
      </c>
      <c r="C7384" s="508" t="s">
        <v>10011</v>
      </c>
      <c r="D7384" s="39">
        <v>1</v>
      </c>
      <c r="E7384" s="39"/>
      <c r="F7384" s="97" t="s">
        <v>5902</v>
      </c>
      <c r="G7384" s="39">
        <v>31162307</v>
      </c>
      <c r="H7384" s="634">
        <v>3500</v>
      </c>
      <c r="I7384" s="51" t="s">
        <v>364</v>
      </c>
      <c r="J7384" s="538">
        <v>44927</v>
      </c>
      <c r="K7384" s="549">
        <v>304</v>
      </c>
      <c r="L7384" s="51" t="s">
        <v>9350</v>
      </c>
    </row>
    <row r="7385" spans="1:12" ht="38.25" hidden="1" x14ac:dyDescent="0.2">
      <c r="A7385" s="3">
        <v>7379</v>
      </c>
      <c r="B7385" s="51">
        <v>6325</v>
      </c>
      <c r="C7385" s="508" t="s">
        <v>10012</v>
      </c>
      <c r="D7385" s="39">
        <v>30</v>
      </c>
      <c r="E7385" s="39"/>
      <c r="F7385" s="97" t="s">
        <v>5902</v>
      </c>
      <c r="G7385" s="39">
        <v>26121613</v>
      </c>
      <c r="H7385" s="634">
        <v>20000</v>
      </c>
      <c r="I7385" s="51" t="s">
        <v>364</v>
      </c>
      <c r="J7385" s="538">
        <v>44927</v>
      </c>
      <c r="K7385" s="549">
        <v>304</v>
      </c>
      <c r="L7385" s="51" t="s">
        <v>9350</v>
      </c>
    </row>
    <row r="7386" spans="1:12" ht="38.25" hidden="1" x14ac:dyDescent="0.2">
      <c r="A7386" s="3">
        <v>7380</v>
      </c>
      <c r="B7386" s="51">
        <v>6325</v>
      </c>
      <c r="C7386" s="508" t="s">
        <v>10013</v>
      </c>
      <c r="D7386" s="39">
        <v>1</v>
      </c>
      <c r="E7386" s="39"/>
      <c r="F7386" s="97" t="s">
        <v>5902</v>
      </c>
      <c r="G7386" s="39">
        <v>32151502</v>
      </c>
      <c r="H7386" s="634">
        <v>15000</v>
      </c>
      <c r="I7386" s="51" t="s">
        <v>364</v>
      </c>
      <c r="J7386" s="538">
        <v>44927</v>
      </c>
      <c r="K7386" s="549">
        <v>304</v>
      </c>
      <c r="L7386" s="51" t="s">
        <v>9350</v>
      </c>
    </row>
    <row r="7387" spans="1:12" ht="25.5" hidden="1" x14ac:dyDescent="0.2">
      <c r="A7387" s="3">
        <v>7381</v>
      </c>
      <c r="B7387" s="51">
        <v>6325</v>
      </c>
      <c r="C7387" s="508" t="s">
        <v>10014</v>
      </c>
      <c r="D7387" s="39">
        <v>1</v>
      </c>
      <c r="E7387" s="39"/>
      <c r="F7387" s="97" t="s">
        <v>5902</v>
      </c>
      <c r="G7387" s="39">
        <v>39121601</v>
      </c>
      <c r="H7387" s="634">
        <v>25000</v>
      </c>
      <c r="I7387" s="51" t="s">
        <v>364</v>
      </c>
      <c r="J7387" s="538">
        <v>44927</v>
      </c>
      <c r="K7387" s="549">
        <v>304</v>
      </c>
      <c r="L7387" s="51" t="s">
        <v>9350</v>
      </c>
    </row>
    <row r="7388" spans="1:12" hidden="1" x14ac:dyDescent="0.2">
      <c r="A7388" s="3">
        <v>7382</v>
      </c>
      <c r="B7388" s="51">
        <v>6325</v>
      </c>
      <c r="C7388" s="508" t="s">
        <v>10015</v>
      </c>
      <c r="D7388" s="39">
        <v>1</v>
      </c>
      <c r="E7388" s="39"/>
      <c r="F7388" s="97" t="s">
        <v>5902</v>
      </c>
      <c r="G7388" s="39">
        <v>39121534</v>
      </c>
      <c r="H7388" s="634">
        <v>4500</v>
      </c>
      <c r="I7388" s="51" t="s">
        <v>364</v>
      </c>
      <c r="J7388" s="538">
        <v>44927</v>
      </c>
      <c r="K7388" s="549">
        <v>304</v>
      </c>
      <c r="L7388" s="51" t="s">
        <v>9350</v>
      </c>
    </row>
    <row r="7389" spans="1:12" ht="25.5" hidden="1" x14ac:dyDescent="0.2">
      <c r="A7389" s="3">
        <v>7383</v>
      </c>
      <c r="B7389" s="51">
        <v>6325</v>
      </c>
      <c r="C7389" s="508" t="s">
        <v>10016</v>
      </c>
      <c r="D7389" s="39">
        <v>1</v>
      </c>
      <c r="E7389" s="39"/>
      <c r="F7389" s="97" t="s">
        <v>5902</v>
      </c>
      <c r="G7389" s="39">
        <v>39122216</v>
      </c>
      <c r="H7389" s="634">
        <v>4500</v>
      </c>
      <c r="I7389" s="51" t="s">
        <v>364</v>
      </c>
      <c r="J7389" s="538">
        <v>44927</v>
      </c>
      <c r="K7389" s="549">
        <v>304</v>
      </c>
      <c r="L7389" s="51" t="s">
        <v>9350</v>
      </c>
    </row>
    <row r="7390" spans="1:12" ht="51" hidden="1" x14ac:dyDescent="0.2">
      <c r="A7390" s="3">
        <v>7384</v>
      </c>
      <c r="B7390" s="51">
        <v>6325</v>
      </c>
      <c r="C7390" s="508" t="s">
        <v>10017</v>
      </c>
      <c r="D7390" s="39">
        <v>1</v>
      </c>
      <c r="E7390" s="39"/>
      <c r="F7390" s="97" t="s">
        <v>5902</v>
      </c>
      <c r="G7390" s="39">
        <v>39122299</v>
      </c>
      <c r="H7390" s="634">
        <v>11430.9</v>
      </c>
      <c r="I7390" s="550" t="s">
        <v>364</v>
      </c>
      <c r="J7390" s="538">
        <v>44927</v>
      </c>
      <c r="K7390" s="550">
        <v>304</v>
      </c>
      <c r="L7390" s="51" t="s">
        <v>9350</v>
      </c>
    </row>
    <row r="7391" spans="1:12" ht="25.5" hidden="1" x14ac:dyDescent="0.2">
      <c r="A7391" s="3">
        <v>7385</v>
      </c>
      <c r="B7391" s="51">
        <v>6325</v>
      </c>
      <c r="C7391" s="508" t="s">
        <v>10018</v>
      </c>
      <c r="D7391" s="39">
        <v>2</v>
      </c>
      <c r="E7391" s="39"/>
      <c r="F7391" s="97" t="s">
        <v>5902</v>
      </c>
      <c r="G7391" s="39">
        <v>39101699</v>
      </c>
      <c r="H7391" s="634">
        <v>68526</v>
      </c>
      <c r="I7391" s="550" t="s">
        <v>364</v>
      </c>
      <c r="J7391" s="538">
        <v>44927</v>
      </c>
      <c r="K7391" s="550">
        <v>304</v>
      </c>
      <c r="L7391" s="51" t="s">
        <v>9350</v>
      </c>
    </row>
    <row r="7392" spans="1:12" ht="25.5" hidden="1" x14ac:dyDescent="0.2">
      <c r="A7392" s="3">
        <v>7386</v>
      </c>
      <c r="B7392" s="51">
        <v>6325</v>
      </c>
      <c r="C7392" s="508" t="s">
        <v>10019</v>
      </c>
      <c r="D7392" s="39">
        <v>2</v>
      </c>
      <c r="E7392" s="39"/>
      <c r="F7392" s="97" t="s">
        <v>5902</v>
      </c>
      <c r="G7392" s="39">
        <v>40101503</v>
      </c>
      <c r="H7392" s="634">
        <v>30769.27</v>
      </c>
      <c r="I7392" s="550" t="s">
        <v>364</v>
      </c>
      <c r="J7392" s="538">
        <v>44927</v>
      </c>
      <c r="K7392" s="550">
        <v>304</v>
      </c>
      <c r="L7392" s="51" t="s">
        <v>9350</v>
      </c>
    </row>
    <row r="7393" spans="1:12" ht="51" hidden="1" x14ac:dyDescent="0.2">
      <c r="A7393" s="3">
        <v>7387</v>
      </c>
      <c r="B7393" s="51">
        <v>6325</v>
      </c>
      <c r="C7393" s="508" t="s">
        <v>10020</v>
      </c>
      <c r="D7393" s="39">
        <v>6</v>
      </c>
      <c r="E7393" s="39"/>
      <c r="F7393" s="97" t="s">
        <v>5902</v>
      </c>
      <c r="G7393" s="39">
        <v>31162418</v>
      </c>
      <c r="H7393" s="634">
        <v>6000</v>
      </c>
      <c r="I7393" s="550" t="s">
        <v>364</v>
      </c>
      <c r="J7393" s="538">
        <v>44927</v>
      </c>
      <c r="K7393" s="550">
        <v>304</v>
      </c>
      <c r="L7393" s="51" t="s">
        <v>9350</v>
      </c>
    </row>
    <row r="7394" spans="1:12" ht="51" hidden="1" x14ac:dyDescent="0.2">
      <c r="A7394" s="3">
        <v>7388</v>
      </c>
      <c r="B7394" s="51">
        <v>6325</v>
      </c>
      <c r="C7394" s="508" t="s">
        <v>10021</v>
      </c>
      <c r="D7394" s="39">
        <v>200</v>
      </c>
      <c r="E7394" s="39"/>
      <c r="F7394" s="97" t="s">
        <v>5902</v>
      </c>
      <c r="G7394" s="39">
        <v>39121405</v>
      </c>
      <c r="H7394" s="634">
        <v>6000</v>
      </c>
      <c r="I7394" s="550" t="s">
        <v>364</v>
      </c>
      <c r="J7394" s="538">
        <v>44927</v>
      </c>
      <c r="K7394" s="550">
        <v>304</v>
      </c>
      <c r="L7394" s="51" t="s">
        <v>9350</v>
      </c>
    </row>
    <row r="7395" spans="1:12" ht="38.25" hidden="1" x14ac:dyDescent="0.2">
      <c r="A7395" s="3">
        <v>7389</v>
      </c>
      <c r="B7395" s="51">
        <v>6325</v>
      </c>
      <c r="C7395" s="508" t="s">
        <v>10022</v>
      </c>
      <c r="D7395" s="39">
        <v>1</v>
      </c>
      <c r="E7395" s="39"/>
      <c r="F7395" s="97" t="s">
        <v>5902</v>
      </c>
      <c r="G7395" s="39">
        <v>39131711</v>
      </c>
      <c r="H7395" s="634">
        <v>11266</v>
      </c>
      <c r="I7395" s="550" t="s">
        <v>364</v>
      </c>
      <c r="J7395" s="538">
        <v>44927</v>
      </c>
      <c r="K7395" s="550">
        <v>304</v>
      </c>
      <c r="L7395" s="51" t="s">
        <v>9350</v>
      </c>
    </row>
    <row r="7396" spans="1:12" hidden="1" x14ac:dyDescent="0.2">
      <c r="A7396" s="3">
        <v>7390</v>
      </c>
      <c r="B7396" s="51">
        <v>6325</v>
      </c>
      <c r="C7396" s="508" t="s">
        <v>10023</v>
      </c>
      <c r="D7396" s="39">
        <v>3</v>
      </c>
      <c r="E7396" s="39"/>
      <c r="F7396" s="97" t="s">
        <v>5902</v>
      </c>
      <c r="G7396" s="39">
        <v>39131601</v>
      </c>
      <c r="H7396" s="634">
        <v>8000</v>
      </c>
      <c r="I7396" s="550" t="s">
        <v>364</v>
      </c>
      <c r="J7396" s="538">
        <v>44927</v>
      </c>
      <c r="K7396" s="550">
        <v>304</v>
      </c>
      <c r="L7396" s="51" t="s">
        <v>9350</v>
      </c>
    </row>
    <row r="7397" spans="1:12" ht="25.5" hidden="1" x14ac:dyDescent="0.2">
      <c r="A7397" s="3">
        <v>7391</v>
      </c>
      <c r="B7397" s="51">
        <v>6325</v>
      </c>
      <c r="C7397" s="508" t="s">
        <v>10024</v>
      </c>
      <c r="D7397" s="39">
        <v>2</v>
      </c>
      <c r="E7397" s="39"/>
      <c r="F7397" s="97" t="s">
        <v>5902</v>
      </c>
      <c r="G7397" s="39">
        <v>39121434</v>
      </c>
      <c r="H7397" s="634">
        <v>2000</v>
      </c>
      <c r="I7397" s="550" t="s">
        <v>364</v>
      </c>
      <c r="J7397" s="538">
        <v>44927</v>
      </c>
      <c r="K7397" s="550">
        <v>304</v>
      </c>
      <c r="L7397" s="51" t="s">
        <v>9350</v>
      </c>
    </row>
    <row r="7398" spans="1:12" ht="38.25" hidden="1" x14ac:dyDescent="0.2">
      <c r="A7398" s="3">
        <v>7392</v>
      </c>
      <c r="B7398" s="51">
        <v>6325</v>
      </c>
      <c r="C7398" s="508" t="s">
        <v>10025</v>
      </c>
      <c r="D7398" s="39">
        <v>1</v>
      </c>
      <c r="E7398" s="39"/>
      <c r="F7398" s="97" t="s">
        <v>5902</v>
      </c>
      <c r="G7398" s="39">
        <v>39121529</v>
      </c>
      <c r="H7398" s="634">
        <v>7859</v>
      </c>
      <c r="I7398" s="550" t="s">
        <v>364</v>
      </c>
      <c r="J7398" s="538">
        <v>44927</v>
      </c>
      <c r="K7398" s="550">
        <v>304</v>
      </c>
      <c r="L7398" s="51" t="s">
        <v>9350</v>
      </c>
    </row>
    <row r="7399" spans="1:12" hidden="1" x14ac:dyDescent="0.2">
      <c r="A7399" s="3">
        <v>7393</v>
      </c>
      <c r="B7399" s="51">
        <v>6325</v>
      </c>
      <c r="C7399" s="508" t="s">
        <v>10026</v>
      </c>
      <c r="D7399" s="39">
        <v>2</v>
      </c>
      <c r="E7399" s="39"/>
      <c r="F7399" s="97" t="s">
        <v>5902</v>
      </c>
      <c r="G7399" s="39">
        <v>39121439</v>
      </c>
      <c r="H7399" s="634">
        <v>35000</v>
      </c>
      <c r="I7399" s="550" t="s">
        <v>364</v>
      </c>
      <c r="J7399" s="538">
        <v>44927</v>
      </c>
      <c r="K7399" s="550">
        <v>304</v>
      </c>
      <c r="L7399" s="51" t="s">
        <v>9350</v>
      </c>
    </row>
    <row r="7400" spans="1:12" ht="38.25" hidden="1" x14ac:dyDescent="0.2">
      <c r="A7400" s="3">
        <v>7394</v>
      </c>
      <c r="B7400" s="51">
        <v>6325</v>
      </c>
      <c r="C7400" s="508" t="s">
        <v>10027</v>
      </c>
      <c r="D7400" s="39">
        <v>1</v>
      </c>
      <c r="E7400" s="39"/>
      <c r="F7400" s="97" t="s">
        <v>5902</v>
      </c>
      <c r="G7400" s="39">
        <v>30102005</v>
      </c>
      <c r="H7400" s="634">
        <v>65000.43</v>
      </c>
      <c r="I7400" s="550" t="s">
        <v>35</v>
      </c>
      <c r="J7400" s="538">
        <v>44927</v>
      </c>
      <c r="K7400" s="51">
        <v>314</v>
      </c>
      <c r="L7400" s="51" t="s">
        <v>9350</v>
      </c>
    </row>
    <row r="7401" spans="1:12" ht="25.5" hidden="1" x14ac:dyDescent="0.2">
      <c r="A7401" s="3">
        <v>7395</v>
      </c>
      <c r="B7401" s="51">
        <v>6325</v>
      </c>
      <c r="C7401" s="508" t="s">
        <v>10028</v>
      </c>
      <c r="D7401" s="39">
        <v>23</v>
      </c>
      <c r="E7401" s="39"/>
      <c r="F7401" s="97" t="s">
        <v>5902</v>
      </c>
      <c r="G7401" s="39">
        <v>31211904</v>
      </c>
      <c r="H7401" s="634">
        <v>26000</v>
      </c>
      <c r="I7401" s="51" t="s">
        <v>6168</v>
      </c>
      <c r="J7401" s="538">
        <v>44927</v>
      </c>
      <c r="K7401" s="51">
        <v>324</v>
      </c>
      <c r="L7401" s="51" t="s">
        <v>9350</v>
      </c>
    </row>
    <row r="7402" spans="1:12" ht="38.25" hidden="1" x14ac:dyDescent="0.2">
      <c r="A7402" s="3">
        <v>7396</v>
      </c>
      <c r="B7402" s="51">
        <v>6325</v>
      </c>
      <c r="C7402" s="508" t="s">
        <v>10029</v>
      </c>
      <c r="D7402" s="39">
        <v>2</v>
      </c>
      <c r="E7402" s="39"/>
      <c r="F7402" s="97" t="s">
        <v>5902</v>
      </c>
      <c r="G7402" s="39">
        <v>42295427</v>
      </c>
      <c r="H7402" s="634">
        <v>6450</v>
      </c>
      <c r="I7402" s="550" t="s">
        <v>3897</v>
      </c>
      <c r="J7402" s="538">
        <v>44927</v>
      </c>
      <c r="K7402" s="550">
        <v>354</v>
      </c>
      <c r="L7402" s="51" t="s">
        <v>9350</v>
      </c>
    </row>
    <row r="7403" spans="1:12" ht="25.5" hidden="1" x14ac:dyDescent="0.2">
      <c r="A7403" s="3">
        <v>7397</v>
      </c>
      <c r="B7403" s="51">
        <v>6325</v>
      </c>
      <c r="C7403" s="508" t="s">
        <v>10030</v>
      </c>
      <c r="D7403" s="39">
        <v>4</v>
      </c>
      <c r="E7403" s="39"/>
      <c r="F7403" s="97" t="s">
        <v>5902</v>
      </c>
      <c r="G7403" s="39">
        <v>26111702</v>
      </c>
      <c r="H7403" s="634">
        <v>5410</v>
      </c>
      <c r="I7403" s="51" t="s">
        <v>693</v>
      </c>
      <c r="J7403" s="538">
        <v>44927</v>
      </c>
      <c r="K7403" s="51">
        <v>364</v>
      </c>
      <c r="L7403" s="51" t="s">
        <v>9350</v>
      </c>
    </row>
    <row r="7404" spans="1:12" ht="38.25" hidden="1" x14ac:dyDescent="0.2">
      <c r="A7404" s="3">
        <v>7398</v>
      </c>
      <c r="B7404" s="51">
        <v>6325</v>
      </c>
      <c r="C7404" s="508" t="s">
        <v>9700</v>
      </c>
      <c r="D7404" s="39">
        <v>1</v>
      </c>
      <c r="E7404" s="39"/>
      <c r="F7404" s="97" t="s">
        <v>5902</v>
      </c>
      <c r="G7404" s="39">
        <v>31201503</v>
      </c>
      <c r="H7404" s="634">
        <v>1830</v>
      </c>
      <c r="I7404" s="51" t="s">
        <v>6168</v>
      </c>
      <c r="J7404" s="538">
        <v>44927</v>
      </c>
      <c r="K7404" s="550">
        <v>324</v>
      </c>
      <c r="L7404" s="51" t="s">
        <v>9350</v>
      </c>
    </row>
    <row r="7405" spans="1:12" ht="25.5" hidden="1" x14ac:dyDescent="0.2">
      <c r="A7405" s="3">
        <v>7399</v>
      </c>
      <c r="B7405" s="51">
        <v>6325</v>
      </c>
      <c r="C7405" s="508" t="s">
        <v>10031</v>
      </c>
      <c r="D7405" s="39">
        <v>17</v>
      </c>
      <c r="E7405" s="39"/>
      <c r="F7405" s="97" t="s">
        <v>5902</v>
      </c>
      <c r="G7405" s="39">
        <v>31211604</v>
      </c>
      <c r="H7405" s="634">
        <v>92586</v>
      </c>
      <c r="I7405" s="51" t="s">
        <v>306</v>
      </c>
      <c r="J7405" s="538">
        <v>44927</v>
      </c>
      <c r="K7405" s="51">
        <v>277</v>
      </c>
      <c r="L7405" s="51" t="s">
        <v>9350</v>
      </c>
    </row>
    <row r="7406" spans="1:12" hidden="1" x14ac:dyDescent="0.2">
      <c r="A7406" s="3">
        <v>7400</v>
      </c>
      <c r="B7406" s="51">
        <v>6325</v>
      </c>
      <c r="C7406" s="508" t="s">
        <v>10032</v>
      </c>
      <c r="D7406" s="39">
        <v>1</v>
      </c>
      <c r="E7406" s="39"/>
      <c r="F7406" s="97" t="s">
        <v>5902</v>
      </c>
      <c r="G7406" s="39">
        <v>31201525</v>
      </c>
      <c r="H7406" s="634">
        <v>2500</v>
      </c>
      <c r="I7406" s="51" t="s">
        <v>6168</v>
      </c>
      <c r="J7406" s="538">
        <v>44927</v>
      </c>
      <c r="K7406" s="550">
        <v>324</v>
      </c>
      <c r="L7406" s="51" t="s">
        <v>9350</v>
      </c>
    </row>
    <row r="7407" spans="1:12" ht="38.25" hidden="1" x14ac:dyDescent="0.2">
      <c r="A7407" s="3">
        <v>7401</v>
      </c>
      <c r="B7407" s="51">
        <v>6325</v>
      </c>
      <c r="C7407" s="508" t="s">
        <v>10033</v>
      </c>
      <c r="D7407" s="39">
        <v>2</v>
      </c>
      <c r="E7407" s="39"/>
      <c r="F7407" s="97" t="s">
        <v>5902</v>
      </c>
      <c r="G7407" s="39">
        <v>30102203</v>
      </c>
      <c r="H7407" s="634">
        <v>6085</v>
      </c>
      <c r="I7407" s="550" t="s">
        <v>35</v>
      </c>
      <c r="J7407" s="538">
        <v>44927</v>
      </c>
      <c r="K7407" s="51">
        <v>314</v>
      </c>
      <c r="L7407" s="51" t="s">
        <v>9350</v>
      </c>
    </row>
    <row r="7408" spans="1:12" ht="63.75" hidden="1" x14ac:dyDescent="0.2">
      <c r="A7408" s="3">
        <v>7402</v>
      </c>
      <c r="B7408" s="51">
        <v>6325</v>
      </c>
      <c r="C7408" s="508" t="s">
        <v>10034</v>
      </c>
      <c r="D7408" s="39" t="s">
        <v>9702</v>
      </c>
      <c r="E7408" s="39"/>
      <c r="F7408" s="97" t="s">
        <v>5902</v>
      </c>
      <c r="G7408" s="39">
        <v>13111201</v>
      </c>
      <c r="H7408" s="634">
        <v>11551</v>
      </c>
      <c r="I7408" s="51" t="s">
        <v>6168</v>
      </c>
      <c r="J7408" s="538">
        <v>44927</v>
      </c>
      <c r="K7408" s="550">
        <v>324</v>
      </c>
      <c r="L7408" s="51" t="s">
        <v>9350</v>
      </c>
    </row>
    <row r="7409" spans="1:12" ht="25.5" hidden="1" x14ac:dyDescent="0.2">
      <c r="A7409" s="3">
        <v>7403</v>
      </c>
      <c r="B7409" s="51">
        <v>6325</v>
      </c>
      <c r="C7409" s="508" t="s">
        <v>10035</v>
      </c>
      <c r="D7409" s="39">
        <v>1</v>
      </c>
      <c r="E7409" s="39"/>
      <c r="F7409" s="97" t="s">
        <v>5902</v>
      </c>
      <c r="G7409" s="39">
        <v>10191509</v>
      </c>
      <c r="H7409" s="634">
        <v>2500</v>
      </c>
      <c r="I7409" s="51" t="s">
        <v>4711</v>
      </c>
      <c r="J7409" s="538">
        <v>44927</v>
      </c>
      <c r="K7409" s="51">
        <v>278</v>
      </c>
      <c r="L7409" s="51" t="s">
        <v>9350</v>
      </c>
    </row>
    <row r="7410" spans="1:12" ht="38.25" hidden="1" x14ac:dyDescent="0.2">
      <c r="A7410" s="3">
        <v>7404</v>
      </c>
      <c r="B7410" s="51">
        <v>6325</v>
      </c>
      <c r="C7410" s="508" t="s">
        <v>10036</v>
      </c>
      <c r="D7410" s="39">
        <v>1</v>
      </c>
      <c r="E7410" s="39"/>
      <c r="F7410" s="97" t="s">
        <v>5902</v>
      </c>
      <c r="G7410" s="39">
        <v>39122250</v>
      </c>
      <c r="H7410" s="634">
        <v>58979.64</v>
      </c>
      <c r="I7410" s="550" t="s">
        <v>364</v>
      </c>
      <c r="J7410" s="538">
        <v>44927</v>
      </c>
      <c r="K7410" s="550">
        <v>304</v>
      </c>
      <c r="L7410" s="51" t="s">
        <v>9350</v>
      </c>
    </row>
    <row r="7411" spans="1:12" ht="25.5" hidden="1" x14ac:dyDescent="0.2">
      <c r="A7411" s="3">
        <v>7405</v>
      </c>
      <c r="B7411" s="51">
        <v>6325</v>
      </c>
      <c r="C7411" s="508" t="s">
        <v>10037</v>
      </c>
      <c r="D7411" s="39">
        <v>3</v>
      </c>
      <c r="E7411" s="39"/>
      <c r="F7411" s="97" t="s">
        <v>5902</v>
      </c>
      <c r="G7411" s="39">
        <v>31162207</v>
      </c>
      <c r="H7411" s="634">
        <v>1200</v>
      </c>
      <c r="I7411" s="550" t="s">
        <v>35</v>
      </c>
      <c r="J7411" s="538">
        <v>44927</v>
      </c>
      <c r="K7411" s="51">
        <v>314</v>
      </c>
      <c r="L7411" s="51" t="s">
        <v>9350</v>
      </c>
    </row>
    <row r="7412" spans="1:12" ht="38.25" hidden="1" x14ac:dyDescent="0.2">
      <c r="A7412" s="3">
        <v>7406</v>
      </c>
      <c r="B7412" s="51">
        <v>6325</v>
      </c>
      <c r="C7412" s="508" t="s">
        <v>10038</v>
      </c>
      <c r="D7412" s="39">
        <v>1</v>
      </c>
      <c r="E7412" s="39"/>
      <c r="F7412" s="97" t="s">
        <v>5902</v>
      </c>
      <c r="G7412" s="39">
        <v>82121701</v>
      </c>
      <c r="H7412" s="634">
        <v>14720</v>
      </c>
      <c r="I7412" s="51" t="s">
        <v>295</v>
      </c>
      <c r="J7412" s="538">
        <v>44927</v>
      </c>
      <c r="K7412" s="51">
        <v>250</v>
      </c>
      <c r="L7412" s="51" t="s">
        <v>9350</v>
      </c>
    </row>
    <row r="7413" spans="1:12" hidden="1" x14ac:dyDescent="0.2">
      <c r="A7413" s="3">
        <v>7407</v>
      </c>
      <c r="B7413" s="51">
        <v>6325</v>
      </c>
      <c r="C7413" s="508" t="s">
        <v>10039</v>
      </c>
      <c r="D7413" s="39">
        <v>4</v>
      </c>
      <c r="E7413" s="39"/>
      <c r="F7413" s="97" t="s">
        <v>5902</v>
      </c>
      <c r="G7413" s="39">
        <v>31161502</v>
      </c>
      <c r="H7413" s="634">
        <v>48769.65</v>
      </c>
      <c r="I7413" s="550" t="s">
        <v>35</v>
      </c>
      <c r="J7413" s="538">
        <v>44927</v>
      </c>
      <c r="K7413" s="550">
        <v>314</v>
      </c>
      <c r="L7413" s="51" t="s">
        <v>9350</v>
      </c>
    </row>
    <row r="7414" spans="1:12" ht="25.5" hidden="1" x14ac:dyDescent="0.2">
      <c r="A7414" s="3">
        <v>7408</v>
      </c>
      <c r="B7414" s="51">
        <v>6325</v>
      </c>
      <c r="C7414" s="508" t="s">
        <v>10040</v>
      </c>
      <c r="D7414" s="39">
        <v>3</v>
      </c>
      <c r="E7414" s="39"/>
      <c r="F7414" s="97" t="s">
        <v>5902</v>
      </c>
      <c r="G7414" s="39">
        <v>31201503</v>
      </c>
      <c r="H7414" s="634">
        <v>11395</v>
      </c>
      <c r="I7414" s="51" t="s">
        <v>6168</v>
      </c>
      <c r="J7414" s="538">
        <v>44927</v>
      </c>
      <c r="K7414" s="51">
        <v>324</v>
      </c>
      <c r="L7414" s="51" t="s">
        <v>9350</v>
      </c>
    </row>
    <row r="7415" spans="1:12" ht="25.5" hidden="1" x14ac:dyDescent="0.2">
      <c r="A7415" s="3">
        <v>7409</v>
      </c>
      <c r="B7415" s="51">
        <v>6325</v>
      </c>
      <c r="C7415" s="508" t="s">
        <v>10041</v>
      </c>
      <c r="D7415" s="39">
        <v>10</v>
      </c>
      <c r="E7415" s="39"/>
      <c r="F7415" s="97" t="s">
        <v>5902</v>
      </c>
      <c r="G7415" s="39">
        <v>31161520</v>
      </c>
      <c r="H7415" s="634">
        <v>3500</v>
      </c>
      <c r="I7415" s="550" t="s">
        <v>35</v>
      </c>
      <c r="J7415" s="538">
        <v>44927</v>
      </c>
      <c r="K7415" s="550">
        <v>314</v>
      </c>
      <c r="L7415" s="51" t="s">
        <v>9350</v>
      </c>
    </row>
    <row r="7416" spans="1:12" ht="25.5" hidden="1" x14ac:dyDescent="0.2">
      <c r="A7416" s="3">
        <v>7410</v>
      </c>
      <c r="B7416" s="51">
        <v>6325</v>
      </c>
      <c r="C7416" s="508" t="s">
        <v>10042</v>
      </c>
      <c r="D7416" s="39">
        <v>10</v>
      </c>
      <c r="E7416" s="39"/>
      <c r="F7416" s="97" t="s">
        <v>5902</v>
      </c>
      <c r="G7416" s="39">
        <v>31161520</v>
      </c>
      <c r="H7416" s="634">
        <v>2000</v>
      </c>
      <c r="I7416" s="550" t="s">
        <v>35</v>
      </c>
      <c r="J7416" s="538">
        <v>44927</v>
      </c>
      <c r="K7416" s="550">
        <v>314</v>
      </c>
      <c r="L7416" s="51" t="s">
        <v>9350</v>
      </c>
    </row>
    <row r="7417" spans="1:12" ht="25.5" hidden="1" x14ac:dyDescent="0.2">
      <c r="A7417" s="3">
        <v>7411</v>
      </c>
      <c r="B7417" s="51">
        <v>6325</v>
      </c>
      <c r="C7417" s="508" t="s">
        <v>10043</v>
      </c>
      <c r="D7417" s="39">
        <v>26</v>
      </c>
      <c r="E7417" s="39"/>
      <c r="F7417" s="97" t="s">
        <v>5902</v>
      </c>
      <c r="G7417" s="39">
        <v>31161709</v>
      </c>
      <c r="H7417" s="634">
        <v>8000</v>
      </c>
      <c r="I7417" s="550" t="s">
        <v>35</v>
      </c>
      <c r="J7417" s="538">
        <v>44927</v>
      </c>
      <c r="K7417" s="550">
        <v>314</v>
      </c>
      <c r="L7417" s="51" t="s">
        <v>9350</v>
      </c>
    </row>
    <row r="7418" spans="1:12" ht="38.25" hidden="1" x14ac:dyDescent="0.2">
      <c r="A7418" s="3">
        <v>7412</v>
      </c>
      <c r="B7418" s="51">
        <v>6325</v>
      </c>
      <c r="C7418" s="508" t="s">
        <v>10044</v>
      </c>
      <c r="D7418" s="39">
        <v>60</v>
      </c>
      <c r="E7418" s="39"/>
      <c r="F7418" s="97" t="s">
        <v>5902</v>
      </c>
      <c r="G7418" s="39">
        <v>31161807</v>
      </c>
      <c r="H7418" s="634">
        <v>6500</v>
      </c>
      <c r="I7418" s="550" t="s">
        <v>35</v>
      </c>
      <c r="J7418" s="538">
        <v>44927</v>
      </c>
      <c r="K7418" s="550">
        <v>314</v>
      </c>
      <c r="L7418" s="51" t="s">
        <v>9350</v>
      </c>
    </row>
    <row r="7419" spans="1:12" ht="25.5" hidden="1" x14ac:dyDescent="0.2">
      <c r="A7419" s="3">
        <v>7413</v>
      </c>
      <c r="B7419" s="51">
        <v>6325</v>
      </c>
      <c r="C7419" s="508" t="s">
        <v>10045</v>
      </c>
      <c r="D7419" s="39">
        <v>2</v>
      </c>
      <c r="E7419" s="39"/>
      <c r="F7419" s="97" t="s">
        <v>5902</v>
      </c>
      <c r="G7419" s="39">
        <v>27112841</v>
      </c>
      <c r="H7419" s="634">
        <v>3500</v>
      </c>
      <c r="I7419" s="550" t="s">
        <v>35</v>
      </c>
      <c r="J7419" s="538">
        <v>44927</v>
      </c>
      <c r="K7419" s="550">
        <v>314</v>
      </c>
      <c r="L7419" s="51" t="s">
        <v>9350</v>
      </c>
    </row>
    <row r="7420" spans="1:12" ht="25.5" hidden="1" x14ac:dyDescent="0.2">
      <c r="A7420" s="3">
        <v>7414</v>
      </c>
      <c r="B7420" s="51">
        <v>6325</v>
      </c>
      <c r="C7420" s="508" t="s">
        <v>10046</v>
      </c>
      <c r="D7420" s="39">
        <v>2</v>
      </c>
      <c r="E7420" s="39"/>
      <c r="F7420" s="97" t="s">
        <v>5902</v>
      </c>
      <c r="G7420" s="39">
        <v>27111538</v>
      </c>
      <c r="H7420" s="634">
        <v>3500</v>
      </c>
      <c r="I7420" s="550" t="s">
        <v>35</v>
      </c>
      <c r="J7420" s="538">
        <v>44927</v>
      </c>
      <c r="K7420" s="550">
        <v>314</v>
      </c>
      <c r="L7420" s="51" t="s">
        <v>9350</v>
      </c>
    </row>
    <row r="7421" spans="1:12" ht="25.5" hidden="1" x14ac:dyDescent="0.2">
      <c r="A7421" s="3">
        <v>7415</v>
      </c>
      <c r="B7421" s="51">
        <v>6325</v>
      </c>
      <c r="C7421" s="508" t="s">
        <v>9732</v>
      </c>
      <c r="D7421" s="39">
        <v>1</v>
      </c>
      <c r="E7421" s="39"/>
      <c r="F7421" s="97" t="s">
        <v>5902</v>
      </c>
      <c r="G7421" s="39">
        <v>27112841</v>
      </c>
      <c r="H7421" s="634">
        <v>2000</v>
      </c>
      <c r="I7421" s="550" t="s">
        <v>35</v>
      </c>
      <c r="J7421" s="538">
        <v>44927</v>
      </c>
      <c r="K7421" s="550">
        <v>314</v>
      </c>
      <c r="L7421" s="51" t="s">
        <v>9350</v>
      </c>
    </row>
    <row r="7422" spans="1:12" ht="38.25" hidden="1" x14ac:dyDescent="0.2">
      <c r="A7422" s="3">
        <v>7416</v>
      </c>
      <c r="B7422" s="51">
        <v>6325</v>
      </c>
      <c r="C7422" s="508" t="s">
        <v>10047</v>
      </c>
      <c r="D7422" s="39">
        <v>30</v>
      </c>
      <c r="E7422" s="39"/>
      <c r="F7422" s="97" t="s">
        <v>5902</v>
      </c>
      <c r="G7422" s="39">
        <v>31161727</v>
      </c>
      <c r="H7422" s="634">
        <v>14000</v>
      </c>
      <c r="I7422" s="550" t="s">
        <v>35</v>
      </c>
      <c r="J7422" s="538">
        <v>44927</v>
      </c>
      <c r="K7422" s="550">
        <v>314</v>
      </c>
      <c r="L7422" s="51" t="s">
        <v>9350</v>
      </c>
    </row>
    <row r="7423" spans="1:12" ht="25.5" hidden="1" x14ac:dyDescent="0.2">
      <c r="A7423" s="3">
        <v>7417</v>
      </c>
      <c r="B7423" s="51">
        <v>6325</v>
      </c>
      <c r="C7423" s="508" t="s">
        <v>10048</v>
      </c>
      <c r="D7423" s="39">
        <v>3</v>
      </c>
      <c r="E7423" s="39"/>
      <c r="F7423" s="97" t="s">
        <v>5902</v>
      </c>
      <c r="G7423" s="39">
        <v>27112841</v>
      </c>
      <c r="H7423" s="634">
        <v>4500</v>
      </c>
      <c r="I7423" s="550" t="s">
        <v>35</v>
      </c>
      <c r="J7423" s="538">
        <v>44927</v>
      </c>
      <c r="K7423" s="550">
        <v>314</v>
      </c>
      <c r="L7423" s="51" t="s">
        <v>9350</v>
      </c>
    </row>
    <row r="7424" spans="1:12" ht="25.5" hidden="1" x14ac:dyDescent="0.2">
      <c r="A7424" s="3">
        <v>7418</v>
      </c>
      <c r="B7424" s="51">
        <v>6325</v>
      </c>
      <c r="C7424" s="508" t="s">
        <v>9746</v>
      </c>
      <c r="D7424" s="39">
        <v>24</v>
      </c>
      <c r="E7424" s="39"/>
      <c r="F7424" s="97" t="s">
        <v>5902</v>
      </c>
      <c r="G7424" s="39">
        <v>31161509</v>
      </c>
      <c r="H7424" s="634">
        <v>4640</v>
      </c>
      <c r="I7424" s="550" t="s">
        <v>35</v>
      </c>
      <c r="J7424" s="538">
        <v>44927</v>
      </c>
      <c r="K7424" s="550">
        <v>314</v>
      </c>
      <c r="L7424" s="51" t="s">
        <v>9350</v>
      </c>
    </row>
    <row r="7425" spans="1:12" ht="38.25" hidden="1" x14ac:dyDescent="0.2">
      <c r="A7425" s="3">
        <v>7419</v>
      </c>
      <c r="B7425" s="51">
        <v>6325</v>
      </c>
      <c r="C7425" s="508" t="s">
        <v>10049</v>
      </c>
      <c r="D7425" s="39">
        <v>1</v>
      </c>
      <c r="E7425" s="39"/>
      <c r="F7425" s="97" t="s">
        <v>5902</v>
      </c>
      <c r="G7425" s="39">
        <v>39121326</v>
      </c>
      <c r="H7425" s="634">
        <v>12000</v>
      </c>
      <c r="I7425" s="550" t="s">
        <v>364</v>
      </c>
      <c r="J7425" s="538">
        <v>44927</v>
      </c>
      <c r="K7425" s="550">
        <v>304</v>
      </c>
      <c r="L7425" s="51" t="s">
        <v>9350</v>
      </c>
    </row>
    <row r="7426" spans="1:12" ht="25.5" hidden="1" x14ac:dyDescent="0.2">
      <c r="A7426" s="3">
        <v>7420</v>
      </c>
      <c r="B7426" s="51">
        <v>6325</v>
      </c>
      <c r="C7426" s="508" t="s">
        <v>10050</v>
      </c>
      <c r="D7426" s="39">
        <v>1</v>
      </c>
      <c r="E7426" s="39"/>
      <c r="F7426" s="97" t="s">
        <v>5902</v>
      </c>
      <c r="G7426" s="39">
        <v>39101699</v>
      </c>
      <c r="H7426" s="634">
        <v>20700</v>
      </c>
      <c r="I7426" s="550" t="s">
        <v>364</v>
      </c>
      <c r="J7426" s="538">
        <v>44927</v>
      </c>
      <c r="K7426" s="550">
        <v>304</v>
      </c>
      <c r="L7426" s="51" t="s">
        <v>9350</v>
      </c>
    </row>
    <row r="7427" spans="1:12" hidden="1" x14ac:dyDescent="0.2">
      <c r="A7427" s="3">
        <v>7421</v>
      </c>
      <c r="B7427" s="51">
        <v>6325</v>
      </c>
      <c r="C7427" s="508" t="s">
        <v>10051</v>
      </c>
      <c r="D7427" s="39" t="s">
        <v>10052</v>
      </c>
      <c r="E7427" s="39"/>
      <c r="F7427" s="97" t="s">
        <v>5902</v>
      </c>
      <c r="G7427" s="39">
        <v>15101505</v>
      </c>
      <c r="H7427" s="634">
        <v>22402</v>
      </c>
      <c r="I7427" s="550" t="s">
        <v>4710</v>
      </c>
      <c r="J7427" s="538">
        <v>44927</v>
      </c>
      <c r="K7427" s="550">
        <v>264</v>
      </c>
      <c r="L7427" s="51" t="s">
        <v>9350</v>
      </c>
    </row>
    <row r="7428" spans="1:12" ht="25.5" hidden="1" x14ac:dyDescent="0.2">
      <c r="A7428" s="3">
        <v>7422</v>
      </c>
      <c r="B7428" s="51">
        <v>6325</v>
      </c>
      <c r="C7428" s="508" t="s">
        <v>10053</v>
      </c>
      <c r="D7428" s="39">
        <v>3</v>
      </c>
      <c r="E7428" s="39"/>
      <c r="F7428" s="97" t="s">
        <v>5902</v>
      </c>
      <c r="G7428" s="39">
        <v>39121439</v>
      </c>
      <c r="H7428" s="634">
        <v>8500</v>
      </c>
      <c r="I7428" s="550" t="s">
        <v>364</v>
      </c>
      <c r="J7428" s="538">
        <v>44927</v>
      </c>
      <c r="K7428" s="550">
        <v>304</v>
      </c>
      <c r="L7428" s="51" t="s">
        <v>9350</v>
      </c>
    </row>
    <row r="7429" spans="1:12" ht="25.5" hidden="1" x14ac:dyDescent="0.2">
      <c r="A7429" s="3">
        <v>7423</v>
      </c>
      <c r="B7429" s="51">
        <v>6325</v>
      </c>
      <c r="C7429" s="508" t="s">
        <v>10054</v>
      </c>
      <c r="D7429" s="39">
        <v>21</v>
      </c>
      <c r="E7429" s="39"/>
      <c r="F7429" s="97" t="s">
        <v>5902</v>
      </c>
      <c r="G7429" s="39">
        <v>39121434</v>
      </c>
      <c r="H7429" s="634">
        <v>28634.959999999999</v>
      </c>
      <c r="I7429" s="550" t="s">
        <v>364</v>
      </c>
      <c r="J7429" s="538">
        <v>44927</v>
      </c>
      <c r="K7429" s="550">
        <v>304</v>
      </c>
      <c r="L7429" s="51" t="s">
        <v>9350</v>
      </c>
    </row>
    <row r="7430" spans="1:12" ht="38.25" hidden="1" x14ac:dyDescent="0.2">
      <c r="A7430" s="3">
        <v>7424</v>
      </c>
      <c r="B7430" s="51">
        <v>6325</v>
      </c>
      <c r="C7430" s="508" t="s">
        <v>10055</v>
      </c>
      <c r="D7430" s="39">
        <v>21</v>
      </c>
      <c r="E7430" s="39"/>
      <c r="F7430" s="97" t="s">
        <v>5902</v>
      </c>
      <c r="G7430" s="39">
        <v>40183002</v>
      </c>
      <c r="H7430" s="634">
        <v>58000</v>
      </c>
      <c r="I7430" s="550" t="s">
        <v>364</v>
      </c>
      <c r="J7430" s="538">
        <v>44927</v>
      </c>
      <c r="K7430" s="550">
        <v>304</v>
      </c>
      <c r="L7430" s="51" t="s">
        <v>9350</v>
      </c>
    </row>
    <row r="7431" spans="1:12" ht="25.5" hidden="1" x14ac:dyDescent="0.2">
      <c r="A7431" s="3">
        <v>7425</v>
      </c>
      <c r="B7431" s="51">
        <v>6325</v>
      </c>
      <c r="C7431" s="508" t="s">
        <v>10056</v>
      </c>
      <c r="D7431" s="39">
        <v>1</v>
      </c>
      <c r="E7431" s="39"/>
      <c r="F7431" s="97" t="s">
        <v>5902</v>
      </c>
      <c r="G7431" s="39">
        <v>39121603</v>
      </c>
      <c r="H7431" s="634">
        <v>126500</v>
      </c>
      <c r="I7431" s="550" t="s">
        <v>364</v>
      </c>
      <c r="J7431" s="538">
        <v>44927</v>
      </c>
      <c r="K7431" s="550">
        <v>304</v>
      </c>
      <c r="L7431" s="51" t="s">
        <v>9350</v>
      </c>
    </row>
    <row r="7432" spans="1:12" ht="51" hidden="1" x14ac:dyDescent="0.2">
      <c r="A7432" s="3">
        <v>7426</v>
      </c>
      <c r="B7432" s="51">
        <v>6325</v>
      </c>
      <c r="C7432" s="508" t="s">
        <v>10057</v>
      </c>
      <c r="D7432" s="39">
        <v>5</v>
      </c>
      <c r="E7432" s="39"/>
      <c r="F7432" s="97" t="s">
        <v>5902</v>
      </c>
      <c r="G7432" s="39">
        <v>39111709</v>
      </c>
      <c r="H7432" s="634">
        <v>72377</v>
      </c>
      <c r="I7432" s="550" t="s">
        <v>35</v>
      </c>
      <c r="J7432" s="538">
        <v>44927</v>
      </c>
      <c r="K7432" s="51">
        <v>304</v>
      </c>
      <c r="L7432" s="51" t="s">
        <v>9350</v>
      </c>
    </row>
    <row r="7433" spans="1:12" ht="38.25" hidden="1" x14ac:dyDescent="0.2">
      <c r="A7433" s="3">
        <v>7427</v>
      </c>
      <c r="B7433" s="51">
        <v>6325</v>
      </c>
      <c r="C7433" s="508" t="s">
        <v>10058</v>
      </c>
      <c r="D7433" s="39">
        <v>1</v>
      </c>
      <c r="E7433" s="39"/>
      <c r="F7433" s="97" t="s">
        <v>5902</v>
      </c>
      <c r="G7433" s="39">
        <v>39121708</v>
      </c>
      <c r="H7433" s="634">
        <v>2500</v>
      </c>
      <c r="I7433" s="550" t="s">
        <v>364</v>
      </c>
      <c r="J7433" s="538">
        <v>44927</v>
      </c>
      <c r="K7433" s="550">
        <v>304</v>
      </c>
      <c r="L7433" s="51" t="s">
        <v>9350</v>
      </c>
    </row>
    <row r="7434" spans="1:12" ht="25.5" hidden="1" x14ac:dyDescent="0.2">
      <c r="A7434" s="3">
        <v>7428</v>
      </c>
      <c r="B7434" s="51">
        <v>6325</v>
      </c>
      <c r="C7434" s="508" t="s">
        <v>10059</v>
      </c>
      <c r="D7434" s="39">
        <v>3</v>
      </c>
      <c r="E7434" s="39"/>
      <c r="F7434" s="97" t="s">
        <v>5902</v>
      </c>
      <c r="G7434" s="39">
        <v>39131711</v>
      </c>
      <c r="H7434" s="634">
        <v>2000</v>
      </c>
      <c r="I7434" s="550" t="s">
        <v>364</v>
      </c>
      <c r="J7434" s="538">
        <v>44927</v>
      </c>
      <c r="K7434" s="550">
        <v>304</v>
      </c>
      <c r="L7434" s="51" t="s">
        <v>9350</v>
      </c>
    </row>
    <row r="7435" spans="1:12" hidden="1" x14ac:dyDescent="0.2">
      <c r="A7435" s="3">
        <v>7429</v>
      </c>
      <c r="B7435" s="51">
        <v>6325</v>
      </c>
      <c r="C7435" s="508" t="s">
        <v>9786</v>
      </c>
      <c r="D7435" s="39">
        <v>60</v>
      </c>
      <c r="E7435" s="39"/>
      <c r="F7435" s="97" t="s">
        <v>5902</v>
      </c>
      <c r="G7435" s="39">
        <v>39121613</v>
      </c>
      <c r="H7435" s="634">
        <v>12500</v>
      </c>
      <c r="I7435" s="550" t="s">
        <v>364</v>
      </c>
      <c r="J7435" s="538">
        <v>44927</v>
      </c>
      <c r="K7435" s="550">
        <v>304</v>
      </c>
      <c r="L7435" s="51" t="s">
        <v>9350</v>
      </c>
    </row>
    <row r="7436" spans="1:12" ht="25.5" hidden="1" x14ac:dyDescent="0.2">
      <c r="A7436" s="3">
        <v>7430</v>
      </c>
      <c r="B7436" s="51">
        <v>6325</v>
      </c>
      <c r="C7436" s="508" t="s">
        <v>10060</v>
      </c>
      <c r="D7436" s="39">
        <v>7</v>
      </c>
      <c r="E7436" s="39"/>
      <c r="F7436" s="97" t="s">
        <v>5902</v>
      </c>
      <c r="G7436" s="39">
        <v>39131711</v>
      </c>
      <c r="H7436" s="634">
        <v>20500</v>
      </c>
      <c r="I7436" s="550" t="s">
        <v>364</v>
      </c>
      <c r="J7436" s="538">
        <v>44927</v>
      </c>
      <c r="K7436" s="550">
        <v>304</v>
      </c>
      <c r="L7436" s="51" t="s">
        <v>9350</v>
      </c>
    </row>
    <row r="7437" spans="1:12" ht="25.5" hidden="1" x14ac:dyDescent="0.2">
      <c r="A7437" s="3">
        <v>7431</v>
      </c>
      <c r="B7437" s="51">
        <v>6325</v>
      </c>
      <c r="C7437" s="508" t="s">
        <v>10061</v>
      </c>
      <c r="D7437" s="39">
        <v>25</v>
      </c>
      <c r="E7437" s="39"/>
      <c r="F7437" s="97" t="s">
        <v>5902</v>
      </c>
      <c r="G7437" s="39">
        <v>30102515</v>
      </c>
      <c r="H7437" s="634">
        <v>35000</v>
      </c>
      <c r="I7437" s="550" t="s">
        <v>364</v>
      </c>
      <c r="J7437" s="538">
        <v>44927</v>
      </c>
      <c r="K7437" s="550">
        <v>304</v>
      </c>
      <c r="L7437" s="51" t="s">
        <v>9350</v>
      </c>
    </row>
    <row r="7438" spans="1:12" ht="25.5" hidden="1" x14ac:dyDescent="0.2">
      <c r="A7438" s="3">
        <v>7432</v>
      </c>
      <c r="B7438" s="51">
        <v>6325</v>
      </c>
      <c r="C7438" s="508" t="s">
        <v>10062</v>
      </c>
      <c r="D7438" s="39">
        <v>4</v>
      </c>
      <c r="E7438" s="39"/>
      <c r="F7438" s="97" t="s">
        <v>5902</v>
      </c>
      <c r="G7438" s="39">
        <v>39121603</v>
      </c>
      <c r="H7438" s="634">
        <v>45000</v>
      </c>
      <c r="I7438" s="550" t="s">
        <v>364</v>
      </c>
      <c r="J7438" s="538">
        <v>44927</v>
      </c>
      <c r="K7438" s="550">
        <v>304</v>
      </c>
      <c r="L7438" s="51" t="s">
        <v>9350</v>
      </c>
    </row>
    <row r="7439" spans="1:12" ht="25.5" hidden="1" x14ac:dyDescent="0.2">
      <c r="A7439" s="3">
        <v>7433</v>
      </c>
      <c r="B7439" s="51">
        <v>6325</v>
      </c>
      <c r="C7439" s="508" t="s">
        <v>10063</v>
      </c>
      <c r="D7439" s="39">
        <v>1</v>
      </c>
      <c r="E7439" s="39"/>
      <c r="F7439" s="97" t="s">
        <v>5902</v>
      </c>
      <c r="G7439" s="39">
        <v>39121603</v>
      </c>
      <c r="H7439" s="634">
        <v>25000</v>
      </c>
      <c r="I7439" s="550" t="s">
        <v>364</v>
      </c>
      <c r="J7439" s="538">
        <v>44927</v>
      </c>
      <c r="K7439" s="550">
        <v>304</v>
      </c>
      <c r="L7439" s="51" t="s">
        <v>9350</v>
      </c>
    </row>
    <row r="7440" spans="1:12" ht="38.25" hidden="1" x14ac:dyDescent="0.2">
      <c r="A7440" s="3">
        <v>7434</v>
      </c>
      <c r="B7440" s="51">
        <v>6325</v>
      </c>
      <c r="C7440" s="508" t="s">
        <v>10064</v>
      </c>
      <c r="D7440" s="39">
        <v>12</v>
      </c>
      <c r="E7440" s="39"/>
      <c r="F7440" s="97" t="s">
        <v>5902</v>
      </c>
      <c r="G7440" s="39">
        <v>31161520</v>
      </c>
      <c r="H7440" s="634">
        <v>21185.47</v>
      </c>
      <c r="I7440" s="550" t="s">
        <v>35</v>
      </c>
      <c r="J7440" s="538">
        <v>44927</v>
      </c>
      <c r="K7440" s="51">
        <v>314</v>
      </c>
      <c r="L7440" s="51" t="s">
        <v>9350</v>
      </c>
    </row>
    <row r="7441" spans="1:12" ht="25.5" hidden="1" x14ac:dyDescent="0.2">
      <c r="A7441" s="3">
        <v>7435</v>
      </c>
      <c r="B7441" s="51">
        <v>6325</v>
      </c>
      <c r="C7441" s="508" t="s">
        <v>10065</v>
      </c>
      <c r="D7441" s="39">
        <v>12</v>
      </c>
      <c r="E7441" s="39"/>
      <c r="F7441" s="97" t="s">
        <v>5902</v>
      </c>
      <c r="G7441" s="39">
        <v>31161520</v>
      </c>
      <c r="H7441" s="634">
        <v>4500</v>
      </c>
      <c r="I7441" s="550" t="s">
        <v>35</v>
      </c>
      <c r="J7441" s="538">
        <v>44927</v>
      </c>
      <c r="K7441" s="51">
        <v>314</v>
      </c>
      <c r="L7441" s="51" t="s">
        <v>9350</v>
      </c>
    </row>
    <row r="7442" spans="1:12" ht="25.5" hidden="1" x14ac:dyDescent="0.2">
      <c r="A7442" s="3">
        <v>7436</v>
      </c>
      <c r="B7442" s="51">
        <v>6325</v>
      </c>
      <c r="C7442" s="508" t="s">
        <v>10066</v>
      </c>
      <c r="D7442" s="39">
        <v>25</v>
      </c>
      <c r="E7442" s="39"/>
      <c r="F7442" s="97" t="s">
        <v>5902</v>
      </c>
      <c r="G7442" s="39">
        <v>31161727</v>
      </c>
      <c r="H7442" s="634">
        <v>18000</v>
      </c>
      <c r="I7442" s="550" t="s">
        <v>35</v>
      </c>
      <c r="J7442" s="538">
        <v>44927</v>
      </c>
      <c r="K7442" s="550">
        <v>314</v>
      </c>
      <c r="L7442" s="51" t="s">
        <v>9350</v>
      </c>
    </row>
    <row r="7443" spans="1:12" ht="38.25" hidden="1" x14ac:dyDescent="0.2">
      <c r="A7443" s="3">
        <v>7437</v>
      </c>
      <c r="B7443" s="51">
        <v>6325</v>
      </c>
      <c r="C7443" s="508" t="s">
        <v>10067</v>
      </c>
      <c r="D7443" s="39">
        <v>35</v>
      </c>
      <c r="E7443" s="39"/>
      <c r="F7443" s="97" t="s">
        <v>5902</v>
      </c>
      <c r="G7443" s="39">
        <v>31161837</v>
      </c>
      <c r="H7443" s="634">
        <v>8000</v>
      </c>
      <c r="I7443" s="550" t="s">
        <v>35</v>
      </c>
      <c r="J7443" s="538">
        <v>44927</v>
      </c>
      <c r="K7443" s="550">
        <v>314</v>
      </c>
      <c r="L7443" s="51" t="s">
        <v>9350</v>
      </c>
    </row>
    <row r="7444" spans="1:12" ht="25.5" hidden="1" x14ac:dyDescent="0.2">
      <c r="A7444" s="3">
        <v>7438</v>
      </c>
      <c r="B7444" s="51">
        <v>6325</v>
      </c>
      <c r="C7444" s="508" t="s">
        <v>10068</v>
      </c>
      <c r="D7444" s="39">
        <v>10</v>
      </c>
      <c r="E7444" s="39"/>
      <c r="F7444" s="97" t="s">
        <v>5902</v>
      </c>
      <c r="G7444" s="39">
        <v>31161727</v>
      </c>
      <c r="H7444" s="634">
        <v>10000</v>
      </c>
      <c r="I7444" s="550" t="s">
        <v>35</v>
      </c>
      <c r="J7444" s="538">
        <v>44927</v>
      </c>
      <c r="K7444" s="550">
        <v>314</v>
      </c>
      <c r="L7444" s="51" t="s">
        <v>9350</v>
      </c>
    </row>
    <row r="7445" spans="1:12" ht="25.5" hidden="1" x14ac:dyDescent="0.2">
      <c r="A7445" s="3">
        <v>7439</v>
      </c>
      <c r="B7445" s="51">
        <v>6325</v>
      </c>
      <c r="C7445" s="508" t="s">
        <v>10069</v>
      </c>
      <c r="D7445" s="39">
        <v>25</v>
      </c>
      <c r="E7445" s="39"/>
      <c r="F7445" s="97" t="s">
        <v>5902</v>
      </c>
      <c r="G7445" s="39">
        <v>31161727</v>
      </c>
      <c r="H7445" s="634">
        <v>25000</v>
      </c>
      <c r="I7445" s="550" t="s">
        <v>35</v>
      </c>
      <c r="J7445" s="538">
        <v>44927</v>
      </c>
      <c r="K7445" s="550">
        <v>314</v>
      </c>
      <c r="L7445" s="51" t="s">
        <v>9350</v>
      </c>
    </row>
    <row r="7446" spans="1:12" ht="38.25" hidden="1" x14ac:dyDescent="0.2">
      <c r="A7446" s="3">
        <v>7440</v>
      </c>
      <c r="B7446" s="51">
        <v>6325</v>
      </c>
      <c r="C7446" s="508" t="s">
        <v>10070</v>
      </c>
      <c r="D7446" s="39">
        <v>4</v>
      </c>
      <c r="E7446" s="39"/>
      <c r="F7446" s="97" t="s">
        <v>5902</v>
      </c>
      <c r="G7446" s="39">
        <v>31161520</v>
      </c>
      <c r="H7446" s="634">
        <v>1910</v>
      </c>
      <c r="I7446" s="550" t="s">
        <v>35</v>
      </c>
      <c r="J7446" s="538">
        <v>44927</v>
      </c>
      <c r="K7446" s="51">
        <v>314</v>
      </c>
      <c r="L7446" s="51" t="s">
        <v>9350</v>
      </c>
    </row>
    <row r="7447" spans="1:12" ht="25.5" hidden="1" x14ac:dyDescent="0.2">
      <c r="A7447" s="3">
        <v>7441</v>
      </c>
      <c r="B7447" s="51">
        <v>6325</v>
      </c>
      <c r="C7447" s="508" t="s">
        <v>10071</v>
      </c>
      <c r="D7447" s="39">
        <v>4</v>
      </c>
      <c r="E7447" s="39"/>
      <c r="F7447" s="97" t="s">
        <v>5902</v>
      </c>
      <c r="G7447" s="39">
        <v>31161837</v>
      </c>
      <c r="H7447" s="634">
        <v>3000</v>
      </c>
      <c r="I7447" s="550" t="s">
        <v>35</v>
      </c>
      <c r="J7447" s="538">
        <v>44927</v>
      </c>
      <c r="K7447" s="51">
        <v>314</v>
      </c>
      <c r="L7447" s="51" t="s">
        <v>9350</v>
      </c>
    </row>
    <row r="7448" spans="1:12" ht="25.5" hidden="1" x14ac:dyDescent="0.2">
      <c r="A7448" s="3">
        <v>7442</v>
      </c>
      <c r="B7448" s="51">
        <v>6325</v>
      </c>
      <c r="C7448" s="508" t="s">
        <v>10072</v>
      </c>
      <c r="D7448" s="39">
        <v>10</v>
      </c>
      <c r="E7448" s="39"/>
      <c r="F7448" s="97" t="s">
        <v>5902</v>
      </c>
      <c r="G7448" s="39">
        <v>27112838</v>
      </c>
      <c r="H7448" s="634">
        <v>135350</v>
      </c>
      <c r="I7448" s="550" t="s">
        <v>35</v>
      </c>
      <c r="J7448" s="538">
        <v>44927</v>
      </c>
      <c r="K7448" s="550">
        <v>314</v>
      </c>
      <c r="L7448" s="51" t="s">
        <v>9350</v>
      </c>
    </row>
    <row r="7449" spans="1:12" ht="25.5" hidden="1" x14ac:dyDescent="0.2">
      <c r="A7449" s="3">
        <v>7443</v>
      </c>
      <c r="B7449" s="51">
        <v>6325</v>
      </c>
      <c r="C7449" s="508" t="s">
        <v>10073</v>
      </c>
      <c r="D7449" s="39">
        <v>3</v>
      </c>
      <c r="E7449" s="39"/>
      <c r="F7449" s="97" t="s">
        <v>5902</v>
      </c>
      <c r="G7449" s="39">
        <v>31211701</v>
      </c>
      <c r="H7449" s="634">
        <v>79350</v>
      </c>
      <c r="I7449" s="51" t="s">
        <v>306</v>
      </c>
      <c r="J7449" s="538">
        <v>44927</v>
      </c>
      <c r="K7449" s="550">
        <v>277</v>
      </c>
      <c r="L7449" s="51" t="s">
        <v>9350</v>
      </c>
    </row>
    <row r="7450" spans="1:12" ht="25.5" hidden="1" x14ac:dyDescent="0.2">
      <c r="A7450" s="3">
        <v>7444</v>
      </c>
      <c r="B7450" s="51">
        <v>6325</v>
      </c>
      <c r="C7450" s="508" t="s">
        <v>10074</v>
      </c>
      <c r="D7450" s="39">
        <v>4</v>
      </c>
      <c r="E7450" s="39"/>
      <c r="F7450" s="97" t="s">
        <v>5902</v>
      </c>
      <c r="G7450" s="39">
        <v>47131810</v>
      </c>
      <c r="H7450" s="634">
        <v>3580</v>
      </c>
      <c r="I7450" s="550" t="s">
        <v>3897</v>
      </c>
      <c r="J7450" s="538">
        <v>44927</v>
      </c>
      <c r="K7450" s="550">
        <v>354</v>
      </c>
      <c r="L7450" s="51" t="s">
        <v>9350</v>
      </c>
    </row>
    <row r="7451" spans="1:12" ht="63.75" hidden="1" x14ac:dyDescent="0.2">
      <c r="A7451" s="3">
        <v>7445</v>
      </c>
      <c r="B7451" s="51">
        <v>6325</v>
      </c>
      <c r="C7451" s="508" t="s">
        <v>10075</v>
      </c>
      <c r="D7451" s="39">
        <v>10</v>
      </c>
      <c r="E7451" s="39"/>
      <c r="F7451" s="97" t="s">
        <v>5902</v>
      </c>
      <c r="G7451" s="39">
        <v>23271811</v>
      </c>
      <c r="H7451" s="634">
        <v>142662.22</v>
      </c>
      <c r="I7451" s="550" t="s">
        <v>364</v>
      </c>
      <c r="J7451" s="538">
        <v>44927</v>
      </c>
      <c r="K7451" s="550">
        <v>304</v>
      </c>
      <c r="L7451" s="51" t="s">
        <v>9350</v>
      </c>
    </row>
    <row r="7452" spans="1:12" ht="51" hidden="1" x14ac:dyDescent="0.2">
      <c r="A7452" s="3">
        <v>7446</v>
      </c>
      <c r="B7452" s="51">
        <v>6325</v>
      </c>
      <c r="C7452" s="508" t="s">
        <v>10076</v>
      </c>
      <c r="D7452" s="39">
        <v>1</v>
      </c>
      <c r="E7452" s="39"/>
      <c r="F7452" s="97" t="s">
        <v>5902</v>
      </c>
      <c r="G7452" s="39">
        <v>23161606</v>
      </c>
      <c r="H7452" s="634">
        <v>68817.850000000006</v>
      </c>
      <c r="I7452" s="51" t="s">
        <v>6168</v>
      </c>
      <c r="J7452" s="538">
        <v>44927</v>
      </c>
      <c r="K7452" s="550">
        <v>324</v>
      </c>
      <c r="L7452" s="51" t="s">
        <v>9350</v>
      </c>
    </row>
    <row r="7453" spans="1:12" ht="38.25" hidden="1" x14ac:dyDescent="0.2">
      <c r="A7453" s="3">
        <v>7447</v>
      </c>
      <c r="B7453" s="51">
        <v>6325</v>
      </c>
      <c r="C7453" s="508" t="s">
        <v>10077</v>
      </c>
      <c r="D7453" s="39">
        <v>10</v>
      </c>
      <c r="E7453" s="39"/>
      <c r="F7453" s="97" t="s">
        <v>5902</v>
      </c>
      <c r="G7453" s="39">
        <v>23271806</v>
      </c>
      <c r="H7453" s="634">
        <v>42500</v>
      </c>
      <c r="I7453" s="51" t="s">
        <v>6168</v>
      </c>
      <c r="J7453" s="538">
        <v>44927</v>
      </c>
      <c r="K7453" s="51">
        <v>324</v>
      </c>
      <c r="L7453" s="51" t="s">
        <v>9350</v>
      </c>
    </row>
    <row r="7454" spans="1:12" ht="38.25" hidden="1" x14ac:dyDescent="0.2">
      <c r="A7454" s="3">
        <v>7448</v>
      </c>
      <c r="B7454" s="51">
        <v>6325</v>
      </c>
      <c r="C7454" s="508" t="s">
        <v>10078</v>
      </c>
      <c r="D7454" s="39">
        <v>3</v>
      </c>
      <c r="E7454" s="39"/>
      <c r="F7454" s="97" t="s">
        <v>5902</v>
      </c>
      <c r="G7454" s="39">
        <v>31201503</v>
      </c>
      <c r="H7454" s="634">
        <v>17370.34</v>
      </c>
      <c r="I7454" s="51" t="s">
        <v>6168</v>
      </c>
      <c r="J7454" s="538">
        <v>44927</v>
      </c>
      <c r="K7454" s="550">
        <v>324</v>
      </c>
      <c r="L7454" s="51" t="s">
        <v>9350</v>
      </c>
    </row>
    <row r="7455" spans="1:12" ht="25.5" hidden="1" x14ac:dyDescent="0.2">
      <c r="A7455" s="3">
        <v>7449</v>
      </c>
      <c r="B7455" s="51">
        <v>6325</v>
      </c>
      <c r="C7455" s="508" t="s">
        <v>10079</v>
      </c>
      <c r="D7455" s="39">
        <v>2</v>
      </c>
      <c r="E7455" s="39"/>
      <c r="F7455" s="97" t="s">
        <v>5902</v>
      </c>
      <c r="G7455" s="39">
        <v>31191506</v>
      </c>
      <c r="H7455" s="634">
        <v>6000</v>
      </c>
      <c r="I7455" s="550" t="s">
        <v>35</v>
      </c>
      <c r="J7455" s="538">
        <v>44927</v>
      </c>
      <c r="K7455" s="550">
        <v>314</v>
      </c>
      <c r="L7455" s="51" t="s">
        <v>9350</v>
      </c>
    </row>
    <row r="7456" spans="1:12" hidden="1" x14ac:dyDescent="0.2">
      <c r="A7456" s="3">
        <v>7450</v>
      </c>
      <c r="B7456" s="51">
        <v>6325</v>
      </c>
      <c r="C7456" s="508" t="s">
        <v>10080</v>
      </c>
      <c r="D7456" s="39">
        <v>22</v>
      </c>
      <c r="E7456" s="39"/>
      <c r="F7456" s="97" t="s">
        <v>5902</v>
      </c>
      <c r="G7456" s="39">
        <v>27112841</v>
      </c>
      <c r="H7456" s="634">
        <v>50500</v>
      </c>
      <c r="I7456" s="550" t="s">
        <v>35</v>
      </c>
      <c r="J7456" s="538">
        <v>44927</v>
      </c>
      <c r="K7456" s="550">
        <v>314</v>
      </c>
      <c r="L7456" s="51" t="s">
        <v>9350</v>
      </c>
    </row>
    <row r="7457" spans="1:12" ht="38.25" hidden="1" x14ac:dyDescent="0.2">
      <c r="A7457" s="3">
        <v>7451</v>
      </c>
      <c r="B7457" s="51">
        <v>6325</v>
      </c>
      <c r="C7457" s="508" t="s">
        <v>10081</v>
      </c>
      <c r="D7457" s="39">
        <v>19</v>
      </c>
      <c r="E7457" s="39"/>
      <c r="F7457" s="97" t="s">
        <v>5902</v>
      </c>
      <c r="G7457" s="39">
        <v>27112742</v>
      </c>
      <c r="H7457" s="634">
        <v>28000</v>
      </c>
      <c r="I7457" s="550" t="s">
        <v>35</v>
      </c>
      <c r="J7457" s="538">
        <v>44927</v>
      </c>
      <c r="K7457" s="550">
        <v>314</v>
      </c>
      <c r="L7457" s="51" t="s">
        <v>9350</v>
      </c>
    </row>
    <row r="7458" spans="1:12" ht="25.5" hidden="1" x14ac:dyDescent="0.2">
      <c r="A7458" s="3">
        <v>7452</v>
      </c>
      <c r="B7458" s="51">
        <v>6325</v>
      </c>
      <c r="C7458" s="508" t="s">
        <v>10082</v>
      </c>
      <c r="D7458" s="39">
        <v>2</v>
      </c>
      <c r="E7458" s="39"/>
      <c r="F7458" s="97" t="s">
        <v>5902</v>
      </c>
      <c r="G7458" s="39">
        <v>31161618</v>
      </c>
      <c r="H7458" s="634">
        <v>1443.91</v>
      </c>
      <c r="I7458" s="550" t="s">
        <v>35</v>
      </c>
      <c r="J7458" s="538">
        <v>44927</v>
      </c>
      <c r="K7458" s="51">
        <v>314</v>
      </c>
      <c r="L7458" s="51" t="s">
        <v>9350</v>
      </c>
    </row>
    <row r="7459" spans="1:12" ht="38.25" hidden="1" x14ac:dyDescent="0.2">
      <c r="A7459" s="3">
        <v>7453</v>
      </c>
      <c r="B7459" s="51">
        <v>6325</v>
      </c>
      <c r="C7459" s="508" t="s">
        <v>9719</v>
      </c>
      <c r="D7459" s="39">
        <v>3</v>
      </c>
      <c r="E7459" s="39"/>
      <c r="F7459" s="97" t="s">
        <v>5902</v>
      </c>
      <c r="G7459" s="39">
        <v>47131603</v>
      </c>
      <c r="H7459" s="634">
        <v>4000</v>
      </c>
      <c r="I7459" s="550" t="s">
        <v>3897</v>
      </c>
      <c r="J7459" s="538">
        <v>44927</v>
      </c>
      <c r="K7459" s="550">
        <v>354</v>
      </c>
      <c r="L7459" s="51" t="s">
        <v>9350</v>
      </c>
    </row>
    <row r="7460" spans="1:12" ht="25.5" hidden="1" x14ac:dyDescent="0.2">
      <c r="A7460" s="3">
        <v>7454</v>
      </c>
      <c r="B7460" s="51">
        <v>6325</v>
      </c>
      <c r="C7460" s="508" t="s">
        <v>10083</v>
      </c>
      <c r="D7460" s="39">
        <v>3</v>
      </c>
      <c r="E7460" s="39"/>
      <c r="F7460" s="97" t="s">
        <v>5902</v>
      </c>
      <c r="G7460" s="39">
        <v>42295427</v>
      </c>
      <c r="H7460" s="634">
        <v>8000</v>
      </c>
      <c r="I7460" s="550" t="s">
        <v>3897</v>
      </c>
      <c r="J7460" s="538">
        <v>44927</v>
      </c>
      <c r="K7460" s="550">
        <v>354</v>
      </c>
      <c r="L7460" s="51" t="s">
        <v>9350</v>
      </c>
    </row>
    <row r="7461" spans="1:12" ht="38.25" hidden="1" x14ac:dyDescent="0.2">
      <c r="A7461" s="3">
        <v>7455</v>
      </c>
      <c r="B7461" s="51">
        <v>6325</v>
      </c>
      <c r="C7461" s="508" t="s">
        <v>10084</v>
      </c>
      <c r="D7461" s="39">
        <v>2</v>
      </c>
      <c r="E7461" s="39"/>
      <c r="F7461" s="97" t="s">
        <v>5902</v>
      </c>
      <c r="G7461" s="39">
        <v>31161520</v>
      </c>
      <c r="H7461" s="634">
        <v>1200</v>
      </c>
      <c r="I7461" s="550" t="s">
        <v>35</v>
      </c>
      <c r="J7461" s="538">
        <v>44927</v>
      </c>
      <c r="K7461" s="51">
        <v>314</v>
      </c>
      <c r="L7461" s="51" t="s">
        <v>9350</v>
      </c>
    </row>
    <row r="7462" spans="1:12" hidden="1" x14ac:dyDescent="0.2">
      <c r="A7462" s="3">
        <v>7456</v>
      </c>
      <c r="B7462" s="51">
        <v>6325</v>
      </c>
      <c r="C7462" s="508" t="s">
        <v>9739</v>
      </c>
      <c r="D7462" s="39">
        <v>16</v>
      </c>
      <c r="E7462" s="39"/>
      <c r="F7462" s="97" t="s">
        <v>5902</v>
      </c>
      <c r="G7462" s="39">
        <v>31161727</v>
      </c>
      <c r="H7462" s="634">
        <v>19200</v>
      </c>
      <c r="I7462" s="550" t="s">
        <v>35</v>
      </c>
      <c r="J7462" s="538">
        <v>44927</v>
      </c>
      <c r="K7462" s="51">
        <v>314</v>
      </c>
      <c r="L7462" s="51" t="s">
        <v>9350</v>
      </c>
    </row>
    <row r="7463" spans="1:12" ht="25.5" hidden="1" x14ac:dyDescent="0.2">
      <c r="A7463" s="3">
        <v>7457</v>
      </c>
      <c r="B7463" s="51">
        <v>6325</v>
      </c>
      <c r="C7463" s="508" t="s">
        <v>10085</v>
      </c>
      <c r="D7463" s="39">
        <v>1</v>
      </c>
      <c r="E7463" s="39"/>
      <c r="F7463" s="97" t="s">
        <v>5902</v>
      </c>
      <c r="G7463" s="39">
        <v>47131604</v>
      </c>
      <c r="H7463" s="634">
        <v>4500</v>
      </c>
      <c r="I7463" s="550" t="s">
        <v>3897</v>
      </c>
      <c r="J7463" s="538">
        <v>44927</v>
      </c>
      <c r="K7463" s="550">
        <v>354</v>
      </c>
      <c r="L7463" s="51" t="s">
        <v>9350</v>
      </c>
    </row>
    <row r="7464" spans="1:12" ht="25.5" hidden="1" x14ac:dyDescent="0.2">
      <c r="A7464" s="3">
        <v>7458</v>
      </c>
      <c r="B7464" s="51">
        <v>6325</v>
      </c>
      <c r="C7464" s="508" t="s">
        <v>9352</v>
      </c>
      <c r="D7464" s="39">
        <v>5</v>
      </c>
      <c r="E7464" s="39"/>
      <c r="F7464" s="97" t="s">
        <v>5902</v>
      </c>
      <c r="G7464" s="39">
        <v>42295427</v>
      </c>
      <c r="H7464" s="634">
        <v>15700</v>
      </c>
      <c r="I7464" s="550" t="s">
        <v>3897</v>
      </c>
      <c r="J7464" s="538">
        <v>44927</v>
      </c>
      <c r="K7464" s="550">
        <v>354</v>
      </c>
      <c r="L7464" s="51" t="s">
        <v>9350</v>
      </c>
    </row>
    <row r="7465" spans="1:12" ht="25.5" hidden="1" x14ac:dyDescent="0.2">
      <c r="A7465" s="3">
        <v>7459</v>
      </c>
      <c r="B7465" s="51">
        <v>6325</v>
      </c>
      <c r="C7465" s="508" t="s">
        <v>9353</v>
      </c>
      <c r="D7465" s="39">
        <v>8</v>
      </c>
      <c r="E7465" s="39"/>
      <c r="F7465" s="97" t="s">
        <v>5902</v>
      </c>
      <c r="G7465" s="39">
        <v>42295427</v>
      </c>
      <c r="H7465" s="634">
        <v>20000</v>
      </c>
      <c r="I7465" s="550" t="s">
        <v>3897</v>
      </c>
      <c r="J7465" s="538">
        <v>44927</v>
      </c>
      <c r="K7465" s="550">
        <v>354</v>
      </c>
      <c r="L7465" s="51" t="s">
        <v>9350</v>
      </c>
    </row>
    <row r="7466" spans="1:12" ht="25.5" hidden="1" x14ac:dyDescent="0.2">
      <c r="A7466" s="3">
        <v>7460</v>
      </c>
      <c r="B7466" s="51">
        <v>6325</v>
      </c>
      <c r="C7466" s="508" t="s">
        <v>9354</v>
      </c>
      <c r="D7466" s="39">
        <v>10</v>
      </c>
      <c r="E7466" s="39"/>
      <c r="F7466" s="97" t="s">
        <v>5902</v>
      </c>
      <c r="G7466" s="39">
        <v>42295427</v>
      </c>
      <c r="H7466" s="634">
        <v>27500</v>
      </c>
      <c r="I7466" s="550" t="s">
        <v>3897</v>
      </c>
      <c r="J7466" s="538">
        <v>44927</v>
      </c>
      <c r="K7466" s="550">
        <v>354</v>
      </c>
      <c r="L7466" s="51" t="s">
        <v>9350</v>
      </c>
    </row>
    <row r="7467" spans="1:12" ht="25.5" hidden="1" x14ac:dyDescent="0.2">
      <c r="A7467" s="3">
        <v>7461</v>
      </c>
      <c r="B7467" s="51">
        <v>6325</v>
      </c>
      <c r="C7467" s="508" t="s">
        <v>9355</v>
      </c>
      <c r="D7467" s="39">
        <v>3</v>
      </c>
      <c r="E7467" s="39"/>
      <c r="F7467" s="97" t="s">
        <v>5902</v>
      </c>
      <c r="G7467" s="39">
        <v>42295427</v>
      </c>
      <c r="H7467" s="634">
        <v>6500</v>
      </c>
      <c r="I7467" s="550" t="s">
        <v>3897</v>
      </c>
      <c r="J7467" s="538">
        <v>44927</v>
      </c>
      <c r="K7467" s="550">
        <v>354</v>
      </c>
      <c r="L7467" s="51" t="s">
        <v>9350</v>
      </c>
    </row>
    <row r="7468" spans="1:12" ht="25.5" hidden="1" x14ac:dyDescent="0.2">
      <c r="A7468" s="3">
        <v>7462</v>
      </c>
      <c r="B7468" s="51">
        <v>6325</v>
      </c>
      <c r="C7468" s="508" t="s">
        <v>9356</v>
      </c>
      <c r="D7468" s="39">
        <v>10</v>
      </c>
      <c r="E7468" s="39"/>
      <c r="F7468" s="97" t="s">
        <v>5902</v>
      </c>
      <c r="G7468" s="39">
        <v>42295427</v>
      </c>
      <c r="H7468" s="634">
        <v>22000</v>
      </c>
      <c r="I7468" s="550" t="s">
        <v>3897</v>
      </c>
      <c r="J7468" s="538">
        <v>44927</v>
      </c>
      <c r="K7468" s="550">
        <v>354</v>
      </c>
      <c r="L7468" s="51" t="s">
        <v>9350</v>
      </c>
    </row>
    <row r="7469" spans="1:12" ht="25.5" hidden="1" x14ac:dyDescent="0.2">
      <c r="A7469" s="3">
        <v>7463</v>
      </c>
      <c r="B7469" s="51">
        <v>6325</v>
      </c>
      <c r="C7469" s="508" t="s">
        <v>9357</v>
      </c>
      <c r="D7469" s="39">
        <v>10</v>
      </c>
      <c r="E7469" s="39"/>
      <c r="F7469" s="97" t="s">
        <v>5902</v>
      </c>
      <c r="G7469" s="39">
        <v>47131603</v>
      </c>
      <c r="H7469" s="634">
        <v>19605</v>
      </c>
      <c r="I7469" s="550" t="s">
        <v>3897</v>
      </c>
      <c r="J7469" s="538">
        <v>44927</v>
      </c>
      <c r="K7469" s="550">
        <v>354</v>
      </c>
      <c r="L7469" s="51" t="s">
        <v>9350</v>
      </c>
    </row>
    <row r="7470" spans="1:12" ht="51" hidden="1" x14ac:dyDescent="0.2">
      <c r="A7470" s="3">
        <v>7464</v>
      </c>
      <c r="B7470" s="51">
        <v>6325</v>
      </c>
      <c r="C7470" s="508" t="s">
        <v>10076</v>
      </c>
      <c r="D7470" s="39">
        <v>1</v>
      </c>
      <c r="E7470" s="39"/>
      <c r="F7470" s="97" t="s">
        <v>5902</v>
      </c>
      <c r="G7470" s="39">
        <v>23161606</v>
      </c>
      <c r="H7470" s="634">
        <v>16000</v>
      </c>
      <c r="I7470" s="550" t="s">
        <v>364</v>
      </c>
      <c r="J7470" s="538">
        <v>44927</v>
      </c>
      <c r="K7470" s="550">
        <v>304</v>
      </c>
      <c r="L7470" s="51" t="s">
        <v>9350</v>
      </c>
    </row>
    <row r="7471" spans="1:12" ht="38.25" hidden="1" x14ac:dyDescent="0.2">
      <c r="A7471" s="3">
        <v>7465</v>
      </c>
      <c r="B7471" s="51">
        <v>6325</v>
      </c>
      <c r="C7471" s="508" t="s">
        <v>10086</v>
      </c>
      <c r="D7471" s="39">
        <v>6</v>
      </c>
      <c r="E7471" s="39"/>
      <c r="F7471" s="97" t="s">
        <v>5902</v>
      </c>
      <c r="G7471" s="39">
        <v>39121410</v>
      </c>
      <c r="H7471" s="634">
        <v>199585.08</v>
      </c>
      <c r="I7471" s="550" t="s">
        <v>364</v>
      </c>
      <c r="J7471" s="538">
        <v>44927</v>
      </c>
      <c r="K7471" s="550">
        <v>304</v>
      </c>
      <c r="L7471" s="51" t="s">
        <v>9350</v>
      </c>
    </row>
    <row r="7472" spans="1:12" hidden="1" x14ac:dyDescent="0.2">
      <c r="A7472" s="3">
        <v>7466</v>
      </c>
      <c r="B7472" s="51">
        <v>6325</v>
      </c>
      <c r="C7472" s="508" t="s">
        <v>10087</v>
      </c>
      <c r="D7472" s="39">
        <v>1</v>
      </c>
      <c r="E7472" s="39"/>
      <c r="F7472" s="97" t="s">
        <v>5902</v>
      </c>
      <c r="G7472" s="39">
        <v>39101803</v>
      </c>
      <c r="H7472" s="634">
        <v>30950</v>
      </c>
      <c r="I7472" s="550" t="s">
        <v>364</v>
      </c>
      <c r="J7472" s="538">
        <v>44927</v>
      </c>
      <c r="K7472" s="550">
        <v>304</v>
      </c>
      <c r="L7472" s="51" t="s">
        <v>9350</v>
      </c>
    </row>
    <row r="7473" spans="1:12" ht="38.25" hidden="1" x14ac:dyDescent="0.2">
      <c r="A7473" s="3">
        <v>7467</v>
      </c>
      <c r="B7473" s="51">
        <v>6325</v>
      </c>
      <c r="C7473" s="508" t="s">
        <v>10088</v>
      </c>
      <c r="D7473" s="39">
        <v>1</v>
      </c>
      <c r="E7473" s="39"/>
      <c r="F7473" s="97" t="s">
        <v>5902</v>
      </c>
      <c r="G7473" s="39">
        <v>46191501</v>
      </c>
      <c r="H7473" s="634">
        <v>18000</v>
      </c>
      <c r="I7473" s="550" t="s">
        <v>364</v>
      </c>
      <c r="J7473" s="538">
        <v>44927</v>
      </c>
      <c r="K7473" s="550">
        <v>304</v>
      </c>
      <c r="L7473" s="51" t="s">
        <v>9350</v>
      </c>
    </row>
    <row r="7474" spans="1:12" ht="63.75" hidden="1" x14ac:dyDescent="0.2">
      <c r="A7474" s="3">
        <v>7468</v>
      </c>
      <c r="B7474" s="51">
        <v>6325</v>
      </c>
      <c r="C7474" s="508" t="s">
        <v>10089</v>
      </c>
      <c r="D7474" s="39">
        <v>1</v>
      </c>
      <c r="E7474" s="39"/>
      <c r="F7474" s="97" t="s">
        <v>5902</v>
      </c>
      <c r="G7474" s="39">
        <v>46191501</v>
      </c>
      <c r="H7474" s="634">
        <v>95000</v>
      </c>
      <c r="I7474" s="550" t="s">
        <v>364</v>
      </c>
      <c r="J7474" s="538">
        <v>44927</v>
      </c>
      <c r="K7474" s="550">
        <v>304</v>
      </c>
      <c r="L7474" s="51" t="s">
        <v>9350</v>
      </c>
    </row>
    <row r="7475" spans="1:12" ht="25.5" hidden="1" x14ac:dyDescent="0.2">
      <c r="A7475" s="3">
        <v>7469</v>
      </c>
      <c r="B7475" s="51">
        <v>6325</v>
      </c>
      <c r="C7475" s="508" t="s">
        <v>10090</v>
      </c>
      <c r="D7475" s="39">
        <v>2</v>
      </c>
      <c r="E7475" s="39"/>
      <c r="F7475" s="97" t="s">
        <v>5902</v>
      </c>
      <c r="G7475" s="39">
        <v>41112225</v>
      </c>
      <c r="H7475" s="634">
        <v>35000</v>
      </c>
      <c r="I7475" s="550" t="s">
        <v>364</v>
      </c>
      <c r="J7475" s="538">
        <v>44927</v>
      </c>
      <c r="K7475" s="550">
        <v>304</v>
      </c>
      <c r="L7475" s="51" t="s">
        <v>9350</v>
      </c>
    </row>
    <row r="7476" spans="1:12" ht="76.5" hidden="1" x14ac:dyDescent="0.2">
      <c r="A7476" s="3">
        <v>7470</v>
      </c>
      <c r="B7476" s="51">
        <v>6325</v>
      </c>
      <c r="C7476" s="508" t="s">
        <v>10091</v>
      </c>
      <c r="D7476" s="39">
        <v>2</v>
      </c>
      <c r="E7476" s="39"/>
      <c r="F7476" s="97" t="s">
        <v>5902</v>
      </c>
      <c r="G7476" s="39">
        <v>46191501</v>
      </c>
      <c r="H7476" s="634">
        <v>7500</v>
      </c>
      <c r="I7476" s="550" t="s">
        <v>364</v>
      </c>
      <c r="J7476" s="538">
        <v>44927</v>
      </c>
      <c r="K7476" s="550">
        <v>304</v>
      </c>
      <c r="L7476" s="51" t="s">
        <v>9350</v>
      </c>
    </row>
    <row r="7477" spans="1:12" ht="76.5" hidden="1" x14ac:dyDescent="0.2">
      <c r="A7477" s="3">
        <v>7471</v>
      </c>
      <c r="B7477" s="51">
        <v>6325</v>
      </c>
      <c r="C7477" s="508" t="s">
        <v>10092</v>
      </c>
      <c r="D7477" s="39">
        <v>1</v>
      </c>
      <c r="E7477" s="39"/>
      <c r="F7477" s="97" t="s">
        <v>5902</v>
      </c>
      <c r="G7477" s="39">
        <v>46191505</v>
      </c>
      <c r="H7477" s="634">
        <v>7500</v>
      </c>
      <c r="I7477" s="550" t="s">
        <v>364</v>
      </c>
      <c r="J7477" s="538">
        <v>44927</v>
      </c>
      <c r="K7477" s="550">
        <v>304</v>
      </c>
      <c r="L7477" s="51" t="s">
        <v>9350</v>
      </c>
    </row>
    <row r="7478" spans="1:12" ht="25.5" hidden="1" x14ac:dyDescent="0.2">
      <c r="A7478" s="3">
        <v>7472</v>
      </c>
      <c r="B7478" s="51">
        <v>6325</v>
      </c>
      <c r="C7478" s="508" t="s">
        <v>10093</v>
      </c>
      <c r="D7478" s="39">
        <v>8</v>
      </c>
      <c r="E7478" s="39"/>
      <c r="F7478" s="97" t="s">
        <v>5902</v>
      </c>
      <c r="G7478" s="39">
        <v>40101830</v>
      </c>
      <c r="H7478" s="634">
        <v>200000</v>
      </c>
      <c r="I7478" s="550" t="s">
        <v>364</v>
      </c>
      <c r="J7478" s="538">
        <v>44927</v>
      </c>
      <c r="K7478" s="550">
        <v>304</v>
      </c>
      <c r="L7478" s="51" t="s">
        <v>9350</v>
      </c>
    </row>
    <row r="7479" spans="1:12" ht="25.5" hidden="1" x14ac:dyDescent="0.2">
      <c r="A7479" s="3">
        <v>7473</v>
      </c>
      <c r="B7479" s="51">
        <v>6325</v>
      </c>
      <c r="C7479" s="508" t="s">
        <v>10094</v>
      </c>
      <c r="D7479" s="39">
        <v>13</v>
      </c>
      <c r="E7479" s="39"/>
      <c r="F7479" s="97" t="s">
        <v>5902</v>
      </c>
      <c r="G7479" s="39">
        <v>31161509</v>
      </c>
      <c r="H7479" s="634">
        <v>20100</v>
      </c>
      <c r="I7479" s="550" t="s">
        <v>35</v>
      </c>
      <c r="J7479" s="538">
        <v>44927</v>
      </c>
      <c r="K7479" s="550">
        <v>314</v>
      </c>
      <c r="L7479" s="51" t="s">
        <v>9350</v>
      </c>
    </row>
    <row r="7480" spans="1:12" ht="25.5" hidden="1" x14ac:dyDescent="0.2">
      <c r="A7480" s="3">
        <v>7474</v>
      </c>
      <c r="B7480" s="51">
        <v>6325</v>
      </c>
      <c r="C7480" s="508" t="s">
        <v>10095</v>
      </c>
      <c r="D7480" s="39">
        <v>1</v>
      </c>
      <c r="E7480" s="39"/>
      <c r="F7480" s="97" t="s">
        <v>5902</v>
      </c>
      <c r="G7480" s="39">
        <v>31211604</v>
      </c>
      <c r="H7480" s="634">
        <v>5800</v>
      </c>
      <c r="I7480" s="550" t="s">
        <v>35</v>
      </c>
      <c r="J7480" s="538">
        <v>44927</v>
      </c>
      <c r="K7480" s="550">
        <v>314</v>
      </c>
      <c r="L7480" s="51" t="s">
        <v>9350</v>
      </c>
    </row>
    <row r="7481" spans="1:12" ht="51" hidden="1" x14ac:dyDescent="0.2">
      <c r="A7481" s="3">
        <v>7475</v>
      </c>
      <c r="B7481" s="51">
        <v>6325</v>
      </c>
      <c r="C7481" s="508" t="s">
        <v>10096</v>
      </c>
      <c r="D7481" s="39">
        <v>1</v>
      </c>
      <c r="E7481" s="39"/>
      <c r="F7481" s="97" t="s">
        <v>5902</v>
      </c>
      <c r="G7481" s="39">
        <v>31211701</v>
      </c>
      <c r="H7481" s="634">
        <v>14000</v>
      </c>
      <c r="I7481" s="550" t="s">
        <v>35</v>
      </c>
      <c r="J7481" s="538">
        <v>44927</v>
      </c>
      <c r="K7481" s="550">
        <v>314</v>
      </c>
      <c r="L7481" s="51" t="s">
        <v>9350</v>
      </c>
    </row>
    <row r="7482" spans="1:12" ht="25.5" hidden="1" x14ac:dyDescent="0.2">
      <c r="A7482" s="3">
        <v>7476</v>
      </c>
      <c r="B7482" s="51">
        <v>6325</v>
      </c>
      <c r="C7482" s="508" t="s">
        <v>10097</v>
      </c>
      <c r="D7482" s="39" t="s">
        <v>10098</v>
      </c>
      <c r="E7482" s="39"/>
      <c r="F7482" s="97" t="s">
        <v>5902</v>
      </c>
      <c r="G7482" s="39">
        <v>26121607</v>
      </c>
      <c r="H7482" s="634">
        <v>78000</v>
      </c>
      <c r="I7482" s="51" t="s">
        <v>6168</v>
      </c>
      <c r="J7482" s="538">
        <v>44927</v>
      </c>
      <c r="K7482" s="550">
        <v>324</v>
      </c>
      <c r="L7482" s="51" t="s">
        <v>9350</v>
      </c>
    </row>
    <row r="7483" spans="1:12" ht="25.5" hidden="1" x14ac:dyDescent="0.2">
      <c r="A7483" s="3">
        <v>7477</v>
      </c>
      <c r="B7483" s="51">
        <v>6325</v>
      </c>
      <c r="C7483" s="508" t="s">
        <v>10099</v>
      </c>
      <c r="D7483" s="39">
        <v>40</v>
      </c>
      <c r="E7483" s="39"/>
      <c r="F7483" s="97" t="s">
        <v>5902</v>
      </c>
      <c r="G7483" s="39">
        <v>39121432</v>
      </c>
      <c r="H7483" s="634">
        <v>4000</v>
      </c>
      <c r="I7483" s="51" t="s">
        <v>6168</v>
      </c>
      <c r="J7483" s="538">
        <v>44927</v>
      </c>
      <c r="K7483" s="550">
        <v>324</v>
      </c>
      <c r="L7483" s="51" t="s">
        <v>9350</v>
      </c>
    </row>
    <row r="7484" spans="1:12" ht="89.25" hidden="1" x14ac:dyDescent="0.2">
      <c r="A7484" s="3">
        <v>7478</v>
      </c>
      <c r="B7484" s="51">
        <v>6325</v>
      </c>
      <c r="C7484" s="508" t="s">
        <v>10100</v>
      </c>
      <c r="D7484" s="39">
        <v>150</v>
      </c>
      <c r="E7484" s="39"/>
      <c r="F7484" s="97" t="s">
        <v>5902</v>
      </c>
      <c r="G7484" s="39">
        <v>40183002</v>
      </c>
      <c r="H7484" s="634">
        <v>8000</v>
      </c>
      <c r="I7484" s="550" t="s">
        <v>364</v>
      </c>
      <c r="J7484" s="538">
        <v>44927</v>
      </c>
      <c r="K7484" s="550">
        <v>304</v>
      </c>
      <c r="L7484" s="51" t="s">
        <v>9350</v>
      </c>
    </row>
    <row r="7485" spans="1:12" ht="25.5" hidden="1" x14ac:dyDescent="0.2">
      <c r="A7485" s="3">
        <v>7479</v>
      </c>
      <c r="B7485" s="51">
        <v>6325</v>
      </c>
      <c r="C7485" s="508" t="s">
        <v>10101</v>
      </c>
      <c r="D7485" s="39">
        <v>1</v>
      </c>
      <c r="E7485" s="39"/>
      <c r="F7485" s="97" t="s">
        <v>5902</v>
      </c>
      <c r="G7485" s="39">
        <v>39121534</v>
      </c>
      <c r="H7485" s="634">
        <v>5200</v>
      </c>
      <c r="I7485" s="550" t="s">
        <v>364</v>
      </c>
      <c r="J7485" s="538">
        <v>44927</v>
      </c>
      <c r="K7485" s="550">
        <v>304</v>
      </c>
      <c r="L7485" s="51" t="s">
        <v>9350</v>
      </c>
    </row>
    <row r="7486" spans="1:12" ht="25.5" hidden="1" x14ac:dyDescent="0.2">
      <c r="A7486" s="3">
        <v>7480</v>
      </c>
      <c r="B7486" s="51">
        <v>6325</v>
      </c>
      <c r="C7486" s="508" t="s">
        <v>10102</v>
      </c>
      <c r="D7486" s="39">
        <v>1</v>
      </c>
      <c r="E7486" s="39"/>
      <c r="F7486" s="97" t="s">
        <v>5902</v>
      </c>
      <c r="G7486" s="39">
        <v>39121534</v>
      </c>
      <c r="H7486" s="634">
        <v>5200</v>
      </c>
      <c r="I7486" s="550" t="s">
        <v>364</v>
      </c>
      <c r="J7486" s="538">
        <v>44927</v>
      </c>
      <c r="K7486" s="550">
        <v>304</v>
      </c>
      <c r="L7486" s="51" t="s">
        <v>9350</v>
      </c>
    </row>
    <row r="7487" spans="1:12" ht="25.5" hidden="1" x14ac:dyDescent="0.2">
      <c r="A7487" s="3">
        <v>7481</v>
      </c>
      <c r="B7487" s="51">
        <v>6325</v>
      </c>
      <c r="C7487" s="508" t="s">
        <v>10103</v>
      </c>
      <c r="D7487" s="39">
        <v>1</v>
      </c>
      <c r="E7487" s="39"/>
      <c r="F7487" s="97" t="s">
        <v>5902</v>
      </c>
      <c r="G7487" s="39">
        <v>39121534</v>
      </c>
      <c r="H7487" s="634">
        <v>5200</v>
      </c>
      <c r="I7487" s="550" t="s">
        <v>364</v>
      </c>
      <c r="J7487" s="538">
        <v>44927</v>
      </c>
      <c r="K7487" s="550">
        <v>304</v>
      </c>
      <c r="L7487" s="51" t="s">
        <v>9350</v>
      </c>
    </row>
    <row r="7488" spans="1:12" ht="25.5" hidden="1" x14ac:dyDescent="0.2">
      <c r="A7488" s="3">
        <v>7482</v>
      </c>
      <c r="B7488" s="51">
        <v>6325</v>
      </c>
      <c r="C7488" s="508" t="s">
        <v>10104</v>
      </c>
      <c r="D7488" s="39">
        <v>1</v>
      </c>
      <c r="E7488" s="39"/>
      <c r="F7488" s="97" t="s">
        <v>5902</v>
      </c>
      <c r="G7488" s="39">
        <v>39121534</v>
      </c>
      <c r="H7488" s="634">
        <v>5200</v>
      </c>
      <c r="I7488" s="550" t="s">
        <v>364</v>
      </c>
      <c r="J7488" s="538">
        <v>44927</v>
      </c>
      <c r="K7488" s="550">
        <v>304</v>
      </c>
      <c r="L7488" s="51" t="s">
        <v>9350</v>
      </c>
    </row>
    <row r="7489" spans="1:12" ht="25.5" hidden="1" x14ac:dyDescent="0.2">
      <c r="A7489" s="3">
        <v>7483</v>
      </c>
      <c r="B7489" s="51">
        <v>6325</v>
      </c>
      <c r="C7489" s="508" t="s">
        <v>10105</v>
      </c>
      <c r="D7489" s="39">
        <v>1</v>
      </c>
      <c r="E7489" s="39"/>
      <c r="F7489" s="97" t="s">
        <v>5902</v>
      </c>
      <c r="G7489" s="39">
        <v>39121534</v>
      </c>
      <c r="H7489" s="634">
        <v>5200</v>
      </c>
      <c r="I7489" s="550" t="s">
        <v>364</v>
      </c>
      <c r="J7489" s="538">
        <v>44927</v>
      </c>
      <c r="K7489" s="550">
        <v>304</v>
      </c>
      <c r="L7489" s="51" t="s">
        <v>9350</v>
      </c>
    </row>
    <row r="7490" spans="1:12" ht="38.25" hidden="1" x14ac:dyDescent="0.2">
      <c r="A7490" s="3">
        <v>7484</v>
      </c>
      <c r="B7490" s="51">
        <v>6325</v>
      </c>
      <c r="C7490" s="508" t="s">
        <v>10106</v>
      </c>
      <c r="D7490" s="39">
        <v>1</v>
      </c>
      <c r="E7490" s="39"/>
      <c r="F7490" s="97" t="s">
        <v>5902</v>
      </c>
      <c r="G7490" s="39">
        <v>39121522</v>
      </c>
      <c r="H7490" s="634">
        <v>152468.64000000001</v>
      </c>
      <c r="I7490" s="550" t="s">
        <v>364</v>
      </c>
      <c r="J7490" s="538">
        <v>44927</v>
      </c>
      <c r="K7490" s="550">
        <v>304</v>
      </c>
      <c r="L7490" s="51" t="s">
        <v>9350</v>
      </c>
    </row>
    <row r="7491" spans="1:12" ht="25.5" hidden="1" x14ac:dyDescent="0.2">
      <c r="A7491" s="3">
        <v>7485</v>
      </c>
      <c r="B7491" s="51">
        <v>6325</v>
      </c>
      <c r="C7491" s="508" t="s">
        <v>10107</v>
      </c>
      <c r="D7491" s="39">
        <v>5</v>
      </c>
      <c r="E7491" s="39"/>
      <c r="F7491" s="97" t="s">
        <v>5902</v>
      </c>
      <c r="G7491" s="39">
        <v>39121031</v>
      </c>
      <c r="H7491" s="634">
        <v>23894.53</v>
      </c>
      <c r="I7491" s="550" t="s">
        <v>364</v>
      </c>
      <c r="J7491" s="538">
        <v>44927</v>
      </c>
      <c r="K7491" s="550">
        <v>304</v>
      </c>
      <c r="L7491" s="51" t="s">
        <v>9350</v>
      </c>
    </row>
    <row r="7492" spans="1:12" ht="25.5" hidden="1" x14ac:dyDescent="0.2">
      <c r="A7492" s="3">
        <v>7486</v>
      </c>
      <c r="B7492" s="51">
        <v>6325</v>
      </c>
      <c r="C7492" s="508" t="s">
        <v>10108</v>
      </c>
      <c r="D7492" s="39">
        <v>1</v>
      </c>
      <c r="E7492" s="39"/>
      <c r="F7492" s="97" t="s">
        <v>5902</v>
      </c>
      <c r="G7492" s="39">
        <v>39131704</v>
      </c>
      <c r="H7492" s="634">
        <v>19578</v>
      </c>
      <c r="I7492" s="550" t="s">
        <v>4705</v>
      </c>
      <c r="J7492" s="538">
        <v>44927</v>
      </c>
      <c r="K7492" s="550">
        <v>340</v>
      </c>
      <c r="L7492" s="51" t="s">
        <v>9350</v>
      </c>
    </row>
    <row r="7493" spans="1:12" ht="38.25" hidden="1" x14ac:dyDescent="0.2">
      <c r="A7493" s="3">
        <v>7487</v>
      </c>
      <c r="B7493" s="51">
        <v>6325</v>
      </c>
      <c r="C7493" s="508" t="s">
        <v>10109</v>
      </c>
      <c r="D7493" s="39">
        <v>13</v>
      </c>
      <c r="E7493" s="39"/>
      <c r="F7493" s="97" t="s">
        <v>5902</v>
      </c>
      <c r="G7493" s="39">
        <v>31161520</v>
      </c>
      <c r="H7493" s="634">
        <v>3500</v>
      </c>
      <c r="I7493" s="550" t="s">
        <v>35</v>
      </c>
      <c r="J7493" s="538">
        <v>44927</v>
      </c>
      <c r="K7493" s="550">
        <v>314</v>
      </c>
      <c r="L7493" s="51" t="s">
        <v>9350</v>
      </c>
    </row>
    <row r="7494" spans="1:12" ht="25.5" hidden="1" x14ac:dyDescent="0.2">
      <c r="A7494" s="3">
        <v>7488</v>
      </c>
      <c r="B7494" s="51">
        <v>6325</v>
      </c>
      <c r="C7494" s="508" t="s">
        <v>10110</v>
      </c>
      <c r="D7494" s="39">
        <v>13</v>
      </c>
      <c r="E7494" s="39"/>
      <c r="F7494" s="97" t="s">
        <v>5902</v>
      </c>
      <c r="G7494" s="39">
        <v>27112814</v>
      </c>
      <c r="H7494" s="634">
        <v>15300</v>
      </c>
      <c r="I7494" s="550" t="s">
        <v>35</v>
      </c>
      <c r="J7494" s="538">
        <v>44927</v>
      </c>
      <c r="K7494" s="550">
        <v>314</v>
      </c>
      <c r="L7494" s="51" t="s">
        <v>9350</v>
      </c>
    </row>
    <row r="7495" spans="1:12" ht="25.5" hidden="1" x14ac:dyDescent="0.2">
      <c r="A7495" s="3">
        <v>7489</v>
      </c>
      <c r="B7495" s="51">
        <v>6325</v>
      </c>
      <c r="C7495" s="508" t="s">
        <v>10111</v>
      </c>
      <c r="D7495" s="39">
        <v>13</v>
      </c>
      <c r="E7495" s="39"/>
      <c r="F7495" s="97" t="s">
        <v>5902</v>
      </c>
      <c r="G7495" s="39">
        <v>31162002</v>
      </c>
      <c r="H7495" s="634">
        <v>6000</v>
      </c>
      <c r="I7495" s="550" t="s">
        <v>35</v>
      </c>
      <c r="J7495" s="538">
        <v>44927</v>
      </c>
      <c r="K7495" s="550">
        <v>314</v>
      </c>
      <c r="L7495" s="51" t="s">
        <v>9350</v>
      </c>
    </row>
    <row r="7496" spans="1:12" ht="38.25" hidden="1" x14ac:dyDescent="0.2">
      <c r="A7496" s="3">
        <v>7490</v>
      </c>
      <c r="B7496" s="51">
        <v>6325</v>
      </c>
      <c r="C7496" s="508" t="s">
        <v>10112</v>
      </c>
      <c r="D7496" s="39">
        <v>1</v>
      </c>
      <c r="E7496" s="39"/>
      <c r="F7496" s="97" t="s">
        <v>5902</v>
      </c>
      <c r="G7496" s="39">
        <v>39121534</v>
      </c>
      <c r="H7496" s="634">
        <v>16543.2</v>
      </c>
      <c r="I7496" s="550" t="s">
        <v>364</v>
      </c>
      <c r="J7496" s="538">
        <v>44927</v>
      </c>
      <c r="K7496" s="550">
        <v>304</v>
      </c>
      <c r="L7496" s="51" t="s">
        <v>9350</v>
      </c>
    </row>
    <row r="7497" spans="1:12" ht="38.25" hidden="1" x14ac:dyDescent="0.2">
      <c r="A7497" s="3">
        <v>7491</v>
      </c>
      <c r="B7497" s="51">
        <v>6325</v>
      </c>
      <c r="C7497" s="508" t="s">
        <v>10113</v>
      </c>
      <c r="D7497" s="39">
        <v>1</v>
      </c>
      <c r="E7497" s="39"/>
      <c r="F7497" s="97" t="s">
        <v>5902</v>
      </c>
      <c r="G7497" s="39">
        <v>27111905</v>
      </c>
      <c r="H7497" s="634">
        <v>5876</v>
      </c>
      <c r="I7497" s="51" t="s">
        <v>693</v>
      </c>
      <c r="J7497" s="538">
        <v>44927</v>
      </c>
      <c r="K7497" s="51">
        <v>365</v>
      </c>
      <c r="L7497" s="51" t="s">
        <v>9350</v>
      </c>
    </row>
    <row r="7498" spans="1:12" ht="25.5" hidden="1" x14ac:dyDescent="0.2">
      <c r="A7498" s="3">
        <v>7492</v>
      </c>
      <c r="B7498" s="51">
        <v>6325</v>
      </c>
      <c r="C7498" s="508" t="s">
        <v>10114</v>
      </c>
      <c r="D7498" s="39">
        <v>1</v>
      </c>
      <c r="E7498" s="39"/>
      <c r="F7498" s="97" t="s">
        <v>5902</v>
      </c>
      <c r="G7498" s="39">
        <v>39121534</v>
      </c>
      <c r="H7498" s="634">
        <v>6000</v>
      </c>
      <c r="I7498" s="51" t="s">
        <v>693</v>
      </c>
      <c r="J7498" s="538">
        <v>44927</v>
      </c>
      <c r="K7498" s="51">
        <v>304</v>
      </c>
      <c r="L7498" s="51" t="s">
        <v>9350</v>
      </c>
    </row>
    <row r="7499" spans="1:12" ht="25.5" hidden="1" x14ac:dyDescent="0.2">
      <c r="A7499" s="3">
        <v>7493</v>
      </c>
      <c r="B7499" s="51">
        <v>6325</v>
      </c>
      <c r="C7499" s="508" t="s">
        <v>10115</v>
      </c>
      <c r="D7499" s="39">
        <v>1</v>
      </c>
      <c r="E7499" s="39"/>
      <c r="F7499" s="97" t="s">
        <v>5902</v>
      </c>
      <c r="G7499" s="39">
        <v>39121534</v>
      </c>
      <c r="H7499" s="634">
        <v>6000</v>
      </c>
      <c r="I7499" s="51" t="s">
        <v>693</v>
      </c>
      <c r="J7499" s="538">
        <v>44927</v>
      </c>
      <c r="K7499" s="51">
        <v>304</v>
      </c>
      <c r="L7499" s="51" t="s">
        <v>9350</v>
      </c>
    </row>
    <row r="7500" spans="1:12" ht="38.25" hidden="1" x14ac:dyDescent="0.2">
      <c r="A7500" s="3">
        <v>7494</v>
      </c>
      <c r="B7500" s="51">
        <v>6325</v>
      </c>
      <c r="C7500" s="508" t="s">
        <v>10116</v>
      </c>
      <c r="D7500" s="39">
        <v>4</v>
      </c>
      <c r="E7500" s="39"/>
      <c r="F7500" s="97" t="s">
        <v>5902</v>
      </c>
      <c r="G7500" s="39">
        <v>31162906</v>
      </c>
      <c r="H7500" s="634">
        <v>10730</v>
      </c>
      <c r="I7500" s="550" t="s">
        <v>364</v>
      </c>
      <c r="J7500" s="538">
        <v>44927</v>
      </c>
      <c r="K7500" s="550">
        <v>304</v>
      </c>
      <c r="L7500" s="51" t="s">
        <v>9350</v>
      </c>
    </row>
    <row r="7501" spans="1:12" ht="25.5" hidden="1" x14ac:dyDescent="0.2">
      <c r="A7501" s="3">
        <v>7495</v>
      </c>
      <c r="B7501" s="51">
        <v>6325</v>
      </c>
      <c r="C7501" s="508" t="s">
        <v>9722</v>
      </c>
      <c r="D7501" s="39" t="s">
        <v>10117</v>
      </c>
      <c r="E7501" s="39"/>
      <c r="F7501" s="97" t="s">
        <v>5902</v>
      </c>
      <c r="G7501" s="39">
        <v>31191501</v>
      </c>
      <c r="H7501" s="634">
        <v>6165</v>
      </c>
      <c r="I7501" s="51" t="s">
        <v>6168</v>
      </c>
      <c r="J7501" s="538">
        <v>44927</v>
      </c>
      <c r="K7501" s="51">
        <v>324</v>
      </c>
      <c r="L7501" s="51" t="s">
        <v>9350</v>
      </c>
    </row>
    <row r="7502" spans="1:12" ht="25.5" hidden="1" x14ac:dyDescent="0.2">
      <c r="A7502" s="3">
        <v>7496</v>
      </c>
      <c r="B7502" s="51">
        <v>6325</v>
      </c>
      <c r="C7502" s="508" t="s">
        <v>10118</v>
      </c>
      <c r="D7502" s="39">
        <v>1</v>
      </c>
      <c r="E7502" s="39"/>
      <c r="F7502" s="97" t="s">
        <v>5902</v>
      </c>
      <c r="G7502" s="39">
        <v>31211701</v>
      </c>
      <c r="H7502" s="634">
        <v>13010</v>
      </c>
      <c r="I7502" s="51" t="s">
        <v>306</v>
      </c>
      <c r="J7502" s="538">
        <v>44927</v>
      </c>
      <c r="K7502" s="550">
        <v>277</v>
      </c>
      <c r="L7502" s="51" t="s">
        <v>9350</v>
      </c>
    </row>
    <row r="7503" spans="1:12" ht="38.25" hidden="1" x14ac:dyDescent="0.2">
      <c r="A7503" s="3">
        <v>7497</v>
      </c>
      <c r="B7503" s="51">
        <v>6325</v>
      </c>
      <c r="C7503" s="508" t="s">
        <v>9694</v>
      </c>
      <c r="D7503" s="39">
        <v>2</v>
      </c>
      <c r="E7503" s="39"/>
      <c r="F7503" s="97" t="s">
        <v>5902</v>
      </c>
      <c r="G7503" s="39">
        <v>40141742</v>
      </c>
      <c r="H7503" s="634">
        <v>3600</v>
      </c>
      <c r="I7503" s="51" t="s">
        <v>6168</v>
      </c>
      <c r="J7503" s="538">
        <v>44927</v>
      </c>
      <c r="K7503" s="550">
        <v>324</v>
      </c>
      <c r="L7503" s="51" t="s">
        <v>9350</v>
      </c>
    </row>
    <row r="7504" spans="1:12" ht="25.5" hidden="1" x14ac:dyDescent="0.2">
      <c r="A7504" s="3">
        <v>7498</v>
      </c>
      <c r="B7504" s="51">
        <v>6325</v>
      </c>
      <c r="C7504" s="508" t="s">
        <v>9695</v>
      </c>
      <c r="D7504" s="39">
        <v>7</v>
      </c>
      <c r="E7504" s="39"/>
      <c r="F7504" s="97" t="s">
        <v>5902</v>
      </c>
      <c r="G7504" s="39">
        <v>27111909</v>
      </c>
      <c r="H7504" s="634">
        <v>19500</v>
      </c>
      <c r="I7504" s="51" t="s">
        <v>6168</v>
      </c>
      <c r="J7504" s="538">
        <v>44927</v>
      </c>
      <c r="K7504" s="550">
        <v>324</v>
      </c>
      <c r="L7504" s="51" t="s">
        <v>9350</v>
      </c>
    </row>
    <row r="7505" spans="1:12" ht="25.5" hidden="1" x14ac:dyDescent="0.2">
      <c r="A7505" s="3">
        <v>7499</v>
      </c>
      <c r="B7505" s="51">
        <v>6325</v>
      </c>
      <c r="C7505" s="508" t="s">
        <v>10119</v>
      </c>
      <c r="D7505" s="39">
        <v>2</v>
      </c>
      <c r="E7505" s="39"/>
      <c r="F7505" s="97" t="s">
        <v>5902</v>
      </c>
      <c r="G7505" s="39">
        <v>27111907</v>
      </c>
      <c r="H7505" s="634">
        <v>6000</v>
      </c>
      <c r="I7505" s="51" t="s">
        <v>6168</v>
      </c>
      <c r="J7505" s="538">
        <v>44927</v>
      </c>
      <c r="K7505" s="550">
        <v>324</v>
      </c>
      <c r="L7505" s="51" t="s">
        <v>9350</v>
      </c>
    </row>
    <row r="7506" spans="1:12" ht="25.5" hidden="1" x14ac:dyDescent="0.2">
      <c r="A7506" s="3">
        <v>7500</v>
      </c>
      <c r="B7506" s="51">
        <v>6325</v>
      </c>
      <c r="C7506" s="508" t="s">
        <v>10120</v>
      </c>
      <c r="D7506" s="39">
        <v>1</v>
      </c>
      <c r="E7506" s="39"/>
      <c r="F7506" s="97" t="s">
        <v>5902</v>
      </c>
      <c r="G7506" s="39">
        <v>27111907</v>
      </c>
      <c r="H7506" s="634">
        <v>3500</v>
      </c>
      <c r="I7506" s="51" t="s">
        <v>6168</v>
      </c>
      <c r="J7506" s="538">
        <v>44927</v>
      </c>
      <c r="K7506" s="550">
        <v>324</v>
      </c>
      <c r="L7506" s="51" t="s">
        <v>9350</v>
      </c>
    </row>
    <row r="7507" spans="1:12" ht="25.5" hidden="1" x14ac:dyDescent="0.2">
      <c r="A7507" s="3">
        <v>7501</v>
      </c>
      <c r="B7507" s="51">
        <v>6325</v>
      </c>
      <c r="C7507" s="508" t="s">
        <v>10121</v>
      </c>
      <c r="D7507" s="39">
        <v>2</v>
      </c>
      <c r="E7507" s="39"/>
      <c r="F7507" s="97" t="s">
        <v>5902</v>
      </c>
      <c r="G7507" s="39">
        <v>31211906</v>
      </c>
      <c r="H7507" s="634">
        <v>3800</v>
      </c>
      <c r="I7507" s="51" t="s">
        <v>6168</v>
      </c>
      <c r="J7507" s="538">
        <v>44927</v>
      </c>
      <c r="K7507" s="550">
        <v>324</v>
      </c>
      <c r="L7507" s="51" t="s">
        <v>9350</v>
      </c>
    </row>
    <row r="7508" spans="1:12" ht="25.5" hidden="1" x14ac:dyDescent="0.2">
      <c r="A7508" s="3">
        <v>7502</v>
      </c>
      <c r="B7508" s="51">
        <v>6325</v>
      </c>
      <c r="C7508" s="508" t="s">
        <v>10122</v>
      </c>
      <c r="D7508" s="39">
        <v>1</v>
      </c>
      <c r="E7508" s="39"/>
      <c r="F7508" s="97" t="s">
        <v>5902</v>
      </c>
      <c r="G7508" s="39">
        <v>39121303</v>
      </c>
      <c r="H7508" s="634">
        <v>10000</v>
      </c>
      <c r="I7508" s="51" t="s">
        <v>6168</v>
      </c>
      <c r="J7508" s="538">
        <v>44927</v>
      </c>
      <c r="K7508" s="550">
        <v>324</v>
      </c>
      <c r="L7508" s="51" t="s">
        <v>9350</v>
      </c>
    </row>
    <row r="7509" spans="1:12" ht="51" hidden="1" x14ac:dyDescent="0.2">
      <c r="A7509" s="3">
        <v>7503</v>
      </c>
      <c r="B7509" s="51">
        <v>6325</v>
      </c>
      <c r="C7509" s="508" t="s">
        <v>10123</v>
      </c>
      <c r="D7509" s="39">
        <v>20</v>
      </c>
      <c r="E7509" s="39"/>
      <c r="F7509" s="97" t="s">
        <v>5902</v>
      </c>
      <c r="G7509" s="39">
        <v>39101803</v>
      </c>
      <c r="H7509" s="634">
        <v>18200</v>
      </c>
      <c r="I7509" s="550" t="s">
        <v>364</v>
      </c>
      <c r="J7509" s="538">
        <v>44927</v>
      </c>
      <c r="K7509" s="550">
        <v>304</v>
      </c>
      <c r="L7509" s="51" t="s">
        <v>9350</v>
      </c>
    </row>
    <row r="7510" spans="1:12" hidden="1" x14ac:dyDescent="0.2">
      <c r="A7510" s="3">
        <v>7504</v>
      </c>
      <c r="B7510" s="51">
        <v>6325</v>
      </c>
      <c r="C7510" s="508" t="s">
        <v>10124</v>
      </c>
      <c r="D7510" s="39">
        <v>1</v>
      </c>
      <c r="E7510" s="39"/>
      <c r="F7510" s="97" t="s">
        <v>5902</v>
      </c>
      <c r="G7510" s="39">
        <v>31211904</v>
      </c>
      <c r="H7510" s="634">
        <v>2000</v>
      </c>
      <c r="I7510" s="51" t="s">
        <v>6168</v>
      </c>
      <c r="J7510" s="538">
        <v>44927</v>
      </c>
      <c r="K7510" s="550">
        <v>324</v>
      </c>
      <c r="L7510" s="51" t="s">
        <v>9350</v>
      </c>
    </row>
    <row r="7511" spans="1:12" ht="25.5" hidden="1" x14ac:dyDescent="0.2">
      <c r="A7511" s="3">
        <v>7505</v>
      </c>
      <c r="B7511" s="51">
        <v>6325</v>
      </c>
      <c r="C7511" s="508" t="s">
        <v>10125</v>
      </c>
      <c r="D7511" s="39">
        <v>1</v>
      </c>
      <c r="E7511" s="39"/>
      <c r="F7511" s="97" t="s">
        <v>5902</v>
      </c>
      <c r="G7511" s="39">
        <v>31211904</v>
      </c>
      <c r="H7511" s="634">
        <v>2500</v>
      </c>
      <c r="I7511" s="51" t="s">
        <v>6168</v>
      </c>
      <c r="J7511" s="538">
        <v>44927</v>
      </c>
      <c r="K7511" s="550">
        <v>324</v>
      </c>
      <c r="L7511" s="51" t="s">
        <v>9350</v>
      </c>
    </row>
    <row r="7512" spans="1:12" ht="25.5" hidden="1" x14ac:dyDescent="0.2">
      <c r="A7512" s="3">
        <v>7506</v>
      </c>
      <c r="B7512" s="51">
        <v>6325</v>
      </c>
      <c r="C7512" s="508" t="s">
        <v>10126</v>
      </c>
      <c r="D7512" s="39">
        <v>1</v>
      </c>
      <c r="E7512" s="39"/>
      <c r="F7512" s="97" t="s">
        <v>5902</v>
      </c>
      <c r="G7512" s="39">
        <v>31211906</v>
      </c>
      <c r="H7512" s="634">
        <v>2500</v>
      </c>
      <c r="I7512" s="51" t="s">
        <v>6168</v>
      </c>
      <c r="J7512" s="538">
        <v>44927</v>
      </c>
      <c r="K7512" s="550">
        <v>324</v>
      </c>
      <c r="L7512" s="51" t="s">
        <v>9350</v>
      </c>
    </row>
    <row r="7513" spans="1:12" ht="38.25" hidden="1" x14ac:dyDescent="0.2">
      <c r="A7513" s="3">
        <v>7507</v>
      </c>
      <c r="B7513" s="51">
        <v>6325</v>
      </c>
      <c r="C7513" s="508" t="s">
        <v>10127</v>
      </c>
      <c r="D7513" s="39">
        <v>2</v>
      </c>
      <c r="E7513" s="39"/>
      <c r="F7513" s="97" t="s">
        <v>5902</v>
      </c>
      <c r="G7513" s="39">
        <v>31201515</v>
      </c>
      <c r="H7513" s="634">
        <v>5500</v>
      </c>
      <c r="I7513" s="51" t="s">
        <v>6168</v>
      </c>
      <c r="J7513" s="538">
        <v>44927</v>
      </c>
      <c r="K7513" s="550">
        <v>324</v>
      </c>
      <c r="L7513" s="51" t="s">
        <v>9350</v>
      </c>
    </row>
    <row r="7514" spans="1:12" ht="25.5" hidden="1" x14ac:dyDescent="0.2">
      <c r="A7514" s="3">
        <v>7508</v>
      </c>
      <c r="B7514" s="51">
        <v>6325</v>
      </c>
      <c r="C7514" s="508" t="s">
        <v>10128</v>
      </c>
      <c r="D7514" s="39">
        <v>6</v>
      </c>
      <c r="E7514" s="39"/>
      <c r="F7514" s="97" t="s">
        <v>5902</v>
      </c>
      <c r="G7514" s="39">
        <v>31191501</v>
      </c>
      <c r="H7514" s="634">
        <v>5000</v>
      </c>
      <c r="I7514" s="51" t="s">
        <v>6168</v>
      </c>
      <c r="J7514" s="538">
        <v>44927</v>
      </c>
      <c r="K7514" s="51">
        <v>324</v>
      </c>
      <c r="L7514" s="51" t="s">
        <v>9350</v>
      </c>
    </row>
    <row r="7515" spans="1:12" ht="25.5" hidden="1" x14ac:dyDescent="0.2">
      <c r="A7515" s="3">
        <v>7509</v>
      </c>
      <c r="B7515" s="51">
        <v>6325</v>
      </c>
      <c r="C7515" s="508" t="s">
        <v>10129</v>
      </c>
      <c r="D7515" s="39">
        <v>8</v>
      </c>
      <c r="E7515" s="39"/>
      <c r="F7515" s="97" t="s">
        <v>5902</v>
      </c>
      <c r="G7515" s="39">
        <v>31161807</v>
      </c>
      <c r="H7515" s="634">
        <v>5000</v>
      </c>
      <c r="I7515" s="550" t="s">
        <v>35</v>
      </c>
      <c r="J7515" s="538">
        <v>44927</v>
      </c>
      <c r="K7515" s="51">
        <v>314</v>
      </c>
      <c r="L7515" s="51" t="s">
        <v>9350</v>
      </c>
    </row>
    <row r="7516" spans="1:12" ht="25.5" hidden="1" x14ac:dyDescent="0.2">
      <c r="A7516" s="3">
        <v>7510</v>
      </c>
      <c r="B7516" s="51">
        <v>6325</v>
      </c>
      <c r="C7516" s="508" t="s">
        <v>10130</v>
      </c>
      <c r="D7516" s="39">
        <v>1</v>
      </c>
      <c r="E7516" s="39"/>
      <c r="F7516" s="97" t="s">
        <v>5902</v>
      </c>
      <c r="G7516" s="39">
        <v>31161618</v>
      </c>
      <c r="H7516" s="634">
        <v>8000</v>
      </c>
      <c r="I7516" s="550" t="s">
        <v>35</v>
      </c>
      <c r="J7516" s="538">
        <v>44927</v>
      </c>
      <c r="K7516" s="51">
        <v>314</v>
      </c>
      <c r="L7516" s="51" t="s">
        <v>9350</v>
      </c>
    </row>
    <row r="7517" spans="1:12" ht="25.5" hidden="1" x14ac:dyDescent="0.2">
      <c r="A7517" s="3">
        <v>7511</v>
      </c>
      <c r="B7517" s="51">
        <v>6325</v>
      </c>
      <c r="C7517" s="508" t="s">
        <v>10131</v>
      </c>
      <c r="D7517" s="39">
        <v>42</v>
      </c>
      <c r="E7517" s="39"/>
      <c r="F7517" s="97" t="s">
        <v>5902</v>
      </c>
      <c r="G7517" s="39">
        <v>31161727</v>
      </c>
      <c r="H7517" s="634">
        <v>22000</v>
      </c>
      <c r="I7517" s="550" t="s">
        <v>35</v>
      </c>
      <c r="J7517" s="538">
        <v>44927</v>
      </c>
      <c r="K7517" s="51">
        <v>314</v>
      </c>
      <c r="L7517" s="51" t="s">
        <v>9350</v>
      </c>
    </row>
    <row r="7518" spans="1:12" ht="25.5" hidden="1" x14ac:dyDescent="0.2">
      <c r="A7518" s="3">
        <v>7512</v>
      </c>
      <c r="B7518" s="51">
        <v>6325</v>
      </c>
      <c r="C7518" s="508" t="s">
        <v>10132</v>
      </c>
      <c r="D7518" s="39">
        <v>2</v>
      </c>
      <c r="E7518" s="39"/>
      <c r="F7518" s="97" t="s">
        <v>5902</v>
      </c>
      <c r="G7518" s="39">
        <v>30101505</v>
      </c>
      <c r="H7518" s="634">
        <v>7000</v>
      </c>
      <c r="I7518" s="550" t="s">
        <v>35</v>
      </c>
      <c r="J7518" s="538">
        <v>44927</v>
      </c>
      <c r="K7518" s="550">
        <v>314</v>
      </c>
      <c r="L7518" s="51" t="s">
        <v>9350</v>
      </c>
    </row>
    <row r="7519" spans="1:12" ht="25.5" hidden="1" x14ac:dyDescent="0.2">
      <c r="A7519" s="3">
        <v>7513</v>
      </c>
      <c r="B7519" s="51">
        <v>6325</v>
      </c>
      <c r="C7519" s="508" t="s">
        <v>10133</v>
      </c>
      <c r="D7519" s="39">
        <v>1</v>
      </c>
      <c r="E7519" s="39"/>
      <c r="F7519" s="97" t="s">
        <v>5902</v>
      </c>
      <c r="G7519" s="39">
        <v>31161520</v>
      </c>
      <c r="H7519" s="634">
        <v>6655</v>
      </c>
      <c r="I7519" s="550" t="s">
        <v>35</v>
      </c>
      <c r="J7519" s="538">
        <v>44927</v>
      </c>
      <c r="K7519" s="51">
        <v>314</v>
      </c>
      <c r="L7519" s="51" t="s">
        <v>9350</v>
      </c>
    </row>
    <row r="7520" spans="1:12" ht="25.5" hidden="1" x14ac:dyDescent="0.2">
      <c r="A7520" s="3">
        <v>7514</v>
      </c>
      <c r="B7520" s="51">
        <v>6325</v>
      </c>
      <c r="C7520" s="508" t="s">
        <v>10134</v>
      </c>
      <c r="D7520" s="39">
        <v>1</v>
      </c>
      <c r="E7520" s="39"/>
      <c r="F7520" s="97" t="s">
        <v>5902</v>
      </c>
      <c r="G7520" s="39">
        <v>15121520</v>
      </c>
      <c r="H7520" s="634">
        <v>3250</v>
      </c>
      <c r="I7520" s="51" t="s">
        <v>301</v>
      </c>
      <c r="J7520" s="538">
        <v>44927</v>
      </c>
      <c r="K7520" s="51">
        <v>269</v>
      </c>
      <c r="L7520" s="51" t="s">
        <v>9350</v>
      </c>
    </row>
    <row r="7521" spans="1:12" ht="25.5" hidden="1" x14ac:dyDescent="0.2">
      <c r="A7521" s="3">
        <v>7515</v>
      </c>
      <c r="B7521" s="51">
        <v>6325</v>
      </c>
      <c r="C7521" s="508" t="s">
        <v>10135</v>
      </c>
      <c r="D7521" s="39">
        <v>1</v>
      </c>
      <c r="E7521" s="39"/>
      <c r="F7521" s="97" t="s">
        <v>5902</v>
      </c>
      <c r="G7521" s="39">
        <v>31201623</v>
      </c>
      <c r="H7521" s="634">
        <v>3065</v>
      </c>
      <c r="I7521" s="51" t="s">
        <v>306</v>
      </c>
      <c r="J7521" s="538">
        <v>44927</v>
      </c>
      <c r="K7521" s="550">
        <v>277</v>
      </c>
      <c r="L7521" s="51" t="s">
        <v>9350</v>
      </c>
    </row>
    <row r="7522" spans="1:12" ht="38.25" hidden="1" x14ac:dyDescent="0.2">
      <c r="A7522" s="3">
        <v>7516</v>
      </c>
      <c r="B7522" s="51">
        <v>6325</v>
      </c>
      <c r="C7522" s="508" t="s">
        <v>10136</v>
      </c>
      <c r="D7522" s="39">
        <v>2</v>
      </c>
      <c r="E7522" s="39"/>
      <c r="F7522" s="97" t="s">
        <v>5902</v>
      </c>
      <c r="G7522" s="39">
        <v>39121404</v>
      </c>
      <c r="H7522" s="634">
        <v>1084.8</v>
      </c>
      <c r="I7522" s="550" t="s">
        <v>364</v>
      </c>
      <c r="J7522" s="538">
        <v>44927</v>
      </c>
      <c r="K7522" s="550">
        <v>304</v>
      </c>
      <c r="L7522" s="51" t="s">
        <v>9350</v>
      </c>
    </row>
    <row r="7523" spans="1:12" ht="25.5" hidden="1" x14ac:dyDescent="0.2">
      <c r="A7523" s="3">
        <v>7517</v>
      </c>
      <c r="B7523" s="51">
        <v>6325</v>
      </c>
      <c r="C7523" s="508" t="s">
        <v>10137</v>
      </c>
      <c r="D7523" s="39" t="s">
        <v>10138</v>
      </c>
      <c r="E7523" s="39"/>
      <c r="F7523" s="97" t="s">
        <v>5902</v>
      </c>
      <c r="G7523" s="39">
        <v>43202222</v>
      </c>
      <c r="H7523" s="634">
        <v>269530</v>
      </c>
      <c r="I7523" s="51" t="s">
        <v>4712</v>
      </c>
      <c r="J7523" s="538">
        <v>44927</v>
      </c>
      <c r="K7523" s="51">
        <v>299</v>
      </c>
      <c r="L7523" s="51" t="s">
        <v>9350</v>
      </c>
    </row>
    <row r="7524" spans="1:12" ht="25.5" hidden="1" x14ac:dyDescent="0.2">
      <c r="A7524" s="3">
        <v>7518</v>
      </c>
      <c r="B7524" s="51">
        <v>6325</v>
      </c>
      <c r="C7524" s="508" t="s">
        <v>10139</v>
      </c>
      <c r="D7524" s="39">
        <v>1</v>
      </c>
      <c r="E7524" s="39"/>
      <c r="F7524" s="97" t="s">
        <v>5902</v>
      </c>
      <c r="G7524" s="39">
        <v>39121603</v>
      </c>
      <c r="H7524" s="634">
        <v>11673.26</v>
      </c>
      <c r="I7524" s="550" t="s">
        <v>364</v>
      </c>
      <c r="J7524" s="538">
        <v>44927</v>
      </c>
      <c r="K7524" s="550">
        <v>304</v>
      </c>
      <c r="L7524" s="51" t="s">
        <v>9350</v>
      </c>
    </row>
    <row r="7525" spans="1:12" ht="51" hidden="1" x14ac:dyDescent="0.2">
      <c r="A7525" s="3">
        <v>7519</v>
      </c>
      <c r="B7525" s="51">
        <v>6325</v>
      </c>
      <c r="C7525" s="508" t="s">
        <v>10140</v>
      </c>
      <c r="D7525" s="39" t="s">
        <v>10141</v>
      </c>
      <c r="E7525" s="39"/>
      <c r="F7525" s="97" t="s">
        <v>5902</v>
      </c>
      <c r="G7525" s="39">
        <v>26121604</v>
      </c>
      <c r="H7525" s="634">
        <v>109644.13</v>
      </c>
      <c r="I7525" s="51" t="s">
        <v>4712</v>
      </c>
      <c r="J7525" s="538">
        <v>44927</v>
      </c>
      <c r="K7525" s="51">
        <v>299</v>
      </c>
      <c r="L7525" s="51" t="s">
        <v>9350</v>
      </c>
    </row>
    <row r="7526" spans="1:12" ht="25.5" hidden="1" x14ac:dyDescent="0.2">
      <c r="A7526" s="3">
        <v>7520</v>
      </c>
      <c r="B7526" s="51">
        <v>6325</v>
      </c>
      <c r="C7526" s="508" t="s">
        <v>10142</v>
      </c>
      <c r="D7526" s="39">
        <v>6</v>
      </c>
      <c r="E7526" s="39"/>
      <c r="F7526" s="97" t="s">
        <v>5902</v>
      </c>
      <c r="G7526" s="39">
        <v>27112838</v>
      </c>
      <c r="H7526" s="634">
        <v>9000</v>
      </c>
      <c r="I7526" s="550" t="s">
        <v>35</v>
      </c>
      <c r="J7526" s="538">
        <v>44927</v>
      </c>
      <c r="K7526" s="51">
        <v>314</v>
      </c>
      <c r="L7526" s="51" t="s">
        <v>9350</v>
      </c>
    </row>
    <row r="7527" spans="1:12" ht="38.25" hidden="1" x14ac:dyDescent="0.2">
      <c r="A7527" s="3">
        <v>7521</v>
      </c>
      <c r="B7527" s="51">
        <v>6325</v>
      </c>
      <c r="C7527" s="508" t="s">
        <v>10143</v>
      </c>
      <c r="D7527" s="39">
        <v>4</v>
      </c>
      <c r="E7527" s="39"/>
      <c r="F7527" s="97" t="s">
        <v>5902</v>
      </c>
      <c r="G7527" s="39">
        <v>31161521</v>
      </c>
      <c r="H7527" s="634">
        <v>800</v>
      </c>
      <c r="I7527" s="550" t="s">
        <v>35</v>
      </c>
      <c r="J7527" s="538">
        <v>44927</v>
      </c>
      <c r="K7527" s="51">
        <v>314</v>
      </c>
      <c r="L7527" s="51" t="s">
        <v>9350</v>
      </c>
    </row>
    <row r="7528" spans="1:12" ht="25.5" hidden="1" x14ac:dyDescent="0.2">
      <c r="A7528" s="3">
        <v>7522</v>
      </c>
      <c r="B7528" s="51">
        <v>6325</v>
      </c>
      <c r="C7528" s="508" t="s">
        <v>10144</v>
      </c>
      <c r="D7528" s="39">
        <v>10</v>
      </c>
      <c r="E7528" s="39"/>
      <c r="F7528" s="97" t="s">
        <v>5902</v>
      </c>
      <c r="G7528" s="39">
        <v>31161807</v>
      </c>
      <c r="H7528" s="634">
        <v>7200</v>
      </c>
      <c r="I7528" s="550" t="s">
        <v>35</v>
      </c>
      <c r="J7528" s="538">
        <v>44927</v>
      </c>
      <c r="K7528" s="51">
        <v>314</v>
      </c>
      <c r="L7528" s="51" t="s">
        <v>9350</v>
      </c>
    </row>
    <row r="7529" spans="1:12" ht="25.5" hidden="1" x14ac:dyDescent="0.2">
      <c r="A7529" s="3">
        <v>7523</v>
      </c>
      <c r="B7529" s="51">
        <v>6325</v>
      </c>
      <c r="C7529" s="508" t="s">
        <v>9735</v>
      </c>
      <c r="D7529" s="39">
        <v>2</v>
      </c>
      <c r="E7529" s="39"/>
      <c r="F7529" s="97" t="s">
        <v>5902</v>
      </c>
      <c r="G7529" s="39">
        <v>27111543</v>
      </c>
      <c r="H7529" s="634">
        <v>9408.4</v>
      </c>
      <c r="I7529" s="550" t="s">
        <v>35</v>
      </c>
      <c r="J7529" s="538">
        <v>44927</v>
      </c>
      <c r="K7529" s="550">
        <v>314</v>
      </c>
      <c r="L7529" s="51" t="s">
        <v>9350</v>
      </c>
    </row>
    <row r="7530" spans="1:12" ht="25.5" hidden="1" x14ac:dyDescent="0.2">
      <c r="A7530" s="3">
        <v>7524</v>
      </c>
      <c r="B7530" s="51">
        <v>6325</v>
      </c>
      <c r="C7530" s="508" t="s">
        <v>10145</v>
      </c>
      <c r="D7530" s="39">
        <v>1</v>
      </c>
      <c r="E7530" s="39"/>
      <c r="F7530" s="97" t="s">
        <v>5902</v>
      </c>
      <c r="G7530" s="39">
        <v>31201605</v>
      </c>
      <c r="H7530" s="634">
        <v>4500</v>
      </c>
      <c r="I7530" s="51" t="s">
        <v>6168</v>
      </c>
      <c r="J7530" s="538">
        <v>44927</v>
      </c>
      <c r="K7530" s="51">
        <v>324</v>
      </c>
      <c r="L7530" s="51" t="s">
        <v>9350</v>
      </c>
    </row>
    <row r="7531" spans="1:12" hidden="1" x14ac:dyDescent="0.2">
      <c r="A7531" s="3">
        <v>7525</v>
      </c>
      <c r="B7531" s="51">
        <v>6325</v>
      </c>
      <c r="C7531" s="508" t="s">
        <v>10146</v>
      </c>
      <c r="D7531" s="39">
        <v>12</v>
      </c>
      <c r="E7531" s="39"/>
      <c r="F7531" s="97" t="s">
        <v>5902</v>
      </c>
      <c r="G7531" s="39">
        <v>31191501</v>
      </c>
      <c r="H7531" s="634">
        <v>10264</v>
      </c>
      <c r="I7531" s="51" t="s">
        <v>6168</v>
      </c>
      <c r="J7531" s="538">
        <v>44927</v>
      </c>
      <c r="K7531" s="51">
        <v>324</v>
      </c>
      <c r="L7531" s="51" t="s">
        <v>9350</v>
      </c>
    </row>
    <row r="7532" spans="1:12" ht="38.25" hidden="1" x14ac:dyDescent="0.2">
      <c r="A7532" s="3">
        <v>7526</v>
      </c>
      <c r="B7532" s="51">
        <v>6325</v>
      </c>
      <c r="C7532" s="508" t="s">
        <v>10147</v>
      </c>
      <c r="D7532" s="39">
        <v>1</v>
      </c>
      <c r="E7532" s="39"/>
      <c r="F7532" s="97" t="s">
        <v>5902</v>
      </c>
      <c r="G7532" s="39">
        <v>31211801</v>
      </c>
      <c r="H7532" s="634">
        <v>8450</v>
      </c>
      <c r="I7532" s="51" t="s">
        <v>306</v>
      </c>
      <c r="J7532" s="538">
        <v>44927</v>
      </c>
      <c r="K7532" s="51">
        <v>277</v>
      </c>
      <c r="L7532" s="51" t="s">
        <v>9350</v>
      </c>
    </row>
    <row r="7533" spans="1:12" ht="25.5" hidden="1" x14ac:dyDescent="0.2">
      <c r="A7533" s="3">
        <v>7527</v>
      </c>
      <c r="B7533" s="51">
        <v>6325</v>
      </c>
      <c r="C7533" s="508" t="s">
        <v>10148</v>
      </c>
      <c r="D7533" s="39">
        <v>1</v>
      </c>
      <c r="E7533" s="39"/>
      <c r="F7533" s="97" t="s">
        <v>5902</v>
      </c>
      <c r="G7533" s="39">
        <v>30102015</v>
      </c>
      <c r="H7533" s="634">
        <v>15218.85</v>
      </c>
      <c r="I7533" s="51" t="s">
        <v>6168</v>
      </c>
      <c r="J7533" s="538">
        <v>44927</v>
      </c>
      <c r="K7533" s="51">
        <v>324</v>
      </c>
      <c r="L7533" s="51" t="s">
        <v>9350</v>
      </c>
    </row>
    <row r="7534" spans="1:12" hidden="1" x14ac:dyDescent="0.2">
      <c r="A7534" s="3">
        <v>7528</v>
      </c>
      <c r="B7534" s="51">
        <v>6325</v>
      </c>
      <c r="C7534" s="508" t="s">
        <v>10149</v>
      </c>
      <c r="D7534" s="39" t="s">
        <v>10150</v>
      </c>
      <c r="E7534" s="39"/>
      <c r="F7534" s="97" t="s">
        <v>5902</v>
      </c>
      <c r="G7534" s="39">
        <v>23271806</v>
      </c>
      <c r="H7534" s="634">
        <v>8000</v>
      </c>
      <c r="I7534" s="51" t="s">
        <v>6168</v>
      </c>
      <c r="J7534" s="538">
        <v>44927</v>
      </c>
      <c r="K7534" s="51">
        <v>324</v>
      </c>
      <c r="L7534" s="51" t="s">
        <v>9350</v>
      </c>
    </row>
    <row r="7535" spans="1:12" ht="89.25" hidden="1" x14ac:dyDescent="0.2">
      <c r="A7535" s="3">
        <v>7529</v>
      </c>
      <c r="B7535" s="51">
        <v>6325</v>
      </c>
      <c r="C7535" s="508" t="s">
        <v>9750</v>
      </c>
      <c r="D7535" s="39">
        <v>1</v>
      </c>
      <c r="E7535" s="39"/>
      <c r="F7535" s="97" t="s">
        <v>5902</v>
      </c>
      <c r="G7535" s="39">
        <v>30102015</v>
      </c>
      <c r="H7535" s="634">
        <v>59840.4</v>
      </c>
      <c r="I7535" s="51" t="s">
        <v>306</v>
      </c>
      <c r="J7535" s="538">
        <v>44927</v>
      </c>
      <c r="K7535" s="550">
        <v>277</v>
      </c>
      <c r="L7535" s="51" t="s">
        <v>9350</v>
      </c>
    </row>
    <row r="7536" spans="1:12" ht="25.5" hidden="1" x14ac:dyDescent="0.2">
      <c r="A7536" s="3">
        <v>7530</v>
      </c>
      <c r="B7536" s="51">
        <v>6325</v>
      </c>
      <c r="C7536" s="508" t="s">
        <v>9358</v>
      </c>
      <c r="D7536" s="39">
        <v>6</v>
      </c>
      <c r="E7536" s="39"/>
      <c r="F7536" s="97" t="s">
        <v>5902</v>
      </c>
      <c r="G7536" s="39">
        <v>31191501</v>
      </c>
      <c r="H7536" s="634">
        <v>14000</v>
      </c>
      <c r="I7536" s="51" t="s">
        <v>6168</v>
      </c>
      <c r="J7536" s="538">
        <v>44927</v>
      </c>
      <c r="K7536" s="51">
        <v>324</v>
      </c>
      <c r="L7536" s="51" t="s">
        <v>9350</v>
      </c>
    </row>
    <row r="7537" spans="1:12" ht="38.25" hidden="1" x14ac:dyDescent="0.2">
      <c r="A7537" s="3">
        <v>7531</v>
      </c>
      <c r="B7537" s="51">
        <v>6325</v>
      </c>
      <c r="C7537" s="508" t="s">
        <v>9359</v>
      </c>
      <c r="D7537" s="39">
        <v>8</v>
      </c>
      <c r="E7537" s="39"/>
      <c r="F7537" s="97" t="s">
        <v>5902</v>
      </c>
      <c r="G7537" s="39">
        <v>31162906</v>
      </c>
      <c r="H7537" s="634">
        <v>4000</v>
      </c>
      <c r="I7537" s="550" t="s">
        <v>35</v>
      </c>
      <c r="J7537" s="538">
        <v>44927</v>
      </c>
      <c r="K7537" s="550">
        <v>314</v>
      </c>
      <c r="L7537" s="51" t="s">
        <v>9350</v>
      </c>
    </row>
    <row r="7538" spans="1:12" ht="25.5" hidden="1" x14ac:dyDescent="0.2">
      <c r="A7538" s="3">
        <v>7532</v>
      </c>
      <c r="B7538" s="51">
        <v>6325</v>
      </c>
      <c r="C7538" s="508" t="s">
        <v>10151</v>
      </c>
      <c r="D7538" s="39">
        <v>1</v>
      </c>
      <c r="E7538" s="39"/>
      <c r="F7538" s="97" t="s">
        <v>5902</v>
      </c>
      <c r="G7538" s="39">
        <v>27112841</v>
      </c>
      <c r="H7538" s="634">
        <v>2800</v>
      </c>
      <c r="I7538" s="550" t="s">
        <v>35</v>
      </c>
      <c r="J7538" s="538">
        <v>44927</v>
      </c>
      <c r="K7538" s="550">
        <v>314</v>
      </c>
      <c r="L7538" s="51" t="s">
        <v>9350</v>
      </c>
    </row>
    <row r="7539" spans="1:12" ht="25.5" hidden="1" x14ac:dyDescent="0.2">
      <c r="A7539" s="3">
        <v>7533</v>
      </c>
      <c r="B7539" s="51">
        <v>6325</v>
      </c>
      <c r="C7539" s="508" t="s">
        <v>10152</v>
      </c>
      <c r="D7539" s="39">
        <v>2</v>
      </c>
      <c r="E7539" s="39"/>
      <c r="F7539" s="97" t="s">
        <v>5902</v>
      </c>
      <c r="G7539" s="39">
        <v>27112841</v>
      </c>
      <c r="H7539" s="634">
        <v>5000</v>
      </c>
      <c r="I7539" s="550" t="s">
        <v>35</v>
      </c>
      <c r="J7539" s="538">
        <v>44927</v>
      </c>
      <c r="K7539" s="550">
        <v>314</v>
      </c>
      <c r="L7539" s="51" t="s">
        <v>9350</v>
      </c>
    </row>
    <row r="7540" spans="1:12" ht="25.5" hidden="1" x14ac:dyDescent="0.2">
      <c r="A7540" s="3">
        <v>7534</v>
      </c>
      <c r="B7540" s="51">
        <v>6325</v>
      </c>
      <c r="C7540" s="508" t="s">
        <v>10153</v>
      </c>
      <c r="D7540" s="39">
        <v>1</v>
      </c>
      <c r="E7540" s="39"/>
      <c r="F7540" s="97" t="s">
        <v>5902</v>
      </c>
      <c r="G7540" s="39">
        <v>27112841</v>
      </c>
      <c r="H7540" s="634">
        <v>3800</v>
      </c>
      <c r="I7540" s="550" t="s">
        <v>35</v>
      </c>
      <c r="J7540" s="538">
        <v>44927</v>
      </c>
      <c r="K7540" s="550">
        <v>314</v>
      </c>
      <c r="L7540" s="51" t="s">
        <v>9350</v>
      </c>
    </row>
    <row r="7541" spans="1:12" hidden="1" x14ac:dyDescent="0.2">
      <c r="A7541" s="3">
        <v>7535</v>
      </c>
      <c r="B7541" s="51">
        <v>6325</v>
      </c>
      <c r="C7541" s="508" t="s">
        <v>10154</v>
      </c>
      <c r="D7541" s="39">
        <v>8</v>
      </c>
      <c r="E7541" s="39"/>
      <c r="F7541" s="97" t="s">
        <v>5902</v>
      </c>
      <c r="G7541" s="39">
        <v>31162906</v>
      </c>
      <c r="H7541" s="634">
        <v>12000</v>
      </c>
      <c r="I7541" s="550" t="s">
        <v>35</v>
      </c>
      <c r="J7541" s="538">
        <v>44927</v>
      </c>
      <c r="K7541" s="550">
        <v>314</v>
      </c>
      <c r="L7541" s="51" t="s">
        <v>9350</v>
      </c>
    </row>
    <row r="7542" spans="1:12" hidden="1" x14ac:dyDescent="0.2">
      <c r="A7542" s="3">
        <v>7536</v>
      </c>
      <c r="B7542" s="51">
        <v>6325</v>
      </c>
      <c r="C7542" s="508" t="s">
        <v>10155</v>
      </c>
      <c r="D7542" s="39">
        <v>4</v>
      </c>
      <c r="E7542" s="39"/>
      <c r="F7542" s="97" t="s">
        <v>5902</v>
      </c>
      <c r="G7542" s="39">
        <v>31162614</v>
      </c>
      <c r="H7542" s="634">
        <v>4800</v>
      </c>
      <c r="I7542" s="550" t="s">
        <v>35</v>
      </c>
      <c r="J7542" s="538">
        <v>44927</v>
      </c>
      <c r="K7542" s="550">
        <v>314</v>
      </c>
      <c r="L7542" s="51" t="s">
        <v>9350</v>
      </c>
    </row>
    <row r="7543" spans="1:12" ht="25.5" hidden="1" x14ac:dyDescent="0.2">
      <c r="A7543" s="3">
        <v>7537</v>
      </c>
      <c r="B7543" s="51">
        <v>6325</v>
      </c>
      <c r="C7543" s="508" t="s">
        <v>10156</v>
      </c>
      <c r="D7543" s="39">
        <v>3</v>
      </c>
      <c r="E7543" s="39"/>
      <c r="F7543" s="97" t="s">
        <v>5902</v>
      </c>
      <c r="G7543" s="39">
        <v>31161816</v>
      </c>
      <c r="H7543" s="634">
        <v>3500</v>
      </c>
      <c r="I7543" s="550" t="s">
        <v>35</v>
      </c>
      <c r="J7543" s="538">
        <v>44927</v>
      </c>
      <c r="K7543" s="550">
        <v>314</v>
      </c>
      <c r="L7543" s="51" t="s">
        <v>9350</v>
      </c>
    </row>
    <row r="7544" spans="1:12" ht="38.25" hidden="1" x14ac:dyDescent="0.2">
      <c r="A7544" s="3">
        <v>7538</v>
      </c>
      <c r="B7544" s="51">
        <v>6325</v>
      </c>
      <c r="C7544" s="508" t="s">
        <v>10157</v>
      </c>
      <c r="D7544" s="39">
        <v>200</v>
      </c>
      <c r="E7544" s="39"/>
      <c r="F7544" s="97" t="s">
        <v>5902</v>
      </c>
      <c r="G7544" s="39">
        <v>39121405</v>
      </c>
      <c r="H7544" s="634">
        <v>6000</v>
      </c>
      <c r="I7544" s="550" t="s">
        <v>364</v>
      </c>
      <c r="J7544" s="538">
        <v>44927</v>
      </c>
      <c r="K7544" s="550">
        <v>304</v>
      </c>
      <c r="L7544" s="51" t="s">
        <v>9350</v>
      </c>
    </row>
    <row r="7545" spans="1:12" ht="25.5" hidden="1" x14ac:dyDescent="0.2">
      <c r="A7545" s="3">
        <v>7539</v>
      </c>
      <c r="B7545" s="51">
        <v>6325</v>
      </c>
      <c r="C7545" s="508" t="s">
        <v>10158</v>
      </c>
      <c r="D7545" s="39">
        <v>6</v>
      </c>
      <c r="E7545" s="39"/>
      <c r="F7545" s="97" t="s">
        <v>5902</v>
      </c>
      <c r="G7545" s="39">
        <v>31161520</v>
      </c>
      <c r="H7545" s="634">
        <v>3875</v>
      </c>
      <c r="I7545" s="550" t="s">
        <v>35</v>
      </c>
      <c r="J7545" s="538">
        <v>44927</v>
      </c>
      <c r="K7545" s="51">
        <v>314</v>
      </c>
      <c r="L7545" s="51" t="s">
        <v>9350</v>
      </c>
    </row>
    <row r="7546" spans="1:12" ht="51" hidden="1" x14ac:dyDescent="0.2">
      <c r="A7546" s="3">
        <v>7540</v>
      </c>
      <c r="B7546" s="51">
        <v>6325</v>
      </c>
      <c r="C7546" s="508" t="s">
        <v>10159</v>
      </c>
      <c r="D7546" s="39">
        <v>40</v>
      </c>
      <c r="E7546" s="39"/>
      <c r="F7546" s="97" t="s">
        <v>5902</v>
      </c>
      <c r="G7546" s="39">
        <v>39121404</v>
      </c>
      <c r="H7546" s="634">
        <v>109579</v>
      </c>
      <c r="I7546" s="550" t="s">
        <v>364</v>
      </c>
      <c r="J7546" s="538">
        <v>44927</v>
      </c>
      <c r="K7546" s="550">
        <v>304</v>
      </c>
      <c r="L7546" s="51" t="s">
        <v>9350</v>
      </c>
    </row>
    <row r="7547" spans="1:12" ht="25.5" hidden="1" x14ac:dyDescent="0.2">
      <c r="A7547" s="3">
        <v>7541</v>
      </c>
      <c r="B7547" s="51">
        <v>6325</v>
      </c>
      <c r="C7547" s="508" t="s">
        <v>10160</v>
      </c>
      <c r="D7547" s="39" t="s">
        <v>10161</v>
      </c>
      <c r="E7547" s="39"/>
      <c r="F7547" s="97" t="s">
        <v>5902</v>
      </c>
      <c r="G7547" s="39">
        <v>26121613</v>
      </c>
      <c r="H7547" s="634">
        <v>50000</v>
      </c>
      <c r="I7547" s="550" t="s">
        <v>364</v>
      </c>
      <c r="J7547" s="538">
        <v>44927</v>
      </c>
      <c r="K7547" s="550">
        <v>304</v>
      </c>
      <c r="L7547" s="51" t="s">
        <v>9350</v>
      </c>
    </row>
    <row r="7548" spans="1:12" ht="63.75" hidden="1" x14ac:dyDescent="0.2">
      <c r="A7548" s="3">
        <v>7542</v>
      </c>
      <c r="B7548" s="51">
        <v>6325</v>
      </c>
      <c r="C7548" s="508" t="s">
        <v>10162</v>
      </c>
      <c r="D7548" s="39">
        <v>10</v>
      </c>
      <c r="E7548" s="39"/>
      <c r="F7548" s="97" t="s">
        <v>5902</v>
      </c>
      <c r="G7548" s="39">
        <v>39121405</v>
      </c>
      <c r="H7548" s="634">
        <v>7000</v>
      </c>
      <c r="I7548" s="550" t="s">
        <v>364</v>
      </c>
      <c r="J7548" s="538">
        <v>44927</v>
      </c>
      <c r="K7548" s="550">
        <v>304</v>
      </c>
      <c r="L7548" s="51" t="s">
        <v>9350</v>
      </c>
    </row>
    <row r="7549" spans="1:12" ht="38.25" hidden="1" x14ac:dyDescent="0.2">
      <c r="A7549" s="3">
        <v>7543</v>
      </c>
      <c r="B7549" s="51">
        <v>6325</v>
      </c>
      <c r="C7549" s="508" t="s">
        <v>10163</v>
      </c>
      <c r="D7549" s="39">
        <v>1</v>
      </c>
      <c r="E7549" s="39"/>
      <c r="F7549" s="97" t="s">
        <v>5902</v>
      </c>
      <c r="G7549" s="39">
        <v>39121522</v>
      </c>
      <c r="H7549" s="634">
        <v>27990</v>
      </c>
      <c r="I7549" s="550" t="s">
        <v>364</v>
      </c>
      <c r="J7549" s="538">
        <v>44927</v>
      </c>
      <c r="K7549" s="550">
        <v>304</v>
      </c>
      <c r="L7549" s="51" t="s">
        <v>9350</v>
      </c>
    </row>
    <row r="7550" spans="1:12" ht="38.25" hidden="1" x14ac:dyDescent="0.2">
      <c r="A7550" s="3">
        <v>7544</v>
      </c>
      <c r="B7550" s="51">
        <v>6325</v>
      </c>
      <c r="C7550" s="508" t="s">
        <v>10164</v>
      </c>
      <c r="D7550" s="39">
        <v>1</v>
      </c>
      <c r="E7550" s="39"/>
      <c r="F7550" s="97" t="s">
        <v>5902</v>
      </c>
      <c r="G7550" s="39">
        <v>39122250</v>
      </c>
      <c r="H7550" s="634">
        <v>20000</v>
      </c>
      <c r="I7550" s="550" t="s">
        <v>364</v>
      </c>
      <c r="J7550" s="538">
        <v>44927</v>
      </c>
      <c r="K7550" s="550">
        <v>304</v>
      </c>
      <c r="L7550" s="51" t="s">
        <v>9350</v>
      </c>
    </row>
    <row r="7551" spans="1:12" ht="25.5" hidden="1" x14ac:dyDescent="0.2">
      <c r="A7551" s="3">
        <v>7545</v>
      </c>
      <c r="B7551" s="51">
        <v>6325</v>
      </c>
      <c r="C7551" s="508" t="s">
        <v>10165</v>
      </c>
      <c r="D7551" s="39">
        <v>2</v>
      </c>
      <c r="E7551" s="39"/>
      <c r="F7551" s="97" t="s">
        <v>5902</v>
      </c>
      <c r="G7551" s="39">
        <v>39121434</v>
      </c>
      <c r="H7551" s="634">
        <v>6500</v>
      </c>
      <c r="I7551" s="550" t="s">
        <v>364</v>
      </c>
      <c r="J7551" s="538">
        <v>44927</v>
      </c>
      <c r="K7551" s="550">
        <v>304</v>
      </c>
      <c r="L7551" s="51" t="s">
        <v>9350</v>
      </c>
    </row>
    <row r="7552" spans="1:12" ht="25.5" hidden="1" x14ac:dyDescent="0.2">
      <c r="A7552" s="3">
        <v>7546</v>
      </c>
      <c r="B7552" s="51">
        <v>6325</v>
      </c>
      <c r="C7552" s="508" t="s">
        <v>10166</v>
      </c>
      <c r="D7552" s="39">
        <v>9</v>
      </c>
      <c r="E7552" s="39"/>
      <c r="F7552" s="97" t="s">
        <v>5902</v>
      </c>
      <c r="G7552" s="39">
        <v>39131601</v>
      </c>
      <c r="H7552" s="634">
        <v>27000</v>
      </c>
      <c r="I7552" s="550" t="s">
        <v>364</v>
      </c>
      <c r="J7552" s="538">
        <v>44927</v>
      </c>
      <c r="K7552" s="550">
        <v>304</v>
      </c>
      <c r="L7552" s="51" t="s">
        <v>9350</v>
      </c>
    </row>
    <row r="7553" spans="1:12" ht="38.25" hidden="1" x14ac:dyDescent="0.2">
      <c r="A7553" s="3">
        <v>7547</v>
      </c>
      <c r="B7553" s="51">
        <v>6325</v>
      </c>
      <c r="C7553" s="508" t="s">
        <v>10167</v>
      </c>
      <c r="D7553" s="39">
        <v>4</v>
      </c>
      <c r="E7553" s="39"/>
      <c r="F7553" s="97" t="s">
        <v>5902</v>
      </c>
      <c r="G7553" s="39">
        <v>39121721</v>
      </c>
      <c r="H7553" s="634">
        <v>20000</v>
      </c>
      <c r="I7553" s="550" t="s">
        <v>364</v>
      </c>
      <c r="J7553" s="538">
        <v>44927</v>
      </c>
      <c r="K7553" s="550">
        <v>304</v>
      </c>
      <c r="L7553" s="51" t="s">
        <v>9350</v>
      </c>
    </row>
    <row r="7554" spans="1:12" ht="25.5" hidden="1" x14ac:dyDescent="0.2">
      <c r="A7554" s="3">
        <v>7548</v>
      </c>
      <c r="B7554" s="51">
        <v>6325</v>
      </c>
      <c r="C7554" s="508" t="s">
        <v>10168</v>
      </c>
      <c r="D7554" s="39">
        <v>8</v>
      </c>
      <c r="E7554" s="39"/>
      <c r="F7554" s="97" t="s">
        <v>5902</v>
      </c>
      <c r="G7554" s="39">
        <v>31161521</v>
      </c>
      <c r="H7554" s="634">
        <v>6000</v>
      </c>
      <c r="I7554" s="550" t="s">
        <v>35</v>
      </c>
      <c r="J7554" s="538">
        <v>44927</v>
      </c>
      <c r="K7554" s="550">
        <v>314</v>
      </c>
      <c r="L7554" s="51" t="s">
        <v>9350</v>
      </c>
    </row>
    <row r="7555" spans="1:12" ht="25.5" hidden="1" x14ac:dyDescent="0.2">
      <c r="A7555" s="3">
        <v>7549</v>
      </c>
      <c r="B7555" s="51">
        <v>6325</v>
      </c>
      <c r="C7555" s="508" t="s">
        <v>10169</v>
      </c>
      <c r="D7555" s="39">
        <v>4</v>
      </c>
      <c r="E7555" s="39"/>
      <c r="F7555" s="97" t="s">
        <v>5902</v>
      </c>
      <c r="G7555" s="39">
        <v>39121613</v>
      </c>
      <c r="H7555" s="634">
        <v>40137.870000000003</v>
      </c>
      <c r="I7555" s="550" t="s">
        <v>364</v>
      </c>
      <c r="J7555" s="538">
        <v>44927</v>
      </c>
      <c r="K7555" s="550">
        <v>304</v>
      </c>
      <c r="L7555" s="51" t="s">
        <v>9350</v>
      </c>
    </row>
    <row r="7556" spans="1:12" ht="25.5" hidden="1" x14ac:dyDescent="0.2">
      <c r="A7556" s="3">
        <v>7550</v>
      </c>
      <c r="B7556" s="51">
        <v>6325</v>
      </c>
      <c r="C7556" s="508" t="s">
        <v>10170</v>
      </c>
      <c r="D7556" s="39">
        <v>6</v>
      </c>
      <c r="E7556" s="39"/>
      <c r="F7556" s="97" t="s">
        <v>5902</v>
      </c>
      <c r="G7556" s="39">
        <v>30102515</v>
      </c>
      <c r="H7556" s="634">
        <v>5000</v>
      </c>
      <c r="I7556" s="51" t="s">
        <v>4712</v>
      </c>
      <c r="J7556" s="538">
        <v>44927</v>
      </c>
      <c r="K7556" s="550">
        <v>304</v>
      </c>
      <c r="L7556" s="51" t="s">
        <v>9350</v>
      </c>
    </row>
    <row r="7557" spans="1:12" ht="51" hidden="1" x14ac:dyDescent="0.2">
      <c r="A7557" s="3">
        <v>7551</v>
      </c>
      <c r="B7557" s="51">
        <v>6325</v>
      </c>
      <c r="C7557" s="508" t="s">
        <v>10171</v>
      </c>
      <c r="D7557" s="39">
        <v>1</v>
      </c>
      <c r="E7557" s="39"/>
      <c r="F7557" s="97" t="s">
        <v>5902</v>
      </c>
      <c r="G7557" s="39">
        <v>31261501</v>
      </c>
      <c r="H7557" s="634">
        <v>48500</v>
      </c>
      <c r="I7557" s="51" t="s">
        <v>4712</v>
      </c>
      <c r="J7557" s="538">
        <v>44927</v>
      </c>
      <c r="K7557" s="51">
        <v>304</v>
      </c>
      <c r="L7557" s="51" t="s">
        <v>9350</v>
      </c>
    </row>
    <row r="7558" spans="1:12" ht="38.25" hidden="1" x14ac:dyDescent="0.2">
      <c r="A7558" s="3">
        <v>7552</v>
      </c>
      <c r="B7558" s="51">
        <v>6325</v>
      </c>
      <c r="C7558" s="508" t="s">
        <v>10172</v>
      </c>
      <c r="D7558" s="39">
        <v>1</v>
      </c>
      <c r="E7558" s="39"/>
      <c r="F7558" s="97" t="s">
        <v>5902</v>
      </c>
      <c r="G7558" s="39">
        <v>31261501</v>
      </c>
      <c r="H7558" s="634">
        <v>25000</v>
      </c>
      <c r="I7558" s="550" t="s">
        <v>364</v>
      </c>
      <c r="J7558" s="538">
        <v>44927</v>
      </c>
      <c r="K7558" s="550">
        <v>304</v>
      </c>
      <c r="L7558" s="51" t="s">
        <v>9350</v>
      </c>
    </row>
    <row r="7559" spans="1:12" ht="25.5" hidden="1" x14ac:dyDescent="0.2">
      <c r="A7559" s="3">
        <v>7553</v>
      </c>
      <c r="B7559" s="51">
        <v>6325</v>
      </c>
      <c r="C7559" s="508" t="s">
        <v>10173</v>
      </c>
      <c r="D7559" s="39">
        <v>26</v>
      </c>
      <c r="E7559" s="39"/>
      <c r="F7559" s="97" t="s">
        <v>5902</v>
      </c>
      <c r="G7559" s="39">
        <v>39121410</v>
      </c>
      <c r="H7559" s="634">
        <v>8000</v>
      </c>
      <c r="I7559" s="550" t="s">
        <v>364</v>
      </c>
      <c r="J7559" s="538">
        <v>44927</v>
      </c>
      <c r="K7559" s="550">
        <v>304</v>
      </c>
      <c r="L7559" s="51" t="s">
        <v>9350</v>
      </c>
    </row>
    <row r="7560" spans="1:12" ht="38.25" hidden="1" x14ac:dyDescent="0.2">
      <c r="A7560" s="3">
        <v>7554</v>
      </c>
      <c r="B7560" s="51">
        <v>6325</v>
      </c>
      <c r="C7560" s="508" t="s">
        <v>10174</v>
      </c>
      <c r="D7560" s="39">
        <v>16</v>
      </c>
      <c r="E7560" s="39"/>
      <c r="F7560" s="97" t="s">
        <v>5902</v>
      </c>
      <c r="G7560" s="39">
        <v>41111926</v>
      </c>
      <c r="H7560" s="634">
        <v>171500</v>
      </c>
      <c r="I7560" s="550" t="s">
        <v>364</v>
      </c>
      <c r="J7560" s="538">
        <v>44927</v>
      </c>
      <c r="K7560" s="550">
        <v>304</v>
      </c>
      <c r="L7560" s="51" t="s">
        <v>9350</v>
      </c>
    </row>
    <row r="7561" spans="1:12" ht="38.25" hidden="1" x14ac:dyDescent="0.2">
      <c r="A7561" s="3">
        <v>7555</v>
      </c>
      <c r="B7561" s="51">
        <v>6325</v>
      </c>
      <c r="C7561" s="508" t="s">
        <v>10175</v>
      </c>
      <c r="D7561" s="39">
        <v>1</v>
      </c>
      <c r="E7561" s="39"/>
      <c r="F7561" s="97" t="s">
        <v>5902</v>
      </c>
      <c r="G7561" s="39">
        <v>39131504</v>
      </c>
      <c r="H7561" s="634">
        <v>6000</v>
      </c>
      <c r="I7561" s="550" t="s">
        <v>364</v>
      </c>
      <c r="J7561" s="538">
        <v>44927</v>
      </c>
      <c r="K7561" s="550">
        <v>304</v>
      </c>
      <c r="L7561" s="51" t="s">
        <v>9350</v>
      </c>
    </row>
    <row r="7562" spans="1:12" ht="25.5" hidden="1" x14ac:dyDescent="0.2">
      <c r="A7562" s="3">
        <v>7556</v>
      </c>
      <c r="B7562" s="51">
        <v>6325</v>
      </c>
      <c r="C7562" s="508" t="s">
        <v>10176</v>
      </c>
      <c r="D7562" s="39">
        <v>6</v>
      </c>
      <c r="E7562" s="39"/>
      <c r="F7562" s="97" t="s">
        <v>5902</v>
      </c>
      <c r="G7562" s="39">
        <v>39121434</v>
      </c>
      <c r="H7562" s="634">
        <v>8000</v>
      </c>
      <c r="I7562" s="550" t="s">
        <v>364</v>
      </c>
      <c r="J7562" s="538">
        <v>44927</v>
      </c>
      <c r="K7562" s="550">
        <v>304</v>
      </c>
      <c r="L7562" s="51" t="s">
        <v>9350</v>
      </c>
    </row>
    <row r="7563" spans="1:12" ht="38.25" hidden="1" x14ac:dyDescent="0.2">
      <c r="A7563" s="3">
        <v>7557</v>
      </c>
      <c r="B7563" s="51">
        <v>6325</v>
      </c>
      <c r="C7563" s="508" t="s">
        <v>9360</v>
      </c>
      <c r="D7563" s="39">
        <v>1</v>
      </c>
      <c r="E7563" s="39"/>
      <c r="F7563" s="97" t="s">
        <v>5902</v>
      </c>
      <c r="G7563" s="39">
        <v>39121404</v>
      </c>
      <c r="H7563" s="634">
        <v>2000</v>
      </c>
      <c r="I7563" s="550" t="s">
        <v>364</v>
      </c>
      <c r="J7563" s="538">
        <v>44927</v>
      </c>
      <c r="K7563" s="550">
        <v>304</v>
      </c>
      <c r="L7563" s="51" t="s">
        <v>9350</v>
      </c>
    </row>
    <row r="7564" spans="1:12" ht="38.25" hidden="1" x14ac:dyDescent="0.2">
      <c r="A7564" s="3">
        <v>7558</v>
      </c>
      <c r="B7564" s="51">
        <v>6325</v>
      </c>
      <c r="C7564" s="508" t="s">
        <v>9361</v>
      </c>
      <c r="D7564" s="39">
        <v>1</v>
      </c>
      <c r="E7564" s="39"/>
      <c r="F7564" s="97" t="s">
        <v>5902</v>
      </c>
      <c r="G7564" s="39">
        <v>39121404</v>
      </c>
      <c r="H7564" s="634">
        <v>2000</v>
      </c>
      <c r="I7564" s="550" t="s">
        <v>364</v>
      </c>
      <c r="J7564" s="538">
        <v>44927</v>
      </c>
      <c r="K7564" s="550">
        <v>304</v>
      </c>
      <c r="L7564" s="51" t="s">
        <v>9350</v>
      </c>
    </row>
    <row r="7565" spans="1:12" ht="38.25" hidden="1" x14ac:dyDescent="0.2">
      <c r="A7565" s="3">
        <v>7559</v>
      </c>
      <c r="B7565" s="51">
        <v>6325</v>
      </c>
      <c r="C7565" s="508" t="s">
        <v>9362</v>
      </c>
      <c r="D7565" s="39">
        <v>1</v>
      </c>
      <c r="E7565" s="39"/>
      <c r="F7565" s="97" t="s">
        <v>5902</v>
      </c>
      <c r="G7565" s="39">
        <v>39121404</v>
      </c>
      <c r="H7565" s="634">
        <v>2000</v>
      </c>
      <c r="I7565" s="550" t="s">
        <v>364</v>
      </c>
      <c r="J7565" s="538">
        <v>44927</v>
      </c>
      <c r="K7565" s="550">
        <v>304</v>
      </c>
      <c r="L7565" s="51" t="s">
        <v>9350</v>
      </c>
    </row>
    <row r="7566" spans="1:12" ht="51" hidden="1" x14ac:dyDescent="0.2">
      <c r="A7566" s="3">
        <v>7560</v>
      </c>
      <c r="B7566" s="51">
        <v>6325</v>
      </c>
      <c r="C7566" s="508" t="s">
        <v>9363</v>
      </c>
      <c r="D7566" s="39">
        <v>1</v>
      </c>
      <c r="E7566" s="39"/>
      <c r="F7566" s="97" t="s">
        <v>5902</v>
      </c>
      <c r="G7566" s="39">
        <v>39131504</v>
      </c>
      <c r="H7566" s="634">
        <v>6000</v>
      </c>
      <c r="I7566" s="550" t="s">
        <v>364</v>
      </c>
      <c r="J7566" s="538">
        <v>44927</v>
      </c>
      <c r="K7566" s="550">
        <v>304</v>
      </c>
      <c r="L7566" s="51" t="s">
        <v>9350</v>
      </c>
    </row>
    <row r="7567" spans="1:12" ht="51" hidden="1" x14ac:dyDescent="0.2">
      <c r="A7567" s="3">
        <v>7561</v>
      </c>
      <c r="B7567" s="51">
        <v>6325</v>
      </c>
      <c r="C7567" s="508" t="s">
        <v>9364</v>
      </c>
      <c r="D7567" s="39">
        <v>1</v>
      </c>
      <c r="E7567" s="39"/>
      <c r="F7567" s="97" t="s">
        <v>5902</v>
      </c>
      <c r="G7567" s="39">
        <v>39131504</v>
      </c>
      <c r="H7567" s="634">
        <v>6000</v>
      </c>
      <c r="I7567" s="550" t="s">
        <v>364</v>
      </c>
      <c r="J7567" s="538">
        <v>44927</v>
      </c>
      <c r="K7567" s="550">
        <v>304</v>
      </c>
      <c r="L7567" s="51" t="s">
        <v>9350</v>
      </c>
    </row>
    <row r="7568" spans="1:12" ht="51" hidden="1" x14ac:dyDescent="0.2">
      <c r="A7568" s="3">
        <v>7562</v>
      </c>
      <c r="B7568" s="51">
        <v>6325</v>
      </c>
      <c r="C7568" s="508" t="s">
        <v>9365</v>
      </c>
      <c r="D7568" s="39">
        <v>1</v>
      </c>
      <c r="E7568" s="39"/>
      <c r="F7568" s="97" t="s">
        <v>5902</v>
      </c>
      <c r="G7568" s="39">
        <v>39131504</v>
      </c>
      <c r="H7568" s="634">
        <v>6000</v>
      </c>
      <c r="I7568" s="550" t="s">
        <v>364</v>
      </c>
      <c r="J7568" s="538">
        <v>44927</v>
      </c>
      <c r="K7568" s="550">
        <v>304</v>
      </c>
      <c r="L7568" s="51" t="s">
        <v>9350</v>
      </c>
    </row>
    <row r="7569" spans="1:12" ht="51" hidden="1" x14ac:dyDescent="0.2">
      <c r="A7569" s="3">
        <v>7563</v>
      </c>
      <c r="B7569" s="51">
        <v>6325</v>
      </c>
      <c r="C7569" s="508" t="s">
        <v>9366</v>
      </c>
      <c r="D7569" s="39">
        <v>2</v>
      </c>
      <c r="E7569" s="39"/>
      <c r="F7569" s="97" t="s">
        <v>5902</v>
      </c>
      <c r="G7569" s="39">
        <v>39121031</v>
      </c>
      <c r="H7569" s="634">
        <v>15683.32</v>
      </c>
      <c r="I7569" s="550" t="s">
        <v>364</v>
      </c>
      <c r="J7569" s="538">
        <v>44927</v>
      </c>
      <c r="K7569" s="550">
        <v>304</v>
      </c>
      <c r="L7569" s="51" t="s">
        <v>9350</v>
      </c>
    </row>
    <row r="7570" spans="1:12" ht="25.5" hidden="1" x14ac:dyDescent="0.2">
      <c r="A7570" s="3">
        <v>7564</v>
      </c>
      <c r="B7570" s="51">
        <v>6325</v>
      </c>
      <c r="C7570" s="508" t="s">
        <v>10177</v>
      </c>
      <c r="D7570" s="39">
        <v>20</v>
      </c>
      <c r="E7570" s="39"/>
      <c r="F7570" s="97" t="s">
        <v>5902</v>
      </c>
      <c r="G7570" s="39">
        <v>31161816</v>
      </c>
      <c r="H7570" s="634">
        <v>5000</v>
      </c>
      <c r="I7570" s="550" t="s">
        <v>364</v>
      </c>
      <c r="J7570" s="538">
        <v>44927</v>
      </c>
      <c r="K7570" s="550">
        <v>304</v>
      </c>
      <c r="L7570" s="51" t="s">
        <v>9350</v>
      </c>
    </row>
    <row r="7571" spans="1:12" ht="25.5" hidden="1" x14ac:dyDescent="0.2">
      <c r="A7571" s="3">
        <v>7565</v>
      </c>
      <c r="B7571" s="51">
        <v>6325</v>
      </c>
      <c r="C7571" s="508" t="s">
        <v>10178</v>
      </c>
      <c r="D7571" s="39">
        <v>10</v>
      </c>
      <c r="E7571" s="39"/>
      <c r="F7571" s="97" t="s">
        <v>5902</v>
      </c>
      <c r="G7571" s="39">
        <v>39121607</v>
      </c>
      <c r="H7571" s="634">
        <v>18260.259999999998</v>
      </c>
      <c r="I7571" s="550" t="s">
        <v>35</v>
      </c>
      <c r="J7571" s="538">
        <v>44927</v>
      </c>
      <c r="K7571" s="550">
        <v>304</v>
      </c>
      <c r="L7571" s="51" t="s">
        <v>9350</v>
      </c>
    </row>
    <row r="7572" spans="1:12" ht="25.5" hidden="1" x14ac:dyDescent="0.2">
      <c r="A7572" s="3">
        <v>7566</v>
      </c>
      <c r="B7572" s="51">
        <v>6325</v>
      </c>
      <c r="C7572" s="508" t="s">
        <v>10179</v>
      </c>
      <c r="D7572" s="39">
        <v>10</v>
      </c>
      <c r="E7572" s="39"/>
      <c r="F7572" s="97" t="s">
        <v>5902</v>
      </c>
      <c r="G7572" s="39">
        <v>39121607</v>
      </c>
      <c r="H7572" s="634">
        <v>8000</v>
      </c>
      <c r="I7572" s="550" t="s">
        <v>35</v>
      </c>
      <c r="J7572" s="538">
        <v>44927</v>
      </c>
      <c r="K7572" s="550">
        <v>304</v>
      </c>
      <c r="L7572" s="51" t="s">
        <v>9350</v>
      </c>
    </row>
    <row r="7573" spans="1:12" ht="38.25" hidden="1" x14ac:dyDescent="0.2">
      <c r="A7573" s="3">
        <v>7567</v>
      </c>
      <c r="B7573" s="51">
        <v>6325</v>
      </c>
      <c r="C7573" s="508" t="s">
        <v>10180</v>
      </c>
      <c r="D7573" s="39">
        <v>10</v>
      </c>
      <c r="E7573" s="39"/>
      <c r="F7573" s="97" t="s">
        <v>5902</v>
      </c>
      <c r="G7573" s="39">
        <v>39121607</v>
      </c>
      <c r="H7573" s="634">
        <v>8000</v>
      </c>
      <c r="I7573" s="550" t="s">
        <v>35</v>
      </c>
      <c r="J7573" s="538">
        <v>44927</v>
      </c>
      <c r="K7573" s="550">
        <v>304</v>
      </c>
      <c r="L7573" s="51" t="s">
        <v>9350</v>
      </c>
    </row>
    <row r="7574" spans="1:12" ht="51" hidden="1" x14ac:dyDescent="0.2">
      <c r="A7574" s="3">
        <v>7568</v>
      </c>
      <c r="B7574" s="51">
        <v>6325</v>
      </c>
      <c r="C7574" s="508" t="s">
        <v>10181</v>
      </c>
      <c r="D7574" s="39">
        <v>60</v>
      </c>
      <c r="E7574" s="39"/>
      <c r="F7574" s="97" t="s">
        <v>5902</v>
      </c>
      <c r="G7574" s="39">
        <v>39121098</v>
      </c>
      <c r="H7574" s="634">
        <v>668.24</v>
      </c>
      <c r="I7574" s="550" t="s">
        <v>364</v>
      </c>
      <c r="J7574" s="538">
        <v>44927</v>
      </c>
      <c r="K7574" s="550">
        <v>304</v>
      </c>
      <c r="L7574" s="51" t="s">
        <v>9350</v>
      </c>
    </row>
    <row r="7575" spans="1:12" ht="38.25" hidden="1" x14ac:dyDescent="0.2">
      <c r="A7575" s="3">
        <v>7569</v>
      </c>
      <c r="B7575" s="51">
        <v>6325</v>
      </c>
      <c r="C7575" s="508" t="s">
        <v>10182</v>
      </c>
      <c r="D7575" s="39">
        <v>2</v>
      </c>
      <c r="E7575" s="39"/>
      <c r="F7575" s="97" t="s">
        <v>5902</v>
      </c>
      <c r="G7575" s="39">
        <v>39121404</v>
      </c>
      <c r="H7575" s="634">
        <v>1777.92</v>
      </c>
      <c r="I7575" s="550" t="s">
        <v>364</v>
      </c>
      <c r="J7575" s="538">
        <v>44927</v>
      </c>
      <c r="K7575" s="550">
        <v>304</v>
      </c>
      <c r="L7575" s="51" t="s">
        <v>9350</v>
      </c>
    </row>
    <row r="7576" spans="1:12" ht="25.5" hidden="1" x14ac:dyDescent="0.2">
      <c r="A7576" s="3">
        <v>7570</v>
      </c>
      <c r="B7576" s="51">
        <v>6325</v>
      </c>
      <c r="C7576" s="508" t="s">
        <v>10183</v>
      </c>
      <c r="D7576" s="39">
        <v>50</v>
      </c>
      <c r="E7576" s="39"/>
      <c r="F7576" s="97" t="s">
        <v>5902</v>
      </c>
      <c r="G7576" s="39">
        <v>39101901</v>
      </c>
      <c r="H7576" s="634">
        <v>107350</v>
      </c>
      <c r="I7576" s="550" t="s">
        <v>364</v>
      </c>
      <c r="J7576" s="538">
        <v>44927</v>
      </c>
      <c r="K7576" s="550">
        <v>304</v>
      </c>
      <c r="L7576" s="51" t="s">
        <v>9350</v>
      </c>
    </row>
    <row r="7577" spans="1:12" ht="25.5" hidden="1" x14ac:dyDescent="0.2">
      <c r="A7577" s="3">
        <v>7571</v>
      </c>
      <c r="B7577" s="51">
        <v>6325</v>
      </c>
      <c r="C7577" s="508" t="s">
        <v>10184</v>
      </c>
      <c r="D7577" s="39">
        <v>1</v>
      </c>
      <c r="E7577" s="39"/>
      <c r="F7577" s="97" t="s">
        <v>5902</v>
      </c>
      <c r="G7577" s="39">
        <v>39121434</v>
      </c>
      <c r="H7577" s="634">
        <v>18500</v>
      </c>
      <c r="I7577" s="550" t="s">
        <v>364</v>
      </c>
      <c r="J7577" s="538">
        <v>44927</v>
      </c>
      <c r="K7577" s="550">
        <v>304</v>
      </c>
      <c r="L7577" s="51" t="s">
        <v>9350</v>
      </c>
    </row>
    <row r="7578" spans="1:12" ht="38.25" hidden="1" x14ac:dyDescent="0.2">
      <c r="A7578" s="3">
        <v>7572</v>
      </c>
      <c r="B7578" s="51">
        <v>6325</v>
      </c>
      <c r="C7578" s="508" t="s">
        <v>10185</v>
      </c>
      <c r="D7578" s="39">
        <v>1</v>
      </c>
      <c r="E7578" s="39"/>
      <c r="F7578" s="97" t="s">
        <v>5902</v>
      </c>
      <c r="G7578" s="39">
        <v>39131704</v>
      </c>
      <c r="H7578" s="634">
        <v>18500</v>
      </c>
      <c r="I7578" s="550" t="s">
        <v>364</v>
      </c>
      <c r="J7578" s="538">
        <v>44927</v>
      </c>
      <c r="K7578" s="550">
        <v>304</v>
      </c>
      <c r="L7578" s="51" t="s">
        <v>9350</v>
      </c>
    </row>
    <row r="7579" spans="1:12" ht="38.25" hidden="1" x14ac:dyDescent="0.2">
      <c r="A7579" s="3">
        <v>7573</v>
      </c>
      <c r="B7579" s="51">
        <v>6325</v>
      </c>
      <c r="C7579" s="508" t="s">
        <v>10186</v>
      </c>
      <c r="D7579" s="39">
        <v>10</v>
      </c>
      <c r="E7579" s="39"/>
      <c r="F7579" s="97" t="s">
        <v>5902</v>
      </c>
      <c r="G7579" s="39">
        <v>39121405</v>
      </c>
      <c r="H7579" s="634">
        <v>6000</v>
      </c>
      <c r="I7579" s="550" t="s">
        <v>364</v>
      </c>
      <c r="J7579" s="538">
        <v>44927</v>
      </c>
      <c r="K7579" s="550">
        <v>304</v>
      </c>
      <c r="L7579" s="51" t="s">
        <v>9350</v>
      </c>
    </row>
    <row r="7580" spans="1:12" ht="25.5" hidden="1" x14ac:dyDescent="0.2">
      <c r="A7580" s="3">
        <v>7574</v>
      </c>
      <c r="B7580" s="51">
        <v>6325</v>
      </c>
      <c r="C7580" s="508" t="s">
        <v>10187</v>
      </c>
      <c r="D7580" s="39">
        <v>3</v>
      </c>
      <c r="E7580" s="39"/>
      <c r="F7580" s="97" t="s">
        <v>5902</v>
      </c>
      <c r="G7580" s="39">
        <v>39121434</v>
      </c>
      <c r="H7580" s="634">
        <v>18500</v>
      </c>
      <c r="I7580" s="550" t="s">
        <v>364</v>
      </c>
      <c r="J7580" s="538">
        <v>44927</v>
      </c>
      <c r="K7580" s="550">
        <v>304</v>
      </c>
      <c r="L7580" s="51" t="s">
        <v>9350</v>
      </c>
    </row>
    <row r="7581" spans="1:12" ht="51" hidden="1" x14ac:dyDescent="0.2">
      <c r="A7581" s="3">
        <v>7575</v>
      </c>
      <c r="B7581" s="51">
        <v>6325</v>
      </c>
      <c r="C7581" s="508" t="s">
        <v>10188</v>
      </c>
      <c r="D7581" s="39">
        <v>1</v>
      </c>
      <c r="E7581" s="39"/>
      <c r="F7581" s="97" t="s">
        <v>5902</v>
      </c>
      <c r="G7581" s="39">
        <v>39121529</v>
      </c>
      <c r="H7581" s="634">
        <v>36725</v>
      </c>
      <c r="I7581" s="550" t="s">
        <v>364</v>
      </c>
      <c r="J7581" s="538">
        <v>44927</v>
      </c>
      <c r="K7581" s="550">
        <v>304</v>
      </c>
      <c r="L7581" s="51" t="s">
        <v>9350</v>
      </c>
    </row>
    <row r="7582" spans="1:12" ht="38.25" hidden="1" x14ac:dyDescent="0.2">
      <c r="A7582" s="3">
        <v>7576</v>
      </c>
      <c r="B7582" s="51">
        <v>6325</v>
      </c>
      <c r="C7582" s="508" t="s">
        <v>10189</v>
      </c>
      <c r="D7582" s="39">
        <v>1</v>
      </c>
      <c r="E7582" s="39"/>
      <c r="F7582" s="97" t="s">
        <v>5902</v>
      </c>
      <c r="G7582" s="39">
        <v>31211701</v>
      </c>
      <c r="H7582" s="634">
        <v>4785</v>
      </c>
      <c r="I7582" s="51" t="s">
        <v>306</v>
      </c>
      <c r="J7582" s="538">
        <v>44927</v>
      </c>
      <c r="K7582" s="550">
        <v>277</v>
      </c>
      <c r="L7582" s="51" t="s">
        <v>9350</v>
      </c>
    </row>
    <row r="7583" spans="1:12" ht="25.5" hidden="1" x14ac:dyDescent="0.2">
      <c r="A7583" s="3">
        <v>7577</v>
      </c>
      <c r="B7583" s="51">
        <v>6325</v>
      </c>
      <c r="C7583" s="508" t="s">
        <v>10190</v>
      </c>
      <c r="D7583" s="39">
        <v>38</v>
      </c>
      <c r="E7583" s="39"/>
      <c r="F7583" s="97" t="s">
        <v>5902</v>
      </c>
      <c r="G7583" s="39">
        <v>31161837</v>
      </c>
      <c r="H7583" s="634">
        <v>27000</v>
      </c>
      <c r="I7583" s="550" t="s">
        <v>35</v>
      </c>
      <c r="J7583" s="538">
        <v>44927</v>
      </c>
      <c r="K7583" s="550">
        <v>314</v>
      </c>
      <c r="L7583" s="51" t="s">
        <v>9350</v>
      </c>
    </row>
    <row r="7584" spans="1:12" ht="25.5" hidden="1" x14ac:dyDescent="0.2">
      <c r="A7584" s="3">
        <v>7578</v>
      </c>
      <c r="B7584" s="51">
        <v>6325</v>
      </c>
      <c r="C7584" s="508" t="s">
        <v>10191</v>
      </c>
      <c r="D7584" s="39">
        <v>30</v>
      </c>
      <c r="E7584" s="39"/>
      <c r="F7584" s="97" t="s">
        <v>5902</v>
      </c>
      <c r="G7584" s="39">
        <v>31161801</v>
      </c>
      <c r="H7584" s="634">
        <v>21000</v>
      </c>
      <c r="I7584" s="523" t="s">
        <v>35</v>
      </c>
      <c r="J7584" s="538">
        <v>44927</v>
      </c>
      <c r="K7584" s="549">
        <v>314</v>
      </c>
      <c r="L7584" s="51" t="s">
        <v>9350</v>
      </c>
    </row>
    <row r="7585" spans="1:12" ht="25.5" hidden="1" x14ac:dyDescent="0.2">
      <c r="A7585" s="3">
        <v>7579</v>
      </c>
      <c r="B7585" s="51">
        <v>6325</v>
      </c>
      <c r="C7585" s="508" t="s">
        <v>10192</v>
      </c>
      <c r="D7585" s="39">
        <v>30</v>
      </c>
      <c r="E7585" s="39"/>
      <c r="F7585" s="97" t="s">
        <v>5902</v>
      </c>
      <c r="G7585" s="39">
        <v>31161507</v>
      </c>
      <c r="H7585" s="634">
        <v>21000</v>
      </c>
      <c r="I7585" s="523" t="s">
        <v>35</v>
      </c>
      <c r="J7585" s="538">
        <v>44927</v>
      </c>
      <c r="K7585" s="549">
        <v>314</v>
      </c>
      <c r="L7585" s="51" t="s">
        <v>9350</v>
      </c>
    </row>
    <row r="7586" spans="1:12" ht="25.5" hidden="1" x14ac:dyDescent="0.2">
      <c r="A7586" s="3">
        <v>7580</v>
      </c>
      <c r="B7586" s="51">
        <v>6325</v>
      </c>
      <c r="C7586" s="508" t="s">
        <v>10193</v>
      </c>
      <c r="D7586" s="39">
        <v>60</v>
      </c>
      <c r="E7586" s="39"/>
      <c r="F7586" s="97" t="s">
        <v>5902</v>
      </c>
      <c r="G7586" s="39">
        <v>31161801</v>
      </c>
      <c r="H7586" s="634">
        <v>40000</v>
      </c>
      <c r="I7586" s="523" t="s">
        <v>35</v>
      </c>
      <c r="J7586" s="538">
        <v>44927</v>
      </c>
      <c r="K7586" s="549">
        <v>314</v>
      </c>
      <c r="L7586" s="51" t="s">
        <v>9350</v>
      </c>
    </row>
    <row r="7587" spans="1:12" ht="25.5" hidden="1" x14ac:dyDescent="0.2">
      <c r="A7587" s="3">
        <v>7581</v>
      </c>
      <c r="B7587" s="51">
        <v>6325</v>
      </c>
      <c r="C7587" s="508" t="s">
        <v>10194</v>
      </c>
      <c r="D7587" s="39">
        <v>72</v>
      </c>
      <c r="E7587" s="39"/>
      <c r="F7587" s="97" t="s">
        <v>5902</v>
      </c>
      <c r="G7587" s="39">
        <v>31161801</v>
      </c>
      <c r="H7587" s="634">
        <v>198518.39999999999</v>
      </c>
      <c r="I7587" s="523" t="s">
        <v>35</v>
      </c>
      <c r="J7587" s="538">
        <v>44927</v>
      </c>
      <c r="K7587" s="549">
        <v>314</v>
      </c>
      <c r="L7587" s="51" t="s">
        <v>9350</v>
      </c>
    </row>
    <row r="7588" spans="1:12" ht="25.5" hidden="1" x14ac:dyDescent="0.2">
      <c r="A7588" s="3">
        <v>7582</v>
      </c>
      <c r="B7588" s="51">
        <v>6325</v>
      </c>
      <c r="C7588" s="508" t="s">
        <v>10195</v>
      </c>
      <c r="D7588" s="39">
        <v>1</v>
      </c>
      <c r="E7588" s="39"/>
      <c r="F7588" s="97" t="s">
        <v>5902</v>
      </c>
      <c r="G7588" s="39">
        <v>39122250</v>
      </c>
      <c r="H7588" s="634">
        <v>15240.31</v>
      </c>
      <c r="I7588" s="51" t="s">
        <v>669</v>
      </c>
      <c r="J7588" s="538">
        <v>44927</v>
      </c>
      <c r="K7588" s="51">
        <v>340</v>
      </c>
      <c r="L7588" s="51" t="s">
        <v>9350</v>
      </c>
    </row>
    <row r="7589" spans="1:12" ht="38.25" hidden="1" x14ac:dyDescent="0.2">
      <c r="A7589" s="3">
        <v>7583</v>
      </c>
      <c r="B7589" s="51">
        <v>6325</v>
      </c>
      <c r="C7589" s="508" t="s">
        <v>10196</v>
      </c>
      <c r="D7589" s="39">
        <v>1</v>
      </c>
      <c r="E7589" s="39"/>
      <c r="F7589" s="97" t="s">
        <v>5902</v>
      </c>
      <c r="G7589" s="39">
        <v>39122331</v>
      </c>
      <c r="H7589" s="634">
        <v>70000</v>
      </c>
      <c r="I7589" s="51" t="s">
        <v>364</v>
      </c>
      <c r="J7589" s="538">
        <v>44927</v>
      </c>
      <c r="K7589" s="549">
        <v>304</v>
      </c>
      <c r="L7589" s="51" t="s">
        <v>9350</v>
      </c>
    </row>
    <row r="7590" spans="1:12" ht="51" hidden="1" x14ac:dyDescent="0.2">
      <c r="A7590" s="3">
        <v>7584</v>
      </c>
      <c r="B7590" s="51">
        <v>6325</v>
      </c>
      <c r="C7590" s="508" t="s">
        <v>10197</v>
      </c>
      <c r="D7590" s="39">
        <v>2</v>
      </c>
      <c r="E7590" s="39"/>
      <c r="F7590" s="97" t="s">
        <v>5902</v>
      </c>
      <c r="G7590" s="39">
        <v>26111701</v>
      </c>
      <c r="H7590" s="634">
        <v>41797.550000000003</v>
      </c>
      <c r="I7590" s="51" t="s">
        <v>669</v>
      </c>
      <c r="J7590" s="538">
        <v>44927</v>
      </c>
      <c r="K7590" s="51">
        <v>340</v>
      </c>
      <c r="L7590" s="51" t="s">
        <v>9350</v>
      </c>
    </row>
    <row r="7591" spans="1:12" ht="25.5" hidden="1" x14ac:dyDescent="0.2">
      <c r="A7591" s="3">
        <v>7585</v>
      </c>
      <c r="B7591" s="51">
        <v>6325</v>
      </c>
      <c r="C7591" s="508" t="s">
        <v>10198</v>
      </c>
      <c r="D7591" s="39">
        <v>72</v>
      </c>
      <c r="E7591" s="39"/>
      <c r="F7591" s="97" t="s">
        <v>5902</v>
      </c>
      <c r="G7591" s="39">
        <v>31161507</v>
      </c>
      <c r="H7591" s="634">
        <v>18000</v>
      </c>
      <c r="I7591" s="523" t="s">
        <v>35</v>
      </c>
      <c r="J7591" s="538">
        <v>44927</v>
      </c>
      <c r="K7591" s="549">
        <v>314</v>
      </c>
      <c r="L7591" s="51" t="s">
        <v>9350</v>
      </c>
    </row>
    <row r="7592" spans="1:12" ht="38.25" hidden="1" x14ac:dyDescent="0.2">
      <c r="A7592" s="3">
        <v>7586</v>
      </c>
      <c r="B7592" s="51">
        <v>6325</v>
      </c>
      <c r="C7592" s="508" t="s">
        <v>10199</v>
      </c>
      <c r="D7592" s="39">
        <v>144</v>
      </c>
      <c r="E7592" s="39"/>
      <c r="F7592" s="97" t="s">
        <v>5902</v>
      </c>
      <c r="G7592" s="39">
        <v>31161801</v>
      </c>
      <c r="H7592" s="634">
        <v>35000</v>
      </c>
      <c r="I7592" s="523" t="s">
        <v>35</v>
      </c>
      <c r="J7592" s="538">
        <v>44927</v>
      </c>
      <c r="K7592" s="549">
        <v>314</v>
      </c>
      <c r="L7592" s="51" t="s">
        <v>9350</v>
      </c>
    </row>
    <row r="7593" spans="1:12" ht="38.25" hidden="1" x14ac:dyDescent="0.2">
      <c r="A7593" s="3">
        <v>7587</v>
      </c>
      <c r="B7593" s="51">
        <v>6325</v>
      </c>
      <c r="C7593" s="508" t="s">
        <v>10200</v>
      </c>
      <c r="D7593" s="39">
        <v>1</v>
      </c>
      <c r="E7593" s="39"/>
      <c r="F7593" s="97" t="s">
        <v>5902</v>
      </c>
      <c r="G7593" s="39">
        <v>27112734</v>
      </c>
      <c r="H7593" s="634">
        <v>8150</v>
      </c>
      <c r="I7593" s="523" t="s">
        <v>35</v>
      </c>
      <c r="J7593" s="538">
        <v>44927</v>
      </c>
      <c r="K7593" s="549">
        <v>314</v>
      </c>
      <c r="L7593" s="51" t="s">
        <v>9350</v>
      </c>
    </row>
    <row r="7594" spans="1:12" ht="25.5" hidden="1" x14ac:dyDescent="0.2">
      <c r="A7594" s="3">
        <v>7588</v>
      </c>
      <c r="B7594" s="51">
        <v>6325</v>
      </c>
      <c r="C7594" s="508" t="s">
        <v>10201</v>
      </c>
      <c r="D7594" s="39">
        <v>1</v>
      </c>
      <c r="E7594" s="39"/>
      <c r="F7594" s="97" t="s">
        <v>5902</v>
      </c>
      <c r="G7594" s="39">
        <v>31133711</v>
      </c>
      <c r="H7594" s="634">
        <v>4790</v>
      </c>
      <c r="I7594" s="51" t="s">
        <v>306</v>
      </c>
      <c r="J7594" s="538">
        <v>44927</v>
      </c>
      <c r="K7594" s="51">
        <v>278</v>
      </c>
      <c r="L7594" s="51" t="s">
        <v>9350</v>
      </c>
    </row>
    <row r="7595" spans="1:12" ht="51" hidden="1" x14ac:dyDescent="0.2">
      <c r="A7595" s="3">
        <v>7589</v>
      </c>
      <c r="B7595" s="51">
        <v>6325</v>
      </c>
      <c r="C7595" s="508" t="s">
        <v>10202</v>
      </c>
      <c r="D7595" s="39">
        <v>36</v>
      </c>
      <c r="E7595" s="39"/>
      <c r="F7595" s="97" t="s">
        <v>5902</v>
      </c>
      <c r="G7595" s="39">
        <v>47131821</v>
      </c>
      <c r="H7595" s="634">
        <v>589851.5</v>
      </c>
      <c r="I7595" s="549" t="s">
        <v>306</v>
      </c>
      <c r="J7595" s="538">
        <v>44927</v>
      </c>
      <c r="K7595" s="549">
        <v>278</v>
      </c>
      <c r="L7595" s="51" t="s">
        <v>9350</v>
      </c>
    </row>
    <row r="7596" spans="1:12" ht="63.75" hidden="1" x14ac:dyDescent="0.2">
      <c r="A7596" s="3">
        <v>7590</v>
      </c>
      <c r="B7596" s="51">
        <v>6325</v>
      </c>
      <c r="C7596" s="508" t="s">
        <v>10203</v>
      </c>
      <c r="D7596" s="39">
        <v>28</v>
      </c>
      <c r="E7596" s="39"/>
      <c r="F7596" s="97" t="s">
        <v>5902</v>
      </c>
      <c r="G7596" s="39">
        <v>39121405</v>
      </c>
      <c r="H7596" s="634">
        <v>135100.84</v>
      </c>
      <c r="I7596" s="51" t="s">
        <v>364</v>
      </c>
      <c r="J7596" s="538">
        <v>44927</v>
      </c>
      <c r="K7596" s="549">
        <v>304</v>
      </c>
      <c r="L7596" s="51" t="s">
        <v>9350</v>
      </c>
    </row>
    <row r="7597" spans="1:12" ht="38.25" hidden="1" x14ac:dyDescent="0.2">
      <c r="A7597" s="3">
        <v>7591</v>
      </c>
      <c r="B7597" s="51">
        <v>6325</v>
      </c>
      <c r="C7597" s="508" t="s">
        <v>10204</v>
      </c>
      <c r="D7597" s="39">
        <v>1</v>
      </c>
      <c r="E7597" s="39"/>
      <c r="F7597" s="97" t="s">
        <v>5902</v>
      </c>
      <c r="G7597" s="39">
        <v>39121624</v>
      </c>
      <c r="H7597" s="634">
        <v>3000</v>
      </c>
      <c r="I7597" s="51" t="s">
        <v>364</v>
      </c>
      <c r="J7597" s="538">
        <v>44927</v>
      </c>
      <c r="K7597" s="549">
        <v>304</v>
      </c>
      <c r="L7597" s="51" t="s">
        <v>9350</v>
      </c>
    </row>
    <row r="7598" spans="1:12" ht="25.5" hidden="1" x14ac:dyDescent="0.2">
      <c r="A7598" s="3">
        <v>7592</v>
      </c>
      <c r="B7598" s="51">
        <v>6325</v>
      </c>
      <c r="C7598" s="508" t="s">
        <v>10205</v>
      </c>
      <c r="D7598" s="39">
        <v>1</v>
      </c>
      <c r="E7598" s="39"/>
      <c r="F7598" s="97" t="s">
        <v>5902</v>
      </c>
      <c r="G7598" s="39">
        <v>20111707</v>
      </c>
      <c r="H7598" s="634">
        <v>11975</v>
      </c>
      <c r="I7598" s="523" t="s">
        <v>35</v>
      </c>
      <c r="J7598" s="538">
        <v>44927</v>
      </c>
      <c r="K7598" s="549">
        <v>314</v>
      </c>
      <c r="L7598" s="51" t="s">
        <v>9350</v>
      </c>
    </row>
    <row r="7599" spans="1:12" ht="25.5" hidden="1" x14ac:dyDescent="0.2">
      <c r="A7599" s="3">
        <v>7593</v>
      </c>
      <c r="B7599" s="51">
        <v>6325</v>
      </c>
      <c r="C7599" s="508" t="s">
        <v>10206</v>
      </c>
      <c r="D7599" s="39">
        <v>3</v>
      </c>
      <c r="E7599" s="39"/>
      <c r="F7599" s="97" t="s">
        <v>5902</v>
      </c>
      <c r="G7599" s="39">
        <v>39121561</v>
      </c>
      <c r="H7599" s="634">
        <v>39450</v>
      </c>
      <c r="I7599" s="51" t="s">
        <v>364</v>
      </c>
      <c r="J7599" s="538">
        <v>44927</v>
      </c>
      <c r="K7599" s="549">
        <v>304</v>
      </c>
      <c r="L7599" s="51" t="s">
        <v>9350</v>
      </c>
    </row>
    <row r="7600" spans="1:12" ht="38.25" hidden="1" x14ac:dyDescent="0.2">
      <c r="A7600" s="3">
        <v>7594</v>
      </c>
      <c r="B7600" s="51">
        <v>6325</v>
      </c>
      <c r="C7600" s="508" t="s">
        <v>10207</v>
      </c>
      <c r="D7600" s="39">
        <v>1</v>
      </c>
      <c r="E7600" s="39"/>
      <c r="F7600" s="97" t="s">
        <v>5902</v>
      </c>
      <c r="G7600" s="39">
        <v>25174004</v>
      </c>
      <c r="H7600" s="634">
        <v>54000</v>
      </c>
      <c r="I7600" s="549" t="s">
        <v>306</v>
      </c>
      <c r="J7600" s="538">
        <v>44927</v>
      </c>
      <c r="K7600" s="549">
        <v>277</v>
      </c>
      <c r="L7600" s="51" t="s">
        <v>9350</v>
      </c>
    </row>
    <row r="7601" spans="1:12" ht="38.25" hidden="1" x14ac:dyDescent="0.2">
      <c r="A7601" s="3">
        <v>7595</v>
      </c>
      <c r="B7601" s="51">
        <v>6325</v>
      </c>
      <c r="C7601" s="508" t="s">
        <v>10208</v>
      </c>
      <c r="D7601" s="39">
        <v>1</v>
      </c>
      <c r="E7601" s="39"/>
      <c r="F7601" s="97" t="s">
        <v>5902</v>
      </c>
      <c r="G7601" s="39">
        <v>40161504</v>
      </c>
      <c r="H7601" s="634">
        <v>25928.22</v>
      </c>
      <c r="I7601" s="51" t="s">
        <v>669</v>
      </c>
      <c r="J7601" s="538">
        <v>44927</v>
      </c>
      <c r="K7601" s="51">
        <v>340</v>
      </c>
      <c r="L7601" s="51" t="s">
        <v>9350</v>
      </c>
    </row>
    <row r="7602" spans="1:12" ht="25.5" hidden="1" x14ac:dyDescent="0.2">
      <c r="A7602" s="3">
        <v>7596</v>
      </c>
      <c r="B7602" s="51">
        <v>6325</v>
      </c>
      <c r="C7602" s="508" t="s">
        <v>10209</v>
      </c>
      <c r="D7602" s="39">
        <v>1</v>
      </c>
      <c r="E7602" s="39"/>
      <c r="F7602" s="97" t="s">
        <v>5902</v>
      </c>
      <c r="G7602" s="39">
        <v>41116105</v>
      </c>
      <c r="H7602" s="634">
        <v>45359</v>
      </c>
      <c r="I7602" s="549" t="s">
        <v>306</v>
      </c>
      <c r="J7602" s="538">
        <v>44927</v>
      </c>
      <c r="K7602" s="549">
        <v>277</v>
      </c>
      <c r="L7602" s="51" t="s">
        <v>9350</v>
      </c>
    </row>
    <row r="7603" spans="1:12" ht="25.5" hidden="1" x14ac:dyDescent="0.2">
      <c r="A7603" s="3">
        <v>7597</v>
      </c>
      <c r="B7603" s="51">
        <v>6325</v>
      </c>
      <c r="C7603" s="508" t="s">
        <v>10210</v>
      </c>
      <c r="D7603" s="39">
        <v>1</v>
      </c>
      <c r="E7603" s="39"/>
      <c r="F7603" s="97" t="s">
        <v>5902</v>
      </c>
      <c r="G7603" s="39">
        <v>31211501</v>
      </c>
      <c r="H7603" s="634">
        <v>8000</v>
      </c>
      <c r="I7603" s="549" t="s">
        <v>306</v>
      </c>
      <c r="J7603" s="538">
        <v>44927</v>
      </c>
      <c r="K7603" s="549">
        <v>277</v>
      </c>
      <c r="L7603" s="51" t="s">
        <v>9350</v>
      </c>
    </row>
    <row r="7604" spans="1:12" ht="25.5" hidden="1" x14ac:dyDescent="0.2">
      <c r="A7604" s="3">
        <v>7598</v>
      </c>
      <c r="B7604" s="51">
        <v>6325</v>
      </c>
      <c r="C7604" s="508" t="s">
        <v>10211</v>
      </c>
      <c r="D7604" s="39">
        <v>6</v>
      </c>
      <c r="E7604" s="39"/>
      <c r="F7604" s="97" t="s">
        <v>5902</v>
      </c>
      <c r="G7604" s="39">
        <v>31191501</v>
      </c>
      <c r="H7604" s="634">
        <v>10145.06</v>
      </c>
      <c r="I7604" s="51" t="s">
        <v>505</v>
      </c>
      <c r="J7604" s="538">
        <v>44927</v>
      </c>
      <c r="K7604" s="51">
        <v>324</v>
      </c>
      <c r="L7604" s="51" t="s">
        <v>9350</v>
      </c>
    </row>
    <row r="7605" spans="1:12" ht="25.5" hidden="1" x14ac:dyDescent="0.2">
      <c r="A7605" s="3">
        <v>7599</v>
      </c>
      <c r="B7605" s="51">
        <v>6325</v>
      </c>
      <c r="C7605" s="508" t="s">
        <v>10212</v>
      </c>
      <c r="D7605" s="39">
        <v>1</v>
      </c>
      <c r="E7605" s="39"/>
      <c r="F7605" s="97" t="s">
        <v>5902</v>
      </c>
      <c r="G7605" s="39">
        <v>27112734</v>
      </c>
      <c r="H7605" s="634">
        <v>25000</v>
      </c>
      <c r="I7605" s="523" t="s">
        <v>35</v>
      </c>
      <c r="J7605" s="538">
        <v>44927</v>
      </c>
      <c r="K7605" s="549">
        <v>314</v>
      </c>
      <c r="L7605" s="51" t="s">
        <v>9350</v>
      </c>
    </row>
    <row r="7606" spans="1:12" ht="89.25" hidden="1" x14ac:dyDescent="0.2">
      <c r="A7606" s="3">
        <v>7600</v>
      </c>
      <c r="B7606" s="51">
        <v>6325</v>
      </c>
      <c r="C7606" s="508" t="s">
        <v>10213</v>
      </c>
      <c r="D7606" s="39">
        <v>1</v>
      </c>
      <c r="E7606" s="39"/>
      <c r="F7606" s="97" t="s">
        <v>5902</v>
      </c>
      <c r="G7606" s="39">
        <v>81101605</v>
      </c>
      <c r="H7606" s="634">
        <v>16950</v>
      </c>
      <c r="I7606" s="51" t="s">
        <v>3790</v>
      </c>
      <c r="J7606" s="538">
        <v>44927</v>
      </c>
      <c r="K7606" s="51">
        <v>192</v>
      </c>
      <c r="L7606" s="51" t="s">
        <v>9350</v>
      </c>
    </row>
    <row r="7607" spans="1:12" ht="38.25" hidden="1" x14ac:dyDescent="0.2">
      <c r="A7607" s="3">
        <v>7601</v>
      </c>
      <c r="B7607" s="51">
        <v>6325</v>
      </c>
      <c r="C7607" s="508" t="s">
        <v>10214</v>
      </c>
      <c r="D7607" s="39">
        <v>2</v>
      </c>
      <c r="E7607" s="39"/>
      <c r="F7607" s="97" t="s">
        <v>5902</v>
      </c>
      <c r="G7607" s="39">
        <v>39121404</v>
      </c>
      <c r="H7607" s="634">
        <v>28500</v>
      </c>
      <c r="I7607" s="51" t="s">
        <v>364</v>
      </c>
      <c r="J7607" s="538">
        <v>44927</v>
      </c>
      <c r="K7607" s="549">
        <v>304</v>
      </c>
      <c r="L7607" s="51" t="s">
        <v>9350</v>
      </c>
    </row>
    <row r="7608" spans="1:12" ht="25.5" hidden="1" x14ac:dyDescent="0.2">
      <c r="A7608" s="3">
        <v>7602</v>
      </c>
      <c r="B7608" s="51">
        <v>6325</v>
      </c>
      <c r="C7608" s="508" t="s">
        <v>10215</v>
      </c>
      <c r="D7608" s="39">
        <v>10</v>
      </c>
      <c r="E7608" s="39"/>
      <c r="F7608" s="97" t="s">
        <v>5902</v>
      </c>
      <c r="G7608" s="39">
        <v>40183002</v>
      </c>
      <c r="H7608" s="634">
        <v>35000</v>
      </c>
      <c r="I7608" s="51" t="s">
        <v>364</v>
      </c>
      <c r="J7608" s="538">
        <v>44927</v>
      </c>
      <c r="K7608" s="549">
        <v>304</v>
      </c>
      <c r="L7608" s="51" t="s">
        <v>9350</v>
      </c>
    </row>
    <row r="7609" spans="1:12" ht="38.25" hidden="1" x14ac:dyDescent="0.2">
      <c r="A7609" s="3">
        <v>7603</v>
      </c>
      <c r="B7609" s="51">
        <v>6325</v>
      </c>
      <c r="C7609" s="508" t="s">
        <v>10216</v>
      </c>
      <c r="D7609" s="39">
        <v>8</v>
      </c>
      <c r="E7609" s="39"/>
      <c r="F7609" s="97" t="s">
        <v>5902</v>
      </c>
      <c r="G7609" s="39">
        <v>39121444</v>
      </c>
      <c r="H7609" s="634">
        <v>4500</v>
      </c>
      <c r="I7609" s="51" t="s">
        <v>364</v>
      </c>
      <c r="J7609" s="538">
        <v>44927</v>
      </c>
      <c r="K7609" s="549">
        <v>304</v>
      </c>
      <c r="L7609" s="51" t="s">
        <v>9350</v>
      </c>
    </row>
    <row r="7610" spans="1:12" ht="38.25" hidden="1" x14ac:dyDescent="0.2">
      <c r="A7610" s="3">
        <v>7604</v>
      </c>
      <c r="B7610" s="51">
        <v>6325</v>
      </c>
      <c r="C7610" s="508" t="s">
        <v>10217</v>
      </c>
      <c r="D7610" s="39">
        <v>2</v>
      </c>
      <c r="E7610" s="39"/>
      <c r="F7610" s="97" t="s">
        <v>5902</v>
      </c>
      <c r="G7610" s="39">
        <v>39121404</v>
      </c>
      <c r="H7610" s="634">
        <v>4500</v>
      </c>
      <c r="I7610" s="51" t="s">
        <v>364</v>
      </c>
      <c r="J7610" s="538">
        <v>44927</v>
      </c>
      <c r="K7610" s="549">
        <v>304</v>
      </c>
      <c r="L7610" s="51" t="s">
        <v>9350</v>
      </c>
    </row>
    <row r="7611" spans="1:12" ht="38.25" hidden="1" x14ac:dyDescent="0.2">
      <c r="A7611" s="3">
        <v>7605</v>
      </c>
      <c r="B7611" s="51">
        <v>6325</v>
      </c>
      <c r="C7611" s="508" t="s">
        <v>10218</v>
      </c>
      <c r="D7611" s="39">
        <v>2</v>
      </c>
      <c r="E7611" s="39"/>
      <c r="F7611" s="97" t="s">
        <v>5902</v>
      </c>
      <c r="G7611" s="39">
        <v>39121404</v>
      </c>
      <c r="H7611" s="634">
        <v>3000</v>
      </c>
      <c r="I7611" s="51" t="s">
        <v>364</v>
      </c>
      <c r="J7611" s="538">
        <v>44927</v>
      </c>
      <c r="K7611" s="549">
        <v>304</v>
      </c>
      <c r="L7611" s="51" t="s">
        <v>9350</v>
      </c>
    </row>
    <row r="7612" spans="1:12" ht="25.5" hidden="1" x14ac:dyDescent="0.2">
      <c r="A7612" s="3">
        <v>7606</v>
      </c>
      <c r="B7612" s="51">
        <v>6325</v>
      </c>
      <c r="C7612" s="508" t="s">
        <v>10219</v>
      </c>
      <c r="D7612" s="39">
        <v>1</v>
      </c>
      <c r="E7612" s="39"/>
      <c r="F7612" s="97" t="s">
        <v>5902</v>
      </c>
      <c r="G7612" s="39">
        <v>39121534</v>
      </c>
      <c r="H7612" s="634">
        <v>15500</v>
      </c>
      <c r="I7612" s="51" t="s">
        <v>364</v>
      </c>
      <c r="J7612" s="538">
        <v>44927</v>
      </c>
      <c r="K7612" s="549">
        <v>304</v>
      </c>
      <c r="L7612" s="51" t="s">
        <v>9350</v>
      </c>
    </row>
    <row r="7613" spans="1:12" ht="63.75" hidden="1" x14ac:dyDescent="0.2">
      <c r="A7613" s="3">
        <v>7607</v>
      </c>
      <c r="B7613" s="51">
        <v>6325</v>
      </c>
      <c r="C7613" s="508" t="s">
        <v>10220</v>
      </c>
      <c r="D7613" s="39" t="s">
        <v>9903</v>
      </c>
      <c r="E7613" s="39"/>
      <c r="F7613" s="97" t="s">
        <v>5902</v>
      </c>
      <c r="G7613" s="39">
        <v>26121613</v>
      </c>
      <c r="H7613" s="634">
        <v>91168.4</v>
      </c>
      <c r="I7613" s="549" t="s">
        <v>364</v>
      </c>
      <c r="J7613" s="538">
        <v>44927</v>
      </c>
      <c r="K7613" s="549">
        <v>299</v>
      </c>
      <c r="L7613" s="51" t="s">
        <v>9350</v>
      </c>
    </row>
    <row r="7614" spans="1:12" ht="51" hidden="1" x14ac:dyDescent="0.2">
      <c r="A7614" s="3">
        <v>7608</v>
      </c>
      <c r="B7614" s="51">
        <v>6325</v>
      </c>
      <c r="C7614" s="508" t="s">
        <v>10221</v>
      </c>
      <c r="D7614" s="39">
        <v>2</v>
      </c>
      <c r="E7614" s="39"/>
      <c r="F7614" s="97" t="s">
        <v>5902</v>
      </c>
      <c r="G7614" s="39">
        <v>39122331</v>
      </c>
      <c r="H7614" s="634">
        <v>25500</v>
      </c>
      <c r="I7614" s="51" t="s">
        <v>364</v>
      </c>
      <c r="J7614" s="538">
        <v>44927</v>
      </c>
      <c r="K7614" s="549">
        <v>304</v>
      </c>
      <c r="L7614" s="51" t="s">
        <v>9350</v>
      </c>
    </row>
    <row r="7615" spans="1:12" ht="25.5" hidden="1" x14ac:dyDescent="0.2">
      <c r="A7615" s="3">
        <v>7609</v>
      </c>
      <c r="B7615" s="51">
        <v>6325</v>
      </c>
      <c r="C7615" s="508" t="s">
        <v>10222</v>
      </c>
      <c r="D7615" s="39">
        <v>1</v>
      </c>
      <c r="E7615" s="39"/>
      <c r="F7615" s="97" t="s">
        <v>5902</v>
      </c>
      <c r="G7615" s="39">
        <v>39121534</v>
      </c>
      <c r="H7615" s="634">
        <v>8500</v>
      </c>
      <c r="I7615" s="51" t="s">
        <v>364</v>
      </c>
      <c r="J7615" s="538">
        <v>44927</v>
      </c>
      <c r="K7615" s="549">
        <v>304</v>
      </c>
      <c r="L7615" s="51" t="s">
        <v>9350</v>
      </c>
    </row>
    <row r="7616" spans="1:12" ht="25.5" hidden="1" x14ac:dyDescent="0.2">
      <c r="A7616" s="3">
        <v>7610</v>
      </c>
      <c r="B7616" s="51">
        <v>6325</v>
      </c>
      <c r="C7616" s="508" t="s">
        <v>9686</v>
      </c>
      <c r="D7616" s="39">
        <v>1</v>
      </c>
      <c r="E7616" s="39"/>
      <c r="F7616" s="97" t="s">
        <v>5902</v>
      </c>
      <c r="G7616" s="39">
        <v>39121534</v>
      </c>
      <c r="H7616" s="634">
        <v>8500</v>
      </c>
      <c r="I7616" s="51" t="s">
        <v>364</v>
      </c>
      <c r="J7616" s="538">
        <v>44927</v>
      </c>
      <c r="K7616" s="549">
        <v>304</v>
      </c>
      <c r="L7616" s="51" t="s">
        <v>9350</v>
      </c>
    </row>
    <row r="7617" spans="1:12" ht="38.25" hidden="1" x14ac:dyDescent="0.2">
      <c r="A7617" s="3">
        <v>7611</v>
      </c>
      <c r="B7617" s="51">
        <v>6325</v>
      </c>
      <c r="C7617" s="508" t="s">
        <v>10223</v>
      </c>
      <c r="D7617" s="39">
        <v>1</v>
      </c>
      <c r="E7617" s="39"/>
      <c r="F7617" s="97" t="s">
        <v>5902</v>
      </c>
      <c r="G7617" s="39">
        <v>39121529</v>
      </c>
      <c r="H7617" s="634">
        <v>92047.82</v>
      </c>
      <c r="I7617" s="51" t="s">
        <v>364</v>
      </c>
      <c r="J7617" s="538">
        <v>44927</v>
      </c>
      <c r="K7617" s="549">
        <v>304</v>
      </c>
      <c r="L7617" s="51" t="s">
        <v>9350</v>
      </c>
    </row>
    <row r="7618" spans="1:12" ht="38.25" hidden="1" x14ac:dyDescent="0.2">
      <c r="A7618" s="3">
        <v>7612</v>
      </c>
      <c r="B7618" s="51">
        <v>6325</v>
      </c>
      <c r="C7618" s="508" t="s">
        <v>10224</v>
      </c>
      <c r="D7618" s="39">
        <v>1</v>
      </c>
      <c r="E7618" s="39"/>
      <c r="F7618" s="97" t="s">
        <v>5902</v>
      </c>
      <c r="G7618" s="39">
        <v>39121404</v>
      </c>
      <c r="H7618" s="634">
        <v>38052.04</v>
      </c>
      <c r="I7618" s="51" t="s">
        <v>364</v>
      </c>
      <c r="J7618" s="538">
        <v>44927</v>
      </c>
      <c r="K7618" s="549">
        <v>304</v>
      </c>
      <c r="L7618" s="51" t="s">
        <v>9350</v>
      </c>
    </row>
    <row r="7619" spans="1:12" ht="25.5" hidden="1" x14ac:dyDescent="0.2">
      <c r="A7619" s="3">
        <v>7613</v>
      </c>
      <c r="B7619" s="51">
        <v>6325</v>
      </c>
      <c r="C7619" s="508" t="s">
        <v>10225</v>
      </c>
      <c r="D7619" s="39">
        <v>1</v>
      </c>
      <c r="E7619" s="39"/>
      <c r="F7619" s="97" t="s">
        <v>5902</v>
      </c>
      <c r="G7619" s="39">
        <v>39121004</v>
      </c>
      <c r="H7619" s="634">
        <v>80000</v>
      </c>
      <c r="I7619" s="51" t="s">
        <v>669</v>
      </c>
      <c r="J7619" s="538">
        <v>44927</v>
      </c>
      <c r="K7619" s="51">
        <v>340</v>
      </c>
      <c r="L7619" s="51" t="s">
        <v>9350</v>
      </c>
    </row>
    <row r="7620" spans="1:12" ht="38.25" hidden="1" x14ac:dyDescent="0.2">
      <c r="A7620" s="3">
        <v>7614</v>
      </c>
      <c r="B7620" s="51">
        <v>6325</v>
      </c>
      <c r="C7620" s="508" t="s">
        <v>10226</v>
      </c>
      <c r="D7620" s="39">
        <v>1</v>
      </c>
      <c r="E7620" s="39"/>
      <c r="F7620" s="97" t="s">
        <v>5902</v>
      </c>
      <c r="G7620" s="39">
        <v>31261501</v>
      </c>
      <c r="H7620" s="634">
        <v>15000</v>
      </c>
      <c r="I7620" s="51" t="s">
        <v>364</v>
      </c>
      <c r="J7620" s="538">
        <v>44927</v>
      </c>
      <c r="K7620" s="549">
        <v>304</v>
      </c>
      <c r="L7620" s="51" t="s">
        <v>9350</v>
      </c>
    </row>
    <row r="7621" spans="1:12" ht="38.25" hidden="1" x14ac:dyDescent="0.2">
      <c r="A7621" s="3">
        <v>7615</v>
      </c>
      <c r="B7621" s="51">
        <v>6325</v>
      </c>
      <c r="C7621" s="508" t="s">
        <v>10227</v>
      </c>
      <c r="D7621" s="39">
        <v>10</v>
      </c>
      <c r="E7621" s="39"/>
      <c r="F7621" s="97" t="s">
        <v>5902</v>
      </c>
      <c r="G7621" s="39">
        <v>39121444</v>
      </c>
      <c r="H7621" s="634">
        <v>8000</v>
      </c>
      <c r="I7621" s="51" t="s">
        <v>364</v>
      </c>
      <c r="J7621" s="538">
        <v>44927</v>
      </c>
      <c r="K7621" s="549">
        <v>304</v>
      </c>
      <c r="L7621" s="51" t="s">
        <v>9350</v>
      </c>
    </row>
    <row r="7622" spans="1:12" ht="25.5" hidden="1" x14ac:dyDescent="0.2">
      <c r="A7622" s="3">
        <v>7616</v>
      </c>
      <c r="B7622" s="51">
        <v>6325</v>
      </c>
      <c r="C7622" s="508" t="s">
        <v>10228</v>
      </c>
      <c r="D7622" s="39">
        <v>8</v>
      </c>
      <c r="E7622" s="39"/>
      <c r="F7622" s="97" t="s">
        <v>5902</v>
      </c>
      <c r="G7622" s="39">
        <v>39121434</v>
      </c>
      <c r="H7622" s="634">
        <v>10000</v>
      </c>
      <c r="I7622" s="51" t="s">
        <v>364</v>
      </c>
      <c r="J7622" s="538">
        <v>44927</v>
      </c>
      <c r="K7622" s="549">
        <v>304</v>
      </c>
      <c r="L7622" s="51" t="s">
        <v>9350</v>
      </c>
    </row>
    <row r="7623" spans="1:12" ht="25.5" hidden="1" x14ac:dyDescent="0.2">
      <c r="A7623" s="3">
        <v>7617</v>
      </c>
      <c r="B7623" s="51">
        <v>6325</v>
      </c>
      <c r="C7623" s="508" t="s">
        <v>10229</v>
      </c>
      <c r="D7623" s="39">
        <v>2</v>
      </c>
      <c r="E7623" s="39"/>
      <c r="F7623" s="97" t="s">
        <v>5902</v>
      </c>
      <c r="G7623" s="39">
        <v>39121701</v>
      </c>
      <c r="H7623" s="634">
        <v>6000</v>
      </c>
      <c r="I7623" s="51" t="s">
        <v>364</v>
      </c>
      <c r="J7623" s="538">
        <v>44927</v>
      </c>
      <c r="K7623" s="549">
        <v>304</v>
      </c>
      <c r="L7623" s="51" t="s">
        <v>9350</v>
      </c>
    </row>
    <row r="7624" spans="1:12" hidden="1" x14ac:dyDescent="0.2">
      <c r="A7624" s="3">
        <v>7618</v>
      </c>
      <c r="B7624" s="51">
        <v>6325</v>
      </c>
      <c r="C7624" s="508" t="s">
        <v>10230</v>
      </c>
      <c r="D7624" s="39">
        <v>2</v>
      </c>
      <c r="E7624" s="39"/>
      <c r="F7624" s="97" t="s">
        <v>5902</v>
      </c>
      <c r="G7624" s="39">
        <v>39121302</v>
      </c>
      <c r="H7624" s="634">
        <v>6000</v>
      </c>
      <c r="I7624" s="51" t="s">
        <v>364</v>
      </c>
      <c r="J7624" s="538">
        <v>44927</v>
      </c>
      <c r="K7624" s="549">
        <v>304</v>
      </c>
      <c r="L7624" s="51" t="s">
        <v>9350</v>
      </c>
    </row>
    <row r="7625" spans="1:12" ht="38.25" hidden="1" x14ac:dyDescent="0.2">
      <c r="A7625" s="3">
        <v>7619</v>
      </c>
      <c r="B7625" s="51">
        <v>6325</v>
      </c>
      <c r="C7625" s="508" t="s">
        <v>10231</v>
      </c>
      <c r="D7625" s="39">
        <v>2</v>
      </c>
      <c r="E7625" s="39"/>
      <c r="F7625" s="97" t="s">
        <v>5902</v>
      </c>
      <c r="G7625" s="39">
        <v>31162418</v>
      </c>
      <c r="H7625" s="634">
        <v>3000</v>
      </c>
      <c r="I7625" s="51" t="s">
        <v>364</v>
      </c>
      <c r="J7625" s="538">
        <v>44927</v>
      </c>
      <c r="K7625" s="549">
        <v>304</v>
      </c>
      <c r="L7625" s="51" t="s">
        <v>9350</v>
      </c>
    </row>
    <row r="7626" spans="1:12" ht="38.25" hidden="1" x14ac:dyDescent="0.2">
      <c r="A7626" s="3">
        <v>7620</v>
      </c>
      <c r="B7626" s="51">
        <v>6325</v>
      </c>
      <c r="C7626" s="508" t="s">
        <v>10232</v>
      </c>
      <c r="D7626" s="39">
        <v>1</v>
      </c>
      <c r="E7626" s="39"/>
      <c r="F7626" s="97" t="s">
        <v>5902</v>
      </c>
      <c r="G7626" s="39">
        <v>39121404</v>
      </c>
      <c r="H7626" s="634">
        <v>3000</v>
      </c>
      <c r="I7626" s="51" t="s">
        <v>364</v>
      </c>
      <c r="J7626" s="538">
        <v>44927</v>
      </c>
      <c r="K7626" s="549">
        <v>304</v>
      </c>
      <c r="L7626" s="51" t="s">
        <v>9350</v>
      </c>
    </row>
    <row r="7627" spans="1:12" ht="25.5" hidden="1" x14ac:dyDescent="0.2">
      <c r="A7627" s="3">
        <v>7621</v>
      </c>
      <c r="B7627" s="51">
        <v>6325</v>
      </c>
      <c r="C7627" s="508" t="s">
        <v>10233</v>
      </c>
      <c r="D7627" s="39">
        <v>1</v>
      </c>
      <c r="E7627" s="39"/>
      <c r="F7627" s="97" t="s">
        <v>5902</v>
      </c>
      <c r="G7627" s="39">
        <v>39121434</v>
      </c>
      <c r="H7627" s="634">
        <v>1582</v>
      </c>
      <c r="I7627" s="51" t="s">
        <v>364</v>
      </c>
      <c r="J7627" s="538">
        <v>44927</v>
      </c>
      <c r="K7627" s="549">
        <v>304</v>
      </c>
      <c r="L7627" s="51" t="s">
        <v>9350</v>
      </c>
    </row>
    <row r="7628" spans="1:12" ht="25.5" hidden="1" x14ac:dyDescent="0.2">
      <c r="A7628" s="3">
        <v>7622</v>
      </c>
      <c r="B7628" s="51">
        <v>6325</v>
      </c>
      <c r="C7628" s="508" t="s">
        <v>10234</v>
      </c>
      <c r="D7628" s="39">
        <v>2</v>
      </c>
      <c r="E7628" s="39"/>
      <c r="F7628" s="97" t="s">
        <v>5902</v>
      </c>
      <c r="G7628" s="39">
        <v>39121434</v>
      </c>
      <c r="H7628" s="634">
        <v>8938</v>
      </c>
      <c r="I7628" s="523" t="s">
        <v>35</v>
      </c>
      <c r="J7628" s="538">
        <v>44927</v>
      </c>
      <c r="K7628" s="51">
        <v>314</v>
      </c>
      <c r="L7628" s="51" t="s">
        <v>9350</v>
      </c>
    </row>
    <row r="7629" spans="1:12" ht="25.5" hidden="1" x14ac:dyDescent="0.2">
      <c r="A7629" s="3">
        <v>7623</v>
      </c>
      <c r="B7629" s="51">
        <v>6325</v>
      </c>
      <c r="C7629" s="508" t="s">
        <v>10235</v>
      </c>
      <c r="D7629" s="39">
        <v>6</v>
      </c>
      <c r="E7629" s="39"/>
      <c r="F7629" s="97" t="s">
        <v>5902</v>
      </c>
      <c r="G7629" s="39">
        <v>31161532</v>
      </c>
      <c r="H7629" s="634">
        <v>3740.87</v>
      </c>
      <c r="I7629" s="523" t="s">
        <v>35</v>
      </c>
      <c r="J7629" s="538">
        <v>44927</v>
      </c>
      <c r="K7629" s="549">
        <v>314</v>
      </c>
      <c r="L7629" s="51" t="s">
        <v>9350</v>
      </c>
    </row>
    <row r="7630" spans="1:12" ht="51" hidden="1" x14ac:dyDescent="0.2">
      <c r="A7630" s="3">
        <v>7624</v>
      </c>
      <c r="B7630" s="51">
        <v>6325</v>
      </c>
      <c r="C7630" s="508" t="s">
        <v>10236</v>
      </c>
      <c r="D7630" s="39">
        <v>2</v>
      </c>
      <c r="E7630" s="39"/>
      <c r="F7630" s="97" t="s">
        <v>5902</v>
      </c>
      <c r="G7630" s="39">
        <v>39121318</v>
      </c>
      <c r="H7630" s="634">
        <v>19498.150000000001</v>
      </c>
      <c r="I7630" s="51" t="s">
        <v>364</v>
      </c>
      <c r="J7630" s="538">
        <v>44927</v>
      </c>
      <c r="K7630" s="549">
        <v>304</v>
      </c>
      <c r="L7630" s="51" t="s">
        <v>9350</v>
      </c>
    </row>
    <row r="7631" spans="1:12" ht="51" hidden="1" x14ac:dyDescent="0.2">
      <c r="A7631" s="3">
        <v>7625</v>
      </c>
      <c r="B7631" s="51">
        <v>6325</v>
      </c>
      <c r="C7631" s="508" t="s">
        <v>10237</v>
      </c>
      <c r="D7631" s="39">
        <v>1</v>
      </c>
      <c r="E7631" s="39"/>
      <c r="F7631" s="97" t="s">
        <v>5902</v>
      </c>
      <c r="G7631" s="39">
        <v>46181704</v>
      </c>
      <c r="H7631" s="634">
        <v>10735</v>
      </c>
      <c r="I7631" s="549" t="s">
        <v>693</v>
      </c>
      <c r="J7631" s="538">
        <v>44927</v>
      </c>
      <c r="K7631" s="549">
        <v>365</v>
      </c>
      <c r="L7631" s="51" t="s">
        <v>9350</v>
      </c>
    </row>
    <row r="7632" spans="1:12" ht="51" hidden="1" x14ac:dyDescent="0.2">
      <c r="A7632" s="3">
        <v>7626</v>
      </c>
      <c r="B7632" s="51">
        <v>6325</v>
      </c>
      <c r="C7632" s="508" t="s">
        <v>10238</v>
      </c>
      <c r="D7632" s="39">
        <v>1</v>
      </c>
      <c r="E7632" s="39"/>
      <c r="F7632" s="97" t="s">
        <v>5902</v>
      </c>
      <c r="G7632" s="39">
        <v>31162204</v>
      </c>
      <c r="H7632" s="634">
        <v>1530</v>
      </c>
      <c r="I7632" s="549" t="s">
        <v>2186</v>
      </c>
      <c r="J7632" s="538">
        <v>44927</v>
      </c>
      <c r="K7632" s="51">
        <v>364</v>
      </c>
      <c r="L7632" s="51" t="s">
        <v>9350</v>
      </c>
    </row>
    <row r="7633" spans="1:12" ht="38.25" hidden="1" x14ac:dyDescent="0.2">
      <c r="A7633" s="3">
        <v>7627</v>
      </c>
      <c r="B7633" s="51">
        <v>6325</v>
      </c>
      <c r="C7633" s="508" t="s">
        <v>10239</v>
      </c>
      <c r="D7633" s="39">
        <v>1</v>
      </c>
      <c r="E7633" s="39"/>
      <c r="F7633" s="97" t="s">
        <v>5902</v>
      </c>
      <c r="G7633" s="39">
        <v>30103605</v>
      </c>
      <c r="H7633" s="634">
        <v>650</v>
      </c>
      <c r="I7633" s="51" t="s">
        <v>495</v>
      </c>
      <c r="J7633" s="538">
        <v>44927</v>
      </c>
      <c r="K7633" s="549">
        <v>319</v>
      </c>
      <c r="L7633" s="51" t="s">
        <v>9350</v>
      </c>
    </row>
    <row r="7634" spans="1:12" ht="51" hidden="1" x14ac:dyDescent="0.2">
      <c r="A7634" s="3">
        <v>7628</v>
      </c>
      <c r="B7634" s="51">
        <v>6325</v>
      </c>
      <c r="C7634" s="508" t="s">
        <v>10240</v>
      </c>
      <c r="D7634" s="39">
        <v>1</v>
      </c>
      <c r="E7634" s="39"/>
      <c r="F7634" s="97" t="s">
        <v>5902</v>
      </c>
      <c r="G7634" s="39">
        <v>25172411</v>
      </c>
      <c r="H7634" s="634">
        <v>19145.46</v>
      </c>
      <c r="I7634" s="51" t="s">
        <v>669</v>
      </c>
      <c r="J7634" s="538">
        <v>44927</v>
      </c>
      <c r="K7634" s="549">
        <v>340</v>
      </c>
      <c r="L7634" s="51" t="s">
        <v>9350</v>
      </c>
    </row>
    <row r="7635" spans="1:12" hidden="1" x14ac:dyDescent="0.2">
      <c r="A7635" s="3">
        <v>7629</v>
      </c>
      <c r="B7635" s="51">
        <v>6325</v>
      </c>
      <c r="C7635" s="508" t="s">
        <v>10241</v>
      </c>
      <c r="D7635" s="39">
        <v>2</v>
      </c>
      <c r="E7635" s="39"/>
      <c r="F7635" s="97" t="s">
        <v>5902</v>
      </c>
      <c r="G7635" s="39">
        <v>52152010</v>
      </c>
      <c r="H7635" s="634">
        <v>16000</v>
      </c>
      <c r="I7635" s="549" t="s">
        <v>693</v>
      </c>
      <c r="J7635" s="538">
        <v>44927</v>
      </c>
      <c r="K7635" s="51">
        <v>364</v>
      </c>
      <c r="L7635" s="51" t="s">
        <v>9350</v>
      </c>
    </row>
    <row r="7636" spans="1:12" ht="25.5" hidden="1" x14ac:dyDescent="0.2">
      <c r="A7636" s="3">
        <v>7630</v>
      </c>
      <c r="B7636" s="51">
        <v>6325</v>
      </c>
      <c r="C7636" s="508" t="s">
        <v>10242</v>
      </c>
      <c r="D7636" s="39">
        <v>5</v>
      </c>
      <c r="E7636" s="39"/>
      <c r="F7636" s="97" t="s">
        <v>5902</v>
      </c>
      <c r="G7636" s="39">
        <v>48101909</v>
      </c>
      <c r="H7636" s="634">
        <v>77000</v>
      </c>
      <c r="I7636" s="51" t="s">
        <v>693</v>
      </c>
      <c r="J7636" s="538">
        <v>44927</v>
      </c>
      <c r="K7636" s="51">
        <v>364</v>
      </c>
      <c r="L7636" s="51" t="s">
        <v>9350</v>
      </c>
    </row>
    <row r="7637" spans="1:12" hidden="1" x14ac:dyDescent="0.2">
      <c r="A7637" s="3">
        <v>7631</v>
      </c>
      <c r="B7637" s="51">
        <v>6325</v>
      </c>
      <c r="C7637" s="508" t="s">
        <v>10243</v>
      </c>
      <c r="D7637" s="39">
        <v>22</v>
      </c>
      <c r="E7637" s="39"/>
      <c r="F7637" s="97" t="s">
        <v>5902</v>
      </c>
      <c r="G7637" s="39">
        <v>47131605</v>
      </c>
      <c r="H7637" s="634">
        <v>70000</v>
      </c>
      <c r="I7637" s="51" t="s">
        <v>3897</v>
      </c>
      <c r="J7637" s="538">
        <v>44927</v>
      </c>
      <c r="K7637" s="51">
        <v>354</v>
      </c>
      <c r="L7637" s="51" t="s">
        <v>9350</v>
      </c>
    </row>
    <row r="7638" spans="1:12" hidden="1" x14ac:dyDescent="0.2">
      <c r="A7638" s="3">
        <v>7632</v>
      </c>
      <c r="B7638" s="51">
        <v>6325</v>
      </c>
      <c r="C7638" s="508" t="s">
        <v>10244</v>
      </c>
      <c r="D7638" s="39">
        <v>10</v>
      </c>
      <c r="E7638" s="39"/>
      <c r="F7638" s="97" t="s">
        <v>5902</v>
      </c>
      <c r="G7638" s="39">
        <v>47131603</v>
      </c>
      <c r="H7638" s="634">
        <v>9800</v>
      </c>
      <c r="I7638" s="51" t="s">
        <v>3897</v>
      </c>
      <c r="J7638" s="538">
        <v>44927</v>
      </c>
      <c r="K7638" s="51">
        <v>354</v>
      </c>
      <c r="L7638" s="51" t="s">
        <v>9350</v>
      </c>
    </row>
    <row r="7639" spans="1:12" ht="25.5" hidden="1" x14ac:dyDescent="0.2">
      <c r="A7639" s="3">
        <v>7633</v>
      </c>
      <c r="B7639" s="51">
        <v>6325</v>
      </c>
      <c r="C7639" s="508" t="s">
        <v>9368</v>
      </c>
      <c r="D7639" s="39">
        <v>2</v>
      </c>
      <c r="E7639" s="39"/>
      <c r="F7639" s="97" t="s">
        <v>5902</v>
      </c>
      <c r="G7639" s="39">
        <v>47131502</v>
      </c>
      <c r="H7639" s="634">
        <v>9000</v>
      </c>
      <c r="I7639" s="549" t="s">
        <v>3897</v>
      </c>
      <c r="J7639" s="538">
        <v>44927</v>
      </c>
      <c r="K7639" s="549">
        <v>354</v>
      </c>
      <c r="L7639" s="51" t="s">
        <v>9350</v>
      </c>
    </row>
    <row r="7640" spans="1:12" ht="38.25" hidden="1" x14ac:dyDescent="0.2">
      <c r="A7640" s="3">
        <v>7634</v>
      </c>
      <c r="B7640" s="51">
        <v>6325</v>
      </c>
      <c r="C7640" s="508" t="s">
        <v>10245</v>
      </c>
      <c r="D7640" s="39">
        <v>2</v>
      </c>
      <c r="E7640" s="39"/>
      <c r="F7640" s="97" t="s">
        <v>5902</v>
      </c>
      <c r="G7640" s="39">
        <v>39131719</v>
      </c>
      <c r="H7640" s="634">
        <v>47500</v>
      </c>
      <c r="I7640" s="523" t="s">
        <v>35</v>
      </c>
      <c r="J7640" s="538">
        <v>44927</v>
      </c>
      <c r="K7640" s="51">
        <v>314</v>
      </c>
      <c r="L7640" s="51" t="s">
        <v>9350</v>
      </c>
    </row>
    <row r="7641" spans="1:12" ht="25.5" hidden="1" x14ac:dyDescent="0.2">
      <c r="A7641" s="3">
        <v>7635</v>
      </c>
      <c r="B7641" s="51">
        <v>6325</v>
      </c>
      <c r="C7641" s="508" t="s">
        <v>10246</v>
      </c>
      <c r="D7641" s="39">
        <v>1</v>
      </c>
      <c r="E7641" s="39"/>
      <c r="F7641" s="97" t="s">
        <v>5902</v>
      </c>
      <c r="G7641" s="39">
        <v>31211505</v>
      </c>
      <c r="H7641" s="634">
        <v>8500</v>
      </c>
      <c r="I7641" s="549" t="s">
        <v>306</v>
      </c>
      <c r="J7641" s="538">
        <v>44927</v>
      </c>
      <c r="K7641" s="549">
        <v>277</v>
      </c>
      <c r="L7641" s="51" t="s">
        <v>9350</v>
      </c>
    </row>
    <row r="7642" spans="1:12" ht="25.5" hidden="1" x14ac:dyDescent="0.2">
      <c r="A7642" s="3">
        <v>7636</v>
      </c>
      <c r="B7642" s="51">
        <v>6325</v>
      </c>
      <c r="C7642" s="508" t="s">
        <v>9369</v>
      </c>
      <c r="D7642" s="39">
        <v>5</v>
      </c>
      <c r="E7642" s="39"/>
      <c r="F7642" s="97" t="s">
        <v>5902</v>
      </c>
      <c r="G7642" s="39">
        <v>31211707</v>
      </c>
      <c r="H7642" s="634">
        <v>62500</v>
      </c>
      <c r="I7642" s="549" t="s">
        <v>306</v>
      </c>
      <c r="J7642" s="538">
        <v>44927</v>
      </c>
      <c r="K7642" s="549">
        <v>277</v>
      </c>
      <c r="L7642" s="51" t="s">
        <v>9350</v>
      </c>
    </row>
    <row r="7643" spans="1:12" ht="38.25" hidden="1" x14ac:dyDescent="0.2">
      <c r="A7643" s="3">
        <v>7637</v>
      </c>
      <c r="B7643" s="51">
        <v>6325</v>
      </c>
      <c r="C7643" s="508" t="s">
        <v>9370</v>
      </c>
      <c r="D7643" s="39">
        <v>63</v>
      </c>
      <c r="E7643" s="39"/>
      <c r="F7643" s="97" t="s">
        <v>5902</v>
      </c>
      <c r="G7643" s="39">
        <v>39121717</v>
      </c>
      <c r="H7643" s="634">
        <v>20000</v>
      </c>
      <c r="I7643" s="51" t="s">
        <v>364</v>
      </c>
      <c r="J7643" s="538">
        <v>44927</v>
      </c>
      <c r="K7643" s="549">
        <v>304</v>
      </c>
      <c r="L7643" s="51" t="s">
        <v>9350</v>
      </c>
    </row>
    <row r="7644" spans="1:12" ht="38.25" hidden="1" x14ac:dyDescent="0.2">
      <c r="A7644" s="3">
        <v>7638</v>
      </c>
      <c r="B7644" s="51">
        <v>6325</v>
      </c>
      <c r="C7644" s="508" t="s">
        <v>10247</v>
      </c>
      <c r="D7644" s="39">
        <v>2</v>
      </c>
      <c r="E7644" s="39"/>
      <c r="F7644" s="97" t="s">
        <v>5902</v>
      </c>
      <c r="G7644" s="39">
        <v>39121432</v>
      </c>
      <c r="H7644" s="634">
        <v>21357</v>
      </c>
      <c r="I7644" s="51" t="s">
        <v>364</v>
      </c>
      <c r="J7644" s="538">
        <v>44927</v>
      </c>
      <c r="K7644" s="549">
        <v>304</v>
      </c>
      <c r="L7644" s="51" t="s">
        <v>9350</v>
      </c>
    </row>
    <row r="7645" spans="1:12" ht="38.25" hidden="1" x14ac:dyDescent="0.2">
      <c r="A7645" s="3">
        <v>7639</v>
      </c>
      <c r="B7645" s="51">
        <v>6325</v>
      </c>
      <c r="C7645" s="508" t="s">
        <v>10247</v>
      </c>
      <c r="D7645" s="39">
        <v>2</v>
      </c>
      <c r="E7645" s="39"/>
      <c r="F7645" s="97" t="s">
        <v>5902</v>
      </c>
      <c r="G7645" s="39">
        <v>39121432</v>
      </c>
      <c r="H7645" s="634">
        <v>21357</v>
      </c>
      <c r="I7645" s="51" t="s">
        <v>364</v>
      </c>
      <c r="J7645" s="538">
        <v>44927</v>
      </c>
      <c r="K7645" s="549">
        <v>304</v>
      </c>
      <c r="L7645" s="51" t="s">
        <v>9350</v>
      </c>
    </row>
    <row r="7646" spans="1:12" ht="25.5" hidden="1" x14ac:dyDescent="0.2">
      <c r="A7646" s="3">
        <v>7640</v>
      </c>
      <c r="B7646" s="51">
        <v>6325</v>
      </c>
      <c r="C7646" s="508" t="s">
        <v>10248</v>
      </c>
      <c r="D7646" s="39">
        <v>4</v>
      </c>
      <c r="E7646" s="39"/>
      <c r="F7646" s="97" t="s">
        <v>5902</v>
      </c>
      <c r="G7646" s="39">
        <v>15121902</v>
      </c>
      <c r="H7646" s="634">
        <v>101836.41</v>
      </c>
      <c r="I7646" s="51" t="s">
        <v>301</v>
      </c>
      <c r="J7646" s="538">
        <v>44927</v>
      </c>
      <c r="K7646" s="51">
        <v>269</v>
      </c>
      <c r="L7646" s="51" t="s">
        <v>9350</v>
      </c>
    </row>
    <row r="7647" spans="1:12" ht="51" hidden="1" x14ac:dyDescent="0.2">
      <c r="A7647" s="3">
        <v>7641</v>
      </c>
      <c r="B7647" s="51">
        <v>6325</v>
      </c>
      <c r="C7647" s="508" t="s">
        <v>10249</v>
      </c>
      <c r="D7647" s="39">
        <v>2</v>
      </c>
      <c r="E7647" s="39"/>
      <c r="F7647" s="97" t="s">
        <v>5902</v>
      </c>
      <c r="G7647" s="39">
        <v>39122216</v>
      </c>
      <c r="H7647" s="634">
        <v>51500</v>
      </c>
      <c r="I7647" s="51" t="s">
        <v>364</v>
      </c>
      <c r="J7647" s="538">
        <v>44927</v>
      </c>
      <c r="K7647" s="549">
        <v>304</v>
      </c>
      <c r="L7647" s="51" t="s">
        <v>9350</v>
      </c>
    </row>
    <row r="7648" spans="1:12" ht="38.25" hidden="1" x14ac:dyDescent="0.2">
      <c r="A7648" s="3">
        <v>7642</v>
      </c>
      <c r="B7648" s="51">
        <v>6325</v>
      </c>
      <c r="C7648" s="508" t="s">
        <v>10250</v>
      </c>
      <c r="D7648" s="39">
        <v>1</v>
      </c>
      <c r="E7648" s="39"/>
      <c r="F7648" s="97" t="s">
        <v>5902</v>
      </c>
      <c r="G7648" s="39">
        <v>41111946</v>
      </c>
      <c r="H7648" s="634">
        <v>50000</v>
      </c>
      <c r="I7648" s="51" t="s">
        <v>364</v>
      </c>
      <c r="J7648" s="538">
        <v>44927</v>
      </c>
      <c r="K7648" s="549">
        <v>304</v>
      </c>
      <c r="L7648" s="51" t="s">
        <v>9350</v>
      </c>
    </row>
    <row r="7649" spans="1:12" ht="25.5" hidden="1" x14ac:dyDescent="0.2">
      <c r="A7649" s="3">
        <v>7643</v>
      </c>
      <c r="B7649" s="51">
        <v>6325</v>
      </c>
      <c r="C7649" s="508" t="s">
        <v>10251</v>
      </c>
      <c r="D7649" s="39">
        <v>2</v>
      </c>
      <c r="E7649" s="39"/>
      <c r="F7649" s="97" t="s">
        <v>5902</v>
      </c>
      <c r="G7649" s="39">
        <v>43222612</v>
      </c>
      <c r="H7649" s="634">
        <v>34500</v>
      </c>
      <c r="I7649" s="51" t="s">
        <v>364</v>
      </c>
      <c r="J7649" s="538">
        <v>44927</v>
      </c>
      <c r="K7649" s="549">
        <v>304</v>
      </c>
      <c r="L7649" s="51" t="s">
        <v>9350</v>
      </c>
    </row>
    <row r="7650" spans="1:12" ht="25.5" hidden="1" x14ac:dyDescent="0.2">
      <c r="A7650" s="3">
        <v>7644</v>
      </c>
      <c r="B7650" s="51">
        <v>6325</v>
      </c>
      <c r="C7650" s="508" t="s">
        <v>10252</v>
      </c>
      <c r="D7650" s="39">
        <v>2</v>
      </c>
      <c r="E7650" s="39"/>
      <c r="F7650" s="97" t="s">
        <v>5902</v>
      </c>
      <c r="G7650" s="39">
        <v>39121318</v>
      </c>
      <c r="H7650" s="634">
        <v>35000</v>
      </c>
      <c r="I7650" s="51" t="s">
        <v>364</v>
      </c>
      <c r="J7650" s="538">
        <v>44927</v>
      </c>
      <c r="K7650" s="549">
        <v>304</v>
      </c>
      <c r="L7650" s="51" t="s">
        <v>9350</v>
      </c>
    </row>
    <row r="7651" spans="1:12" ht="25.5" hidden="1" x14ac:dyDescent="0.2">
      <c r="A7651" s="3">
        <v>7645</v>
      </c>
      <c r="B7651" s="51">
        <v>6325</v>
      </c>
      <c r="C7651" s="508" t="s">
        <v>10253</v>
      </c>
      <c r="D7651" s="39">
        <v>7</v>
      </c>
      <c r="E7651" s="39"/>
      <c r="F7651" s="97" t="s">
        <v>5902</v>
      </c>
      <c r="G7651" s="39">
        <v>40172608</v>
      </c>
      <c r="H7651" s="634">
        <v>10896.45</v>
      </c>
      <c r="I7651" s="51" t="s">
        <v>364</v>
      </c>
      <c r="J7651" s="538">
        <v>44927</v>
      </c>
      <c r="K7651" s="549">
        <v>304</v>
      </c>
      <c r="L7651" s="51" t="s">
        <v>9350</v>
      </c>
    </row>
    <row r="7652" spans="1:12" ht="25.5" hidden="1" x14ac:dyDescent="0.2">
      <c r="A7652" s="3">
        <v>7646</v>
      </c>
      <c r="B7652" s="51">
        <v>6325</v>
      </c>
      <c r="C7652" s="508" t="s">
        <v>10254</v>
      </c>
      <c r="D7652" s="39">
        <v>1</v>
      </c>
      <c r="E7652" s="39"/>
      <c r="F7652" s="97" t="s">
        <v>5902</v>
      </c>
      <c r="G7652" s="39">
        <v>39122250</v>
      </c>
      <c r="H7652" s="634">
        <v>8000</v>
      </c>
      <c r="I7652" s="51" t="s">
        <v>364</v>
      </c>
      <c r="J7652" s="538">
        <v>44927</v>
      </c>
      <c r="K7652" s="549">
        <v>304</v>
      </c>
      <c r="L7652" s="51" t="s">
        <v>9350</v>
      </c>
    </row>
    <row r="7653" spans="1:12" ht="38.25" hidden="1" x14ac:dyDescent="0.2">
      <c r="A7653" s="3">
        <v>7647</v>
      </c>
      <c r="B7653" s="51">
        <v>6325</v>
      </c>
      <c r="C7653" s="508" t="s">
        <v>10255</v>
      </c>
      <c r="D7653" s="39">
        <v>6</v>
      </c>
      <c r="E7653" s="39"/>
      <c r="F7653" s="97" t="s">
        <v>5902</v>
      </c>
      <c r="G7653" s="39">
        <v>39121444</v>
      </c>
      <c r="H7653" s="634">
        <v>15848.25</v>
      </c>
      <c r="I7653" s="51" t="s">
        <v>364</v>
      </c>
      <c r="J7653" s="538">
        <v>44927</v>
      </c>
      <c r="K7653" s="549">
        <v>304</v>
      </c>
      <c r="L7653" s="51" t="s">
        <v>9350</v>
      </c>
    </row>
    <row r="7654" spans="1:12" ht="25.5" hidden="1" x14ac:dyDescent="0.2">
      <c r="A7654" s="3">
        <v>7648</v>
      </c>
      <c r="B7654" s="51">
        <v>6325</v>
      </c>
      <c r="C7654" s="508" t="s">
        <v>10256</v>
      </c>
      <c r="D7654" s="39">
        <v>3</v>
      </c>
      <c r="E7654" s="39"/>
      <c r="F7654" s="97" t="s">
        <v>5902</v>
      </c>
      <c r="G7654" s="39">
        <v>40183002</v>
      </c>
      <c r="H7654" s="634">
        <v>5000</v>
      </c>
      <c r="I7654" s="51" t="s">
        <v>364</v>
      </c>
      <c r="J7654" s="538">
        <v>44927</v>
      </c>
      <c r="K7654" s="549">
        <v>304</v>
      </c>
      <c r="L7654" s="51" t="s">
        <v>9350</v>
      </c>
    </row>
    <row r="7655" spans="1:12" hidden="1" x14ac:dyDescent="0.2">
      <c r="A7655" s="3">
        <v>7649</v>
      </c>
      <c r="B7655" s="51">
        <v>6325</v>
      </c>
      <c r="C7655" s="508" t="s">
        <v>10257</v>
      </c>
      <c r="D7655" s="39">
        <v>2</v>
      </c>
      <c r="E7655" s="39"/>
      <c r="F7655" s="97" t="s">
        <v>5902</v>
      </c>
      <c r="G7655" s="39">
        <v>39121444</v>
      </c>
      <c r="H7655" s="634">
        <v>49551.63</v>
      </c>
      <c r="I7655" s="51" t="s">
        <v>364</v>
      </c>
      <c r="J7655" s="538">
        <v>44927</v>
      </c>
      <c r="K7655" s="549">
        <v>304</v>
      </c>
      <c r="L7655" s="51" t="s">
        <v>9350</v>
      </c>
    </row>
    <row r="7656" spans="1:12" ht="51" hidden="1" x14ac:dyDescent="0.2">
      <c r="A7656" s="3">
        <v>7650</v>
      </c>
      <c r="B7656" s="51">
        <v>6325</v>
      </c>
      <c r="C7656" s="508" t="s">
        <v>10258</v>
      </c>
      <c r="D7656" s="39">
        <v>1</v>
      </c>
      <c r="E7656" s="39"/>
      <c r="F7656" s="97" t="s">
        <v>5902</v>
      </c>
      <c r="G7656" s="39">
        <v>30101605</v>
      </c>
      <c r="H7656" s="634">
        <v>22770.07</v>
      </c>
      <c r="I7656" s="523" t="s">
        <v>35</v>
      </c>
      <c r="J7656" s="538">
        <v>44927</v>
      </c>
      <c r="K7656" s="51">
        <v>314</v>
      </c>
      <c r="L7656" s="51" t="s">
        <v>9350</v>
      </c>
    </row>
    <row r="7657" spans="1:12" ht="25.5" hidden="1" x14ac:dyDescent="0.2">
      <c r="A7657" s="3">
        <v>7651</v>
      </c>
      <c r="B7657" s="51">
        <v>6325</v>
      </c>
      <c r="C7657" s="508" t="s">
        <v>10259</v>
      </c>
      <c r="D7657" s="39">
        <v>8</v>
      </c>
      <c r="E7657" s="39"/>
      <c r="F7657" s="97" t="s">
        <v>5902</v>
      </c>
      <c r="G7657" s="39">
        <v>27112838</v>
      </c>
      <c r="H7657" s="634">
        <v>18577.2</v>
      </c>
      <c r="I7657" s="51" t="s">
        <v>505</v>
      </c>
      <c r="J7657" s="538">
        <v>44927</v>
      </c>
      <c r="K7657" s="549">
        <v>324</v>
      </c>
      <c r="L7657" s="51" t="s">
        <v>9350</v>
      </c>
    </row>
    <row r="7658" spans="1:12" ht="51" hidden="1" x14ac:dyDescent="0.2">
      <c r="A7658" s="3">
        <v>7652</v>
      </c>
      <c r="B7658" s="51">
        <v>6325</v>
      </c>
      <c r="C7658" s="508" t="s">
        <v>10260</v>
      </c>
      <c r="D7658" s="39">
        <v>1</v>
      </c>
      <c r="E7658" s="39"/>
      <c r="F7658" s="97" t="s">
        <v>5902</v>
      </c>
      <c r="G7658" s="39">
        <v>27111538</v>
      </c>
      <c r="H7658" s="634">
        <v>109666.5</v>
      </c>
      <c r="I7658" s="523" t="s">
        <v>35</v>
      </c>
      <c r="J7658" s="538">
        <v>44927</v>
      </c>
      <c r="K7658" s="51">
        <v>314</v>
      </c>
      <c r="L7658" s="51" t="s">
        <v>9350</v>
      </c>
    </row>
    <row r="7659" spans="1:12" ht="63.75" hidden="1" x14ac:dyDescent="0.2">
      <c r="A7659" s="3">
        <v>7653</v>
      </c>
      <c r="B7659" s="51">
        <v>6325</v>
      </c>
      <c r="C7659" s="508" t="s">
        <v>10261</v>
      </c>
      <c r="D7659" s="39">
        <v>1</v>
      </c>
      <c r="E7659" s="39"/>
      <c r="F7659" s="97" t="s">
        <v>5902</v>
      </c>
      <c r="G7659" s="39">
        <v>27111538</v>
      </c>
      <c r="H7659" s="634">
        <v>4500</v>
      </c>
      <c r="I7659" s="523" t="s">
        <v>35</v>
      </c>
      <c r="J7659" s="538">
        <v>44927</v>
      </c>
      <c r="K7659" s="51">
        <v>314</v>
      </c>
      <c r="L7659" s="51" t="s">
        <v>9350</v>
      </c>
    </row>
    <row r="7660" spans="1:12" ht="25.5" hidden="1" x14ac:dyDescent="0.2">
      <c r="A7660" s="3">
        <v>7654</v>
      </c>
      <c r="B7660" s="51">
        <v>6325</v>
      </c>
      <c r="C7660" s="508" t="s">
        <v>10262</v>
      </c>
      <c r="D7660" s="39">
        <v>3</v>
      </c>
      <c r="E7660" s="39"/>
      <c r="F7660" s="97" t="s">
        <v>5902</v>
      </c>
      <c r="G7660" s="39">
        <v>46171505</v>
      </c>
      <c r="H7660" s="634">
        <v>2700</v>
      </c>
      <c r="I7660" s="549" t="s">
        <v>295</v>
      </c>
      <c r="J7660" s="538">
        <v>44927</v>
      </c>
      <c r="K7660" s="549">
        <v>250</v>
      </c>
      <c r="L7660" s="51" t="s">
        <v>9350</v>
      </c>
    </row>
    <row r="7661" spans="1:12" hidden="1" x14ac:dyDescent="0.2">
      <c r="A7661" s="3">
        <v>7655</v>
      </c>
      <c r="B7661" s="51">
        <v>6325</v>
      </c>
      <c r="C7661" s="508" t="s">
        <v>10263</v>
      </c>
      <c r="D7661" s="39">
        <v>3</v>
      </c>
      <c r="E7661" s="39"/>
      <c r="F7661" s="97" t="s">
        <v>5902</v>
      </c>
      <c r="G7661" s="39">
        <v>39121439</v>
      </c>
      <c r="H7661" s="634">
        <v>7000</v>
      </c>
      <c r="I7661" s="51" t="s">
        <v>364</v>
      </c>
      <c r="J7661" s="538">
        <v>44927</v>
      </c>
      <c r="K7661" s="549">
        <v>304</v>
      </c>
      <c r="L7661" s="51" t="s">
        <v>9350</v>
      </c>
    </row>
    <row r="7662" spans="1:12" hidden="1" x14ac:dyDescent="0.2">
      <c r="A7662" s="3">
        <v>7656</v>
      </c>
      <c r="B7662" s="51">
        <v>6325</v>
      </c>
      <c r="C7662" s="508" t="s">
        <v>10264</v>
      </c>
      <c r="D7662" s="39">
        <v>3</v>
      </c>
      <c r="E7662" s="39"/>
      <c r="F7662" s="97" t="s">
        <v>5902</v>
      </c>
      <c r="G7662" s="39">
        <v>39121302</v>
      </c>
      <c r="H7662" s="634">
        <v>7000</v>
      </c>
      <c r="I7662" s="51" t="s">
        <v>364</v>
      </c>
      <c r="J7662" s="538">
        <v>44927</v>
      </c>
      <c r="K7662" s="549">
        <v>304</v>
      </c>
      <c r="L7662" s="51" t="s">
        <v>9350</v>
      </c>
    </row>
    <row r="7663" spans="1:12" ht="38.25" hidden="1" x14ac:dyDescent="0.2">
      <c r="A7663" s="3">
        <v>7657</v>
      </c>
      <c r="B7663" s="51">
        <v>6325</v>
      </c>
      <c r="C7663" s="508" t="s">
        <v>10265</v>
      </c>
      <c r="D7663" s="39">
        <v>1</v>
      </c>
      <c r="E7663" s="39"/>
      <c r="F7663" s="97" t="s">
        <v>5902</v>
      </c>
      <c r="G7663" s="39">
        <v>39101699</v>
      </c>
      <c r="H7663" s="634">
        <v>18500</v>
      </c>
      <c r="I7663" s="51" t="s">
        <v>364</v>
      </c>
      <c r="J7663" s="538">
        <v>44927</v>
      </c>
      <c r="K7663" s="549">
        <v>304</v>
      </c>
      <c r="L7663" s="51" t="s">
        <v>9350</v>
      </c>
    </row>
    <row r="7664" spans="1:12" ht="25.5" hidden="1" x14ac:dyDescent="0.2">
      <c r="A7664" s="3">
        <v>7658</v>
      </c>
      <c r="B7664" s="51">
        <v>6325</v>
      </c>
      <c r="C7664" s="508" t="s">
        <v>10266</v>
      </c>
      <c r="D7664" s="39">
        <v>6</v>
      </c>
      <c r="E7664" s="39"/>
      <c r="F7664" s="97" t="s">
        <v>5902</v>
      </c>
      <c r="G7664" s="39">
        <v>31231313</v>
      </c>
      <c r="H7664" s="634">
        <v>8000</v>
      </c>
      <c r="I7664" s="51" t="s">
        <v>364</v>
      </c>
      <c r="J7664" s="538">
        <v>44927</v>
      </c>
      <c r="K7664" s="549">
        <v>304</v>
      </c>
      <c r="L7664" s="51" t="s">
        <v>9350</v>
      </c>
    </row>
    <row r="7665" spans="1:12" ht="38.25" hidden="1" x14ac:dyDescent="0.2">
      <c r="A7665" s="3">
        <v>7659</v>
      </c>
      <c r="B7665" s="51">
        <v>6325</v>
      </c>
      <c r="C7665" s="508" t="s">
        <v>10267</v>
      </c>
      <c r="D7665" s="39">
        <v>15</v>
      </c>
      <c r="E7665" s="39"/>
      <c r="F7665" s="97" t="s">
        <v>5902</v>
      </c>
      <c r="G7665" s="39">
        <v>39121434</v>
      </c>
      <c r="H7665" s="634">
        <v>9000</v>
      </c>
      <c r="I7665" s="51" t="s">
        <v>364</v>
      </c>
      <c r="J7665" s="538">
        <v>44927</v>
      </c>
      <c r="K7665" s="549">
        <v>304</v>
      </c>
      <c r="L7665" s="51" t="s">
        <v>9350</v>
      </c>
    </row>
    <row r="7666" spans="1:12" ht="25.5" hidden="1" x14ac:dyDescent="0.2">
      <c r="A7666" s="3">
        <v>7660</v>
      </c>
      <c r="B7666" s="51">
        <v>6325</v>
      </c>
      <c r="C7666" s="508" t="s">
        <v>10268</v>
      </c>
      <c r="D7666" s="39">
        <v>8</v>
      </c>
      <c r="E7666" s="39"/>
      <c r="F7666" s="97" t="s">
        <v>5902</v>
      </c>
      <c r="G7666" s="39">
        <v>39121308</v>
      </c>
      <c r="H7666" s="634">
        <v>5000</v>
      </c>
      <c r="I7666" s="51" t="s">
        <v>364</v>
      </c>
      <c r="J7666" s="538">
        <v>44927</v>
      </c>
      <c r="K7666" s="549">
        <v>304</v>
      </c>
      <c r="L7666" s="51" t="s">
        <v>9350</v>
      </c>
    </row>
    <row r="7667" spans="1:12" hidden="1" x14ac:dyDescent="0.2">
      <c r="A7667" s="3">
        <v>7661</v>
      </c>
      <c r="B7667" s="51">
        <v>6325</v>
      </c>
      <c r="C7667" s="508" t="s">
        <v>10269</v>
      </c>
      <c r="D7667" s="39">
        <v>1</v>
      </c>
      <c r="E7667" s="39"/>
      <c r="F7667" s="97" t="s">
        <v>5902</v>
      </c>
      <c r="G7667" s="39">
        <v>39122299</v>
      </c>
      <c r="H7667" s="634">
        <v>3500</v>
      </c>
      <c r="I7667" s="51" t="s">
        <v>364</v>
      </c>
      <c r="J7667" s="538">
        <v>44927</v>
      </c>
      <c r="K7667" s="549">
        <v>304</v>
      </c>
      <c r="L7667" s="51" t="s">
        <v>9350</v>
      </c>
    </row>
    <row r="7668" spans="1:12" hidden="1" x14ac:dyDescent="0.2">
      <c r="A7668" s="3">
        <v>7662</v>
      </c>
      <c r="B7668" s="51">
        <v>6325</v>
      </c>
      <c r="C7668" s="508" t="s">
        <v>10270</v>
      </c>
      <c r="D7668" s="39">
        <v>3</v>
      </c>
      <c r="E7668" s="39"/>
      <c r="F7668" s="97" t="s">
        <v>5902</v>
      </c>
      <c r="G7668" s="39">
        <v>39121302</v>
      </c>
      <c r="H7668" s="634">
        <v>6000</v>
      </c>
      <c r="I7668" s="51" t="s">
        <v>364</v>
      </c>
      <c r="J7668" s="538">
        <v>44927</v>
      </c>
      <c r="K7668" s="549">
        <v>304</v>
      </c>
      <c r="L7668" s="51" t="s">
        <v>9350</v>
      </c>
    </row>
    <row r="7669" spans="1:12" ht="38.25" hidden="1" x14ac:dyDescent="0.2">
      <c r="A7669" s="3">
        <v>7663</v>
      </c>
      <c r="B7669" s="51">
        <v>6325</v>
      </c>
      <c r="C7669" s="508" t="s">
        <v>10271</v>
      </c>
      <c r="D7669" s="39">
        <v>6</v>
      </c>
      <c r="E7669" s="39"/>
      <c r="F7669" s="97" t="s">
        <v>5902</v>
      </c>
      <c r="G7669" s="39">
        <v>40174908</v>
      </c>
      <c r="H7669" s="634">
        <v>7500</v>
      </c>
      <c r="I7669" s="51" t="s">
        <v>364</v>
      </c>
      <c r="J7669" s="538">
        <v>44927</v>
      </c>
      <c r="K7669" s="549">
        <v>304</v>
      </c>
      <c r="L7669" s="51" t="s">
        <v>9350</v>
      </c>
    </row>
    <row r="7670" spans="1:12" ht="51" hidden="1" x14ac:dyDescent="0.2">
      <c r="A7670" s="3">
        <v>7664</v>
      </c>
      <c r="B7670" s="51">
        <v>6325</v>
      </c>
      <c r="C7670" s="508" t="s">
        <v>10272</v>
      </c>
      <c r="D7670" s="39">
        <v>100</v>
      </c>
      <c r="E7670" s="39"/>
      <c r="F7670" s="97" t="s">
        <v>5902</v>
      </c>
      <c r="G7670" s="39">
        <v>39121410</v>
      </c>
      <c r="H7670" s="634">
        <v>9040</v>
      </c>
      <c r="I7670" s="51" t="s">
        <v>364</v>
      </c>
      <c r="J7670" s="538">
        <v>44927</v>
      </c>
      <c r="K7670" s="549">
        <v>304</v>
      </c>
      <c r="L7670" s="51" t="s">
        <v>9350</v>
      </c>
    </row>
    <row r="7671" spans="1:12" ht="25.5" hidden="1" x14ac:dyDescent="0.2">
      <c r="A7671" s="3">
        <v>7665</v>
      </c>
      <c r="B7671" s="51">
        <v>6325</v>
      </c>
      <c r="C7671" s="508" t="s">
        <v>10273</v>
      </c>
      <c r="D7671" s="39">
        <v>4</v>
      </c>
      <c r="E7671" s="39"/>
      <c r="F7671" s="97" t="s">
        <v>5902</v>
      </c>
      <c r="G7671" s="39">
        <v>31161801</v>
      </c>
      <c r="H7671" s="634">
        <v>64100</v>
      </c>
      <c r="I7671" s="523" t="s">
        <v>35</v>
      </c>
      <c r="J7671" s="538">
        <v>44927</v>
      </c>
      <c r="K7671" s="51">
        <v>314</v>
      </c>
      <c r="L7671" s="51" t="s">
        <v>9350</v>
      </c>
    </row>
    <row r="7672" spans="1:12" ht="38.25" hidden="1" x14ac:dyDescent="0.2">
      <c r="A7672" s="3">
        <v>7666</v>
      </c>
      <c r="B7672" s="51">
        <v>6325</v>
      </c>
      <c r="C7672" s="508" t="s">
        <v>10274</v>
      </c>
      <c r="D7672" s="39">
        <v>9</v>
      </c>
      <c r="E7672" s="39"/>
      <c r="F7672" s="97" t="s">
        <v>5902</v>
      </c>
      <c r="G7672" s="39">
        <v>40172808</v>
      </c>
      <c r="H7672" s="634">
        <v>25050</v>
      </c>
      <c r="I7672" s="51" t="s">
        <v>505</v>
      </c>
      <c r="J7672" s="538">
        <v>44927</v>
      </c>
      <c r="K7672" s="549">
        <v>324</v>
      </c>
      <c r="L7672" s="51" t="s">
        <v>9350</v>
      </c>
    </row>
    <row r="7673" spans="1:12" ht="38.25" hidden="1" x14ac:dyDescent="0.2">
      <c r="A7673" s="3">
        <v>7667</v>
      </c>
      <c r="B7673" s="51">
        <v>6325</v>
      </c>
      <c r="C7673" s="508" t="s">
        <v>10275</v>
      </c>
      <c r="D7673" s="39">
        <v>1</v>
      </c>
      <c r="E7673" s="39"/>
      <c r="F7673" s="97" t="s">
        <v>5902</v>
      </c>
      <c r="G7673" s="39">
        <v>31201503</v>
      </c>
      <c r="H7673" s="634">
        <v>5114.1000000000004</v>
      </c>
      <c r="I7673" s="51" t="s">
        <v>505</v>
      </c>
      <c r="J7673" s="538">
        <v>44927</v>
      </c>
      <c r="K7673" s="51">
        <v>324</v>
      </c>
      <c r="L7673" s="51" t="s">
        <v>9350</v>
      </c>
    </row>
    <row r="7674" spans="1:12" hidden="1" x14ac:dyDescent="0.2">
      <c r="A7674" s="3">
        <v>7668</v>
      </c>
      <c r="B7674" s="51">
        <v>6325</v>
      </c>
      <c r="C7674" s="508" t="s">
        <v>10276</v>
      </c>
      <c r="D7674" s="39">
        <v>7</v>
      </c>
      <c r="E7674" s="39"/>
      <c r="F7674" s="97" t="s">
        <v>5902</v>
      </c>
      <c r="G7674" s="39">
        <v>23241634</v>
      </c>
      <c r="H7674" s="634">
        <v>12000</v>
      </c>
      <c r="I7674" s="523" t="s">
        <v>35</v>
      </c>
      <c r="J7674" s="538">
        <v>44927</v>
      </c>
      <c r="K7674" s="51">
        <v>314</v>
      </c>
      <c r="L7674" s="51" t="s">
        <v>9350</v>
      </c>
    </row>
    <row r="7675" spans="1:12" ht="38.25" hidden="1" x14ac:dyDescent="0.2">
      <c r="A7675" s="3">
        <v>7669</v>
      </c>
      <c r="B7675" s="51">
        <v>6325</v>
      </c>
      <c r="C7675" s="508" t="s">
        <v>10277</v>
      </c>
      <c r="D7675" s="39">
        <v>8</v>
      </c>
      <c r="E7675" s="39"/>
      <c r="F7675" s="97" t="s">
        <v>5902</v>
      </c>
      <c r="G7675" s="39">
        <v>31161532</v>
      </c>
      <c r="H7675" s="634">
        <v>4800</v>
      </c>
      <c r="I7675" s="523" t="s">
        <v>35</v>
      </c>
      <c r="J7675" s="538">
        <v>44927</v>
      </c>
      <c r="K7675" s="51">
        <v>314</v>
      </c>
      <c r="L7675" s="51" t="s">
        <v>9350</v>
      </c>
    </row>
    <row r="7676" spans="1:12" ht="25.5" hidden="1" x14ac:dyDescent="0.2">
      <c r="A7676" s="3">
        <v>7670</v>
      </c>
      <c r="B7676" s="51">
        <v>6325</v>
      </c>
      <c r="C7676" s="508" t="s">
        <v>10278</v>
      </c>
      <c r="D7676" s="39">
        <v>3</v>
      </c>
      <c r="E7676" s="39"/>
      <c r="F7676" s="97" t="s">
        <v>5902</v>
      </c>
      <c r="G7676" s="39">
        <v>27112838</v>
      </c>
      <c r="H7676" s="634">
        <v>15147.65</v>
      </c>
      <c r="I7676" s="523" t="s">
        <v>35</v>
      </c>
      <c r="J7676" s="538">
        <v>44927</v>
      </c>
      <c r="K7676" s="549">
        <v>314</v>
      </c>
      <c r="L7676" s="51" t="s">
        <v>9350</v>
      </c>
    </row>
    <row r="7677" spans="1:12" ht="25.5" hidden="1" x14ac:dyDescent="0.2">
      <c r="A7677" s="3">
        <v>7671</v>
      </c>
      <c r="B7677" s="51">
        <v>6325</v>
      </c>
      <c r="C7677" s="508" t="s">
        <v>10279</v>
      </c>
      <c r="D7677" s="39">
        <v>1</v>
      </c>
      <c r="E7677" s="39"/>
      <c r="F7677" s="97" t="s">
        <v>5902</v>
      </c>
      <c r="G7677" s="39">
        <v>23271810</v>
      </c>
      <c r="H7677" s="634">
        <v>6000</v>
      </c>
      <c r="I7677" s="523" t="s">
        <v>35</v>
      </c>
      <c r="J7677" s="538">
        <v>44927</v>
      </c>
      <c r="K7677" s="549">
        <v>314</v>
      </c>
      <c r="L7677" s="51" t="s">
        <v>9350</v>
      </c>
    </row>
    <row r="7678" spans="1:12" ht="25.5" hidden="1" x14ac:dyDescent="0.2">
      <c r="A7678" s="3">
        <v>7672</v>
      </c>
      <c r="B7678" s="51">
        <v>6325</v>
      </c>
      <c r="C7678" s="508" t="s">
        <v>10280</v>
      </c>
      <c r="D7678" s="39">
        <v>1</v>
      </c>
      <c r="E7678" s="39"/>
      <c r="F7678" s="97" t="s">
        <v>5902</v>
      </c>
      <c r="G7678" s="39">
        <v>27112838</v>
      </c>
      <c r="H7678" s="634">
        <v>3500</v>
      </c>
      <c r="I7678" s="51" t="s">
        <v>505</v>
      </c>
      <c r="J7678" s="538">
        <v>44927</v>
      </c>
      <c r="K7678" s="549">
        <v>324</v>
      </c>
      <c r="L7678" s="51" t="s">
        <v>9350</v>
      </c>
    </row>
    <row r="7679" spans="1:12" ht="25.5" hidden="1" x14ac:dyDescent="0.2">
      <c r="A7679" s="3">
        <v>7673</v>
      </c>
      <c r="B7679" s="51">
        <v>6325</v>
      </c>
      <c r="C7679" s="508" t="s">
        <v>10281</v>
      </c>
      <c r="D7679" s="39">
        <v>4</v>
      </c>
      <c r="E7679" s="39"/>
      <c r="F7679" s="97" t="s">
        <v>5902</v>
      </c>
      <c r="G7679" s="39">
        <v>27111907</v>
      </c>
      <c r="H7679" s="634">
        <v>2915</v>
      </c>
      <c r="I7679" s="523" t="s">
        <v>35</v>
      </c>
      <c r="J7679" s="538">
        <v>44927</v>
      </c>
      <c r="K7679" s="549">
        <v>314</v>
      </c>
      <c r="L7679" s="51" t="s">
        <v>9350</v>
      </c>
    </row>
    <row r="7680" spans="1:12" ht="25.5" hidden="1" x14ac:dyDescent="0.2">
      <c r="A7680" s="3">
        <v>7674</v>
      </c>
      <c r="B7680" s="51">
        <v>6325</v>
      </c>
      <c r="C7680" s="508" t="s">
        <v>10282</v>
      </c>
      <c r="D7680" s="39">
        <v>15</v>
      </c>
      <c r="E7680" s="39"/>
      <c r="F7680" s="97" t="s">
        <v>5902</v>
      </c>
      <c r="G7680" s="39">
        <v>31162418</v>
      </c>
      <c r="H7680" s="634">
        <v>9060</v>
      </c>
      <c r="I7680" s="51" t="s">
        <v>364</v>
      </c>
      <c r="J7680" s="538">
        <v>44927</v>
      </c>
      <c r="K7680" s="549">
        <v>304</v>
      </c>
      <c r="L7680" s="51" t="s">
        <v>9350</v>
      </c>
    </row>
    <row r="7681" spans="1:12" hidden="1" x14ac:dyDescent="0.2">
      <c r="A7681" s="3">
        <v>7675</v>
      </c>
      <c r="B7681" s="51">
        <v>6325</v>
      </c>
      <c r="C7681" s="508" t="s">
        <v>10283</v>
      </c>
      <c r="D7681" s="39">
        <v>1</v>
      </c>
      <c r="E7681" s="39"/>
      <c r="F7681" s="97" t="s">
        <v>5902</v>
      </c>
      <c r="G7681" s="39">
        <v>47121902</v>
      </c>
      <c r="H7681" s="634">
        <v>1500</v>
      </c>
      <c r="I7681" s="549" t="s">
        <v>3897</v>
      </c>
      <c r="J7681" s="538">
        <v>44927</v>
      </c>
      <c r="K7681" s="549">
        <v>354</v>
      </c>
      <c r="L7681" s="51" t="s">
        <v>9350</v>
      </c>
    </row>
    <row r="7682" spans="1:12" ht="38.25" hidden="1" x14ac:dyDescent="0.2">
      <c r="A7682" s="3">
        <v>7676</v>
      </c>
      <c r="B7682" s="51">
        <v>6325</v>
      </c>
      <c r="C7682" s="508" t="s">
        <v>10284</v>
      </c>
      <c r="D7682" s="39">
        <v>4</v>
      </c>
      <c r="E7682" s="39"/>
      <c r="F7682" s="97" t="s">
        <v>5902</v>
      </c>
      <c r="G7682" s="39">
        <v>31161532</v>
      </c>
      <c r="H7682" s="634">
        <v>7970</v>
      </c>
      <c r="I7682" s="523" t="s">
        <v>35</v>
      </c>
      <c r="J7682" s="538">
        <v>44927</v>
      </c>
      <c r="K7682" s="51">
        <v>314</v>
      </c>
      <c r="L7682" s="51" t="s">
        <v>9350</v>
      </c>
    </row>
    <row r="7683" spans="1:12" hidden="1" x14ac:dyDescent="0.2">
      <c r="A7683" s="3">
        <v>7677</v>
      </c>
      <c r="B7683" s="51">
        <v>6325</v>
      </c>
      <c r="C7683" s="508" t="s">
        <v>10263</v>
      </c>
      <c r="D7683" s="39">
        <v>3</v>
      </c>
      <c r="E7683" s="39"/>
      <c r="F7683" s="97" t="s">
        <v>5902</v>
      </c>
      <c r="G7683" s="39">
        <v>39121439</v>
      </c>
      <c r="H7683" s="634">
        <v>6000</v>
      </c>
      <c r="I7683" s="51" t="s">
        <v>364</v>
      </c>
      <c r="J7683" s="538">
        <v>44927</v>
      </c>
      <c r="K7683" s="549">
        <v>304</v>
      </c>
      <c r="L7683" s="51" t="s">
        <v>9350</v>
      </c>
    </row>
    <row r="7684" spans="1:12" ht="25.5" hidden="1" x14ac:dyDescent="0.2">
      <c r="A7684" s="3">
        <v>7678</v>
      </c>
      <c r="B7684" s="51">
        <v>6325</v>
      </c>
      <c r="C7684" s="508" t="s">
        <v>10285</v>
      </c>
      <c r="D7684" s="39">
        <v>3</v>
      </c>
      <c r="E7684" s="39"/>
      <c r="F7684" s="97" t="s">
        <v>5902</v>
      </c>
      <c r="G7684" s="39">
        <v>39121308</v>
      </c>
      <c r="H7684" s="634">
        <v>6000</v>
      </c>
      <c r="I7684" s="51" t="s">
        <v>364</v>
      </c>
      <c r="J7684" s="538">
        <v>44927</v>
      </c>
      <c r="K7684" s="549">
        <v>304</v>
      </c>
      <c r="L7684" s="51" t="s">
        <v>9350</v>
      </c>
    </row>
    <row r="7685" spans="1:12" ht="25.5" hidden="1" x14ac:dyDescent="0.2">
      <c r="A7685" s="3">
        <v>7679</v>
      </c>
      <c r="B7685" s="51">
        <v>6325</v>
      </c>
      <c r="C7685" s="508" t="s">
        <v>10286</v>
      </c>
      <c r="D7685" s="39">
        <v>22</v>
      </c>
      <c r="E7685" s="39"/>
      <c r="F7685" s="97" t="s">
        <v>5902</v>
      </c>
      <c r="G7685" s="39">
        <v>40174904</v>
      </c>
      <c r="H7685" s="634">
        <v>43835</v>
      </c>
      <c r="I7685" s="51" t="s">
        <v>364</v>
      </c>
      <c r="J7685" s="538">
        <v>44927</v>
      </c>
      <c r="K7685" s="549">
        <v>304</v>
      </c>
      <c r="L7685" s="51" t="s">
        <v>9350</v>
      </c>
    </row>
    <row r="7686" spans="1:12" ht="38.25" hidden="1" x14ac:dyDescent="0.2">
      <c r="A7686" s="3">
        <v>7680</v>
      </c>
      <c r="B7686" s="51">
        <v>6325</v>
      </c>
      <c r="C7686" s="508" t="s">
        <v>10287</v>
      </c>
      <c r="D7686" s="39">
        <v>2</v>
      </c>
      <c r="E7686" s="39"/>
      <c r="F7686" s="97" t="s">
        <v>5902</v>
      </c>
      <c r="G7686" s="39">
        <v>40171708</v>
      </c>
      <c r="H7686" s="634">
        <v>7300</v>
      </c>
      <c r="I7686" s="51" t="s">
        <v>505</v>
      </c>
      <c r="J7686" s="538">
        <v>44927</v>
      </c>
      <c r="K7686" s="51">
        <v>324</v>
      </c>
      <c r="L7686" s="51" t="s">
        <v>9350</v>
      </c>
    </row>
    <row r="7687" spans="1:12" hidden="1" x14ac:dyDescent="0.2">
      <c r="A7687" s="3">
        <v>7681</v>
      </c>
      <c r="B7687" s="51">
        <v>6325</v>
      </c>
      <c r="C7687" s="508" t="s">
        <v>10288</v>
      </c>
      <c r="D7687" s="39">
        <v>1</v>
      </c>
      <c r="E7687" s="39"/>
      <c r="F7687" s="97" t="s">
        <v>5902</v>
      </c>
      <c r="G7687" s="39">
        <v>23241634</v>
      </c>
      <c r="H7687" s="634">
        <v>3000</v>
      </c>
      <c r="I7687" s="523" t="s">
        <v>35</v>
      </c>
      <c r="J7687" s="538">
        <v>44927</v>
      </c>
      <c r="K7687" s="51">
        <v>314</v>
      </c>
      <c r="L7687" s="51" t="s">
        <v>9350</v>
      </c>
    </row>
    <row r="7688" spans="1:12" ht="25.5" hidden="1" x14ac:dyDescent="0.2">
      <c r="A7688" s="3">
        <v>7682</v>
      </c>
      <c r="B7688" s="51">
        <v>6325</v>
      </c>
      <c r="C7688" s="508" t="s">
        <v>10289</v>
      </c>
      <c r="D7688" s="39">
        <v>4</v>
      </c>
      <c r="E7688" s="39"/>
      <c r="F7688" s="97" t="s">
        <v>5902</v>
      </c>
      <c r="G7688" s="39">
        <v>27112838</v>
      </c>
      <c r="H7688" s="634">
        <v>12735</v>
      </c>
      <c r="I7688" s="51" t="s">
        <v>505</v>
      </c>
      <c r="J7688" s="538">
        <v>44927</v>
      </c>
      <c r="K7688" s="549">
        <v>324</v>
      </c>
      <c r="L7688" s="51" t="s">
        <v>9350</v>
      </c>
    </row>
    <row r="7689" spans="1:12" ht="25.5" hidden="1" x14ac:dyDescent="0.2">
      <c r="A7689" s="3">
        <v>7683</v>
      </c>
      <c r="B7689" s="51">
        <v>6325</v>
      </c>
      <c r="C7689" s="508" t="s">
        <v>10290</v>
      </c>
      <c r="D7689" s="39">
        <v>12</v>
      </c>
      <c r="E7689" s="39"/>
      <c r="F7689" s="97" t="s">
        <v>5902</v>
      </c>
      <c r="G7689" s="39">
        <v>39122299</v>
      </c>
      <c r="H7689" s="634">
        <v>10000</v>
      </c>
      <c r="I7689" s="51" t="s">
        <v>364</v>
      </c>
      <c r="J7689" s="538">
        <v>44927</v>
      </c>
      <c r="K7689" s="549">
        <v>304</v>
      </c>
      <c r="L7689" s="51" t="s">
        <v>9350</v>
      </c>
    </row>
    <row r="7690" spans="1:12" ht="25.5" hidden="1" x14ac:dyDescent="0.2">
      <c r="A7690" s="3">
        <v>7684</v>
      </c>
      <c r="B7690" s="51">
        <v>6325</v>
      </c>
      <c r="C7690" s="508" t="s">
        <v>10291</v>
      </c>
      <c r="D7690" s="39">
        <v>8</v>
      </c>
      <c r="E7690" s="39"/>
      <c r="F7690" s="97" t="s">
        <v>5902</v>
      </c>
      <c r="G7690" s="39">
        <v>39121308</v>
      </c>
      <c r="H7690" s="634">
        <v>9000</v>
      </c>
      <c r="I7690" s="51" t="s">
        <v>364</v>
      </c>
      <c r="J7690" s="538">
        <v>44927</v>
      </c>
      <c r="K7690" s="549">
        <v>304</v>
      </c>
      <c r="L7690" s="51" t="s">
        <v>9350</v>
      </c>
    </row>
    <row r="7691" spans="1:12" hidden="1" x14ac:dyDescent="0.2">
      <c r="A7691" s="3">
        <v>7685</v>
      </c>
      <c r="B7691" s="51">
        <v>6325</v>
      </c>
      <c r="C7691" s="508" t="s">
        <v>10292</v>
      </c>
      <c r="D7691" s="39">
        <v>15</v>
      </c>
      <c r="E7691" s="39"/>
      <c r="F7691" s="97" t="s">
        <v>5902</v>
      </c>
      <c r="G7691" s="39">
        <v>31162418</v>
      </c>
      <c r="H7691" s="634">
        <v>11000</v>
      </c>
      <c r="I7691" s="51" t="s">
        <v>364</v>
      </c>
      <c r="J7691" s="538">
        <v>44927</v>
      </c>
      <c r="K7691" s="549">
        <v>304</v>
      </c>
      <c r="L7691" s="51" t="s">
        <v>9350</v>
      </c>
    </row>
    <row r="7692" spans="1:12" ht="25.5" hidden="1" x14ac:dyDescent="0.2">
      <c r="A7692" s="3">
        <v>7686</v>
      </c>
      <c r="B7692" s="51">
        <v>6325</v>
      </c>
      <c r="C7692" s="508" t="s">
        <v>10293</v>
      </c>
      <c r="D7692" s="39">
        <v>1</v>
      </c>
      <c r="E7692" s="39"/>
      <c r="F7692" s="97" t="s">
        <v>5902</v>
      </c>
      <c r="G7692" s="39">
        <v>31163032</v>
      </c>
      <c r="H7692" s="634">
        <v>2895</v>
      </c>
      <c r="I7692" s="51" t="s">
        <v>364</v>
      </c>
      <c r="J7692" s="538">
        <v>44927</v>
      </c>
      <c r="K7692" s="549">
        <v>304</v>
      </c>
      <c r="L7692" s="51" t="s">
        <v>9350</v>
      </c>
    </row>
    <row r="7693" spans="1:12" ht="51" hidden="1" x14ac:dyDescent="0.2">
      <c r="A7693" s="3">
        <v>7687</v>
      </c>
      <c r="B7693" s="51">
        <v>6325</v>
      </c>
      <c r="C7693" s="508" t="s">
        <v>10294</v>
      </c>
      <c r="D7693" s="39">
        <v>1</v>
      </c>
      <c r="E7693" s="39"/>
      <c r="F7693" s="97" t="s">
        <v>5902</v>
      </c>
      <c r="G7693" s="39">
        <v>31201623</v>
      </c>
      <c r="H7693" s="634">
        <v>12085</v>
      </c>
      <c r="I7693" s="51" t="s">
        <v>505</v>
      </c>
      <c r="J7693" s="538">
        <v>44927</v>
      </c>
      <c r="K7693" s="51">
        <v>324</v>
      </c>
      <c r="L7693" s="51" t="s">
        <v>9350</v>
      </c>
    </row>
    <row r="7694" spans="1:12" ht="25.5" hidden="1" x14ac:dyDescent="0.2">
      <c r="A7694" s="3">
        <v>7688</v>
      </c>
      <c r="B7694" s="51">
        <v>6325</v>
      </c>
      <c r="C7694" s="508" t="s">
        <v>10295</v>
      </c>
      <c r="D7694" s="39">
        <v>1</v>
      </c>
      <c r="E7694" s="39"/>
      <c r="F7694" s="97" t="s">
        <v>5902</v>
      </c>
      <c r="G7694" s="39">
        <v>31163032</v>
      </c>
      <c r="H7694" s="634">
        <v>1200</v>
      </c>
      <c r="I7694" s="51" t="s">
        <v>364</v>
      </c>
      <c r="J7694" s="538">
        <v>44927</v>
      </c>
      <c r="K7694" s="549">
        <v>304</v>
      </c>
      <c r="L7694" s="51" t="s">
        <v>9350</v>
      </c>
    </row>
    <row r="7695" spans="1:12" ht="38.25" hidden="1" x14ac:dyDescent="0.2">
      <c r="A7695" s="3">
        <v>7689</v>
      </c>
      <c r="B7695" s="51">
        <v>6325</v>
      </c>
      <c r="C7695" s="508" t="s">
        <v>10296</v>
      </c>
      <c r="D7695" s="39">
        <v>2</v>
      </c>
      <c r="E7695" s="39"/>
      <c r="F7695" s="97" t="s">
        <v>5902</v>
      </c>
      <c r="G7695" s="39">
        <v>31163032</v>
      </c>
      <c r="H7695" s="634">
        <v>6775</v>
      </c>
      <c r="I7695" s="51" t="s">
        <v>364</v>
      </c>
      <c r="J7695" s="538">
        <v>44927</v>
      </c>
      <c r="K7695" s="549">
        <v>304</v>
      </c>
      <c r="L7695" s="51" t="s">
        <v>9350</v>
      </c>
    </row>
    <row r="7696" spans="1:12" ht="25.5" hidden="1" x14ac:dyDescent="0.2">
      <c r="A7696" s="3">
        <v>7690</v>
      </c>
      <c r="B7696" s="51">
        <v>6325</v>
      </c>
      <c r="C7696" s="508" t="s">
        <v>10297</v>
      </c>
      <c r="D7696" s="39">
        <v>1</v>
      </c>
      <c r="E7696" s="39"/>
      <c r="F7696" s="97" t="s">
        <v>5902</v>
      </c>
      <c r="G7696" s="39">
        <v>40173608</v>
      </c>
      <c r="H7696" s="634">
        <v>2500</v>
      </c>
      <c r="I7696" s="51" t="s">
        <v>364</v>
      </c>
      <c r="J7696" s="538">
        <v>44927</v>
      </c>
      <c r="K7696" s="549">
        <v>304</v>
      </c>
      <c r="L7696" s="51" t="s">
        <v>9350</v>
      </c>
    </row>
    <row r="7697" spans="1:12" ht="38.25" hidden="1" x14ac:dyDescent="0.2">
      <c r="A7697" s="3">
        <v>7691</v>
      </c>
      <c r="B7697" s="51">
        <v>6325</v>
      </c>
      <c r="C7697" s="508" t="s">
        <v>10298</v>
      </c>
      <c r="D7697" s="39">
        <v>1</v>
      </c>
      <c r="E7697" s="39"/>
      <c r="F7697" s="97" t="s">
        <v>5902</v>
      </c>
      <c r="G7697" s="39">
        <v>31211501</v>
      </c>
      <c r="H7697" s="634">
        <v>10274</v>
      </c>
      <c r="I7697" s="549" t="s">
        <v>306</v>
      </c>
      <c r="J7697" s="538">
        <v>44927</v>
      </c>
      <c r="K7697" s="549">
        <v>277</v>
      </c>
      <c r="L7697" s="51" t="s">
        <v>9350</v>
      </c>
    </row>
    <row r="7698" spans="1:12" ht="38.25" hidden="1" x14ac:dyDescent="0.2">
      <c r="A7698" s="3">
        <v>7692</v>
      </c>
      <c r="B7698" s="51">
        <v>6325</v>
      </c>
      <c r="C7698" s="508" t="s">
        <v>10299</v>
      </c>
      <c r="D7698" s="39">
        <v>2</v>
      </c>
      <c r="E7698" s="39"/>
      <c r="F7698" s="97" t="s">
        <v>5902</v>
      </c>
      <c r="G7698" s="39">
        <v>31211501</v>
      </c>
      <c r="H7698" s="634">
        <v>5800</v>
      </c>
      <c r="I7698" s="549" t="s">
        <v>306</v>
      </c>
      <c r="J7698" s="538">
        <v>44927</v>
      </c>
      <c r="K7698" s="549">
        <v>277</v>
      </c>
      <c r="L7698" s="51" t="s">
        <v>9350</v>
      </c>
    </row>
    <row r="7699" spans="1:12" ht="38.25" hidden="1" x14ac:dyDescent="0.2">
      <c r="A7699" s="3">
        <v>7693</v>
      </c>
      <c r="B7699" s="51">
        <v>6325</v>
      </c>
      <c r="C7699" s="508" t="s">
        <v>10300</v>
      </c>
      <c r="D7699" s="39">
        <v>1</v>
      </c>
      <c r="E7699" s="39"/>
      <c r="F7699" s="97" t="s">
        <v>5902</v>
      </c>
      <c r="G7699" s="39">
        <v>15121501</v>
      </c>
      <c r="H7699" s="634">
        <v>9000</v>
      </c>
      <c r="I7699" s="549" t="s">
        <v>301</v>
      </c>
      <c r="J7699" s="538">
        <v>44927</v>
      </c>
      <c r="K7699" s="549">
        <v>269</v>
      </c>
      <c r="L7699" s="51" t="s">
        <v>9350</v>
      </c>
    </row>
    <row r="7700" spans="1:12" ht="51" hidden="1" x14ac:dyDescent="0.2">
      <c r="A7700" s="3">
        <v>7694</v>
      </c>
      <c r="B7700" s="51">
        <v>6325</v>
      </c>
      <c r="C7700" s="508" t="s">
        <v>9373</v>
      </c>
      <c r="D7700" s="39">
        <v>5</v>
      </c>
      <c r="E7700" s="39"/>
      <c r="F7700" s="97" t="s">
        <v>5902</v>
      </c>
      <c r="G7700" s="39">
        <v>44102999</v>
      </c>
      <c r="H7700" s="634">
        <v>102886.5</v>
      </c>
      <c r="I7700" s="549" t="s">
        <v>306</v>
      </c>
      <c r="J7700" s="538">
        <v>44927</v>
      </c>
      <c r="K7700" s="549">
        <v>278</v>
      </c>
      <c r="L7700" s="51" t="s">
        <v>9350</v>
      </c>
    </row>
    <row r="7701" spans="1:12" hidden="1" x14ac:dyDescent="0.2">
      <c r="A7701" s="3">
        <v>7695</v>
      </c>
      <c r="B7701" s="51">
        <v>6325</v>
      </c>
      <c r="C7701" s="508" t="s">
        <v>10301</v>
      </c>
      <c r="D7701" s="39">
        <v>5</v>
      </c>
      <c r="E7701" s="39"/>
      <c r="F7701" s="97" t="s">
        <v>5902</v>
      </c>
      <c r="G7701" s="39">
        <v>23241634</v>
      </c>
      <c r="H7701" s="634">
        <v>12500</v>
      </c>
      <c r="I7701" s="523" t="s">
        <v>35</v>
      </c>
      <c r="J7701" s="538">
        <v>44927</v>
      </c>
      <c r="K7701" s="549">
        <v>314</v>
      </c>
      <c r="L7701" s="51" t="s">
        <v>9350</v>
      </c>
    </row>
    <row r="7702" spans="1:12" ht="51" hidden="1" x14ac:dyDescent="0.2">
      <c r="A7702" s="3">
        <v>7696</v>
      </c>
      <c r="B7702" s="51">
        <v>6325</v>
      </c>
      <c r="C7702" s="508" t="s">
        <v>10302</v>
      </c>
      <c r="D7702" s="39">
        <v>1</v>
      </c>
      <c r="E7702" s="39"/>
      <c r="F7702" s="97" t="s">
        <v>5902</v>
      </c>
      <c r="G7702" s="39">
        <v>39121613</v>
      </c>
      <c r="H7702" s="634">
        <v>46292.21</v>
      </c>
      <c r="I7702" s="523" t="s">
        <v>35</v>
      </c>
      <c r="J7702" s="538">
        <v>44927</v>
      </c>
      <c r="K7702" s="51">
        <v>314</v>
      </c>
      <c r="L7702" s="51" t="s">
        <v>9350</v>
      </c>
    </row>
    <row r="7703" spans="1:12" ht="63.75" hidden="1" x14ac:dyDescent="0.2">
      <c r="A7703" s="3">
        <v>7697</v>
      </c>
      <c r="B7703" s="51">
        <v>6325</v>
      </c>
      <c r="C7703" s="508" t="s">
        <v>10303</v>
      </c>
      <c r="D7703" s="39">
        <v>2</v>
      </c>
      <c r="E7703" s="39"/>
      <c r="F7703" s="97" t="s">
        <v>5902</v>
      </c>
      <c r="G7703" s="39">
        <v>39121522</v>
      </c>
      <c r="H7703" s="634">
        <v>4354.04</v>
      </c>
      <c r="I7703" s="51" t="s">
        <v>364</v>
      </c>
      <c r="J7703" s="538">
        <v>44927</v>
      </c>
      <c r="K7703" s="549">
        <v>304</v>
      </c>
      <c r="L7703" s="51" t="s">
        <v>9350</v>
      </c>
    </row>
    <row r="7704" spans="1:12" ht="38.25" hidden="1" x14ac:dyDescent="0.2">
      <c r="A7704" s="3">
        <v>7698</v>
      </c>
      <c r="B7704" s="51">
        <v>6325</v>
      </c>
      <c r="C7704" s="508" t="s">
        <v>10304</v>
      </c>
      <c r="D7704" s="39">
        <v>1</v>
      </c>
      <c r="E7704" s="39"/>
      <c r="F7704" s="97" t="s">
        <v>5902</v>
      </c>
      <c r="G7704" s="39">
        <v>43201415</v>
      </c>
      <c r="H7704" s="634">
        <v>55000</v>
      </c>
      <c r="I7704" s="51" t="s">
        <v>364</v>
      </c>
      <c r="J7704" s="538">
        <v>44927</v>
      </c>
      <c r="K7704" s="549">
        <v>304</v>
      </c>
      <c r="L7704" s="51" t="s">
        <v>9350</v>
      </c>
    </row>
    <row r="7705" spans="1:12" ht="25.5" hidden="1" x14ac:dyDescent="0.2">
      <c r="A7705" s="3">
        <v>7699</v>
      </c>
      <c r="B7705" s="51">
        <v>6325</v>
      </c>
      <c r="C7705" s="508" t="s">
        <v>10305</v>
      </c>
      <c r="D7705" s="39">
        <v>8</v>
      </c>
      <c r="E7705" s="39"/>
      <c r="F7705" s="97" t="s">
        <v>5902</v>
      </c>
      <c r="G7705" s="39">
        <v>31161709</v>
      </c>
      <c r="H7705" s="634">
        <v>2892.8</v>
      </c>
      <c r="I7705" s="523" t="s">
        <v>35</v>
      </c>
      <c r="J7705" s="538">
        <v>44927</v>
      </c>
      <c r="K7705" s="549">
        <v>314</v>
      </c>
      <c r="L7705" s="51" t="s">
        <v>9350</v>
      </c>
    </row>
    <row r="7706" spans="1:12" hidden="1" x14ac:dyDescent="0.2">
      <c r="A7706" s="3">
        <v>7700</v>
      </c>
      <c r="B7706" s="51">
        <v>6325</v>
      </c>
      <c r="C7706" s="508" t="s">
        <v>10306</v>
      </c>
      <c r="D7706" s="39">
        <v>3</v>
      </c>
      <c r="E7706" s="39"/>
      <c r="F7706" s="97" t="s">
        <v>5902</v>
      </c>
      <c r="G7706" s="39">
        <v>31161532</v>
      </c>
      <c r="H7706" s="634">
        <v>4578.75</v>
      </c>
      <c r="I7706" s="523" t="s">
        <v>35</v>
      </c>
      <c r="J7706" s="538">
        <v>44927</v>
      </c>
      <c r="K7706" s="51">
        <v>314</v>
      </c>
      <c r="L7706" s="51" t="s">
        <v>9350</v>
      </c>
    </row>
    <row r="7707" spans="1:12" ht="38.25" hidden="1" x14ac:dyDescent="0.2">
      <c r="A7707" s="3">
        <v>7701</v>
      </c>
      <c r="B7707" s="51">
        <v>6325</v>
      </c>
      <c r="C7707" s="508" t="s">
        <v>10307</v>
      </c>
      <c r="D7707" s="39">
        <v>12</v>
      </c>
      <c r="E7707" s="39"/>
      <c r="F7707" s="97" t="s">
        <v>5902</v>
      </c>
      <c r="G7707" s="39">
        <v>31163032</v>
      </c>
      <c r="H7707" s="634">
        <v>24500</v>
      </c>
      <c r="I7707" s="51" t="s">
        <v>364</v>
      </c>
      <c r="J7707" s="538">
        <v>44927</v>
      </c>
      <c r="K7707" s="549">
        <v>304</v>
      </c>
      <c r="L7707" s="51" t="s">
        <v>9350</v>
      </c>
    </row>
    <row r="7708" spans="1:12" hidden="1" x14ac:dyDescent="0.2">
      <c r="A7708" s="3">
        <v>7702</v>
      </c>
      <c r="B7708" s="51">
        <v>6325</v>
      </c>
      <c r="C7708" s="508" t="s">
        <v>10308</v>
      </c>
      <c r="D7708" s="39">
        <v>4</v>
      </c>
      <c r="E7708" s="39"/>
      <c r="F7708" s="97" t="s">
        <v>5902</v>
      </c>
      <c r="G7708" s="39">
        <v>40174908</v>
      </c>
      <c r="H7708" s="634">
        <v>6000</v>
      </c>
      <c r="I7708" s="51" t="s">
        <v>364</v>
      </c>
      <c r="J7708" s="538">
        <v>44927</v>
      </c>
      <c r="K7708" s="549">
        <v>304</v>
      </c>
      <c r="L7708" s="51" t="s">
        <v>9350</v>
      </c>
    </row>
    <row r="7709" spans="1:12" hidden="1" x14ac:dyDescent="0.2">
      <c r="A7709" s="3">
        <v>7703</v>
      </c>
      <c r="B7709" s="51">
        <v>6325</v>
      </c>
      <c r="C7709" s="508" t="s">
        <v>10309</v>
      </c>
      <c r="D7709" s="39">
        <v>12</v>
      </c>
      <c r="E7709" s="39"/>
      <c r="F7709" s="97" t="s">
        <v>5902</v>
      </c>
      <c r="G7709" s="39">
        <v>40172808</v>
      </c>
      <c r="H7709" s="634">
        <v>12000</v>
      </c>
      <c r="I7709" s="51" t="s">
        <v>364</v>
      </c>
      <c r="J7709" s="538">
        <v>44927</v>
      </c>
      <c r="K7709" s="549">
        <v>304</v>
      </c>
      <c r="L7709" s="51" t="s">
        <v>9350</v>
      </c>
    </row>
    <row r="7710" spans="1:12" ht="38.25" hidden="1" x14ac:dyDescent="0.2">
      <c r="A7710" s="3">
        <v>7704</v>
      </c>
      <c r="B7710" s="51">
        <v>6325</v>
      </c>
      <c r="C7710" s="508" t="s">
        <v>10310</v>
      </c>
      <c r="D7710" s="39">
        <v>1</v>
      </c>
      <c r="E7710" s="39"/>
      <c r="F7710" s="97" t="s">
        <v>5902</v>
      </c>
      <c r="G7710" s="39">
        <v>39121633</v>
      </c>
      <c r="H7710" s="634">
        <v>146532.98000000001</v>
      </c>
      <c r="I7710" s="51" t="s">
        <v>364</v>
      </c>
      <c r="J7710" s="538">
        <v>44927</v>
      </c>
      <c r="K7710" s="549">
        <v>304</v>
      </c>
      <c r="L7710" s="51" t="s">
        <v>9350</v>
      </c>
    </row>
    <row r="7711" spans="1:12" ht="51" hidden="1" x14ac:dyDescent="0.2">
      <c r="A7711" s="3">
        <v>7705</v>
      </c>
      <c r="B7711" s="51">
        <v>6325</v>
      </c>
      <c r="C7711" s="508" t="s">
        <v>10311</v>
      </c>
      <c r="D7711" s="39">
        <v>1</v>
      </c>
      <c r="E7711" s="39"/>
      <c r="F7711" s="97" t="s">
        <v>5902</v>
      </c>
      <c r="G7711" s="39">
        <v>39121441</v>
      </c>
      <c r="H7711" s="634">
        <v>33542.07</v>
      </c>
      <c r="I7711" s="51" t="s">
        <v>364</v>
      </c>
      <c r="J7711" s="538">
        <v>44927</v>
      </c>
      <c r="K7711" s="549">
        <v>304</v>
      </c>
      <c r="L7711" s="51" t="s">
        <v>9350</v>
      </c>
    </row>
    <row r="7712" spans="1:12" ht="25.5" hidden="1" x14ac:dyDescent="0.2">
      <c r="A7712" s="3">
        <v>7706</v>
      </c>
      <c r="B7712" s="51">
        <v>6325</v>
      </c>
      <c r="C7712" s="508" t="s">
        <v>10312</v>
      </c>
      <c r="D7712" s="39">
        <v>5</v>
      </c>
      <c r="E7712" s="39"/>
      <c r="F7712" s="97" t="s">
        <v>5902</v>
      </c>
      <c r="G7712" s="39">
        <v>27112838</v>
      </c>
      <c r="H7712" s="634">
        <v>9500</v>
      </c>
      <c r="I7712" s="51" t="s">
        <v>505</v>
      </c>
      <c r="J7712" s="538">
        <v>44927</v>
      </c>
      <c r="K7712" s="51">
        <v>324</v>
      </c>
      <c r="L7712" s="51" t="s">
        <v>9350</v>
      </c>
    </row>
    <row r="7713" spans="1:12" hidden="1" x14ac:dyDescent="0.2">
      <c r="A7713" s="3">
        <v>7707</v>
      </c>
      <c r="B7713" s="51">
        <v>6325</v>
      </c>
      <c r="C7713" s="508" t="s">
        <v>10313</v>
      </c>
      <c r="D7713" s="39">
        <v>6</v>
      </c>
      <c r="E7713" s="39"/>
      <c r="F7713" s="97" t="s">
        <v>5902</v>
      </c>
      <c r="G7713" s="39">
        <v>31161801</v>
      </c>
      <c r="H7713" s="634">
        <v>4500</v>
      </c>
      <c r="I7713" s="523" t="s">
        <v>35</v>
      </c>
      <c r="J7713" s="538">
        <v>44927</v>
      </c>
      <c r="K7713" s="51">
        <v>314</v>
      </c>
      <c r="L7713" s="51" t="s">
        <v>9350</v>
      </c>
    </row>
    <row r="7714" spans="1:12" ht="51" hidden="1" x14ac:dyDescent="0.2">
      <c r="A7714" s="3">
        <v>7708</v>
      </c>
      <c r="B7714" s="51">
        <v>6325</v>
      </c>
      <c r="C7714" s="508" t="s">
        <v>10314</v>
      </c>
      <c r="D7714" s="39">
        <v>4</v>
      </c>
      <c r="E7714" s="39"/>
      <c r="F7714" s="97" t="s">
        <v>5902</v>
      </c>
      <c r="G7714" s="39">
        <v>30102003</v>
      </c>
      <c r="H7714" s="634">
        <v>82392.3</v>
      </c>
      <c r="I7714" s="523" t="s">
        <v>35</v>
      </c>
      <c r="J7714" s="538">
        <v>44927</v>
      </c>
      <c r="K7714" s="51">
        <v>314</v>
      </c>
      <c r="L7714" s="51" t="s">
        <v>9350</v>
      </c>
    </row>
    <row r="7715" spans="1:12" hidden="1" x14ac:dyDescent="0.2">
      <c r="A7715" s="3">
        <v>7709</v>
      </c>
      <c r="B7715" s="51">
        <v>6325</v>
      </c>
      <c r="C7715" s="508" t="s">
        <v>10315</v>
      </c>
      <c r="D7715" s="39">
        <v>20</v>
      </c>
      <c r="E7715" s="39"/>
      <c r="F7715" s="97" t="s">
        <v>5902</v>
      </c>
      <c r="G7715" s="39">
        <v>31162418</v>
      </c>
      <c r="H7715" s="634">
        <v>4447.68</v>
      </c>
      <c r="I7715" s="51" t="s">
        <v>364</v>
      </c>
      <c r="J7715" s="538">
        <v>44927</v>
      </c>
      <c r="K7715" s="549">
        <v>304</v>
      </c>
      <c r="L7715" s="51" t="s">
        <v>9350</v>
      </c>
    </row>
    <row r="7716" spans="1:12" hidden="1" x14ac:dyDescent="0.2">
      <c r="A7716" s="3">
        <v>7710</v>
      </c>
      <c r="B7716" s="51">
        <v>6325</v>
      </c>
      <c r="C7716" s="508" t="s">
        <v>10316</v>
      </c>
      <c r="D7716" s="39">
        <v>20</v>
      </c>
      <c r="E7716" s="39"/>
      <c r="F7716" s="97" t="s">
        <v>5902</v>
      </c>
      <c r="G7716" s="39">
        <v>31161532</v>
      </c>
      <c r="H7716" s="634">
        <v>8920</v>
      </c>
      <c r="I7716" s="523" t="s">
        <v>35</v>
      </c>
      <c r="J7716" s="538">
        <v>44927</v>
      </c>
      <c r="K7716" s="51">
        <v>314</v>
      </c>
      <c r="L7716" s="51" t="s">
        <v>9350</v>
      </c>
    </row>
    <row r="7717" spans="1:12" hidden="1" x14ac:dyDescent="0.2">
      <c r="A7717" s="3">
        <v>7711</v>
      </c>
      <c r="B7717" s="51">
        <v>6325</v>
      </c>
      <c r="C7717" s="508" t="s">
        <v>9374</v>
      </c>
      <c r="D7717" s="39">
        <v>6</v>
      </c>
      <c r="E7717" s="39"/>
      <c r="F7717" s="97" t="s">
        <v>5902</v>
      </c>
      <c r="G7717" s="39">
        <v>51191602</v>
      </c>
      <c r="H7717" s="634">
        <v>10000</v>
      </c>
      <c r="I7717" s="549" t="s">
        <v>2140</v>
      </c>
      <c r="J7717" s="538">
        <v>44927</v>
      </c>
      <c r="K7717" s="549">
        <v>274</v>
      </c>
      <c r="L7717" s="51" t="s">
        <v>9350</v>
      </c>
    </row>
    <row r="7718" spans="1:12" ht="38.25" hidden="1" x14ac:dyDescent="0.2">
      <c r="A7718" s="3">
        <v>7712</v>
      </c>
      <c r="B7718" s="51">
        <v>6325</v>
      </c>
      <c r="C7718" s="508" t="s">
        <v>9375</v>
      </c>
      <c r="D7718" s="39">
        <v>2</v>
      </c>
      <c r="E7718" s="39"/>
      <c r="F7718" s="97" t="s">
        <v>5902</v>
      </c>
      <c r="G7718" s="39">
        <v>42311546</v>
      </c>
      <c r="H7718" s="634">
        <v>3000</v>
      </c>
      <c r="I7718" s="549" t="s">
        <v>2140</v>
      </c>
      <c r="J7718" s="538">
        <v>44927</v>
      </c>
      <c r="K7718" s="549">
        <v>274</v>
      </c>
      <c r="L7718" s="51" t="s">
        <v>9350</v>
      </c>
    </row>
    <row r="7719" spans="1:12" ht="38.25" hidden="1" x14ac:dyDescent="0.2">
      <c r="A7719" s="3">
        <v>7713</v>
      </c>
      <c r="B7719" s="51">
        <v>6325</v>
      </c>
      <c r="C7719" s="508" t="s">
        <v>9376</v>
      </c>
      <c r="D7719" s="39">
        <v>2</v>
      </c>
      <c r="E7719" s="39"/>
      <c r="F7719" s="97" t="s">
        <v>5902</v>
      </c>
      <c r="G7719" s="39">
        <v>42132203</v>
      </c>
      <c r="H7719" s="634">
        <v>12000</v>
      </c>
      <c r="I7719" s="549" t="s">
        <v>2140</v>
      </c>
      <c r="J7719" s="538">
        <v>44927</v>
      </c>
      <c r="K7719" s="549">
        <v>274</v>
      </c>
      <c r="L7719" s="51" t="s">
        <v>9350</v>
      </c>
    </row>
    <row r="7720" spans="1:12" ht="38.25" hidden="1" x14ac:dyDescent="0.2">
      <c r="A7720" s="3">
        <v>7714</v>
      </c>
      <c r="B7720" s="51">
        <v>6325</v>
      </c>
      <c r="C7720" s="508" t="s">
        <v>9377</v>
      </c>
      <c r="D7720" s="39">
        <v>2</v>
      </c>
      <c r="E7720" s="39"/>
      <c r="F7720" s="97" t="s">
        <v>5902</v>
      </c>
      <c r="G7720" s="39">
        <v>51283945</v>
      </c>
      <c r="H7720" s="634">
        <v>3000</v>
      </c>
      <c r="I7720" s="549" t="s">
        <v>2140</v>
      </c>
      <c r="J7720" s="538">
        <v>44927</v>
      </c>
      <c r="K7720" s="549">
        <v>274</v>
      </c>
      <c r="L7720" s="51" t="s">
        <v>9350</v>
      </c>
    </row>
    <row r="7721" spans="1:12" ht="25.5" hidden="1" x14ac:dyDescent="0.2">
      <c r="A7721" s="3">
        <v>7715</v>
      </c>
      <c r="B7721" s="51">
        <v>6325</v>
      </c>
      <c r="C7721" s="508" t="s">
        <v>9378</v>
      </c>
      <c r="D7721" s="39">
        <v>1</v>
      </c>
      <c r="E7721" s="39"/>
      <c r="F7721" s="97" t="s">
        <v>5902</v>
      </c>
      <c r="G7721" s="39">
        <v>42311546</v>
      </c>
      <c r="H7721" s="634">
        <v>1500</v>
      </c>
      <c r="I7721" s="549" t="s">
        <v>2140</v>
      </c>
      <c r="J7721" s="538">
        <v>44927</v>
      </c>
      <c r="K7721" s="549">
        <v>274</v>
      </c>
      <c r="L7721" s="51" t="s">
        <v>9350</v>
      </c>
    </row>
    <row r="7722" spans="1:12" ht="38.25" hidden="1" x14ac:dyDescent="0.2">
      <c r="A7722" s="3">
        <v>7716</v>
      </c>
      <c r="B7722" s="51">
        <v>6325</v>
      </c>
      <c r="C7722" s="508" t="s">
        <v>10317</v>
      </c>
      <c r="D7722" s="39">
        <v>3</v>
      </c>
      <c r="E7722" s="39"/>
      <c r="F7722" s="97" t="s">
        <v>5902</v>
      </c>
      <c r="G7722" s="39">
        <v>31211704</v>
      </c>
      <c r="H7722" s="634">
        <v>135000</v>
      </c>
      <c r="I7722" s="549" t="s">
        <v>306</v>
      </c>
      <c r="J7722" s="538">
        <v>44927</v>
      </c>
      <c r="K7722" s="549">
        <v>277</v>
      </c>
      <c r="L7722" s="51" t="s">
        <v>9350</v>
      </c>
    </row>
    <row r="7723" spans="1:12" ht="25.5" hidden="1" x14ac:dyDescent="0.2">
      <c r="A7723" s="3">
        <v>7717</v>
      </c>
      <c r="B7723" s="51">
        <v>6325</v>
      </c>
      <c r="C7723" s="508" t="s">
        <v>10318</v>
      </c>
      <c r="D7723" s="39">
        <v>2</v>
      </c>
      <c r="E7723" s="39"/>
      <c r="F7723" s="97" t="s">
        <v>5902</v>
      </c>
      <c r="G7723" s="39">
        <v>31211501</v>
      </c>
      <c r="H7723" s="634">
        <v>42500</v>
      </c>
      <c r="I7723" s="549" t="s">
        <v>306</v>
      </c>
      <c r="J7723" s="538">
        <v>44927</v>
      </c>
      <c r="K7723" s="51">
        <v>277</v>
      </c>
      <c r="L7723" s="51" t="s">
        <v>9350</v>
      </c>
    </row>
    <row r="7724" spans="1:12" hidden="1" x14ac:dyDescent="0.2">
      <c r="A7724" s="3">
        <v>7718</v>
      </c>
      <c r="B7724" s="51">
        <v>6325</v>
      </c>
      <c r="C7724" s="508" t="s">
        <v>10319</v>
      </c>
      <c r="D7724" s="39">
        <v>2</v>
      </c>
      <c r="E7724" s="39"/>
      <c r="F7724" s="97" t="s">
        <v>5902</v>
      </c>
      <c r="G7724" s="39">
        <v>31211904</v>
      </c>
      <c r="H7724" s="634">
        <v>10551.85</v>
      </c>
      <c r="I7724" s="51" t="s">
        <v>505</v>
      </c>
      <c r="J7724" s="538">
        <v>44927</v>
      </c>
      <c r="K7724" s="549">
        <v>324</v>
      </c>
      <c r="L7724" s="51" t="s">
        <v>9350</v>
      </c>
    </row>
    <row r="7725" spans="1:12" ht="25.5" hidden="1" x14ac:dyDescent="0.2">
      <c r="A7725" s="3">
        <v>7719</v>
      </c>
      <c r="B7725" s="51">
        <v>6325</v>
      </c>
      <c r="C7725" s="508" t="s">
        <v>10320</v>
      </c>
      <c r="D7725" s="39">
        <v>4</v>
      </c>
      <c r="E7725" s="39"/>
      <c r="F7725" s="97" t="s">
        <v>5902</v>
      </c>
      <c r="G7725" s="39">
        <v>31211501</v>
      </c>
      <c r="H7725" s="634">
        <v>43435.83</v>
      </c>
      <c r="I7725" s="549" t="s">
        <v>306</v>
      </c>
      <c r="J7725" s="538">
        <v>44927</v>
      </c>
      <c r="K7725" s="51">
        <v>277</v>
      </c>
      <c r="L7725" s="51" t="s">
        <v>9350</v>
      </c>
    </row>
    <row r="7726" spans="1:12" ht="25.5" hidden="1" x14ac:dyDescent="0.2">
      <c r="A7726" s="3">
        <v>7720</v>
      </c>
      <c r="B7726" s="51">
        <v>6325</v>
      </c>
      <c r="C7726" s="508" t="s">
        <v>10320</v>
      </c>
      <c r="D7726" s="39">
        <v>4</v>
      </c>
      <c r="E7726" s="39"/>
      <c r="F7726" s="97" t="s">
        <v>5902</v>
      </c>
      <c r="G7726" s="39">
        <v>31211501</v>
      </c>
      <c r="H7726" s="634">
        <v>43435.83</v>
      </c>
      <c r="I7726" s="549" t="s">
        <v>306</v>
      </c>
      <c r="J7726" s="538">
        <v>44927</v>
      </c>
      <c r="K7726" s="549">
        <v>277</v>
      </c>
      <c r="L7726" s="51" t="s">
        <v>9350</v>
      </c>
    </row>
    <row r="7727" spans="1:12" ht="38.25" hidden="1" x14ac:dyDescent="0.2">
      <c r="A7727" s="3">
        <v>7721</v>
      </c>
      <c r="B7727" s="51">
        <v>6325</v>
      </c>
      <c r="C7727" s="508" t="s">
        <v>10321</v>
      </c>
      <c r="D7727" s="39">
        <v>1</v>
      </c>
      <c r="E7727" s="39"/>
      <c r="F7727" s="97" t="s">
        <v>5902</v>
      </c>
      <c r="G7727" s="39">
        <v>25174001</v>
      </c>
      <c r="H7727" s="634">
        <v>16424.55</v>
      </c>
      <c r="I7727" s="51" t="s">
        <v>364</v>
      </c>
      <c r="J7727" s="538">
        <v>44927</v>
      </c>
      <c r="K7727" s="549">
        <v>304</v>
      </c>
      <c r="L7727" s="51" t="s">
        <v>9350</v>
      </c>
    </row>
    <row r="7728" spans="1:12" ht="51" hidden="1" x14ac:dyDescent="0.2">
      <c r="A7728" s="3">
        <v>7722</v>
      </c>
      <c r="B7728" s="51">
        <v>6325</v>
      </c>
      <c r="C7728" s="508" t="s">
        <v>10322</v>
      </c>
      <c r="D7728" s="39" t="s">
        <v>10323</v>
      </c>
      <c r="E7728" s="39"/>
      <c r="F7728" s="97" t="s">
        <v>5902</v>
      </c>
      <c r="G7728" s="39">
        <v>39121721</v>
      </c>
      <c r="H7728" s="634">
        <v>11128.24</v>
      </c>
      <c r="I7728" s="51" t="s">
        <v>364</v>
      </c>
      <c r="J7728" s="538">
        <v>44927</v>
      </c>
      <c r="K7728" s="549">
        <v>304</v>
      </c>
      <c r="L7728" s="51" t="s">
        <v>9350</v>
      </c>
    </row>
    <row r="7729" spans="1:12" ht="38.25" hidden="1" x14ac:dyDescent="0.2">
      <c r="A7729" s="3">
        <v>7723</v>
      </c>
      <c r="B7729" s="51">
        <v>6325</v>
      </c>
      <c r="C7729" s="508" t="s">
        <v>10324</v>
      </c>
      <c r="D7729" s="39">
        <v>100</v>
      </c>
      <c r="E7729" s="39"/>
      <c r="F7729" s="97" t="s">
        <v>5902</v>
      </c>
      <c r="G7729" s="39">
        <v>39121409</v>
      </c>
      <c r="H7729" s="634">
        <v>5311</v>
      </c>
      <c r="I7729" s="51" t="s">
        <v>364</v>
      </c>
      <c r="J7729" s="538">
        <v>44927</v>
      </c>
      <c r="K7729" s="549">
        <v>304</v>
      </c>
      <c r="L7729" s="51" t="s">
        <v>9350</v>
      </c>
    </row>
    <row r="7730" spans="1:12" hidden="1" x14ac:dyDescent="0.2">
      <c r="A7730" s="3">
        <v>7724</v>
      </c>
      <c r="B7730" s="51">
        <v>6325</v>
      </c>
      <c r="C7730" s="508" t="s">
        <v>10325</v>
      </c>
      <c r="D7730" s="39">
        <v>24</v>
      </c>
      <c r="E7730" s="39"/>
      <c r="F7730" s="97" t="s">
        <v>5902</v>
      </c>
      <c r="G7730" s="39">
        <v>31161801</v>
      </c>
      <c r="H7730" s="634">
        <v>6000</v>
      </c>
      <c r="I7730" s="523" t="s">
        <v>35</v>
      </c>
      <c r="J7730" s="538">
        <v>44927</v>
      </c>
      <c r="K7730" s="51">
        <v>314</v>
      </c>
      <c r="L7730" s="51" t="s">
        <v>9350</v>
      </c>
    </row>
    <row r="7731" spans="1:12" ht="25.5" hidden="1" x14ac:dyDescent="0.2">
      <c r="A7731" s="3">
        <v>7725</v>
      </c>
      <c r="B7731" s="51">
        <v>6325</v>
      </c>
      <c r="C7731" s="508" t="s">
        <v>10326</v>
      </c>
      <c r="D7731" s="39">
        <v>86</v>
      </c>
      <c r="E7731" s="39"/>
      <c r="F7731" s="97" t="s">
        <v>5902</v>
      </c>
      <c r="G7731" s="39">
        <v>31161801</v>
      </c>
      <c r="H7731" s="634">
        <v>35600</v>
      </c>
      <c r="I7731" s="523" t="s">
        <v>35</v>
      </c>
      <c r="J7731" s="538">
        <v>44927</v>
      </c>
      <c r="K7731" s="549">
        <v>314</v>
      </c>
      <c r="L7731" s="51" t="s">
        <v>9350</v>
      </c>
    </row>
    <row r="7732" spans="1:12" hidden="1" x14ac:dyDescent="0.2">
      <c r="A7732" s="3">
        <v>7726</v>
      </c>
      <c r="B7732" s="51">
        <v>6325</v>
      </c>
      <c r="C7732" s="508" t="s">
        <v>10327</v>
      </c>
      <c r="D7732" s="39">
        <v>2</v>
      </c>
      <c r="E7732" s="39"/>
      <c r="F7732" s="97" t="s">
        <v>5902</v>
      </c>
      <c r="G7732" s="39">
        <v>31201623</v>
      </c>
      <c r="H7732" s="634">
        <v>11000</v>
      </c>
      <c r="I7732" s="51" t="s">
        <v>306</v>
      </c>
      <c r="J7732" s="538">
        <v>44927</v>
      </c>
      <c r="K7732" s="51">
        <v>278</v>
      </c>
      <c r="L7732" s="51" t="s">
        <v>9350</v>
      </c>
    </row>
    <row r="7733" spans="1:12" ht="25.5" hidden="1" x14ac:dyDescent="0.2">
      <c r="A7733" s="3">
        <v>7727</v>
      </c>
      <c r="B7733" s="51">
        <v>6325</v>
      </c>
      <c r="C7733" s="508" t="s">
        <v>10328</v>
      </c>
      <c r="D7733" s="39">
        <v>4</v>
      </c>
      <c r="E7733" s="39"/>
      <c r="F7733" s="97" t="s">
        <v>5902</v>
      </c>
      <c r="G7733" s="39">
        <v>31191501</v>
      </c>
      <c r="H7733" s="634">
        <v>2100</v>
      </c>
      <c r="I7733" s="51" t="s">
        <v>505</v>
      </c>
      <c r="J7733" s="538">
        <v>44927</v>
      </c>
      <c r="K7733" s="549">
        <v>324</v>
      </c>
      <c r="L7733" s="51" t="s">
        <v>9350</v>
      </c>
    </row>
    <row r="7734" spans="1:12" hidden="1" x14ac:dyDescent="0.2">
      <c r="A7734" s="3">
        <v>7728</v>
      </c>
      <c r="B7734" s="51">
        <v>6325</v>
      </c>
      <c r="C7734" s="508" t="s">
        <v>10329</v>
      </c>
      <c r="D7734" s="39">
        <v>62</v>
      </c>
      <c r="E7734" s="39"/>
      <c r="F7734" s="97" t="s">
        <v>5902</v>
      </c>
      <c r="G7734" s="39">
        <v>31161532</v>
      </c>
      <c r="H7734" s="634">
        <v>6000</v>
      </c>
      <c r="I7734" s="523" t="s">
        <v>35</v>
      </c>
      <c r="J7734" s="538">
        <v>44927</v>
      </c>
      <c r="K7734" s="549">
        <v>314</v>
      </c>
      <c r="L7734" s="51" t="s">
        <v>9350</v>
      </c>
    </row>
    <row r="7735" spans="1:12" hidden="1" x14ac:dyDescent="0.2">
      <c r="A7735" s="3">
        <v>7729</v>
      </c>
      <c r="B7735" s="51">
        <v>6325</v>
      </c>
      <c r="C7735" s="508" t="s">
        <v>10330</v>
      </c>
      <c r="D7735" s="39">
        <v>50</v>
      </c>
      <c r="E7735" s="39"/>
      <c r="F7735" s="97" t="s">
        <v>5902</v>
      </c>
      <c r="G7735" s="39">
        <v>31161709</v>
      </c>
      <c r="H7735" s="634">
        <v>5000</v>
      </c>
      <c r="I7735" s="523" t="s">
        <v>35</v>
      </c>
      <c r="J7735" s="538">
        <v>44927</v>
      </c>
      <c r="K7735" s="549">
        <v>314</v>
      </c>
      <c r="L7735" s="51" t="s">
        <v>9350</v>
      </c>
    </row>
    <row r="7736" spans="1:12" ht="38.25" hidden="1" x14ac:dyDescent="0.2">
      <c r="A7736" s="3">
        <v>7730</v>
      </c>
      <c r="B7736" s="51">
        <v>6325</v>
      </c>
      <c r="C7736" s="508" t="s">
        <v>10331</v>
      </c>
      <c r="D7736" s="39">
        <v>100</v>
      </c>
      <c r="E7736" s="39"/>
      <c r="F7736" s="97" t="s">
        <v>5902</v>
      </c>
      <c r="G7736" s="39">
        <v>31161801</v>
      </c>
      <c r="H7736" s="634">
        <v>10000</v>
      </c>
      <c r="I7736" s="523" t="s">
        <v>35</v>
      </c>
      <c r="J7736" s="538">
        <v>44927</v>
      </c>
      <c r="K7736" s="549">
        <v>314</v>
      </c>
      <c r="L7736" s="51" t="s">
        <v>9350</v>
      </c>
    </row>
    <row r="7737" spans="1:12" hidden="1" x14ac:dyDescent="0.2">
      <c r="A7737" s="3">
        <v>7731</v>
      </c>
      <c r="B7737" s="51">
        <v>6325</v>
      </c>
      <c r="C7737" s="508" t="s">
        <v>10332</v>
      </c>
      <c r="D7737" s="39">
        <v>30</v>
      </c>
      <c r="E7737" s="39"/>
      <c r="F7737" s="97" t="s">
        <v>5902</v>
      </c>
      <c r="G7737" s="39">
        <v>31161532</v>
      </c>
      <c r="H7737" s="634">
        <v>9360</v>
      </c>
      <c r="I7737" s="523" t="s">
        <v>35</v>
      </c>
      <c r="J7737" s="538">
        <v>44927</v>
      </c>
      <c r="K7737" s="51">
        <v>314</v>
      </c>
      <c r="L7737" s="51" t="s">
        <v>9350</v>
      </c>
    </row>
    <row r="7738" spans="1:12" hidden="1" x14ac:dyDescent="0.2">
      <c r="A7738" s="3">
        <v>7732</v>
      </c>
      <c r="B7738" s="51">
        <v>6325</v>
      </c>
      <c r="C7738" s="508" t="s">
        <v>10333</v>
      </c>
      <c r="D7738" s="39">
        <v>30</v>
      </c>
      <c r="E7738" s="39"/>
      <c r="F7738" s="97" t="s">
        <v>5902</v>
      </c>
      <c r="G7738" s="39">
        <v>31161709</v>
      </c>
      <c r="H7738" s="634">
        <v>9360</v>
      </c>
      <c r="I7738" s="523" t="s">
        <v>35</v>
      </c>
      <c r="J7738" s="538">
        <v>44927</v>
      </c>
      <c r="K7738" s="51">
        <v>314</v>
      </c>
      <c r="L7738" s="51" t="s">
        <v>9350</v>
      </c>
    </row>
    <row r="7739" spans="1:12" ht="25.5" hidden="1" x14ac:dyDescent="0.2">
      <c r="A7739" s="3">
        <v>7733</v>
      </c>
      <c r="B7739" s="51">
        <v>6325</v>
      </c>
      <c r="C7739" s="508" t="s">
        <v>10334</v>
      </c>
      <c r="D7739" s="39" t="s">
        <v>10161</v>
      </c>
      <c r="E7739" s="39"/>
      <c r="F7739" s="97" t="s">
        <v>5902</v>
      </c>
      <c r="G7739" s="51">
        <v>26121613</v>
      </c>
      <c r="H7739" s="634">
        <v>56000</v>
      </c>
      <c r="I7739" s="549" t="s">
        <v>364</v>
      </c>
      <c r="J7739" s="538">
        <v>44927</v>
      </c>
      <c r="K7739" s="51">
        <v>299</v>
      </c>
      <c r="L7739" s="51" t="s">
        <v>9350</v>
      </c>
    </row>
    <row r="7740" spans="1:12" ht="25.5" hidden="1" x14ac:dyDescent="0.2">
      <c r="A7740" s="3">
        <v>7734</v>
      </c>
      <c r="B7740" s="51">
        <v>6325</v>
      </c>
      <c r="C7740" s="508" t="s">
        <v>10335</v>
      </c>
      <c r="D7740" s="39">
        <v>10</v>
      </c>
      <c r="E7740" s="39"/>
      <c r="F7740" s="97" t="s">
        <v>5902</v>
      </c>
      <c r="G7740" s="51">
        <v>39121410</v>
      </c>
      <c r="H7740" s="634">
        <v>7500</v>
      </c>
      <c r="I7740" s="51" t="s">
        <v>364</v>
      </c>
      <c r="J7740" s="538">
        <v>44927</v>
      </c>
      <c r="K7740" s="51">
        <v>304</v>
      </c>
      <c r="L7740" s="51" t="s">
        <v>9350</v>
      </c>
    </row>
    <row r="7741" spans="1:12" ht="38.25" hidden="1" x14ac:dyDescent="0.2">
      <c r="A7741" s="3">
        <v>7735</v>
      </c>
      <c r="B7741" s="51">
        <v>6325</v>
      </c>
      <c r="C7741" s="508" t="s">
        <v>10336</v>
      </c>
      <c r="D7741" s="39">
        <v>30</v>
      </c>
      <c r="E7741" s="39"/>
      <c r="F7741" s="97" t="s">
        <v>5902</v>
      </c>
      <c r="G7741" s="51">
        <v>39121410</v>
      </c>
      <c r="H7741" s="634">
        <v>8500</v>
      </c>
      <c r="I7741" s="51" t="s">
        <v>364</v>
      </c>
      <c r="J7741" s="538">
        <v>44927</v>
      </c>
      <c r="K7741" s="51">
        <v>304</v>
      </c>
      <c r="L7741" s="51" t="s">
        <v>9350</v>
      </c>
    </row>
    <row r="7742" spans="1:12" ht="25.5" hidden="1" x14ac:dyDescent="0.2">
      <c r="A7742" s="3">
        <v>7736</v>
      </c>
      <c r="B7742" s="51">
        <v>6325</v>
      </c>
      <c r="C7742" s="508" t="s">
        <v>10337</v>
      </c>
      <c r="D7742" s="39">
        <v>2</v>
      </c>
      <c r="E7742" s="39"/>
      <c r="F7742" s="97" t="s">
        <v>5902</v>
      </c>
      <c r="G7742" s="51">
        <v>39121404</v>
      </c>
      <c r="H7742" s="634">
        <v>4000</v>
      </c>
      <c r="I7742" s="51" t="s">
        <v>364</v>
      </c>
      <c r="J7742" s="538">
        <v>44927</v>
      </c>
      <c r="K7742" s="51">
        <v>304</v>
      </c>
      <c r="L7742" s="51" t="s">
        <v>9350</v>
      </c>
    </row>
    <row r="7743" spans="1:12" ht="38.25" hidden="1" x14ac:dyDescent="0.2">
      <c r="A7743" s="3">
        <v>7737</v>
      </c>
      <c r="B7743" s="51">
        <v>6325</v>
      </c>
      <c r="C7743" s="508" t="s">
        <v>10338</v>
      </c>
      <c r="D7743" s="39">
        <v>2</v>
      </c>
      <c r="E7743" s="39"/>
      <c r="F7743" s="97" t="s">
        <v>5902</v>
      </c>
      <c r="G7743" s="51">
        <v>31161709</v>
      </c>
      <c r="H7743" s="634">
        <v>2000</v>
      </c>
      <c r="I7743" s="51" t="s">
        <v>364</v>
      </c>
      <c r="J7743" s="538">
        <v>44927</v>
      </c>
      <c r="K7743" s="51">
        <v>304</v>
      </c>
      <c r="L7743" s="51" t="s">
        <v>9350</v>
      </c>
    </row>
    <row r="7744" spans="1:12" ht="51" hidden="1" x14ac:dyDescent="0.2">
      <c r="A7744" s="3">
        <v>7738</v>
      </c>
      <c r="B7744" s="51">
        <v>6325</v>
      </c>
      <c r="C7744" s="508" t="s">
        <v>10339</v>
      </c>
      <c r="D7744" s="39" t="s">
        <v>10340</v>
      </c>
      <c r="E7744" s="39"/>
      <c r="F7744" s="97" t="s">
        <v>5902</v>
      </c>
      <c r="G7744" s="51">
        <v>26121613</v>
      </c>
      <c r="H7744" s="634">
        <v>70404</v>
      </c>
      <c r="I7744" s="51" t="s">
        <v>364</v>
      </c>
      <c r="J7744" s="538">
        <v>44927</v>
      </c>
      <c r="K7744" s="51">
        <v>299</v>
      </c>
      <c r="L7744" s="51" t="s">
        <v>9350</v>
      </c>
    </row>
    <row r="7745" spans="1:12" ht="51" hidden="1" x14ac:dyDescent="0.2">
      <c r="A7745" s="3">
        <v>7739</v>
      </c>
      <c r="B7745" s="51">
        <v>6325</v>
      </c>
      <c r="C7745" s="508" t="s">
        <v>10341</v>
      </c>
      <c r="D7745" s="39" t="s">
        <v>10141</v>
      </c>
      <c r="E7745" s="39"/>
      <c r="F7745" s="97" t="s">
        <v>5902</v>
      </c>
      <c r="G7745" s="51">
        <v>26121613</v>
      </c>
      <c r="H7745" s="634">
        <v>84484</v>
      </c>
      <c r="I7745" s="51" t="s">
        <v>364</v>
      </c>
      <c r="J7745" s="538">
        <v>44927</v>
      </c>
      <c r="K7745" s="51">
        <v>299</v>
      </c>
      <c r="L7745" s="51" t="s">
        <v>9350</v>
      </c>
    </row>
    <row r="7746" spans="1:12" ht="51" hidden="1" x14ac:dyDescent="0.2">
      <c r="A7746" s="3">
        <v>7740</v>
      </c>
      <c r="B7746" s="51">
        <v>6325</v>
      </c>
      <c r="C7746" s="508" t="s">
        <v>10342</v>
      </c>
      <c r="D7746" s="39" t="s">
        <v>10340</v>
      </c>
      <c r="E7746" s="39"/>
      <c r="F7746" s="97" t="s">
        <v>5902</v>
      </c>
      <c r="G7746" s="51">
        <v>26121613</v>
      </c>
      <c r="H7746" s="634">
        <v>41753.5</v>
      </c>
      <c r="I7746" s="51" t="s">
        <v>364</v>
      </c>
      <c r="J7746" s="538">
        <v>44927</v>
      </c>
      <c r="K7746" s="549">
        <v>304</v>
      </c>
      <c r="L7746" s="51" t="s">
        <v>9350</v>
      </c>
    </row>
    <row r="7747" spans="1:12" ht="38.25" hidden="1" x14ac:dyDescent="0.2">
      <c r="A7747" s="3">
        <v>7741</v>
      </c>
      <c r="B7747" s="51">
        <v>6325</v>
      </c>
      <c r="C7747" s="508" t="s">
        <v>10343</v>
      </c>
      <c r="D7747" s="39">
        <v>1</v>
      </c>
      <c r="E7747" s="39"/>
      <c r="F7747" s="97" t="s">
        <v>5902</v>
      </c>
      <c r="G7747" s="51">
        <v>30161801</v>
      </c>
      <c r="H7747" s="634">
        <v>91511.74</v>
      </c>
      <c r="I7747" s="51" t="s">
        <v>364</v>
      </c>
      <c r="J7747" s="538">
        <v>44927</v>
      </c>
      <c r="K7747" s="549">
        <v>304</v>
      </c>
      <c r="L7747" s="51" t="s">
        <v>9350</v>
      </c>
    </row>
    <row r="7748" spans="1:12" ht="38.25" hidden="1" x14ac:dyDescent="0.2">
      <c r="A7748" s="3">
        <v>7742</v>
      </c>
      <c r="B7748" s="51">
        <v>6325</v>
      </c>
      <c r="C7748" s="508" t="s">
        <v>10344</v>
      </c>
      <c r="D7748" s="39">
        <v>1</v>
      </c>
      <c r="E7748" s="39"/>
      <c r="F7748" s="97" t="s">
        <v>5902</v>
      </c>
      <c r="G7748" s="51">
        <v>31162307</v>
      </c>
      <c r="H7748" s="634">
        <v>40000</v>
      </c>
      <c r="I7748" s="51" t="s">
        <v>364</v>
      </c>
      <c r="J7748" s="538">
        <v>44927</v>
      </c>
      <c r="K7748" s="549">
        <v>304</v>
      </c>
      <c r="L7748" s="51" t="s">
        <v>9350</v>
      </c>
    </row>
    <row r="7749" spans="1:12" ht="51" hidden="1" x14ac:dyDescent="0.2">
      <c r="A7749" s="3">
        <v>7743</v>
      </c>
      <c r="B7749" s="51">
        <v>6325</v>
      </c>
      <c r="C7749" s="508" t="s">
        <v>10345</v>
      </c>
      <c r="D7749" s="39">
        <v>7</v>
      </c>
      <c r="E7749" s="39"/>
      <c r="F7749" s="97" t="s">
        <v>5902</v>
      </c>
      <c r="G7749" s="51">
        <v>31162418</v>
      </c>
      <c r="H7749" s="634">
        <v>20000</v>
      </c>
      <c r="I7749" s="51" t="s">
        <v>364</v>
      </c>
      <c r="J7749" s="538">
        <v>44927</v>
      </c>
      <c r="K7749" s="549">
        <v>304</v>
      </c>
      <c r="L7749" s="51" t="s">
        <v>9350</v>
      </c>
    </row>
    <row r="7750" spans="1:12" ht="25.5" hidden="1" x14ac:dyDescent="0.2">
      <c r="A7750" s="3">
        <v>7744</v>
      </c>
      <c r="B7750" s="51">
        <v>6325</v>
      </c>
      <c r="C7750" s="508" t="s">
        <v>10346</v>
      </c>
      <c r="D7750" s="39">
        <v>2</v>
      </c>
      <c r="E7750" s="39"/>
      <c r="F7750" s="97" t="s">
        <v>5902</v>
      </c>
      <c r="G7750" s="51">
        <v>30161801</v>
      </c>
      <c r="H7750" s="634">
        <v>40000</v>
      </c>
      <c r="I7750" s="51" t="s">
        <v>364</v>
      </c>
      <c r="J7750" s="538">
        <v>44927</v>
      </c>
      <c r="K7750" s="549">
        <v>304</v>
      </c>
      <c r="L7750" s="51" t="s">
        <v>9350</v>
      </c>
    </row>
    <row r="7751" spans="1:12" ht="25.5" hidden="1" x14ac:dyDescent="0.2">
      <c r="A7751" s="3">
        <v>7745</v>
      </c>
      <c r="B7751" s="51">
        <v>6325</v>
      </c>
      <c r="C7751" s="508" t="s">
        <v>10347</v>
      </c>
      <c r="D7751" s="39">
        <v>10</v>
      </c>
      <c r="E7751" s="39"/>
      <c r="F7751" s="97" t="s">
        <v>5902</v>
      </c>
      <c r="G7751" s="51">
        <v>30101815</v>
      </c>
      <c r="H7751" s="634">
        <v>3500</v>
      </c>
      <c r="I7751" s="51" t="s">
        <v>364</v>
      </c>
      <c r="J7751" s="538">
        <v>44927</v>
      </c>
      <c r="K7751" s="549">
        <v>304</v>
      </c>
      <c r="L7751" s="51" t="s">
        <v>9350</v>
      </c>
    </row>
    <row r="7752" spans="1:12" ht="25.5" hidden="1" x14ac:dyDescent="0.2">
      <c r="A7752" s="3">
        <v>7746</v>
      </c>
      <c r="B7752" s="51">
        <v>6325</v>
      </c>
      <c r="C7752" s="508" t="s">
        <v>10348</v>
      </c>
      <c r="D7752" s="39">
        <v>2</v>
      </c>
      <c r="E7752" s="39"/>
      <c r="F7752" s="97" t="s">
        <v>5902</v>
      </c>
      <c r="G7752" s="51">
        <v>39121318</v>
      </c>
      <c r="H7752" s="634">
        <v>45000</v>
      </c>
      <c r="I7752" s="51" t="s">
        <v>364</v>
      </c>
      <c r="J7752" s="538">
        <v>44927</v>
      </c>
      <c r="K7752" s="549">
        <v>304</v>
      </c>
      <c r="L7752" s="51" t="s">
        <v>9350</v>
      </c>
    </row>
    <row r="7753" spans="1:12" ht="25.5" hidden="1" x14ac:dyDescent="0.2">
      <c r="A7753" s="3">
        <v>7747</v>
      </c>
      <c r="B7753" s="51">
        <v>6325</v>
      </c>
      <c r="C7753" s="508" t="s">
        <v>10349</v>
      </c>
      <c r="D7753" s="39">
        <v>1</v>
      </c>
      <c r="E7753" s="39"/>
      <c r="F7753" s="97" t="s">
        <v>5902</v>
      </c>
      <c r="G7753" s="51">
        <v>39121318</v>
      </c>
      <c r="H7753" s="634">
        <v>25000</v>
      </c>
      <c r="I7753" s="51" t="s">
        <v>364</v>
      </c>
      <c r="J7753" s="538">
        <v>44927</v>
      </c>
      <c r="K7753" s="549">
        <v>304</v>
      </c>
      <c r="L7753" s="51" t="s">
        <v>9350</v>
      </c>
    </row>
    <row r="7754" spans="1:12" ht="25.5" hidden="1" x14ac:dyDescent="0.2">
      <c r="A7754" s="3">
        <v>7748</v>
      </c>
      <c r="B7754" s="51">
        <v>6325</v>
      </c>
      <c r="C7754" s="508" t="s">
        <v>10350</v>
      </c>
      <c r="D7754" s="39">
        <v>1</v>
      </c>
      <c r="E7754" s="39"/>
      <c r="F7754" s="97" t="s">
        <v>5902</v>
      </c>
      <c r="G7754" s="51">
        <v>39121318</v>
      </c>
      <c r="H7754" s="634">
        <v>25000</v>
      </c>
      <c r="I7754" s="51" t="s">
        <v>364</v>
      </c>
      <c r="J7754" s="538">
        <v>44927</v>
      </c>
      <c r="K7754" s="549">
        <v>304</v>
      </c>
      <c r="L7754" s="51" t="s">
        <v>9350</v>
      </c>
    </row>
    <row r="7755" spans="1:12" ht="25.5" hidden="1" x14ac:dyDescent="0.2">
      <c r="A7755" s="3">
        <v>7749</v>
      </c>
      <c r="B7755" s="51">
        <v>6325</v>
      </c>
      <c r="C7755" s="508" t="s">
        <v>10351</v>
      </c>
      <c r="D7755" s="39">
        <v>4</v>
      </c>
      <c r="E7755" s="39"/>
      <c r="F7755" s="97" t="s">
        <v>5902</v>
      </c>
      <c r="G7755" s="51">
        <v>43222612</v>
      </c>
      <c r="H7755" s="634">
        <v>30000</v>
      </c>
      <c r="I7755" s="51" t="s">
        <v>364</v>
      </c>
      <c r="J7755" s="538">
        <v>44927</v>
      </c>
      <c r="K7755" s="549">
        <v>304</v>
      </c>
      <c r="L7755" s="51" t="s">
        <v>9350</v>
      </c>
    </row>
    <row r="7756" spans="1:12" ht="38.25" hidden="1" x14ac:dyDescent="0.2">
      <c r="A7756" s="3">
        <v>7750</v>
      </c>
      <c r="B7756" s="51">
        <v>6325</v>
      </c>
      <c r="C7756" s="508" t="s">
        <v>10352</v>
      </c>
      <c r="D7756" s="39">
        <v>200</v>
      </c>
      <c r="E7756" s="39"/>
      <c r="F7756" s="97" t="s">
        <v>5902</v>
      </c>
      <c r="G7756" s="51">
        <v>39121410</v>
      </c>
      <c r="H7756" s="634">
        <v>20000</v>
      </c>
      <c r="I7756" s="51" t="s">
        <v>364</v>
      </c>
      <c r="J7756" s="538">
        <v>44927</v>
      </c>
      <c r="K7756" s="549">
        <v>304</v>
      </c>
      <c r="L7756" s="51" t="s">
        <v>9350</v>
      </c>
    </row>
    <row r="7757" spans="1:12" ht="51" hidden="1" x14ac:dyDescent="0.2">
      <c r="A7757" s="3">
        <v>7751</v>
      </c>
      <c r="B7757" s="51">
        <v>6325</v>
      </c>
      <c r="C7757" s="508" t="s">
        <v>10353</v>
      </c>
      <c r="D7757" s="39">
        <v>1</v>
      </c>
      <c r="E7757" s="39"/>
      <c r="F7757" s="97" t="s">
        <v>5902</v>
      </c>
      <c r="G7757" s="51">
        <v>39131711</v>
      </c>
      <c r="H7757" s="634">
        <v>2500</v>
      </c>
      <c r="I7757" s="51" t="s">
        <v>364</v>
      </c>
      <c r="J7757" s="538">
        <v>44927</v>
      </c>
      <c r="K7757" s="549">
        <v>304</v>
      </c>
      <c r="L7757" s="51" t="s">
        <v>9350</v>
      </c>
    </row>
    <row r="7758" spans="1:12" ht="25.5" hidden="1" x14ac:dyDescent="0.2">
      <c r="A7758" s="3">
        <v>7752</v>
      </c>
      <c r="B7758" s="51">
        <v>6325</v>
      </c>
      <c r="C7758" s="508" t="s">
        <v>10354</v>
      </c>
      <c r="D7758" s="39">
        <v>20</v>
      </c>
      <c r="E7758" s="39"/>
      <c r="F7758" s="97" t="s">
        <v>5902</v>
      </c>
      <c r="G7758" s="51">
        <v>39121410</v>
      </c>
      <c r="H7758" s="634">
        <v>4600</v>
      </c>
      <c r="I7758" s="51" t="s">
        <v>364</v>
      </c>
      <c r="J7758" s="538">
        <v>44927</v>
      </c>
      <c r="K7758" s="549">
        <v>304</v>
      </c>
      <c r="L7758" s="51" t="s">
        <v>9350</v>
      </c>
    </row>
    <row r="7759" spans="1:12" ht="38.25" hidden="1" x14ac:dyDescent="0.2">
      <c r="A7759" s="3">
        <v>7753</v>
      </c>
      <c r="B7759" s="51">
        <v>6325</v>
      </c>
      <c r="C7759" s="508" t="s">
        <v>10355</v>
      </c>
      <c r="D7759" s="39">
        <v>10</v>
      </c>
      <c r="E7759" s="39"/>
      <c r="F7759" s="97" t="s">
        <v>5902</v>
      </c>
      <c r="G7759" s="51">
        <v>39121410</v>
      </c>
      <c r="H7759" s="634">
        <v>4600</v>
      </c>
      <c r="I7759" s="51" t="s">
        <v>364</v>
      </c>
      <c r="J7759" s="538">
        <v>44927</v>
      </c>
      <c r="K7759" s="549">
        <v>304</v>
      </c>
      <c r="L7759" s="51" t="s">
        <v>9350</v>
      </c>
    </row>
    <row r="7760" spans="1:12" ht="38.25" hidden="1" x14ac:dyDescent="0.2">
      <c r="A7760" s="3">
        <v>7754</v>
      </c>
      <c r="B7760" s="51">
        <v>6325</v>
      </c>
      <c r="C7760" s="508" t="s">
        <v>10356</v>
      </c>
      <c r="D7760" s="39">
        <v>5</v>
      </c>
      <c r="E7760" s="39"/>
      <c r="F7760" s="97" t="s">
        <v>5902</v>
      </c>
      <c r="G7760" s="51">
        <v>39121410</v>
      </c>
      <c r="H7760" s="634">
        <v>4800</v>
      </c>
      <c r="I7760" s="51" t="s">
        <v>364</v>
      </c>
      <c r="J7760" s="538">
        <v>44927</v>
      </c>
      <c r="K7760" s="549">
        <v>304</v>
      </c>
      <c r="L7760" s="51" t="s">
        <v>9350</v>
      </c>
    </row>
    <row r="7761" spans="1:12" ht="38.25" hidden="1" x14ac:dyDescent="0.2">
      <c r="A7761" s="3">
        <v>7755</v>
      </c>
      <c r="B7761" s="51">
        <v>6325</v>
      </c>
      <c r="C7761" s="508" t="s">
        <v>10357</v>
      </c>
      <c r="D7761" s="39">
        <v>10</v>
      </c>
      <c r="E7761" s="39"/>
      <c r="F7761" s="97" t="s">
        <v>5902</v>
      </c>
      <c r="G7761" s="51">
        <v>31161709</v>
      </c>
      <c r="H7761" s="634">
        <v>5000</v>
      </c>
      <c r="I7761" s="51" t="s">
        <v>364</v>
      </c>
      <c r="J7761" s="538">
        <v>44927</v>
      </c>
      <c r="K7761" s="549">
        <v>304</v>
      </c>
      <c r="L7761" s="51" t="s">
        <v>9350</v>
      </c>
    </row>
    <row r="7762" spans="1:12" ht="38.25" hidden="1" x14ac:dyDescent="0.2">
      <c r="A7762" s="3">
        <v>7756</v>
      </c>
      <c r="B7762" s="51">
        <v>6325</v>
      </c>
      <c r="C7762" s="508" t="s">
        <v>10358</v>
      </c>
      <c r="D7762" s="39">
        <v>10</v>
      </c>
      <c r="E7762" s="39"/>
      <c r="F7762" s="97" t="s">
        <v>5902</v>
      </c>
      <c r="G7762" s="51">
        <v>39121404</v>
      </c>
      <c r="H7762" s="634">
        <v>4600</v>
      </c>
      <c r="I7762" s="51" t="s">
        <v>364</v>
      </c>
      <c r="J7762" s="538">
        <v>44927</v>
      </c>
      <c r="K7762" s="549">
        <v>304</v>
      </c>
      <c r="L7762" s="51" t="s">
        <v>9350</v>
      </c>
    </row>
    <row r="7763" spans="1:12" ht="38.25" hidden="1" x14ac:dyDescent="0.2">
      <c r="A7763" s="3">
        <v>7757</v>
      </c>
      <c r="B7763" s="51">
        <v>6325</v>
      </c>
      <c r="C7763" s="508" t="s">
        <v>10223</v>
      </c>
      <c r="D7763" s="39">
        <v>1</v>
      </c>
      <c r="E7763" s="39"/>
      <c r="F7763" s="97" t="s">
        <v>5902</v>
      </c>
      <c r="G7763" s="51">
        <v>39121529</v>
      </c>
      <c r="H7763" s="634">
        <v>115884.66</v>
      </c>
      <c r="I7763" s="51" t="s">
        <v>364</v>
      </c>
      <c r="J7763" s="538">
        <v>44927</v>
      </c>
      <c r="K7763" s="549">
        <v>304</v>
      </c>
      <c r="L7763" s="51" t="s">
        <v>9350</v>
      </c>
    </row>
    <row r="7764" spans="1:12" hidden="1" x14ac:dyDescent="0.2">
      <c r="A7764" s="3">
        <v>7758</v>
      </c>
      <c r="B7764" s="51">
        <v>6325</v>
      </c>
      <c r="C7764" s="508" t="s">
        <v>10359</v>
      </c>
      <c r="D7764" s="39">
        <v>2</v>
      </c>
      <c r="E7764" s="39"/>
      <c r="F7764" s="97" t="s">
        <v>5902</v>
      </c>
      <c r="G7764" s="51">
        <v>39101699</v>
      </c>
      <c r="H7764" s="634">
        <v>8000</v>
      </c>
      <c r="I7764" s="51" t="s">
        <v>364</v>
      </c>
      <c r="J7764" s="538">
        <v>44927</v>
      </c>
      <c r="K7764" s="549">
        <v>304</v>
      </c>
      <c r="L7764" s="51" t="s">
        <v>9350</v>
      </c>
    </row>
    <row r="7765" spans="1:12" ht="25.5" hidden="1" x14ac:dyDescent="0.2">
      <c r="A7765" s="3">
        <v>7759</v>
      </c>
      <c r="B7765" s="51">
        <v>6325</v>
      </c>
      <c r="C7765" s="508" t="s">
        <v>10360</v>
      </c>
      <c r="D7765" s="39">
        <v>10</v>
      </c>
      <c r="E7765" s="39"/>
      <c r="F7765" s="97" t="s">
        <v>5902</v>
      </c>
      <c r="G7765" s="51">
        <v>30101815</v>
      </c>
      <c r="H7765" s="634">
        <v>14000</v>
      </c>
      <c r="I7765" s="51" t="s">
        <v>364</v>
      </c>
      <c r="J7765" s="538">
        <v>44927</v>
      </c>
      <c r="K7765" s="549">
        <v>304</v>
      </c>
      <c r="L7765" s="51" t="s">
        <v>9350</v>
      </c>
    </row>
    <row r="7766" spans="1:12" ht="25.5" hidden="1" x14ac:dyDescent="0.2">
      <c r="A7766" s="3">
        <v>7760</v>
      </c>
      <c r="B7766" s="51">
        <v>6325</v>
      </c>
      <c r="C7766" s="508" t="s">
        <v>10348</v>
      </c>
      <c r="D7766" s="39">
        <v>2</v>
      </c>
      <c r="E7766" s="39"/>
      <c r="F7766" s="97" t="s">
        <v>5902</v>
      </c>
      <c r="G7766" s="51">
        <v>39121318</v>
      </c>
      <c r="H7766" s="634">
        <v>40000</v>
      </c>
      <c r="I7766" s="51" t="s">
        <v>364</v>
      </c>
      <c r="J7766" s="538">
        <v>44927</v>
      </c>
      <c r="K7766" s="549">
        <v>304</v>
      </c>
      <c r="L7766" s="51" t="s">
        <v>9350</v>
      </c>
    </row>
    <row r="7767" spans="1:12" ht="25.5" hidden="1" x14ac:dyDescent="0.2">
      <c r="A7767" s="3">
        <v>7761</v>
      </c>
      <c r="B7767" s="51">
        <v>6325</v>
      </c>
      <c r="C7767" s="508" t="s">
        <v>10349</v>
      </c>
      <c r="D7767" s="39">
        <v>1</v>
      </c>
      <c r="E7767" s="39"/>
      <c r="F7767" s="97" t="s">
        <v>5902</v>
      </c>
      <c r="G7767" s="51">
        <v>39121318</v>
      </c>
      <c r="H7767" s="634">
        <v>20000</v>
      </c>
      <c r="I7767" s="51" t="s">
        <v>364</v>
      </c>
      <c r="J7767" s="538">
        <v>44927</v>
      </c>
      <c r="K7767" s="549">
        <v>304</v>
      </c>
      <c r="L7767" s="51" t="s">
        <v>9350</v>
      </c>
    </row>
    <row r="7768" spans="1:12" ht="25.5" hidden="1" x14ac:dyDescent="0.2">
      <c r="A7768" s="3">
        <v>7762</v>
      </c>
      <c r="B7768" s="51">
        <v>6325</v>
      </c>
      <c r="C7768" s="508" t="s">
        <v>10361</v>
      </c>
      <c r="D7768" s="39">
        <v>1</v>
      </c>
      <c r="E7768" s="39"/>
      <c r="F7768" s="97" t="s">
        <v>5902</v>
      </c>
      <c r="G7768" s="51">
        <v>39121318</v>
      </c>
      <c r="H7768" s="634">
        <v>20000</v>
      </c>
      <c r="I7768" s="51" t="s">
        <v>364</v>
      </c>
      <c r="J7768" s="538">
        <v>44927</v>
      </c>
      <c r="K7768" s="549">
        <v>304</v>
      </c>
      <c r="L7768" s="51" t="s">
        <v>9350</v>
      </c>
    </row>
    <row r="7769" spans="1:12" ht="25.5" hidden="1" x14ac:dyDescent="0.2">
      <c r="A7769" s="3">
        <v>7763</v>
      </c>
      <c r="B7769" s="51">
        <v>6325</v>
      </c>
      <c r="C7769" s="508" t="s">
        <v>10351</v>
      </c>
      <c r="D7769" s="39">
        <v>4</v>
      </c>
      <c r="E7769" s="39"/>
      <c r="F7769" s="97" t="s">
        <v>5902</v>
      </c>
      <c r="G7769" s="51">
        <v>39121529</v>
      </c>
      <c r="H7769" s="634">
        <v>30000</v>
      </c>
      <c r="I7769" s="51" t="s">
        <v>364</v>
      </c>
      <c r="J7769" s="538">
        <v>44927</v>
      </c>
      <c r="K7769" s="549">
        <v>304</v>
      </c>
      <c r="L7769" s="51" t="s">
        <v>9350</v>
      </c>
    </row>
    <row r="7770" spans="1:12" ht="38.25" hidden="1" x14ac:dyDescent="0.2">
      <c r="A7770" s="3">
        <v>7764</v>
      </c>
      <c r="B7770" s="51">
        <v>6325</v>
      </c>
      <c r="C7770" s="508" t="s">
        <v>10352</v>
      </c>
      <c r="D7770" s="39">
        <v>200</v>
      </c>
      <c r="E7770" s="39"/>
      <c r="F7770" s="97" t="s">
        <v>5902</v>
      </c>
      <c r="G7770" s="51">
        <v>39121410</v>
      </c>
      <c r="H7770" s="634">
        <v>25000</v>
      </c>
      <c r="I7770" s="51" t="s">
        <v>364</v>
      </c>
      <c r="J7770" s="538">
        <v>44927</v>
      </c>
      <c r="K7770" s="549">
        <v>304</v>
      </c>
      <c r="L7770" s="51" t="s">
        <v>9350</v>
      </c>
    </row>
    <row r="7771" spans="1:12" ht="51" hidden="1" x14ac:dyDescent="0.2">
      <c r="A7771" s="3">
        <v>7765</v>
      </c>
      <c r="B7771" s="51">
        <v>6325</v>
      </c>
      <c r="C7771" s="508" t="s">
        <v>10353</v>
      </c>
      <c r="D7771" s="39">
        <v>1</v>
      </c>
      <c r="E7771" s="39"/>
      <c r="F7771" s="97" t="s">
        <v>5902</v>
      </c>
      <c r="G7771" s="51">
        <v>39131711</v>
      </c>
      <c r="H7771" s="634">
        <v>2000</v>
      </c>
      <c r="I7771" s="51" t="s">
        <v>364</v>
      </c>
      <c r="J7771" s="538">
        <v>44927</v>
      </c>
      <c r="K7771" s="549">
        <v>304</v>
      </c>
      <c r="L7771" s="51" t="s">
        <v>9350</v>
      </c>
    </row>
    <row r="7772" spans="1:12" ht="38.25" hidden="1" x14ac:dyDescent="0.2">
      <c r="A7772" s="3">
        <v>7766</v>
      </c>
      <c r="B7772" s="51">
        <v>6325</v>
      </c>
      <c r="C7772" s="508" t="s">
        <v>10362</v>
      </c>
      <c r="D7772" s="39">
        <v>6</v>
      </c>
      <c r="E7772" s="39"/>
      <c r="F7772" s="97" t="s">
        <v>5902</v>
      </c>
      <c r="G7772" s="51">
        <v>39121444</v>
      </c>
      <c r="H7772" s="634">
        <v>5500</v>
      </c>
      <c r="I7772" s="51" t="s">
        <v>364</v>
      </c>
      <c r="J7772" s="538">
        <v>44927</v>
      </c>
      <c r="K7772" s="549">
        <v>304</v>
      </c>
      <c r="L7772" s="51" t="s">
        <v>9350</v>
      </c>
    </row>
    <row r="7773" spans="1:12" hidden="1" x14ac:dyDescent="0.2">
      <c r="A7773" s="3">
        <v>7767</v>
      </c>
      <c r="B7773" s="51">
        <v>6325</v>
      </c>
      <c r="C7773" s="508" t="s">
        <v>10363</v>
      </c>
      <c r="D7773" s="39">
        <v>1</v>
      </c>
      <c r="E7773" s="39"/>
      <c r="F7773" s="97" t="s">
        <v>5902</v>
      </c>
      <c r="G7773" s="51">
        <v>39121308</v>
      </c>
      <c r="H7773" s="634">
        <v>1258</v>
      </c>
      <c r="I7773" s="51" t="s">
        <v>364</v>
      </c>
      <c r="J7773" s="538">
        <v>44927</v>
      </c>
      <c r="K7773" s="549">
        <v>304</v>
      </c>
      <c r="L7773" s="51" t="s">
        <v>9350</v>
      </c>
    </row>
    <row r="7774" spans="1:12" ht="25.5" hidden="1" x14ac:dyDescent="0.2">
      <c r="A7774" s="3">
        <v>7768</v>
      </c>
      <c r="B7774" s="51">
        <v>6325</v>
      </c>
      <c r="C7774" s="508" t="s">
        <v>10364</v>
      </c>
      <c r="D7774" s="39">
        <v>1</v>
      </c>
      <c r="E7774" s="39"/>
      <c r="F7774" s="97" t="s">
        <v>5902</v>
      </c>
      <c r="G7774" s="51">
        <v>39122216</v>
      </c>
      <c r="H7774" s="634">
        <v>38000</v>
      </c>
      <c r="I7774" s="51" t="s">
        <v>364</v>
      </c>
      <c r="J7774" s="538">
        <v>44927</v>
      </c>
      <c r="K7774" s="549">
        <v>304</v>
      </c>
      <c r="L7774" s="51" t="s">
        <v>9350</v>
      </c>
    </row>
    <row r="7775" spans="1:12" hidden="1" x14ac:dyDescent="0.2">
      <c r="A7775" s="3">
        <v>7769</v>
      </c>
      <c r="B7775" s="51">
        <v>6325</v>
      </c>
      <c r="C7775" s="508" t="s">
        <v>10365</v>
      </c>
      <c r="D7775" s="39">
        <v>1</v>
      </c>
      <c r="E7775" s="39"/>
      <c r="F7775" s="97" t="s">
        <v>5902</v>
      </c>
      <c r="G7775" s="51">
        <v>39122250</v>
      </c>
      <c r="H7775" s="634">
        <v>25000</v>
      </c>
      <c r="I7775" s="51" t="s">
        <v>364</v>
      </c>
      <c r="J7775" s="538">
        <v>44927</v>
      </c>
      <c r="K7775" s="549">
        <v>304</v>
      </c>
      <c r="L7775" s="51" t="s">
        <v>9350</v>
      </c>
    </row>
    <row r="7776" spans="1:12" ht="25.5" hidden="1" x14ac:dyDescent="0.2">
      <c r="A7776" s="3">
        <v>7770</v>
      </c>
      <c r="B7776" s="51">
        <v>6325</v>
      </c>
      <c r="C7776" s="508" t="s">
        <v>10366</v>
      </c>
      <c r="D7776" s="39">
        <v>10</v>
      </c>
      <c r="E7776" s="39"/>
      <c r="F7776" s="97" t="s">
        <v>5902</v>
      </c>
      <c r="G7776" s="51">
        <v>40183002</v>
      </c>
      <c r="H7776" s="634">
        <v>18000</v>
      </c>
      <c r="I7776" s="51" t="s">
        <v>364</v>
      </c>
      <c r="J7776" s="538">
        <v>44927</v>
      </c>
      <c r="K7776" s="549">
        <v>304</v>
      </c>
      <c r="L7776" s="51" t="s">
        <v>9350</v>
      </c>
    </row>
    <row r="7777" spans="1:12" ht="25.5" hidden="1" x14ac:dyDescent="0.2">
      <c r="A7777" s="3">
        <v>7771</v>
      </c>
      <c r="B7777" s="51">
        <v>6325</v>
      </c>
      <c r="C7777" s="508" t="s">
        <v>10367</v>
      </c>
      <c r="D7777" s="39">
        <v>1</v>
      </c>
      <c r="E7777" s="39"/>
      <c r="F7777" s="97" t="s">
        <v>5902</v>
      </c>
      <c r="G7777" s="51">
        <v>39121708</v>
      </c>
      <c r="H7777" s="634">
        <v>3000</v>
      </c>
      <c r="I7777" s="51" t="s">
        <v>364</v>
      </c>
      <c r="J7777" s="538">
        <v>44927</v>
      </c>
      <c r="K7777" s="549">
        <v>304</v>
      </c>
      <c r="L7777" s="51" t="s">
        <v>9350</v>
      </c>
    </row>
    <row r="7778" spans="1:12" hidden="1" x14ac:dyDescent="0.2">
      <c r="A7778" s="3">
        <v>7772</v>
      </c>
      <c r="B7778" s="51">
        <v>6325</v>
      </c>
      <c r="C7778" s="508" t="s">
        <v>10368</v>
      </c>
      <c r="D7778" s="39">
        <v>10</v>
      </c>
      <c r="E7778" s="39"/>
      <c r="F7778" s="97" t="s">
        <v>5902</v>
      </c>
      <c r="G7778" s="51">
        <v>31161709</v>
      </c>
      <c r="H7778" s="634">
        <v>6000</v>
      </c>
      <c r="I7778" s="51" t="s">
        <v>364</v>
      </c>
      <c r="J7778" s="538">
        <v>44927</v>
      </c>
      <c r="K7778" s="549">
        <v>304</v>
      </c>
      <c r="L7778" s="51" t="s">
        <v>9350</v>
      </c>
    </row>
    <row r="7779" spans="1:12" ht="25.5" hidden="1" x14ac:dyDescent="0.2">
      <c r="A7779" s="3">
        <v>7773</v>
      </c>
      <c r="B7779" s="51">
        <v>6325</v>
      </c>
      <c r="C7779" s="508" t="s">
        <v>10369</v>
      </c>
      <c r="D7779" s="39">
        <v>6</v>
      </c>
      <c r="E7779" s="39"/>
      <c r="F7779" s="97" t="s">
        <v>5902</v>
      </c>
      <c r="G7779" s="51">
        <v>40183002</v>
      </c>
      <c r="H7779" s="634">
        <v>30000</v>
      </c>
      <c r="I7779" s="51" t="s">
        <v>364</v>
      </c>
      <c r="J7779" s="538">
        <v>44927</v>
      </c>
      <c r="K7779" s="549">
        <v>304</v>
      </c>
      <c r="L7779" s="51" t="s">
        <v>9350</v>
      </c>
    </row>
    <row r="7780" spans="1:12" ht="38.25" hidden="1" x14ac:dyDescent="0.2">
      <c r="A7780" s="3">
        <v>7774</v>
      </c>
      <c r="B7780" s="51">
        <v>6325</v>
      </c>
      <c r="C7780" s="508" t="s">
        <v>10370</v>
      </c>
      <c r="D7780" s="39">
        <v>7</v>
      </c>
      <c r="E7780" s="39"/>
      <c r="F7780" s="97" t="s">
        <v>5902</v>
      </c>
      <c r="G7780" s="51">
        <v>39121444</v>
      </c>
      <c r="H7780" s="634">
        <v>30000</v>
      </c>
      <c r="I7780" s="51" t="s">
        <v>364</v>
      </c>
      <c r="J7780" s="538">
        <v>44927</v>
      </c>
      <c r="K7780" s="549">
        <v>304</v>
      </c>
      <c r="L7780" s="51" t="s">
        <v>9350</v>
      </c>
    </row>
    <row r="7781" spans="1:12" ht="25.5" hidden="1" x14ac:dyDescent="0.2">
      <c r="A7781" s="3">
        <v>7775</v>
      </c>
      <c r="B7781" s="51">
        <v>6325</v>
      </c>
      <c r="C7781" s="508" t="s">
        <v>10371</v>
      </c>
      <c r="D7781" s="39">
        <v>20</v>
      </c>
      <c r="E7781" s="39"/>
      <c r="F7781" s="97" t="s">
        <v>5902</v>
      </c>
      <c r="G7781" s="51">
        <v>31162418</v>
      </c>
      <c r="H7781" s="634">
        <v>12500</v>
      </c>
      <c r="I7781" s="51" t="s">
        <v>364</v>
      </c>
      <c r="J7781" s="538">
        <v>44927</v>
      </c>
      <c r="K7781" s="549">
        <v>304</v>
      </c>
      <c r="L7781" s="51" t="s">
        <v>9350</v>
      </c>
    </row>
    <row r="7782" spans="1:12" hidden="1" x14ac:dyDescent="0.2">
      <c r="A7782" s="3">
        <v>7776</v>
      </c>
      <c r="B7782" s="51">
        <v>6325</v>
      </c>
      <c r="C7782" s="508" t="s">
        <v>10372</v>
      </c>
      <c r="D7782" s="39">
        <v>8</v>
      </c>
      <c r="E7782" s="39"/>
      <c r="F7782" s="97" t="s">
        <v>5902</v>
      </c>
      <c r="G7782" s="51">
        <v>31162418</v>
      </c>
      <c r="H7782" s="634">
        <v>29000</v>
      </c>
      <c r="I7782" s="51" t="s">
        <v>364</v>
      </c>
      <c r="J7782" s="538">
        <v>44927</v>
      </c>
      <c r="K7782" s="549">
        <v>304</v>
      </c>
      <c r="L7782" s="51" t="s">
        <v>9350</v>
      </c>
    </row>
    <row r="7783" spans="1:12" ht="38.25" hidden="1" x14ac:dyDescent="0.2">
      <c r="A7783" s="3">
        <v>7777</v>
      </c>
      <c r="B7783" s="51">
        <v>6325</v>
      </c>
      <c r="C7783" s="508" t="s">
        <v>10373</v>
      </c>
      <c r="D7783" s="39">
        <v>6</v>
      </c>
      <c r="E7783" s="39"/>
      <c r="F7783" s="97" t="s">
        <v>5902</v>
      </c>
      <c r="G7783" s="51">
        <v>39121444</v>
      </c>
      <c r="H7783" s="634">
        <v>35000</v>
      </c>
      <c r="I7783" s="51" t="s">
        <v>364</v>
      </c>
      <c r="J7783" s="538">
        <v>44927</v>
      </c>
      <c r="K7783" s="549">
        <v>304</v>
      </c>
      <c r="L7783" s="51" t="s">
        <v>9350</v>
      </c>
    </row>
    <row r="7784" spans="1:12" hidden="1" x14ac:dyDescent="0.2">
      <c r="A7784" s="3">
        <v>7778</v>
      </c>
      <c r="B7784" s="51">
        <v>6325</v>
      </c>
      <c r="C7784" s="508" t="s">
        <v>10374</v>
      </c>
      <c r="D7784" s="39">
        <v>8</v>
      </c>
      <c r="E7784" s="39"/>
      <c r="F7784" s="97" t="s">
        <v>5902</v>
      </c>
      <c r="G7784" s="51">
        <v>31162418</v>
      </c>
      <c r="H7784" s="634">
        <v>29500</v>
      </c>
      <c r="I7784" s="51" t="s">
        <v>364</v>
      </c>
      <c r="J7784" s="538">
        <v>44927</v>
      </c>
      <c r="K7784" s="549">
        <v>304</v>
      </c>
      <c r="L7784" s="51" t="s">
        <v>9350</v>
      </c>
    </row>
    <row r="7785" spans="1:12" ht="25.5" hidden="1" x14ac:dyDescent="0.2">
      <c r="A7785" s="3">
        <v>7779</v>
      </c>
      <c r="B7785" s="51">
        <v>6325</v>
      </c>
      <c r="C7785" s="508" t="s">
        <v>10369</v>
      </c>
      <c r="D7785" s="39">
        <v>6</v>
      </c>
      <c r="E7785" s="39"/>
      <c r="F7785" s="97" t="s">
        <v>5902</v>
      </c>
      <c r="G7785" s="51">
        <v>40183002</v>
      </c>
      <c r="H7785" s="634">
        <v>30000</v>
      </c>
      <c r="I7785" s="51" t="s">
        <v>364</v>
      </c>
      <c r="J7785" s="538">
        <v>44927</v>
      </c>
      <c r="K7785" s="549">
        <v>304</v>
      </c>
      <c r="L7785" s="51" t="s">
        <v>9350</v>
      </c>
    </row>
    <row r="7786" spans="1:12" ht="38.25" hidden="1" x14ac:dyDescent="0.2">
      <c r="A7786" s="3">
        <v>7780</v>
      </c>
      <c r="B7786" s="51">
        <v>6325</v>
      </c>
      <c r="C7786" s="508" t="s">
        <v>10375</v>
      </c>
      <c r="D7786" s="39">
        <v>7</v>
      </c>
      <c r="E7786" s="39"/>
      <c r="F7786" s="97" t="s">
        <v>5902</v>
      </c>
      <c r="G7786" s="51">
        <v>39121444</v>
      </c>
      <c r="H7786" s="634">
        <v>12500</v>
      </c>
      <c r="I7786" s="51" t="s">
        <v>364</v>
      </c>
      <c r="J7786" s="538">
        <v>44927</v>
      </c>
      <c r="K7786" s="549">
        <v>304</v>
      </c>
      <c r="L7786" s="51" t="s">
        <v>9350</v>
      </c>
    </row>
    <row r="7787" spans="1:12" hidden="1" x14ac:dyDescent="0.2">
      <c r="A7787" s="3">
        <v>7781</v>
      </c>
      <c r="B7787" s="51">
        <v>6325</v>
      </c>
      <c r="C7787" s="508" t="s">
        <v>10376</v>
      </c>
      <c r="D7787" s="39">
        <v>20</v>
      </c>
      <c r="E7787" s="39"/>
      <c r="F7787" s="97" t="s">
        <v>5902</v>
      </c>
      <c r="G7787" s="51">
        <v>31162418</v>
      </c>
      <c r="H7787" s="634">
        <v>29000</v>
      </c>
      <c r="I7787" s="51" t="s">
        <v>364</v>
      </c>
      <c r="J7787" s="538">
        <v>44927</v>
      </c>
      <c r="K7787" s="549">
        <v>304</v>
      </c>
      <c r="L7787" s="51" t="s">
        <v>9350</v>
      </c>
    </row>
    <row r="7788" spans="1:12" ht="25.5" hidden="1" x14ac:dyDescent="0.2">
      <c r="A7788" s="3">
        <v>7782</v>
      </c>
      <c r="B7788" s="51">
        <v>6325</v>
      </c>
      <c r="C7788" s="508" t="s">
        <v>10377</v>
      </c>
      <c r="D7788" s="39">
        <v>15</v>
      </c>
      <c r="E7788" s="39"/>
      <c r="F7788" s="97" t="s">
        <v>5902</v>
      </c>
      <c r="G7788" s="51">
        <v>40183002</v>
      </c>
      <c r="H7788" s="634">
        <v>35000</v>
      </c>
      <c r="I7788" s="51" t="s">
        <v>364</v>
      </c>
      <c r="J7788" s="538">
        <v>44927</v>
      </c>
      <c r="K7788" s="549">
        <v>304</v>
      </c>
      <c r="L7788" s="51" t="s">
        <v>9350</v>
      </c>
    </row>
    <row r="7789" spans="1:12" ht="38.25" hidden="1" x14ac:dyDescent="0.2">
      <c r="A7789" s="3">
        <v>7783</v>
      </c>
      <c r="B7789" s="51">
        <v>6325</v>
      </c>
      <c r="C7789" s="508" t="s">
        <v>10378</v>
      </c>
      <c r="D7789" s="39">
        <v>8</v>
      </c>
      <c r="E7789" s="39"/>
      <c r="F7789" s="97" t="s">
        <v>5902</v>
      </c>
      <c r="G7789" s="51">
        <v>39121434</v>
      </c>
      <c r="H7789" s="634">
        <v>13500</v>
      </c>
      <c r="I7789" s="51" t="s">
        <v>364</v>
      </c>
      <c r="J7789" s="538">
        <v>44927</v>
      </c>
      <c r="K7789" s="549">
        <v>304</v>
      </c>
      <c r="L7789" s="51" t="s">
        <v>9350</v>
      </c>
    </row>
    <row r="7790" spans="1:12" ht="25.5" hidden="1" x14ac:dyDescent="0.2">
      <c r="A7790" s="3">
        <v>7784</v>
      </c>
      <c r="B7790" s="51">
        <v>6325</v>
      </c>
      <c r="C7790" s="508" t="s">
        <v>10379</v>
      </c>
      <c r="D7790" s="39">
        <v>6</v>
      </c>
      <c r="E7790" s="39"/>
      <c r="F7790" s="97" t="s">
        <v>5902</v>
      </c>
      <c r="G7790" s="51">
        <v>39121434</v>
      </c>
      <c r="H7790" s="634">
        <v>37000</v>
      </c>
      <c r="I7790" s="51" t="s">
        <v>364</v>
      </c>
      <c r="J7790" s="538">
        <v>44927</v>
      </c>
      <c r="K7790" s="549">
        <v>304</v>
      </c>
      <c r="L7790" s="51" t="s">
        <v>9350</v>
      </c>
    </row>
    <row r="7791" spans="1:12" ht="25.5" hidden="1" x14ac:dyDescent="0.2">
      <c r="A7791" s="3">
        <v>7785</v>
      </c>
      <c r="B7791" s="51">
        <v>6325</v>
      </c>
      <c r="C7791" s="508" t="s">
        <v>10380</v>
      </c>
      <c r="D7791" s="39">
        <v>3</v>
      </c>
      <c r="E7791" s="39"/>
      <c r="F7791" s="97" t="s">
        <v>5902</v>
      </c>
      <c r="G7791" s="51">
        <v>40183002</v>
      </c>
      <c r="H7791" s="634">
        <v>13500</v>
      </c>
      <c r="I7791" s="51" t="s">
        <v>364</v>
      </c>
      <c r="J7791" s="538">
        <v>44927</v>
      </c>
      <c r="K7791" s="549">
        <v>304</v>
      </c>
      <c r="L7791" s="51" t="s">
        <v>9350</v>
      </c>
    </row>
    <row r="7792" spans="1:12" ht="51" hidden="1" x14ac:dyDescent="0.2">
      <c r="A7792" s="3">
        <v>7786</v>
      </c>
      <c r="B7792" s="51">
        <v>6325</v>
      </c>
      <c r="C7792" s="508" t="s">
        <v>10381</v>
      </c>
      <c r="D7792" s="39">
        <v>2</v>
      </c>
      <c r="E7792" s="39"/>
      <c r="F7792" s="97" t="s">
        <v>5902</v>
      </c>
      <c r="G7792" s="51">
        <v>40172508</v>
      </c>
      <c r="H7792" s="634">
        <v>4500</v>
      </c>
      <c r="I7792" s="51" t="s">
        <v>364</v>
      </c>
      <c r="J7792" s="538">
        <v>44927</v>
      </c>
      <c r="K7792" s="549">
        <v>304</v>
      </c>
      <c r="L7792" s="51" t="s">
        <v>9350</v>
      </c>
    </row>
    <row r="7793" spans="1:12" ht="38.25" hidden="1" x14ac:dyDescent="0.2">
      <c r="A7793" s="3">
        <v>7787</v>
      </c>
      <c r="B7793" s="51">
        <v>6325</v>
      </c>
      <c r="C7793" s="508" t="s">
        <v>10382</v>
      </c>
      <c r="D7793" s="39">
        <v>6</v>
      </c>
      <c r="E7793" s="39"/>
      <c r="F7793" s="97" t="s">
        <v>5902</v>
      </c>
      <c r="G7793" s="51">
        <v>40172508</v>
      </c>
      <c r="H7793" s="634">
        <v>9000</v>
      </c>
      <c r="I7793" s="51" t="s">
        <v>364</v>
      </c>
      <c r="J7793" s="538">
        <v>44927</v>
      </c>
      <c r="K7793" s="549">
        <v>304</v>
      </c>
      <c r="L7793" s="51" t="s">
        <v>9350</v>
      </c>
    </row>
    <row r="7794" spans="1:12" hidden="1" x14ac:dyDescent="0.2">
      <c r="A7794" s="3">
        <v>7788</v>
      </c>
      <c r="B7794" s="51">
        <v>6325</v>
      </c>
      <c r="C7794" s="508" t="s">
        <v>10383</v>
      </c>
      <c r="D7794" s="39">
        <v>12</v>
      </c>
      <c r="E7794" s="39"/>
      <c r="F7794" s="97" t="s">
        <v>5902</v>
      </c>
      <c r="G7794" s="51">
        <v>31162418</v>
      </c>
      <c r="H7794" s="634">
        <v>12000</v>
      </c>
      <c r="I7794" s="51" t="s">
        <v>364</v>
      </c>
      <c r="J7794" s="538">
        <v>44927</v>
      </c>
      <c r="K7794" s="549">
        <v>304</v>
      </c>
      <c r="L7794" s="51" t="s">
        <v>9350</v>
      </c>
    </row>
    <row r="7795" spans="1:12" hidden="1" x14ac:dyDescent="0.2">
      <c r="A7795" s="3">
        <v>7789</v>
      </c>
      <c r="B7795" s="51">
        <v>6325</v>
      </c>
      <c r="C7795" s="508" t="s">
        <v>10384</v>
      </c>
      <c r="D7795" s="39">
        <v>2</v>
      </c>
      <c r="E7795" s="39"/>
      <c r="F7795" s="97" t="s">
        <v>5902</v>
      </c>
      <c r="G7795" s="51">
        <v>39121708</v>
      </c>
      <c r="H7795" s="634">
        <v>6000</v>
      </c>
      <c r="I7795" s="51" t="s">
        <v>364</v>
      </c>
      <c r="J7795" s="538">
        <v>44927</v>
      </c>
      <c r="K7795" s="549">
        <v>304</v>
      </c>
      <c r="L7795" s="51" t="s">
        <v>9350</v>
      </c>
    </row>
    <row r="7796" spans="1:12" ht="25.5" hidden="1" x14ac:dyDescent="0.2">
      <c r="A7796" s="3">
        <v>7790</v>
      </c>
      <c r="B7796" s="51">
        <v>6325</v>
      </c>
      <c r="C7796" s="508" t="s">
        <v>10385</v>
      </c>
      <c r="D7796" s="39">
        <v>2</v>
      </c>
      <c r="E7796" s="39"/>
      <c r="F7796" s="97" t="s">
        <v>5902</v>
      </c>
      <c r="G7796" s="51">
        <v>40174908</v>
      </c>
      <c r="H7796" s="634">
        <v>1500</v>
      </c>
      <c r="I7796" s="51" t="s">
        <v>364</v>
      </c>
      <c r="J7796" s="538">
        <v>44927</v>
      </c>
      <c r="K7796" s="549">
        <v>304</v>
      </c>
      <c r="L7796" s="51" t="s">
        <v>9350</v>
      </c>
    </row>
    <row r="7797" spans="1:12" ht="25.5" hidden="1" x14ac:dyDescent="0.2">
      <c r="A7797" s="3">
        <v>7791</v>
      </c>
      <c r="B7797" s="51">
        <v>6325</v>
      </c>
      <c r="C7797" s="508" t="s">
        <v>10386</v>
      </c>
      <c r="D7797" s="39">
        <v>6</v>
      </c>
      <c r="E7797" s="39"/>
      <c r="F7797" s="97" t="s">
        <v>5902</v>
      </c>
      <c r="G7797" s="51">
        <v>39121405</v>
      </c>
      <c r="H7797" s="634">
        <v>6000</v>
      </c>
      <c r="I7797" s="51" t="s">
        <v>364</v>
      </c>
      <c r="J7797" s="538">
        <v>44927</v>
      </c>
      <c r="K7797" s="549">
        <v>304</v>
      </c>
      <c r="L7797" s="51" t="s">
        <v>9350</v>
      </c>
    </row>
    <row r="7798" spans="1:12" hidden="1" x14ac:dyDescent="0.2">
      <c r="A7798" s="3">
        <v>7792</v>
      </c>
      <c r="B7798" s="51">
        <v>6325</v>
      </c>
      <c r="C7798" s="508" t="s">
        <v>10387</v>
      </c>
      <c r="D7798" s="39">
        <v>2</v>
      </c>
      <c r="E7798" s="39"/>
      <c r="F7798" s="97" t="s">
        <v>5902</v>
      </c>
      <c r="G7798" s="51">
        <v>39121302</v>
      </c>
      <c r="H7798" s="634">
        <v>14308.06</v>
      </c>
      <c r="I7798" s="51" t="s">
        <v>364</v>
      </c>
      <c r="J7798" s="538">
        <v>44927</v>
      </c>
      <c r="K7798" s="549">
        <v>304</v>
      </c>
      <c r="L7798" s="51" t="s">
        <v>9350</v>
      </c>
    </row>
    <row r="7799" spans="1:12" ht="38.25" hidden="1" x14ac:dyDescent="0.2">
      <c r="A7799" s="3">
        <v>7793</v>
      </c>
      <c r="B7799" s="51">
        <v>6325</v>
      </c>
      <c r="C7799" s="508" t="s">
        <v>10388</v>
      </c>
      <c r="D7799" s="39">
        <v>2</v>
      </c>
      <c r="E7799" s="39"/>
      <c r="F7799" s="97" t="s">
        <v>5902</v>
      </c>
      <c r="G7799" s="51">
        <v>40172508</v>
      </c>
      <c r="H7799" s="634">
        <v>3500</v>
      </c>
      <c r="I7799" s="51" t="s">
        <v>364</v>
      </c>
      <c r="J7799" s="538">
        <v>44927</v>
      </c>
      <c r="K7799" s="549">
        <v>304</v>
      </c>
      <c r="L7799" s="51" t="s">
        <v>9350</v>
      </c>
    </row>
    <row r="7800" spans="1:12" ht="25.5" hidden="1" x14ac:dyDescent="0.2">
      <c r="A7800" s="3">
        <v>7794</v>
      </c>
      <c r="B7800" s="51">
        <v>6325</v>
      </c>
      <c r="C7800" s="508" t="s">
        <v>10389</v>
      </c>
      <c r="D7800" s="39">
        <v>1</v>
      </c>
      <c r="E7800" s="39"/>
      <c r="F7800" s="97" t="s">
        <v>5902</v>
      </c>
      <c r="G7800" s="51">
        <v>39131719</v>
      </c>
      <c r="H7800" s="634">
        <v>4500</v>
      </c>
      <c r="I7800" s="51" t="s">
        <v>364</v>
      </c>
      <c r="J7800" s="538">
        <v>44927</v>
      </c>
      <c r="K7800" s="549">
        <v>304</v>
      </c>
      <c r="L7800" s="51" t="s">
        <v>9350</v>
      </c>
    </row>
    <row r="7801" spans="1:12" hidden="1" x14ac:dyDescent="0.2">
      <c r="A7801" s="3">
        <v>7795</v>
      </c>
      <c r="B7801" s="51">
        <v>6325</v>
      </c>
      <c r="C7801" s="508" t="s">
        <v>10390</v>
      </c>
      <c r="D7801" s="39">
        <v>3</v>
      </c>
      <c r="E7801" s="39"/>
      <c r="F7801" s="97" t="s">
        <v>5902</v>
      </c>
      <c r="G7801" s="51">
        <v>40183002</v>
      </c>
      <c r="H7801" s="634">
        <v>13500</v>
      </c>
      <c r="I7801" s="51" t="s">
        <v>364</v>
      </c>
      <c r="J7801" s="538">
        <v>44927</v>
      </c>
      <c r="K7801" s="549">
        <v>304</v>
      </c>
      <c r="L7801" s="51" t="s">
        <v>9350</v>
      </c>
    </row>
    <row r="7802" spans="1:12" ht="38.25" hidden="1" x14ac:dyDescent="0.2">
      <c r="A7802" s="3">
        <v>7796</v>
      </c>
      <c r="B7802" s="51">
        <v>6325</v>
      </c>
      <c r="C7802" s="508" t="s">
        <v>10391</v>
      </c>
      <c r="D7802" s="39">
        <v>8</v>
      </c>
      <c r="E7802" s="39"/>
      <c r="F7802" s="97" t="s">
        <v>5902</v>
      </c>
      <c r="G7802" s="51">
        <v>40172508</v>
      </c>
      <c r="H7802" s="634">
        <v>38000</v>
      </c>
      <c r="I7802" s="51" t="s">
        <v>364</v>
      </c>
      <c r="J7802" s="538">
        <v>44927</v>
      </c>
      <c r="K7802" s="549">
        <v>304</v>
      </c>
      <c r="L7802" s="51" t="s">
        <v>9350</v>
      </c>
    </row>
    <row r="7803" spans="1:12" ht="38.25" hidden="1" x14ac:dyDescent="0.2">
      <c r="A7803" s="3">
        <v>7797</v>
      </c>
      <c r="B7803" s="51">
        <v>6325</v>
      </c>
      <c r="C7803" s="508" t="s">
        <v>10392</v>
      </c>
      <c r="D7803" s="39" t="s">
        <v>3157</v>
      </c>
      <c r="E7803" s="39"/>
      <c r="F7803" s="97" t="s">
        <v>5902</v>
      </c>
      <c r="G7803" s="51">
        <v>26121613</v>
      </c>
      <c r="H7803" s="634">
        <v>17878.3</v>
      </c>
      <c r="I7803" s="51" t="s">
        <v>364</v>
      </c>
      <c r="J7803" s="538">
        <v>44927</v>
      </c>
      <c r="K7803" s="51">
        <v>299</v>
      </c>
      <c r="L7803" s="51" t="s">
        <v>9350</v>
      </c>
    </row>
    <row r="7804" spans="1:12" ht="25.5" hidden="1" x14ac:dyDescent="0.2">
      <c r="A7804" s="3">
        <v>7798</v>
      </c>
      <c r="B7804" s="51">
        <v>6325</v>
      </c>
      <c r="C7804" s="508" t="s">
        <v>10393</v>
      </c>
      <c r="D7804" s="39">
        <v>1</v>
      </c>
      <c r="E7804" s="39"/>
      <c r="F7804" s="97" t="s">
        <v>5902</v>
      </c>
      <c r="G7804" s="51">
        <v>39101699</v>
      </c>
      <c r="H7804" s="634">
        <v>8000</v>
      </c>
      <c r="I7804" s="51" t="s">
        <v>364</v>
      </c>
      <c r="J7804" s="538">
        <v>44927</v>
      </c>
      <c r="K7804" s="549">
        <v>304</v>
      </c>
      <c r="L7804" s="51" t="s">
        <v>9350</v>
      </c>
    </row>
    <row r="7805" spans="1:12" ht="25.5" hidden="1" x14ac:dyDescent="0.2">
      <c r="A7805" s="3">
        <v>7799</v>
      </c>
      <c r="B7805" s="51">
        <v>6325</v>
      </c>
      <c r="C7805" s="508" t="s">
        <v>10394</v>
      </c>
      <c r="D7805" s="39">
        <v>3</v>
      </c>
      <c r="E7805" s="39"/>
      <c r="F7805" s="97" t="s">
        <v>5902</v>
      </c>
      <c r="G7805" s="51">
        <v>40183002</v>
      </c>
      <c r="H7805" s="634">
        <v>4000</v>
      </c>
      <c r="I7805" s="51" t="s">
        <v>364</v>
      </c>
      <c r="J7805" s="538">
        <v>44927</v>
      </c>
      <c r="K7805" s="549">
        <v>304</v>
      </c>
      <c r="L7805" s="51" t="s">
        <v>9350</v>
      </c>
    </row>
    <row r="7806" spans="1:12" ht="25.5" hidden="1" x14ac:dyDescent="0.2">
      <c r="A7806" s="3">
        <v>7800</v>
      </c>
      <c r="B7806" s="51">
        <v>6325</v>
      </c>
      <c r="C7806" s="508" t="s">
        <v>10395</v>
      </c>
      <c r="D7806" s="39">
        <v>3</v>
      </c>
      <c r="E7806" s="39"/>
      <c r="F7806" s="97" t="s">
        <v>5902</v>
      </c>
      <c r="G7806" s="51">
        <v>39121404</v>
      </c>
      <c r="H7806" s="634">
        <v>1200</v>
      </c>
      <c r="I7806" s="51" t="s">
        <v>364</v>
      </c>
      <c r="J7806" s="538">
        <v>44927</v>
      </c>
      <c r="K7806" s="549">
        <v>304</v>
      </c>
      <c r="L7806" s="51" t="s">
        <v>9350</v>
      </c>
    </row>
    <row r="7807" spans="1:12" ht="38.25" hidden="1" x14ac:dyDescent="0.2">
      <c r="A7807" s="3">
        <v>7801</v>
      </c>
      <c r="B7807" s="51">
        <v>6325</v>
      </c>
      <c r="C7807" s="508" t="s">
        <v>10396</v>
      </c>
      <c r="D7807" s="39">
        <v>2</v>
      </c>
      <c r="E7807" s="39"/>
      <c r="F7807" s="97" t="s">
        <v>5902</v>
      </c>
      <c r="G7807" s="51">
        <v>39121308</v>
      </c>
      <c r="H7807" s="634">
        <v>2500</v>
      </c>
      <c r="I7807" s="51" t="s">
        <v>364</v>
      </c>
      <c r="J7807" s="538">
        <v>44927</v>
      </c>
      <c r="K7807" s="549">
        <v>304</v>
      </c>
      <c r="L7807" s="51" t="s">
        <v>9350</v>
      </c>
    </row>
    <row r="7808" spans="1:12" ht="38.25" hidden="1" x14ac:dyDescent="0.2">
      <c r="A7808" s="3">
        <v>7802</v>
      </c>
      <c r="B7808" s="51">
        <v>6325</v>
      </c>
      <c r="C7808" s="508" t="s">
        <v>10397</v>
      </c>
      <c r="D7808" s="39">
        <v>1</v>
      </c>
      <c r="E7808" s="39"/>
      <c r="F7808" s="97" t="s">
        <v>5902</v>
      </c>
      <c r="G7808" s="51">
        <v>39101699</v>
      </c>
      <c r="H7808" s="634">
        <v>5000</v>
      </c>
      <c r="I7808" s="51" t="s">
        <v>364</v>
      </c>
      <c r="J7808" s="538">
        <v>44927</v>
      </c>
      <c r="K7808" s="549">
        <v>304</v>
      </c>
      <c r="L7808" s="51" t="s">
        <v>9350</v>
      </c>
    </row>
    <row r="7809" spans="1:12" hidden="1" x14ac:dyDescent="0.2">
      <c r="A7809" s="3">
        <v>7803</v>
      </c>
      <c r="B7809" s="51">
        <v>6325</v>
      </c>
      <c r="C7809" s="508" t="s">
        <v>10398</v>
      </c>
      <c r="D7809" s="39">
        <v>2</v>
      </c>
      <c r="E7809" s="39"/>
      <c r="F7809" s="97" t="s">
        <v>5902</v>
      </c>
      <c r="G7809" s="51">
        <v>39131719</v>
      </c>
      <c r="H7809" s="634">
        <v>30500</v>
      </c>
      <c r="I7809" s="51" t="s">
        <v>364</v>
      </c>
      <c r="J7809" s="538">
        <v>44927</v>
      </c>
      <c r="K7809" s="549">
        <v>304</v>
      </c>
      <c r="L7809" s="51" t="s">
        <v>9350</v>
      </c>
    </row>
    <row r="7810" spans="1:12" hidden="1" x14ac:dyDescent="0.2">
      <c r="A7810" s="3">
        <v>7804</v>
      </c>
      <c r="B7810" s="51">
        <v>6325</v>
      </c>
      <c r="C7810" s="508" t="s">
        <v>10363</v>
      </c>
      <c r="D7810" s="39">
        <v>1</v>
      </c>
      <c r="E7810" s="39"/>
      <c r="F7810" s="97" t="s">
        <v>5902</v>
      </c>
      <c r="G7810" s="51">
        <v>39121308</v>
      </c>
      <c r="H7810" s="634">
        <v>5000</v>
      </c>
      <c r="I7810" s="51" t="s">
        <v>364</v>
      </c>
      <c r="J7810" s="538">
        <v>44927</v>
      </c>
      <c r="K7810" s="549">
        <v>304</v>
      </c>
      <c r="L7810" s="51" t="s">
        <v>9350</v>
      </c>
    </row>
    <row r="7811" spans="1:12" ht="25.5" hidden="1" x14ac:dyDescent="0.2">
      <c r="A7811" s="3">
        <v>7805</v>
      </c>
      <c r="B7811" s="51">
        <v>6325</v>
      </c>
      <c r="C7811" s="508" t="s">
        <v>10195</v>
      </c>
      <c r="D7811" s="39">
        <v>1</v>
      </c>
      <c r="E7811" s="39"/>
      <c r="F7811" s="97" t="s">
        <v>5902</v>
      </c>
      <c r="G7811" s="51">
        <v>39122250</v>
      </c>
      <c r="H7811" s="634">
        <v>35000</v>
      </c>
      <c r="I7811" s="51" t="s">
        <v>364</v>
      </c>
      <c r="J7811" s="538">
        <v>44927</v>
      </c>
      <c r="K7811" s="549">
        <v>304</v>
      </c>
      <c r="L7811" s="51" t="s">
        <v>9350</v>
      </c>
    </row>
    <row r="7812" spans="1:12" ht="38.25" hidden="1" x14ac:dyDescent="0.2">
      <c r="A7812" s="3">
        <v>7806</v>
      </c>
      <c r="B7812" s="51">
        <v>6325</v>
      </c>
      <c r="C7812" s="508" t="s">
        <v>10399</v>
      </c>
      <c r="D7812" s="39">
        <v>2</v>
      </c>
      <c r="E7812" s="39"/>
      <c r="F7812" s="97" t="s">
        <v>5902</v>
      </c>
      <c r="G7812" s="51">
        <v>39121434</v>
      </c>
      <c r="H7812" s="634">
        <v>8000</v>
      </c>
      <c r="I7812" s="51" t="s">
        <v>364</v>
      </c>
      <c r="J7812" s="538">
        <v>44927</v>
      </c>
      <c r="K7812" s="549">
        <v>304</v>
      </c>
      <c r="L7812" s="51" t="s">
        <v>9350</v>
      </c>
    </row>
    <row r="7813" spans="1:12" ht="25.5" hidden="1" x14ac:dyDescent="0.2">
      <c r="A7813" s="3">
        <v>7807</v>
      </c>
      <c r="B7813" s="51">
        <v>6325</v>
      </c>
      <c r="C7813" s="508" t="s">
        <v>10400</v>
      </c>
      <c r="D7813" s="39">
        <v>2</v>
      </c>
      <c r="E7813" s="39"/>
      <c r="F7813" s="97" t="s">
        <v>5902</v>
      </c>
      <c r="G7813" s="51">
        <v>40174908</v>
      </c>
      <c r="H7813" s="634">
        <v>2500</v>
      </c>
      <c r="I7813" s="51" t="s">
        <v>364</v>
      </c>
      <c r="J7813" s="538">
        <v>44927</v>
      </c>
      <c r="K7813" s="549">
        <v>304</v>
      </c>
      <c r="L7813" s="51" t="s">
        <v>9350</v>
      </c>
    </row>
    <row r="7814" spans="1:12" ht="38.25" hidden="1" x14ac:dyDescent="0.2">
      <c r="A7814" s="3">
        <v>7808</v>
      </c>
      <c r="B7814" s="51">
        <v>6325</v>
      </c>
      <c r="C7814" s="508" t="s">
        <v>10401</v>
      </c>
      <c r="D7814" s="39">
        <v>1</v>
      </c>
      <c r="E7814" s="39"/>
      <c r="F7814" s="97" t="s">
        <v>5902</v>
      </c>
      <c r="G7814" s="51">
        <v>39122216</v>
      </c>
      <c r="H7814" s="634">
        <v>12000</v>
      </c>
      <c r="I7814" s="51" t="s">
        <v>364</v>
      </c>
      <c r="J7814" s="538">
        <v>44927</v>
      </c>
      <c r="K7814" s="549">
        <v>304</v>
      </c>
      <c r="L7814" s="51" t="s">
        <v>9350</v>
      </c>
    </row>
    <row r="7815" spans="1:12" ht="25.5" hidden="1" x14ac:dyDescent="0.2">
      <c r="A7815" s="3">
        <v>7809</v>
      </c>
      <c r="B7815" s="51">
        <v>6325</v>
      </c>
      <c r="C7815" s="508" t="s">
        <v>10402</v>
      </c>
      <c r="D7815" s="39">
        <v>5</v>
      </c>
      <c r="E7815" s="39"/>
      <c r="F7815" s="97" t="s">
        <v>5902</v>
      </c>
      <c r="G7815" s="51">
        <v>40171517</v>
      </c>
      <c r="H7815" s="634">
        <v>127780.12</v>
      </c>
      <c r="I7815" s="51" t="s">
        <v>505</v>
      </c>
      <c r="J7815" s="538">
        <v>44927</v>
      </c>
      <c r="K7815" s="51">
        <v>324</v>
      </c>
      <c r="L7815" s="51" t="s">
        <v>9350</v>
      </c>
    </row>
    <row r="7816" spans="1:12" ht="51" hidden="1" x14ac:dyDescent="0.2">
      <c r="A7816" s="3">
        <v>7810</v>
      </c>
      <c r="B7816" s="51">
        <v>6325</v>
      </c>
      <c r="C7816" s="508" t="s">
        <v>10403</v>
      </c>
      <c r="D7816" s="39">
        <v>1</v>
      </c>
      <c r="E7816" s="39"/>
      <c r="F7816" s="97" t="s">
        <v>5902</v>
      </c>
      <c r="G7816" s="51">
        <v>81101605</v>
      </c>
      <c r="H7816" s="634">
        <v>177975</v>
      </c>
      <c r="I7816" s="549" t="s">
        <v>3790</v>
      </c>
      <c r="J7816" s="538">
        <v>44927</v>
      </c>
      <c r="K7816" s="549">
        <v>192</v>
      </c>
      <c r="L7816" s="51" t="s">
        <v>9350</v>
      </c>
    </row>
    <row r="7817" spans="1:12" hidden="1" x14ac:dyDescent="0.2">
      <c r="A7817" s="3">
        <v>7811</v>
      </c>
      <c r="B7817" s="51">
        <v>6325</v>
      </c>
      <c r="C7817" s="508" t="s">
        <v>10404</v>
      </c>
      <c r="D7817" s="39">
        <v>30</v>
      </c>
      <c r="E7817" s="39"/>
      <c r="F7817" s="97" t="s">
        <v>5902</v>
      </c>
      <c r="G7817" s="51">
        <v>31161709</v>
      </c>
      <c r="H7817" s="634">
        <v>13062.35</v>
      </c>
      <c r="I7817" s="523" t="s">
        <v>35</v>
      </c>
      <c r="J7817" s="538">
        <v>44927</v>
      </c>
      <c r="K7817" s="51">
        <v>314</v>
      </c>
      <c r="L7817" s="51" t="s">
        <v>9350</v>
      </c>
    </row>
    <row r="7818" spans="1:12" hidden="1" x14ac:dyDescent="0.2">
      <c r="A7818" s="3">
        <v>7812</v>
      </c>
      <c r="B7818" s="51">
        <v>6325</v>
      </c>
      <c r="C7818" s="508" t="s">
        <v>10405</v>
      </c>
      <c r="D7818" s="39">
        <v>30</v>
      </c>
      <c r="E7818" s="39"/>
      <c r="F7818" s="97" t="s">
        <v>5902</v>
      </c>
      <c r="G7818" s="51">
        <v>31161507</v>
      </c>
      <c r="H7818" s="634">
        <v>20000</v>
      </c>
      <c r="I7818" s="523" t="s">
        <v>35</v>
      </c>
      <c r="J7818" s="538">
        <v>44927</v>
      </c>
      <c r="K7818" s="51">
        <v>314</v>
      </c>
      <c r="L7818" s="51" t="s">
        <v>9350</v>
      </c>
    </row>
    <row r="7819" spans="1:12" hidden="1" x14ac:dyDescent="0.2">
      <c r="A7819" s="3">
        <v>7813</v>
      </c>
      <c r="B7819" s="51">
        <v>6325</v>
      </c>
      <c r="C7819" s="508" t="s">
        <v>10406</v>
      </c>
      <c r="D7819" s="39">
        <v>60</v>
      </c>
      <c r="E7819" s="39"/>
      <c r="F7819" s="97" t="s">
        <v>5902</v>
      </c>
      <c r="G7819" s="51">
        <v>31161801</v>
      </c>
      <c r="H7819" s="634">
        <v>20000</v>
      </c>
      <c r="I7819" s="523" t="s">
        <v>35</v>
      </c>
      <c r="J7819" s="538">
        <v>44927</v>
      </c>
      <c r="K7819" s="51">
        <v>314</v>
      </c>
      <c r="L7819" s="51" t="s">
        <v>9350</v>
      </c>
    </row>
    <row r="7820" spans="1:12" hidden="1" x14ac:dyDescent="0.2">
      <c r="A7820" s="3">
        <v>7814</v>
      </c>
      <c r="B7820" s="51">
        <v>6325</v>
      </c>
      <c r="C7820" s="508" t="s">
        <v>10407</v>
      </c>
      <c r="D7820" s="39">
        <v>80</v>
      </c>
      <c r="E7820" s="39"/>
      <c r="F7820" s="97" t="s">
        <v>5902</v>
      </c>
      <c r="G7820" s="51">
        <v>31161709</v>
      </c>
      <c r="H7820" s="634">
        <v>33500</v>
      </c>
      <c r="I7820" s="523" t="s">
        <v>35</v>
      </c>
      <c r="J7820" s="538">
        <v>44927</v>
      </c>
      <c r="K7820" s="51">
        <v>314</v>
      </c>
      <c r="L7820" s="51" t="s">
        <v>9350</v>
      </c>
    </row>
    <row r="7821" spans="1:12" ht="25.5" hidden="1" x14ac:dyDescent="0.2">
      <c r="A7821" s="3">
        <v>7815</v>
      </c>
      <c r="B7821" s="51">
        <v>6325</v>
      </c>
      <c r="C7821" s="508" t="s">
        <v>10408</v>
      </c>
      <c r="D7821" s="39">
        <v>270</v>
      </c>
      <c r="E7821" s="39"/>
      <c r="F7821" s="97" t="s">
        <v>5902</v>
      </c>
      <c r="G7821" s="51">
        <v>31161801</v>
      </c>
      <c r="H7821" s="634">
        <v>56000</v>
      </c>
      <c r="I7821" s="523" t="s">
        <v>35</v>
      </c>
      <c r="J7821" s="538">
        <v>44927</v>
      </c>
      <c r="K7821" s="51">
        <v>314</v>
      </c>
      <c r="L7821" s="51" t="s">
        <v>9350</v>
      </c>
    </row>
    <row r="7822" spans="1:12" ht="25.5" hidden="1" x14ac:dyDescent="0.2">
      <c r="A7822" s="3">
        <v>7816</v>
      </c>
      <c r="B7822" s="51">
        <v>6325</v>
      </c>
      <c r="C7822" s="508" t="s">
        <v>10409</v>
      </c>
      <c r="D7822" s="39">
        <v>110</v>
      </c>
      <c r="E7822" s="39"/>
      <c r="F7822" s="97" t="s">
        <v>5902</v>
      </c>
      <c r="G7822" s="51">
        <v>31161507</v>
      </c>
      <c r="H7822" s="634">
        <v>45000</v>
      </c>
      <c r="I7822" s="523" t="s">
        <v>35</v>
      </c>
      <c r="J7822" s="538">
        <v>44927</v>
      </c>
      <c r="K7822" s="51">
        <v>314</v>
      </c>
      <c r="L7822" s="51" t="s">
        <v>9350</v>
      </c>
    </row>
    <row r="7823" spans="1:12" ht="25.5" hidden="1" x14ac:dyDescent="0.2">
      <c r="A7823" s="3">
        <v>7817</v>
      </c>
      <c r="B7823" s="51">
        <v>6326</v>
      </c>
      <c r="C7823" s="548" t="s">
        <v>3503</v>
      </c>
      <c r="D7823" s="39">
        <v>3000</v>
      </c>
      <c r="E7823" s="39"/>
      <c r="F7823" s="97" t="s">
        <v>5902</v>
      </c>
      <c r="G7823" s="51" t="s">
        <v>5383</v>
      </c>
      <c r="H7823" s="643">
        <v>15000000</v>
      </c>
      <c r="I7823" s="496" t="s">
        <v>2147</v>
      </c>
      <c r="J7823" s="538">
        <v>44927</v>
      </c>
      <c r="K7823" s="549">
        <v>116</v>
      </c>
      <c r="L7823" s="51" t="s">
        <v>9350</v>
      </c>
    </row>
    <row r="7824" spans="1:12" ht="25.5" hidden="1" x14ac:dyDescent="0.2">
      <c r="A7824" s="3">
        <v>7818</v>
      </c>
      <c r="B7824" s="51">
        <v>6326</v>
      </c>
      <c r="C7824" s="548" t="s">
        <v>4501</v>
      </c>
      <c r="D7824" s="39">
        <v>867</v>
      </c>
      <c r="E7824" s="39"/>
      <c r="F7824" s="97" t="s">
        <v>5902</v>
      </c>
      <c r="G7824" s="51" t="s">
        <v>5383</v>
      </c>
      <c r="H7824" s="643">
        <v>13000000</v>
      </c>
      <c r="I7824" s="496" t="s">
        <v>2147</v>
      </c>
      <c r="J7824" s="538">
        <v>44927</v>
      </c>
      <c r="K7824" s="549">
        <v>116</v>
      </c>
      <c r="L7824" s="51" t="s">
        <v>9350</v>
      </c>
    </row>
    <row r="7825" spans="1:12" ht="51" hidden="1" x14ac:dyDescent="0.2">
      <c r="A7825" s="3">
        <v>7819</v>
      </c>
      <c r="B7825" s="51">
        <v>6326</v>
      </c>
      <c r="C7825" s="548" t="s">
        <v>9396</v>
      </c>
      <c r="D7825" s="39">
        <v>1</v>
      </c>
      <c r="E7825" s="39"/>
      <c r="F7825" s="97" t="s">
        <v>5902</v>
      </c>
      <c r="G7825" s="51" t="s">
        <v>5383</v>
      </c>
      <c r="H7825" s="643">
        <v>50000</v>
      </c>
      <c r="I7825" s="496" t="s">
        <v>209</v>
      </c>
      <c r="J7825" s="538">
        <v>44927</v>
      </c>
      <c r="K7825" s="549">
        <v>110</v>
      </c>
      <c r="L7825" s="51" t="s">
        <v>9350</v>
      </c>
    </row>
    <row r="7826" spans="1:12" ht="102" hidden="1" x14ac:dyDescent="0.2">
      <c r="A7826" s="3">
        <v>7820</v>
      </c>
      <c r="B7826" s="191" t="s">
        <v>10426</v>
      </c>
      <c r="C7826" s="191" t="s">
        <v>5818</v>
      </c>
      <c r="D7826" s="363"/>
      <c r="E7826" s="363"/>
      <c r="F7826" s="363" t="s">
        <v>5819</v>
      </c>
      <c r="G7826" s="363">
        <v>72153615</v>
      </c>
      <c r="H7826" s="591">
        <v>56500</v>
      </c>
      <c r="I7826" s="363" t="s">
        <v>5820</v>
      </c>
      <c r="J7826" s="363" t="s">
        <v>5821</v>
      </c>
      <c r="K7826" s="382">
        <v>179</v>
      </c>
      <c r="L7826" s="283" t="s">
        <v>10435</v>
      </c>
    </row>
    <row r="7827" spans="1:12" ht="63.75" hidden="1" x14ac:dyDescent="0.2">
      <c r="A7827" s="3">
        <v>7821</v>
      </c>
      <c r="B7827" s="191" t="s">
        <v>10426</v>
      </c>
      <c r="C7827" s="188" t="s">
        <v>2272</v>
      </c>
      <c r="D7827" s="551"/>
      <c r="E7827" s="551"/>
      <c r="F7827" s="363" t="s">
        <v>5819</v>
      </c>
      <c r="G7827" s="363" t="s">
        <v>4843</v>
      </c>
      <c r="H7827" s="591">
        <v>94920</v>
      </c>
      <c r="I7827" s="363" t="s">
        <v>73</v>
      </c>
      <c r="J7827" s="363" t="s">
        <v>5821</v>
      </c>
      <c r="K7827" s="382">
        <v>248</v>
      </c>
      <c r="L7827" s="283" t="s">
        <v>10434</v>
      </c>
    </row>
    <row r="7828" spans="1:12" ht="153" hidden="1" x14ac:dyDescent="0.2">
      <c r="A7828" s="3">
        <v>7822</v>
      </c>
      <c r="B7828" s="191" t="s">
        <v>10426</v>
      </c>
      <c r="C7828" s="188" t="s">
        <v>5822</v>
      </c>
      <c r="D7828" s="551"/>
      <c r="E7828" s="551"/>
      <c r="F7828" s="363" t="s">
        <v>5819</v>
      </c>
      <c r="G7828" s="363" t="s">
        <v>4843</v>
      </c>
      <c r="H7828" s="591">
        <v>79100</v>
      </c>
      <c r="I7828" s="363" t="s">
        <v>45</v>
      </c>
      <c r="J7828" s="363" t="s">
        <v>5821</v>
      </c>
      <c r="K7828" s="382">
        <v>344</v>
      </c>
      <c r="L7828" s="283" t="s">
        <v>10433</v>
      </c>
    </row>
    <row r="7829" spans="1:12" ht="76.5" hidden="1" x14ac:dyDescent="0.2">
      <c r="A7829" s="3">
        <v>7823</v>
      </c>
      <c r="B7829" s="191" t="s">
        <v>10426</v>
      </c>
      <c r="C7829" s="188" t="s">
        <v>5823</v>
      </c>
      <c r="D7829" s="551"/>
      <c r="E7829" s="551"/>
      <c r="F7829" s="363" t="s">
        <v>5819</v>
      </c>
      <c r="G7829" s="363" t="s">
        <v>4843</v>
      </c>
      <c r="H7829" s="591">
        <v>56500</v>
      </c>
      <c r="I7829" s="363" t="s">
        <v>47</v>
      </c>
      <c r="J7829" s="363" t="s">
        <v>5821</v>
      </c>
      <c r="K7829" s="382">
        <v>350</v>
      </c>
      <c r="L7829" s="283" t="s">
        <v>10432</v>
      </c>
    </row>
    <row r="7830" spans="1:12" ht="76.5" hidden="1" x14ac:dyDescent="0.2">
      <c r="A7830" s="3">
        <v>7824</v>
      </c>
      <c r="B7830" s="191" t="s">
        <v>10426</v>
      </c>
      <c r="C7830" s="188" t="s">
        <v>5824</v>
      </c>
      <c r="D7830" s="551"/>
      <c r="E7830" s="551"/>
      <c r="F7830" s="363" t="s">
        <v>5819</v>
      </c>
      <c r="G7830" s="363" t="s">
        <v>4843</v>
      </c>
      <c r="H7830" s="591">
        <v>175150</v>
      </c>
      <c r="I7830" s="188" t="s">
        <v>47</v>
      </c>
      <c r="J7830" s="363" t="s">
        <v>5821</v>
      </c>
      <c r="K7830" s="382">
        <v>351</v>
      </c>
      <c r="L7830" s="283" t="s">
        <v>10431</v>
      </c>
    </row>
    <row r="7831" spans="1:12" ht="76.5" hidden="1" x14ac:dyDescent="0.2">
      <c r="A7831" s="3">
        <v>7825</v>
      </c>
      <c r="B7831" s="191" t="s">
        <v>10426</v>
      </c>
      <c r="C7831" s="188" t="s">
        <v>5825</v>
      </c>
      <c r="D7831" s="551"/>
      <c r="E7831" s="551"/>
      <c r="F7831" s="363" t="s">
        <v>5819</v>
      </c>
      <c r="G7831" s="363" t="s">
        <v>4843</v>
      </c>
      <c r="H7831" s="591">
        <v>129950</v>
      </c>
      <c r="I7831" s="188" t="s">
        <v>47</v>
      </c>
      <c r="J7831" s="363" t="s">
        <v>5821</v>
      </c>
      <c r="K7831" s="382">
        <v>352</v>
      </c>
      <c r="L7831" s="283" t="s">
        <v>10430</v>
      </c>
    </row>
    <row r="7832" spans="1:12" ht="114.75" hidden="1" x14ac:dyDescent="0.2">
      <c r="A7832" s="3">
        <v>7826</v>
      </c>
      <c r="B7832" s="188">
        <v>1013</v>
      </c>
      <c r="C7832" s="188" t="s">
        <v>10424</v>
      </c>
      <c r="D7832" s="188"/>
      <c r="E7832" s="188"/>
      <c r="F7832" s="188" t="s">
        <v>10425</v>
      </c>
      <c r="G7832" s="363">
        <v>43231512</v>
      </c>
      <c r="H7832" s="591">
        <v>1356000</v>
      </c>
      <c r="I7832" s="39" t="s">
        <v>2146</v>
      </c>
      <c r="J7832" s="186">
        <v>45200</v>
      </c>
      <c r="K7832" s="211">
        <v>353</v>
      </c>
      <c r="L7832" s="283" t="s">
        <v>10427</v>
      </c>
    </row>
    <row r="7833" spans="1:12" ht="89.25" hidden="1" x14ac:dyDescent="0.2">
      <c r="A7833" s="3">
        <v>7827</v>
      </c>
      <c r="B7833" s="191" t="s">
        <v>10426</v>
      </c>
      <c r="C7833" s="188" t="s">
        <v>5826</v>
      </c>
      <c r="D7833" s="551"/>
      <c r="E7833" s="551"/>
      <c r="F7833" s="363" t="s">
        <v>5819</v>
      </c>
      <c r="G7833" s="39">
        <v>26111702</v>
      </c>
      <c r="H7833" s="591">
        <v>11300</v>
      </c>
      <c r="I7833" s="188" t="s">
        <v>76</v>
      </c>
      <c r="J7833" s="363" t="s">
        <v>5821</v>
      </c>
      <c r="K7833" s="382">
        <v>364</v>
      </c>
      <c r="L7833" s="283" t="s">
        <v>10428</v>
      </c>
    </row>
    <row r="7834" spans="1:12" ht="89.25" hidden="1" x14ac:dyDescent="0.2">
      <c r="A7834" s="3">
        <v>7828</v>
      </c>
      <c r="B7834" s="188">
        <v>1001</v>
      </c>
      <c r="C7834" s="188" t="s">
        <v>2276</v>
      </c>
      <c r="D7834" s="551"/>
      <c r="E7834" s="551"/>
      <c r="F7834" s="363" t="s">
        <v>5819</v>
      </c>
      <c r="G7834" s="51">
        <v>50201706</v>
      </c>
      <c r="H7834" s="591">
        <v>39550</v>
      </c>
      <c r="I7834" s="188" t="s">
        <v>40</v>
      </c>
      <c r="J7834" s="363" t="s">
        <v>5821</v>
      </c>
      <c r="K7834" s="382">
        <v>374</v>
      </c>
      <c r="L7834" s="283" t="s">
        <v>10429</v>
      </c>
    </row>
    <row r="7835" spans="1:12" ht="30" hidden="1" customHeight="1" x14ac:dyDescent="0.3">
      <c r="H7835" s="644">
        <f>SUM(H7:H7834)</f>
        <v>18242984724.021904</v>
      </c>
    </row>
  </sheetData>
  <autoFilter ref="A6:L7835" xr:uid="{B7D363DD-006D-4836-BEA9-11DD6672B11C}">
    <filterColumn colId="1">
      <filters>
        <filter val="4010"/>
      </filters>
    </filterColumn>
    <filterColumn colId="10">
      <filters>
        <filter val="364"/>
      </filters>
    </filterColumn>
  </autoFilter>
  <dataConsolidate/>
  <mergeCells count="72">
    <mergeCell ref="B3522:B3526"/>
    <mergeCell ref="C3522:C3526"/>
    <mergeCell ref="I3522:I3526"/>
    <mergeCell ref="J3522:J3526"/>
    <mergeCell ref="K3522:K3526"/>
    <mergeCell ref="K3519:K3521"/>
    <mergeCell ref="L3743:L3745"/>
    <mergeCell ref="L3746:L3750"/>
    <mergeCell ref="L3751:L3756"/>
    <mergeCell ref="L3757:L3765"/>
    <mergeCell ref="B3412:B3415"/>
    <mergeCell ref="B3519:B3521"/>
    <mergeCell ref="C3519:C3521"/>
    <mergeCell ref="I3519:I3521"/>
    <mergeCell ref="J3519:J3521"/>
    <mergeCell ref="F3401:F3404"/>
    <mergeCell ref="H3401:H3404"/>
    <mergeCell ref="J3401:J3404"/>
    <mergeCell ref="K3401:K3404"/>
    <mergeCell ref="L3401:L3404"/>
    <mergeCell ref="B3396:B3398"/>
    <mergeCell ref="C3396:C3398"/>
    <mergeCell ref="D3396:D3398"/>
    <mergeCell ref="F3396:F3398"/>
    <mergeCell ref="H3396:H3398"/>
    <mergeCell ref="L3387:L3388"/>
    <mergeCell ref="B3391:B3393"/>
    <mergeCell ref="C3391:C3393"/>
    <mergeCell ref="F3391:F3393"/>
    <mergeCell ref="J3391:J3393"/>
    <mergeCell ref="D3387:D3388"/>
    <mergeCell ref="H3387:H3388"/>
    <mergeCell ref="I3387:I3388"/>
    <mergeCell ref="J3387:J3388"/>
    <mergeCell ref="K3387:K3388"/>
    <mergeCell ref="K3370:K3372"/>
    <mergeCell ref="L3370:L3372"/>
    <mergeCell ref="G3378:G3382"/>
    <mergeCell ref="I3378:I3386"/>
    <mergeCell ref="J3378:J3386"/>
    <mergeCell ref="K3378:K3386"/>
    <mergeCell ref="L3378:L3386"/>
    <mergeCell ref="G3385:G3386"/>
    <mergeCell ref="H1509:H1511"/>
    <mergeCell ref="L1443:L1446"/>
    <mergeCell ref="L1447:L1449"/>
    <mergeCell ref="L1450:L1451"/>
    <mergeCell ref="L1454:L1460"/>
    <mergeCell ref="L1461:L1478"/>
    <mergeCell ref="L1480:L1487"/>
    <mergeCell ref="L1488:L1489"/>
    <mergeCell ref="L1490:L1504"/>
    <mergeCell ref="L1505:L1508"/>
    <mergeCell ref="L1509:L1511"/>
    <mergeCell ref="H1461:H1478"/>
    <mergeCell ref="H1480:H1487"/>
    <mergeCell ref="L3996:L3997"/>
    <mergeCell ref="A1:L1"/>
    <mergeCell ref="A2:L2"/>
    <mergeCell ref="A3:L3"/>
    <mergeCell ref="A4:L4"/>
    <mergeCell ref="F5:J5"/>
    <mergeCell ref="H1488:H1489"/>
    <mergeCell ref="H1490:H1504"/>
    <mergeCell ref="H1505:H1508"/>
    <mergeCell ref="L62:L68"/>
    <mergeCell ref="L84:L85"/>
    <mergeCell ref="H1443:H1446"/>
    <mergeCell ref="H1454:H1460"/>
    <mergeCell ref="L3303:L3304"/>
    <mergeCell ref="L3309:L3314"/>
    <mergeCell ref="L3322:L3324"/>
  </mergeCells>
  <phoneticPr fontId="5" type="noConversion"/>
  <conditionalFormatting sqref="H1142:H1233 H1235:H1249 H1251:H1296">
    <cfRule type="cellIs" dxfId="21" priority="3" operator="lessThan">
      <formula>0</formula>
    </cfRule>
  </conditionalFormatting>
  <conditionalFormatting sqref="H1250">
    <cfRule type="cellIs" dxfId="20" priority="2" operator="lessThan">
      <formula>0</formula>
    </cfRule>
  </conditionalFormatting>
  <conditionalFormatting sqref="K1517:K1523 K1512:K1515">
    <cfRule type="expression" dxfId="19" priority="1" stopIfTrue="1">
      <formula>AND(COUNTIF($I$788:$I$788, K1512)+COUNTIF($I$744:$I$750, K1512)+COUNTIF($I$752:$I$763, K1512)+COUNTIF($I$765:$I$769, K1512)+COUNTIF($I$771:$I$786, K1512)+COUNTIF($I$790:$I$790, K1512)+COUNTIF($I$792:$I$797, K1512)&gt;1,NOT(ISBLANK(K1512)))</formula>
    </cfRule>
  </conditionalFormatting>
  <dataValidations disablePrompts="1" count="1">
    <dataValidation type="list" allowBlank="1" showDropDown="1" showInputMessage="1" showErrorMessage="1" error="# O.G. No Existe" prompt="# O.G. según tipo presupuesto" sqref="K3766 K3855 K3857:K3861 K3866:K3876" xr:uid="{8495DDB3-A8EA-4A85-BF3B-5F903E1C83F5}">
      <formula1>IF(H3766="OPERACIÓN",OGOPERACION,IF(H3766="INVERSIÓN",OGINVERSION))</formula1>
    </dataValidation>
  </dataValidations>
  <hyperlinks>
    <hyperlink ref="G19" r:id="rId1" display="javascript:fn_prodDetail('84121703','92212125');" xr:uid="{5E2A0EC8-C791-48D8-AA02-B65DE3876B17}"/>
    <hyperlink ref="G127" r:id="rId2" display="https://www.sicop.go.cr/moduloTcata/cata/ct/IM_CTJ_CSQ101.jsp" xr:uid="{556F8AC8-19D1-4753-B6C7-062814E11357}"/>
    <hyperlink ref="G924" r:id="rId3" display="20111707" xr:uid="{B09B76AB-3A09-4B9F-A922-0E259F21ADA7}"/>
    <hyperlink ref="G1014" r:id="rId4" display="27111544" xr:uid="{151DBCC5-D0D1-4873-8E8D-5DF7F8605B65}"/>
    <hyperlink ref="G944" r:id="rId5" display="24112204" xr:uid="{3689A5A2-6F70-4A69-AD8B-F70336EE021E}"/>
    <hyperlink ref="G948" r:id="rId6" display="46181548" xr:uid="{5976027F-0451-4E1A-BBA4-B580502B4363}"/>
    <hyperlink ref="G950" r:id="rId7" display="41114501" xr:uid="{D81A11D5-AB2D-4EA8-A5AF-2DEC456F72B4}"/>
    <hyperlink ref="G951" r:id="rId8" display="23251503" xr:uid="{0E2A5657-2E6C-4516-BB82-918462F07CCD}"/>
    <hyperlink ref="G982" r:id="rId9" display="27111713" xr:uid="{64A864E1-75E8-49CF-B478-809B396A3B4C}"/>
    <hyperlink ref="G1402" r:id="rId10" display="https://www.sicop.go.cr/moduloTcata/cata/ct/IM_CTJ_CSQ101.jsp?orderBy=&amp;radioSelect=service&amp;cateNmEn=&amp;cateNm=&amp;pageSize=10&amp;cateId=811123&amp;page_no=1" xr:uid="{FCDE4A94-3B4D-42DF-9E6E-E677F52206D9}"/>
    <hyperlink ref="G1544" r:id="rId11" display="https://www.sicop.go.cr/moduloTcata/cata/ct/IM_CTJ_CSQ101.jsp" xr:uid="{53258CB8-A3A3-4E66-9740-809FA6382D3B}"/>
    <hyperlink ref="G1545" r:id="rId12" display="https://www.sicop.go.cr/moduloTcata/cata/ct/IM_CTJ_CSQ101.jsp" xr:uid="{48CE7259-7D2B-4822-BA93-155ED4FD5C01}"/>
    <hyperlink ref="G1546" r:id="rId13" display="https://www.sicop.go.cr/moduloTcata/cata/ct/IM_CTJ_CSQ101.jsp" xr:uid="{9C24A829-BF44-46B5-91A9-B9D587161E26}"/>
    <hyperlink ref="G1547" r:id="rId14" display="https://www.sicop.go.cr/moduloTcata/cata/ct/IM_CTJ_CSQ101.jsp" xr:uid="{95B8856B-B40C-4F0E-9C48-BDA2FBDEB248}"/>
    <hyperlink ref="G1552" r:id="rId15" display="https://www.sicop.go.cr/moduloTcata/cata/ct/IM_CTJ_CSQ101.jsp" xr:uid="{1DA9DCD7-4C6E-4C90-8F00-F57476D2897F}"/>
    <hyperlink ref="G1554" r:id="rId16" display="https://www.sicop.go.cr/moduloTcata/cata/ct/IM_CTJ_CSQ101.jsp" xr:uid="{60F27711-A362-4F7B-8C87-8FDF541477A1}"/>
    <hyperlink ref="G1556" r:id="rId17" display="https://www.sicop.go.cr/moduloTcata/cata/ct/IM_CTJ_CSQ101.jsp" xr:uid="{7FF1DA9C-31B2-4A92-8B8D-7B85F75B1868}"/>
    <hyperlink ref="G1555" r:id="rId18" display="https://www.sicop.go.cr/moduloTcata/cata/ct/IM_CTJ_CSQ101.jsp" xr:uid="{659D92A2-93BB-4C44-9392-E3C64DBC8FF4}"/>
    <hyperlink ref="G1559" r:id="rId19" display="https://www.sicop.go.cr/moduloTcata/cata/ct/IM_CTJ_CSQ101.jsp?orderBy=&amp;radioSelect=product&amp;cateNmEn=tape&amp;cateNm=&amp;pageSize=10&amp;cateId=&amp;page_no=3" xr:uid="{D4D2244B-BD65-44B6-954F-143276DADFF1}"/>
    <hyperlink ref="G1557" r:id="rId20" display="https://www.sicop.go.cr/moduloTcata/cata/ct/IM_CTJ_CSQ101.jsp" xr:uid="{223D3A34-54A8-4F20-89BE-560E0771EBB1}"/>
    <hyperlink ref="G1560" r:id="rId21" display="https://www.sicop.go.cr/moduloTcata/cata/ct/IM_CTJ_CSQ101.jsp?orderBy=&amp;radioSelect=product&amp;cateNmEn=&amp;cateNm=comida&amp;pageSize=10&amp;cateId=&amp;page_no=3" xr:uid="{6CE1E16B-12AB-4A24-ACAC-7C7F3F6B9563}"/>
    <hyperlink ref="G2622" r:id="rId22" display="https://www.sicop.go.cr/moduloTcata/cata/ct/IM_CTJ_CSQ101.jsp" xr:uid="{CFFF8978-2A92-4AA6-BC4C-F67713A2E615}"/>
    <hyperlink ref="C2913" r:id="rId23" display="https://www.sicop.go.cr/moduloTcata/cata/ct/IM_CTJ_CSQ101.jsp" xr:uid="{847F56A9-25D3-4C40-9392-CF52D32053DB}"/>
    <hyperlink ref="G2976" r:id="rId24" display="https://www.sicop.go.cr/moduloTcata/cata/gc/IM_GCJ_GIQ004.jsp?cateId=&amp;listSize=100&amp;centralProdNm=&amp;expendObj=2.99.01&amp;page_no=2" xr:uid="{7DB3386F-7F4E-4B5A-A61E-AFBD61367DDA}"/>
    <hyperlink ref="G2963" r:id="rId25" display="https://www.sicop.go.cr/moduloTcata/cata/gc/IM_GCJ_GIQ004.jsp?cateId=&amp;listSize=100&amp;centralProdNm=&amp;expendObj=2.99.01&amp;page_no=2" xr:uid="{48BF8C91-ABD9-44F2-8D7A-7020966513A0}"/>
    <hyperlink ref="G2955" r:id="rId26" display="https://www.sicop.go.cr/moduloTcata/cata/gc/IM_GCJ_GIQ004.jsp?cateId=&amp;listSize=100&amp;centralProdNm=&amp;expendObj=2.99.01&amp;page_no=2" xr:uid="{BB70A755-6111-4678-BB69-BC211E271601}"/>
    <hyperlink ref="G2956" r:id="rId27" display="https://www.sicop.go.cr/moduloTcata/cata/gc/IM_GCJ_GIQ004.jsp?cateId=&amp;listSize=100&amp;centralProdNm=&amp;expendObj=2.99.01&amp;page_no=2" xr:uid="{99EBD38D-C8C7-4147-BEA7-BFB883CFE214}"/>
    <hyperlink ref="G2957" r:id="rId28" display="https://www.sicop.go.cr/moduloTcata/cata/gc/IM_GCJ_GIQ004.jsp?cateId=&amp;listSize=100&amp;centralProdNm=&amp;expendObj=2.99.01&amp;page_no=2" xr:uid="{BEDF7FB6-B5AB-449B-9D9D-65CADEC3E91C}"/>
    <hyperlink ref="G2962" r:id="rId29" display="https://www.sicop.go.cr/moduloTcata/cata/gc/IM_GCJ_GIQ004.jsp?cateId=&amp;listSize=100&amp;centralProdNm=&amp;expendObj=2.99.01&amp;page_no=2" xr:uid="{145F3A06-4B00-4102-AD8B-83DFA9A3EDD5}"/>
    <hyperlink ref="G2958" r:id="rId30" display="https://www.sicop.go.cr/moduloTcata/cata/gc/IM_GCJ_GIQ004.jsp?cateId=&amp;listSize=100&amp;centralProdNm=&amp;expendObj=2.99.01&amp;page_no=3" xr:uid="{353667A8-F970-42F3-855E-480B361CF5EB}"/>
    <hyperlink ref="G2972" r:id="rId31" display="https://www.sicop.go.cr/moduloTcata/cata/gc/IM_GCJ_GIQ004.jsp?cateId=&amp;listSize=100&amp;centralProdNm=&amp;expendObj=2.99.01&amp;page_no=3" xr:uid="{C2DDD50D-63B2-40D0-992A-6FBDD8020918}"/>
    <hyperlink ref="G2968" r:id="rId32" display="https://www.sicop.go.cr/moduloTcata/cata/gc/IM_GCJ_GIQ004.jsp?cateId=&amp;listSize=100&amp;centralProdNm=&amp;expendObj=2.99.01&amp;page_no=3" xr:uid="{C3057506-27C2-48B5-A20A-5CB6B835000A}"/>
    <hyperlink ref="G2974" r:id="rId33" display="https://www.sicop.go.cr/moduloTcata/cata/gc/IM_GCJ_GIQ004.jsp?cateId=&amp;listSize=100&amp;centralProdNm=&amp;expendObj=2.99.01&amp;page_no=3" xr:uid="{204FB5DC-EB68-4824-951C-13ED0425A219}"/>
    <hyperlink ref="G2965" r:id="rId34" display="https://www.sicop.go.cr/moduloTcata/cata/gc/IM_GCJ_GIQ004.jsp?cateId=&amp;listSize=100&amp;centralProdNm=&amp;expendObj=2.99.01&amp;page_no=3" xr:uid="{EB3AC26A-61CA-4821-B2D4-FC4931B576D0}"/>
    <hyperlink ref="G2967" r:id="rId35" display="https://www.sicop.go.cr/moduloTcata/cata/gc/IM_GCJ_GIQ004.jsp?cateId=&amp;listSize=100&amp;centralProdNm=&amp;expendObj=2.99.01&amp;page_no=3" xr:uid="{1004A3A4-D783-4183-A436-09D2D45DFDAA}"/>
    <hyperlink ref="G2961" r:id="rId36" display="https://www.sicop.go.cr/moduloTcata/cata/gc/IM_GCJ_GIQ004.jsp?cateId=&amp;listSize=100&amp;centralProdNm=&amp;expendObj=2.99.01&amp;page_no=4" xr:uid="{51C6EA14-435C-4C2A-A94A-14B8FE09B56D}"/>
    <hyperlink ref="G2975" r:id="rId37" display="https://www.sicop.go.cr/moduloTcata/cata/gc/IM_GCJ_GIQ004.jsp?cateId=&amp;listSize=100&amp;centralProdNm=&amp;expendObj=2.99.01&amp;page_no=2" xr:uid="{A8C2C1DB-D3B2-45C5-A147-5C1E29F64BE9}"/>
    <hyperlink ref="G2966" r:id="rId38" display="https://www.sicop.go.cr/moduloTcata/cata/gc/IM_GCJ_GIQ004.jsp?listSize=100&amp;expendObj=2.99.01&amp;centralProdNm=&amp;cateId=&amp;page_no=1" xr:uid="{EE74386E-F5FC-4F05-861E-6D95E1EF9896}"/>
    <hyperlink ref="G2959" r:id="rId39" display="https://www.sicop.go.cr/moduloTcata/cata/ct/IM_CTJ_GSQ101.jsp" xr:uid="{9CA038F1-8BE5-45D2-A7E7-5CEE3F998F9F}"/>
    <hyperlink ref="G3172" r:id="rId40" display="https://www.sicop.go.cr/moduloTcata/cata/ct/IM_CTJ_GSQ301.jsp?page_no=1" xr:uid="{926C25E5-44F8-4A66-8BBF-977495CC5A9C}"/>
    <hyperlink ref="G3173" r:id="rId41" display="https://www.sicop.go.cr/moduloTcata/cata/ct/IM_CTJ_GSQ301.jsp?formName=&amp;cateId=&amp;selgubun=all&amp;isCateNm=false&amp;cateNmKey=azucar&amp;cateIdKey=&amp;page_no=2" xr:uid="{7CB5EA05-BE6F-4EF2-A21E-EBF8012D4DDC}"/>
    <hyperlink ref="G3174" r:id="rId42" display="https://www.sicop.go.cr/moduloTcata/cata/ct/IM_CTJ_GSQ301.jsp?page_no=1" xr:uid="{EB8B070B-A0B5-4529-9E6A-534001BD26AC}"/>
    <hyperlink ref="G3674" r:id="rId43" display="javascript:js_prodDetail('2611171192117991')" xr:uid="{71389E55-00EF-44C3-AF19-024C6A84096A}"/>
    <hyperlink ref="G3680" r:id="rId44" display="https://www.sicop.go.cr/moduloTcata/cata/ct/IM_CTJ_CSQ101.jsp" xr:uid="{0AAEAE6E-8D67-45DF-9E20-4FA3437FADD2}"/>
  </hyperlinks>
  <pageMargins left="0.74803149606299213" right="0.74803149606299213" top="0.62992125984251968" bottom="0.27559055118110237" header="0" footer="0"/>
  <pageSetup paperSize="9" scale="68" orientation="portrait" r:id="rId45"/>
  <headerFooter alignWithMargins="0"/>
  <legacyDrawing r:id="rId4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60FF9-D6F3-44B1-97E9-3C7F0D87EA15}">
  <sheetPr codeName="Hoja3"/>
  <dimension ref="A1:L1197"/>
  <sheetViews>
    <sheetView zoomScale="70" zoomScaleNormal="70" workbookViewId="0"/>
  </sheetViews>
  <sheetFormatPr baseColWidth="10" defaultColWidth="11.42578125" defaultRowHeight="12.75" x14ac:dyDescent="0.2"/>
  <cols>
    <col min="1" max="1" width="14.85546875" customWidth="1"/>
    <col min="2" max="2" width="20" customWidth="1"/>
    <col min="3" max="3" width="17.85546875" customWidth="1"/>
    <col min="4" max="4" width="21.42578125" customWidth="1"/>
    <col min="5" max="5" width="20" bestFit="1" customWidth="1"/>
    <col min="7" max="7" width="19.140625" style="20" bestFit="1" customWidth="1"/>
    <col min="8" max="8" width="17.7109375" style="20" bestFit="1" customWidth="1"/>
    <col min="9" max="9" width="36" style="405" customWidth="1"/>
    <col min="12" max="12" width="30.5703125" customWidth="1"/>
  </cols>
  <sheetData>
    <row r="1" spans="1:12" ht="102" x14ac:dyDescent="0.2">
      <c r="A1" s="2" t="s">
        <v>9</v>
      </c>
      <c r="B1" s="2" t="s">
        <v>31</v>
      </c>
      <c r="C1" s="2" t="s">
        <v>10</v>
      </c>
      <c r="D1" s="2" t="s">
        <v>33</v>
      </c>
      <c r="E1" s="2" t="s">
        <v>1945</v>
      </c>
      <c r="F1" s="29" t="s">
        <v>29</v>
      </c>
      <c r="G1" s="29" t="s">
        <v>26</v>
      </c>
      <c r="H1" s="29" t="s">
        <v>27</v>
      </c>
      <c r="I1" s="29" t="s">
        <v>30</v>
      </c>
      <c r="J1" s="29" t="s">
        <v>32</v>
      </c>
      <c r="K1" s="2" t="s">
        <v>4</v>
      </c>
      <c r="L1" s="25" t="s">
        <v>5</v>
      </c>
    </row>
    <row r="2" spans="1:12" ht="89.25" x14ac:dyDescent="0.2">
      <c r="A2" s="3">
        <v>1531</v>
      </c>
      <c r="B2" s="61">
        <v>4040</v>
      </c>
      <c r="C2" s="219" t="s">
        <v>2073</v>
      </c>
      <c r="D2" s="61"/>
      <c r="E2" s="194"/>
      <c r="F2" s="3" t="s">
        <v>2132</v>
      </c>
      <c r="G2" s="61">
        <v>44</v>
      </c>
      <c r="H2" s="350">
        <v>50000</v>
      </c>
      <c r="I2" s="382" t="s">
        <v>4712</v>
      </c>
      <c r="J2" s="63">
        <v>45200</v>
      </c>
      <c r="K2" s="382">
        <v>344</v>
      </c>
      <c r="L2" s="174" t="s">
        <v>2282</v>
      </c>
    </row>
    <row r="3" spans="1:12" ht="114.75" x14ac:dyDescent="0.2">
      <c r="A3" s="3">
        <v>1535</v>
      </c>
      <c r="B3" s="61">
        <v>4040</v>
      </c>
      <c r="C3" s="219" t="s">
        <v>2077</v>
      </c>
      <c r="D3" s="61"/>
      <c r="E3" s="194"/>
      <c r="F3" s="3" t="s">
        <v>2132</v>
      </c>
      <c r="G3" s="61">
        <v>44</v>
      </c>
      <c r="H3" s="350">
        <v>158319</v>
      </c>
      <c r="I3" s="382" t="s">
        <v>693</v>
      </c>
      <c r="J3" s="63">
        <v>45261</v>
      </c>
      <c r="K3" s="382">
        <v>364</v>
      </c>
      <c r="L3" s="174" t="s">
        <v>2285</v>
      </c>
    </row>
    <row r="4" spans="1:12" ht="67.5" customHeight="1" x14ac:dyDescent="0.2">
      <c r="A4" s="3"/>
      <c r="B4" s="61"/>
      <c r="C4" s="219"/>
      <c r="D4" s="61"/>
      <c r="E4" s="194"/>
      <c r="F4" s="3"/>
      <c r="G4" s="61"/>
      <c r="H4" s="350">
        <f>SUM(H2:H3)</f>
        <v>208319</v>
      </c>
      <c r="I4" s="382"/>
      <c r="J4" s="63"/>
      <c r="K4" s="382"/>
      <c r="L4" s="174"/>
    </row>
    <row r="5" spans="1:12" ht="63.75" x14ac:dyDescent="0.2">
      <c r="A5" s="3">
        <v>1589</v>
      </c>
      <c r="B5" s="61">
        <v>4001</v>
      </c>
      <c r="C5" s="219" t="s">
        <v>2130</v>
      </c>
      <c r="D5" s="61"/>
      <c r="E5" s="194"/>
      <c r="F5" s="382" t="s">
        <v>163</v>
      </c>
      <c r="G5" s="61">
        <v>56</v>
      </c>
      <c r="H5" s="351">
        <v>308750</v>
      </c>
      <c r="I5" s="382" t="s">
        <v>5793</v>
      </c>
      <c r="J5" s="63">
        <v>45200</v>
      </c>
      <c r="K5" s="61">
        <v>403</v>
      </c>
      <c r="L5" s="380" t="s">
        <v>2296</v>
      </c>
    </row>
    <row r="6" spans="1:12" x14ac:dyDescent="0.2">
      <c r="A6" s="3">
        <v>2768</v>
      </c>
      <c r="B6" s="385">
        <v>2502</v>
      </c>
      <c r="C6" s="386" t="s">
        <v>3911</v>
      </c>
      <c r="D6" s="385" t="s">
        <v>3912</v>
      </c>
      <c r="E6" s="391"/>
      <c r="F6" s="391" t="s">
        <v>34</v>
      </c>
      <c r="G6" s="385">
        <v>1116</v>
      </c>
      <c r="H6" s="392">
        <v>100000</v>
      </c>
      <c r="I6" s="385" t="s">
        <v>693</v>
      </c>
      <c r="J6" s="393">
        <v>45200</v>
      </c>
      <c r="K6" s="389">
        <v>364</v>
      </c>
      <c r="L6" s="390" t="s">
        <v>3903</v>
      </c>
    </row>
    <row r="7" spans="1:12" x14ac:dyDescent="0.2">
      <c r="A7" s="3">
        <v>2769</v>
      </c>
      <c r="B7" s="385">
        <v>2502</v>
      </c>
      <c r="C7" s="386" t="s">
        <v>3913</v>
      </c>
      <c r="D7" s="385" t="s">
        <v>3912</v>
      </c>
      <c r="E7" s="391"/>
      <c r="F7" s="391" t="s">
        <v>34</v>
      </c>
      <c r="G7" s="385">
        <v>1116</v>
      </c>
      <c r="H7" s="392">
        <v>60000</v>
      </c>
      <c r="I7" s="385" t="s">
        <v>693</v>
      </c>
      <c r="J7" s="393">
        <v>45200</v>
      </c>
      <c r="K7" s="389">
        <v>364</v>
      </c>
      <c r="L7" s="390" t="s">
        <v>3903</v>
      </c>
    </row>
    <row r="8" spans="1:12" ht="51" x14ac:dyDescent="0.2">
      <c r="A8" s="3">
        <v>3423</v>
      </c>
      <c r="B8" s="310">
        <v>3230</v>
      </c>
      <c r="C8" s="219" t="s">
        <v>5144</v>
      </c>
      <c r="D8" s="311">
        <v>3</v>
      </c>
      <c r="E8" s="311"/>
      <c r="F8" s="310" t="s">
        <v>39</v>
      </c>
      <c r="G8" s="3">
        <v>4412</v>
      </c>
      <c r="H8" s="330">
        <v>68664.479999999996</v>
      </c>
      <c r="I8" s="311" t="s">
        <v>2186</v>
      </c>
      <c r="J8" s="313">
        <v>45231</v>
      </c>
      <c r="K8" s="382">
        <v>364</v>
      </c>
      <c r="L8" s="314" t="s">
        <v>5146</v>
      </c>
    </row>
    <row r="9" spans="1:12" ht="51" x14ac:dyDescent="0.2">
      <c r="A9" s="3">
        <v>3456</v>
      </c>
      <c r="B9" s="310">
        <v>3230</v>
      </c>
      <c r="C9" s="66" t="s">
        <v>5179</v>
      </c>
      <c r="D9" s="311">
        <v>6</v>
      </c>
      <c r="E9" s="311"/>
      <c r="F9" s="310" t="s">
        <v>39</v>
      </c>
      <c r="G9" s="3">
        <v>4412</v>
      </c>
      <c r="H9" s="330">
        <v>1715.04</v>
      </c>
      <c r="I9" s="311" t="s">
        <v>2186</v>
      </c>
      <c r="J9" s="313">
        <v>45231</v>
      </c>
      <c r="K9" s="382">
        <v>364</v>
      </c>
      <c r="L9" s="314" t="s">
        <v>5146</v>
      </c>
    </row>
    <row r="10" spans="1:12" ht="51" x14ac:dyDescent="0.2">
      <c r="A10" s="3">
        <v>3457</v>
      </c>
      <c r="B10" s="310">
        <v>3230</v>
      </c>
      <c r="C10" s="66" t="s">
        <v>5180</v>
      </c>
      <c r="D10" s="311">
        <v>12</v>
      </c>
      <c r="E10" s="311"/>
      <c r="F10" s="310" t="s">
        <v>39</v>
      </c>
      <c r="G10" s="3">
        <v>4412</v>
      </c>
      <c r="H10" s="330">
        <v>3132.3599999999997</v>
      </c>
      <c r="I10" s="311" t="s">
        <v>2186</v>
      </c>
      <c r="J10" s="313">
        <v>45231</v>
      </c>
      <c r="K10" s="382">
        <v>364</v>
      </c>
      <c r="L10" s="314" t="s">
        <v>5146</v>
      </c>
    </row>
    <row r="11" spans="1:12" ht="51" x14ac:dyDescent="0.2">
      <c r="A11" s="3">
        <v>3458</v>
      </c>
      <c r="B11" s="310">
        <v>3230</v>
      </c>
      <c r="C11" s="66" t="s">
        <v>5181</v>
      </c>
      <c r="D11" s="311">
        <v>12</v>
      </c>
      <c r="E11" s="311"/>
      <c r="F11" s="310" t="s">
        <v>39</v>
      </c>
      <c r="G11" s="3">
        <v>4412</v>
      </c>
      <c r="H11" s="330">
        <v>3308.6400000000003</v>
      </c>
      <c r="I11" s="311" t="s">
        <v>2186</v>
      </c>
      <c r="J11" s="313">
        <v>45231</v>
      </c>
      <c r="K11" s="382">
        <v>364</v>
      </c>
      <c r="L11" s="314" t="s">
        <v>5146</v>
      </c>
    </row>
    <row r="12" spans="1:12" ht="51" x14ac:dyDescent="0.2">
      <c r="A12" s="3">
        <v>3462</v>
      </c>
      <c r="B12" s="310">
        <v>3230</v>
      </c>
      <c r="C12" s="66" t="s">
        <v>5185</v>
      </c>
      <c r="D12" s="311">
        <v>12</v>
      </c>
      <c r="E12" s="311"/>
      <c r="F12" s="310" t="s">
        <v>39</v>
      </c>
      <c r="G12" s="3">
        <v>4412</v>
      </c>
      <c r="H12" s="330">
        <v>15600</v>
      </c>
      <c r="I12" s="311" t="s">
        <v>2186</v>
      </c>
      <c r="J12" s="313">
        <v>45231</v>
      </c>
      <c r="K12" s="382">
        <v>364</v>
      </c>
      <c r="L12" s="314" t="s">
        <v>5146</v>
      </c>
    </row>
    <row r="13" spans="1:12" ht="51" x14ac:dyDescent="0.2">
      <c r="A13" s="3">
        <v>3466</v>
      </c>
      <c r="B13" s="310">
        <v>3230</v>
      </c>
      <c r="C13" s="66" t="s">
        <v>5188</v>
      </c>
      <c r="D13" s="311">
        <v>35</v>
      </c>
      <c r="E13" s="311"/>
      <c r="F13" s="310" t="s">
        <v>39</v>
      </c>
      <c r="G13" s="3">
        <v>4412</v>
      </c>
      <c r="H13" s="330">
        <v>37856.699999999997</v>
      </c>
      <c r="I13" s="311" t="s">
        <v>2186</v>
      </c>
      <c r="J13" s="313">
        <v>45231</v>
      </c>
      <c r="K13" s="310">
        <v>364</v>
      </c>
      <c r="L13" s="314" t="s">
        <v>5146</v>
      </c>
    </row>
    <row r="14" spans="1:12" ht="51" x14ac:dyDescent="0.2">
      <c r="A14" s="3">
        <v>3467</v>
      </c>
      <c r="B14" s="310">
        <v>3230</v>
      </c>
      <c r="C14" s="66" t="s">
        <v>5189</v>
      </c>
      <c r="D14" s="311">
        <v>2</v>
      </c>
      <c r="E14" s="311"/>
      <c r="F14" s="310" t="s">
        <v>39</v>
      </c>
      <c r="G14" s="3">
        <v>4412</v>
      </c>
      <c r="H14" s="330">
        <v>2840</v>
      </c>
      <c r="I14" s="311" t="s">
        <v>2186</v>
      </c>
      <c r="J14" s="313">
        <v>45231</v>
      </c>
      <c r="K14" s="310">
        <v>364</v>
      </c>
      <c r="L14" s="314" t="s">
        <v>5146</v>
      </c>
    </row>
    <row r="15" spans="1:12" ht="51" x14ac:dyDescent="0.2">
      <c r="A15" s="3">
        <v>3468</v>
      </c>
      <c r="B15" s="310">
        <v>3230</v>
      </c>
      <c r="C15" s="66" t="s">
        <v>5190</v>
      </c>
      <c r="D15" s="311">
        <v>6</v>
      </c>
      <c r="E15" s="311"/>
      <c r="F15" s="310" t="s">
        <v>39</v>
      </c>
      <c r="G15" s="3">
        <v>4412</v>
      </c>
      <c r="H15" s="330">
        <v>5948.91</v>
      </c>
      <c r="I15" s="311" t="s">
        <v>2186</v>
      </c>
      <c r="J15" s="313">
        <v>45231</v>
      </c>
      <c r="K15" s="310">
        <v>364</v>
      </c>
      <c r="L15" s="314" t="s">
        <v>5146</v>
      </c>
    </row>
    <row r="16" spans="1:12" ht="51" x14ac:dyDescent="0.2">
      <c r="A16" s="3">
        <v>3470</v>
      </c>
      <c r="B16" s="310">
        <v>3230</v>
      </c>
      <c r="C16" s="66" t="s">
        <v>5193</v>
      </c>
      <c r="D16" s="311">
        <v>5</v>
      </c>
      <c r="E16" s="311"/>
      <c r="F16" s="310" t="s">
        <v>39</v>
      </c>
      <c r="G16" s="3">
        <v>4412</v>
      </c>
      <c r="H16" s="330">
        <v>32553.53</v>
      </c>
      <c r="I16" s="311" t="s">
        <v>2146</v>
      </c>
      <c r="J16" s="313">
        <v>45231</v>
      </c>
      <c r="K16" s="310">
        <v>350</v>
      </c>
      <c r="L16" s="314" t="s">
        <v>5146</v>
      </c>
    </row>
    <row r="17" spans="1:12" ht="51" x14ac:dyDescent="0.2">
      <c r="A17" s="3">
        <v>3471</v>
      </c>
      <c r="B17" s="310">
        <v>3230</v>
      </c>
      <c r="C17" s="66" t="s">
        <v>5194</v>
      </c>
      <c r="D17" s="311">
        <v>2</v>
      </c>
      <c r="E17" s="311"/>
      <c r="F17" s="310" t="s">
        <v>39</v>
      </c>
      <c r="G17" s="3">
        <v>4412</v>
      </c>
      <c r="H17" s="330">
        <v>45000</v>
      </c>
      <c r="I17" s="311" t="s">
        <v>2186</v>
      </c>
      <c r="J17" s="313">
        <v>45231</v>
      </c>
      <c r="K17" s="310">
        <v>364</v>
      </c>
      <c r="L17" s="314" t="s">
        <v>5146</v>
      </c>
    </row>
    <row r="18" spans="1:12" ht="51" x14ac:dyDescent="0.2">
      <c r="A18" s="3">
        <v>3472</v>
      </c>
      <c r="B18" s="310">
        <v>3230</v>
      </c>
      <c r="C18" s="66" t="s">
        <v>5195</v>
      </c>
      <c r="D18" s="311">
        <v>2</v>
      </c>
      <c r="E18" s="311"/>
      <c r="F18" s="310" t="s">
        <v>39</v>
      </c>
      <c r="G18" s="3">
        <v>4412</v>
      </c>
      <c r="H18" s="330">
        <v>2677.5</v>
      </c>
      <c r="I18" s="311" t="s">
        <v>2186</v>
      </c>
      <c r="J18" s="313">
        <v>45231</v>
      </c>
      <c r="K18" s="310">
        <v>364</v>
      </c>
      <c r="L18" s="314" t="s">
        <v>5146</v>
      </c>
    </row>
    <row r="19" spans="1:12" ht="51" x14ac:dyDescent="0.2">
      <c r="A19" s="3">
        <v>3473</v>
      </c>
      <c r="B19" s="310">
        <v>3230</v>
      </c>
      <c r="C19" s="66" t="s">
        <v>5196</v>
      </c>
      <c r="D19" s="315">
        <v>4.5</v>
      </c>
      <c r="E19" s="315"/>
      <c r="F19" s="310" t="s">
        <v>39</v>
      </c>
      <c r="G19" s="3">
        <v>4412</v>
      </c>
      <c r="H19" s="330">
        <v>12577.5</v>
      </c>
      <c r="I19" s="311" t="s">
        <v>2186</v>
      </c>
      <c r="J19" s="313">
        <v>45231</v>
      </c>
      <c r="K19" s="310">
        <v>364</v>
      </c>
      <c r="L19" s="314" t="s">
        <v>5146</v>
      </c>
    </row>
    <row r="20" spans="1:12" ht="51" x14ac:dyDescent="0.2">
      <c r="A20" s="3">
        <v>3474</v>
      </c>
      <c r="B20" s="310">
        <v>3230</v>
      </c>
      <c r="C20" s="66" t="s">
        <v>5197</v>
      </c>
      <c r="D20" s="315">
        <v>2</v>
      </c>
      <c r="E20" s="315"/>
      <c r="F20" s="310" t="s">
        <v>39</v>
      </c>
      <c r="G20" s="3">
        <v>4412</v>
      </c>
      <c r="H20" s="330">
        <v>2541.6475</v>
      </c>
      <c r="I20" s="311" t="s">
        <v>2186</v>
      </c>
      <c r="J20" s="313">
        <v>45231</v>
      </c>
      <c r="K20" s="310">
        <v>364</v>
      </c>
      <c r="L20" s="314" t="s">
        <v>5146</v>
      </c>
    </row>
    <row r="21" spans="1:12" ht="51" x14ac:dyDescent="0.2">
      <c r="A21" s="3">
        <v>3475</v>
      </c>
      <c r="B21" s="310">
        <v>3230</v>
      </c>
      <c r="C21" s="66" t="s">
        <v>5198</v>
      </c>
      <c r="D21" s="315">
        <v>23.5</v>
      </c>
      <c r="E21" s="315"/>
      <c r="F21" s="310" t="s">
        <v>39</v>
      </c>
      <c r="G21" s="3">
        <v>4412</v>
      </c>
      <c r="H21" s="330">
        <v>854.68499999999995</v>
      </c>
      <c r="I21" s="311" t="s">
        <v>2186</v>
      </c>
      <c r="J21" s="313">
        <v>45231</v>
      </c>
      <c r="K21" s="382">
        <v>364</v>
      </c>
      <c r="L21" s="314" t="s">
        <v>5146</v>
      </c>
    </row>
    <row r="22" spans="1:12" ht="51" x14ac:dyDescent="0.2">
      <c r="A22" s="3">
        <v>3476</v>
      </c>
      <c r="B22" s="310">
        <v>3230</v>
      </c>
      <c r="C22" s="66" t="s">
        <v>5199</v>
      </c>
      <c r="D22" s="311">
        <v>3</v>
      </c>
      <c r="E22" s="311"/>
      <c r="F22" s="310" t="s">
        <v>39</v>
      </c>
      <c r="G22" s="3">
        <v>4412</v>
      </c>
      <c r="H22" s="330">
        <v>2205</v>
      </c>
      <c r="I22" s="311" t="s">
        <v>2186</v>
      </c>
      <c r="J22" s="313">
        <v>45231</v>
      </c>
      <c r="K22" s="310">
        <v>364</v>
      </c>
      <c r="L22" s="314" t="s">
        <v>5146</v>
      </c>
    </row>
    <row r="23" spans="1:12" ht="51" x14ac:dyDescent="0.2">
      <c r="A23" s="3">
        <v>3477</v>
      </c>
      <c r="B23" s="310">
        <v>3230</v>
      </c>
      <c r="C23" s="66" t="s">
        <v>5200</v>
      </c>
      <c r="D23" s="311">
        <v>4</v>
      </c>
      <c r="E23" s="311"/>
      <c r="F23" s="310" t="s">
        <v>39</v>
      </c>
      <c r="G23" s="3">
        <v>4412</v>
      </c>
      <c r="H23" s="330">
        <v>20000</v>
      </c>
      <c r="I23" s="311" t="s">
        <v>2186</v>
      </c>
      <c r="J23" s="313">
        <v>45231</v>
      </c>
      <c r="K23" s="310">
        <v>364</v>
      </c>
      <c r="L23" s="314" t="s">
        <v>5146</v>
      </c>
    </row>
    <row r="24" spans="1:12" ht="51" x14ac:dyDescent="0.2">
      <c r="A24" s="3">
        <v>3478</v>
      </c>
      <c r="B24" s="310">
        <v>3230</v>
      </c>
      <c r="C24" s="66" t="s">
        <v>5201</v>
      </c>
      <c r="D24" s="311">
        <v>7</v>
      </c>
      <c r="E24" s="311"/>
      <c r="F24" s="310" t="s">
        <v>39</v>
      </c>
      <c r="G24" s="3">
        <v>4412</v>
      </c>
      <c r="H24" s="330">
        <v>5026</v>
      </c>
      <c r="I24" s="311" t="s">
        <v>2186</v>
      </c>
      <c r="J24" s="313">
        <v>45231</v>
      </c>
      <c r="K24" s="310">
        <v>364</v>
      </c>
      <c r="L24" s="314" t="s">
        <v>5146</v>
      </c>
    </row>
    <row r="25" spans="1:12" ht="51" x14ac:dyDescent="0.2">
      <c r="A25" s="3">
        <v>3479</v>
      </c>
      <c r="B25" s="310">
        <v>3230</v>
      </c>
      <c r="C25" s="66" t="s">
        <v>5202</v>
      </c>
      <c r="D25" s="311">
        <v>2</v>
      </c>
      <c r="E25" s="311"/>
      <c r="F25" s="310" t="s">
        <v>39</v>
      </c>
      <c r="G25" s="3">
        <v>4412</v>
      </c>
      <c r="H25" s="330">
        <v>21300</v>
      </c>
      <c r="I25" s="311" t="s">
        <v>2186</v>
      </c>
      <c r="J25" s="313">
        <v>45231</v>
      </c>
      <c r="K25" s="310">
        <v>364</v>
      </c>
      <c r="L25" s="314" t="s">
        <v>5146</v>
      </c>
    </row>
    <row r="26" spans="1:12" ht="51" x14ac:dyDescent="0.2">
      <c r="A26" s="3">
        <v>3480</v>
      </c>
      <c r="B26" s="310">
        <v>3230</v>
      </c>
      <c r="C26" s="66" t="s">
        <v>5203</v>
      </c>
      <c r="D26" s="311">
        <v>10</v>
      </c>
      <c r="E26" s="311"/>
      <c r="F26" s="310" t="s">
        <v>39</v>
      </c>
      <c r="G26" s="3">
        <v>4412</v>
      </c>
      <c r="H26" s="330">
        <v>9870</v>
      </c>
      <c r="I26" s="311" t="s">
        <v>2186</v>
      </c>
      <c r="J26" s="313">
        <v>45231</v>
      </c>
      <c r="K26" s="310">
        <v>364</v>
      </c>
      <c r="L26" s="314" t="s">
        <v>5146</v>
      </c>
    </row>
    <row r="27" spans="1:12" ht="51" x14ac:dyDescent="0.2">
      <c r="A27" s="3">
        <v>3481</v>
      </c>
      <c r="B27" s="310">
        <v>3230</v>
      </c>
      <c r="C27" s="66" t="s">
        <v>5204</v>
      </c>
      <c r="D27" s="311">
        <v>10</v>
      </c>
      <c r="E27" s="311"/>
      <c r="F27" s="310" t="s">
        <v>39</v>
      </c>
      <c r="G27" s="3">
        <v>4412</v>
      </c>
      <c r="H27" s="330">
        <v>9870</v>
      </c>
      <c r="I27" s="311" t="s">
        <v>2186</v>
      </c>
      <c r="J27" s="313">
        <v>45231</v>
      </c>
      <c r="K27" s="310">
        <v>364</v>
      </c>
      <c r="L27" s="314" t="s">
        <v>5146</v>
      </c>
    </row>
    <row r="28" spans="1:12" ht="51" x14ac:dyDescent="0.2">
      <c r="A28" s="3">
        <v>3482</v>
      </c>
      <c r="B28" s="310">
        <v>3230</v>
      </c>
      <c r="C28" s="66" t="s">
        <v>5205</v>
      </c>
      <c r="D28" s="311">
        <v>10</v>
      </c>
      <c r="E28" s="311"/>
      <c r="F28" s="310" t="s">
        <v>39</v>
      </c>
      <c r="G28" s="3">
        <v>4412</v>
      </c>
      <c r="H28" s="330">
        <v>29775</v>
      </c>
      <c r="I28" s="311" t="s">
        <v>2186</v>
      </c>
      <c r="J28" s="313">
        <v>45231</v>
      </c>
      <c r="K28" s="382">
        <v>364</v>
      </c>
      <c r="L28" s="314" t="s">
        <v>5146</v>
      </c>
    </row>
    <row r="29" spans="1:12" ht="51" x14ac:dyDescent="0.2">
      <c r="A29" s="3">
        <v>3483</v>
      </c>
      <c r="B29" s="310">
        <v>3230</v>
      </c>
      <c r="C29" s="66" t="s">
        <v>5206</v>
      </c>
      <c r="D29" s="315">
        <v>15</v>
      </c>
      <c r="E29" s="315"/>
      <c r="F29" s="310" t="s">
        <v>39</v>
      </c>
      <c r="G29" s="3">
        <v>4412</v>
      </c>
      <c r="H29" s="330">
        <v>29775</v>
      </c>
      <c r="I29" s="311" t="s">
        <v>2186</v>
      </c>
      <c r="J29" s="313">
        <v>45231</v>
      </c>
      <c r="K29" s="382">
        <v>364</v>
      </c>
      <c r="L29" s="314" t="s">
        <v>5146</v>
      </c>
    </row>
    <row r="30" spans="1:12" x14ac:dyDescent="0.2">
      <c r="H30" s="357">
        <f>SUM(H8:H29)</f>
        <v>363091.99249999993</v>
      </c>
    </row>
    <row r="31" spans="1:12" ht="76.5" x14ac:dyDescent="0.2">
      <c r="A31" s="3">
        <v>1320</v>
      </c>
      <c r="B31" s="61">
        <v>4170</v>
      </c>
      <c r="C31" s="219" t="s">
        <v>1974</v>
      </c>
      <c r="D31" s="61"/>
      <c r="E31" s="194"/>
      <c r="F31" s="382" t="s">
        <v>2137</v>
      </c>
      <c r="G31" s="382">
        <v>5020</v>
      </c>
      <c r="H31" s="381">
        <v>50000</v>
      </c>
      <c r="I31" s="382" t="s">
        <v>720</v>
      </c>
      <c r="J31" s="63">
        <v>45200</v>
      </c>
      <c r="K31" s="382">
        <v>374</v>
      </c>
      <c r="L31" s="66" t="s">
        <v>2217</v>
      </c>
    </row>
    <row r="32" spans="1:12" ht="58.5" customHeight="1" x14ac:dyDescent="0.2">
      <c r="A32" s="3">
        <v>1394</v>
      </c>
      <c r="B32" s="61">
        <v>4180</v>
      </c>
      <c r="C32" s="219" t="s">
        <v>1974</v>
      </c>
      <c r="D32" s="61"/>
      <c r="E32" s="194"/>
      <c r="F32" s="382" t="s">
        <v>2137</v>
      </c>
      <c r="G32" s="382">
        <v>5020</v>
      </c>
      <c r="H32" s="355">
        <v>200000</v>
      </c>
      <c r="I32" s="382" t="s">
        <v>720</v>
      </c>
      <c r="J32" s="63">
        <v>45200</v>
      </c>
      <c r="K32" s="382">
        <v>374</v>
      </c>
      <c r="L32" s="66"/>
    </row>
    <row r="33" spans="1:12" ht="51" customHeight="1" x14ac:dyDescent="0.2">
      <c r="A33" s="3">
        <v>1504</v>
      </c>
      <c r="B33" s="61">
        <v>4150</v>
      </c>
      <c r="C33" s="219" t="s">
        <v>1974</v>
      </c>
      <c r="D33" s="61"/>
      <c r="E33" s="194"/>
      <c r="F33" s="382" t="s">
        <v>2137</v>
      </c>
      <c r="G33" s="382">
        <v>5020</v>
      </c>
      <c r="H33" s="381">
        <v>500000</v>
      </c>
      <c r="I33" s="382" t="s">
        <v>720</v>
      </c>
      <c r="J33" s="63">
        <v>45200</v>
      </c>
      <c r="K33" s="382">
        <v>374</v>
      </c>
      <c r="L33" s="380"/>
    </row>
    <row r="34" spans="1:12" x14ac:dyDescent="0.2">
      <c r="H34" s="356">
        <f>SUM(H31:H33)</f>
        <v>750000</v>
      </c>
    </row>
    <row r="35" spans="1:12" ht="38.25" x14ac:dyDescent="0.2">
      <c r="A35" s="3">
        <v>2825</v>
      </c>
      <c r="B35" s="385">
        <v>2502</v>
      </c>
      <c r="C35" s="394" t="s">
        <v>4045</v>
      </c>
      <c r="D35" s="395" t="s">
        <v>3829</v>
      </c>
      <c r="E35" s="395"/>
      <c r="F35" s="395" t="s">
        <v>3960</v>
      </c>
      <c r="G35" s="395">
        <v>5031</v>
      </c>
      <c r="H35" s="396">
        <v>100000</v>
      </c>
      <c r="I35" s="395" t="s">
        <v>693</v>
      </c>
      <c r="J35" s="388">
        <v>45200</v>
      </c>
      <c r="K35" s="389">
        <v>364</v>
      </c>
      <c r="L35" s="390" t="s">
        <v>4046</v>
      </c>
    </row>
    <row r="36" spans="1:12" ht="147" customHeight="1" x14ac:dyDescent="0.2">
      <c r="A36" s="3">
        <v>1290</v>
      </c>
      <c r="B36" s="3">
        <v>4240</v>
      </c>
      <c r="C36" s="212" t="s">
        <v>2131</v>
      </c>
      <c r="D36" s="3"/>
      <c r="E36" s="194"/>
      <c r="F36" s="3" t="s">
        <v>2132</v>
      </c>
      <c r="G36" s="3">
        <v>6413</v>
      </c>
      <c r="H36" s="349">
        <v>177000000</v>
      </c>
      <c r="I36" s="3" t="s">
        <v>2133</v>
      </c>
      <c r="J36" s="72">
        <v>45200</v>
      </c>
      <c r="K36" s="3">
        <v>216</v>
      </c>
      <c r="L36" s="348" t="s">
        <v>5789</v>
      </c>
    </row>
    <row r="37" spans="1:12" ht="38.25" x14ac:dyDescent="0.2">
      <c r="A37" s="3">
        <v>2787</v>
      </c>
      <c r="B37" s="385">
        <v>2502</v>
      </c>
      <c r="C37" s="386" t="s">
        <v>3953</v>
      </c>
      <c r="D37" s="385" t="s">
        <v>3837</v>
      </c>
      <c r="E37" s="391"/>
      <c r="F37" s="391" t="s">
        <v>34</v>
      </c>
      <c r="G37" s="385">
        <v>101520</v>
      </c>
      <c r="H37" s="392">
        <v>1300000</v>
      </c>
      <c r="I37" s="385"/>
      <c r="J37" s="393">
        <v>45170</v>
      </c>
      <c r="K37" s="389">
        <v>369</v>
      </c>
      <c r="L37" s="390" t="s">
        <v>3954</v>
      </c>
    </row>
    <row r="38" spans="1:12" ht="30.75" customHeight="1" x14ac:dyDescent="0.2">
      <c r="A38" s="3">
        <v>2795</v>
      </c>
      <c r="B38" s="395">
        <v>2502</v>
      </c>
      <c r="C38" s="394" t="s">
        <v>3974</v>
      </c>
      <c r="D38" s="395" t="s">
        <v>3975</v>
      </c>
      <c r="E38" s="395"/>
      <c r="F38" s="395" t="s">
        <v>3960</v>
      </c>
      <c r="G38" s="395">
        <v>101716</v>
      </c>
      <c r="H38" s="397">
        <v>100000</v>
      </c>
      <c r="I38" s="395" t="s">
        <v>3818</v>
      </c>
      <c r="J38" s="388">
        <v>45200</v>
      </c>
      <c r="K38" s="389">
        <v>278</v>
      </c>
      <c r="L38" s="398" t="s">
        <v>3976</v>
      </c>
    </row>
    <row r="39" spans="1:12" ht="73.5" customHeight="1" x14ac:dyDescent="0.2">
      <c r="A39" s="3">
        <v>2797</v>
      </c>
      <c r="B39" s="395">
        <v>2502</v>
      </c>
      <c r="C39" s="394" t="s">
        <v>3979</v>
      </c>
      <c r="D39" s="395">
        <v>2</v>
      </c>
      <c r="E39" s="395"/>
      <c r="F39" s="395" t="s">
        <v>3960</v>
      </c>
      <c r="G39" s="385">
        <v>101716</v>
      </c>
      <c r="H39" s="397">
        <v>200000</v>
      </c>
      <c r="I39" s="395" t="s">
        <v>3818</v>
      </c>
      <c r="J39" s="388">
        <v>45200</v>
      </c>
      <c r="K39" s="389">
        <v>278</v>
      </c>
      <c r="L39" s="399" t="s">
        <v>3980</v>
      </c>
    </row>
    <row r="40" spans="1:12" ht="38.25" x14ac:dyDescent="0.2">
      <c r="A40" s="3">
        <v>2750</v>
      </c>
      <c r="B40" s="385">
        <v>2502</v>
      </c>
      <c r="C40" s="386" t="s">
        <v>3870</v>
      </c>
      <c r="D40" s="385" t="s">
        <v>3871</v>
      </c>
      <c r="E40" s="391"/>
      <c r="F40" s="391" t="s">
        <v>34</v>
      </c>
      <c r="G40" s="385">
        <v>111016</v>
      </c>
      <c r="H40" s="392">
        <v>75000</v>
      </c>
      <c r="I40" s="385" t="s">
        <v>35</v>
      </c>
      <c r="J40" s="393">
        <v>45200</v>
      </c>
      <c r="K40" s="389">
        <v>314</v>
      </c>
      <c r="L40" s="390" t="s">
        <v>3872</v>
      </c>
    </row>
    <row r="41" spans="1:12" ht="38.25" x14ac:dyDescent="0.2">
      <c r="A41" s="3">
        <v>2751</v>
      </c>
      <c r="B41" s="385">
        <v>2502</v>
      </c>
      <c r="C41" s="386" t="s">
        <v>3873</v>
      </c>
      <c r="D41" s="385" t="s">
        <v>3874</v>
      </c>
      <c r="E41" s="391"/>
      <c r="F41" s="391" t="s">
        <v>34</v>
      </c>
      <c r="G41" s="385">
        <v>111016</v>
      </c>
      <c r="H41" s="392">
        <v>100000</v>
      </c>
      <c r="I41" s="385" t="s">
        <v>35</v>
      </c>
      <c r="J41" s="393">
        <v>45200</v>
      </c>
      <c r="K41" s="389">
        <v>314</v>
      </c>
      <c r="L41" s="390" t="s">
        <v>3875</v>
      </c>
    </row>
    <row r="42" spans="1:12" ht="51" x14ac:dyDescent="0.2">
      <c r="A42" s="3">
        <v>2721</v>
      </c>
      <c r="B42" s="385">
        <v>2502</v>
      </c>
      <c r="C42" s="386" t="s">
        <v>3775</v>
      </c>
      <c r="D42" s="385" t="s">
        <v>3776</v>
      </c>
      <c r="E42" s="391"/>
      <c r="F42" s="391" t="s">
        <v>34</v>
      </c>
      <c r="G42" s="385">
        <v>111116</v>
      </c>
      <c r="H42" s="392">
        <v>25000</v>
      </c>
      <c r="I42" s="385" t="s">
        <v>2141</v>
      </c>
      <c r="J42" s="393">
        <v>45200</v>
      </c>
      <c r="K42" s="389">
        <v>309</v>
      </c>
      <c r="L42" s="390" t="s">
        <v>3777</v>
      </c>
    </row>
    <row r="43" spans="1:12" ht="38.25" x14ac:dyDescent="0.2">
      <c r="A43" s="3">
        <v>1472</v>
      </c>
      <c r="B43" s="61">
        <v>4150</v>
      </c>
      <c r="C43" s="219" t="s">
        <v>2045</v>
      </c>
      <c r="D43" s="61"/>
      <c r="E43" s="194"/>
      <c r="F43" s="382" t="s">
        <v>2137</v>
      </c>
      <c r="G43" s="382">
        <v>111216</v>
      </c>
      <c r="H43" s="381">
        <v>30000</v>
      </c>
      <c r="I43" s="382" t="s">
        <v>495</v>
      </c>
      <c r="J43" s="63">
        <v>45200</v>
      </c>
      <c r="K43" s="382">
        <v>319</v>
      </c>
      <c r="L43" s="380" t="s">
        <v>2260</v>
      </c>
    </row>
    <row r="44" spans="1:12" x14ac:dyDescent="0.2">
      <c r="A44" s="3">
        <v>1547</v>
      </c>
      <c r="B44" s="61">
        <v>2702</v>
      </c>
      <c r="C44" s="219" t="s">
        <v>2089</v>
      </c>
      <c r="D44" s="61"/>
      <c r="E44" s="194"/>
      <c r="F44" s="61" t="s">
        <v>2132</v>
      </c>
      <c r="G44" s="20">
        <v>111216</v>
      </c>
      <c r="H44" s="350">
        <v>20000</v>
      </c>
      <c r="I44" s="61" t="s">
        <v>495</v>
      </c>
      <c r="J44" s="63">
        <v>45200</v>
      </c>
      <c r="K44" s="382">
        <v>319</v>
      </c>
      <c r="L44" s="380" t="s">
        <v>2278</v>
      </c>
    </row>
    <row r="45" spans="1:12" ht="51" x14ac:dyDescent="0.2">
      <c r="A45" s="3">
        <v>3448</v>
      </c>
      <c r="B45" s="310">
        <v>3230</v>
      </c>
      <c r="C45" s="66" t="s">
        <v>5170</v>
      </c>
      <c r="D45" s="311">
        <v>6</v>
      </c>
      <c r="E45" s="311"/>
      <c r="F45" s="310" t="s">
        <v>39</v>
      </c>
      <c r="G45" s="3">
        <v>121815</v>
      </c>
      <c r="H45" s="330">
        <v>21402</v>
      </c>
      <c r="I45" s="311" t="s">
        <v>4711</v>
      </c>
      <c r="J45" s="313">
        <v>45231</v>
      </c>
      <c r="K45" s="382">
        <v>278</v>
      </c>
      <c r="L45" s="314" t="s">
        <v>5138</v>
      </c>
    </row>
    <row r="46" spans="1:12" ht="51" x14ac:dyDescent="0.2">
      <c r="A46" s="3">
        <v>2775</v>
      </c>
      <c r="B46" s="385">
        <v>2502</v>
      </c>
      <c r="C46" s="386" t="s">
        <v>3927</v>
      </c>
      <c r="D46" s="385" t="s">
        <v>3821</v>
      </c>
      <c r="E46" s="391"/>
      <c r="F46" s="391" t="s">
        <v>34</v>
      </c>
      <c r="G46" s="385">
        <v>131110</v>
      </c>
      <c r="H46" s="392">
        <v>100000</v>
      </c>
      <c r="I46" s="385" t="s">
        <v>693</v>
      </c>
      <c r="J46" s="393">
        <v>45200</v>
      </c>
      <c r="K46" s="389">
        <v>364</v>
      </c>
      <c r="L46" s="390" t="s">
        <v>5790</v>
      </c>
    </row>
    <row r="47" spans="1:12" ht="51" x14ac:dyDescent="0.2">
      <c r="A47" s="3">
        <v>2798</v>
      </c>
      <c r="B47" s="395">
        <v>2502</v>
      </c>
      <c r="C47" s="394" t="s">
        <v>3981</v>
      </c>
      <c r="D47" s="395">
        <v>5</v>
      </c>
      <c r="E47" s="395"/>
      <c r="F47" s="395" t="s">
        <v>3960</v>
      </c>
      <c r="G47" s="395">
        <v>131110</v>
      </c>
      <c r="H47" s="397">
        <v>100000</v>
      </c>
      <c r="I47" s="395" t="s">
        <v>3818</v>
      </c>
      <c r="J47" s="388">
        <v>45200</v>
      </c>
      <c r="K47" s="389">
        <v>278</v>
      </c>
      <c r="L47" s="399" t="s">
        <v>5791</v>
      </c>
    </row>
    <row r="48" spans="1:12" ht="38.25" x14ac:dyDescent="0.2">
      <c r="A48" s="3">
        <v>1279</v>
      </c>
      <c r="B48" s="176">
        <v>3210</v>
      </c>
      <c r="C48" s="216" t="s">
        <v>1936</v>
      </c>
      <c r="D48" s="61">
        <v>20</v>
      </c>
      <c r="E48" s="194" t="s">
        <v>44</v>
      </c>
      <c r="F48" s="3" t="s">
        <v>39</v>
      </c>
      <c r="G48" s="61">
        <v>141115</v>
      </c>
      <c r="H48" s="353">
        <v>22600</v>
      </c>
      <c r="I48" s="176" t="s">
        <v>1901</v>
      </c>
      <c r="J48" s="178" t="s">
        <v>116</v>
      </c>
      <c r="K48" s="382">
        <v>350</v>
      </c>
      <c r="L48" s="180" t="s">
        <v>1709</v>
      </c>
    </row>
    <row r="49" spans="1:12" ht="38.25" x14ac:dyDescent="0.2">
      <c r="A49" s="3">
        <v>1830</v>
      </c>
      <c r="B49" s="179">
        <v>6224</v>
      </c>
      <c r="C49" s="230" t="s">
        <v>2681</v>
      </c>
      <c r="D49" s="179">
        <v>1</v>
      </c>
      <c r="E49" s="179"/>
      <c r="F49" s="179" t="s">
        <v>5792</v>
      </c>
      <c r="G49" s="179">
        <v>151117</v>
      </c>
      <c r="H49" s="49">
        <v>30000</v>
      </c>
      <c r="I49" s="188" t="s">
        <v>4710</v>
      </c>
      <c r="J49" s="237">
        <v>45008</v>
      </c>
      <c r="K49" s="382">
        <v>269</v>
      </c>
      <c r="L49" s="231" t="s">
        <v>5811</v>
      </c>
    </row>
    <row r="50" spans="1:12" ht="76.5" x14ac:dyDescent="0.2">
      <c r="A50" s="3">
        <v>2794</v>
      </c>
      <c r="B50" s="395">
        <v>2502</v>
      </c>
      <c r="C50" s="394" t="s">
        <v>3971</v>
      </c>
      <c r="D50" s="395">
        <v>25</v>
      </c>
      <c r="E50" s="395"/>
      <c r="F50" s="395" t="s">
        <v>3960</v>
      </c>
      <c r="G50" s="385">
        <v>151218</v>
      </c>
      <c r="H50" s="397">
        <v>250000</v>
      </c>
      <c r="I50" s="395" t="s">
        <v>3972</v>
      </c>
      <c r="J50" s="388">
        <v>45200</v>
      </c>
      <c r="K50" s="389">
        <v>278</v>
      </c>
      <c r="L50" s="399" t="s">
        <v>3973</v>
      </c>
    </row>
    <row r="51" spans="1:12" ht="51" x14ac:dyDescent="0.2">
      <c r="A51" s="3">
        <v>3449</v>
      </c>
      <c r="B51" s="310">
        <v>3230</v>
      </c>
      <c r="C51" s="66" t="s">
        <v>5171</v>
      </c>
      <c r="D51" s="311">
        <v>1</v>
      </c>
      <c r="E51" s="311"/>
      <c r="F51" s="310" t="s">
        <v>39</v>
      </c>
      <c r="G51" s="3">
        <v>151219</v>
      </c>
      <c r="H51" s="330">
        <v>2285</v>
      </c>
      <c r="I51" s="311" t="s">
        <v>4711</v>
      </c>
      <c r="J51" s="313">
        <v>45231</v>
      </c>
      <c r="K51" s="382">
        <v>278</v>
      </c>
      <c r="L51" s="314" t="s">
        <v>5138</v>
      </c>
    </row>
    <row r="52" spans="1:12" ht="63.75" x14ac:dyDescent="0.2">
      <c r="A52" s="3">
        <v>1567</v>
      </c>
      <c r="B52" s="61">
        <v>4001</v>
      </c>
      <c r="C52" s="219" t="s">
        <v>2109</v>
      </c>
      <c r="D52" s="61"/>
      <c r="E52" s="194"/>
      <c r="F52" s="382" t="s">
        <v>163</v>
      </c>
      <c r="G52" s="61">
        <v>201117</v>
      </c>
      <c r="H52" s="351">
        <v>1425000</v>
      </c>
      <c r="I52" s="382" t="s">
        <v>724</v>
      </c>
      <c r="J52" s="63">
        <v>45200</v>
      </c>
      <c r="K52" s="61">
        <v>413</v>
      </c>
      <c r="L52" s="380" t="s">
        <v>2296</v>
      </c>
    </row>
    <row r="53" spans="1:12" ht="102" x14ac:dyDescent="0.2">
      <c r="A53" s="3">
        <v>1306</v>
      </c>
      <c r="B53" s="61">
        <v>4170</v>
      </c>
      <c r="C53" s="219" t="s">
        <v>1962</v>
      </c>
      <c r="D53" s="61"/>
      <c r="E53" s="194"/>
      <c r="F53" s="382" t="s">
        <v>2137</v>
      </c>
      <c r="G53" s="382">
        <v>201216</v>
      </c>
      <c r="H53" s="381">
        <v>20000</v>
      </c>
      <c r="I53" s="382" t="s">
        <v>35</v>
      </c>
      <c r="J53" s="63">
        <v>45200</v>
      </c>
      <c r="K53" s="382">
        <v>314</v>
      </c>
      <c r="L53" s="66" t="s">
        <v>2208</v>
      </c>
    </row>
    <row r="54" spans="1:12" ht="25.5" x14ac:dyDescent="0.2">
      <c r="A54" s="3">
        <v>1348</v>
      </c>
      <c r="B54" s="61">
        <v>4180</v>
      </c>
      <c r="C54" s="219" t="s">
        <v>1962</v>
      </c>
      <c r="D54" s="61"/>
      <c r="E54" s="194"/>
      <c r="F54" s="382" t="s">
        <v>2137</v>
      </c>
      <c r="G54" s="382">
        <v>201216</v>
      </c>
      <c r="H54" s="355">
        <v>50000</v>
      </c>
      <c r="I54" s="382" t="s">
        <v>35</v>
      </c>
      <c r="J54" s="63">
        <v>45200</v>
      </c>
      <c r="K54" s="382">
        <v>314</v>
      </c>
      <c r="L54" s="66"/>
    </row>
    <row r="55" spans="1:12" ht="165.75" x14ac:dyDescent="0.2">
      <c r="A55" s="3">
        <v>1414</v>
      </c>
      <c r="B55" s="61">
        <v>4160</v>
      </c>
      <c r="C55" s="219" t="s">
        <v>1962</v>
      </c>
      <c r="D55" s="61"/>
      <c r="E55" s="194"/>
      <c r="F55" s="382" t="s">
        <v>2137</v>
      </c>
      <c r="G55" s="382">
        <v>201216</v>
      </c>
      <c r="H55" s="381">
        <v>18500</v>
      </c>
      <c r="I55" s="382" t="s">
        <v>35</v>
      </c>
      <c r="J55" s="63">
        <v>45200</v>
      </c>
      <c r="K55" s="382">
        <v>314</v>
      </c>
      <c r="L55" s="380" t="s">
        <v>2249</v>
      </c>
    </row>
    <row r="56" spans="1:12" ht="25.5" x14ac:dyDescent="0.2">
      <c r="A56" s="3">
        <v>1455</v>
      </c>
      <c r="B56" s="61">
        <v>4150</v>
      </c>
      <c r="C56" s="219" t="s">
        <v>1962</v>
      </c>
      <c r="D56" s="61"/>
      <c r="E56" s="194"/>
      <c r="F56" s="382" t="s">
        <v>2137</v>
      </c>
      <c r="G56" s="382">
        <v>201216</v>
      </c>
      <c r="H56" s="381">
        <v>800000</v>
      </c>
      <c r="I56" s="382" t="s">
        <v>35</v>
      </c>
      <c r="J56" s="63">
        <v>45200</v>
      </c>
      <c r="K56" s="382">
        <v>314</v>
      </c>
      <c r="L56" s="380"/>
    </row>
    <row r="57" spans="1:12" ht="63.75" x14ac:dyDescent="0.2">
      <c r="A57" s="3">
        <v>1579</v>
      </c>
      <c r="B57" s="61">
        <v>4001</v>
      </c>
      <c r="C57" s="219" t="s">
        <v>2098</v>
      </c>
      <c r="D57" s="61"/>
      <c r="E57" s="194"/>
      <c r="F57" s="382" t="s">
        <v>163</v>
      </c>
      <c r="G57" s="61">
        <v>201422</v>
      </c>
      <c r="H57" s="351">
        <v>978895.2</v>
      </c>
      <c r="I57" s="382" t="s">
        <v>724</v>
      </c>
      <c r="J57" s="63">
        <v>45200</v>
      </c>
      <c r="K57" s="61">
        <v>413</v>
      </c>
      <c r="L57" s="380" t="s">
        <v>2296</v>
      </c>
    </row>
    <row r="58" spans="1:12" ht="25.5" x14ac:dyDescent="0.2">
      <c r="A58" s="3">
        <v>1884</v>
      </c>
      <c r="B58" s="188">
        <v>6110</v>
      </c>
      <c r="C58" s="228" t="s">
        <v>2745</v>
      </c>
      <c r="D58" s="188">
        <v>100</v>
      </c>
      <c r="E58" s="188"/>
      <c r="F58" s="188" t="s">
        <v>2738</v>
      </c>
      <c r="G58" s="188">
        <v>221019</v>
      </c>
      <c r="H58" s="92">
        <v>3950000</v>
      </c>
      <c r="I58" s="188" t="s">
        <v>505</v>
      </c>
      <c r="J58" s="63">
        <v>45078</v>
      </c>
      <c r="K58" s="382">
        <v>324</v>
      </c>
      <c r="L58" s="231"/>
    </row>
    <row r="59" spans="1:12" ht="25.5" x14ac:dyDescent="0.2">
      <c r="A59" s="3">
        <v>1890</v>
      </c>
      <c r="B59" s="188">
        <v>6110</v>
      </c>
      <c r="C59" s="228" t="s">
        <v>2745</v>
      </c>
      <c r="D59" s="188">
        <v>100</v>
      </c>
      <c r="E59" s="188"/>
      <c r="F59" s="188" t="s">
        <v>2749</v>
      </c>
      <c r="G59" s="188">
        <v>221019</v>
      </c>
      <c r="H59" s="92">
        <v>3950000</v>
      </c>
      <c r="I59" s="188" t="s">
        <v>505</v>
      </c>
      <c r="J59" s="63">
        <v>45078</v>
      </c>
      <c r="K59" s="382">
        <v>324</v>
      </c>
      <c r="L59" s="231"/>
    </row>
    <row r="60" spans="1:12" x14ac:dyDescent="0.2">
      <c r="H60" s="357">
        <f>SUM(H58:H59)</f>
        <v>7900000</v>
      </c>
    </row>
    <row r="61" spans="1:12" ht="63.75" x14ac:dyDescent="0.2">
      <c r="A61" s="3">
        <v>1569</v>
      </c>
      <c r="B61" s="61">
        <v>4001</v>
      </c>
      <c r="C61" s="219" t="s">
        <v>2111</v>
      </c>
      <c r="D61" s="61"/>
      <c r="E61" s="194"/>
      <c r="F61" s="382" t="s">
        <v>163</v>
      </c>
      <c r="G61" s="61">
        <v>232418</v>
      </c>
      <c r="H61" s="351">
        <v>950000</v>
      </c>
      <c r="I61" s="382" t="s">
        <v>4806</v>
      </c>
      <c r="J61" s="63">
        <v>45200</v>
      </c>
      <c r="K61" s="61">
        <v>413</v>
      </c>
      <c r="L61" s="380" t="s">
        <v>2296</v>
      </c>
    </row>
    <row r="62" spans="1:12" ht="38.25" x14ac:dyDescent="0.2">
      <c r="A62" s="3">
        <v>1549</v>
      </c>
      <c r="B62" s="61">
        <v>2702</v>
      </c>
      <c r="C62" s="219" t="s">
        <v>2091</v>
      </c>
      <c r="D62" s="61"/>
      <c r="E62" s="194"/>
      <c r="F62" s="61" t="s">
        <v>2132</v>
      </c>
      <c r="G62" s="20">
        <v>241115</v>
      </c>
      <c r="H62" s="350">
        <v>200000</v>
      </c>
      <c r="I62" s="61" t="s">
        <v>2186</v>
      </c>
      <c r="J62" s="63">
        <v>45200</v>
      </c>
      <c r="K62" s="382">
        <v>364</v>
      </c>
      <c r="L62" s="380" t="s">
        <v>2293</v>
      </c>
    </row>
    <row r="63" spans="1:12" ht="63.75" x14ac:dyDescent="0.2">
      <c r="A63" s="3">
        <v>1566</v>
      </c>
      <c r="B63" s="61">
        <v>4001</v>
      </c>
      <c r="C63" s="219" t="s">
        <v>2108</v>
      </c>
      <c r="D63" s="61"/>
      <c r="E63" s="194"/>
      <c r="F63" s="382" t="s">
        <v>163</v>
      </c>
      <c r="G63" s="61">
        <v>241315</v>
      </c>
      <c r="H63" s="351">
        <v>522500.00000000006</v>
      </c>
      <c r="I63" s="382" t="s">
        <v>4806</v>
      </c>
      <c r="J63" s="63">
        <v>45200</v>
      </c>
      <c r="K63" s="61">
        <v>413</v>
      </c>
      <c r="L63" s="380" t="s">
        <v>2296</v>
      </c>
    </row>
    <row r="64" spans="1:12" ht="51" x14ac:dyDescent="0.2">
      <c r="A64" s="3">
        <v>1310</v>
      </c>
      <c r="B64" s="61">
        <v>4170</v>
      </c>
      <c r="C64" s="219" t="s">
        <v>1966</v>
      </c>
      <c r="D64" s="61"/>
      <c r="E64" s="194"/>
      <c r="F64" s="382" t="s">
        <v>2137</v>
      </c>
      <c r="G64" s="382">
        <v>261117</v>
      </c>
      <c r="H64" s="381">
        <v>15000</v>
      </c>
      <c r="I64" s="382" t="s">
        <v>693</v>
      </c>
      <c r="J64" s="63">
        <v>45200</v>
      </c>
      <c r="K64" s="382">
        <v>364</v>
      </c>
      <c r="L64" s="66" t="s">
        <v>2211</v>
      </c>
    </row>
    <row r="65" spans="1:12" ht="51" x14ac:dyDescent="0.2">
      <c r="A65" s="3">
        <v>1311</v>
      </c>
      <c r="B65" s="61">
        <v>4170</v>
      </c>
      <c r="C65" s="219" t="s">
        <v>1967</v>
      </c>
      <c r="D65" s="61"/>
      <c r="E65" s="194"/>
      <c r="F65" s="382" t="s">
        <v>2137</v>
      </c>
      <c r="G65" s="382">
        <v>261117</v>
      </c>
      <c r="H65" s="381">
        <v>15000</v>
      </c>
      <c r="I65" s="382" t="s">
        <v>693</v>
      </c>
      <c r="J65" s="63">
        <v>45200</v>
      </c>
      <c r="K65" s="382">
        <v>364</v>
      </c>
      <c r="L65" s="66" t="s">
        <v>2211</v>
      </c>
    </row>
    <row r="66" spans="1:12" x14ac:dyDescent="0.2">
      <c r="A66" s="3">
        <v>1375</v>
      </c>
      <c r="B66" s="61">
        <v>4180</v>
      </c>
      <c r="C66" s="219" t="s">
        <v>1966</v>
      </c>
      <c r="D66" s="61"/>
      <c r="E66" s="194"/>
      <c r="F66" s="382" t="s">
        <v>2137</v>
      </c>
      <c r="G66" s="382">
        <v>261117</v>
      </c>
      <c r="H66" s="355">
        <v>300000</v>
      </c>
      <c r="I66" s="382" t="s">
        <v>693</v>
      </c>
      <c r="J66" s="63">
        <v>45200</v>
      </c>
      <c r="K66" s="382">
        <v>364</v>
      </c>
      <c r="L66" s="66"/>
    </row>
    <row r="67" spans="1:12" ht="25.5" x14ac:dyDescent="0.2">
      <c r="A67" s="3">
        <v>1376</v>
      </c>
      <c r="B67" s="61">
        <v>4180</v>
      </c>
      <c r="C67" s="219" t="s">
        <v>1967</v>
      </c>
      <c r="D67" s="61"/>
      <c r="E67" s="194"/>
      <c r="F67" s="382" t="s">
        <v>2137</v>
      </c>
      <c r="G67" s="382">
        <v>261117</v>
      </c>
      <c r="H67" s="355">
        <v>300000</v>
      </c>
      <c r="I67" s="382" t="s">
        <v>693</v>
      </c>
      <c r="J67" s="63">
        <v>45200</v>
      </c>
      <c r="K67" s="382">
        <v>364</v>
      </c>
      <c r="L67" s="66"/>
    </row>
    <row r="68" spans="1:12" ht="89.25" x14ac:dyDescent="0.2">
      <c r="A68" s="3">
        <v>1418</v>
      </c>
      <c r="B68" s="61">
        <v>4160</v>
      </c>
      <c r="C68" s="219" t="s">
        <v>1966</v>
      </c>
      <c r="D68" s="61"/>
      <c r="E68" s="194"/>
      <c r="F68" s="382" t="s">
        <v>2137</v>
      </c>
      <c r="G68" s="382">
        <v>261117</v>
      </c>
      <c r="H68" s="381">
        <v>15000</v>
      </c>
      <c r="I68" s="382" t="s">
        <v>693</v>
      </c>
      <c r="J68" s="63">
        <v>45200</v>
      </c>
      <c r="K68" s="382">
        <v>364</v>
      </c>
      <c r="L68" s="380" t="s">
        <v>2248</v>
      </c>
    </row>
    <row r="69" spans="1:12" ht="89.25" x14ac:dyDescent="0.2">
      <c r="A69" s="3">
        <v>1419</v>
      </c>
      <c r="B69" s="61">
        <v>4160</v>
      </c>
      <c r="C69" s="219" t="s">
        <v>1967</v>
      </c>
      <c r="D69" s="61"/>
      <c r="E69" s="194"/>
      <c r="F69" s="382" t="s">
        <v>2137</v>
      </c>
      <c r="G69" s="382">
        <v>261117</v>
      </c>
      <c r="H69" s="381">
        <v>20000</v>
      </c>
      <c r="I69" s="382" t="s">
        <v>693</v>
      </c>
      <c r="J69" s="63">
        <v>45200</v>
      </c>
      <c r="K69" s="382">
        <v>364</v>
      </c>
      <c r="L69" s="380" t="s">
        <v>2248</v>
      </c>
    </row>
    <row r="70" spans="1:12" x14ac:dyDescent="0.2">
      <c r="A70" s="3">
        <v>1483</v>
      </c>
      <c r="B70" s="61">
        <v>4150</v>
      </c>
      <c r="C70" s="219" t="s">
        <v>1966</v>
      </c>
      <c r="D70" s="61"/>
      <c r="E70" s="194"/>
      <c r="F70" s="382" t="s">
        <v>2137</v>
      </c>
      <c r="G70" s="382">
        <v>261117</v>
      </c>
      <c r="H70" s="870">
        <v>3500000</v>
      </c>
      <c r="I70" s="382" t="s">
        <v>693</v>
      </c>
      <c r="J70" s="63">
        <v>45200</v>
      </c>
      <c r="K70" s="382">
        <v>364</v>
      </c>
      <c r="L70" s="813" t="s">
        <v>2263</v>
      </c>
    </row>
    <row r="71" spans="1:12" ht="25.5" x14ac:dyDescent="0.2">
      <c r="A71" s="3">
        <v>1484</v>
      </c>
      <c r="B71" s="61">
        <v>4150</v>
      </c>
      <c r="C71" s="219" t="s">
        <v>1967</v>
      </c>
      <c r="D71" s="61"/>
      <c r="E71" s="194"/>
      <c r="F71" s="382" t="s">
        <v>2137</v>
      </c>
      <c r="G71" s="382">
        <v>261117</v>
      </c>
      <c r="H71" s="870"/>
      <c r="I71" s="382" t="s">
        <v>693</v>
      </c>
      <c r="J71" s="63">
        <v>45200</v>
      </c>
      <c r="K71" s="382">
        <v>364</v>
      </c>
      <c r="L71" s="814"/>
    </row>
    <row r="72" spans="1:12" ht="25.5" x14ac:dyDescent="0.2">
      <c r="A72" s="3">
        <v>2335</v>
      </c>
      <c r="B72" s="3">
        <v>7020</v>
      </c>
      <c r="C72" s="228" t="s">
        <v>3160</v>
      </c>
      <c r="D72" s="179">
        <v>1</v>
      </c>
      <c r="E72" s="179"/>
      <c r="F72" s="179" t="s">
        <v>5794</v>
      </c>
      <c r="G72" s="179">
        <v>261117</v>
      </c>
      <c r="H72" s="49">
        <v>10000</v>
      </c>
      <c r="I72" s="382" t="s">
        <v>693</v>
      </c>
      <c r="J72" s="268">
        <v>45170</v>
      </c>
      <c r="K72" s="208">
        <v>364</v>
      </c>
      <c r="L72" s="231" t="s">
        <v>2860</v>
      </c>
    </row>
    <row r="73" spans="1:12" ht="25.5" x14ac:dyDescent="0.2">
      <c r="A73" s="3">
        <v>2336</v>
      </c>
      <c r="B73" s="3">
        <v>7020</v>
      </c>
      <c r="C73" s="228" t="s">
        <v>3161</v>
      </c>
      <c r="D73" s="179">
        <v>1</v>
      </c>
      <c r="E73" s="179"/>
      <c r="F73" s="179" t="s">
        <v>5795</v>
      </c>
      <c r="G73" s="179">
        <v>261117</v>
      </c>
      <c r="H73" s="49">
        <v>10000</v>
      </c>
      <c r="I73" s="382" t="s">
        <v>693</v>
      </c>
      <c r="J73" s="268">
        <v>45170</v>
      </c>
      <c r="K73" s="208">
        <v>364</v>
      </c>
      <c r="L73" s="231" t="s">
        <v>2860</v>
      </c>
    </row>
    <row r="74" spans="1:12" ht="25.5" x14ac:dyDescent="0.2">
      <c r="A74" s="3">
        <v>2337</v>
      </c>
      <c r="B74" s="3">
        <v>7020</v>
      </c>
      <c r="C74" s="228" t="s">
        <v>3162</v>
      </c>
      <c r="D74" s="179">
        <v>4</v>
      </c>
      <c r="E74" s="179"/>
      <c r="F74" s="179" t="s">
        <v>5795</v>
      </c>
      <c r="G74" s="179">
        <v>261117</v>
      </c>
      <c r="H74" s="49">
        <v>10000</v>
      </c>
      <c r="I74" s="382" t="s">
        <v>693</v>
      </c>
      <c r="J74" s="268">
        <v>45170</v>
      </c>
      <c r="K74" s="208">
        <v>364</v>
      </c>
      <c r="L74" s="231" t="s">
        <v>2860</v>
      </c>
    </row>
    <row r="75" spans="1:12" ht="25.5" x14ac:dyDescent="0.2">
      <c r="A75" s="3">
        <v>2581</v>
      </c>
      <c r="B75" s="258">
        <v>6030</v>
      </c>
      <c r="C75" s="234" t="s">
        <v>3422</v>
      </c>
      <c r="D75" s="258">
        <v>5</v>
      </c>
      <c r="E75" s="258"/>
      <c r="F75" s="258" t="s">
        <v>5794</v>
      </c>
      <c r="G75" s="382">
        <v>261117</v>
      </c>
      <c r="H75" s="358">
        <v>17908.468837885677</v>
      </c>
      <c r="I75" s="382" t="s">
        <v>693</v>
      </c>
      <c r="J75" s="63">
        <v>45017</v>
      </c>
      <c r="K75" s="258">
        <v>364</v>
      </c>
      <c r="L75" s="234" t="s">
        <v>3401</v>
      </c>
    </row>
    <row r="76" spans="1:12" ht="25.5" x14ac:dyDescent="0.2">
      <c r="A76" s="3">
        <v>2582</v>
      </c>
      <c r="B76" s="258">
        <v>6030</v>
      </c>
      <c r="C76" s="234" t="s">
        <v>3423</v>
      </c>
      <c r="D76" s="258">
        <v>5</v>
      </c>
      <c r="E76" s="258"/>
      <c r="F76" s="258" t="s">
        <v>5795</v>
      </c>
      <c r="G76" s="382">
        <v>261117</v>
      </c>
      <c r="H76" s="358">
        <v>16530.894311894474</v>
      </c>
      <c r="I76" s="382" t="s">
        <v>693</v>
      </c>
      <c r="J76" s="63">
        <v>45017</v>
      </c>
      <c r="K76" s="258">
        <v>364</v>
      </c>
      <c r="L76" s="234" t="s">
        <v>3401</v>
      </c>
    </row>
    <row r="77" spans="1:12" ht="25.5" x14ac:dyDescent="0.2">
      <c r="A77" s="3">
        <v>2583</v>
      </c>
      <c r="B77" s="258">
        <v>6030</v>
      </c>
      <c r="C77" s="234" t="s">
        <v>3424</v>
      </c>
      <c r="D77" s="258">
        <v>5</v>
      </c>
      <c r="E77" s="258"/>
      <c r="F77" s="258" t="s">
        <v>5795</v>
      </c>
      <c r="G77" s="382">
        <v>261117</v>
      </c>
      <c r="H77" s="358">
        <v>14326.775070308544</v>
      </c>
      <c r="I77" s="382" t="s">
        <v>693</v>
      </c>
      <c r="J77" s="63">
        <v>45017</v>
      </c>
      <c r="K77" s="258">
        <v>364</v>
      </c>
      <c r="L77" s="234" t="s">
        <v>3401</v>
      </c>
    </row>
    <row r="78" spans="1:12" ht="25.5" x14ac:dyDescent="0.2">
      <c r="A78" s="3">
        <v>2586</v>
      </c>
      <c r="B78" s="258">
        <v>6030</v>
      </c>
      <c r="C78" s="234" t="s">
        <v>3428</v>
      </c>
      <c r="D78" s="258">
        <v>4</v>
      </c>
      <c r="E78" s="258"/>
      <c r="F78" s="258" t="s">
        <v>5794</v>
      </c>
      <c r="G78" s="382">
        <v>261117</v>
      </c>
      <c r="H78" s="358">
        <v>9918.536587136683</v>
      </c>
      <c r="I78" s="382" t="s">
        <v>693</v>
      </c>
      <c r="J78" s="63">
        <v>45017</v>
      </c>
      <c r="K78" s="258">
        <v>364</v>
      </c>
      <c r="L78" s="234" t="s">
        <v>3401</v>
      </c>
    </row>
    <row r="79" spans="1:12" ht="25.5" x14ac:dyDescent="0.2">
      <c r="A79" s="3">
        <v>2591</v>
      </c>
      <c r="B79" s="258">
        <v>6030</v>
      </c>
      <c r="C79" s="234" t="s">
        <v>3437</v>
      </c>
      <c r="D79" s="258">
        <v>4</v>
      </c>
      <c r="E79" s="258"/>
      <c r="F79" s="258" t="s">
        <v>5794</v>
      </c>
      <c r="G79" s="382">
        <v>261117</v>
      </c>
      <c r="H79" s="358">
        <v>5579.1768302643841</v>
      </c>
      <c r="I79" s="382" t="s">
        <v>693</v>
      </c>
      <c r="J79" s="63">
        <v>45017</v>
      </c>
      <c r="K79" s="258">
        <v>364</v>
      </c>
      <c r="L79" s="234" t="s">
        <v>3401</v>
      </c>
    </row>
    <row r="80" spans="1:12" x14ac:dyDescent="0.2">
      <c r="H80" s="356">
        <f>SUM(H64:H79)</f>
        <v>4259263.851637491</v>
      </c>
    </row>
    <row r="81" spans="1:12" ht="38.25" x14ac:dyDescent="0.2">
      <c r="A81" s="3">
        <v>2747</v>
      </c>
      <c r="B81" s="385">
        <v>2502</v>
      </c>
      <c r="C81" s="386" t="s">
        <v>1991</v>
      </c>
      <c r="D81" s="385" t="s">
        <v>3863</v>
      </c>
      <c r="E81" s="391"/>
      <c r="F81" s="391" t="s">
        <v>34</v>
      </c>
      <c r="G81" s="385">
        <v>301116</v>
      </c>
      <c r="H81" s="392">
        <v>75000</v>
      </c>
      <c r="I81" s="385" t="s">
        <v>2141</v>
      </c>
      <c r="J81" s="393">
        <v>45200</v>
      </c>
      <c r="K81" s="389">
        <v>309</v>
      </c>
      <c r="L81" s="390" t="s">
        <v>3864</v>
      </c>
    </row>
    <row r="82" spans="1:12" ht="38.25" x14ac:dyDescent="0.2">
      <c r="A82" s="3">
        <v>2748</v>
      </c>
      <c r="B82" s="385">
        <v>2502</v>
      </c>
      <c r="C82" s="386" t="s">
        <v>3865</v>
      </c>
      <c r="D82" s="385" t="s">
        <v>3866</v>
      </c>
      <c r="E82" s="391"/>
      <c r="F82" s="391" t="s">
        <v>34</v>
      </c>
      <c r="G82" s="385">
        <v>301116</v>
      </c>
      <c r="H82" s="392">
        <v>100000</v>
      </c>
      <c r="I82" s="385" t="s">
        <v>2141</v>
      </c>
      <c r="J82" s="393">
        <v>45200</v>
      </c>
      <c r="K82" s="389">
        <v>309</v>
      </c>
      <c r="L82" s="390" t="s">
        <v>3867</v>
      </c>
    </row>
    <row r="83" spans="1:12" ht="38.25" x14ac:dyDescent="0.2">
      <c r="A83" s="3">
        <v>2749</v>
      </c>
      <c r="B83" s="385">
        <v>2502</v>
      </c>
      <c r="C83" s="386" t="s">
        <v>3868</v>
      </c>
      <c r="D83" s="385" t="s">
        <v>3866</v>
      </c>
      <c r="E83" s="391"/>
      <c r="F83" s="391" t="s">
        <v>34</v>
      </c>
      <c r="G83" s="385">
        <v>301116</v>
      </c>
      <c r="H83" s="392">
        <v>100000</v>
      </c>
      <c r="I83" s="385" t="s">
        <v>2141</v>
      </c>
      <c r="J83" s="393">
        <v>45200</v>
      </c>
      <c r="K83" s="389">
        <v>309</v>
      </c>
      <c r="L83" s="390" t="s">
        <v>3869</v>
      </c>
    </row>
    <row r="84" spans="1:12" ht="25.5" x14ac:dyDescent="0.2">
      <c r="A84" s="3">
        <v>2767</v>
      </c>
      <c r="B84" s="385">
        <v>2502</v>
      </c>
      <c r="C84" s="386" t="s">
        <v>3909</v>
      </c>
      <c r="D84" s="385" t="s">
        <v>3910</v>
      </c>
      <c r="E84" s="391"/>
      <c r="F84" s="391" t="s">
        <v>34</v>
      </c>
      <c r="G84" s="385">
        <v>311515</v>
      </c>
      <c r="H84" s="392">
        <v>600000</v>
      </c>
      <c r="I84" s="385" t="s">
        <v>693</v>
      </c>
      <c r="J84" s="393">
        <v>45200</v>
      </c>
      <c r="K84" s="389">
        <v>364</v>
      </c>
      <c r="L84" s="390" t="s">
        <v>3903</v>
      </c>
    </row>
    <row r="85" spans="1:12" ht="63.75" x14ac:dyDescent="0.2">
      <c r="A85" s="3">
        <v>2593</v>
      </c>
      <c r="B85" s="258">
        <v>6030</v>
      </c>
      <c r="C85" s="234" t="s">
        <v>3440</v>
      </c>
      <c r="D85" s="258">
        <v>1</v>
      </c>
      <c r="E85" s="258"/>
      <c r="F85" s="258" t="s">
        <v>5795</v>
      </c>
      <c r="G85" s="382">
        <v>311519</v>
      </c>
      <c r="H85" s="358">
        <v>3581.693767577136</v>
      </c>
      <c r="I85" s="188" t="s">
        <v>2186</v>
      </c>
      <c r="J85" s="63">
        <v>45017</v>
      </c>
      <c r="K85" s="258">
        <v>364</v>
      </c>
      <c r="L85" s="234" t="s">
        <v>2720</v>
      </c>
    </row>
    <row r="86" spans="1:12" ht="127.5" x14ac:dyDescent="0.2">
      <c r="A86" s="3">
        <v>1305</v>
      </c>
      <c r="B86" s="61">
        <v>4170</v>
      </c>
      <c r="C86" s="219" t="s">
        <v>1961</v>
      </c>
      <c r="D86" s="61"/>
      <c r="E86" s="194"/>
      <c r="F86" s="382" t="s">
        <v>2137</v>
      </c>
      <c r="G86" s="382">
        <v>311615</v>
      </c>
      <c r="H86" s="381">
        <v>15000</v>
      </c>
      <c r="I86" s="382" t="s">
        <v>35</v>
      </c>
      <c r="J86" s="63">
        <v>45200</v>
      </c>
      <c r="K86" s="382">
        <v>314</v>
      </c>
      <c r="L86" s="66" t="s">
        <v>2207</v>
      </c>
    </row>
    <row r="87" spans="1:12" ht="89.25" x14ac:dyDescent="0.2">
      <c r="A87" s="3">
        <v>1347</v>
      </c>
      <c r="B87" s="61">
        <v>4180</v>
      </c>
      <c r="C87" s="219" t="s">
        <v>1961</v>
      </c>
      <c r="D87" s="61"/>
      <c r="E87" s="194"/>
      <c r="F87" s="382" t="s">
        <v>2137</v>
      </c>
      <c r="G87" s="382">
        <v>311615</v>
      </c>
      <c r="H87" s="355">
        <v>150000</v>
      </c>
      <c r="I87" s="382" t="s">
        <v>35</v>
      </c>
      <c r="J87" s="63">
        <v>45200</v>
      </c>
      <c r="K87" s="382">
        <v>314</v>
      </c>
      <c r="L87" s="66" t="s">
        <v>2225</v>
      </c>
    </row>
    <row r="88" spans="1:12" ht="191.25" x14ac:dyDescent="0.2">
      <c r="A88" s="3">
        <v>1454</v>
      </c>
      <c r="B88" s="61">
        <v>4150</v>
      </c>
      <c r="C88" s="219" t="s">
        <v>1961</v>
      </c>
      <c r="D88" s="61"/>
      <c r="E88" s="194"/>
      <c r="F88" s="382" t="s">
        <v>2137</v>
      </c>
      <c r="G88" s="382">
        <v>311615</v>
      </c>
      <c r="H88" s="381">
        <v>800000</v>
      </c>
      <c r="I88" s="382" t="s">
        <v>35</v>
      </c>
      <c r="J88" s="63">
        <v>45200</v>
      </c>
      <c r="K88" s="382">
        <v>314</v>
      </c>
      <c r="L88" s="380" t="s">
        <v>2259</v>
      </c>
    </row>
    <row r="89" spans="1:12" x14ac:dyDescent="0.2">
      <c r="H89" s="356">
        <f>SUM(H86:H88)</f>
        <v>965000</v>
      </c>
    </row>
    <row r="90" spans="1:12" ht="38.25" x14ac:dyDescent="0.2">
      <c r="A90" s="3">
        <v>2590</v>
      </c>
      <c r="B90" s="258">
        <v>6030</v>
      </c>
      <c r="C90" s="234" t="s">
        <v>3436</v>
      </c>
      <c r="D90" s="258">
        <v>6</v>
      </c>
      <c r="E90" s="258"/>
      <c r="F90" s="258" t="s">
        <v>5794</v>
      </c>
      <c r="G90" s="382">
        <v>311622</v>
      </c>
      <c r="H90" s="358">
        <v>6887.8726299560294</v>
      </c>
      <c r="I90" s="188" t="s">
        <v>2186</v>
      </c>
      <c r="J90" s="63">
        <v>45017</v>
      </c>
      <c r="K90" s="258">
        <v>364</v>
      </c>
      <c r="L90" s="234" t="s">
        <v>2720</v>
      </c>
    </row>
    <row r="91" spans="1:12" ht="25.5" x14ac:dyDescent="0.2">
      <c r="A91" s="3">
        <v>1356</v>
      </c>
      <c r="B91" s="61">
        <v>4180</v>
      </c>
      <c r="C91" s="219" t="s">
        <v>1999</v>
      </c>
      <c r="D91" s="61"/>
      <c r="E91" s="194"/>
      <c r="F91" s="382" t="s">
        <v>2137</v>
      </c>
      <c r="G91" s="382">
        <v>311631</v>
      </c>
      <c r="H91" s="355">
        <v>100000</v>
      </c>
      <c r="I91" s="382" t="s">
        <v>35</v>
      </c>
      <c r="J91" s="63">
        <v>45200</v>
      </c>
      <c r="K91" s="382">
        <v>314</v>
      </c>
      <c r="L91" s="66" t="s">
        <v>2229</v>
      </c>
    </row>
    <row r="92" spans="1:12" x14ac:dyDescent="0.2">
      <c r="A92" s="3">
        <v>1463</v>
      </c>
      <c r="B92" s="61">
        <v>4150</v>
      </c>
      <c r="C92" s="219" t="s">
        <v>1999</v>
      </c>
      <c r="D92" s="61"/>
      <c r="E92" s="194"/>
      <c r="F92" s="382" t="s">
        <v>2137</v>
      </c>
      <c r="G92" s="382">
        <v>311631</v>
      </c>
      <c r="H92" s="381">
        <v>800000</v>
      </c>
      <c r="I92" s="382" t="s">
        <v>35</v>
      </c>
      <c r="J92" s="63">
        <v>45200</v>
      </c>
      <c r="K92" s="382">
        <v>314</v>
      </c>
      <c r="L92" s="380"/>
    </row>
    <row r="93" spans="1:12" ht="38.25" x14ac:dyDescent="0.2">
      <c r="A93" s="3">
        <v>93</v>
      </c>
      <c r="B93" s="179">
        <v>2030</v>
      </c>
      <c r="C93" s="187" t="s">
        <v>180</v>
      </c>
      <c r="D93" s="179">
        <v>6</v>
      </c>
      <c r="E93" s="179" t="s">
        <v>44</v>
      </c>
      <c r="F93" s="179" t="s">
        <v>39</v>
      </c>
      <c r="G93" s="179">
        <v>312015</v>
      </c>
      <c r="H93" s="49">
        <v>14370</v>
      </c>
      <c r="I93" s="188" t="s">
        <v>2146</v>
      </c>
      <c r="J93" s="38" t="s">
        <v>128</v>
      </c>
      <c r="K93" s="382">
        <v>350</v>
      </c>
      <c r="L93" s="182" t="s">
        <v>48</v>
      </c>
    </row>
    <row r="94" spans="1:12" x14ac:dyDescent="0.2">
      <c r="A94" s="3">
        <v>1331</v>
      </c>
      <c r="B94" s="61">
        <v>4180</v>
      </c>
      <c r="C94" s="219" t="s">
        <v>1977</v>
      </c>
      <c r="D94" s="61"/>
      <c r="E94" s="194"/>
      <c r="F94" s="382" t="s">
        <v>2137</v>
      </c>
      <c r="G94" s="382">
        <v>312118</v>
      </c>
      <c r="H94" s="355">
        <v>40000</v>
      </c>
      <c r="I94" s="382" t="s">
        <v>306</v>
      </c>
      <c r="J94" s="63">
        <v>45200</v>
      </c>
      <c r="K94" s="382">
        <v>277</v>
      </c>
      <c r="L94" s="66"/>
    </row>
    <row r="95" spans="1:12" x14ac:dyDescent="0.2">
      <c r="A95" s="3">
        <v>1444</v>
      </c>
      <c r="B95" s="61">
        <v>4150</v>
      </c>
      <c r="C95" s="219" t="s">
        <v>1977</v>
      </c>
      <c r="D95" s="61"/>
      <c r="E95" s="194"/>
      <c r="F95" s="382" t="s">
        <v>2137</v>
      </c>
      <c r="G95" s="382">
        <v>312118</v>
      </c>
      <c r="H95" s="381"/>
      <c r="I95" s="382" t="s">
        <v>306</v>
      </c>
      <c r="J95" s="63">
        <v>45200</v>
      </c>
      <c r="K95" s="382">
        <v>277</v>
      </c>
      <c r="L95" s="380"/>
    </row>
    <row r="96" spans="1:12" ht="38.25" x14ac:dyDescent="0.2">
      <c r="A96" s="3">
        <v>1860</v>
      </c>
      <c r="B96" s="179">
        <v>6224</v>
      </c>
      <c r="C96" s="230" t="s">
        <v>2669</v>
      </c>
      <c r="D96" s="179">
        <v>2</v>
      </c>
      <c r="E96" s="179"/>
      <c r="F96" s="179" t="s">
        <v>5796</v>
      </c>
      <c r="G96" s="179">
        <v>312118</v>
      </c>
      <c r="H96" s="49">
        <v>18000</v>
      </c>
      <c r="I96" s="188" t="s">
        <v>3972</v>
      </c>
      <c r="J96" s="237">
        <v>45025</v>
      </c>
      <c r="K96" s="382">
        <v>277</v>
      </c>
      <c r="L96" s="231" t="s">
        <v>5812</v>
      </c>
    </row>
    <row r="97" spans="1:12" ht="25.5" x14ac:dyDescent="0.2">
      <c r="A97" s="3">
        <v>2484</v>
      </c>
      <c r="B97" s="258">
        <v>6030</v>
      </c>
      <c r="C97" s="234" t="s">
        <v>3307</v>
      </c>
      <c r="D97" s="258">
        <v>4</v>
      </c>
      <c r="E97" s="258"/>
      <c r="F97" s="258" t="s">
        <v>5794</v>
      </c>
      <c r="G97" s="382">
        <v>312118</v>
      </c>
      <c r="H97" s="358">
        <v>40950.665298899752</v>
      </c>
      <c r="I97" s="188" t="s">
        <v>3972</v>
      </c>
      <c r="J97" s="178" t="s">
        <v>120</v>
      </c>
      <c r="K97" s="258">
        <v>277</v>
      </c>
      <c r="L97" s="234" t="s">
        <v>2720</v>
      </c>
    </row>
    <row r="98" spans="1:12" ht="51" x14ac:dyDescent="0.2">
      <c r="A98" s="3">
        <v>3424</v>
      </c>
      <c r="B98" s="310">
        <v>3230</v>
      </c>
      <c r="C98" s="212" t="s">
        <v>5147</v>
      </c>
      <c r="D98" s="311">
        <v>3</v>
      </c>
      <c r="E98" s="311"/>
      <c r="F98" s="310" t="s">
        <v>39</v>
      </c>
      <c r="G98" s="3">
        <v>312118</v>
      </c>
      <c r="H98" s="330">
        <v>249600</v>
      </c>
      <c r="I98" s="311" t="s">
        <v>4711</v>
      </c>
      <c r="J98" s="313">
        <v>45231</v>
      </c>
      <c r="K98" s="382">
        <v>278</v>
      </c>
      <c r="L98" s="314" t="s">
        <v>5138</v>
      </c>
    </row>
    <row r="99" spans="1:12" ht="76.5" x14ac:dyDescent="0.2">
      <c r="A99" s="3">
        <v>3425</v>
      </c>
      <c r="B99" s="310">
        <v>3230</v>
      </c>
      <c r="C99" s="66" t="s">
        <v>5148</v>
      </c>
      <c r="D99" s="315">
        <v>2.5</v>
      </c>
      <c r="E99" s="315"/>
      <c r="F99" s="310" t="s">
        <v>39</v>
      </c>
      <c r="G99" s="109">
        <v>312118</v>
      </c>
      <c r="H99" s="330">
        <v>20500</v>
      </c>
      <c r="I99" s="311" t="s">
        <v>4711</v>
      </c>
      <c r="J99" s="313">
        <v>45231</v>
      </c>
      <c r="K99" s="382">
        <v>278</v>
      </c>
      <c r="L99" s="314" t="s">
        <v>5138</v>
      </c>
    </row>
    <row r="100" spans="1:12" ht="76.5" x14ac:dyDescent="0.2">
      <c r="A100" s="3">
        <v>3426</v>
      </c>
      <c r="B100" s="310">
        <v>3230</v>
      </c>
      <c r="C100" s="66" t="s">
        <v>5149</v>
      </c>
      <c r="D100" s="311">
        <v>7</v>
      </c>
      <c r="E100" s="311"/>
      <c r="F100" s="310" t="s">
        <v>39</v>
      </c>
      <c r="G100" s="3">
        <v>312118</v>
      </c>
      <c r="H100" s="330">
        <v>140770</v>
      </c>
      <c r="I100" s="311" t="s">
        <v>4711</v>
      </c>
      <c r="J100" s="313">
        <v>45231</v>
      </c>
      <c r="K100" s="382">
        <v>278</v>
      </c>
      <c r="L100" s="314" t="s">
        <v>5138</v>
      </c>
    </row>
    <row r="101" spans="1:12" ht="51" x14ac:dyDescent="0.2">
      <c r="A101" s="3">
        <v>3427</v>
      </c>
      <c r="B101" s="310">
        <v>3230</v>
      </c>
      <c r="C101" s="66" t="s">
        <v>5150</v>
      </c>
      <c r="D101" s="315">
        <v>0.5</v>
      </c>
      <c r="E101" s="315"/>
      <c r="F101" s="310" t="s">
        <v>39</v>
      </c>
      <c r="G101" s="3">
        <v>312118</v>
      </c>
      <c r="H101" s="330">
        <v>6400</v>
      </c>
      <c r="I101" s="311" t="s">
        <v>4711</v>
      </c>
      <c r="J101" s="313">
        <v>45231</v>
      </c>
      <c r="K101" s="382">
        <v>278</v>
      </c>
      <c r="L101" s="314" t="s">
        <v>5138</v>
      </c>
    </row>
    <row r="102" spans="1:12" ht="51" x14ac:dyDescent="0.2">
      <c r="A102" s="3">
        <v>3428</v>
      </c>
      <c r="B102" s="310">
        <v>3230</v>
      </c>
      <c r="C102" s="66" t="s">
        <v>5151</v>
      </c>
      <c r="D102" s="311">
        <v>3</v>
      </c>
      <c r="E102" s="311"/>
      <c r="F102" s="310" t="s">
        <v>39</v>
      </c>
      <c r="G102" s="3">
        <v>312118</v>
      </c>
      <c r="H102" s="330">
        <v>14700</v>
      </c>
      <c r="I102" s="311" t="s">
        <v>4711</v>
      </c>
      <c r="J102" s="313">
        <v>45231</v>
      </c>
      <c r="K102" s="382">
        <v>278</v>
      </c>
      <c r="L102" s="314" t="s">
        <v>5138</v>
      </c>
    </row>
    <row r="103" spans="1:12" ht="51" x14ac:dyDescent="0.2">
      <c r="A103" s="3">
        <v>3429</v>
      </c>
      <c r="B103" s="310">
        <v>3230</v>
      </c>
      <c r="C103" s="66" t="s">
        <v>5152</v>
      </c>
      <c r="D103" s="311">
        <v>1</v>
      </c>
      <c r="E103" s="311"/>
      <c r="F103" s="310" t="s">
        <v>39</v>
      </c>
      <c r="G103" s="3">
        <v>312118</v>
      </c>
      <c r="H103" s="330">
        <v>53300</v>
      </c>
      <c r="I103" s="311" t="s">
        <v>4711</v>
      </c>
      <c r="J103" s="313">
        <v>45231</v>
      </c>
      <c r="K103" s="382">
        <v>278</v>
      </c>
      <c r="L103" s="314" t="s">
        <v>5138</v>
      </c>
    </row>
    <row r="104" spans="1:12" ht="51" x14ac:dyDescent="0.2">
      <c r="A104" s="3">
        <v>3430</v>
      </c>
      <c r="B104" s="310">
        <v>3230</v>
      </c>
      <c r="C104" s="66" t="s">
        <v>5153</v>
      </c>
      <c r="D104" s="311">
        <v>1</v>
      </c>
      <c r="E104" s="311"/>
      <c r="F104" s="310" t="s">
        <v>39</v>
      </c>
      <c r="G104" s="3">
        <v>312118</v>
      </c>
      <c r="H104" s="330">
        <v>9941.7800000000007</v>
      </c>
      <c r="I104" s="311" t="s">
        <v>4711</v>
      </c>
      <c r="J104" s="313">
        <v>45231</v>
      </c>
      <c r="K104" s="382">
        <v>364</v>
      </c>
      <c r="L104" s="314" t="s">
        <v>5146</v>
      </c>
    </row>
    <row r="105" spans="1:12" ht="51" x14ac:dyDescent="0.2">
      <c r="A105" s="3">
        <v>3431</v>
      </c>
      <c r="B105" s="310">
        <v>3230</v>
      </c>
      <c r="C105" s="66" t="s">
        <v>5154</v>
      </c>
      <c r="D105" s="311">
        <v>8</v>
      </c>
      <c r="E105" s="311"/>
      <c r="F105" s="310" t="s">
        <v>39</v>
      </c>
      <c r="G105" s="3">
        <v>312118</v>
      </c>
      <c r="H105" s="330">
        <v>15200</v>
      </c>
      <c r="I105" s="311" t="s">
        <v>4711</v>
      </c>
      <c r="J105" s="313">
        <v>45231</v>
      </c>
      <c r="K105" s="382">
        <v>278</v>
      </c>
      <c r="L105" s="314" t="s">
        <v>5138</v>
      </c>
    </row>
    <row r="106" spans="1:12" ht="51" x14ac:dyDescent="0.2">
      <c r="A106" s="3">
        <v>3432</v>
      </c>
      <c r="B106" s="310">
        <v>3230</v>
      </c>
      <c r="C106" s="66" t="s">
        <v>5155</v>
      </c>
      <c r="D106" s="315">
        <v>1.5</v>
      </c>
      <c r="E106" s="315"/>
      <c r="F106" s="310" t="s">
        <v>39</v>
      </c>
      <c r="G106" s="3">
        <v>312118</v>
      </c>
      <c r="H106" s="330">
        <v>26250</v>
      </c>
      <c r="I106" s="311" t="s">
        <v>4711</v>
      </c>
      <c r="J106" s="313">
        <v>45231</v>
      </c>
      <c r="K106" s="382">
        <v>278</v>
      </c>
      <c r="L106" s="314" t="s">
        <v>5138</v>
      </c>
    </row>
    <row r="107" spans="1:12" ht="51" x14ac:dyDescent="0.2">
      <c r="A107" s="3">
        <v>3434</v>
      </c>
      <c r="B107" s="310">
        <v>3230</v>
      </c>
      <c r="C107" s="212" t="s">
        <v>5157</v>
      </c>
      <c r="D107" s="311">
        <v>7</v>
      </c>
      <c r="E107" s="311"/>
      <c r="F107" s="310" t="s">
        <v>39</v>
      </c>
      <c r="G107" s="3">
        <v>312118</v>
      </c>
      <c r="H107" s="330">
        <v>52500</v>
      </c>
      <c r="I107" s="311" t="s">
        <v>4711</v>
      </c>
      <c r="J107" s="313">
        <v>45231</v>
      </c>
      <c r="K107" s="382">
        <v>278</v>
      </c>
      <c r="L107" s="314" t="s">
        <v>5138</v>
      </c>
    </row>
    <row r="108" spans="1:12" ht="51" x14ac:dyDescent="0.2">
      <c r="A108" s="3">
        <v>3437</v>
      </c>
      <c r="B108" s="310">
        <v>3230</v>
      </c>
      <c r="C108" s="212" t="s">
        <v>5161</v>
      </c>
      <c r="D108" s="311">
        <v>10</v>
      </c>
      <c r="E108" s="311"/>
      <c r="F108" s="310" t="s">
        <v>39</v>
      </c>
      <c r="G108" s="3">
        <v>312118</v>
      </c>
      <c r="H108" s="330">
        <v>60100</v>
      </c>
      <c r="I108" s="311" t="s">
        <v>4711</v>
      </c>
      <c r="J108" s="313">
        <v>45231</v>
      </c>
      <c r="K108" s="382">
        <v>278</v>
      </c>
      <c r="L108" s="314" t="s">
        <v>5138</v>
      </c>
    </row>
    <row r="109" spans="1:12" ht="51" x14ac:dyDescent="0.2">
      <c r="A109" s="3">
        <v>3439</v>
      </c>
      <c r="B109" s="310">
        <v>3230</v>
      </c>
      <c r="C109" s="212" t="s">
        <v>5163</v>
      </c>
      <c r="D109" s="315">
        <v>9.5</v>
      </c>
      <c r="E109" s="315"/>
      <c r="F109" s="310" t="s">
        <v>39</v>
      </c>
      <c r="G109" s="3">
        <v>312118</v>
      </c>
      <c r="H109" s="330">
        <v>85975</v>
      </c>
      <c r="I109" s="311" t="s">
        <v>4711</v>
      </c>
      <c r="J109" s="313">
        <v>45231</v>
      </c>
      <c r="K109" s="382">
        <v>278</v>
      </c>
      <c r="L109" s="314" t="s">
        <v>5138</v>
      </c>
    </row>
    <row r="110" spans="1:12" ht="51" x14ac:dyDescent="0.2">
      <c r="A110" s="3">
        <v>3440</v>
      </c>
      <c r="B110" s="310">
        <v>3230</v>
      </c>
      <c r="C110" s="212" t="s">
        <v>5164</v>
      </c>
      <c r="D110" s="311">
        <v>1</v>
      </c>
      <c r="E110" s="311"/>
      <c r="F110" s="310" t="s">
        <v>39</v>
      </c>
      <c r="G110" s="3">
        <v>312118</v>
      </c>
      <c r="H110" s="330">
        <v>8400</v>
      </c>
      <c r="I110" s="311" t="s">
        <v>4711</v>
      </c>
      <c r="J110" s="313">
        <v>45231</v>
      </c>
      <c r="K110" s="382">
        <v>278</v>
      </c>
      <c r="L110" s="314" t="s">
        <v>5138</v>
      </c>
    </row>
    <row r="111" spans="1:12" ht="51" x14ac:dyDescent="0.2">
      <c r="A111" s="3">
        <v>3441</v>
      </c>
      <c r="B111" s="310">
        <v>3230</v>
      </c>
      <c r="C111" s="212" t="s">
        <v>5157</v>
      </c>
      <c r="D111" s="311">
        <v>2</v>
      </c>
      <c r="E111" s="311"/>
      <c r="F111" s="310" t="s">
        <v>39</v>
      </c>
      <c r="G111" s="3">
        <v>312118</v>
      </c>
      <c r="H111" s="330">
        <v>15000</v>
      </c>
      <c r="I111" s="311" t="s">
        <v>4711</v>
      </c>
      <c r="J111" s="313">
        <v>45231</v>
      </c>
      <c r="K111" s="382">
        <v>278</v>
      </c>
      <c r="L111" s="314" t="s">
        <v>5138</v>
      </c>
    </row>
    <row r="112" spans="1:12" ht="51" x14ac:dyDescent="0.2">
      <c r="A112" s="3">
        <v>3442</v>
      </c>
      <c r="B112" s="310">
        <v>3230</v>
      </c>
      <c r="C112" s="212" t="s">
        <v>5158</v>
      </c>
      <c r="D112" s="311">
        <v>1</v>
      </c>
      <c r="E112" s="311"/>
      <c r="F112" s="310" t="s">
        <v>39</v>
      </c>
      <c r="G112" s="3">
        <v>312118</v>
      </c>
      <c r="H112" s="330">
        <v>5510</v>
      </c>
      <c r="I112" s="311" t="s">
        <v>4711</v>
      </c>
      <c r="J112" s="313">
        <v>45231</v>
      </c>
      <c r="K112" s="382">
        <v>278</v>
      </c>
      <c r="L112" s="314" t="s">
        <v>5138</v>
      </c>
    </row>
    <row r="113" spans="1:12" ht="51" x14ac:dyDescent="0.2">
      <c r="A113" s="3">
        <v>3443</v>
      </c>
      <c r="B113" s="310">
        <v>3230</v>
      </c>
      <c r="C113" s="212" t="s">
        <v>5165</v>
      </c>
      <c r="D113" s="311">
        <v>2</v>
      </c>
      <c r="E113" s="311"/>
      <c r="F113" s="310" t="s">
        <v>39</v>
      </c>
      <c r="G113" s="3">
        <v>312118</v>
      </c>
      <c r="H113" s="330">
        <v>16510</v>
      </c>
      <c r="I113" s="311" t="s">
        <v>4711</v>
      </c>
      <c r="J113" s="313">
        <v>45231</v>
      </c>
      <c r="K113" s="382">
        <v>278</v>
      </c>
      <c r="L113" s="314" t="s">
        <v>5138</v>
      </c>
    </row>
    <row r="114" spans="1:12" ht="51" x14ac:dyDescent="0.2">
      <c r="A114" s="3">
        <v>3444</v>
      </c>
      <c r="B114" s="310">
        <v>3230</v>
      </c>
      <c r="C114" s="212" t="s">
        <v>5166</v>
      </c>
      <c r="D114" s="311">
        <v>10</v>
      </c>
      <c r="E114" s="311"/>
      <c r="F114" s="310" t="s">
        <v>39</v>
      </c>
      <c r="G114" s="3">
        <v>312118</v>
      </c>
      <c r="H114" s="330">
        <v>90000</v>
      </c>
      <c r="I114" s="311" t="s">
        <v>4711</v>
      </c>
      <c r="J114" s="313">
        <v>45231</v>
      </c>
      <c r="K114" s="382">
        <v>278</v>
      </c>
      <c r="L114" s="314" t="s">
        <v>5138</v>
      </c>
    </row>
    <row r="115" spans="1:12" ht="76.5" x14ac:dyDescent="0.2">
      <c r="A115" s="3">
        <v>3445</v>
      </c>
      <c r="B115" s="310">
        <v>3230</v>
      </c>
      <c r="C115" s="66" t="s">
        <v>5167</v>
      </c>
      <c r="D115" s="311">
        <v>166</v>
      </c>
      <c r="E115" s="311"/>
      <c r="F115" s="310" t="s">
        <v>39</v>
      </c>
      <c r="G115" s="109">
        <v>312118</v>
      </c>
      <c r="H115" s="330">
        <v>872662</v>
      </c>
      <c r="I115" s="311" t="s">
        <v>4711</v>
      </c>
      <c r="J115" s="313">
        <v>45231</v>
      </c>
      <c r="K115" s="382">
        <v>277</v>
      </c>
      <c r="L115" s="314" t="s">
        <v>5160</v>
      </c>
    </row>
    <row r="116" spans="1:12" ht="38.25" x14ac:dyDescent="0.2">
      <c r="A116" s="3">
        <v>3446</v>
      </c>
      <c r="B116" s="310">
        <v>3230</v>
      </c>
      <c r="C116" s="66" t="s">
        <v>5168</v>
      </c>
      <c r="D116" s="311">
        <v>12</v>
      </c>
      <c r="E116" s="311"/>
      <c r="F116" s="310" t="s">
        <v>39</v>
      </c>
      <c r="G116" s="109">
        <v>312118</v>
      </c>
      <c r="H116" s="330">
        <v>144850.79999999999</v>
      </c>
      <c r="I116" s="311" t="s">
        <v>4711</v>
      </c>
      <c r="J116" s="313">
        <v>45231</v>
      </c>
      <c r="K116" s="382">
        <v>277</v>
      </c>
      <c r="L116" s="314" t="s">
        <v>5160</v>
      </c>
    </row>
    <row r="117" spans="1:12" ht="63.75" x14ac:dyDescent="0.2">
      <c r="A117" s="3">
        <v>3447</v>
      </c>
      <c r="B117" s="310">
        <v>3230</v>
      </c>
      <c r="C117" s="66" t="s">
        <v>5169</v>
      </c>
      <c r="D117" s="315">
        <v>3.5</v>
      </c>
      <c r="E117" s="315"/>
      <c r="F117" s="310" t="s">
        <v>39</v>
      </c>
      <c r="G117" s="3">
        <v>312118</v>
      </c>
      <c r="H117" s="330">
        <v>24762.5</v>
      </c>
      <c r="I117" s="311" t="s">
        <v>4711</v>
      </c>
      <c r="J117" s="313">
        <v>45231</v>
      </c>
      <c r="K117" s="382">
        <v>278</v>
      </c>
      <c r="L117" s="314" t="s">
        <v>5138</v>
      </c>
    </row>
    <row r="118" spans="1:12" ht="51" x14ac:dyDescent="0.2">
      <c r="A118" s="3">
        <v>3452</v>
      </c>
      <c r="B118" s="310">
        <v>3230</v>
      </c>
      <c r="C118" s="66" t="s">
        <v>5174</v>
      </c>
      <c r="D118" s="311">
        <v>12</v>
      </c>
      <c r="E118" s="311"/>
      <c r="F118" s="310" t="s">
        <v>39</v>
      </c>
      <c r="G118" s="3">
        <v>312118</v>
      </c>
      <c r="H118" s="330">
        <v>46800</v>
      </c>
      <c r="I118" s="311" t="s">
        <v>4711</v>
      </c>
      <c r="J118" s="313">
        <v>45231</v>
      </c>
      <c r="K118" s="382">
        <v>278</v>
      </c>
      <c r="L118" s="314" t="s">
        <v>5138</v>
      </c>
    </row>
    <row r="119" spans="1:12" ht="63.75" x14ac:dyDescent="0.2">
      <c r="A119" s="3">
        <v>3460</v>
      </c>
      <c r="B119" s="310">
        <v>3230</v>
      </c>
      <c r="C119" s="66" t="s">
        <v>5183</v>
      </c>
      <c r="D119" s="311">
        <v>1</v>
      </c>
      <c r="E119" s="311"/>
      <c r="F119" s="310" t="s">
        <v>39</v>
      </c>
      <c r="G119" s="3">
        <v>312118</v>
      </c>
      <c r="H119" s="330">
        <v>25000</v>
      </c>
      <c r="I119" s="311" t="s">
        <v>4711</v>
      </c>
      <c r="J119" s="313">
        <v>45231</v>
      </c>
      <c r="K119" s="382">
        <v>278</v>
      </c>
      <c r="L119" s="314" t="s">
        <v>5138</v>
      </c>
    </row>
    <row r="120" spans="1:12" ht="51" x14ac:dyDescent="0.2">
      <c r="A120" s="3">
        <v>3461</v>
      </c>
      <c r="B120" s="310">
        <v>3230</v>
      </c>
      <c r="C120" s="66" t="s">
        <v>5184</v>
      </c>
      <c r="D120" s="311">
        <v>1</v>
      </c>
      <c r="E120" s="311"/>
      <c r="F120" s="310" t="s">
        <v>39</v>
      </c>
      <c r="G120" s="3">
        <v>312118</v>
      </c>
      <c r="H120" s="330">
        <v>5165</v>
      </c>
      <c r="I120" s="311" t="s">
        <v>4711</v>
      </c>
      <c r="J120" s="313">
        <v>45231</v>
      </c>
      <c r="K120" s="382">
        <v>278</v>
      </c>
      <c r="L120" s="314" t="s">
        <v>5138</v>
      </c>
    </row>
    <row r="121" spans="1:12" ht="76.5" x14ac:dyDescent="0.2">
      <c r="A121" s="3">
        <v>3463</v>
      </c>
      <c r="B121" s="310">
        <v>3230</v>
      </c>
      <c r="C121" s="66" t="s">
        <v>5148</v>
      </c>
      <c r="D121" s="315">
        <v>2.5</v>
      </c>
      <c r="E121" s="315"/>
      <c r="F121" s="310" t="s">
        <v>39</v>
      </c>
      <c r="G121" s="3">
        <v>312118</v>
      </c>
      <c r="H121" s="330">
        <v>20500</v>
      </c>
      <c r="I121" s="311" t="s">
        <v>4711</v>
      </c>
      <c r="J121" s="313">
        <v>45231</v>
      </c>
      <c r="K121" s="382">
        <v>278</v>
      </c>
      <c r="L121" s="314" t="s">
        <v>5138</v>
      </c>
    </row>
    <row r="122" spans="1:12" ht="51" x14ac:dyDescent="0.2">
      <c r="A122" s="3">
        <v>3464</v>
      </c>
      <c r="B122" s="310">
        <v>3230</v>
      </c>
      <c r="C122" s="66" t="s">
        <v>5186</v>
      </c>
      <c r="D122" s="311">
        <v>3</v>
      </c>
      <c r="E122" s="311"/>
      <c r="F122" s="310" t="s">
        <v>39</v>
      </c>
      <c r="G122" s="3">
        <v>312118</v>
      </c>
      <c r="H122" s="330">
        <v>25500</v>
      </c>
      <c r="I122" s="311" t="s">
        <v>4711</v>
      </c>
      <c r="J122" s="313">
        <v>45231</v>
      </c>
      <c r="K122" s="382">
        <v>278</v>
      </c>
      <c r="L122" s="314" t="s">
        <v>5138</v>
      </c>
    </row>
    <row r="123" spans="1:12" x14ac:dyDescent="0.2">
      <c r="H123" s="356">
        <f>SUM(H94:H122)</f>
        <v>2134847.7452988997</v>
      </c>
    </row>
    <row r="124" spans="1:12" ht="89.25" x14ac:dyDescent="0.2">
      <c r="A124" s="3">
        <v>1343</v>
      </c>
      <c r="B124" s="61">
        <v>4180</v>
      </c>
      <c r="C124" s="219" t="s">
        <v>1988</v>
      </c>
      <c r="D124" s="61"/>
      <c r="E124" s="194"/>
      <c r="F124" s="382" t="s">
        <v>2137</v>
      </c>
      <c r="G124" s="382">
        <v>391222</v>
      </c>
      <c r="H124" s="355">
        <v>150000</v>
      </c>
      <c r="I124" s="382" t="s">
        <v>364</v>
      </c>
      <c r="J124" s="63">
        <v>45200</v>
      </c>
      <c r="K124" s="382">
        <v>304</v>
      </c>
      <c r="L124" s="66"/>
    </row>
    <row r="125" spans="1:12" ht="153" x14ac:dyDescent="0.2">
      <c r="A125" s="3">
        <v>1451</v>
      </c>
      <c r="B125" s="61">
        <v>4150</v>
      </c>
      <c r="C125" s="219" t="s">
        <v>1988</v>
      </c>
      <c r="D125" s="61"/>
      <c r="E125" s="194"/>
      <c r="F125" s="382" t="s">
        <v>2137</v>
      </c>
      <c r="G125" s="382">
        <v>391222</v>
      </c>
      <c r="H125" s="381">
        <v>2000000</v>
      </c>
      <c r="I125" s="382" t="s">
        <v>364</v>
      </c>
      <c r="J125" s="63">
        <v>45200</v>
      </c>
      <c r="K125" s="382">
        <v>304</v>
      </c>
      <c r="L125" s="380" t="s">
        <v>2258</v>
      </c>
    </row>
    <row r="126" spans="1:12" x14ac:dyDescent="0.2">
      <c r="H126" s="356">
        <f>SUM(H124:H125)</f>
        <v>2150000</v>
      </c>
    </row>
    <row r="127" spans="1:12" ht="63.75" x14ac:dyDescent="0.2">
      <c r="A127" s="3">
        <v>1558</v>
      </c>
      <c r="B127" s="61">
        <v>4001</v>
      </c>
      <c r="C127" s="219" t="s">
        <v>2100</v>
      </c>
      <c r="D127" s="61"/>
      <c r="E127" s="194"/>
      <c r="F127" s="382" t="s">
        <v>163</v>
      </c>
      <c r="G127" s="382">
        <v>401516</v>
      </c>
      <c r="H127" s="351">
        <v>8074999.9999999991</v>
      </c>
      <c r="I127" s="382" t="s">
        <v>724</v>
      </c>
      <c r="J127" s="63">
        <v>45200</v>
      </c>
      <c r="K127" s="61">
        <v>413</v>
      </c>
      <c r="L127" s="380" t="s">
        <v>2296</v>
      </c>
    </row>
    <row r="129" spans="1:12" ht="76.5" x14ac:dyDescent="0.2">
      <c r="A129" s="3">
        <v>1353</v>
      </c>
      <c r="B129" s="61">
        <v>4180</v>
      </c>
      <c r="C129" s="219" t="s">
        <v>1996</v>
      </c>
      <c r="D129" s="61"/>
      <c r="E129" s="194"/>
      <c r="F129" s="382" t="s">
        <v>2137</v>
      </c>
      <c r="G129" s="382">
        <v>401715</v>
      </c>
      <c r="H129" s="355">
        <v>200000</v>
      </c>
      <c r="I129" s="382" t="s">
        <v>35</v>
      </c>
      <c r="J129" s="63">
        <v>45200</v>
      </c>
      <c r="K129" s="382">
        <v>314</v>
      </c>
      <c r="L129" s="66" t="s">
        <v>2227</v>
      </c>
    </row>
    <row r="130" spans="1:12" ht="191.25" x14ac:dyDescent="0.2">
      <c r="A130" s="3">
        <v>1460</v>
      </c>
      <c r="B130" s="61">
        <v>4150</v>
      </c>
      <c r="C130" s="219" t="s">
        <v>1996</v>
      </c>
      <c r="D130" s="61"/>
      <c r="E130" s="194"/>
      <c r="F130" s="382" t="s">
        <v>2137</v>
      </c>
      <c r="G130" s="382">
        <v>401715</v>
      </c>
      <c r="H130" s="381">
        <v>800000</v>
      </c>
      <c r="I130" s="382" t="s">
        <v>35</v>
      </c>
      <c r="J130" s="63">
        <v>45200</v>
      </c>
      <c r="K130" s="382">
        <v>314</v>
      </c>
      <c r="L130" s="380" t="s">
        <v>2259</v>
      </c>
    </row>
    <row r="131" spans="1:12" x14ac:dyDescent="0.2">
      <c r="H131" s="356">
        <f>SUM(H129:H130)</f>
        <v>1000000</v>
      </c>
    </row>
    <row r="132" spans="1:12" x14ac:dyDescent="0.2">
      <c r="A132" s="3">
        <v>1352</v>
      </c>
      <c r="B132" s="61">
        <v>4180</v>
      </c>
      <c r="C132" s="219" t="s">
        <v>1995</v>
      </c>
      <c r="D132" s="61"/>
      <c r="E132" s="194"/>
      <c r="F132" s="382" t="s">
        <v>2137</v>
      </c>
      <c r="G132" s="382">
        <v>401733</v>
      </c>
      <c r="H132" s="355">
        <v>200000</v>
      </c>
      <c r="I132" s="382" t="s">
        <v>35</v>
      </c>
      <c r="J132" s="63">
        <v>45200</v>
      </c>
      <c r="K132" s="382">
        <v>314</v>
      </c>
      <c r="L132" s="66"/>
    </row>
    <row r="133" spans="1:12" ht="191.25" x14ac:dyDescent="0.2">
      <c r="A133" s="3">
        <v>1459</v>
      </c>
      <c r="B133" s="61">
        <v>4150</v>
      </c>
      <c r="C133" s="219" t="s">
        <v>1995</v>
      </c>
      <c r="D133" s="61"/>
      <c r="E133" s="194"/>
      <c r="F133" s="382" t="s">
        <v>2137</v>
      </c>
      <c r="G133" s="382">
        <v>401733</v>
      </c>
      <c r="H133" s="381">
        <v>800000</v>
      </c>
      <c r="I133" s="382" t="s">
        <v>35</v>
      </c>
      <c r="J133" s="63">
        <v>45200</v>
      </c>
      <c r="K133" s="382">
        <v>314</v>
      </c>
      <c r="L133" s="380" t="s">
        <v>2259</v>
      </c>
    </row>
    <row r="134" spans="1:12" x14ac:dyDescent="0.2">
      <c r="H134" s="356">
        <f>SUM(H132:H133)</f>
        <v>1000000</v>
      </c>
    </row>
    <row r="135" spans="1:12" x14ac:dyDescent="0.2">
      <c r="A135" s="3">
        <v>1359</v>
      </c>
      <c r="B135" s="61">
        <v>4180</v>
      </c>
      <c r="C135" s="219" t="s">
        <v>2002</v>
      </c>
      <c r="D135" s="61"/>
      <c r="E135" s="194"/>
      <c r="F135" s="382" t="s">
        <v>2137</v>
      </c>
      <c r="G135" s="382">
        <v>401824</v>
      </c>
      <c r="H135" s="355">
        <v>30000</v>
      </c>
      <c r="I135" s="382" t="s">
        <v>35</v>
      </c>
      <c r="J135" s="63">
        <v>45200</v>
      </c>
      <c r="K135" s="382">
        <v>314</v>
      </c>
      <c r="L135" s="66"/>
    </row>
    <row r="136" spans="1:12" ht="191.25" x14ac:dyDescent="0.2">
      <c r="A136" s="3">
        <v>1466</v>
      </c>
      <c r="B136" s="61">
        <v>4150</v>
      </c>
      <c r="C136" s="219" t="s">
        <v>2002</v>
      </c>
      <c r="D136" s="61"/>
      <c r="E136" s="194"/>
      <c r="F136" s="382" t="s">
        <v>2137</v>
      </c>
      <c r="G136" s="382">
        <v>401824</v>
      </c>
      <c r="H136" s="381">
        <v>800000</v>
      </c>
      <c r="I136" s="382" t="s">
        <v>35</v>
      </c>
      <c r="J136" s="63">
        <v>45200</v>
      </c>
      <c r="K136" s="382">
        <v>314</v>
      </c>
      <c r="L136" s="380" t="s">
        <v>2259</v>
      </c>
    </row>
    <row r="137" spans="1:12" x14ac:dyDescent="0.2">
      <c r="H137" s="356">
        <f>SUM(H135:H136)</f>
        <v>830000</v>
      </c>
    </row>
    <row r="138" spans="1:12" ht="63.75" x14ac:dyDescent="0.2">
      <c r="A138" s="3">
        <v>1578</v>
      </c>
      <c r="B138" s="61">
        <v>4001</v>
      </c>
      <c r="C138" s="219" t="s">
        <v>2120</v>
      </c>
      <c r="D138" s="61"/>
      <c r="E138" s="194"/>
      <c r="F138" s="382" t="s">
        <v>163</v>
      </c>
      <c r="G138" s="61">
        <v>411136</v>
      </c>
      <c r="H138" s="351">
        <v>12350000</v>
      </c>
      <c r="I138" s="382" t="s">
        <v>724</v>
      </c>
      <c r="J138" s="63">
        <v>45200</v>
      </c>
      <c r="K138" s="61">
        <v>413</v>
      </c>
      <c r="L138" s="380" t="s">
        <v>2296</v>
      </c>
    </row>
    <row r="140" spans="1:12" ht="38.25" x14ac:dyDescent="0.2">
      <c r="A140" s="3">
        <v>1284</v>
      </c>
      <c r="B140" s="61">
        <v>3210</v>
      </c>
      <c r="C140" s="191" t="s">
        <v>1941</v>
      </c>
      <c r="D140" s="61">
        <v>2</v>
      </c>
      <c r="E140" s="3" t="s">
        <v>44</v>
      </c>
      <c r="F140" s="3" t="s">
        <v>39</v>
      </c>
      <c r="G140" s="61">
        <v>441018</v>
      </c>
      <c r="H140" s="359">
        <v>20000</v>
      </c>
      <c r="I140" s="63" t="s">
        <v>1901</v>
      </c>
      <c r="J140" s="63">
        <v>44958</v>
      </c>
      <c r="K140" s="382">
        <v>350</v>
      </c>
      <c r="L140" s="360" t="s">
        <v>1709</v>
      </c>
    </row>
    <row r="141" spans="1:12" ht="25.5" x14ac:dyDescent="0.2">
      <c r="A141" s="3">
        <v>1668</v>
      </c>
      <c r="B141" s="179">
        <v>6001</v>
      </c>
      <c r="C141" s="228" t="s">
        <v>2422</v>
      </c>
      <c r="D141" s="179">
        <v>1</v>
      </c>
      <c r="E141" s="179"/>
      <c r="F141" s="179" t="s">
        <v>5795</v>
      </c>
      <c r="G141" s="179">
        <v>461617</v>
      </c>
      <c r="H141" s="88">
        <v>600000</v>
      </c>
      <c r="I141" s="188" t="s">
        <v>2186</v>
      </c>
      <c r="J141" s="63">
        <v>44986</v>
      </c>
      <c r="K141" s="211">
        <v>365</v>
      </c>
      <c r="L141" s="231"/>
    </row>
    <row r="142" spans="1:12" ht="38.25" x14ac:dyDescent="0.2">
      <c r="A142" s="3">
        <v>2568</v>
      </c>
      <c r="B142" s="258">
        <v>6030</v>
      </c>
      <c r="C142" s="234" t="s">
        <v>3408</v>
      </c>
      <c r="D142" s="258">
        <v>1</v>
      </c>
      <c r="E142" s="258"/>
      <c r="F142" s="258" t="s">
        <v>5795</v>
      </c>
      <c r="G142" s="382">
        <v>471319</v>
      </c>
      <c r="H142" s="358">
        <v>61990.853669604272</v>
      </c>
      <c r="I142" s="188" t="s">
        <v>2186</v>
      </c>
      <c r="J142" s="259" t="s">
        <v>1798</v>
      </c>
      <c r="K142" s="258">
        <v>364</v>
      </c>
      <c r="L142" s="234" t="s">
        <v>3401</v>
      </c>
    </row>
    <row r="143" spans="1:12" ht="63.75" x14ac:dyDescent="0.2">
      <c r="A143" s="3">
        <v>2569</v>
      </c>
      <c r="B143" s="258">
        <v>6030</v>
      </c>
      <c r="C143" s="234" t="s">
        <v>3409</v>
      </c>
      <c r="D143" s="258">
        <v>1</v>
      </c>
      <c r="E143" s="258"/>
      <c r="F143" s="258" t="s">
        <v>5795</v>
      </c>
      <c r="G143" s="382">
        <v>471319</v>
      </c>
      <c r="H143" s="358">
        <v>58546.917354626254</v>
      </c>
      <c r="I143" s="188" t="s">
        <v>2186</v>
      </c>
      <c r="J143" s="259" t="s">
        <v>1798</v>
      </c>
      <c r="K143" s="258">
        <v>364</v>
      </c>
      <c r="L143" s="234" t="s">
        <v>3401</v>
      </c>
    </row>
    <row r="145" spans="1:12" x14ac:dyDescent="0.2">
      <c r="A145" s="3">
        <v>1</v>
      </c>
      <c r="B145" s="176">
        <v>3001</v>
      </c>
      <c r="C145" s="191" t="s">
        <v>37</v>
      </c>
      <c r="D145" s="176">
        <v>4</v>
      </c>
      <c r="E145" s="176" t="s">
        <v>38</v>
      </c>
      <c r="F145" s="176" t="s">
        <v>39</v>
      </c>
      <c r="G145" s="191">
        <v>502017</v>
      </c>
      <c r="H145" s="30">
        <v>16800</v>
      </c>
      <c r="I145" s="296" t="s">
        <v>720</v>
      </c>
      <c r="J145" s="178" t="s">
        <v>41</v>
      </c>
      <c r="K145" s="382">
        <v>374</v>
      </c>
      <c r="L145" s="382"/>
    </row>
    <row r="146" spans="1:12" x14ac:dyDescent="0.2">
      <c r="A146" s="3">
        <v>2</v>
      </c>
      <c r="B146" s="179">
        <v>3001</v>
      </c>
      <c r="C146" s="191" t="s">
        <v>42</v>
      </c>
      <c r="D146" s="176">
        <v>4</v>
      </c>
      <c r="E146" s="176" t="s">
        <v>38</v>
      </c>
      <c r="F146" s="176" t="s">
        <v>39</v>
      </c>
      <c r="G146" s="191">
        <v>501615</v>
      </c>
      <c r="H146" s="30">
        <v>7200</v>
      </c>
      <c r="I146" s="296" t="s">
        <v>720</v>
      </c>
      <c r="J146" s="178" t="s">
        <v>41</v>
      </c>
      <c r="K146" s="382">
        <v>374</v>
      </c>
      <c r="L146" s="360"/>
    </row>
    <row r="147" spans="1:12" ht="25.5" x14ac:dyDescent="0.2">
      <c r="A147" s="3">
        <v>7</v>
      </c>
      <c r="B147" s="176">
        <v>3140</v>
      </c>
      <c r="C147" s="191" t="s">
        <v>37</v>
      </c>
      <c r="D147" s="176">
        <v>8</v>
      </c>
      <c r="E147" s="176" t="s">
        <v>38</v>
      </c>
      <c r="F147" s="176" t="s">
        <v>39</v>
      </c>
      <c r="G147" s="176">
        <v>502017</v>
      </c>
      <c r="H147" s="353">
        <v>43000</v>
      </c>
      <c r="I147" s="296" t="s">
        <v>720</v>
      </c>
      <c r="J147" s="178" t="s">
        <v>41</v>
      </c>
      <c r="K147" s="382">
        <v>374</v>
      </c>
      <c r="L147" s="360" t="s">
        <v>51</v>
      </c>
    </row>
    <row r="148" spans="1:12" ht="25.5" x14ac:dyDescent="0.2">
      <c r="A148" s="3">
        <v>8</v>
      </c>
      <c r="B148" s="179">
        <v>3140</v>
      </c>
      <c r="C148" s="191" t="s">
        <v>42</v>
      </c>
      <c r="D148" s="176">
        <v>10</v>
      </c>
      <c r="E148" s="176" t="s">
        <v>38</v>
      </c>
      <c r="F148" s="176" t="s">
        <v>39</v>
      </c>
      <c r="G148" s="176">
        <v>501615</v>
      </c>
      <c r="H148" s="353">
        <v>7000</v>
      </c>
      <c r="I148" s="296" t="s">
        <v>720</v>
      </c>
      <c r="J148" s="178" t="s">
        <v>41</v>
      </c>
      <c r="K148" s="382">
        <v>374</v>
      </c>
      <c r="L148" s="360" t="s">
        <v>51</v>
      </c>
    </row>
    <row r="149" spans="1:12" x14ac:dyDescent="0.2">
      <c r="A149" s="3">
        <v>10</v>
      </c>
      <c r="B149" s="176">
        <v>3301</v>
      </c>
      <c r="C149" s="191" t="s">
        <v>37</v>
      </c>
      <c r="D149" s="176">
        <v>1.5</v>
      </c>
      <c r="E149" s="176" t="s">
        <v>38</v>
      </c>
      <c r="F149" s="176" t="s">
        <v>39</v>
      </c>
      <c r="G149" s="176">
        <v>502017</v>
      </c>
      <c r="H149" s="353">
        <v>7500</v>
      </c>
      <c r="I149" s="296" t="s">
        <v>720</v>
      </c>
      <c r="J149" s="178" t="s">
        <v>41</v>
      </c>
      <c r="K149" s="382">
        <v>374</v>
      </c>
      <c r="L149" s="360"/>
    </row>
    <row r="150" spans="1:12" x14ac:dyDescent="0.2">
      <c r="A150" s="3">
        <v>11</v>
      </c>
      <c r="B150" s="179">
        <v>3301</v>
      </c>
      <c r="C150" s="191" t="s">
        <v>42</v>
      </c>
      <c r="D150" s="176">
        <v>2.5</v>
      </c>
      <c r="E150" s="176" t="s">
        <v>38</v>
      </c>
      <c r="F150" s="176" t="s">
        <v>39</v>
      </c>
      <c r="G150" s="176">
        <v>501615</v>
      </c>
      <c r="H150" s="353">
        <v>2500</v>
      </c>
      <c r="I150" s="296" t="s">
        <v>720</v>
      </c>
      <c r="J150" s="178" t="s">
        <v>41</v>
      </c>
      <c r="K150" s="382">
        <v>374</v>
      </c>
      <c r="L150" s="360"/>
    </row>
    <row r="151" spans="1:12" x14ac:dyDescent="0.2">
      <c r="A151" s="3">
        <v>13</v>
      </c>
      <c r="B151" s="176">
        <v>3320</v>
      </c>
      <c r="C151" s="191" t="s">
        <v>37</v>
      </c>
      <c r="D151" s="176">
        <v>20</v>
      </c>
      <c r="E151" s="176" t="s">
        <v>38</v>
      </c>
      <c r="F151" s="176" t="s">
        <v>39</v>
      </c>
      <c r="G151" s="191">
        <v>502017</v>
      </c>
      <c r="H151" s="30">
        <v>84000</v>
      </c>
      <c r="I151" s="296" t="s">
        <v>720</v>
      </c>
      <c r="J151" s="178" t="s">
        <v>41</v>
      </c>
      <c r="K151" s="382">
        <v>374</v>
      </c>
      <c r="L151" s="360"/>
    </row>
    <row r="152" spans="1:12" x14ac:dyDescent="0.2">
      <c r="A152" s="3">
        <v>14</v>
      </c>
      <c r="B152" s="179">
        <v>3320</v>
      </c>
      <c r="C152" s="191" t="s">
        <v>42</v>
      </c>
      <c r="D152" s="176">
        <v>12</v>
      </c>
      <c r="E152" s="176" t="s">
        <v>38</v>
      </c>
      <c r="F152" s="176" t="s">
        <v>39</v>
      </c>
      <c r="G152" s="191">
        <v>501615</v>
      </c>
      <c r="H152" s="30">
        <v>21600</v>
      </c>
      <c r="I152" s="296" t="s">
        <v>720</v>
      </c>
      <c r="J152" s="178" t="s">
        <v>41</v>
      </c>
      <c r="K152" s="382">
        <v>374</v>
      </c>
      <c r="L152" s="360"/>
    </row>
    <row r="153" spans="1:12" x14ac:dyDescent="0.2">
      <c r="A153" s="3">
        <v>15</v>
      </c>
      <c r="B153" s="179">
        <v>3320</v>
      </c>
      <c r="C153" s="191" t="s">
        <v>59</v>
      </c>
      <c r="D153" s="176">
        <v>4</v>
      </c>
      <c r="E153" s="176" t="s">
        <v>44</v>
      </c>
      <c r="F153" s="176" t="s">
        <v>39</v>
      </c>
      <c r="G153" s="191">
        <v>52151698</v>
      </c>
      <c r="H153" s="30">
        <v>2100</v>
      </c>
      <c r="I153" s="296" t="s">
        <v>720</v>
      </c>
      <c r="J153" s="178" t="s">
        <v>41</v>
      </c>
      <c r="K153" s="382">
        <v>374</v>
      </c>
      <c r="L153" s="360"/>
    </row>
    <row r="154" spans="1:12" x14ac:dyDescent="0.2">
      <c r="A154" s="3">
        <v>28</v>
      </c>
      <c r="B154" s="179">
        <v>3101</v>
      </c>
      <c r="C154" s="191" t="s">
        <v>37</v>
      </c>
      <c r="D154" s="176">
        <v>12</v>
      </c>
      <c r="E154" s="176" t="s">
        <v>38</v>
      </c>
      <c r="F154" s="176" t="s">
        <v>39</v>
      </c>
      <c r="G154" s="176">
        <v>502017</v>
      </c>
      <c r="H154" s="30">
        <v>45600</v>
      </c>
      <c r="I154" s="296" t="s">
        <v>720</v>
      </c>
      <c r="J154" s="178" t="s">
        <v>41</v>
      </c>
      <c r="K154" s="382">
        <v>374</v>
      </c>
      <c r="L154" s="360"/>
    </row>
    <row r="155" spans="1:12" x14ac:dyDescent="0.2">
      <c r="A155" s="3">
        <v>29</v>
      </c>
      <c r="B155" s="179">
        <v>3101</v>
      </c>
      <c r="C155" s="191" t="s">
        <v>42</v>
      </c>
      <c r="D155" s="176">
        <v>8</v>
      </c>
      <c r="E155" s="176" t="s">
        <v>38</v>
      </c>
      <c r="F155" s="176" t="s">
        <v>39</v>
      </c>
      <c r="G155" s="176">
        <v>50161510</v>
      </c>
      <c r="H155" s="30">
        <v>12000</v>
      </c>
      <c r="I155" s="296" t="s">
        <v>720</v>
      </c>
      <c r="J155" s="178" t="s">
        <v>41</v>
      </c>
      <c r="K155" s="382">
        <v>374</v>
      </c>
      <c r="L155" s="360"/>
    </row>
    <row r="156" spans="1:12" x14ac:dyDescent="0.2">
      <c r="A156" s="3">
        <v>33</v>
      </c>
      <c r="B156" s="176">
        <v>3250</v>
      </c>
      <c r="C156" s="188" t="s">
        <v>37</v>
      </c>
      <c r="D156" s="179">
        <v>5</v>
      </c>
      <c r="E156" s="188" t="s">
        <v>80</v>
      </c>
      <c r="F156" s="179" t="s">
        <v>39</v>
      </c>
      <c r="G156" s="176">
        <v>502017</v>
      </c>
      <c r="H156" s="420">
        <v>19500</v>
      </c>
      <c r="I156" s="296" t="s">
        <v>720</v>
      </c>
      <c r="J156" s="186">
        <v>45261</v>
      </c>
      <c r="K156" s="382">
        <v>374</v>
      </c>
      <c r="L156" s="360"/>
    </row>
    <row r="157" spans="1:12" x14ac:dyDescent="0.2">
      <c r="A157" s="3">
        <v>34</v>
      </c>
      <c r="B157" s="179">
        <v>3250</v>
      </c>
      <c r="C157" s="188" t="s">
        <v>42</v>
      </c>
      <c r="D157" s="179">
        <v>5</v>
      </c>
      <c r="E157" s="188" t="s">
        <v>81</v>
      </c>
      <c r="F157" s="179" t="s">
        <v>39</v>
      </c>
      <c r="G157" s="176">
        <v>50161510</v>
      </c>
      <c r="H157" s="420">
        <v>3500</v>
      </c>
      <c r="I157" s="296" t="s">
        <v>720</v>
      </c>
      <c r="J157" s="186">
        <v>45261</v>
      </c>
      <c r="K157" s="382">
        <v>374</v>
      </c>
      <c r="L157" s="360"/>
    </row>
    <row r="158" spans="1:12" x14ac:dyDescent="0.2">
      <c r="A158" s="3">
        <v>45</v>
      </c>
      <c r="B158" s="44">
        <v>3201</v>
      </c>
      <c r="C158" s="44" t="s">
        <v>98</v>
      </c>
      <c r="D158" s="44">
        <v>6</v>
      </c>
      <c r="E158" s="179" t="s">
        <v>38</v>
      </c>
      <c r="F158" s="179" t="s">
        <v>39</v>
      </c>
      <c r="G158" s="47">
        <v>50201706</v>
      </c>
      <c r="H158" s="43">
        <v>28000</v>
      </c>
      <c r="I158" s="296" t="s">
        <v>720</v>
      </c>
      <c r="J158" s="178" t="s">
        <v>41</v>
      </c>
      <c r="K158" s="47">
        <v>374</v>
      </c>
      <c r="L158" s="432" t="s">
        <v>99</v>
      </c>
    </row>
    <row r="159" spans="1:12" x14ac:dyDescent="0.2">
      <c r="A159" s="3">
        <v>46</v>
      </c>
      <c r="B159" s="44">
        <v>3201</v>
      </c>
      <c r="C159" s="44" t="s">
        <v>100</v>
      </c>
      <c r="D159" s="44">
        <v>2</v>
      </c>
      <c r="E159" s="179" t="s">
        <v>38</v>
      </c>
      <c r="F159" s="179" t="s">
        <v>39</v>
      </c>
      <c r="G159" s="47">
        <v>50161509</v>
      </c>
      <c r="H159" s="43">
        <v>2000</v>
      </c>
      <c r="I159" s="296" t="s">
        <v>720</v>
      </c>
      <c r="J159" s="178" t="s">
        <v>41</v>
      </c>
      <c r="K159" s="47">
        <v>374</v>
      </c>
      <c r="L159" s="432" t="s">
        <v>99</v>
      </c>
    </row>
    <row r="160" spans="1:12" x14ac:dyDescent="0.2">
      <c r="A160" s="3">
        <v>77</v>
      </c>
      <c r="B160" s="34">
        <v>2030</v>
      </c>
      <c r="C160" s="362" t="s">
        <v>37</v>
      </c>
      <c r="D160" s="34">
        <v>408</v>
      </c>
      <c r="E160" s="188" t="s">
        <v>159</v>
      </c>
      <c r="F160" s="179" t="s">
        <v>39</v>
      </c>
      <c r="G160" s="34">
        <v>502017</v>
      </c>
      <c r="H160" s="37">
        <v>500000</v>
      </c>
      <c r="I160" s="296" t="s">
        <v>720</v>
      </c>
      <c r="J160" s="38" t="s">
        <v>128</v>
      </c>
      <c r="K160" s="39">
        <v>374</v>
      </c>
      <c r="L160" s="871" t="s">
        <v>160</v>
      </c>
    </row>
    <row r="161" spans="1:12" x14ac:dyDescent="0.2">
      <c r="A161" s="3">
        <v>78</v>
      </c>
      <c r="B161" s="34">
        <v>2030</v>
      </c>
      <c r="C161" s="362" t="s">
        <v>42</v>
      </c>
      <c r="D161" s="34">
        <v>204</v>
      </c>
      <c r="E161" s="176" t="s">
        <v>161</v>
      </c>
      <c r="F161" s="179" t="s">
        <v>39</v>
      </c>
      <c r="G161" s="34">
        <v>50161510</v>
      </c>
      <c r="H161" s="37">
        <v>150000</v>
      </c>
      <c r="I161" s="296" t="s">
        <v>720</v>
      </c>
      <c r="J161" s="38" t="s">
        <v>128</v>
      </c>
      <c r="K161" s="39">
        <v>374</v>
      </c>
      <c r="L161" s="872"/>
    </row>
    <row r="162" spans="1:12" ht="76.5" x14ac:dyDescent="0.2">
      <c r="A162" s="3">
        <v>116</v>
      </c>
      <c r="B162" s="176">
        <v>3240</v>
      </c>
      <c r="C162" s="191" t="s">
        <v>42</v>
      </c>
      <c r="D162" s="176">
        <v>15</v>
      </c>
      <c r="E162" s="179" t="s">
        <v>38</v>
      </c>
      <c r="F162" s="179" t="s">
        <v>39</v>
      </c>
      <c r="G162" s="465" t="s">
        <v>202</v>
      </c>
      <c r="H162" s="56">
        <v>12541.267049999999</v>
      </c>
      <c r="I162" s="296" t="s">
        <v>720</v>
      </c>
      <c r="J162" s="178" t="s">
        <v>106</v>
      </c>
      <c r="K162" s="382">
        <v>374</v>
      </c>
      <c r="L162" s="360" t="s">
        <v>203</v>
      </c>
    </row>
    <row r="163" spans="1:12" ht="76.5" x14ac:dyDescent="0.2">
      <c r="A163" s="3">
        <v>117</v>
      </c>
      <c r="B163" s="176">
        <v>3240</v>
      </c>
      <c r="C163" s="191" t="s">
        <v>37</v>
      </c>
      <c r="D163" s="176">
        <v>70</v>
      </c>
      <c r="E163" s="188" t="s">
        <v>204</v>
      </c>
      <c r="F163" s="179" t="s">
        <v>39</v>
      </c>
      <c r="G163" s="465" t="s">
        <v>205</v>
      </c>
      <c r="H163" s="56">
        <v>287458.73294999998</v>
      </c>
      <c r="I163" s="296" t="s">
        <v>720</v>
      </c>
      <c r="J163" s="38" t="s">
        <v>106</v>
      </c>
      <c r="K163" s="382">
        <v>374</v>
      </c>
      <c r="L163" s="360" t="s">
        <v>206</v>
      </c>
    </row>
    <row r="164" spans="1:12" x14ac:dyDescent="0.2">
      <c r="A164" s="3">
        <v>558</v>
      </c>
      <c r="B164" s="47">
        <v>7203</v>
      </c>
      <c r="C164" s="47" t="s">
        <v>718</v>
      </c>
      <c r="D164" s="44">
        <v>65</v>
      </c>
      <c r="E164" s="188" t="s">
        <v>719</v>
      </c>
      <c r="F164" s="44" t="s">
        <v>39</v>
      </c>
      <c r="G164" s="47">
        <v>50201706</v>
      </c>
      <c r="H164" s="421">
        <v>420000</v>
      </c>
      <c r="I164" s="296" t="s">
        <v>720</v>
      </c>
      <c r="J164" s="178" t="s">
        <v>41</v>
      </c>
      <c r="K164" s="47">
        <v>374</v>
      </c>
      <c r="L164" s="432" t="s">
        <v>99</v>
      </c>
    </row>
    <row r="165" spans="1:12" x14ac:dyDescent="0.2">
      <c r="A165" s="3">
        <v>559</v>
      </c>
      <c r="B165" s="47">
        <v>7203</v>
      </c>
      <c r="C165" s="47" t="s">
        <v>721</v>
      </c>
      <c r="D165" s="44">
        <v>50</v>
      </c>
      <c r="E165" s="188" t="s">
        <v>722</v>
      </c>
      <c r="F165" s="44" t="s">
        <v>39</v>
      </c>
      <c r="G165" s="47">
        <v>50161509</v>
      </c>
      <c r="H165" s="421">
        <v>70000</v>
      </c>
      <c r="I165" s="296" t="s">
        <v>720</v>
      </c>
      <c r="J165" s="178" t="s">
        <v>41</v>
      </c>
      <c r="K165" s="47">
        <v>374</v>
      </c>
      <c r="L165" s="432" t="s">
        <v>99</v>
      </c>
    </row>
    <row r="166" spans="1:12" x14ac:dyDescent="0.2">
      <c r="A166" s="3">
        <v>634</v>
      </c>
      <c r="B166" s="179">
        <v>3220</v>
      </c>
      <c r="C166" s="382" t="s">
        <v>37</v>
      </c>
      <c r="D166" s="179">
        <v>12</v>
      </c>
      <c r="E166" s="61" t="s">
        <v>829</v>
      </c>
      <c r="F166" s="179" t="s">
        <v>39</v>
      </c>
      <c r="G166" s="179">
        <v>50201706</v>
      </c>
      <c r="H166" s="49">
        <v>46000</v>
      </c>
      <c r="I166" s="296" t="s">
        <v>720</v>
      </c>
      <c r="J166" s="178" t="s">
        <v>102</v>
      </c>
      <c r="K166" s="382">
        <v>374</v>
      </c>
      <c r="L166" s="26"/>
    </row>
    <row r="167" spans="1:12" x14ac:dyDescent="0.2">
      <c r="A167" s="3">
        <v>635</v>
      </c>
      <c r="B167" s="179">
        <v>3220</v>
      </c>
      <c r="C167" s="363" t="s">
        <v>100</v>
      </c>
      <c r="D167" s="179">
        <v>10</v>
      </c>
      <c r="E167" s="61" t="s">
        <v>829</v>
      </c>
      <c r="F167" s="179" t="s">
        <v>39</v>
      </c>
      <c r="G167" s="179">
        <v>50161509</v>
      </c>
      <c r="H167" s="49">
        <v>14000</v>
      </c>
      <c r="I167" s="296" t="s">
        <v>720</v>
      </c>
      <c r="J167" s="178" t="s">
        <v>102</v>
      </c>
      <c r="K167" s="382">
        <v>374</v>
      </c>
      <c r="L167" s="26"/>
    </row>
    <row r="168" spans="1:12" ht="25.5" x14ac:dyDescent="0.2">
      <c r="A168" s="3">
        <v>1165</v>
      </c>
      <c r="B168" s="176">
        <v>3210</v>
      </c>
      <c r="C168" s="382" t="s">
        <v>1781</v>
      </c>
      <c r="D168" s="61">
        <v>30</v>
      </c>
      <c r="E168" s="3" t="s">
        <v>829</v>
      </c>
      <c r="F168" s="3" t="s">
        <v>39</v>
      </c>
      <c r="G168" s="61">
        <v>50201706</v>
      </c>
      <c r="H168" s="353">
        <v>210000</v>
      </c>
      <c r="I168" s="296" t="s">
        <v>720</v>
      </c>
      <c r="J168" s="178" t="s">
        <v>128</v>
      </c>
      <c r="K168" s="382">
        <v>374</v>
      </c>
      <c r="L168" s="360" t="s">
        <v>1783</v>
      </c>
    </row>
    <row r="169" spans="1:12" ht="25.5" x14ac:dyDescent="0.2">
      <c r="A169" s="3">
        <v>1166</v>
      </c>
      <c r="B169" s="176">
        <v>3210</v>
      </c>
      <c r="C169" s="382" t="s">
        <v>42</v>
      </c>
      <c r="D169" s="61">
        <v>57</v>
      </c>
      <c r="E169" s="3" t="s">
        <v>829</v>
      </c>
      <c r="F169" s="3" t="s">
        <v>39</v>
      </c>
      <c r="G169" s="61"/>
      <c r="H169" s="353">
        <v>40000</v>
      </c>
      <c r="I169" s="296" t="s">
        <v>720</v>
      </c>
      <c r="J169" s="178" t="s">
        <v>128</v>
      </c>
      <c r="K169" s="382">
        <v>374</v>
      </c>
      <c r="L169" s="360" t="s">
        <v>1783</v>
      </c>
    </row>
    <row r="170" spans="1:12" ht="51" x14ac:dyDescent="0.2">
      <c r="A170" s="3">
        <v>1291</v>
      </c>
      <c r="B170" s="61">
        <v>4240</v>
      </c>
      <c r="C170" s="382" t="s">
        <v>1947</v>
      </c>
      <c r="D170" s="61"/>
      <c r="E170" s="3"/>
      <c r="F170" s="61" t="s">
        <v>2132</v>
      </c>
      <c r="G170" s="382" t="s">
        <v>2134</v>
      </c>
      <c r="H170" s="422">
        <v>100000</v>
      </c>
      <c r="I170" s="296" t="s">
        <v>720</v>
      </c>
      <c r="J170" s="63">
        <v>45200</v>
      </c>
      <c r="K170" s="382">
        <v>374</v>
      </c>
      <c r="L170" s="382" t="s">
        <v>2193</v>
      </c>
    </row>
    <row r="171" spans="1:12" ht="38.25" x14ac:dyDescent="0.2">
      <c r="A171" s="3">
        <v>1318</v>
      </c>
      <c r="B171" s="61">
        <v>4170</v>
      </c>
      <c r="C171" s="382" t="s">
        <v>37</v>
      </c>
      <c r="D171" s="61"/>
      <c r="E171" s="3"/>
      <c r="F171" s="382" t="s">
        <v>2137</v>
      </c>
      <c r="G171" s="382">
        <v>502017</v>
      </c>
      <c r="H171" s="381">
        <v>375000</v>
      </c>
      <c r="I171" s="296" t="s">
        <v>720</v>
      </c>
      <c r="J171" s="63">
        <v>45200</v>
      </c>
      <c r="K171" s="382">
        <v>374</v>
      </c>
      <c r="L171" s="382" t="s">
        <v>2215</v>
      </c>
    </row>
    <row r="172" spans="1:12" ht="38.25" x14ac:dyDescent="0.2">
      <c r="A172" s="3">
        <v>1319</v>
      </c>
      <c r="B172" s="61">
        <v>4170</v>
      </c>
      <c r="C172" s="382" t="s">
        <v>42</v>
      </c>
      <c r="D172" s="61"/>
      <c r="E172" s="3"/>
      <c r="F172" s="382" t="s">
        <v>2137</v>
      </c>
      <c r="G172" s="382">
        <v>501615</v>
      </c>
      <c r="H172" s="381">
        <v>375000</v>
      </c>
      <c r="I172" s="296" t="s">
        <v>720</v>
      </c>
      <c r="J172" s="63">
        <v>45200</v>
      </c>
      <c r="K172" s="382">
        <v>374</v>
      </c>
      <c r="L172" s="382" t="s">
        <v>2216</v>
      </c>
    </row>
    <row r="173" spans="1:12" ht="76.5" x14ac:dyDescent="0.2">
      <c r="A173" s="3">
        <v>1320</v>
      </c>
      <c r="B173" s="61">
        <v>4170</v>
      </c>
      <c r="C173" s="382" t="s">
        <v>1974</v>
      </c>
      <c r="D173" s="61"/>
      <c r="E173" s="3"/>
      <c r="F173" s="382" t="s">
        <v>2137</v>
      </c>
      <c r="G173" s="382">
        <v>5020</v>
      </c>
      <c r="H173" s="381">
        <v>50000</v>
      </c>
      <c r="I173" s="296" t="s">
        <v>720</v>
      </c>
      <c r="J173" s="63">
        <v>45200</v>
      </c>
      <c r="K173" s="382">
        <v>374</v>
      </c>
      <c r="L173" s="382" t="s">
        <v>2217</v>
      </c>
    </row>
    <row r="174" spans="1:12" x14ac:dyDescent="0.2">
      <c r="A174" s="3">
        <v>1392</v>
      </c>
      <c r="B174" s="61">
        <v>4180</v>
      </c>
      <c r="C174" s="382" t="s">
        <v>37</v>
      </c>
      <c r="D174" s="61"/>
      <c r="E174" s="3"/>
      <c r="F174" s="382" t="s">
        <v>2137</v>
      </c>
      <c r="G174" s="382">
        <v>502017</v>
      </c>
      <c r="H174" s="355">
        <v>900000</v>
      </c>
      <c r="I174" s="296" t="s">
        <v>720</v>
      </c>
      <c r="J174" s="63">
        <v>45200</v>
      </c>
      <c r="K174" s="382">
        <v>374</v>
      </c>
      <c r="L174" s="382"/>
    </row>
    <row r="175" spans="1:12" x14ac:dyDescent="0.2">
      <c r="A175" s="3">
        <v>1393</v>
      </c>
      <c r="B175" s="61">
        <v>4180</v>
      </c>
      <c r="C175" s="382" t="s">
        <v>42</v>
      </c>
      <c r="D175" s="61"/>
      <c r="E175" s="3"/>
      <c r="F175" s="382" t="s">
        <v>2137</v>
      </c>
      <c r="G175" s="382">
        <v>501615</v>
      </c>
      <c r="H175" s="355">
        <v>800000</v>
      </c>
      <c r="I175" s="296" t="s">
        <v>720</v>
      </c>
      <c r="J175" s="63">
        <v>45200</v>
      </c>
      <c r="K175" s="382">
        <v>374</v>
      </c>
      <c r="L175" s="382"/>
    </row>
    <row r="176" spans="1:12" ht="25.5" x14ac:dyDescent="0.2">
      <c r="A176" s="3">
        <v>1394</v>
      </c>
      <c r="B176" s="61">
        <v>4180</v>
      </c>
      <c r="C176" s="382" t="s">
        <v>1974</v>
      </c>
      <c r="D176" s="61"/>
      <c r="E176" s="3"/>
      <c r="F176" s="382" t="s">
        <v>2137</v>
      </c>
      <c r="G176" s="382">
        <v>5020</v>
      </c>
      <c r="H176" s="355">
        <v>200000</v>
      </c>
      <c r="I176" s="296" t="s">
        <v>720</v>
      </c>
      <c r="J176" s="63">
        <v>45200</v>
      </c>
      <c r="K176" s="382">
        <v>374</v>
      </c>
      <c r="L176" s="382"/>
    </row>
    <row r="177" spans="1:12" ht="38.25" x14ac:dyDescent="0.2">
      <c r="A177" s="3">
        <v>1397</v>
      </c>
      <c r="B177" s="61">
        <v>4006</v>
      </c>
      <c r="C177" s="382" t="s">
        <v>2028</v>
      </c>
      <c r="D177" s="61"/>
      <c r="E177" s="3"/>
      <c r="F177" s="382" t="s">
        <v>2145</v>
      </c>
      <c r="G177" s="61">
        <v>501619</v>
      </c>
      <c r="H177" s="350">
        <v>70000</v>
      </c>
      <c r="I177" s="296" t="s">
        <v>720</v>
      </c>
      <c r="J177" s="63">
        <v>45200</v>
      </c>
      <c r="K177" s="382">
        <v>374</v>
      </c>
      <c r="L177" s="382" t="s">
        <v>2234</v>
      </c>
    </row>
    <row r="178" spans="1:12" ht="89.25" x14ac:dyDescent="0.2">
      <c r="A178" s="3">
        <v>1407</v>
      </c>
      <c r="B178" s="61" t="s">
        <v>1946</v>
      </c>
      <c r="C178" s="382" t="s">
        <v>2038</v>
      </c>
      <c r="D178" s="61"/>
      <c r="E178" s="3"/>
      <c r="F178" s="382" t="s">
        <v>2145</v>
      </c>
      <c r="G178" s="382">
        <v>502017</v>
      </c>
      <c r="H178" s="350">
        <v>100000</v>
      </c>
      <c r="I178" s="296" t="s">
        <v>720</v>
      </c>
      <c r="J178" s="63">
        <v>45200</v>
      </c>
      <c r="K178" s="61" t="s">
        <v>2159</v>
      </c>
      <c r="L178" s="382" t="s">
        <v>2244</v>
      </c>
    </row>
    <row r="179" spans="1:12" ht="76.5" x14ac:dyDescent="0.2">
      <c r="A179" s="3">
        <v>1408</v>
      </c>
      <c r="B179" s="61" t="s">
        <v>1946</v>
      </c>
      <c r="C179" s="382" t="s">
        <v>2039</v>
      </c>
      <c r="D179" s="61"/>
      <c r="E179" s="3"/>
      <c r="F179" s="382" t="s">
        <v>2145</v>
      </c>
      <c r="G179" s="382">
        <v>501615</v>
      </c>
      <c r="H179" s="381">
        <v>100000</v>
      </c>
      <c r="I179" s="296" t="s">
        <v>720</v>
      </c>
      <c r="J179" s="63">
        <v>45200</v>
      </c>
      <c r="K179" s="61" t="s">
        <v>2159</v>
      </c>
      <c r="L179" s="382" t="s">
        <v>2244</v>
      </c>
    </row>
    <row r="180" spans="1:12" ht="89.25" x14ac:dyDescent="0.2">
      <c r="A180" s="3">
        <v>1431</v>
      </c>
      <c r="B180" s="61">
        <v>4160</v>
      </c>
      <c r="C180" s="382" t="s">
        <v>37</v>
      </c>
      <c r="D180" s="61"/>
      <c r="E180" s="3"/>
      <c r="F180" s="382" t="s">
        <v>2137</v>
      </c>
      <c r="G180" s="382">
        <v>502017</v>
      </c>
      <c r="H180" s="381">
        <v>500000</v>
      </c>
      <c r="I180" s="296" t="s">
        <v>720</v>
      </c>
      <c r="J180" s="63">
        <v>45200</v>
      </c>
      <c r="K180" s="382">
        <v>374</v>
      </c>
      <c r="L180" s="382" t="s">
        <v>2248</v>
      </c>
    </row>
    <row r="181" spans="1:12" ht="89.25" x14ac:dyDescent="0.2">
      <c r="A181" s="3">
        <v>1432</v>
      </c>
      <c r="B181" s="61">
        <v>4160</v>
      </c>
      <c r="C181" s="382" t="s">
        <v>42</v>
      </c>
      <c r="D181" s="61"/>
      <c r="E181" s="3"/>
      <c r="F181" s="382" t="s">
        <v>2137</v>
      </c>
      <c r="G181" s="382">
        <v>501615</v>
      </c>
      <c r="H181" s="381">
        <v>245000</v>
      </c>
      <c r="I181" s="296" t="s">
        <v>720</v>
      </c>
      <c r="J181" s="63">
        <v>45200</v>
      </c>
      <c r="K181" s="382">
        <v>374</v>
      </c>
      <c r="L181" s="382" t="s">
        <v>2248</v>
      </c>
    </row>
    <row r="182" spans="1:12" x14ac:dyDescent="0.2">
      <c r="A182" s="3">
        <v>1502</v>
      </c>
      <c r="B182" s="61">
        <v>4150</v>
      </c>
      <c r="C182" s="382" t="s">
        <v>37</v>
      </c>
      <c r="D182" s="61"/>
      <c r="E182" s="3"/>
      <c r="F182" s="382" t="s">
        <v>2137</v>
      </c>
      <c r="G182" s="382">
        <v>502017</v>
      </c>
      <c r="H182" s="870">
        <v>500000</v>
      </c>
      <c r="I182" s="296" t="s">
        <v>720</v>
      </c>
      <c r="J182" s="63">
        <v>45200</v>
      </c>
      <c r="K182" s="382">
        <v>374</v>
      </c>
      <c r="L182" s="873" t="s">
        <v>2265</v>
      </c>
    </row>
    <row r="183" spans="1:12" x14ac:dyDescent="0.2">
      <c r="A183" s="3">
        <v>1503</v>
      </c>
      <c r="B183" s="61">
        <v>4150</v>
      </c>
      <c r="C183" s="382" t="s">
        <v>42</v>
      </c>
      <c r="D183" s="61"/>
      <c r="E183" s="3"/>
      <c r="F183" s="382" t="s">
        <v>2137</v>
      </c>
      <c r="G183" s="382">
        <v>501615</v>
      </c>
      <c r="H183" s="870"/>
      <c r="I183" s="296" t="s">
        <v>720</v>
      </c>
      <c r="J183" s="63">
        <v>45200</v>
      </c>
      <c r="K183" s="382">
        <v>374</v>
      </c>
      <c r="L183" s="873"/>
    </row>
    <row r="184" spans="1:12" ht="25.5" x14ac:dyDescent="0.2">
      <c r="A184" s="3">
        <v>1504</v>
      </c>
      <c r="B184" s="61">
        <v>4150</v>
      </c>
      <c r="C184" s="382" t="s">
        <v>1974</v>
      </c>
      <c r="D184" s="61"/>
      <c r="E184" s="3"/>
      <c r="F184" s="382" t="s">
        <v>2137</v>
      </c>
      <c r="G184" s="382">
        <v>5020</v>
      </c>
      <c r="H184" s="870"/>
      <c r="I184" s="296" t="s">
        <v>720</v>
      </c>
      <c r="J184" s="63">
        <v>45200</v>
      </c>
      <c r="K184" s="382">
        <v>374</v>
      </c>
      <c r="L184" s="873"/>
    </row>
    <row r="185" spans="1:12" ht="38.25" x14ac:dyDescent="0.2">
      <c r="A185" s="3">
        <v>1516</v>
      </c>
      <c r="B185" s="61">
        <v>4175</v>
      </c>
      <c r="C185" s="382" t="s">
        <v>2058</v>
      </c>
      <c r="D185" s="61"/>
      <c r="E185" s="3"/>
      <c r="F185" s="382" t="s">
        <v>2142</v>
      </c>
      <c r="G185" s="382" t="s">
        <v>2170</v>
      </c>
      <c r="H185" s="350">
        <v>1000000</v>
      </c>
      <c r="I185" s="296" t="s">
        <v>720</v>
      </c>
      <c r="J185" s="63">
        <v>44927</v>
      </c>
      <c r="K185" s="61">
        <v>374</v>
      </c>
      <c r="L185" s="382"/>
    </row>
    <row r="186" spans="1:12" ht="63.75" x14ac:dyDescent="0.2">
      <c r="A186" s="3">
        <v>1517</v>
      </c>
      <c r="B186" s="61">
        <v>4175</v>
      </c>
      <c r="C186" s="382" t="s">
        <v>2059</v>
      </c>
      <c r="D186" s="61"/>
      <c r="E186" s="3"/>
      <c r="F186" s="3" t="s">
        <v>2142</v>
      </c>
      <c r="G186" s="3" t="s">
        <v>2171</v>
      </c>
      <c r="H186" s="364">
        <v>75000</v>
      </c>
      <c r="I186" s="296" t="s">
        <v>720</v>
      </c>
      <c r="J186" s="63">
        <v>45200</v>
      </c>
      <c r="K186" s="382">
        <v>374</v>
      </c>
      <c r="L186" s="211" t="s">
        <v>2268</v>
      </c>
    </row>
    <row r="187" spans="1:12" ht="51" x14ac:dyDescent="0.2">
      <c r="A187" s="3">
        <v>1525</v>
      </c>
      <c r="B187" s="61">
        <v>4040</v>
      </c>
      <c r="C187" s="382" t="s">
        <v>2067</v>
      </c>
      <c r="D187" s="61"/>
      <c r="E187" s="3"/>
      <c r="F187" s="3" t="s">
        <v>2132</v>
      </c>
      <c r="G187" s="3">
        <v>50192701</v>
      </c>
      <c r="H187" s="350">
        <v>211400</v>
      </c>
      <c r="I187" s="296" t="s">
        <v>720</v>
      </c>
      <c r="J187" s="63">
        <v>45261</v>
      </c>
      <c r="K187" s="382">
        <v>374</v>
      </c>
      <c r="L187" s="211" t="s">
        <v>2276</v>
      </c>
    </row>
    <row r="188" spans="1:12" ht="51" x14ac:dyDescent="0.2">
      <c r="A188" s="3">
        <v>1553</v>
      </c>
      <c r="B188" s="61">
        <v>2702</v>
      </c>
      <c r="C188" s="382" t="s">
        <v>2095</v>
      </c>
      <c r="D188" s="61"/>
      <c r="E188" s="3"/>
      <c r="F188" s="61" t="s">
        <v>2132</v>
      </c>
      <c r="G188" s="64">
        <v>50192701</v>
      </c>
      <c r="H188" s="350">
        <v>30000</v>
      </c>
      <c r="I188" s="296" t="s">
        <v>720</v>
      </c>
      <c r="J188" s="63">
        <v>45200</v>
      </c>
      <c r="K188" s="382">
        <v>374</v>
      </c>
      <c r="L188" s="382" t="s">
        <v>2276</v>
      </c>
    </row>
    <row r="189" spans="1:12" x14ac:dyDescent="0.2">
      <c r="A189" s="3">
        <v>1592</v>
      </c>
      <c r="B189" s="179">
        <v>6003</v>
      </c>
      <c r="C189" s="188" t="s">
        <v>37</v>
      </c>
      <c r="D189" s="176">
        <v>28</v>
      </c>
      <c r="E189" s="176"/>
      <c r="F189" s="179" t="s">
        <v>5794</v>
      </c>
      <c r="G189" s="188" t="s">
        <v>2302</v>
      </c>
      <c r="H189" s="330">
        <v>100000</v>
      </c>
      <c r="I189" s="296" t="s">
        <v>720</v>
      </c>
      <c r="J189" s="63">
        <v>45261</v>
      </c>
      <c r="K189" s="84">
        <v>374</v>
      </c>
      <c r="L189" s="131"/>
    </row>
    <row r="190" spans="1:12" x14ac:dyDescent="0.2">
      <c r="A190" s="3">
        <v>1593</v>
      </c>
      <c r="B190" s="179">
        <v>6003</v>
      </c>
      <c r="C190" s="211" t="s">
        <v>42</v>
      </c>
      <c r="D190" s="61">
        <v>32</v>
      </c>
      <c r="E190" s="176"/>
      <c r="F190" s="179" t="s">
        <v>5795</v>
      </c>
      <c r="G190" s="188" t="s">
        <v>2304</v>
      </c>
      <c r="H190" s="330">
        <v>50000</v>
      </c>
      <c r="I190" s="296" t="s">
        <v>720</v>
      </c>
      <c r="J190" s="63">
        <v>45261</v>
      </c>
      <c r="K190" s="84">
        <v>374</v>
      </c>
      <c r="L190" s="26"/>
    </row>
    <row r="191" spans="1:12" ht="25.5" x14ac:dyDescent="0.2">
      <c r="A191" s="3">
        <v>1602</v>
      </c>
      <c r="B191" s="176">
        <v>7315</v>
      </c>
      <c r="C191" s="191" t="s">
        <v>2314</v>
      </c>
      <c r="D191" s="191">
        <v>36</v>
      </c>
      <c r="E191" s="191"/>
      <c r="F191" s="179" t="s">
        <v>5795</v>
      </c>
      <c r="G191" s="211" t="s">
        <v>2302</v>
      </c>
      <c r="H191" s="79">
        <v>145000</v>
      </c>
      <c r="I191" s="296" t="s">
        <v>720</v>
      </c>
      <c r="J191" s="63">
        <v>45261</v>
      </c>
      <c r="K191" s="382">
        <v>374</v>
      </c>
      <c r="L191" s="26"/>
    </row>
    <row r="192" spans="1:12" x14ac:dyDescent="0.2">
      <c r="A192" s="3">
        <v>1603</v>
      </c>
      <c r="B192" s="176">
        <v>7315</v>
      </c>
      <c r="C192" s="211" t="s">
        <v>2315</v>
      </c>
      <c r="D192" s="211">
        <v>24</v>
      </c>
      <c r="E192" s="188"/>
      <c r="F192" s="179" t="s">
        <v>5795</v>
      </c>
      <c r="G192" s="188" t="s">
        <v>2304</v>
      </c>
      <c r="H192" s="80">
        <v>50000</v>
      </c>
      <c r="I192" s="296" t="s">
        <v>720</v>
      </c>
      <c r="J192" s="63">
        <v>45261</v>
      </c>
      <c r="K192" s="382">
        <v>374</v>
      </c>
      <c r="L192" s="3"/>
    </row>
    <row r="193" spans="1:12" ht="89.25" x14ac:dyDescent="0.2">
      <c r="A193" s="3">
        <v>1605</v>
      </c>
      <c r="B193" s="3">
        <v>6040</v>
      </c>
      <c r="C193" s="131" t="s">
        <v>37</v>
      </c>
      <c r="D193" s="179">
        <v>15</v>
      </c>
      <c r="E193" s="179"/>
      <c r="F193" s="179" t="s">
        <v>5795</v>
      </c>
      <c r="G193" s="188" t="s">
        <v>2302</v>
      </c>
      <c r="H193" s="49">
        <v>100000</v>
      </c>
      <c r="I193" s="296" t="s">
        <v>720</v>
      </c>
      <c r="J193" s="63">
        <v>45261</v>
      </c>
      <c r="K193" s="81" t="s">
        <v>2159</v>
      </c>
      <c r="L193" s="369" t="s">
        <v>5799</v>
      </c>
    </row>
    <row r="194" spans="1:12" ht="89.25" x14ac:dyDescent="0.2">
      <c r="A194" s="3">
        <v>1606</v>
      </c>
      <c r="B194" s="3">
        <v>6040</v>
      </c>
      <c r="C194" s="370" t="s">
        <v>42</v>
      </c>
      <c r="D194" s="179">
        <v>2</v>
      </c>
      <c r="E194" s="179"/>
      <c r="F194" s="3" t="s">
        <v>5795</v>
      </c>
      <c r="G194" s="188" t="s">
        <v>2304</v>
      </c>
      <c r="H194" s="49">
        <v>5000</v>
      </c>
      <c r="I194" s="296" t="s">
        <v>720</v>
      </c>
      <c r="J194" s="63">
        <v>45261</v>
      </c>
      <c r="K194" s="81" t="s">
        <v>2159</v>
      </c>
      <c r="L194" s="369" t="s">
        <v>5799</v>
      </c>
    </row>
    <row r="195" spans="1:12" x14ac:dyDescent="0.2">
      <c r="A195" s="3">
        <v>1657</v>
      </c>
      <c r="B195" s="3">
        <v>6001</v>
      </c>
      <c r="C195" s="211" t="s">
        <v>37</v>
      </c>
      <c r="D195" s="3">
        <v>30</v>
      </c>
      <c r="E195" s="179"/>
      <c r="F195" s="176" t="s">
        <v>5795</v>
      </c>
      <c r="G195" s="188" t="s">
        <v>2302</v>
      </c>
      <c r="H195" s="80">
        <v>80000</v>
      </c>
      <c r="I195" s="296" t="s">
        <v>720</v>
      </c>
      <c r="J195" s="63">
        <v>44986</v>
      </c>
      <c r="K195" s="3">
        <v>374</v>
      </c>
      <c r="L195" s="3"/>
    </row>
    <row r="196" spans="1:12" x14ac:dyDescent="0.2">
      <c r="A196" s="3">
        <v>1658</v>
      </c>
      <c r="B196" s="3">
        <v>6001</v>
      </c>
      <c r="C196" s="211" t="s">
        <v>2403</v>
      </c>
      <c r="D196" s="3">
        <v>15</v>
      </c>
      <c r="E196" s="179"/>
      <c r="F196" s="176" t="s">
        <v>5795</v>
      </c>
      <c r="G196" s="188" t="s">
        <v>2304</v>
      </c>
      <c r="H196" s="80">
        <v>20000</v>
      </c>
      <c r="I196" s="296" t="s">
        <v>720</v>
      </c>
      <c r="J196" s="63">
        <v>44986</v>
      </c>
      <c r="K196" s="3">
        <v>374</v>
      </c>
      <c r="L196" s="3"/>
    </row>
    <row r="197" spans="1:12" ht="63.75" x14ac:dyDescent="0.2">
      <c r="A197" s="3">
        <v>1670</v>
      </c>
      <c r="B197" s="179">
        <v>6220</v>
      </c>
      <c r="C197" s="188" t="s">
        <v>2424</v>
      </c>
      <c r="D197" s="179">
        <v>12</v>
      </c>
      <c r="E197" s="179"/>
      <c r="F197" s="179" t="s">
        <v>5798</v>
      </c>
      <c r="G197" s="247" t="s">
        <v>2302</v>
      </c>
      <c r="H197" s="49">
        <v>47900</v>
      </c>
      <c r="I197" s="296" t="s">
        <v>720</v>
      </c>
      <c r="J197" s="63">
        <v>44986</v>
      </c>
      <c r="K197" s="382">
        <v>374</v>
      </c>
      <c r="L197" s="26" t="s">
        <v>5800</v>
      </c>
    </row>
    <row r="198" spans="1:12" ht="63.75" x14ac:dyDescent="0.2">
      <c r="A198" s="3">
        <v>1671</v>
      </c>
      <c r="B198" s="246">
        <v>6220</v>
      </c>
      <c r="C198" s="188" t="s">
        <v>2425</v>
      </c>
      <c r="D198" s="179">
        <v>3</v>
      </c>
      <c r="E198" s="179"/>
      <c r="F198" s="179" t="s">
        <v>5798</v>
      </c>
      <c r="G198" s="247">
        <v>5016150992026850</v>
      </c>
      <c r="H198" s="49">
        <v>2100</v>
      </c>
      <c r="I198" s="296" t="s">
        <v>720</v>
      </c>
      <c r="J198" s="63">
        <v>44987</v>
      </c>
      <c r="K198" s="382">
        <v>374</v>
      </c>
      <c r="L198" s="26" t="s">
        <v>5801</v>
      </c>
    </row>
    <row r="199" spans="1:12" ht="63.75" x14ac:dyDescent="0.2">
      <c r="A199" s="3">
        <v>1782</v>
      </c>
      <c r="B199" s="179">
        <v>6223</v>
      </c>
      <c r="C199" s="188" t="s">
        <v>2424</v>
      </c>
      <c r="D199" s="179">
        <v>30</v>
      </c>
      <c r="E199" s="179"/>
      <c r="F199" s="179" t="s">
        <v>5798</v>
      </c>
      <c r="G199" s="179" t="s">
        <v>2594</v>
      </c>
      <c r="H199" s="49">
        <v>120000</v>
      </c>
      <c r="I199" s="296" t="s">
        <v>720</v>
      </c>
      <c r="J199" s="63">
        <v>44986</v>
      </c>
      <c r="K199" s="3">
        <v>374</v>
      </c>
      <c r="L199" s="26" t="s">
        <v>2595</v>
      </c>
    </row>
    <row r="200" spans="1:12" ht="51" x14ac:dyDescent="0.2">
      <c r="A200" s="3">
        <v>1783</v>
      </c>
      <c r="B200" s="179">
        <v>6223</v>
      </c>
      <c r="C200" s="188" t="s">
        <v>2425</v>
      </c>
      <c r="D200" s="179">
        <v>20</v>
      </c>
      <c r="E200" s="179"/>
      <c r="F200" s="179" t="s">
        <v>5798</v>
      </c>
      <c r="G200" s="179" t="s">
        <v>2596</v>
      </c>
      <c r="H200" s="49">
        <v>30000</v>
      </c>
      <c r="I200" s="296" t="s">
        <v>720</v>
      </c>
      <c r="J200" s="63">
        <v>44987</v>
      </c>
      <c r="K200" s="3">
        <v>374</v>
      </c>
      <c r="L200" s="26" t="s">
        <v>2597</v>
      </c>
    </row>
    <row r="201" spans="1:12" ht="25.5" x14ac:dyDescent="0.2">
      <c r="A201" s="3">
        <v>1825</v>
      </c>
      <c r="B201" s="179">
        <v>6224</v>
      </c>
      <c r="C201" s="211" t="s">
        <v>2676</v>
      </c>
      <c r="D201" s="179">
        <v>41</v>
      </c>
      <c r="E201" s="179"/>
      <c r="F201" s="179" t="s">
        <v>5798</v>
      </c>
      <c r="G201" s="179" t="s">
        <v>2594</v>
      </c>
      <c r="H201" s="49">
        <v>319800</v>
      </c>
      <c r="I201" s="296" t="s">
        <v>720</v>
      </c>
      <c r="J201" s="63">
        <v>45003</v>
      </c>
      <c r="K201" s="382">
        <v>374</v>
      </c>
      <c r="L201" s="26" t="s">
        <v>5802</v>
      </c>
    </row>
    <row r="202" spans="1:12" ht="25.5" x14ac:dyDescent="0.2">
      <c r="A202" s="3">
        <v>1826</v>
      </c>
      <c r="B202" s="179">
        <v>6224</v>
      </c>
      <c r="C202" s="211" t="s">
        <v>2677</v>
      </c>
      <c r="D202" s="179">
        <v>40</v>
      </c>
      <c r="E202" s="179"/>
      <c r="F202" s="179" t="s">
        <v>5798</v>
      </c>
      <c r="G202" s="179" t="s">
        <v>2304</v>
      </c>
      <c r="H202" s="49">
        <v>30200</v>
      </c>
      <c r="I202" s="296" t="s">
        <v>720</v>
      </c>
      <c r="J202" s="63">
        <v>45004</v>
      </c>
      <c r="K202" s="382">
        <v>374</v>
      </c>
      <c r="L202" s="26" t="s">
        <v>5803</v>
      </c>
    </row>
    <row r="203" spans="1:12" x14ac:dyDescent="0.2">
      <c r="A203" s="3">
        <v>1863</v>
      </c>
      <c r="B203" s="188">
        <v>6101</v>
      </c>
      <c r="C203" s="188" t="s">
        <v>37</v>
      </c>
      <c r="D203" s="188">
        <v>7</v>
      </c>
      <c r="E203" s="188"/>
      <c r="F203" s="188" t="s">
        <v>5795</v>
      </c>
      <c r="G203" s="188" t="s">
        <v>2302</v>
      </c>
      <c r="H203" s="92">
        <v>25000</v>
      </c>
      <c r="I203" s="296" t="s">
        <v>720</v>
      </c>
      <c r="J203" s="63">
        <v>45078</v>
      </c>
      <c r="K203" s="382">
        <v>374</v>
      </c>
      <c r="L203" s="26" t="s">
        <v>2720</v>
      </c>
    </row>
    <row r="204" spans="1:12" x14ac:dyDescent="0.2">
      <c r="A204" s="3">
        <v>1864</v>
      </c>
      <c r="B204" s="188">
        <v>6101</v>
      </c>
      <c r="C204" s="188" t="s">
        <v>42</v>
      </c>
      <c r="D204" s="188">
        <v>6</v>
      </c>
      <c r="E204" s="188"/>
      <c r="F204" s="188" t="s">
        <v>5795</v>
      </c>
      <c r="G204" s="188" t="s">
        <v>2304</v>
      </c>
      <c r="H204" s="92">
        <v>10000</v>
      </c>
      <c r="I204" s="296" t="s">
        <v>720</v>
      </c>
      <c r="J204" s="63">
        <v>45078</v>
      </c>
      <c r="K204" s="382">
        <v>374</v>
      </c>
      <c r="L204" s="26" t="s">
        <v>2720</v>
      </c>
    </row>
    <row r="205" spans="1:12" x14ac:dyDescent="0.2">
      <c r="A205" s="3">
        <v>1872</v>
      </c>
      <c r="B205" s="188">
        <v>6110</v>
      </c>
      <c r="C205" s="188" t="s">
        <v>37</v>
      </c>
      <c r="D205" s="188">
        <v>52</v>
      </c>
      <c r="E205" s="188"/>
      <c r="F205" s="188" t="s">
        <v>5795</v>
      </c>
      <c r="G205" s="188" t="s">
        <v>2302</v>
      </c>
      <c r="H205" s="92">
        <v>180000</v>
      </c>
      <c r="I205" s="296" t="s">
        <v>720</v>
      </c>
      <c r="J205" s="63">
        <v>45078</v>
      </c>
      <c r="K205" s="382">
        <v>374</v>
      </c>
      <c r="L205" s="26" t="s">
        <v>2720</v>
      </c>
    </row>
    <row r="206" spans="1:12" x14ac:dyDescent="0.2">
      <c r="A206" s="3">
        <v>1873</v>
      </c>
      <c r="B206" s="93">
        <v>6110</v>
      </c>
      <c r="C206" s="188" t="s">
        <v>42</v>
      </c>
      <c r="D206" s="188">
        <v>40</v>
      </c>
      <c r="E206" s="188"/>
      <c r="F206" s="188" t="s">
        <v>5795</v>
      </c>
      <c r="G206" s="188" t="s">
        <v>2304</v>
      </c>
      <c r="H206" s="92">
        <v>60000</v>
      </c>
      <c r="I206" s="296" t="s">
        <v>720</v>
      </c>
      <c r="J206" s="63">
        <v>45078</v>
      </c>
      <c r="K206" s="382">
        <v>374</v>
      </c>
      <c r="L206" s="26" t="s">
        <v>2720</v>
      </c>
    </row>
    <row r="207" spans="1:12" x14ac:dyDescent="0.2">
      <c r="A207" s="3">
        <v>1932</v>
      </c>
      <c r="B207" s="188">
        <v>6120</v>
      </c>
      <c r="C207" s="188" t="s">
        <v>37</v>
      </c>
      <c r="D207" s="188">
        <v>30</v>
      </c>
      <c r="E207" s="188"/>
      <c r="F207" s="188" t="s">
        <v>5795</v>
      </c>
      <c r="G207" s="188" t="s">
        <v>2302</v>
      </c>
      <c r="H207" s="92">
        <v>100000</v>
      </c>
      <c r="I207" s="296" t="s">
        <v>720</v>
      </c>
      <c r="J207" s="63">
        <v>45078</v>
      </c>
      <c r="K207" s="382">
        <v>374</v>
      </c>
      <c r="L207" s="26" t="s">
        <v>2720</v>
      </c>
    </row>
    <row r="208" spans="1:12" x14ac:dyDescent="0.2">
      <c r="A208" s="3">
        <v>1933</v>
      </c>
      <c r="B208" s="188">
        <v>6120</v>
      </c>
      <c r="C208" s="188" t="s">
        <v>42</v>
      </c>
      <c r="D208" s="188">
        <v>25</v>
      </c>
      <c r="E208" s="188"/>
      <c r="F208" s="188" t="s">
        <v>5795</v>
      </c>
      <c r="G208" s="188" t="s">
        <v>2304</v>
      </c>
      <c r="H208" s="92">
        <v>40000</v>
      </c>
      <c r="I208" s="296" t="s">
        <v>720</v>
      </c>
      <c r="J208" s="63">
        <v>45078</v>
      </c>
      <c r="K208" s="382">
        <v>374</v>
      </c>
      <c r="L208" s="26" t="s">
        <v>2720</v>
      </c>
    </row>
    <row r="209" spans="1:12" x14ac:dyDescent="0.2">
      <c r="A209" s="3">
        <v>2042</v>
      </c>
      <c r="B209" s="188">
        <v>6311</v>
      </c>
      <c r="C209" s="188" t="s">
        <v>37</v>
      </c>
      <c r="D209" s="188">
        <v>30</v>
      </c>
      <c r="E209" s="188"/>
      <c r="F209" s="188" t="s">
        <v>5795</v>
      </c>
      <c r="G209" s="188" t="s">
        <v>2302</v>
      </c>
      <c r="H209" s="92">
        <v>100000</v>
      </c>
      <c r="I209" s="296" t="s">
        <v>720</v>
      </c>
      <c r="J209" s="63">
        <v>45078</v>
      </c>
      <c r="K209" s="382">
        <v>374</v>
      </c>
      <c r="L209" s="26" t="s">
        <v>2720</v>
      </c>
    </row>
    <row r="210" spans="1:12" x14ac:dyDescent="0.2">
      <c r="A210" s="3">
        <v>2043</v>
      </c>
      <c r="B210" s="188">
        <v>6311</v>
      </c>
      <c r="C210" s="188" t="s">
        <v>42</v>
      </c>
      <c r="D210" s="188">
        <v>25</v>
      </c>
      <c r="E210" s="188"/>
      <c r="F210" s="188" t="s">
        <v>5795</v>
      </c>
      <c r="G210" s="188" t="s">
        <v>2304</v>
      </c>
      <c r="H210" s="92">
        <v>40000</v>
      </c>
      <c r="I210" s="296" t="s">
        <v>720</v>
      </c>
      <c r="J210" s="63">
        <v>45078</v>
      </c>
      <c r="K210" s="382">
        <v>374</v>
      </c>
      <c r="L210" s="26" t="s">
        <v>2720</v>
      </c>
    </row>
    <row r="211" spans="1:12" ht="25.5" x14ac:dyDescent="0.2">
      <c r="A211" s="3">
        <v>2099</v>
      </c>
      <c r="B211" s="3">
        <v>6226</v>
      </c>
      <c r="C211" s="211" t="s">
        <v>2880</v>
      </c>
      <c r="D211" s="3">
        <v>20</v>
      </c>
      <c r="E211" s="179"/>
      <c r="F211" s="179" t="s">
        <v>5795</v>
      </c>
      <c r="G211" s="3" t="s">
        <v>2881</v>
      </c>
      <c r="H211" s="49">
        <v>888000</v>
      </c>
      <c r="I211" s="296" t="s">
        <v>720</v>
      </c>
      <c r="J211" s="63">
        <v>45078</v>
      </c>
      <c r="K211" s="382">
        <v>374</v>
      </c>
      <c r="L211" s="26" t="s">
        <v>2860</v>
      </c>
    </row>
    <row r="212" spans="1:12" ht="25.5" x14ac:dyDescent="0.2">
      <c r="A212" s="3">
        <v>2100</v>
      </c>
      <c r="B212" s="3">
        <v>6226</v>
      </c>
      <c r="C212" s="211" t="s">
        <v>42</v>
      </c>
      <c r="D212" s="3">
        <v>92</v>
      </c>
      <c r="E212" s="179"/>
      <c r="F212" s="179" t="s">
        <v>5795</v>
      </c>
      <c r="G212" s="3" t="s">
        <v>2883</v>
      </c>
      <c r="H212" s="49">
        <v>112000</v>
      </c>
      <c r="I212" s="296" t="s">
        <v>720</v>
      </c>
      <c r="J212" s="63">
        <v>45078</v>
      </c>
      <c r="K212" s="211">
        <v>374</v>
      </c>
      <c r="L212" s="26" t="s">
        <v>2860</v>
      </c>
    </row>
    <row r="213" spans="1:12" ht="25.5" x14ac:dyDescent="0.2">
      <c r="A213" s="3">
        <v>2148</v>
      </c>
      <c r="B213" s="3">
        <v>6229</v>
      </c>
      <c r="C213" s="211" t="s">
        <v>1781</v>
      </c>
      <c r="D213" s="3">
        <v>40</v>
      </c>
      <c r="E213" s="3"/>
      <c r="F213" s="3" t="s">
        <v>5795</v>
      </c>
      <c r="G213" s="247" t="s">
        <v>2957</v>
      </c>
      <c r="H213" s="49">
        <v>150000</v>
      </c>
      <c r="I213" s="296" t="s">
        <v>720</v>
      </c>
      <c r="J213" s="63">
        <v>45078</v>
      </c>
      <c r="K213" s="382">
        <v>374</v>
      </c>
      <c r="L213" s="26" t="s">
        <v>2860</v>
      </c>
    </row>
    <row r="214" spans="1:12" ht="25.5" x14ac:dyDescent="0.2">
      <c r="A214" s="3">
        <v>2149</v>
      </c>
      <c r="B214" s="3">
        <v>6229</v>
      </c>
      <c r="C214" s="211" t="s">
        <v>42</v>
      </c>
      <c r="D214" s="3">
        <v>60</v>
      </c>
      <c r="E214" s="3"/>
      <c r="F214" s="3" t="s">
        <v>5795</v>
      </c>
      <c r="G214" s="247" t="s">
        <v>2883</v>
      </c>
      <c r="H214" s="49">
        <v>80000</v>
      </c>
      <c r="I214" s="296" t="s">
        <v>720</v>
      </c>
      <c r="J214" s="63">
        <v>45078</v>
      </c>
      <c r="K214" s="382">
        <v>374</v>
      </c>
      <c r="L214" s="26" t="s">
        <v>2860</v>
      </c>
    </row>
    <row r="215" spans="1:12" ht="25.5" x14ac:dyDescent="0.2">
      <c r="A215" s="3">
        <v>2265</v>
      </c>
      <c r="B215" s="179">
        <v>6320</v>
      </c>
      <c r="C215" s="211" t="s">
        <v>3082</v>
      </c>
      <c r="D215" s="3">
        <v>44</v>
      </c>
      <c r="E215" s="179"/>
      <c r="F215" s="179" t="s">
        <v>5795</v>
      </c>
      <c r="G215" s="3" t="s">
        <v>2881</v>
      </c>
      <c r="H215" s="80">
        <v>165000</v>
      </c>
      <c r="I215" s="296" t="s">
        <v>720</v>
      </c>
      <c r="J215" s="63">
        <v>45078</v>
      </c>
      <c r="K215" s="382">
        <v>374</v>
      </c>
      <c r="L215" s="26" t="s">
        <v>2860</v>
      </c>
    </row>
    <row r="216" spans="1:12" ht="25.5" x14ac:dyDescent="0.2">
      <c r="A216" s="3">
        <v>2266</v>
      </c>
      <c r="B216" s="179">
        <v>6320</v>
      </c>
      <c r="C216" s="211" t="s">
        <v>3083</v>
      </c>
      <c r="D216" s="3">
        <v>25</v>
      </c>
      <c r="E216" s="179"/>
      <c r="F216" s="179" t="s">
        <v>5795</v>
      </c>
      <c r="G216" s="3" t="s">
        <v>2883</v>
      </c>
      <c r="H216" s="80">
        <v>35000</v>
      </c>
      <c r="I216" s="296" t="s">
        <v>720</v>
      </c>
      <c r="J216" s="63">
        <v>45078</v>
      </c>
      <c r="K216" s="382">
        <v>374</v>
      </c>
      <c r="L216" s="26" t="s">
        <v>2860</v>
      </c>
    </row>
    <row r="217" spans="1:12" ht="25.5" x14ac:dyDescent="0.2">
      <c r="A217" s="3">
        <v>2342</v>
      </c>
      <c r="B217" s="3">
        <v>7020</v>
      </c>
      <c r="C217" s="188" t="s">
        <v>37</v>
      </c>
      <c r="D217" s="179" t="s">
        <v>3167</v>
      </c>
      <c r="E217" s="179"/>
      <c r="F217" s="3" t="s">
        <v>5795</v>
      </c>
      <c r="G217" s="179">
        <v>50201706</v>
      </c>
      <c r="H217" s="105">
        <v>140000</v>
      </c>
      <c r="I217" s="296" t="s">
        <v>720</v>
      </c>
      <c r="J217" s="63">
        <v>45170</v>
      </c>
      <c r="K217" s="208">
        <v>374</v>
      </c>
      <c r="L217" s="26" t="s">
        <v>2860</v>
      </c>
    </row>
    <row r="218" spans="1:12" ht="25.5" x14ac:dyDescent="0.2">
      <c r="A218" s="3">
        <v>2343</v>
      </c>
      <c r="B218" s="3">
        <v>7020</v>
      </c>
      <c r="C218" s="211" t="s">
        <v>42</v>
      </c>
      <c r="D218" s="3" t="s">
        <v>3168</v>
      </c>
      <c r="E218" s="3"/>
      <c r="F218" s="3" t="s">
        <v>5795</v>
      </c>
      <c r="G218" s="179">
        <v>50161509</v>
      </c>
      <c r="H218" s="80">
        <v>40000</v>
      </c>
      <c r="I218" s="296" t="s">
        <v>720</v>
      </c>
      <c r="J218" s="63">
        <v>45170</v>
      </c>
      <c r="K218" s="208">
        <v>374</v>
      </c>
      <c r="L218" s="26" t="s">
        <v>2860</v>
      </c>
    </row>
    <row r="219" spans="1:12" ht="25.5" x14ac:dyDescent="0.2">
      <c r="A219" s="3">
        <v>2400</v>
      </c>
      <c r="B219" s="179">
        <v>6202</v>
      </c>
      <c r="C219" s="211" t="s">
        <v>37</v>
      </c>
      <c r="D219" s="3">
        <v>150</v>
      </c>
      <c r="E219" s="179"/>
      <c r="F219" s="179" t="s">
        <v>5795</v>
      </c>
      <c r="G219" s="3" t="s">
        <v>2881</v>
      </c>
      <c r="H219" s="80">
        <v>570000</v>
      </c>
      <c r="I219" s="296" t="s">
        <v>720</v>
      </c>
      <c r="J219" s="63">
        <v>45078</v>
      </c>
      <c r="K219" s="211">
        <v>374</v>
      </c>
      <c r="L219" s="26" t="s">
        <v>2860</v>
      </c>
    </row>
    <row r="220" spans="1:12" ht="25.5" x14ac:dyDescent="0.2">
      <c r="A220" s="3">
        <v>2401</v>
      </c>
      <c r="B220" s="179">
        <v>6202</v>
      </c>
      <c r="C220" s="211" t="s">
        <v>42</v>
      </c>
      <c r="D220" s="3">
        <v>100</v>
      </c>
      <c r="E220" s="179"/>
      <c r="F220" s="179" t="s">
        <v>5795</v>
      </c>
      <c r="G220" s="3" t="s">
        <v>2883</v>
      </c>
      <c r="H220" s="80">
        <v>150000</v>
      </c>
      <c r="I220" s="296" t="s">
        <v>720</v>
      </c>
      <c r="J220" s="63">
        <v>45078</v>
      </c>
      <c r="K220" s="382">
        <v>374</v>
      </c>
      <c r="L220" s="26" t="s">
        <v>2860</v>
      </c>
    </row>
    <row r="221" spans="1:12" ht="63.75" x14ac:dyDescent="0.2">
      <c r="A221" s="3">
        <v>2464</v>
      </c>
      <c r="B221" s="61">
        <v>7301</v>
      </c>
      <c r="C221" s="382" t="s">
        <v>37</v>
      </c>
      <c r="D221" s="382">
        <v>24</v>
      </c>
      <c r="E221" s="382"/>
      <c r="F221" s="61" t="s">
        <v>5795</v>
      </c>
      <c r="G221" s="256" t="s">
        <v>2594</v>
      </c>
      <c r="H221" s="32">
        <v>157440</v>
      </c>
      <c r="I221" s="296" t="s">
        <v>720</v>
      </c>
      <c r="J221" s="63">
        <v>45078</v>
      </c>
      <c r="K221" s="61">
        <v>374</v>
      </c>
      <c r="L221" s="112" t="s">
        <v>3265</v>
      </c>
    </row>
    <row r="222" spans="1:12" ht="63.75" x14ac:dyDescent="0.2">
      <c r="A222" s="3">
        <v>2465</v>
      </c>
      <c r="B222" s="61">
        <v>7301</v>
      </c>
      <c r="C222" s="382" t="s">
        <v>42</v>
      </c>
      <c r="D222" s="382">
        <v>36</v>
      </c>
      <c r="E222" s="382"/>
      <c r="F222" s="61" t="s">
        <v>5795</v>
      </c>
      <c r="G222" s="256" t="s">
        <v>2883</v>
      </c>
      <c r="H222" s="32">
        <v>38560</v>
      </c>
      <c r="I222" s="296" t="s">
        <v>720</v>
      </c>
      <c r="J222" s="63">
        <v>45078</v>
      </c>
      <c r="K222" s="61">
        <v>374</v>
      </c>
      <c r="L222" s="112" t="s">
        <v>3265</v>
      </c>
    </row>
    <row r="223" spans="1:12" ht="25.5" x14ac:dyDescent="0.2">
      <c r="A223" s="3">
        <v>2596</v>
      </c>
      <c r="B223" s="382">
        <v>6030</v>
      </c>
      <c r="C223" s="382" t="s">
        <v>37</v>
      </c>
      <c r="D223" s="382">
        <v>275</v>
      </c>
      <c r="E223" s="382"/>
      <c r="F223" s="382" t="s">
        <v>5795</v>
      </c>
      <c r="G223" s="382" t="s">
        <v>2957</v>
      </c>
      <c r="H223" s="358">
        <v>1368800</v>
      </c>
      <c r="I223" s="296" t="s">
        <v>720</v>
      </c>
      <c r="J223" s="63">
        <v>44927</v>
      </c>
      <c r="K223" s="382">
        <v>374</v>
      </c>
      <c r="L223" s="382" t="s">
        <v>3444</v>
      </c>
    </row>
    <row r="224" spans="1:12" ht="38.25" x14ac:dyDescent="0.2">
      <c r="A224" s="3">
        <v>2597</v>
      </c>
      <c r="B224" s="382">
        <v>6030</v>
      </c>
      <c r="C224" s="382" t="s">
        <v>42</v>
      </c>
      <c r="D224" s="382">
        <v>90</v>
      </c>
      <c r="E224" s="382"/>
      <c r="F224" s="382" t="s">
        <v>5795</v>
      </c>
      <c r="G224" s="382" t="s">
        <v>2883</v>
      </c>
      <c r="H224" s="358">
        <v>417200</v>
      </c>
      <c r="I224" s="296" t="s">
        <v>720</v>
      </c>
      <c r="J224" s="63">
        <v>44927</v>
      </c>
      <c r="K224" s="382">
        <v>374</v>
      </c>
      <c r="L224" s="382" t="s">
        <v>3446</v>
      </c>
    </row>
    <row r="225" spans="1:12" ht="38.25" x14ac:dyDescent="0.2">
      <c r="A225" s="3">
        <v>2599</v>
      </c>
      <c r="B225" s="179">
        <v>7002</v>
      </c>
      <c r="C225" s="188" t="s">
        <v>3450</v>
      </c>
      <c r="D225" s="179">
        <v>72</v>
      </c>
      <c r="E225" s="179"/>
      <c r="F225" s="179" t="s">
        <v>5795</v>
      </c>
      <c r="G225" s="179" t="s">
        <v>2302</v>
      </c>
      <c r="H225" s="49">
        <v>218120</v>
      </c>
      <c r="I225" s="296" t="s">
        <v>720</v>
      </c>
      <c r="J225" s="63">
        <v>45078</v>
      </c>
      <c r="K225" s="382">
        <v>374</v>
      </c>
      <c r="L225" s="26" t="s">
        <v>3451</v>
      </c>
    </row>
    <row r="226" spans="1:12" ht="38.25" x14ac:dyDescent="0.2">
      <c r="A226" s="3">
        <v>2600</v>
      </c>
      <c r="B226" s="179">
        <v>7002</v>
      </c>
      <c r="C226" s="188" t="s">
        <v>3452</v>
      </c>
      <c r="D226" s="179">
        <v>24</v>
      </c>
      <c r="E226" s="179"/>
      <c r="F226" s="179" t="s">
        <v>5795</v>
      </c>
      <c r="G226" s="179" t="s">
        <v>2883</v>
      </c>
      <c r="H226" s="49">
        <v>32880</v>
      </c>
      <c r="I226" s="296" t="s">
        <v>720</v>
      </c>
      <c r="J226" s="63">
        <v>45078</v>
      </c>
      <c r="K226" s="382">
        <v>374</v>
      </c>
      <c r="L226" s="26" t="s">
        <v>3451</v>
      </c>
    </row>
    <row r="227" spans="1:12" ht="51" x14ac:dyDescent="0.2">
      <c r="A227" s="3">
        <v>2618</v>
      </c>
      <c r="B227" s="179">
        <v>7500</v>
      </c>
      <c r="C227" s="188" t="s">
        <v>37</v>
      </c>
      <c r="D227" s="179" t="s">
        <v>3478</v>
      </c>
      <c r="E227" s="179"/>
      <c r="F227" s="179" t="s">
        <v>39</v>
      </c>
      <c r="G227" s="179">
        <v>50201706</v>
      </c>
      <c r="H227" s="365">
        <v>196000</v>
      </c>
      <c r="I227" s="296" t="s">
        <v>720</v>
      </c>
      <c r="J227" s="63" t="s">
        <v>3479</v>
      </c>
      <c r="K227" s="382">
        <v>374</v>
      </c>
      <c r="L227" s="26" t="s">
        <v>3480</v>
      </c>
    </row>
    <row r="228" spans="1:12" ht="51" x14ac:dyDescent="0.2">
      <c r="A228" s="3">
        <v>2619</v>
      </c>
      <c r="B228" s="179">
        <v>7500</v>
      </c>
      <c r="C228" s="188" t="s">
        <v>2403</v>
      </c>
      <c r="D228" s="179" t="s">
        <v>3481</v>
      </c>
      <c r="E228" s="179"/>
      <c r="F228" s="179" t="s">
        <v>39</v>
      </c>
      <c r="G228" s="179">
        <v>50161509</v>
      </c>
      <c r="H228" s="365">
        <v>7500</v>
      </c>
      <c r="I228" s="296" t="s">
        <v>720</v>
      </c>
      <c r="J228" s="186">
        <v>45261</v>
      </c>
      <c r="K228" s="382">
        <v>374</v>
      </c>
      <c r="L228" s="26" t="s">
        <v>3480</v>
      </c>
    </row>
    <row r="229" spans="1:12" ht="114.75" x14ac:dyDescent="0.2">
      <c r="A229" s="3">
        <v>2630</v>
      </c>
      <c r="B229" s="179">
        <v>7320</v>
      </c>
      <c r="C229" s="188" t="s">
        <v>3501</v>
      </c>
      <c r="D229" s="179">
        <v>3</v>
      </c>
      <c r="E229" s="179"/>
      <c r="F229" s="179" t="s">
        <v>39</v>
      </c>
      <c r="G229" s="179">
        <v>90101603</v>
      </c>
      <c r="H229" s="365">
        <v>2500000</v>
      </c>
      <c r="I229" s="296" t="s">
        <v>720</v>
      </c>
      <c r="J229" s="186">
        <v>45200</v>
      </c>
      <c r="K229" s="382">
        <v>374</v>
      </c>
      <c r="L229" s="26" t="s">
        <v>3502</v>
      </c>
    </row>
    <row r="230" spans="1:12" ht="25.5" x14ac:dyDescent="0.2">
      <c r="A230" s="3">
        <v>2633</v>
      </c>
      <c r="B230" s="179">
        <v>2500</v>
      </c>
      <c r="C230" s="188" t="s">
        <v>3510</v>
      </c>
      <c r="D230" s="179" t="s">
        <v>3511</v>
      </c>
      <c r="E230" s="179"/>
      <c r="F230" s="179" t="s">
        <v>34</v>
      </c>
      <c r="G230" s="266" t="s">
        <v>2302</v>
      </c>
      <c r="H230" s="365">
        <v>30000</v>
      </c>
      <c r="I230" s="296" t="s">
        <v>720</v>
      </c>
      <c r="J230" s="263">
        <v>45261</v>
      </c>
      <c r="K230" s="382" t="s">
        <v>2159</v>
      </c>
      <c r="L230" s="26" t="s">
        <v>3512</v>
      </c>
    </row>
    <row r="231" spans="1:12" ht="25.5" x14ac:dyDescent="0.2">
      <c r="A231" s="3">
        <v>2634</v>
      </c>
      <c r="B231" s="179">
        <v>2500</v>
      </c>
      <c r="C231" s="188" t="s">
        <v>3513</v>
      </c>
      <c r="D231" s="179" t="s">
        <v>3514</v>
      </c>
      <c r="E231" s="179"/>
      <c r="F231" s="179" t="s">
        <v>34</v>
      </c>
      <c r="G231" s="188" t="s">
        <v>3515</v>
      </c>
      <c r="H231" s="365">
        <v>5000</v>
      </c>
      <c r="I231" s="296" t="s">
        <v>720</v>
      </c>
      <c r="J231" s="263">
        <v>45261</v>
      </c>
      <c r="K231" s="382" t="s">
        <v>2159</v>
      </c>
      <c r="L231" s="26" t="s">
        <v>3512</v>
      </c>
    </row>
    <row r="232" spans="1:12" ht="38.25" x14ac:dyDescent="0.2">
      <c r="A232" s="3">
        <v>2650</v>
      </c>
      <c r="B232" s="40">
        <v>2502</v>
      </c>
      <c r="C232" s="93" t="s">
        <v>42</v>
      </c>
      <c r="D232" s="40" t="s">
        <v>3568</v>
      </c>
      <c r="E232" s="116"/>
      <c r="F232" s="116" t="s">
        <v>34</v>
      </c>
      <c r="G232" s="40" t="s">
        <v>2883</v>
      </c>
      <c r="H232" s="352">
        <v>150000</v>
      </c>
      <c r="I232" s="296" t="s">
        <v>720</v>
      </c>
      <c r="J232" s="268">
        <v>45261</v>
      </c>
      <c r="K232" s="382">
        <v>374</v>
      </c>
      <c r="L232" s="366" t="s">
        <v>3569</v>
      </c>
    </row>
    <row r="233" spans="1:12" ht="38.25" x14ac:dyDescent="0.2">
      <c r="A233" s="3">
        <v>2651</v>
      </c>
      <c r="B233" s="40">
        <v>2502</v>
      </c>
      <c r="C233" s="93" t="s">
        <v>37</v>
      </c>
      <c r="D233" s="40" t="s">
        <v>3570</v>
      </c>
      <c r="E233" s="116"/>
      <c r="F233" s="116" t="s">
        <v>34</v>
      </c>
      <c r="G233" s="40" t="s">
        <v>2302</v>
      </c>
      <c r="H233" s="352">
        <v>600000</v>
      </c>
      <c r="I233" s="296" t="s">
        <v>720</v>
      </c>
      <c r="J233" s="268">
        <v>45261</v>
      </c>
      <c r="K233" s="382">
        <v>374</v>
      </c>
      <c r="L233" s="366" t="s">
        <v>3571</v>
      </c>
    </row>
    <row r="234" spans="1:12" ht="25.5" x14ac:dyDescent="0.2">
      <c r="A234" s="3">
        <v>3165</v>
      </c>
      <c r="B234" s="188">
        <v>2801</v>
      </c>
      <c r="C234" s="188" t="s">
        <v>37</v>
      </c>
      <c r="D234" s="188" t="s">
        <v>3478</v>
      </c>
      <c r="E234" s="188"/>
      <c r="F234" s="188" t="s">
        <v>39</v>
      </c>
      <c r="G234" s="20">
        <v>50201706</v>
      </c>
      <c r="H234" s="354">
        <v>196000</v>
      </c>
      <c r="I234" s="296" t="s">
        <v>720</v>
      </c>
      <c r="J234" s="261" t="s">
        <v>4713</v>
      </c>
      <c r="K234" s="382">
        <v>374</v>
      </c>
      <c r="L234" s="26"/>
    </row>
    <row r="235" spans="1:12" ht="25.5" x14ac:dyDescent="0.2">
      <c r="A235" s="3">
        <v>3166</v>
      </c>
      <c r="B235" s="188">
        <v>2801</v>
      </c>
      <c r="C235" s="188" t="s">
        <v>2403</v>
      </c>
      <c r="D235" s="188" t="s">
        <v>3481</v>
      </c>
      <c r="E235" s="188"/>
      <c r="F235" s="188" t="s">
        <v>39</v>
      </c>
      <c r="G235" s="20">
        <v>50161509</v>
      </c>
      <c r="H235" s="354">
        <v>7500</v>
      </c>
      <c r="I235" s="296" t="s">
        <v>720</v>
      </c>
      <c r="J235" s="191" t="s">
        <v>4714</v>
      </c>
      <c r="K235" s="382">
        <v>374</v>
      </c>
      <c r="L235" s="26"/>
    </row>
    <row r="236" spans="1:12" x14ac:dyDescent="0.2">
      <c r="A236" s="3">
        <v>3265</v>
      </c>
      <c r="B236" s="211">
        <v>2820</v>
      </c>
      <c r="C236" s="211" t="s">
        <v>37</v>
      </c>
      <c r="D236" s="211">
        <v>1</v>
      </c>
      <c r="E236" s="188"/>
      <c r="F236" s="188" t="s">
        <v>5804</v>
      </c>
      <c r="G236" s="211">
        <v>50201706</v>
      </c>
      <c r="H236" s="367">
        <v>250000</v>
      </c>
      <c r="I236" s="296" t="s">
        <v>720</v>
      </c>
      <c r="J236" s="72">
        <v>45108</v>
      </c>
      <c r="K236" s="188">
        <v>374</v>
      </c>
      <c r="L236" s="211"/>
    </row>
    <row r="237" spans="1:12" ht="25.5" x14ac:dyDescent="0.2">
      <c r="A237" s="3">
        <v>3285</v>
      </c>
      <c r="B237" s="146">
        <v>2810</v>
      </c>
      <c r="C237" s="146" t="s">
        <v>4861</v>
      </c>
      <c r="D237" s="146">
        <v>3</v>
      </c>
      <c r="E237" s="146"/>
      <c r="F237" s="146" t="s">
        <v>4510</v>
      </c>
      <c r="G237" s="160">
        <v>50201706</v>
      </c>
      <c r="H237" s="423">
        <v>75000</v>
      </c>
      <c r="I237" s="296" t="s">
        <v>720</v>
      </c>
      <c r="J237" s="159">
        <v>45077</v>
      </c>
      <c r="K237" s="160" t="s">
        <v>2159</v>
      </c>
      <c r="L237" s="146"/>
    </row>
    <row r="238" spans="1:12" ht="140.25" x14ac:dyDescent="0.2">
      <c r="A238" s="3">
        <v>3371</v>
      </c>
      <c r="B238" s="287">
        <v>2001</v>
      </c>
      <c r="C238" s="288" t="s">
        <v>5038</v>
      </c>
      <c r="D238" s="287" t="s">
        <v>4843</v>
      </c>
      <c r="E238" s="287"/>
      <c r="F238" s="287" t="s">
        <v>39</v>
      </c>
      <c r="G238" s="378" t="s">
        <v>5039</v>
      </c>
      <c r="H238" s="330">
        <v>550000</v>
      </c>
      <c r="I238" s="296" t="s">
        <v>720</v>
      </c>
      <c r="J238" s="376">
        <v>45272</v>
      </c>
      <c r="K238" s="377">
        <v>374</v>
      </c>
      <c r="L238" s="368" t="s">
        <v>5040</v>
      </c>
    </row>
    <row r="239" spans="1:12" ht="63.75" x14ac:dyDescent="0.2">
      <c r="A239" s="3">
        <v>3400</v>
      </c>
      <c r="B239" s="296">
        <v>2400</v>
      </c>
      <c r="C239" s="326" t="s">
        <v>5103</v>
      </c>
      <c r="D239" s="296">
        <v>5</v>
      </c>
      <c r="E239" s="296"/>
      <c r="F239" s="296" t="s">
        <v>39</v>
      </c>
      <c r="G239" s="297" t="s">
        <v>5104</v>
      </c>
      <c r="H239" s="298">
        <f>400000+110000</f>
        <v>510000</v>
      </c>
      <c r="I239" s="296" t="s">
        <v>720</v>
      </c>
      <c r="J239" s="299">
        <v>45231</v>
      </c>
      <c r="K239" s="160">
        <v>374</v>
      </c>
      <c r="L239" s="368" t="s">
        <v>5105</v>
      </c>
    </row>
    <row r="240" spans="1:12" ht="51" x14ac:dyDescent="0.2">
      <c r="A240" s="3">
        <v>3490</v>
      </c>
      <c r="B240" s="296">
        <v>4002</v>
      </c>
      <c r="C240" s="320" t="s">
        <v>5218</v>
      </c>
      <c r="D240" s="296">
        <v>80</v>
      </c>
      <c r="E240" s="296"/>
      <c r="F240" s="296" t="s">
        <v>39</v>
      </c>
      <c r="G240" s="296" t="s">
        <v>2302</v>
      </c>
      <c r="H240" s="424">
        <v>240000</v>
      </c>
      <c r="I240" s="296" t="s">
        <v>720</v>
      </c>
      <c r="J240" s="299">
        <v>44927</v>
      </c>
      <c r="K240" s="160">
        <v>374</v>
      </c>
      <c r="L240" s="433" t="s">
        <v>5219</v>
      </c>
    </row>
    <row r="241" spans="1:12" ht="51" x14ac:dyDescent="0.2">
      <c r="A241" s="3">
        <v>3491</v>
      </c>
      <c r="B241" s="296">
        <v>4002</v>
      </c>
      <c r="C241" s="320" t="s">
        <v>5218</v>
      </c>
      <c r="D241" s="296">
        <v>80</v>
      </c>
      <c r="E241" s="296"/>
      <c r="F241" s="296" t="s">
        <v>39</v>
      </c>
      <c r="G241" s="296" t="s">
        <v>2883</v>
      </c>
      <c r="H241" s="424">
        <v>110000</v>
      </c>
      <c r="I241" s="296" t="s">
        <v>720</v>
      </c>
      <c r="J241" s="299">
        <v>44927</v>
      </c>
      <c r="K241" s="160">
        <v>374</v>
      </c>
      <c r="L241" s="433" t="s">
        <v>5220</v>
      </c>
    </row>
    <row r="242" spans="1:12" x14ac:dyDescent="0.2">
      <c r="A242" s="3">
        <v>3725</v>
      </c>
      <c r="B242" s="296">
        <v>2223</v>
      </c>
      <c r="C242" s="320" t="s">
        <v>37</v>
      </c>
      <c r="D242" s="296">
        <v>1</v>
      </c>
      <c r="E242" s="296"/>
      <c r="F242" s="296" t="s">
        <v>39</v>
      </c>
      <c r="G242" s="296">
        <v>50201706</v>
      </c>
      <c r="H242" s="361">
        <v>5000</v>
      </c>
      <c r="I242" s="296" t="s">
        <v>720</v>
      </c>
      <c r="J242" s="328">
        <v>45078</v>
      </c>
      <c r="K242" s="146" t="s">
        <v>2159</v>
      </c>
      <c r="L242" s="433" t="s">
        <v>5559</v>
      </c>
    </row>
    <row r="243" spans="1:12" x14ac:dyDescent="0.2">
      <c r="A243" s="3">
        <v>3726</v>
      </c>
      <c r="B243" s="296">
        <v>2223</v>
      </c>
      <c r="C243" s="320" t="s">
        <v>42</v>
      </c>
      <c r="D243" s="296">
        <v>2</v>
      </c>
      <c r="E243" s="296"/>
      <c r="F243" s="296" t="s">
        <v>39</v>
      </c>
      <c r="G243" s="296">
        <v>50161510</v>
      </c>
      <c r="H243" s="361">
        <v>3300</v>
      </c>
      <c r="I243" s="296" t="s">
        <v>720</v>
      </c>
      <c r="J243" s="328">
        <v>45078</v>
      </c>
      <c r="K243" s="146" t="s">
        <v>2159</v>
      </c>
      <c r="L243" s="433" t="s">
        <v>5560</v>
      </c>
    </row>
    <row r="244" spans="1:12" ht="38.25" x14ac:dyDescent="0.2">
      <c r="A244" s="3">
        <v>3750</v>
      </c>
      <c r="B244" s="296">
        <v>2020</v>
      </c>
      <c r="C244" s="320" t="s">
        <v>5595</v>
      </c>
      <c r="D244" s="296" t="s">
        <v>5596</v>
      </c>
      <c r="E244" s="296"/>
      <c r="F244" s="296" t="s">
        <v>39</v>
      </c>
      <c r="G244" s="296">
        <v>50161509</v>
      </c>
      <c r="H244" s="425">
        <v>125000</v>
      </c>
      <c r="I244" s="296" t="s">
        <v>720</v>
      </c>
      <c r="J244" s="376">
        <v>45272</v>
      </c>
      <c r="K244" s="160">
        <v>374</v>
      </c>
      <c r="L244" s="877" t="s">
        <v>5597</v>
      </c>
    </row>
    <row r="245" spans="1:12" ht="38.25" x14ac:dyDescent="0.2">
      <c r="A245" s="3">
        <v>3751</v>
      </c>
      <c r="B245" s="296">
        <v>2020</v>
      </c>
      <c r="C245" s="320" t="s">
        <v>5598</v>
      </c>
      <c r="D245" s="296" t="s">
        <v>5599</v>
      </c>
      <c r="E245" s="296"/>
      <c r="F245" s="296" t="s">
        <v>39</v>
      </c>
      <c r="G245" s="296" t="s">
        <v>5048</v>
      </c>
      <c r="H245" s="425">
        <v>60000</v>
      </c>
      <c r="I245" s="296" t="s">
        <v>720</v>
      </c>
      <c r="J245" s="376">
        <v>45272</v>
      </c>
      <c r="K245" s="160">
        <v>374</v>
      </c>
      <c r="L245" s="878"/>
    </row>
    <row r="246" spans="1:12" ht="76.5" x14ac:dyDescent="0.2">
      <c r="A246" s="3">
        <v>3752</v>
      </c>
      <c r="B246" s="296">
        <v>2020</v>
      </c>
      <c r="C246" s="320" t="s">
        <v>5600</v>
      </c>
      <c r="D246" s="320" t="s">
        <v>5601</v>
      </c>
      <c r="E246" s="320"/>
      <c r="F246" s="296" t="s">
        <v>39</v>
      </c>
      <c r="G246" s="296">
        <v>50201706</v>
      </c>
      <c r="H246" s="425">
        <v>35000</v>
      </c>
      <c r="I246" s="296" t="s">
        <v>720</v>
      </c>
      <c r="J246" s="376">
        <v>45272</v>
      </c>
      <c r="K246" s="160">
        <v>374</v>
      </c>
      <c r="L246" s="878"/>
    </row>
    <row r="247" spans="1:12" ht="38.25" x14ac:dyDescent="0.2">
      <c r="A247" s="3">
        <v>3753</v>
      </c>
      <c r="B247" s="296">
        <v>2020</v>
      </c>
      <c r="C247" s="320" t="s">
        <v>5602</v>
      </c>
      <c r="D247" s="296" t="s">
        <v>5603</v>
      </c>
      <c r="E247" s="296"/>
      <c r="F247" s="296" t="s">
        <v>39</v>
      </c>
      <c r="G247" s="296">
        <v>502017</v>
      </c>
      <c r="H247" s="425">
        <v>50000</v>
      </c>
      <c r="I247" s="296" t="s">
        <v>720</v>
      </c>
      <c r="J247" s="376">
        <v>45272</v>
      </c>
      <c r="K247" s="160">
        <v>374</v>
      </c>
      <c r="L247" s="878"/>
    </row>
    <row r="248" spans="1:12" ht="38.25" x14ac:dyDescent="0.2">
      <c r="A248" s="3">
        <v>3754</v>
      </c>
      <c r="B248" s="296">
        <v>2020</v>
      </c>
      <c r="C248" s="320" t="s">
        <v>5604</v>
      </c>
      <c r="D248" s="296" t="s">
        <v>5605</v>
      </c>
      <c r="E248" s="296"/>
      <c r="F248" s="296" t="s">
        <v>39</v>
      </c>
      <c r="G248" s="296">
        <v>502017</v>
      </c>
      <c r="H248" s="425">
        <v>30000</v>
      </c>
      <c r="I248" s="296" t="s">
        <v>720</v>
      </c>
      <c r="J248" s="376">
        <v>45272</v>
      </c>
      <c r="K248" s="160">
        <v>374</v>
      </c>
      <c r="L248" s="878"/>
    </row>
    <row r="249" spans="1:12" ht="38.25" x14ac:dyDescent="0.2">
      <c r="A249" s="3">
        <v>3755</v>
      </c>
      <c r="B249" s="296">
        <v>2020</v>
      </c>
      <c r="C249" s="320" t="s">
        <v>5606</v>
      </c>
      <c r="D249" s="296" t="s">
        <v>5607</v>
      </c>
      <c r="E249" s="296"/>
      <c r="F249" s="296" t="s">
        <v>39</v>
      </c>
      <c r="G249" s="296" t="s">
        <v>5048</v>
      </c>
      <c r="H249" s="425">
        <v>500000</v>
      </c>
      <c r="I249" s="296" t="s">
        <v>720</v>
      </c>
      <c r="J249" s="376">
        <v>45272</v>
      </c>
      <c r="K249" s="160">
        <v>374</v>
      </c>
      <c r="L249" s="878"/>
    </row>
    <row r="250" spans="1:12" ht="38.25" x14ac:dyDescent="0.2">
      <c r="A250" s="3">
        <v>3756</v>
      </c>
      <c r="B250" s="296">
        <v>2020</v>
      </c>
      <c r="C250" s="320" t="s">
        <v>5608</v>
      </c>
      <c r="D250" s="296" t="s">
        <v>5609</v>
      </c>
      <c r="E250" s="296"/>
      <c r="F250" s="296" t="s">
        <v>39</v>
      </c>
      <c r="G250" s="296" t="s">
        <v>5048</v>
      </c>
      <c r="H250" s="425">
        <v>1300000</v>
      </c>
      <c r="I250" s="296" t="s">
        <v>720</v>
      </c>
      <c r="J250" s="376">
        <v>45272</v>
      </c>
      <c r="K250" s="160">
        <v>374</v>
      </c>
      <c r="L250" s="878"/>
    </row>
    <row r="251" spans="1:12" ht="38.25" x14ac:dyDescent="0.2">
      <c r="A251" s="3">
        <v>3757</v>
      </c>
      <c r="B251" s="296">
        <v>2020</v>
      </c>
      <c r="C251" s="320" t="s">
        <v>5610</v>
      </c>
      <c r="D251" s="296" t="s">
        <v>5611</v>
      </c>
      <c r="E251" s="296"/>
      <c r="F251" s="296" t="s">
        <v>39</v>
      </c>
      <c r="G251" s="296">
        <v>502017</v>
      </c>
      <c r="H251" s="425">
        <v>200000</v>
      </c>
      <c r="I251" s="296" t="s">
        <v>720</v>
      </c>
      <c r="J251" s="376">
        <v>45272</v>
      </c>
      <c r="K251" s="160">
        <v>374</v>
      </c>
      <c r="L251" s="878"/>
    </row>
    <row r="252" spans="1:12" ht="38.25" x14ac:dyDescent="0.2">
      <c r="A252" s="3">
        <v>3758</v>
      </c>
      <c r="B252" s="296">
        <v>2020</v>
      </c>
      <c r="C252" s="320" t="s">
        <v>5612</v>
      </c>
      <c r="D252" s="296">
        <v>200</v>
      </c>
      <c r="E252" s="296"/>
      <c r="F252" s="296" t="s">
        <v>39</v>
      </c>
      <c r="G252" s="296" t="s">
        <v>5048</v>
      </c>
      <c r="H252" s="425">
        <v>200000</v>
      </c>
      <c r="I252" s="296" t="s">
        <v>720</v>
      </c>
      <c r="J252" s="376">
        <v>45272</v>
      </c>
      <c r="K252" s="160">
        <v>374</v>
      </c>
      <c r="L252" s="879"/>
    </row>
    <row r="253" spans="1:12" ht="51" x14ac:dyDescent="0.2">
      <c r="A253" s="371">
        <v>3855</v>
      </c>
      <c r="B253" s="434">
        <v>2602</v>
      </c>
      <c r="C253" s="435" t="s">
        <v>5765</v>
      </c>
      <c r="D253" s="435" t="s">
        <v>5766</v>
      </c>
      <c r="E253" s="435"/>
      <c r="F253" s="434" t="s">
        <v>39</v>
      </c>
      <c r="G253" s="435" t="s">
        <v>5698</v>
      </c>
      <c r="H253" s="426">
        <v>1100000</v>
      </c>
      <c r="I253" s="434" t="s">
        <v>5635</v>
      </c>
      <c r="J253" s="436">
        <v>45261</v>
      </c>
      <c r="K253" s="435">
        <v>374</v>
      </c>
      <c r="L253" s="435" t="s">
        <v>5767</v>
      </c>
    </row>
    <row r="254" spans="1:12" ht="38.25" x14ac:dyDescent="0.2">
      <c r="A254" s="3">
        <v>3862</v>
      </c>
      <c r="B254" s="97">
        <v>2603</v>
      </c>
      <c r="C254" s="160" t="s">
        <v>5778</v>
      </c>
      <c r="D254" s="97">
        <v>6</v>
      </c>
      <c r="E254" s="97"/>
      <c r="F254" s="97" t="s">
        <v>39</v>
      </c>
      <c r="G254" s="341">
        <v>5020170690038860</v>
      </c>
      <c r="H254" s="427">
        <v>30000</v>
      </c>
      <c r="I254" s="97" t="s">
        <v>1782</v>
      </c>
      <c r="J254" s="309">
        <v>45261</v>
      </c>
      <c r="K254" s="342">
        <v>374</v>
      </c>
      <c r="L254" s="160" t="s">
        <v>5779</v>
      </c>
    </row>
    <row r="255" spans="1:12" ht="38.25" x14ac:dyDescent="0.2">
      <c r="A255" s="3">
        <v>3863</v>
      </c>
      <c r="B255" s="97">
        <v>2603</v>
      </c>
      <c r="C255" s="160" t="s">
        <v>5780</v>
      </c>
      <c r="D255" s="97">
        <v>3</v>
      </c>
      <c r="E255" s="97"/>
      <c r="F255" s="97" t="s">
        <v>39</v>
      </c>
      <c r="G255" s="341">
        <v>5016150990013450</v>
      </c>
      <c r="H255" s="427">
        <v>20000</v>
      </c>
      <c r="I255" s="97" t="s">
        <v>1782</v>
      </c>
      <c r="J255" s="309">
        <v>45261</v>
      </c>
      <c r="K255" s="342">
        <v>374</v>
      </c>
      <c r="L255" s="160" t="s">
        <v>5779</v>
      </c>
    </row>
    <row r="256" spans="1:12" x14ac:dyDescent="0.2">
      <c r="H256" s="357">
        <f>SUM(H145:H255)</f>
        <v>22987000</v>
      </c>
    </row>
    <row r="257" spans="1:12" ht="25.5" x14ac:dyDescent="0.2">
      <c r="A257" s="3">
        <v>2848</v>
      </c>
      <c r="B257" s="40">
        <v>2502</v>
      </c>
      <c r="C257" s="120" t="s">
        <v>4096</v>
      </c>
      <c r="D257" s="40">
        <v>1500</v>
      </c>
      <c r="E257" s="40"/>
      <c r="F257" s="40" t="s">
        <v>3960</v>
      </c>
      <c r="G257" s="34">
        <v>701115</v>
      </c>
      <c r="H257" s="428">
        <v>100000</v>
      </c>
      <c r="I257" s="40" t="s">
        <v>3958</v>
      </c>
      <c r="J257" s="63">
        <v>45200</v>
      </c>
      <c r="K257" s="211">
        <v>369</v>
      </c>
      <c r="L257" s="133" t="s">
        <v>4097</v>
      </c>
    </row>
    <row r="258" spans="1:12" x14ac:dyDescent="0.2">
      <c r="A258" s="3">
        <v>2849</v>
      </c>
      <c r="B258" s="40">
        <v>2502</v>
      </c>
      <c r="C258" s="120" t="s">
        <v>4098</v>
      </c>
      <c r="D258" s="40" t="s">
        <v>4099</v>
      </c>
      <c r="E258" s="40"/>
      <c r="F258" s="40" t="s">
        <v>3960</v>
      </c>
      <c r="G258" s="34">
        <v>701115</v>
      </c>
      <c r="H258" s="428">
        <v>100000</v>
      </c>
      <c r="I258" s="40" t="s">
        <v>3958</v>
      </c>
      <c r="J258" s="63">
        <v>45200</v>
      </c>
      <c r="K258" s="211">
        <v>369</v>
      </c>
      <c r="L258" s="133" t="s">
        <v>4097</v>
      </c>
    </row>
    <row r="259" spans="1:12" x14ac:dyDescent="0.2">
      <c r="A259" s="3">
        <v>2850</v>
      </c>
      <c r="B259" s="40">
        <v>2501</v>
      </c>
      <c r="C259" s="120" t="s">
        <v>4100</v>
      </c>
      <c r="D259" s="40">
        <v>270</v>
      </c>
      <c r="E259" s="40"/>
      <c r="F259" s="40" t="s">
        <v>3960</v>
      </c>
      <c r="G259" s="34">
        <v>701115</v>
      </c>
      <c r="H259" s="428">
        <v>42000</v>
      </c>
      <c r="I259" s="40" t="s">
        <v>3958</v>
      </c>
      <c r="J259" s="63">
        <v>45200</v>
      </c>
      <c r="K259" s="211">
        <v>369</v>
      </c>
      <c r="L259" s="135" t="s">
        <v>4101</v>
      </c>
    </row>
    <row r="260" spans="1:12" ht="63.75" x14ac:dyDescent="0.2">
      <c r="A260" s="3">
        <v>2852</v>
      </c>
      <c r="B260" s="40">
        <v>2502</v>
      </c>
      <c r="C260" s="127" t="s">
        <v>4103</v>
      </c>
      <c r="D260" s="84">
        <v>1000</v>
      </c>
      <c r="E260" s="40"/>
      <c r="F260" s="40" t="s">
        <v>3960</v>
      </c>
      <c r="G260" s="34">
        <v>701115</v>
      </c>
      <c r="H260" s="428">
        <v>100000</v>
      </c>
      <c r="I260" s="40" t="s">
        <v>3958</v>
      </c>
      <c r="J260" s="63">
        <v>45200</v>
      </c>
      <c r="K260" s="382">
        <v>369</v>
      </c>
      <c r="L260" s="128" t="s">
        <v>4104</v>
      </c>
    </row>
    <row r="261" spans="1:12" x14ac:dyDescent="0.2">
      <c r="H261" s="383">
        <f>SUM(H257:H260)</f>
        <v>342000</v>
      </c>
    </row>
    <row r="262" spans="1:12" ht="38.25" x14ac:dyDescent="0.2">
      <c r="A262" s="3">
        <v>633</v>
      </c>
      <c r="B262" s="176">
        <v>3220</v>
      </c>
      <c r="C262" s="66" t="s">
        <v>827</v>
      </c>
      <c r="D262" s="176">
        <v>2</v>
      </c>
      <c r="E262" s="194" t="s">
        <v>44</v>
      </c>
      <c r="F262" s="179" t="s">
        <v>39</v>
      </c>
      <c r="G262" s="176">
        <v>701117</v>
      </c>
      <c r="H262" s="30">
        <v>80000</v>
      </c>
      <c r="I262" s="191" t="s">
        <v>297</v>
      </c>
      <c r="J262" s="63">
        <v>45200</v>
      </c>
      <c r="K262" s="382">
        <v>247</v>
      </c>
      <c r="L262" s="180" t="s">
        <v>828</v>
      </c>
    </row>
    <row r="263" spans="1:12" ht="38.25" x14ac:dyDescent="0.2">
      <c r="A263" s="3">
        <v>617</v>
      </c>
      <c r="B263" s="176">
        <v>3235</v>
      </c>
      <c r="C263" s="187" t="s">
        <v>802</v>
      </c>
      <c r="D263" s="179">
        <v>1</v>
      </c>
      <c r="E263" s="194" t="s">
        <v>44</v>
      </c>
      <c r="F263" s="179" t="s">
        <v>39</v>
      </c>
      <c r="G263" s="179">
        <v>721029</v>
      </c>
      <c r="H263" s="365">
        <v>5000000</v>
      </c>
      <c r="I263" s="179" t="s">
        <v>803</v>
      </c>
      <c r="J263" s="63">
        <v>44986</v>
      </c>
      <c r="K263" s="382">
        <v>196</v>
      </c>
      <c r="L263" s="182" t="s">
        <v>804</v>
      </c>
    </row>
    <row r="264" spans="1:12" ht="51" x14ac:dyDescent="0.2">
      <c r="A264" s="3">
        <v>640</v>
      </c>
      <c r="B264" s="176">
        <v>3220</v>
      </c>
      <c r="C264" s="177" t="s">
        <v>835</v>
      </c>
      <c r="D264" s="61">
        <v>12</v>
      </c>
      <c r="E264" s="194" t="s">
        <v>44</v>
      </c>
      <c r="F264" s="179" t="s">
        <v>39</v>
      </c>
      <c r="G264" s="176">
        <v>731521</v>
      </c>
      <c r="H264" s="30">
        <v>1500000</v>
      </c>
      <c r="I264" s="176" t="s">
        <v>4704</v>
      </c>
      <c r="J264" s="63">
        <v>45200</v>
      </c>
      <c r="K264" s="382">
        <v>192</v>
      </c>
      <c r="L264" s="200" t="s">
        <v>836</v>
      </c>
    </row>
    <row r="266" spans="1:12" ht="38.25" x14ac:dyDescent="0.2">
      <c r="A266" s="3">
        <v>1433</v>
      </c>
      <c r="B266" s="61">
        <v>4160</v>
      </c>
      <c r="C266" s="219" t="s">
        <v>2043</v>
      </c>
      <c r="D266" s="61"/>
      <c r="E266" s="194"/>
      <c r="F266" s="382" t="s">
        <v>2137</v>
      </c>
      <c r="G266" s="382">
        <v>801315</v>
      </c>
      <c r="H266" s="429">
        <v>19967000</v>
      </c>
      <c r="I266" s="382" t="s">
        <v>2163</v>
      </c>
      <c r="J266" s="63">
        <v>45200</v>
      </c>
      <c r="K266" s="382">
        <v>121</v>
      </c>
      <c r="L266" s="380" t="s">
        <v>2250</v>
      </c>
    </row>
    <row r="267" spans="1:12" ht="63.75" x14ac:dyDescent="0.2">
      <c r="A267" s="3">
        <v>1434</v>
      </c>
      <c r="B267" s="61">
        <v>4150</v>
      </c>
      <c r="C267" s="219" t="s">
        <v>2044</v>
      </c>
      <c r="D267" s="61"/>
      <c r="E267" s="194"/>
      <c r="F267" s="382" t="s">
        <v>2137</v>
      </c>
      <c r="G267" s="382">
        <v>801315</v>
      </c>
      <c r="H267" s="381">
        <v>6823984.9299999997</v>
      </c>
      <c r="I267" s="382" t="s">
        <v>2163</v>
      </c>
      <c r="J267" s="63">
        <v>45200</v>
      </c>
      <c r="K267" s="382">
        <v>127</v>
      </c>
      <c r="L267" s="380" t="s">
        <v>2251</v>
      </c>
    </row>
    <row r="268" spans="1:12" ht="51" x14ac:dyDescent="0.2">
      <c r="A268" s="3">
        <v>1615</v>
      </c>
      <c r="B268" s="236">
        <v>6040</v>
      </c>
      <c r="C268" s="87" t="s">
        <v>2338</v>
      </c>
      <c r="D268" s="179">
        <v>1</v>
      </c>
      <c r="E268" s="179"/>
      <c r="F268" s="179" t="s">
        <v>5795</v>
      </c>
      <c r="G268" s="188">
        <v>811115</v>
      </c>
      <c r="H268" s="49">
        <v>5000000</v>
      </c>
      <c r="I268" s="188" t="s">
        <v>5805</v>
      </c>
      <c r="J268" s="63">
        <v>45261</v>
      </c>
      <c r="K268" s="84">
        <v>181</v>
      </c>
      <c r="L268" s="78" t="s">
        <v>2340</v>
      </c>
    </row>
    <row r="269" spans="1:12" ht="38.25" x14ac:dyDescent="0.2">
      <c r="A269" s="3">
        <v>599</v>
      </c>
      <c r="B269" s="176">
        <v>7210</v>
      </c>
      <c r="C269" s="177" t="s">
        <v>779</v>
      </c>
      <c r="D269" s="176">
        <v>32</v>
      </c>
      <c r="E269" s="176" t="s">
        <v>44</v>
      </c>
      <c r="F269" s="191" t="s">
        <v>754</v>
      </c>
      <c r="G269" s="176">
        <v>821215</v>
      </c>
      <c r="H269" s="353">
        <v>40000</v>
      </c>
      <c r="I269" s="176" t="s">
        <v>295</v>
      </c>
      <c r="J269" s="63">
        <v>44986</v>
      </c>
      <c r="K269" s="382">
        <v>250</v>
      </c>
      <c r="L269" s="182" t="s">
        <v>780</v>
      </c>
    </row>
    <row r="271" spans="1:12" ht="25.5" x14ac:dyDescent="0.2">
      <c r="A271" s="3">
        <v>18</v>
      </c>
      <c r="B271" s="176">
        <v>3101</v>
      </c>
      <c r="C271" s="177" t="s">
        <v>60</v>
      </c>
      <c r="D271" s="176">
        <v>1</v>
      </c>
      <c r="E271" s="176" t="s">
        <v>44</v>
      </c>
      <c r="F271" s="176" t="s">
        <v>39</v>
      </c>
      <c r="G271" s="176">
        <v>841115</v>
      </c>
      <c r="H271" s="31">
        <v>400000000</v>
      </c>
      <c r="I271" s="61" t="s">
        <v>2180</v>
      </c>
      <c r="J271" s="63">
        <v>45261</v>
      </c>
      <c r="K271" s="382">
        <v>180</v>
      </c>
      <c r="L271" s="180" t="s">
        <v>61</v>
      </c>
    </row>
    <row r="272" spans="1:12" ht="38.25" x14ac:dyDescent="0.2">
      <c r="A272" s="3">
        <v>19</v>
      </c>
      <c r="B272" s="179">
        <v>3101</v>
      </c>
      <c r="C272" s="177" t="s">
        <v>62</v>
      </c>
      <c r="D272" s="176">
        <v>1</v>
      </c>
      <c r="E272" s="176" t="s">
        <v>44</v>
      </c>
      <c r="F272" s="176" t="s">
        <v>39</v>
      </c>
      <c r="G272" s="176">
        <v>841115</v>
      </c>
      <c r="H272" s="30">
        <v>180000</v>
      </c>
      <c r="I272" s="61" t="s">
        <v>2180</v>
      </c>
      <c r="J272" s="63">
        <v>45139</v>
      </c>
      <c r="K272" s="382">
        <v>180</v>
      </c>
      <c r="L272" s="180"/>
    </row>
    <row r="273" spans="1:12" x14ac:dyDescent="0.2">
      <c r="A273" s="3">
        <v>20</v>
      </c>
      <c r="B273" s="179">
        <v>3101</v>
      </c>
      <c r="C273" s="177" t="s">
        <v>64</v>
      </c>
      <c r="D273" s="176">
        <v>1</v>
      </c>
      <c r="E273" s="176" t="s">
        <v>44</v>
      </c>
      <c r="F273" s="176" t="s">
        <v>39</v>
      </c>
      <c r="G273" s="176">
        <v>841115</v>
      </c>
      <c r="H273" s="30">
        <v>80000</v>
      </c>
      <c r="I273" s="61" t="s">
        <v>2180</v>
      </c>
      <c r="J273" s="63">
        <v>45139</v>
      </c>
      <c r="K273" s="382">
        <v>180</v>
      </c>
      <c r="L273" s="180"/>
    </row>
    <row r="274" spans="1:12" ht="25.5" x14ac:dyDescent="0.2">
      <c r="A274" s="3">
        <v>21</v>
      </c>
      <c r="B274" s="179">
        <v>3101</v>
      </c>
      <c r="C274" s="177" t="s">
        <v>65</v>
      </c>
      <c r="D274" s="176">
        <v>8</v>
      </c>
      <c r="E274" s="176" t="s">
        <v>44</v>
      </c>
      <c r="F274" s="176" t="s">
        <v>39</v>
      </c>
      <c r="G274" s="176">
        <v>841115</v>
      </c>
      <c r="H274" s="32">
        <f>8*80000</f>
        <v>640000</v>
      </c>
      <c r="I274" s="61" t="s">
        <v>2180</v>
      </c>
      <c r="J274" s="63">
        <v>45261</v>
      </c>
      <c r="K274" s="382">
        <v>180</v>
      </c>
      <c r="L274" s="180"/>
    </row>
    <row r="275" spans="1:12" ht="25.5" x14ac:dyDescent="0.2">
      <c r="A275" s="3">
        <v>22</v>
      </c>
      <c r="B275" s="179">
        <v>3101</v>
      </c>
      <c r="C275" s="177" t="s">
        <v>66</v>
      </c>
      <c r="D275" s="176">
        <v>3</v>
      </c>
      <c r="E275" s="176" t="s">
        <v>44</v>
      </c>
      <c r="F275" s="176" t="s">
        <v>39</v>
      </c>
      <c r="G275" s="176">
        <v>841115</v>
      </c>
      <c r="H275" s="30">
        <f>3*90000</f>
        <v>270000</v>
      </c>
      <c r="I275" s="61" t="s">
        <v>2180</v>
      </c>
      <c r="J275" s="63">
        <v>45261</v>
      </c>
      <c r="K275" s="382">
        <v>180</v>
      </c>
      <c r="L275" s="180"/>
    </row>
    <row r="276" spans="1:12" ht="25.5" x14ac:dyDescent="0.2">
      <c r="A276" s="3">
        <v>23</v>
      </c>
      <c r="B276" s="179">
        <v>3101</v>
      </c>
      <c r="C276" s="177" t="s">
        <v>67</v>
      </c>
      <c r="D276" s="176">
        <v>3</v>
      </c>
      <c r="E276" s="176" t="s">
        <v>44</v>
      </c>
      <c r="F276" s="176" t="s">
        <v>39</v>
      </c>
      <c r="G276" s="176">
        <v>841115</v>
      </c>
      <c r="H276" s="30">
        <f>3*3000000</f>
        <v>9000000</v>
      </c>
      <c r="I276" s="61" t="s">
        <v>2180</v>
      </c>
      <c r="J276" s="63">
        <v>45261</v>
      </c>
      <c r="K276" s="382">
        <v>180</v>
      </c>
      <c r="L276" s="180"/>
    </row>
    <row r="277" spans="1:12" ht="25.5" x14ac:dyDescent="0.2">
      <c r="A277" s="3">
        <v>24</v>
      </c>
      <c r="B277" s="179">
        <v>3101</v>
      </c>
      <c r="C277" s="177" t="s">
        <v>68</v>
      </c>
      <c r="D277" s="176">
        <v>3</v>
      </c>
      <c r="E277" s="176" t="s">
        <v>44</v>
      </c>
      <c r="F277" s="176" t="s">
        <v>39</v>
      </c>
      <c r="G277" s="176">
        <v>841115</v>
      </c>
      <c r="H277" s="30">
        <f>3*30000</f>
        <v>90000</v>
      </c>
      <c r="I277" s="61" t="s">
        <v>2180</v>
      </c>
      <c r="J277" s="186">
        <v>45108</v>
      </c>
      <c r="K277" s="382">
        <v>180</v>
      </c>
      <c r="L277" s="180"/>
    </row>
    <row r="278" spans="1:12" ht="38.25" x14ac:dyDescent="0.2">
      <c r="A278" s="3">
        <v>25</v>
      </c>
      <c r="B278" s="179">
        <v>3101</v>
      </c>
      <c r="C278" s="177" t="s">
        <v>62</v>
      </c>
      <c r="D278" s="176">
        <v>1</v>
      </c>
      <c r="E278" s="176" t="s">
        <v>44</v>
      </c>
      <c r="F278" s="176" t="s">
        <v>39</v>
      </c>
      <c r="G278" s="176">
        <v>841115</v>
      </c>
      <c r="H278" s="30">
        <v>180000</v>
      </c>
      <c r="I278" s="61" t="s">
        <v>2180</v>
      </c>
      <c r="J278" s="186">
        <v>45139</v>
      </c>
      <c r="K278" s="382">
        <v>180</v>
      </c>
      <c r="L278" s="180"/>
    </row>
    <row r="280" spans="1:12" ht="191.25" x14ac:dyDescent="0.2">
      <c r="A280" s="3">
        <v>3805</v>
      </c>
      <c r="B280" s="97">
        <v>2602</v>
      </c>
      <c r="C280" s="161" t="s">
        <v>5691</v>
      </c>
      <c r="D280" s="160" t="s">
        <v>5692</v>
      </c>
      <c r="E280" s="160"/>
      <c r="F280" s="97" t="s">
        <v>39</v>
      </c>
      <c r="G280" s="160">
        <v>2411502</v>
      </c>
      <c r="H280" s="32">
        <v>200000</v>
      </c>
      <c r="I280" s="97" t="s">
        <v>5635</v>
      </c>
      <c r="J280" s="309">
        <v>45261</v>
      </c>
      <c r="K280" s="160">
        <v>112</v>
      </c>
      <c r="L280" s="160" t="s">
        <v>5636</v>
      </c>
    </row>
    <row r="281" spans="1:12" ht="25.5" x14ac:dyDescent="0.2">
      <c r="A281" s="3">
        <v>626</v>
      </c>
      <c r="B281" s="179">
        <v>3220</v>
      </c>
      <c r="C281" s="197" t="s">
        <v>821</v>
      </c>
      <c r="D281" s="179">
        <v>6</v>
      </c>
      <c r="E281" s="194" t="s">
        <v>44</v>
      </c>
      <c r="F281" s="179" t="s">
        <v>39</v>
      </c>
      <c r="G281" s="179">
        <v>8212999</v>
      </c>
      <c r="H281" s="49">
        <v>10000</v>
      </c>
      <c r="I281" s="188" t="s">
        <v>297</v>
      </c>
      <c r="J281" s="63">
        <v>45200</v>
      </c>
      <c r="K281" s="382">
        <v>250</v>
      </c>
      <c r="L281" s="182"/>
    </row>
    <row r="283" spans="1:12" ht="51" x14ac:dyDescent="0.2">
      <c r="A283" s="384">
        <v>2837</v>
      </c>
      <c r="B283" s="385">
        <v>2502</v>
      </c>
      <c r="C283" s="386" t="s">
        <v>4072</v>
      </c>
      <c r="D283" s="385" t="s">
        <v>4073</v>
      </c>
      <c r="E283" s="385"/>
      <c r="F283" s="385" t="s">
        <v>3960</v>
      </c>
      <c r="G283" s="385">
        <v>10121596</v>
      </c>
      <c r="H283" s="396">
        <v>200000</v>
      </c>
      <c r="I283" s="385" t="s">
        <v>3958</v>
      </c>
      <c r="J283" s="388">
        <v>45200</v>
      </c>
      <c r="K283" s="389">
        <v>369</v>
      </c>
      <c r="L283" s="390" t="s">
        <v>4074</v>
      </c>
    </row>
    <row r="284" spans="1:12" x14ac:dyDescent="0.2">
      <c r="A284" s="402"/>
      <c r="B284" s="402"/>
      <c r="C284" s="402"/>
      <c r="D284" s="402"/>
      <c r="E284" s="402"/>
      <c r="F284" s="402"/>
      <c r="G284" s="403"/>
      <c r="H284" s="403"/>
      <c r="I284" s="404"/>
      <c r="J284" s="402"/>
      <c r="K284" s="402"/>
      <c r="L284" s="402"/>
    </row>
    <row r="285" spans="1:12" ht="38.25" x14ac:dyDescent="0.2">
      <c r="A285" s="384">
        <v>2846</v>
      </c>
      <c r="B285" s="385">
        <v>2502</v>
      </c>
      <c r="C285" s="386" t="s">
        <v>4092</v>
      </c>
      <c r="D285" s="385">
        <v>20000</v>
      </c>
      <c r="E285" s="385"/>
      <c r="F285" s="385" t="s">
        <v>3960</v>
      </c>
      <c r="G285" s="385">
        <v>10139902</v>
      </c>
      <c r="H285" s="396">
        <v>100000</v>
      </c>
      <c r="I285" s="385" t="s">
        <v>3958</v>
      </c>
      <c r="J285" s="388">
        <v>45200</v>
      </c>
      <c r="K285" s="389">
        <v>369</v>
      </c>
      <c r="L285" s="390" t="s">
        <v>4093</v>
      </c>
    </row>
    <row r="286" spans="1:12" ht="25.5" x14ac:dyDescent="0.2">
      <c r="A286" s="384">
        <v>2847</v>
      </c>
      <c r="B286" s="385">
        <v>2502</v>
      </c>
      <c r="C286" s="386" t="s">
        <v>4094</v>
      </c>
      <c r="D286" s="385">
        <v>10000</v>
      </c>
      <c r="E286" s="385"/>
      <c r="F286" s="385" t="s">
        <v>3960</v>
      </c>
      <c r="G286" s="385">
        <v>10139902</v>
      </c>
      <c r="H286" s="396">
        <v>50000</v>
      </c>
      <c r="I286" s="385" t="s">
        <v>3958</v>
      </c>
      <c r="J286" s="388">
        <v>45200</v>
      </c>
      <c r="K286" s="389">
        <v>369</v>
      </c>
      <c r="L286" s="390" t="s">
        <v>4095</v>
      </c>
    </row>
    <row r="287" spans="1:12" x14ac:dyDescent="0.2">
      <c r="A287" s="402"/>
      <c r="B287" s="402"/>
      <c r="C287" s="402"/>
      <c r="D287" s="402"/>
      <c r="E287" s="402"/>
      <c r="F287" s="402"/>
      <c r="G287" s="403"/>
      <c r="H287" s="403"/>
      <c r="I287" s="404"/>
      <c r="J287" s="402"/>
      <c r="K287" s="402"/>
      <c r="L287" s="402"/>
    </row>
    <row r="288" spans="1:12" ht="38.25" x14ac:dyDescent="0.2">
      <c r="A288" s="384">
        <v>2836</v>
      </c>
      <c r="B288" s="385">
        <v>2502</v>
      </c>
      <c r="C288" s="386" t="s">
        <v>4069</v>
      </c>
      <c r="D288" s="385" t="s">
        <v>4070</v>
      </c>
      <c r="E288" s="385"/>
      <c r="F288" s="385" t="s">
        <v>3960</v>
      </c>
      <c r="G288" s="385">
        <v>10152097</v>
      </c>
      <c r="H288" s="396">
        <v>200000</v>
      </c>
      <c r="I288" s="385" t="s">
        <v>3958</v>
      </c>
      <c r="J288" s="388">
        <v>45200</v>
      </c>
      <c r="K288" s="389">
        <v>369</v>
      </c>
      <c r="L288" s="390" t="s">
        <v>4071</v>
      </c>
    </row>
    <row r="290" spans="1:12" ht="38.25" x14ac:dyDescent="0.2">
      <c r="A290" s="384">
        <v>2799</v>
      </c>
      <c r="B290" s="395">
        <v>2502</v>
      </c>
      <c r="C290" s="394" t="s">
        <v>3983</v>
      </c>
      <c r="D290" s="395">
        <v>5</v>
      </c>
      <c r="E290" s="395"/>
      <c r="F290" s="395" t="s">
        <v>3960</v>
      </c>
      <c r="G290" s="395">
        <v>10171502</v>
      </c>
      <c r="H290" s="397">
        <v>100000</v>
      </c>
      <c r="I290" s="395" t="s">
        <v>3818</v>
      </c>
      <c r="J290" s="388">
        <v>45200</v>
      </c>
      <c r="K290" s="389">
        <v>278</v>
      </c>
      <c r="L290" s="399" t="s">
        <v>3984</v>
      </c>
    </row>
    <row r="291" spans="1:12" ht="38.25" x14ac:dyDescent="0.2">
      <c r="A291" s="384">
        <v>2800</v>
      </c>
      <c r="B291" s="395">
        <v>2502</v>
      </c>
      <c r="C291" s="394" t="s">
        <v>3985</v>
      </c>
      <c r="D291" s="395">
        <v>5</v>
      </c>
      <c r="E291" s="395"/>
      <c r="F291" s="395" t="s">
        <v>3960</v>
      </c>
      <c r="G291" s="395">
        <v>10171502</v>
      </c>
      <c r="H291" s="397">
        <v>50000</v>
      </c>
      <c r="I291" s="395" t="s">
        <v>3818</v>
      </c>
      <c r="J291" s="388">
        <v>45200</v>
      </c>
      <c r="K291" s="389">
        <v>278</v>
      </c>
      <c r="L291" s="399" t="s">
        <v>3986</v>
      </c>
    </row>
    <row r="292" spans="1:12" ht="25.5" x14ac:dyDescent="0.2">
      <c r="A292" s="3">
        <v>208</v>
      </c>
      <c r="B292" s="406">
        <v>7203</v>
      </c>
      <c r="C292" s="407" t="s">
        <v>361</v>
      </c>
      <c r="D292" s="406">
        <v>2</v>
      </c>
      <c r="E292" s="179" t="s">
        <v>313</v>
      </c>
      <c r="F292" s="406" t="s">
        <v>39</v>
      </c>
      <c r="G292" s="419">
        <v>10171702</v>
      </c>
      <c r="H292" s="430">
        <v>28000</v>
      </c>
      <c r="I292" s="406" t="s">
        <v>306</v>
      </c>
      <c r="J292" s="63">
        <v>45261</v>
      </c>
      <c r="K292" s="192">
        <v>278</v>
      </c>
      <c r="L292" s="409" t="s">
        <v>299</v>
      </c>
    </row>
    <row r="293" spans="1:12" ht="38.25" x14ac:dyDescent="0.2">
      <c r="A293" s="384">
        <v>2745</v>
      </c>
      <c r="B293" s="385">
        <v>2502</v>
      </c>
      <c r="C293" s="386" t="s">
        <v>3859</v>
      </c>
      <c r="D293" s="385" t="s">
        <v>3854</v>
      </c>
      <c r="E293" s="391"/>
      <c r="F293" s="391" t="s">
        <v>34</v>
      </c>
      <c r="G293" s="385">
        <v>10171702</v>
      </c>
      <c r="H293" s="392">
        <v>15000</v>
      </c>
      <c r="I293" s="385" t="s">
        <v>3818</v>
      </c>
      <c r="J293" s="393">
        <v>45200</v>
      </c>
      <c r="K293" s="389">
        <v>278</v>
      </c>
      <c r="L293" s="390" t="s">
        <v>3860</v>
      </c>
    </row>
    <row r="295" spans="1:12" x14ac:dyDescent="0.2">
      <c r="A295" s="3">
        <v>1974</v>
      </c>
      <c r="B295" s="188">
        <v>6311</v>
      </c>
      <c r="C295" s="228" t="s">
        <v>2779</v>
      </c>
      <c r="D295" s="188">
        <v>15</v>
      </c>
      <c r="E295" s="188"/>
      <c r="F295" s="188" t="s">
        <v>5795</v>
      </c>
      <c r="G295" s="188">
        <v>10191509</v>
      </c>
      <c r="H295" s="92">
        <v>150000</v>
      </c>
      <c r="I295" s="188" t="s">
        <v>4711</v>
      </c>
      <c r="J295" s="63">
        <v>45078</v>
      </c>
      <c r="K295" s="382">
        <v>278</v>
      </c>
      <c r="L295" s="231" t="s">
        <v>2720</v>
      </c>
    </row>
    <row r="296" spans="1:12" ht="165.75" x14ac:dyDescent="0.2">
      <c r="A296" s="3">
        <v>2303</v>
      </c>
      <c r="B296" s="179">
        <v>7020</v>
      </c>
      <c r="C296" s="228" t="s">
        <v>3122</v>
      </c>
      <c r="D296" s="179">
        <v>2950</v>
      </c>
      <c r="E296" s="179"/>
      <c r="F296" s="3" t="s">
        <v>5795</v>
      </c>
      <c r="G296" s="179">
        <v>10191509</v>
      </c>
      <c r="H296" s="49">
        <v>2980000</v>
      </c>
      <c r="I296" s="188" t="s">
        <v>4711</v>
      </c>
      <c r="J296" s="186">
        <v>45170</v>
      </c>
      <c r="K296" s="382">
        <v>278</v>
      </c>
      <c r="L296" s="231" t="s">
        <v>2860</v>
      </c>
    </row>
    <row r="298" spans="1:12" ht="25.5" x14ac:dyDescent="0.2">
      <c r="A298" s="3">
        <v>893</v>
      </c>
      <c r="B298" s="3">
        <v>3202</v>
      </c>
      <c r="C298" s="197" t="s">
        <v>1335</v>
      </c>
      <c r="D298" s="3">
        <v>13</v>
      </c>
      <c r="E298" s="194" t="s">
        <v>44</v>
      </c>
      <c r="F298" s="179" t="s">
        <v>39</v>
      </c>
      <c r="G298" s="3" t="s">
        <v>1336</v>
      </c>
      <c r="H298" s="431">
        <v>1997840</v>
      </c>
      <c r="I298" s="188" t="s">
        <v>3648</v>
      </c>
      <c r="J298" s="186">
        <v>45170</v>
      </c>
      <c r="K298" s="211">
        <v>329</v>
      </c>
      <c r="L298" s="197"/>
    </row>
    <row r="299" spans="1:12" ht="25.5" x14ac:dyDescent="0.2">
      <c r="A299" s="3">
        <v>894</v>
      </c>
      <c r="B299" s="3">
        <v>3202</v>
      </c>
      <c r="C299" s="172" t="s">
        <v>1337</v>
      </c>
      <c r="D299" s="3">
        <v>9</v>
      </c>
      <c r="E299" s="194" t="s">
        <v>44</v>
      </c>
      <c r="F299" s="205" t="s">
        <v>39</v>
      </c>
      <c r="G299" s="3" t="s">
        <v>1338</v>
      </c>
      <c r="H299" s="431">
        <v>347356.35000000003</v>
      </c>
      <c r="I299" s="188" t="s">
        <v>3648</v>
      </c>
      <c r="J299" s="186">
        <v>45170</v>
      </c>
      <c r="K299" s="211">
        <v>329</v>
      </c>
      <c r="L299" s="197"/>
    </row>
    <row r="300" spans="1:12" ht="51" x14ac:dyDescent="0.2">
      <c r="A300" s="3">
        <v>895</v>
      </c>
      <c r="B300" s="3">
        <v>3202</v>
      </c>
      <c r="C300" s="172" t="s">
        <v>1339</v>
      </c>
      <c r="D300" s="3">
        <v>50</v>
      </c>
      <c r="E300" s="194" t="s">
        <v>44</v>
      </c>
      <c r="F300" s="179" t="s">
        <v>39</v>
      </c>
      <c r="G300" s="3" t="s">
        <v>1338</v>
      </c>
      <c r="H300" s="431">
        <v>2442410.25</v>
      </c>
      <c r="I300" s="188" t="s">
        <v>3648</v>
      </c>
      <c r="J300" s="186">
        <v>45170</v>
      </c>
      <c r="K300" s="211">
        <v>329</v>
      </c>
      <c r="L300" s="197"/>
    </row>
    <row r="301" spans="1:12" ht="51" x14ac:dyDescent="0.2">
      <c r="A301" s="3">
        <v>896</v>
      </c>
      <c r="B301" s="3">
        <v>3202</v>
      </c>
      <c r="C301" s="172" t="s">
        <v>1340</v>
      </c>
      <c r="D301" s="3">
        <v>35</v>
      </c>
      <c r="E301" s="194" t="s">
        <v>44</v>
      </c>
      <c r="F301" s="205" t="s">
        <v>39</v>
      </c>
      <c r="G301" s="3" t="s">
        <v>1341</v>
      </c>
      <c r="H301" s="431">
        <v>1280587.077</v>
      </c>
      <c r="I301" s="188" t="s">
        <v>3648</v>
      </c>
      <c r="J301" s="186">
        <v>45170</v>
      </c>
      <c r="K301" s="211">
        <v>329</v>
      </c>
      <c r="L301" s="197"/>
    </row>
    <row r="302" spans="1:12" ht="38.25" x14ac:dyDescent="0.2">
      <c r="A302" s="3">
        <v>897</v>
      </c>
      <c r="B302" s="3">
        <v>3202</v>
      </c>
      <c r="C302" s="172" t="s">
        <v>1342</v>
      </c>
      <c r="D302" s="3">
        <v>35</v>
      </c>
      <c r="E302" s="194" t="s">
        <v>44</v>
      </c>
      <c r="F302" s="179" t="s">
        <v>39</v>
      </c>
      <c r="G302" s="3" t="s">
        <v>1343</v>
      </c>
      <c r="H302" s="431">
        <v>641303.25</v>
      </c>
      <c r="I302" s="188" t="s">
        <v>3648</v>
      </c>
      <c r="J302" s="186">
        <v>45170</v>
      </c>
      <c r="K302" s="211">
        <v>329</v>
      </c>
      <c r="L302" s="197"/>
    </row>
    <row r="303" spans="1:12" ht="25.5" x14ac:dyDescent="0.2">
      <c r="A303" s="3">
        <v>898</v>
      </c>
      <c r="B303" s="3">
        <v>3202</v>
      </c>
      <c r="C303" s="172" t="s">
        <v>1344</v>
      </c>
      <c r="D303" s="3">
        <v>10</v>
      </c>
      <c r="E303" s="194" t="s">
        <v>44</v>
      </c>
      <c r="F303" s="205" t="s">
        <v>39</v>
      </c>
      <c r="G303" s="3" t="s">
        <v>1345</v>
      </c>
      <c r="H303" s="431">
        <v>623760</v>
      </c>
      <c r="I303" s="188" t="s">
        <v>3648</v>
      </c>
      <c r="J303" s="186">
        <v>45170</v>
      </c>
      <c r="K303" s="211">
        <v>329</v>
      </c>
      <c r="L303" s="197"/>
    </row>
    <row r="304" spans="1:12" ht="38.25" x14ac:dyDescent="0.2">
      <c r="A304" s="3">
        <v>899</v>
      </c>
      <c r="B304" s="3">
        <v>3202</v>
      </c>
      <c r="C304" s="197" t="s">
        <v>1346</v>
      </c>
      <c r="D304" s="3">
        <v>26</v>
      </c>
      <c r="E304" s="194" t="s">
        <v>44</v>
      </c>
      <c r="F304" s="179" t="s">
        <v>39</v>
      </c>
      <c r="G304" s="3" t="s">
        <v>1347</v>
      </c>
      <c r="H304" s="431">
        <v>583018.33589999995</v>
      </c>
      <c r="I304" s="188" t="s">
        <v>3648</v>
      </c>
      <c r="J304" s="186">
        <v>45170</v>
      </c>
      <c r="K304" s="211">
        <v>329</v>
      </c>
      <c r="L304" s="197"/>
    </row>
    <row r="305" spans="1:12" ht="63.75" x14ac:dyDescent="0.2">
      <c r="A305" s="3">
        <v>900</v>
      </c>
      <c r="B305" s="3">
        <v>3202</v>
      </c>
      <c r="C305" s="197" t="s">
        <v>1348</v>
      </c>
      <c r="D305" s="3">
        <v>55</v>
      </c>
      <c r="E305" s="194" t="s">
        <v>44</v>
      </c>
      <c r="F305" s="205" t="s">
        <v>39</v>
      </c>
      <c r="G305" s="3" t="s">
        <v>1349</v>
      </c>
      <c r="H305" s="431">
        <v>577500</v>
      </c>
      <c r="I305" s="188" t="s">
        <v>3648</v>
      </c>
      <c r="J305" s="186">
        <v>45170</v>
      </c>
      <c r="K305" s="211">
        <v>329</v>
      </c>
      <c r="L305" s="197"/>
    </row>
    <row r="306" spans="1:12" ht="63.75" x14ac:dyDescent="0.2">
      <c r="A306" s="3">
        <v>901</v>
      </c>
      <c r="B306" s="3">
        <v>3202</v>
      </c>
      <c r="C306" s="197" t="s">
        <v>1350</v>
      </c>
      <c r="D306" s="3">
        <v>28</v>
      </c>
      <c r="E306" s="194" t="s">
        <v>44</v>
      </c>
      <c r="F306" s="179" t="s">
        <v>39</v>
      </c>
      <c r="G306" s="3" t="s">
        <v>1351</v>
      </c>
      <c r="H306" s="431">
        <v>294000</v>
      </c>
      <c r="I306" s="188" t="s">
        <v>3648</v>
      </c>
      <c r="J306" s="186">
        <v>45170</v>
      </c>
      <c r="K306" s="211">
        <v>329</v>
      </c>
      <c r="L306" s="197"/>
    </row>
    <row r="307" spans="1:12" ht="25.5" x14ac:dyDescent="0.2">
      <c r="A307" s="3">
        <v>902</v>
      </c>
      <c r="B307" s="3">
        <v>3202</v>
      </c>
      <c r="C307" s="197" t="s">
        <v>1352</v>
      </c>
      <c r="D307" s="3">
        <v>12</v>
      </c>
      <c r="E307" s="194" t="s">
        <v>44</v>
      </c>
      <c r="F307" s="205" t="s">
        <v>39</v>
      </c>
      <c r="G307" s="3" t="s">
        <v>1353</v>
      </c>
      <c r="H307" s="431">
        <v>261979.19999999998</v>
      </c>
      <c r="I307" s="188" t="s">
        <v>3648</v>
      </c>
      <c r="J307" s="186">
        <v>45170</v>
      </c>
      <c r="K307" s="211">
        <v>329</v>
      </c>
      <c r="L307" s="197"/>
    </row>
    <row r="308" spans="1:12" ht="63.75" x14ac:dyDescent="0.2">
      <c r="A308" s="3">
        <v>903</v>
      </c>
      <c r="B308" s="3">
        <v>3202</v>
      </c>
      <c r="C308" s="197" t="s">
        <v>1354</v>
      </c>
      <c r="D308" s="3">
        <v>4</v>
      </c>
      <c r="E308" s="194" t="s">
        <v>44</v>
      </c>
      <c r="F308" s="179" t="s">
        <v>39</v>
      </c>
      <c r="G308" s="3" t="s">
        <v>1355</v>
      </c>
      <c r="H308" s="431">
        <v>111895.05888</v>
      </c>
      <c r="I308" s="188" t="s">
        <v>3648</v>
      </c>
      <c r="J308" s="186">
        <v>45170</v>
      </c>
      <c r="K308" s="211">
        <v>329</v>
      </c>
      <c r="L308" s="197"/>
    </row>
    <row r="309" spans="1:12" ht="25.5" x14ac:dyDescent="0.2">
      <c r="A309" s="3">
        <v>905</v>
      </c>
      <c r="B309" s="3">
        <v>3202</v>
      </c>
      <c r="C309" s="197" t="s">
        <v>1359</v>
      </c>
      <c r="D309" s="3">
        <v>1</v>
      </c>
      <c r="E309" s="194" t="s">
        <v>44</v>
      </c>
      <c r="F309" s="179" t="s">
        <v>39</v>
      </c>
      <c r="G309" s="3" t="s">
        <v>1360</v>
      </c>
      <c r="H309" s="431">
        <v>179331</v>
      </c>
      <c r="I309" s="188" t="s">
        <v>3648</v>
      </c>
      <c r="J309" s="186">
        <v>45170</v>
      </c>
      <c r="K309" s="211">
        <v>329</v>
      </c>
      <c r="L309" s="197"/>
    </row>
    <row r="310" spans="1:12" x14ac:dyDescent="0.2">
      <c r="A310" s="3">
        <v>906</v>
      </c>
      <c r="B310" s="3">
        <v>3202</v>
      </c>
      <c r="C310" s="197" t="s">
        <v>1361</v>
      </c>
      <c r="D310" s="3">
        <v>13</v>
      </c>
      <c r="E310" s="194" t="s">
        <v>44</v>
      </c>
      <c r="F310" s="205" t="s">
        <v>39</v>
      </c>
      <c r="G310" s="3" t="s">
        <v>1362</v>
      </c>
      <c r="H310" s="431">
        <v>849189.9</v>
      </c>
      <c r="I310" s="188" t="s">
        <v>3648</v>
      </c>
      <c r="J310" s="186">
        <v>45170</v>
      </c>
      <c r="K310" s="211">
        <v>329</v>
      </c>
      <c r="L310" s="197"/>
    </row>
    <row r="311" spans="1:12" x14ac:dyDescent="0.2">
      <c r="A311" s="3">
        <v>907</v>
      </c>
      <c r="B311" s="3">
        <v>3202</v>
      </c>
      <c r="C311" s="197" t="s">
        <v>1363</v>
      </c>
      <c r="D311" s="3">
        <v>7</v>
      </c>
      <c r="E311" s="194" t="s">
        <v>44</v>
      </c>
      <c r="F311" s="179" t="s">
        <v>39</v>
      </c>
      <c r="G311" s="3" t="s">
        <v>1364</v>
      </c>
      <c r="H311" s="431">
        <v>748005.19499999995</v>
      </c>
      <c r="I311" s="188" t="s">
        <v>3648</v>
      </c>
      <c r="J311" s="186">
        <v>45170</v>
      </c>
      <c r="K311" s="211">
        <v>329</v>
      </c>
      <c r="L311" s="197"/>
    </row>
    <row r="312" spans="1:12" ht="25.5" x14ac:dyDescent="0.2">
      <c r="A312" s="3">
        <v>908</v>
      </c>
      <c r="B312" s="3">
        <v>3202</v>
      </c>
      <c r="C312" s="197" t="s">
        <v>1365</v>
      </c>
      <c r="D312" s="3">
        <v>11</v>
      </c>
      <c r="E312" s="194" t="s">
        <v>44</v>
      </c>
      <c r="F312" s="205" t="s">
        <v>39</v>
      </c>
      <c r="G312" s="3" t="s">
        <v>1366</v>
      </c>
      <c r="H312" s="431">
        <v>996612.54</v>
      </c>
      <c r="I312" s="188" t="s">
        <v>3648</v>
      </c>
      <c r="J312" s="186">
        <v>45170</v>
      </c>
      <c r="K312" s="211">
        <v>329</v>
      </c>
      <c r="L312" s="197"/>
    </row>
    <row r="313" spans="1:12" ht="63.75" x14ac:dyDescent="0.2">
      <c r="A313" s="3">
        <v>909</v>
      </c>
      <c r="B313" s="3">
        <v>3202</v>
      </c>
      <c r="C313" s="197" t="s">
        <v>1367</v>
      </c>
      <c r="D313" s="3">
        <v>12</v>
      </c>
      <c r="E313" s="194" t="s">
        <v>44</v>
      </c>
      <c r="F313" s="179" t="s">
        <v>39</v>
      </c>
      <c r="G313" s="3" t="s">
        <v>1368</v>
      </c>
      <c r="H313" s="431">
        <v>598809.60000000009</v>
      </c>
      <c r="I313" s="188" t="s">
        <v>3648</v>
      </c>
      <c r="J313" s="186">
        <v>45170</v>
      </c>
      <c r="K313" s="211">
        <v>329</v>
      </c>
      <c r="L313" s="197"/>
    </row>
    <row r="314" spans="1:12" ht="63.75" x14ac:dyDescent="0.2">
      <c r="A314" s="3">
        <v>910</v>
      </c>
      <c r="B314" s="3">
        <v>3202</v>
      </c>
      <c r="C314" s="197" t="s">
        <v>1369</v>
      </c>
      <c r="D314" s="3">
        <v>13</v>
      </c>
      <c r="E314" s="194" t="s">
        <v>44</v>
      </c>
      <c r="F314" s="205" t="s">
        <v>39</v>
      </c>
      <c r="G314" s="3" t="s">
        <v>1370</v>
      </c>
      <c r="H314" s="431">
        <v>1196059.8</v>
      </c>
      <c r="I314" s="188" t="s">
        <v>3648</v>
      </c>
      <c r="J314" s="186">
        <v>45170</v>
      </c>
      <c r="K314" s="211">
        <v>329</v>
      </c>
      <c r="L314" s="197"/>
    </row>
    <row r="315" spans="1:12" ht="25.5" x14ac:dyDescent="0.2">
      <c r="A315" s="3">
        <v>911</v>
      </c>
      <c r="B315" s="3">
        <v>3202</v>
      </c>
      <c r="C315" s="197" t="s">
        <v>1371</v>
      </c>
      <c r="D315" s="3">
        <v>1</v>
      </c>
      <c r="E315" s="194" t="s">
        <v>44</v>
      </c>
      <c r="F315" s="179" t="s">
        <v>39</v>
      </c>
      <c r="G315" s="3" t="s">
        <v>1372</v>
      </c>
      <c r="H315" s="431">
        <v>59096.74</v>
      </c>
      <c r="I315" s="188" t="s">
        <v>3648</v>
      </c>
      <c r="J315" s="186">
        <v>45170</v>
      </c>
      <c r="K315" s="211">
        <v>329</v>
      </c>
      <c r="L315" s="197"/>
    </row>
    <row r="316" spans="1:12" ht="63.75" x14ac:dyDescent="0.2">
      <c r="A316" s="3">
        <v>912</v>
      </c>
      <c r="B316" s="3">
        <v>3202</v>
      </c>
      <c r="C316" s="197" t="s">
        <v>1373</v>
      </c>
      <c r="D316" s="3">
        <v>8</v>
      </c>
      <c r="E316" s="194" t="s">
        <v>44</v>
      </c>
      <c r="F316" s="205" t="s">
        <v>39</v>
      </c>
      <c r="G316" s="3" t="s">
        <v>1374</v>
      </c>
      <c r="H316" s="431">
        <v>717324</v>
      </c>
      <c r="I316" s="188" t="s">
        <v>3648</v>
      </c>
      <c r="J316" s="186">
        <v>45170</v>
      </c>
      <c r="K316" s="211">
        <v>329</v>
      </c>
      <c r="L316" s="197"/>
    </row>
    <row r="317" spans="1:12" ht="51" x14ac:dyDescent="0.2">
      <c r="A317" s="3">
        <v>913</v>
      </c>
      <c r="B317" s="3">
        <v>3202</v>
      </c>
      <c r="C317" s="197" t="s">
        <v>1375</v>
      </c>
      <c r="D317" s="3">
        <v>12</v>
      </c>
      <c r="E317" s="194" t="s">
        <v>44</v>
      </c>
      <c r="F317" s="179" t="s">
        <v>39</v>
      </c>
      <c r="G317" s="3" t="s">
        <v>1376</v>
      </c>
      <c r="H317" s="431">
        <v>2105190</v>
      </c>
      <c r="I317" s="188" t="s">
        <v>3648</v>
      </c>
      <c r="J317" s="186">
        <v>45170</v>
      </c>
      <c r="K317" s="211">
        <v>329</v>
      </c>
      <c r="L317" s="197"/>
    </row>
    <row r="318" spans="1:12" ht="38.25" x14ac:dyDescent="0.2">
      <c r="A318" s="3">
        <v>914</v>
      </c>
      <c r="B318" s="3">
        <v>3202</v>
      </c>
      <c r="C318" s="197" t="s">
        <v>1377</v>
      </c>
      <c r="D318" s="3">
        <v>19</v>
      </c>
      <c r="E318" s="194" t="s">
        <v>44</v>
      </c>
      <c r="F318" s="205" t="s">
        <v>39</v>
      </c>
      <c r="G318" s="3" t="s">
        <v>1378</v>
      </c>
      <c r="H318" s="431">
        <v>1703644.5</v>
      </c>
      <c r="I318" s="188" t="s">
        <v>3648</v>
      </c>
      <c r="J318" s="186">
        <v>45170</v>
      </c>
      <c r="K318" s="211">
        <v>329</v>
      </c>
      <c r="L318" s="197"/>
    </row>
    <row r="319" spans="1:12" ht="51" x14ac:dyDescent="0.2">
      <c r="A319" s="3">
        <v>916</v>
      </c>
      <c r="B319" s="3">
        <v>3202</v>
      </c>
      <c r="C319" s="197" t="s">
        <v>1382</v>
      </c>
      <c r="D319" s="3">
        <v>80</v>
      </c>
      <c r="E319" s="194" t="s">
        <v>44</v>
      </c>
      <c r="F319" s="205" t="s">
        <v>39</v>
      </c>
      <c r="G319" s="3" t="s">
        <v>1383</v>
      </c>
      <c r="H319" s="431">
        <v>1527760</v>
      </c>
      <c r="I319" s="188" t="s">
        <v>3648</v>
      </c>
      <c r="J319" s="186">
        <v>45170</v>
      </c>
      <c r="K319" s="211">
        <v>329</v>
      </c>
      <c r="L319" s="197"/>
    </row>
    <row r="320" spans="1:12" x14ac:dyDescent="0.2">
      <c r="A320" s="3">
        <v>917</v>
      </c>
      <c r="B320" s="3">
        <v>3202</v>
      </c>
      <c r="C320" s="213" t="s">
        <v>1384</v>
      </c>
      <c r="D320" s="194">
        <v>22</v>
      </c>
      <c r="E320" s="194" t="s">
        <v>44</v>
      </c>
      <c r="F320" s="179" t="s">
        <v>39</v>
      </c>
      <c r="G320" s="3">
        <v>20111707</v>
      </c>
      <c r="H320" s="431">
        <v>297780.8</v>
      </c>
      <c r="I320" s="188" t="s">
        <v>3648</v>
      </c>
      <c r="J320" s="186">
        <v>45170</v>
      </c>
      <c r="K320" s="211">
        <v>329</v>
      </c>
      <c r="L320" s="62"/>
    </row>
    <row r="321" spans="1:12" x14ac:dyDescent="0.2">
      <c r="A321" s="3">
        <v>918</v>
      </c>
      <c r="B321" s="3">
        <v>3202</v>
      </c>
      <c r="C321" s="215" t="s">
        <v>1385</v>
      </c>
      <c r="D321" s="194">
        <v>25</v>
      </c>
      <c r="E321" s="194" t="s">
        <v>44</v>
      </c>
      <c r="F321" s="205" t="s">
        <v>39</v>
      </c>
      <c r="G321" s="3">
        <v>46182105</v>
      </c>
      <c r="H321" s="431">
        <v>297780.8</v>
      </c>
      <c r="I321" s="188" t="s">
        <v>3648</v>
      </c>
      <c r="J321" s="186">
        <v>45170</v>
      </c>
      <c r="K321" s="211">
        <v>329</v>
      </c>
      <c r="L321" s="62"/>
    </row>
    <row r="322" spans="1:12" x14ac:dyDescent="0.2">
      <c r="A322" s="3">
        <v>919</v>
      </c>
      <c r="B322" s="3">
        <v>3202</v>
      </c>
      <c r="C322" s="215" t="s">
        <v>1386</v>
      </c>
      <c r="D322" s="194">
        <v>163</v>
      </c>
      <c r="E322" s="194" t="s">
        <v>44</v>
      </c>
      <c r="F322" s="179" t="s">
        <v>39</v>
      </c>
      <c r="G322" s="3">
        <v>27112106</v>
      </c>
      <c r="H322" s="431">
        <v>297780.8</v>
      </c>
      <c r="I322" s="188" t="s">
        <v>3648</v>
      </c>
      <c r="J322" s="186">
        <v>45170</v>
      </c>
      <c r="K322" s="211">
        <v>329</v>
      </c>
      <c r="L322" s="62"/>
    </row>
    <row r="323" spans="1:12" x14ac:dyDescent="0.2">
      <c r="A323" s="3">
        <v>920</v>
      </c>
      <c r="B323" s="3">
        <v>3202</v>
      </c>
      <c r="C323" s="215" t="s">
        <v>1387</v>
      </c>
      <c r="D323" s="194">
        <v>12</v>
      </c>
      <c r="E323" s="194" t="s">
        <v>44</v>
      </c>
      <c r="F323" s="205" t="s">
        <v>39</v>
      </c>
      <c r="G323" s="3">
        <v>46182306</v>
      </c>
      <c r="H323" s="431">
        <v>297780.8</v>
      </c>
      <c r="I323" s="188" t="s">
        <v>3648</v>
      </c>
      <c r="J323" s="186">
        <v>45170</v>
      </c>
      <c r="K323" s="211">
        <v>329</v>
      </c>
      <c r="L323" s="62"/>
    </row>
    <row r="324" spans="1:12" x14ac:dyDescent="0.2">
      <c r="A324" s="3">
        <v>921</v>
      </c>
      <c r="B324" s="3">
        <v>3202</v>
      </c>
      <c r="C324" s="215" t="s">
        <v>1388</v>
      </c>
      <c r="D324" s="194">
        <v>3</v>
      </c>
      <c r="E324" s="194" t="s">
        <v>44</v>
      </c>
      <c r="F324" s="179" t="s">
        <v>39</v>
      </c>
      <c r="G324" s="3">
        <v>27112008</v>
      </c>
      <c r="H324" s="431">
        <v>297780.8</v>
      </c>
      <c r="I324" s="188" t="s">
        <v>3648</v>
      </c>
      <c r="J324" s="186">
        <v>45170</v>
      </c>
      <c r="K324" s="211">
        <v>329</v>
      </c>
      <c r="L324" s="62"/>
    </row>
    <row r="325" spans="1:12" ht="25.5" x14ac:dyDescent="0.2">
      <c r="A325" s="3">
        <v>922</v>
      </c>
      <c r="B325" s="3">
        <v>3202</v>
      </c>
      <c r="C325" s="215" t="s">
        <v>1389</v>
      </c>
      <c r="D325" s="194">
        <v>34</v>
      </c>
      <c r="E325" s="194" t="s">
        <v>44</v>
      </c>
      <c r="F325" s="205" t="s">
        <v>39</v>
      </c>
      <c r="G325" s="3">
        <v>53121602</v>
      </c>
      <c r="H325" s="431">
        <v>297780.8</v>
      </c>
      <c r="I325" s="188" t="s">
        <v>3648</v>
      </c>
      <c r="J325" s="186">
        <v>45170</v>
      </c>
      <c r="K325" s="211">
        <v>329</v>
      </c>
      <c r="L325" s="62"/>
    </row>
    <row r="326" spans="1:12" x14ac:dyDescent="0.2">
      <c r="A326" s="3">
        <v>923</v>
      </c>
      <c r="B326" s="3">
        <v>3202</v>
      </c>
      <c r="C326" s="215" t="s">
        <v>1390</v>
      </c>
      <c r="D326" s="194">
        <v>59</v>
      </c>
      <c r="E326" s="194" t="s">
        <v>44</v>
      </c>
      <c r="F326" s="179" t="s">
        <v>39</v>
      </c>
      <c r="G326" s="3">
        <v>27112813</v>
      </c>
      <c r="H326" s="431">
        <v>297780.8</v>
      </c>
      <c r="I326" s="188" t="s">
        <v>3648</v>
      </c>
      <c r="J326" s="186">
        <v>45170</v>
      </c>
      <c r="K326" s="211">
        <v>329</v>
      </c>
      <c r="L326" s="62"/>
    </row>
    <row r="327" spans="1:12" x14ac:dyDescent="0.2">
      <c r="A327" s="3">
        <v>924</v>
      </c>
      <c r="B327" s="3">
        <v>3202</v>
      </c>
      <c r="C327" s="215" t="s">
        <v>1391</v>
      </c>
      <c r="D327" s="194">
        <v>39</v>
      </c>
      <c r="E327" s="194" t="s">
        <v>44</v>
      </c>
      <c r="F327" s="205" t="s">
        <v>39</v>
      </c>
      <c r="G327" s="3">
        <v>24112401</v>
      </c>
      <c r="H327" s="431">
        <v>297780.8</v>
      </c>
      <c r="I327" s="188" t="s">
        <v>3648</v>
      </c>
      <c r="J327" s="186">
        <v>45170</v>
      </c>
      <c r="K327" s="211">
        <v>329</v>
      </c>
      <c r="L327" s="62"/>
    </row>
    <row r="328" spans="1:12" ht="25.5" x14ac:dyDescent="0.2">
      <c r="A328" s="3">
        <v>925</v>
      </c>
      <c r="B328" s="3">
        <v>3202</v>
      </c>
      <c r="C328" s="215" t="s">
        <v>1392</v>
      </c>
      <c r="D328" s="194">
        <v>26</v>
      </c>
      <c r="E328" s="194" t="s">
        <v>44</v>
      </c>
      <c r="F328" s="179" t="s">
        <v>39</v>
      </c>
      <c r="G328" s="3">
        <v>25172699</v>
      </c>
      <c r="H328" s="431">
        <v>297780.8</v>
      </c>
      <c r="I328" s="188" t="s">
        <v>3648</v>
      </c>
      <c r="J328" s="186">
        <v>45170</v>
      </c>
      <c r="K328" s="211">
        <v>329</v>
      </c>
      <c r="L328" s="62"/>
    </row>
    <row r="329" spans="1:12" x14ac:dyDescent="0.2">
      <c r="A329" s="3">
        <v>926</v>
      </c>
      <c r="B329" s="3">
        <v>3202</v>
      </c>
      <c r="C329" s="215" t="s">
        <v>1393</v>
      </c>
      <c r="D329" s="194">
        <v>6</v>
      </c>
      <c r="E329" s="194" t="s">
        <v>44</v>
      </c>
      <c r="F329" s="205" t="s">
        <v>39</v>
      </c>
      <c r="G329" s="3">
        <v>41111643</v>
      </c>
      <c r="H329" s="431">
        <v>297780.8</v>
      </c>
      <c r="I329" s="188" t="s">
        <v>3648</v>
      </c>
      <c r="J329" s="186">
        <v>45170</v>
      </c>
      <c r="K329" s="211">
        <v>329</v>
      </c>
      <c r="L329" s="62"/>
    </row>
    <row r="330" spans="1:12" x14ac:dyDescent="0.2">
      <c r="A330" s="3">
        <v>927</v>
      </c>
      <c r="B330" s="3">
        <v>3202</v>
      </c>
      <c r="C330" s="215" t="s">
        <v>1394</v>
      </c>
      <c r="D330" s="194">
        <v>13</v>
      </c>
      <c r="E330" s="194" t="s">
        <v>44</v>
      </c>
      <c r="F330" s="179" t="s">
        <v>39</v>
      </c>
      <c r="G330" s="3">
        <v>24101507</v>
      </c>
      <c r="H330" s="431">
        <v>297780.8</v>
      </c>
      <c r="I330" s="188" t="s">
        <v>3648</v>
      </c>
      <c r="J330" s="186">
        <v>45170</v>
      </c>
      <c r="K330" s="211">
        <v>329</v>
      </c>
      <c r="L330" s="62"/>
    </row>
    <row r="331" spans="1:12" x14ac:dyDescent="0.2">
      <c r="A331" s="3">
        <v>928</v>
      </c>
      <c r="B331" s="3">
        <v>3202</v>
      </c>
      <c r="C331" s="215" t="s">
        <v>1395</v>
      </c>
      <c r="D331" s="194">
        <v>44</v>
      </c>
      <c r="E331" s="194" t="s">
        <v>44</v>
      </c>
      <c r="F331" s="205" t="s">
        <v>39</v>
      </c>
      <c r="G331" s="3">
        <v>46181704</v>
      </c>
      <c r="H331" s="431">
        <v>297780.8</v>
      </c>
      <c r="I331" s="188" t="s">
        <v>3648</v>
      </c>
      <c r="J331" s="186">
        <v>45170</v>
      </c>
      <c r="K331" s="211">
        <v>329</v>
      </c>
      <c r="L331" s="62"/>
    </row>
    <row r="332" spans="1:12" x14ac:dyDescent="0.2">
      <c r="A332" s="3">
        <v>929</v>
      </c>
      <c r="B332" s="3">
        <v>3202</v>
      </c>
      <c r="C332" s="215" t="s">
        <v>1396</v>
      </c>
      <c r="D332" s="194">
        <v>32</v>
      </c>
      <c r="E332" s="194" t="s">
        <v>44</v>
      </c>
      <c r="F332" s="179" t="s">
        <v>39</v>
      </c>
      <c r="G332" s="3">
        <v>46181705</v>
      </c>
      <c r="H332" s="431">
        <v>297780.8</v>
      </c>
      <c r="I332" s="188" t="s">
        <v>3648</v>
      </c>
      <c r="J332" s="186">
        <v>45170</v>
      </c>
      <c r="K332" s="211">
        <v>329</v>
      </c>
      <c r="L332" s="62"/>
    </row>
    <row r="333" spans="1:12" x14ac:dyDescent="0.2">
      <c r="A333" s="3">
        <v>930</v>
      </c>
      <c r="B333" s="3">
        <v>3202</v>
      </c>
      <c r="C333" s="215" t="s">
        <v>1397</v>
      </c>
      <c r="D333" s="194">
        <v>6</v>
      </c>
      <c r="E333" s="194" t="s">
        <v>44</v>
      </c>
      <c r="F333" s="205" t="s">
        <v>39</v>
      </c>
      <c r="G333" s="3">
        <v>23271603</v>
      </c>
      <c r="H333" s="431">
        <v>297780.8</v>
      </c>
      <c r="I333" s="188" t="s">
        <v>3648</v>
      </c>
      <c r="J333" s="186">
        <v>45170</v>
      </c>
      <c r="K333" s="211">
        <v>329</v>
      </c>
      <c r="L333" s="62"/>
    </row>
    <row r="334" spans="1:12" ht="25.5" x14ac:dyDescent="0.2">
      <c r="A334" s="3">
        <v>931</v>
      </c>
      <c r="B334" s="3">
        <v>3202</v>
      </c>
      <c r="C334" s="215" t="s">
        <v>1398</v>
      </c>
      <c r="D334" s="194">
        <v>6</v>
      </c>
      <c r="E334" s="194" t="s">
        <v>44</v>
      </c>
      <c r="F334" s="179" t="s">
        <v>39</v>
      </c>
      <c r="G334" s="3">
        <v>27111514</v>
      </c>
      <c r="H334" s="431">
        <v>297780.8</v>
      </c>
      <c r="I334" s="188" t="s">
        <v>3648</v>
      </c>
      <c r="J334" s="186">
        <v>45170</v>
      </c>
      <c r="K334" s="211">
        <v>329</v>
      </c>
      <c r="L334" s="62"/>
    </row>
    <row r="335" spans="1:12" x14ac:dyDescent="0.2">
      <c r="A335" s="3">
        <v>932</v>
      </c>
      <c r="B335" s="3">
        <v>3202</v>
      </c>
      <c r="C335" s="215" t="s">
        <v>1399</v>
      </c>
      <c r="D335" s="194">
        <v>49</v>
      </c>
      <c r="E335" s="194" t="s">
        <v>44</v>
      </c>
      <c r="F335" s="205" t="s">
        <v>39</v>
      </c>
      <c r="G335" s="3">
        <v>27111999</v>
      </c>
      <c r="H335" s="431">
        <v>297780.8</v>
      </c>
      <c r="I335" s="188" t="s">
        <v>3648</v>
      </c>
      <c r="J335" s="186">
        <v>45170</v>
      </c>
      <c r="K335" s="211">
        <v>329</v>
      </c>
      <c r="L335" s="62"/>
    </row>
    <row r="336" spans="1:12" x14ac:dyDescent="0.2">
      <c r="A336" s="3">
        <v>933</v>
      </c>
      <c r="B336" s="3">
        <v>3202</v>
      </c>
      <c r="C336" s="215" t="s">
        <v>1400</v>
      </c>
      <c r="D336" s="194">
        <v>20</v>
      </c>
      <c r="E336" s="194" t="s">
        <v>44</v>
      </c>
      <c r="F336" s="179" t="s">
        <v>39</v>
      </c>
      <c r="G336" s="3">
        <v>27111801</v>
      </c>
      <c r="H336" s="431">
        <v>297780.8</v>
      </c>
      <c r="I336" s="188" t="s">
        <v>3648</v>
      </c>
      <c r="J336" s="186">
        <v>45170</v>
      </c>
      <c r="K336" s="211">
        <v>329</v>
      </c>
      <c r="L336" s="62"/>
    </row>
    <row r="337" spans="1:12" x14ac:dyDescent="0.2">
      <c r="A337" s="3">
        <v>934</v>
      </c>
      <c r="B337" s="3">
        <v>3202</v>
      </c>
      <c r="C337" s="215" t="s">
        <v>1401</v>
      </c>
      <c r="D337" s="194">
        <v>24</v>
      </c>
      <c r="E337" s="194" t="s">
        <v>44</v>
      </c>
      <c r="F337" s="205" t="s">
        <v>39</v>
      </c>
      <c r="G337" s="3">
        <v>52141504</v>
      </c>
      <c r="H337" s="431">
        <v>297780.8</v>
      </c>
      <c r="I337" s="188" t="s">
        <v>3648</v>
      </c>
      <c r="J337" s="186">
        <v>45170</v>
      </c>
      <c r="K337" s="211">
        <v>329</v>
      </c>
      <c r="L337" s="62"/>
    </row>
    <row r="338" spans="1:12" x14ac:dyDescent="0.2">
      <c r="A338" s="3">
        <v>935</v>
      </c>
      <c r="B338" s="3">
        <v>3202</v>
      </c>
      <c r="C338" s="215" t="s">
        <v>1402</v>
      </c>
      <c r="D338" s="194">
        <v>45</v>
      </c>
      <c r="E338" s="194" t="s">
        <v>44</v>
      </c>
      <c r="F338" s="179" t="s">
        <v>39</v>
      </c>
      <c r="G338" s="3">
        <v>23153025</v>
      </c>
      <c r="H338" s="431">
        <v>297780.8</v>
      </c>
      <c r="I338" s="188" t="s">
        <v>3648</v>
      </c>
      <c r="J338" s="186">
        <v>45170</v>
      </c>
      <c r="K338" s="211">
        <v>329</v>
      </c>
      <c r="L338" s="62"/>
    </row>
    <row r="339" spans="1:12" x14ac:dyDescent="0.2">
      <c r="A339" s="3">
        <v>936</v>
      </c>
      <c r="B339" s="3">
        <v>3202</v>
      </c>
      <c r="C339" s="215" t="s">
        <v>1403</v>
      </c>
      <c r="D339" s="194">
        <v>24</v>
      </c>
      <c r="E339" s="194" t="s">
        <v>44</v>
      </c>
      <c r="F339" s="205" t="s">
        <v>39</v>
      </c>
      <c r="G339" s="109">
        <v>23153025</v>
      </c>
      <c r="H339" s="431">
        <v>297780.8</v>
      </c>
      <c r="I339" s="188" t="s">
        <v>3648</v>
      </c>
      <c r="J339" s="186">
        <v>45170</v>
      </c>
      <c r="K339" s="211">
        <v>329</v>
      </c>
      <c r="L339" s="62"/>
    </row>
    <row r="340" spans="1:12" x14ac:dyDescent="0.2">
      <c r="A340" s="3">
        <v>937</v>
      </c>
      <c r="B340" s="3">
        <v>3202</v>
      </c>
      <c r="C340" s="215" t="s">
        <v>1404</v>
      </c>
      <c r="D340" s="194">
        <v>485</v>
      </c>
      <c r="E340" s="194" t="s">
        <v>44</v>
      </c>
      <c r="F340" s="179" t="s">
        <v>39</v>
      </c>
      <c r="G340" s="109">
        <v>24112204</v>
      </c>
      <c r="H340" s="431">
        <v>297780.8</v>
      </c>
      <c r="I340" s="188" t="s">
        <v>3648</v>
      </c>
      <c r="J340" s="186">
        <v>45170</v>
      </c>
      <c r="K340" s="211">
        <v>329</v>
      </c>
      <c r="L340" s="62"/>
    </row>
    <row r="341" spans="1:12" x14ac:dyDescent="0.2">
      <c r="A341" s="3">
        <v>938</v>
      </c>
      <c r="B341" s="3">
        <v>3202</v>
      </c>
      <c r="C341" s="215" t="s">
        <v>1405</v>
      </c>
      <c r="D341" s="194">
        <v>67</v>
      </c>
      <c r="E341" s="194" t="s">
        <v>44</v>
      </c>
      <c r="F341" s="205" t="s">
        <v>39</v>
      </c>
      <c r="G341" s="3">
        <v>27111501</v>
      </c>
      <c r="H341" s="431">
        <v>297780.8</v>
      </c>
      <c r="I341" s="188" t="s">
        <v>3648</v>
      </c>
      <c r="J341" s="186">
        <v>45170</v>
      </c>
      <c r="K341" s="211">
        <v>329</v>
      </c>
      <c r="L341" s="62"/>
    </row>
    <row r="342" spans="1:12" ht="25.5" x14ac:dyDescent="0.2">
      <c r="A342" s="3">
        <v>939</v>
      </c>
      <c r="B342" s="3">
        <v>3202</v>
      </c>
      <c r="C342" s="215" t="s">
        <v>1406</v>
      </c>
      <c r="D342" s="194">
        <v>16</v>
      </c>
      <c r="E342" s="194" t="s">
        <v>44</v>
      </c>
      <c r="F342" s="179" t="s">
        <v>39</v>
      </c>
      <c r="G342" s="3">
        <v>46182314</v>
      </c>
      <c r="H342" s="431">
        <v>297780.8</v>
      </c>
      <c r="I342" s="188" t="s">
        <v>3648</v>
      </c>
      <c r="J342" s="186">
        <v>45170</v>
      </c>
      <c r="K342" s="211">
        <v>329</v>
      </c>
      <c r="L342" s="62"/>
    </row>
    <row r="343" spans="1:12" ht="25.5" x14ac:dyDescent="0.2">
      <c r="A343" s="3">
        <v>940</v>
      </c>
      <c r="B343" s="3">
        <v>3202</v>
      </c>
      <c r="C343" s="215" t="s">
        <v>1407</v>
      </c>
      <c r="D343" s="194">
        <v>48</v>
      </c>
      <c r="E343" s="194" t="s">
        <v>44</v>
      </c>
      <c r="F343" s="205" t="s">
        <v>39</v>
      </c>
      <c r="G343" s="3">
        <v>27112820</v>
      </c>
      <c r="H343" s="431">
        <v>297780.8</v>
      </c>
      <c r="I343" s="188" t="s">
        <v>3648</v>
      </c>
      <c r="J343" s="186">
        <v>45170</v>
      </c>
      <c r="K343" s="211">
        <v>329</v>
      </c>
      <c r="L343" s="62"/>
    </row>
    <row r="344" spans="1:12" x14ac:dyDescent="0.2">
      <c r="A344" s="3">
        <v>941</v>
      </c>
      <c r="B344" s="3">
        <v>3202</v>
      </c>
      <c r="C344" s="215" t="s">
        <v>1408</v>
      </c>
      <c r="D344" s="194">
        <v>5</v>
      </c>
      <c r="E344" s="194" t="s">
        <v>44</v>
      </c>
      <c r="F344" s="179" t="s">
        <v>39</v>
      </c>
      <c r="G344" s="3">
        <v>46181548</v>
      </c>
      <c r="H344" s="431">
        <v>297780.8</v>
      </c>
      <c r="I344" s="188" t="s">
        <v>3648</v>
      </c>
      <c r="J344" s="186">
        <v>45170</v>
      </c>
      <c r="K344" s="211">
        <v>329</v>
      </c>
      <c r="L344" s="62"/>
    </row>
    <row r="345" spans="1:12" x14ac:dyDescent="0.2">
      <c r="A345" s="3">
        <v>942</v>
      </c>
      <c r="B345" s="3">
        <v>3202</v>
      </c>
      <c r="C345" s="215" t="s">
        <v>1409</v>
      </c>
      <c r="D345" s="194">
        <v>165</v>
      </c>
      <c r="E345" s="194" t="s">
        <v>44</v>
      </c>
      <c r="F345" s="205" t="s">
        <v>39</v>
      </c>
      <c r="G345" s="3">
        <v>27111701</v>
      </c>
      <c r="H345" s="431">
        <v>297780.8</v>
      </c>
      <c r="I345" s="188" t="s">
        <v>3648</v>
      </c>
      <c r="J345" s="186">
        <v>45170</v>
      </c>
      <c r="K345" s="211">
        <v>329</v>
      </c>
      <c r="L345" s="62"/>
    </row>
    <row r="346" spans="1:12" x14ac:dyDescent="0.2">
      <c r="A346" s="3">
        <v>943</v>
      </c>
      <c r="B346" s="3">
        <v>3202</v>
      </c>
      <c r="C346" s="215" t="s">
        <v>1410</v>
      </c>
      <c r="D346" s="194">
        <v>17</v>
      </c>
      <c r="E346" s="194" t="s">
        <v>44</v>
      </c>
      <c r="F346" s="179" t="s">
        <v>39</v>
      </c>
      <c r="G346" s="3">
        <v>41114501</v>
      </c>
      <c r="H346" s="431">
        <v>297780.8</v>
      </c>
      <c r="I346" s="188" t="s">
        <v>3648</v>
      </c>
      <c r="J346" s="186">
        <v>45170</v>
      </c>
      <c r="K346" s="211">
        <v>329</v>
      </c>
      <c r="L346" s="62"/>
    </row>
    <row r="347" spans="1:12" x14ac:dyDescent="0.2">
      <c r="A347" s="3">
        <v>944</v>
      </c>
      <c r="B347" s="3">
        <v>3202</v>
      </c>
      <c r="C347" s="215" t="s">
        <v>1411</v>
      </c>
      <c r="D347" s="194">
        <v>4</v>
      </c>
      <c r="E347" s="194" t="s">
        <v>44</v>
      </c>
      <c r="F347" s="205" t="s">
        <v>39</v>
      </c>
      <c r="G347" s="3">
        <v>23251503</v>
      </c>
      <c r="H347" s="431">
        <v>297780.8</v>
      </c>
      <c r="I347" s="188" t="s">
        <v>3648</v>
      </c>
      <c r="J347" s="186">
        <v>45170</v>
      </c>
      <c r="K347" s="211">
        <v>329</v>
      </c>
      <c r="L347" s="62"/>
    </row>
    <row r="348" spans="1:12" x14ac:dyDescent="0.2">
      <c r="A348" s="3">
        <v>945</v>
      </c>
      <c r="B348" s="3">
        <v>3202</v>
      </c>
      <c r="C348" s="215" t="s">
        <v>1412</v>
      </c>
      <c r="D348" s="194">
        <v>59</v>
      </c>
      <c r="E348" s="194" t="s">
        <v>44</v>
      </c>
      <c r="F348" s="179" t="s">
        <v>39</v>
      </c>
      <c r="G348" s="3" t="s">
        <v>1413</v>
      </c>
      <c r="H348" s="431">
        <v>297780.8</v>
      </c>
      <c r="I348" s="188" t="s">
        <v>3648</v>
      </c>
      <c r="J348" s="186">
        <v>45170</v>
      </c>
      <c r="K348" s="211">
        <v>329</v>
      </c>
      <c r="L348" s="62"/>
    </row>
    <row r="349" spans="1:12" x14ac:dyDescent="0.2">
      <c r="A349" s="3">
        <v>946</v>
      </c>
      <c r="B349" s="3">
        <v>3202</v>
      </c>
      <c r="C349" s="215" t="s">
        <v>1414</v>
      </c>
      <c r="D349" s="194">
        <v>50</v>
      </c>
      <c r="E349" s="194" t="s">
        <v>44</v>
      </c>
      <c r="F349" s="205" t="s">
        <v>39</v>
      </c>
      <c r="G349" s="3">
        <v>24101611</v>
      </c>
      <c r="H349" s="431">
        <v>297780.8</v>
      </c>
      <c r="I349" s="188" t="s">
        <v>3648</v>
      </c>
      <c r="J349" s="186">
        <v>45170</v>
      </c>
      <c r="K349" s="211">
        <v>329</v>
      </c>
      <c r="L349" s="62"/>
    </row>
    <row r="350" spans="1:12" x14ac:dyDescent="0.2">
      <c r="A350" s="3">
        <v>947</v>
      </c>
      <c r="B350" s="3">
        <v>3202</v>
      </c>
      <c r="C350" s="215" t="s">
        <v>1415</v>
      </c>
      <c r="D350" s="194">
        <v>5</v>
      </c>
      <c r="E350" s="194" t="s">
        <v>44</v>
      </c>
      <c r="F350" s="179" t="s">
        <v>39</v>
      </c>
      <c r="G350" s="3">
        <v>11101502</v>
      </c>
      <c r="H350" s="431">
        <v>297780.8</v>
      </c>
      <c r="I350" s="188" t="s">
        <v>3648</v>
      </c>
      <c r="J350" s="186">
        <v>45170</v>
      </c>
      <c r="K350" s="211">
        <v>329</v>
      </c>
      <c r="L350" s="62"/>
    </row>
    <row r="351" spans="1:12" x14ac:dyDescent="0.2">
      <c r="A351" s="3">
        <v>948</v>
      </c>
      <c r="B351" s="3">
        <v>3202</v>
      </c>
      <c r="C351" s="215" t="s">
        <v>1416</v>
      </c>
      <c r="D351" s="194">
        <v>24</v>
      </c>
      <c r="E351" s="194" t="s">
        <v>44</v>
      </c>
      <c r="F351" s="205" t="s">
        <v>39</v>
      </c>
      <c r="G351" s="3">
        <v>27111909</v>
      </c>
      <c r="H351" s="431">
        <v>297780.8</v>
      </c>
      <c r="I351" s="188" t="s">
        <v>3648</v>
      </c>
      <c r="J351" s="186">
        <v>45170</v>
      </c>
      <c r="K351" s="211">
        <v>329</v>
      </c>
      <c r="L351" s="62"/>
    </row>
    <row r="352" spans="1:12" x14ac:dyDescent="0.2">
      <c r="A352" s="3">
        <v>949</v>
      </c>
      <c r="B352" s="3">
        <v>3202</v>
      </c>
      <c r="C352" s="215" t="s">
        <v>1417</v>
      </c>
      <c r="D352" s="194">
        <v>58</v>
      </c>
      <c r="E352" s="194" t="s">
        <v>44</v>
      </c>
      <c r="F352" s="179" t="s">
        <v>39</v>
      </c>
      <c r="G352" s="3">
        <v>46182314</v>
      </c>
      <c r="H352" s="431">
        <v>297780.8</v>
      </c>
      <c r="I352" s="188" t="s">
        <v>3648</v>
      </c>
      <c r="J352" s="186">
        <v>45170</v>
      </c>
      <c r="K352" s="211">
        <v>329</v>
      </c>
      <c r="L352" s="62"/>
    </row>
    <row r="353" spans="1:12" x14ac:dyDescent="0.2">
      <c r="A353" s="3">
        <v>950</v>
      </c>
      <c r="B353" s="3">
        <v>3202</v>
      </c>
      <c r="C353" s="215" t="s">
        <v>1418</v>
      </c>
      <c r="D353" s="194">
        <v>83</v>
      </c>
      <c r="E353" s="194" t="s">
        <v>44</v>
      </c>
      <c r="F353" s="205" t="s">
        <v>39</v>
      </c>
      <c r="G353" s="3">
        <v>39121440</v>
      </c>
      <c r="H353" s="431">
        <v>297780.8</v>
      </c>
      <c r="I353" s="188" t="s">
        <v>3648</v>
      </c>
      <c r="J353" s="186">
        <v>45170</v>
      </c>
      <c r="K353" s="211">
        <v>329</v>
      </c>
      <c r="L353" s="62"/>
    </row>
    <row r="354" spans="1:12" x14ac:dyDescent="0.2">
      <c r="A354" s="3">
        <v>951</v>
      </c>
      <c r="B354" s="3">
        <v>3202</v>
      </c>
      <c r="C354" s="215" t="s">
        <v>1419</v>
      </c>
      <c r="D354" s="194">
        <v>4</v>
      </c>
      <c r="E354" s="194" t="s">
        <v>44</v>
      </c>
      <c r="F354" s="179" t="s">
        <v>39</v>
      </c>
      <c r="G354" s="3">
        <v>27111712</v>
      </c>
      <c r="H354" s="431">
        <v>297780.8</v>
      </c>
      <c r="I354" s="188" t="s">
        <v>3648</v>
      </c>
      <c r="J354" s="186">
        <v>45170</v>
      </c>
      <c r="K354" s="211">
        <v>329</v>
      </c>
      <c r="L354" s="62"/>
    </row>
    <row r="355" spans="1:12" x14ac:dyDescent="0.2">
      <c r="A355" s="3">
        <v>952</v>
      </c>
      <c r="B355" s="3">
        <v>3202</v>
      </c>
      <c r="C355" s="215" t="s">
        <v>1420</v>
      </c>
      <c r="D355" s="194">
        <v>4</v>
      </c>
      <c r="E355" s="194" t="s">
        <v>44</v>
      </c>
      <c r="F355" s="205" t="s">
        <v>39</v>
      </c>
      <c r="G355" s="3">
        <v>26111803</v>
      </c>
      <c r="H355" s="431">
        <v>297780.8</v>
      </c>
      <c r="I355" s="188" t="s">
        <v>3648</v>
      </c>
      <c r="J355" s="186">
        <v>45170</v>
      </c>
      <c r="K355" s="211">
        <v>329</v>
      </c>
      <c r="L355" s="62"/>
    </row>
    <row r="356" spans="1:12" x14ac:dyDescent="0.2">
      <c r="A356" s="3">
        <v>953</v>
      </c>
      <c r="B356" s="3">
        <v>3202</v>
      </c>
      <c r="C356" s="215" t="s">
        <v>1421</v>
      </c>
      <c r="D356" s="194">
        <v>12</v>
      </c>
      <c r="E356" s="194" t="s">
        <v>44</v>
      </c>
      <c r="F356" s="179" t="s">
        <v>39</v>
      </c>
      <c r="G356" s="3">
        <v>46182313</v>
      </c>
      <c r="H356" s="431">
        <v>297780.8</v>
      </c>
      <c r="I356" s="188" t="s">
        <v>3648</v>
      </c>
      <c r="J356" s="186">
        <v>45170</v>
      </c>
      <c r="K356" s="211">
        <v>329</v>
      </c>
      <c r="L356" s="62"/>
    </row>
    <row r="357" spans="1:12" x14ac:dyDescent="0.2">
      <c r="A357" s="3">
        <v>954</v>
      </c>
      <c r="B357" s="3">
        <v>3202</v>
      </c>
      <c r="C357" s="215" t="s">
        <v>1422</v>
      </c>
      <c r="D357" s="194">
        <v>2</v>
      </c>
      <c r="E357" s="194" t="s">
        <v>44</v>
      </c>
      <c r="F357" s="205" t="s">
        <v>39</v>
      </c>
      <c r="G357" s="3">
        <v>27112137</v>
      </c>
      <c r="H357" s="431">
        <v>297780.8</v>
      </c>
      <c r="I357" s="188" t="s">
        <v>3648</v>
      </c>
      <c r="J357" s="186">
        <v>45170</v>
      </c>
      <c r="K357" s="211">
        <v>329</v>
      </c>
      <c r="L357" s="62"/>
    </row>
    <row r="358" spans="1:12" ht="25.5" x14ac:dyDescent="0.2">
      <c r="A358" s="3">
        <v>955</v>
      </c>
      <c r="B358" s="3">
        <v>3202</v>
      </c>
      <c r="C358" s="215" t="s">
        <v>1423</v>
      </c>
      <c r="D358" s="194">
        <v>4</v>
      </c>
      <c r="E358" s="194" t="s">
        <v>44</v>
      </c>
      <c r="F358" s="179" t="s">
        <v>39</v>
      </c>
      <c r="G358" s="3">
        <v>25171718</v>
      </c>
      <c r="H358" s="431">
        <v>297780.8</v>
      </c>
      <c r="I358" s="188" t="s">
        <v>3648</v>
      </c>
      <c r="J358" s="186">
        <v>45170</v>
      </c>
      <c r="K358" s="211">
        <v>329</v>
      </c>
      <c r="L358" s="62"/>
    </row>
    <row r="359" spans="1:12" ht="25.5" x14ac:dyDescent="0.2">
      <c r="A359" s="3">
        <v>956</v>
      </c>
      <c r="B359" s="3">
        <v>3202</v>
      </c>
      <c r="C359" s="215" t="s">
        <v>1424</v>
      </c>
      <c r="D359" s="194">
        <v>25</v>
      </c>
      <c r="E359" s="194" t="s">
        <v>44</v>
      </c>
      <c r="F359" s="205" t="s">
        <v>39</v>
      </c>
      <c r="G359" s="3">
        <v>27113204</v>
      </c>
      <c r="H359" s="431">
        <v>297780.8</v>
      </c>
      <c r="I359" s="188" t="s">
        <v>3648</v>
      </c>
      <c r="J359" s="186">
        <v>45170</v>
      </c>
      <c r="K359" s="211">
        <v>329</v>
      </c>
      <c r="L359" s="62"/>
    </row>
    <row r="360" spans="1:12" x14ac:dyDescent="0.2">
      <c r="A360" s="3">
        <v>957</v>
      </c>
      <c r="B360" s="3">
        <v>3202</v>
      </c>
      <c r="C360" s="215" t="s">
        <v>1425</v>
      </c>
      <c r="D360" s="194">
        <v>16</v>
      </c>
      <c r="E360" s="194" t="s">
        <v>44</v>
      </c>
      <c r="F360" s="179" t="s">
        <v>39</v>
      </c>
      <c r="G360" s="3">
        <v>32121705</v>
      </c>
      <c r="H360" s="431">
        <v>297780.8</v>
      </c>
      <c r="I360" s="188" t="s">
        <v>3648</v>
      </c>
      <c r="J360" s="186">
        <v>45170</v>
      </c>
      <c r="K360" s="211">
        <v>329</v>
      </c>
      <c r="L360" s="62"/>
    </row>
    <row r="361" spans="1:12" x14ac:dyDescent="0.2">
      <c r="A361" s="3">
        <v>958</v>
      </c>
      <c r="B361" s="3">
        <v>3202</v>
      </c>
      <c r="C361" s="215" t="s">
        <v>1426</v>
      </c>
      <c r="D361" s="194">
        <v>11</v>
      </c>
      <c r="E361" s="194" t="s">
        <v>44</v>
      </c>
      <c r="F361" s="205" t="s">
        <v>39</v>
      </c>
      <c r="G361" s="3">
        <v>24112204</v>
      </c>
      <c r="H361" s="431">
        <v>297780.8</v>
      </c>
      <c r="I361" s="188" t="s">
        <v>3648</v>
      </c>
      <c r="J361" s="186">
        <v>45170</v>
      </c>
      <c r="K361" s="211">
        <v>329</v>
      </c>
      <c r="L361" s="62"/>
    </row>
    <row r="362" spans="1:12" x14ac:dyDescent="0.2">
      <c r="A362" s="3">
        <v>959</v>
      </c>
      <c r="B362" s="3">
        <v>3202</v>
      </c>
      <c r="C362" s="215" t="s">
        <v>1427</v>
      </c>
      <c r="D362" s="194">
        <v>4</v>
      </c>
      <c r="E362" s="194" t="s">
        <v>44</v>
      </c>
      <c r="F362" s="179" t="s">
        <v>39</v>
      </c>
      <c r="G362" s="3">
        <v>27111505</v>
      </c>
      <c r="H362" s="431">
        <v>297780.8</v>
      </c>
      <c r="I362" s="188" t="s">
        <v>3648</v>
      </c>
      <c r="J362" s="186">
        <v>45170</v>
      </c>
      <c r="K362" s="211">
        <v>329</v>
      </c>
      <c r="L362" s="62"/>
    </row>
    <row r="363" spans="1:12" x14ac:dyDescent="0.2">
      <c r="A363" s="3">
        <v>960</v>
      </c>
      <c r="B363" s="3">
        <v>3202</v>
      </c>
      <c r="C363" s="215" t="s">
        <v>1428</v>
      </c>
      <c r="D363" s="194">
        <v>4</v>
      </c>
      <c r="E363" s="194" t="s">
        <v>44</v>
      </c>
      <c r="F363" s="205" t="s">
        <v>39</v>
      </c>
      <c r="G363" s="3">
        <v>27111999</v>
      </c>
      <c r="H363" s="431">
        <v>297780.8</v>
      </c>
      <c r="I363" s="188" t="s">
        <v>3648</v>
      </c>
      <c r="J363" s="186">
        <v>45170</v>
      </c>
      <c r="K363" s="211">
        <v>329</v>
      </c>
      <c r="L363" s="62"/>
    </row>
    <row r="364" spans="1:12" ht="25.5" x14ac:dyDescent="0.2">
      <c r="A364" s="3">
        <v>961</v>
      </c>
      <c r="B364" s="3">
        <v>3202</v>
      </c>
      <c r="C364" s="215" t="s">
        <v>1429</v>
      </c>
      <c r="D364" s="194">
        <v>12</v>
      </c>
      <c r="E364" s="194" t="s">
        <v>44</v>
      </c>
      <c r="F364" s="179" t="s">
        <v>39</v>
      </c>
      <c r="G364" s="3">
        <v>27111701</v>
      </c>
      <c r="H364" s="431">
        <v>297780.8</v>
      </c>
      <c r="I364" s="188" t="s">
        <v>3648</v>
      </c>
      <c r="J364" s="186">
        <v>45170</v>
      </c>
      <c r="K364" s="211">
        <v>329</v>
      </c>
      <c r="L364" s="62"/>
    </row>
    <row r="365" spans="1:12" x14ac:dyDescent="0.2">
      <c r="A365" s="3">
        <v>962</v>
      </c>
      <c r="B365" s="3">
        <v>3202</v>
      </c>
      <c r="C365" s="215" t="s">
        <v>1430</v>
      </c>
      <c r="D365" s="194">
        <v>72</v>
      </c>
      <c r="E365" s="194" t="s">
        <v>44</v>
      </c>
      <c r="F365" s="205" t="s">
        <v>39</v>
      </c>
      <c r="G365" s="3">
        <v>27111763</v>
      </c>
      <c r="H365" s="431">
        <v>297780.8</v>
      </c>
      <c r="I365" s="188" t="s">
        <v>3648</v>
      </c>
      <c r="J365" s="186">
        <v>45170</v>
      </c>
      <c r="K365" s="211">
        <v>329</v>
      </c>
      <c r="L365" s="62"/>
    </row>
    <row r="366" spans="1:12" ht="25.5" x14ac:dyDescent="0.2">
      <c r="A366" s="3">
        <v>963</v>
      </c>
      <c r="B366" s="3">
        <v>3202</v>
      </c>
      <c r="C366" s="215" t="s">
        <v>1431</v>
      </c>
      <c r="D366" s="194">
        <v>6</v>
      </c>
      <c r="E366" s="194" t="s">
        <v>44</v>
      </c>
      <c r="F366" s="179" t="s">
        <v>39</v>
      </c>
      <c r="G366" s="3">
        <v>27111713</v>
      </c>
      <c r="H366" s="431">
        <v>297780.8</v>
      </c>
      <c r="I366" s="188" t="s">
        <v>3648</v>
      </c>
      <c r="J366" s="186">
        <v>45170</v>
      </c>
      <c r="K366" s="211">
        <v>329</v>
      </c>
      <c r="L366" s="62"/>
    </row>
    <row r="367" spans="1:12" x14ac:dyDescent="0.2">
      <c r="A367" s="3">
        <v>964</v>
      </c>
      <c r="B367" s="3">
        <v>3202</v>
      </c>
      <c r="C367" s="215" t="s">
        <v>1432</v>
      </c>
      <c r="D367" s="194">
        <v>4</v>
      </c>
      <c r="E367" s="194" t="s">
        <v>44</v>
      </c>
      <c r="F367" s="205" t="s">
        <v>39</v>
      </c>
      <c r="G367" s="3">
        <v>27111749</v>
      </c>
      <c r="H367" s="431">
        <v>297780.8</v>
      </c>
      <c r="I367" s="188" t="s">
        <v>3648</v>
      </c>
      <c r="J367" s="186">
        <v>45170</v>
      </c>
      <c r="K367" s="211">
        <v>329</v>
      </c>
      <c r="L367" s="62"/>
    </row>
    <row r="368" spans="1:12" x14ac:dyDescent="0.2">
      <c r="A368" s="3">
        <v>965</v>
      </c>
      <c r="B368" s="3">
        <v>3202</v>
      </c>
      <c r="C368" s="215" t="s">
        <v>1433</v>
      </c>
      <c r="D368" s="194">
        <v>9</v>
      </c>
      <c r="E368" s="194" t="s">
        <v>44</v>
      </c>
      <c r="F368" s="179" t="s">
        <v>39</v>
      </c>
      <c r="G368" s="3">
        <v>27111716</v>
      </c>
      <c r="H368" s="431">
        <v>297780.8</v>
      </c>
      <c r="I368" s="188" t="s">
        <v>3648</v>
      </c>
      <c r="J368" s="186">
        <v>45170</v>
      </c>
      <c r="K368" s="211">
        <v>329</v>
      </c>
      <c r="L368" s="62"/>
    </row>
    <row r="369" spans="1:12" x14ac:dyDescent="0.2">
      <c r="A369" s="3">
        <v>966</v>
      </c>
      <c r="B369" s="3">
        <v>3202</v>
      </c>
      <c r="C369" s="215" t="s">
        <v>1434</v>
      </c>
      <c r="D369" s="194">
        <v>5</v>
      </c>
      <c r="E369" s="194" t="s">
        <v>44</v>
      </c>
      <c r="F369" s="205" t="s">
        <v>39</v>
      </c>
      <c r="G369" s="3">
        <v>27112301</v>
      </c>
      <c r="H369" s="431">
        <v>297780.8</v>
      </c>
      <c r="I369" s="188" t="s">
        <v>3648</v>
      </c>
      <c r="J369" s="186">
        <v>45170</v>
      </c>
      <c r="K369" s="211">
        <v>329</v>
      </c>
      <c r="L369" s="62"/>
    </row>
    <row r="370" spans="1:12" ht="25.5" x14ac:dyDescent="0.2">
      <c r="A370" s="3">
        <v>967</v>
      </c>
      <c r="B370" s="3">
        <v>3202</v>
      </c>
      <c r="C370" s="215" t="s">
        <v>1435</v>
      </c>
      <c r="D370" s="194">
        <v>2</v>
      </c>
      <c r="E370" s="194" t="s">
        <v>44</v>
      </c>
      <c r="F370" s="179" t="s">
        <v>39</v>
      </c>
      <c r="G370" s="3">
        <v>39121425</v>
      </c>
      <c r="H370" s="431">
        <v>297780.8</v>
      </c>
      <c r="I370" s="188" t="s">
        <v>3648</v>
      </c>
      <c r="J370" s="186">
        <v>45170</v>
      </c>
      <c r="K370" s="211">
        <v>329</v>
      </c>
      <c r="L370" s="62"/>
    </row>
    <row r="371" spans="1:12" ht="25.5" x14ac:dyDescent="0.2">
      <c r="A371" s="3">
        <v>968</v>
      </c>
      <c r="B371" s="3">
        <v>3202</v>
      </c>
      <c r="C371" s="215" t="s">
        <v>1436</v>
      </c>
      <c r="D371" s="194">
        <v>12</v>
      </c>
      <c r="E371" s="194" t="s">
        <v>44</v>
      </c>
      <c r="F371" s="205" t="s">
        <v>39</v>
      </c>
      <c r="G371" s="3">
        <v>39112006</v>
      </c>
      <c r="H371" s="431">
        <v>297780.8</v>
      </c>
      <c r="I371" s="188" t="s">
        <v>3648</v>
      </c>
      <c r="J371" s="186">
        <v>45170</v>
      </c>
      <c r="K371" s="211">
        <v>329</v>
      </c>
      <c r="L371" s="62"/>
    </row>
    <row r="372" spans="1:12" ht="25.5" x14ac:dyDescent="0.2">
      <c r="A372" s="3">
        <v>969</v>
      </c>
      <c r="B372" s="3">
        <v>3202</v>
      </c>
      <c r="C372" s="215" t="s">
        <v>1437</v>
      </c>
      <c r="D372" s="194">
        <v>48</v>
      </c>
      <c r="E372" s="194" t="s">
        <v>44</v>
      </c>
      <c r="F372" s="179" t="s">
        <v>39</v>
      </c>
      <c r="G372" s="3">
        <v>39111610</v>
      </c>
      <c r="H372" s="431">
        <v>297780.8</v>
      </c>
      <c r="I372" s="188" t="s">
        <v>3648</v>
      </c>
      <c r="J372" s="186">
        <v>45170</v>
      </c>
      <c r="K372" s="211">
        <v>329</v>
      </c>
      <c r="L372" s="62"/>
    </row>
    <row r="373" spans="1:12" x14ac:dyDescent="0.2">
      <c r="A373" s="3">
        <v>970</v>
      </c>
      <c r="B373" s="3">
        <v>3202</v>
      </c>
      <c r="C373" s="215" t="s">
        <v>1438</v>
      </c>
      <c r="D373" s="194">
        <v>10</v>
      </c>
      <c r="E373" s="194" t="s">
        <v>44</v>
      </c>
      <c r="F373" s="205" t="s">
        <v>39</v>
      </c>
      <c r="G373" s="3">
        <v>27111729</v>
      </c>
      <c r="H373" s="431">
        <v>297780.8</v>
      </c>
      <c r="I373" s="188" t="s">
        <v>3648</v>
      </c>
      <c r="J373" s="186">
        <v>45170</v>
      </c>
      <c r="K373" s="211">
        <v>329</v>
      </c>
      <c r="L373" s="62"/>
    </row>
    <row r="374" spans="1:12" x14ac:dyDescent="0.2">
      <c r="A374" s="3">
        <v>971</v>
      </c>
      <c r="B374" s="3">
        <v>3202</v>
      </c>
      <c r="C374" s="215" t="s">
        <v>1439</v>
      </c>
      <c r="D374" s="194">
        <v>7</v>
      </c>
      <c r="E374" s="194" t="s">
        <v>44</v>
      </c>
      <c r="F374" s="179" t="s">
        <v>39</v>
      </c>
      <c r="G374" s="3">
        <v>27111932</v>
      </c>
      <c r="H374" s="431">
        <v>297780.8</v>
      </c>
      <c r="I374" s="188" t="s">
        <v>3648</v>
      </c>
      <c r="J374" s="186">
        <v>45170</v>
      </c>
      <c r="K374" s="211">
        <v>329</v>
      </c>
      <c r="L374" s="62"/>
    </row>
    <row r="375" spans="1:12" x14ac:dyDescent="0.2">
      <c r="A375" s="3">
        <v>972</v>
      </c>
      <c r="B375" s="3">
        <v>3202</v>
      </c>
      <c r="C375" s="215" t="s">
        <v>1440</v>
      </c>
      <c r="D375" s="194">
        <v>12</v>
      </c>
      <c r="E375" s="194" t="s">
        <v>44</v>
      </c>
      <c r="F375" s="205" t="s">
        <v>39</v>
      </c>
      <c r="G375" s="3">
        <v>46161701</v>
      </c>
      <c r="H375" s="431">
        <v>297780.8</v>
      </c>
      <c r="I375" s="188" t="s">
        <v>3648</v>
      </c>
      <c r="J375" s="186">
        <v>45170</v>
      </c>
      <c r="K375" s="211">
        <v>329</v>
      </c>
      <c r="L375" s="62"/>
    </row>
    <row r="376" spans="1:12" x14ac:dyDescent="0.2">
      <c r="A376" s="3">
        <v>973</v>
      </c>
      <c r="B376" s="3">
        <v>3202</v>
      </c>
      <c r="C376" s="215" t="s">
        <v>1441</v>
      </c>
      <c r="D376" s="194">
        <v>18</v>
      </c>
      <c r="E376" s="194" t="s">
        <v>44</v>
      </c>
      <c r="F376" s="179" t="s">
        <v>39</v>
      </c>
      <c r="G376" s="3">
        <v>27112225</v>
      </c>
      <c r="H376" s="431">
        <v>297780.8</v>
      </c>
      <c r="I376" s="188" t="s">
        <v>3648</v>
      </c>
      <c r="J376" s="186">
        <v>45170</v>
      </c>
      <c r="K376" s="211">
        <v>329</v>
      </c>
      <c r="L376" s="62"/>
    </row>
    <row r="377" spans="1:12" x14ac:dyDescent="0.2">
      <c r="A377" s="3">
        <v>974</v>
      </c>
      <c r="B377" s="3">
        <v>3202</v>
      </c>
      <c r="C377" s="215" t="s">
        <v>1442</v>
      </c>
      <c r="D377" s="194">
        <v>5</v>
      </c>
      <c r="E377" s="194" t="s">
        <v>44</v>
      </c>
      <c r="F377" s="205" t="s">
        <v>39</v>
      </c>
      <c r="G377" s="3">
        <v>27111707</v>
      </c>
      <c r="H377" s="431">
        <v>297780.8</v>
      </c>
      <c r="I377" s="188" t="s">
        <v>3648</v>
      </c>
      <c r="J377" s="186">
        <v>45170</v>
      </c>
      <c r="K377" s="211">
        <v>329</v>
      </c>
      <c r="L377" s="62"/>
    </row>
    <row r="378" spans="1:12" x14ac:dyDescent="0.2">
      <c r="A378" s="3">
        <v>975</v>
      </c>
      <c r="B378" s="3">
        <v>3202</v>
      </c>
      <c r="C378" s="215" t="s">
        <v>1443</v>
      </c>
      <c r="D378" s="194">
        <v>229</v>
      </c>
      <c r="E378" s="194" t="s">
        <v>44</v>
      </c>
      <c r="F378" s="179" t="s">
        <v>39</v>
      </c>
      <c r="G378" s="3">
        <v>27111713</v>
      </c>
      <c r="H378" s="431">
        <v>297780.8</v>
      </c>
      <c r="I378" s="188" t="s">
        <v>3648</v>
      </c>
      <c r="J378" s="186">
        <v>45170</v>
      </c>
      <c r="K378" s="211">
        <v>329</v>
      </c>
      <c r="L378" s="62"/>
    </row>
    <row r="379" spans="1:12" x14ac:dyDescent="0.2">
      <c r="A379" s="3">
        <v>976</v>
      </c>
      <c r="B379" s="3">
        <v>3202</v>
      </c>
      <c r="C379" s="215" t="s">
        <v>1444</v>
      </c>
      <c r="D379" s="194">
        <v>4</v>
      </c>
      <c r="E379" s="194" t="s">
        <v>44</v>
      </c>
      <c r="F379" s="205" t="s">
        <v>39</v>
      </c>
      <c r="G379" s="3">
        <v>27111708</v>
      </c>
      <c r="H379" s="431">
        <v>297780.8</v>
      </c>
      <c r="I379" s="188" t="s">
        <v>3648</v>
      </c>
      <c r="J379" s="186">
        <v>45170</v>
      </c>
      <c r="K379" s="211">
        <v>329</v>
      </c>
      <c r="L379" s="62"/>
    </row>
    <row r="380" spans="1:12" ht="25.5" x14ac:dyDescent="0.2">
      <c r="A380" s="3">
        <v>977</v>
      </c>
      <c r="B380" s="3">
        <v>3202</v>
      </c>
      <c r="C380" s="215" t="s">
        <v>1445</v>
      </c>
      <c r="D380" s="194">
        <v>39</v>
      </c>
      <c r="E380" s="194" t="s">
        <v>44</v>
      </c>
      <c r="F380" s="179" t="s">
        <v>39</v>
      </c>
      <c r="G380" s="3">
        <v>39121903</v>
      </c>
      <c r="H380" s="431">
        <v>297780.8</v>
      </c>
      <c r="I380" s="188" t="s">
        <v>3648</v>
      </c>
      <c r="J380" s="186">
        <v>45170</v>
      </c>
      <c r="K380" s="211">
        <v>329</v>
      </c>
      <c r="L380" s="62"/>
    </row>
    <row r="381" spans="1:12" x14ac:dyDescent="0.2">
      <c r="A381" s="3">
        <v>978</v>
      </c>
      <c r="B381" s="3">
        <v>3202</v>
      </c>
      <c r="C381" s="215" t="s">
        <v>1446</v>
      </c>
      <c r="D381" s="194">
        <v>160</v>
      </c>
      <c r="E381" s="194" t="s">
        <v>44</v>
      </c>
      <c r="F381" s="205" t="s">
        <v>39</v>
      </c>
      <c r="G381" s="3">
        <v>27111707</v>
      </c>
      <c r="H381" s="431">
        <v>297780.8</v>
      </c>
      <c r="I381" s="188" t="s">
        <v>3648</v>
      </c>
      <c r="J381" s="186">
        <v>45170</v>
      </c>
      <c r="K381" s="211">
        <v>329</v>
      </c>
      <c r="L381" s="62"/>
    </row>
    <row r="382" spans="1:12" ht="25.5" x14ac:dyDescent="0.2">
      <c r="A382" s="3">
        <v>979</v>
      </c>
      <c r="B382" s="3">
        <v>3202</v>
      </c>
      <c r="C382" s="215" t="s">
        <v>1447</v>
      </c>
      <c r="D382" s="194">
        <v>24</v>
      </c>
      <c r="E382" s="194" t="s">
        <v>44</v>
      </c>
      <c r="F382" s="179" t="s">
        <v>39</v>
      </c>
      <c r="G382" s="3">
        <v>27111720</v>
      </c>
      <c r="H382" s="431">
        <v>297780.8</v>
      </c>
      <c r="I382" s="188" t="s">
        <v>3648</v>
      </c>
      <c r="J382" s="186">
        <v>45170</v>
      </c>
      <c r="K382" s="211">
        <v>329</v>
      </c>
      <c r="L382" s="62"/>
    </row>
    <row r="383" spans="1:12" x14ac:dyDescent="0.2">
      <c r="A383" s="3">
        <v>980</v>
      </c>
      <c r="B383" s="3">
        <v>3202</v>
      </c>
      <c r="C383" s="215" t="s">
        <v>1448</v>
      </c>
      <c r="D383" s="194">
        <v>36</v>
      </c>
      <c r="E383" s="194" t="s">
        <v>44</v>
      </c>
      <c r="F383" s="205" t="s">
        <v>39</v>
      </c>
      <c r="G383" s="3">
        <v>27111715</v>
      </c>
      <c r="H383" s="431">
        <v>297780.8</v>
      </c>
      <c r="I383" s="188" t="s">
        <v>3648</v>
      </c>
      <c r="J383" s="186">
        <v>45170</v>
      </c>
      <c r="K383" s="211">
        <v>329</v>
      </c>
      <c r="L383" s="62"/>
    </row>
    <row r="384" spans="1:12" x14ac:dyDescent="0.2">
      <c r="A384" s="3">
        <v>981</v>
      </c>
      <c r="B384" s="3">
        <v>3202</v>
      </c>
      <c r="C384" s="215" t="s">
        <v>1449</v>
      </c>
      <c r="D384" s="194">
        <v>34</v>
      </c>
      <c r="E384" s="194" t="s">
        <v>44</v>
      </c>
      <c r="F384" s="179" t="s">
        <v>39</v>
      </c>
      <c r="G384" s="3">
        <v>27112001</v>
      </c>
      <c r="H384" s="431">
        <v>297780.8</v>
      </c>
      <c r="I384" s="188" t="s">
        <v>3648</v>
      </c>
      <c r="J384" s="186">
        <v>45170</v>
      </c>
      <c r="K384" s="211">
        <v>329</v>
      </c>
      <c r="L384" s="62"/>
    </row>
    <row r="385" spans="1:12" x14ac:dyDescent="0.2">
      <c r="A385" s="3">
        <v>982</v>
      </c>
      <c r="B385" s="3">
        <v>3202</v>
      </c>
      <c r="C385" s="215" t="s">
        <v>1450</v>
      </c>
      <c r="D385" s="194">
        <v>2</v>
      </c>
      <c r="E385" s="194" t="s">
        <v>44</v>
      </c>
      <c r="F385" s="205" t="s">
        <v>39</v>
      </c>
      <c r="G385" s="3">
        <v>53121702</v>
      </c>
      <c r="H385" s="431">
        <v>297780.8</v>
      </c>
      <c r="I385" s="188" t="s">
        <v>3648</v>
      </c>
      <c r="J385" s="186">
        <v>45170</v>
      </c>
      <c r="K385" s="211">
        <v>329</v>
      </c>
      <c r="L385" s="62"/>
    </row>
    <row r="386" spans="1:12" x14ac:dyDescent="0.2">
      <c r="A386" s="3">
        <v>983</v>
      </c>
      <c r="B386" s="3">
        <v>3202</v>
      </c>
      <c r="C386" s="215" t="s">
        <v>1451</v>
      </c>
      <c r="D386" s="194">
        <v>4</v>
      </c>
      <c r="E386" s="194" t="s">
        <v>44</v>
      </c>
      <c r="F386" s="179" t="s">
        <v>39</v>
      </c>
      <c r="G386" s="3">
        <v>23153140</v>
      </c>
      <c r="H386" s="431">
        <v>297780.8</v>
      </c>
      <c r="I386" s="188" t="s">
        <v>3648</v>
      </c>
      <c r="J386" s="186">
        <v>45170</v>
      </c>
      <c r="K386" s="211">
        <v>329</v>
      </c>
      <c r="L386" s="62"/>
    </row>
    <row r="387" spans="1:12" x14ac:dyDescent="0.2">
      <c r="A387" s="3">
        <v>984</v>
      </c>
      <c r="B387" s="3">
        <v>3202</v>
      </c>
      <c r="C387" s="215" t="s">
        <v>1452</v>
      </c>
      <c r="D387" s="194">
        <v>4</v>
      </c>
      <c r="E387" s="194" t="s">
        <v>44</v>
      </c>
      <c r="F387" s="205" t="s">
        <v>39</v>
      </c>
      <c r="G387" s="3">
        <v>27111757</v>
      </c>
      <c r="H387" s="431">
        <v>297780.8</v>
      </c>
      <c r="I387" s="188" t="s">
        <v>3648</v>
      </c>
      <c r="J387" s="186">
        <v>45170</v>
      </c>
      <c r="K387" s="211">
        <v>329</v>
      </c>
      <c r="L387" s="62"/>
    </row>
    <row r="388" spans="1:12" x14ac:dyDescent="0.2">
      <c r="A388" s="3">
        <v>985</v>
      </c>
      <c r="B388" s="3">
        <v>3202</v>
      </c>
      <c r="C388" s="215" t="s">
        <v>1453</v>
      </c>
      <c r="D388" s="194">
        <v>7</v>
      </c>
      <c r="E388" s="194" t="s">
        <v>44</v>
      </c>
      <c r="F388" s="179" t="s">
        <v>39</v>
      </c>
      <c r="G388" s="3">
        <v>40142008</v>
      </c>
      <c r="H388" s="431">
        <v>297780.8</v>
      </c>
      <c r="I388" s="188" t="s">
        <v>3648</v>
      </c>
      <c r="J388" s="186">
        <v>45170</v>
      </c>
      <c r="K388" s="211">
        <v>329</v>
      </c>
      <c r="L388" s="62"/>
    </row>
    <row r="389" spans="1:12" x14ac:dyDescent="0.2">
      <c r="A389" s="3">
        <v>986</v>
      </c>
      <c r="B389" s="3">
        <v>3202</v>
      </c>
      <c r="C389" s="215" t="s">
        <v>1454</v>
      </c>
      <c r="D389" s="194">
        <v>1</v>
      </c>
      <c r="E389" s="194" t="s">
        <v>44</v>
      </c>
      <c r="F389" s="205" t="s">
        <v>39</v>
      </c>
      <c r="G389" s="3">
        <v>23151820</v>
      </c>
      <c r="H389" s="431">
        <v>297780.8</v>
      </c>
      <c r="I389" s="188" t="s">
        <v>3648</v>
      </c>
      <c r="J389" s="186">
        <v>45170</v>
      </c>
      <c r="K389" s="211">
        <v>329</v>
      </c>
      <c r="L389" s="62"/>
    </row>
    <row r="390" spans="1:12" x14ac:dyDescent="0.2">
      <c r="A390" s="3">
        <v>987</v>
      </c>
      <c r="B390" s="3">
        <v>3202</v>
      </c>
      <c r="C390" s="215" t="s">
        <v>1455</v>
      </c>
      <c r="D390" s="194">
        <v>38</v>
      </c>
      <c r="E390" s="194" t="s">
        <v>44</v>
      </c>
      <c r="F390" s="179" t="s">
        <v>39</v>
      </c>
      <c r="G390" s="3">
        <v>27111548</v>
      </c>
      <c r="H390" s="431">
        <v>297780.8</v>
      </c>
      <c r="I390" s="188" t="s">
        <v>3648</v>
      </c>
      <c r="J390" s="186">
        <v>45170</v>
      </c>
      <c r="K390" s="211">
        <v>329</v>
      </c>
      <c r="L390" s="62"/>
    </row>
    <row r="391" spans="1:12" x14ac:dyDescent="0.2">
      <c r="A391" s="3">
        <v>988</v>
      </c>
      <c r="B391" s="3">
        <v>3202</v>
      </c>
      <c r="C391" s="215" t="s">
        <v>1456</v>
      </c>
      <c r="D391" s="194">
        <v>2</v>
      </c>
      <c r="E391" s="194" t="s">
        <v>44</v>
      </c>
      <c r="F391" s="205" t="s">
        <v>39</v>
      </c>
      <c r="G391" s="3">
        <v>27111602</v>
      </c>
      <c r="H391" s="431">
        <v>297780.8</v>
      </c>
      <c r="I391" s="188" t="s">
        <v>3648</v>
      </c>
      <c r="J391" s="186">
        <v>45170</v>
      </c>
      <c r="K391" s="211">
        <v>329</v>
      </c>
      <c r="L391" s="62"/>
    </row>
    <row r="392" spans="1:12" x14ac:dyDescent="0.2">
      <c r="A392" s="3">
        <v>989</v>
      </c>
      <c r="B392" s="3">
        <v>3202</v>
      </c>
      <c r="C392" s="215" t="s">
        <v>1457</v>
      </c>
      <c r="D392" s="194">
        <v>9</v>
      </c>
      <c r="E392" s="194" t="s">
        <v>44</v>
      </c>
      <c r="F392" s="179" t="s">
        <v>39</v>
      </c>
      <c r="G392" s="3">
        <v>27111601</v>
      </c>
      <c r="H392" s="431">
        <v>297780.8</v>
      </c>
      <c r="I392" s="188" t="s">
        <v>3648</v>
      </c>
      <c r="J392" s="186">
        <v>45170</v>
      </c>
      <c r="K392" s="211">
        <v>329</v>
      </c>
      <c r="L392" s="62"/>
    </row>
    <row r="393" spans="1:12" x14ac:dyDescent="0.2">
      <c r="A393" s="3">
        <v>990</v>
      </c>
      <c r="B393" s="3">
        <v>3202</v>
      </c>
      <c r="C393" s="215" t="s">
        <v>1458</v>
      </c>
      <c r="D393" s="194">
        <v>50</v>
      </c>
      <c r="E393" s="194" t="s">
        <v>44</v>
      </c>
      <c r="F393" s="205" t="s">
        <v>39</v>
      </c>
      <c r="G393" s="3">
        <v>27112004</v>
      </c>
      <c r="H393" s="431">
        <v>297780.8</v>
      </c>
      <c r="I393" s="188" t="s">
        <v>3648</v>
      </c>
      <c r="J393" s="186">
        <v>45170</v>
      </c>
      <c r="K393" s="211">
        <v>329</v>
      </c>
      <c r="L393" s="62"/>
    </row>
    <row r="394" spans="1:12" x14ac:dyDescent="0.2">
      <c r="A394" s="3">
        <v>991</v>
      </c>
      <c r="B394" s="3">
        <v>3202</v>
      </c>
      <c r="C394" s="215" t="s">
        <v>1459</v>
      </c>
      <c r="D394" s="194">
        <v>4</v>
      </c>
      <c r="E394" s="194" t="s">
        <v>44</v>
      </c>
      <c r="F394" s="179" t="s">
        <v>39</v>
      </c>
      <c r="G394" s="3">
        <v>27112120</v>
      </c>
      <c r="H394" s="431">
        <v>297780.8</v>
      </c>
      <c r="I394" s="188" t="s">
        <v>3648</v>
      </c>
      <c r="J394" s="186">
        <v>45170</v>
      </c>
      <c r="K394" s="211">
        <v>329</v>
      </c>
      <c r="L394" s="62"/>
    </row>
    <row r="395" spans="1:12" x14ac:dyDescent="0.2">
      <c r="A395" s="3">
        <v>992</v>
      </c>
      <c r="B395" s="3">
        <v>3202</v>
      </c>
      <c r="C395" s="215" t="s">
        <v>1460</v>
      </c>
      <c r="D395" s="194">
        <v>12</v>
      </c>
      <c r="E395" s="194" t="s">
        <v>44</v>
      </c>
      <c r="F395" s="205" t="s">
        <v>39</v>
      </c>
      <c r="G395" s="3">
        <v>31171804</v>
      </c>
      <c r="H395" s="431">
        <v>297780.8</v>
      </c>
      <c r="I395" s="188" t="s">
        <v>3648</v>
      </c>
      <c r="J395" s="186">
        <v>45170</v>
      </c>
      <c r="K395" s="211">
        <v>329</v>
      </c>
      <c r="L395" s="62"/>
    </row>
    <row r="396" spans="1:12" x14ac:dyDescent="0.2">
      <c r="A396" s="3">
        <v>993</v>
      </c>
      <c r="B396" s="3">
        <v>3202</v>
      </c>
      <c r="C396" s="215" t="s">
        <v>1461</v>
      </c>
      <c r="D396" s="194">
        <v>24</v>
      </c>
      <c r="E396" s="194" t="s">
        <v>44</v>
      </c>
      <c r="F396" s="179" t="s">
        <v>39</v>
      </c>
      <c r="G396" s="3">
        <v>27112813</v>
      </c>
      <c r="H396" s="431">
        <v>297780.8</v>
      </c>
      <c r="I396" s="188" t="s">
        <v>3648</v>
      </c>
      <c r="J396" s="186">
        <v>45170</v>
      </c>
      <c r="K396" s="211">
        <v>329</v>
      </c>
      <c r="L396" s="62"/>
    </row>
    <row r="397" spans="1:12" x14ac:dyDescent="0.2">
      <c r="A397" s="3">
        <v>994</v>
      </c>
      <c r="B397" s="3">
        <v>3202</v>
      </c>
      <c r="C397" s="215" t="s">
        <v>1462</v>
      </c>
      <c r="D397" s="194">
        <v>2</v>
      </c>
      <c r="E397" s="194" t="s">
        <v>44</v>
      </c>
      <c r="F397" s="205" t="s">
        <v>39</v>
      </c>
      <c r="G397" s="3" t="s">
        <v>1463</v>
      </c>
      <c r="H397" s="431">
        <v>297780.8</v>
      </c>
      <c r="I397" s="188" t="s">
        <v>3648</v>
      </c>
      <c r="J397" s="186">
        <v>45170</v>
      </c>
      <c r="K397" s="211">
        <v>329</v>
      </c>
      <c r="L397" s="62"/>
    </row>
    <row r="398" spans="1:12" x14ac:dyDescent="0.2">
      <c r="A398" s="3">
        <v>995</v>
      </c>
      <c r="B398" s="3">
        <v>3202</v>
      </c>
      <c r="C398" s="215" t="s">
        <v>1464</v>
      </c>
      <c r="D398" s="194">
        <v>3</v>
      </c>
      <c r="E398" s="194" t="s">
        <v>44</v>
      </c>
      <c r="F398" s="179" t="s">
        <v>39</v>
      </c>
      <c r="G398" s="3">
        <v>27131502</v>
      </c>
      <c r="H398" s="431">
        <v>297780.8</v>
      </c>
      <c r="I398" s="188" t="s">
        <v>3648</v>
      </c>
      <c r="J398" s="186">
        <v>45170</v>
      </c>
      <c r="K398" s="211">
        <v>329</v>
      </c>
      <c r="L398" s="62"/>
    </row>
    <row r="399" spans="1:12" x14ac:dyDescent="0.2">
      <c r="A399" s="3">
        <v>996</v>
      </c>
      <c r="B399" s="3">
        <v>3202</v>
      </c>
      <c r="C399" s="215" t="s">
        <v>1465</v>
      </c>
      <c r="D399" s="194">
        <v>12</v>
      </c>
      <c r="E399" s="194" t="s">
        <v>44</v>
      </c>
      <c r="F399" s="205" t="s">
        <v>39</v>
      </c>
      <c r="G399" s="3">
        <v>31211908</v>
      </c>
      <c r="H399" s="431">
        <v>297780.8</v>
      </c>
      <c r="I399" s="188" t="s">
        <v>3648</v>
      </c>
      <c r="J399" s="186">
        <v>45170</v>
      </c>
      <c r="K399" s="211">
        <v>329</v>
      </c>
      <c r="L399" s="62"/>
    </row>
    <row r="400" spans="1:12" ht="25.5" x14ac:dyDescent="0.2">
      <c r="A400" s="3">
        <v>997</v>
      </c>
      <c r="B400" s="3">
        <v>3202</v>
      </c>
      <c r="C400" s="215" t="s">
        <v>1466</v>
      </c>
      <c r="D400" s="194">
        <v>4</v>
      </c>
      <c r="E400" s="194" t="s">
        <v>44</v>
      </c>
      <c r="F400" s="179" t="s">
        <v>39</v>
      </c>
      <c r="G400" s="3">
        <v>31211908</v>
      </c>
      <c r="H400" s="431">
        <v>297780.8</v>
      </c>
      <c r="I400" s="188" t="s">
        <v>3648</v>
      </c>
      <c r="J400" s="186">
        <v>45170</v>
      </c>
      <c r="K400" s="211">
        <v>329</v>
      </c>
      <c r="L400" s="62"/>
    </row>
    <row r="401" spans="1:12" x14ac:dyDescent="0.2">
      <c r="A401" s="3">
        <v>998</v>
      </c>
      <c r="B401" s="3">
        <v>3202</v>
      </c>
      <c r="C401" s="215" t="s">
        <v>1467</v>
      </c>
      <c r="D401" s="194">
        <v>1</v>
      </c>
      <c r="E401" s="194" t="s">
        <v>44</v>
      </c>
      <c r="F401" s="205" t="s">
        <v>39</v>
      </c>
      <c r="G401" s="3">
        <v>27112120</v>
      </c>
      <c r="H401" s="431">
        <v>297780.8</v>
      </c>
      <c r="I401" s="188" t="s">
        <v>3648</v>
      </c>
      <c r="J401" s="186">
        <v>45170</v>
      </c>
      <c r="K401" s="211">
        <v>329</v>
      </c>
      <c r="L401" s="62"/>
    </row>
    <row r="402" spans="1:12" ht="25.5" x14ac:dyDescent="0.2">
      <c r="A402" s="3">
        <v>999</v>
      </c>
      <c r="B402" s="3">
        <v>3202</v>
      </c>
      <c r="C402" s="215" t="s">
        <v>1468</v>
      </c>
      <c r="D402" s="194">
        <v>143</v>
      </c>
      <c r="E402" s="194" t="s">
        <v>44</v>
      </c>
      <c r="F402" s="179" t="s">
        <v>39</v>
      </c>
      <c r="G402" s="3">
        <v>41113669</v>
      </c>
      <c r="H402" s="431">
        <v>297780.8</v>
      </c>
      <c r="I402" s="188" t="s">
        <v>3648</v>
      </c>
      <c r="J402" s="186">
        <v>45170</v>
      </c>
      <c r="K402" s="211">
        <v>329</v>
      </c>
      <c r="L402" s="62"/>
    </row>
    <row r="403" spans="1:12" x14ac:dyDescent="0.2">
      <c r="A403" s="3">
        <v>1000</v>
      </c>
      <c r="B403" s="3">
        <v>3202</v>
      </c>
      <c r="C403" s="215" t="s">
        <v>1469</v>
      </c>
      <c r="D403" s="194">
        <v>48</v>
      </c>
      <c r="E403" s="194" t="s">
        <v>44</v>
      </c>
      <c r="F403" s="205" t="s">
        <v>39</v>
      </c>
      <c r="G403" s="3">
        <v>24101604</v>
      </c>
      <c r="H403" s="431">
        <v>297780.8</v>
      </c>
      <c r="I403" s="188" t="s">
        <v>3648</v>
      </c>
      <c r="J403" s="186">
        <v>45170</v>
      </c>
      <c r="K403" s="211">
        <v>329</v>
      </c>
      <c r="L403" s="62"/>
    </row>
    <row r="404" spans="1:12" ht="25.5" x14ac:dyDescent="0.2">
      <c r="A404" s="3">
        <v>1001</v>
      </c>
      <c r="B404" s="3">
        <v>3202</v>
      </c>
      <c r="C404" s="215" t="s">
        <v>1470</v>
      </c>
      <c r="D404" s="194">
        <v>15</v>
      </c>
      <c r="E404" s="194" t="s">
        <v>44</v>
      </c>
      <c r="F404" s="179" t="s">
        <v>39</v>
      </c>
      <c r="G404" s="3">
        <v>20121524</v>
      </c>
      <c r="H404" s="431">
        <v>297780.8</v>
      </c>
      <c r="I404" s="188" t="s">
        <v>3648</v>
      </c>
      <c r="J404" s="186">
        <v>45170</v>
      </c>
      <c r="K404" s="211">
        <v>329</v>
      </c>
      <c r="L404" s="62"/>
    </row>
    <row r="405" spans="1:12" x14ac:dyDescent="0.2">
      <c r="A405" s="3">
        <v>1002</v>
      </c>
      <c r="B405" s="3">
        <v>3202</v>
      </c>
      <c r="C405" s="215" t="s">
        <v>1471</v>
      </c>
      <c r="D405" s="194">
        <v>3</v>
      </c>
      <c r="E405" s="194" t="s">
        <v>44</v>
      </c>
      <c r="F405" s="205" t="s">
        <v>39</v>
      </c>
      <c r="G405" s="3">
        <v>27111549</v>
      </c>
      <c r="H405" s="431">
        <v>297780.8</v>
      </c>
      <c r="I405" s="188" t="s">
        <v>3648</v>
      </c>
      <c r="J405" s="186">
        <v>45170</v>
      </c>
      <c r="K405" s="211">
        <v>329</v>
      </c>
      <c r="L405" s="62"/>
    </row>
    <row r="406" spans="1:12" x14ac:dyDescent="0.2">
      <c r="A406" s="3">
        <v>1003</v>
      </c>
      <c r="B406" s="3">
        <v>3202</v>
      </c>
      <c r="C406" s="215" t="s">
        <v>1472</v>
      </c>
      <c r="D406" s="194">
        <v>5</v>
      </c>
      <c r="E406" s="194" t="s">
        <v>44</v>
      </c>
      <c r="F406" s="179" t="s">
        <v>39</v>
      </c>
      <c r="G406" s="3">
        <v>27112003</v>
      </c>
      <c r="H406" s="431">
        <v>297780.8</v>
      </c>
      <c r="I406" s="188" t="s">
        <v>3648</v>
      </c>
      <c r="J406" s="186">
        <v>45170</v>
      </c>
      <c r="K406" s="211">
        <v>329</v>
      </c>
      <c r="L406" s="62"/>
    </row>
    <row r="407" spans="1:12" x14ac:dyDescent="0.2">
      <c r="A407" s="3">
        <v>1004</v>
      </c>
      <c r="B407" s="3">
        <v>3202</v>
      </c>
      <c r="C407" s="215" t="s">
        <v>1473</v>
      </c>
      <c r="D407" s="194">
        <v>114</v>
      </c>
      <c r="E407" s="194" t="s">
        <v>44</v>
      </c>
      <c r="F407" s="205" t="s">
        <v>39</v>
      </c>
      <c r="G407" s="3">
        <v>27111711</v>
      </c>
      <c r="H407" s="431">
        <v>297780.8</v>
      </c>
      <c r="I407" s="188" t="s">
        <v>3648</v>
      </c>
      <c r="J407" s="186">
        <v>45170</v>
      </c>
      <c r="K407" s="211">
        <v>329</v>
      </c>
      <c r="L407" s="62"/>
    </row>
    <row r="408" spans="1:12" ht="25.5" x14ac:dyDescent="0.2">
      <c r="A408" s="3">
        <v>1005</v>
      </c>
      <c r="B408" s="3">
        <v>3202</v>
      </c>
      <c r="C408" s="215" t="s">
        <v>1474</v>
      </c>
      <c r="D408" s="194">
        <v>4</v>
      </c>
      <c r="E408" s="194" t="s">
        <v>44</v>
      </c>
      <c r="F408" s="179" t="s">
        <v>39</v>
      </c>
      <c r="G408" s="3">
        <v>27111757</v>
      </c>
      <c r="H408" s="431">
        <v>297780.8</v>
      </c>
      <c r="I408" s="188" t="s">
        <v>3648</v>
      </c>
      <c r="J408" s="186">
        <v>45170</v>
      </c>
      <c r="K408" s="211">
        <v>329</v>
      </c>
      <c r="L408" s="62"/>
    </row>
    <row r="409" spans="1:12" ht="25.5" x14ac:dyDescent="0.2">
      <c r="A409" s="3">
        <v>1006</v>
      </c>
      <c r="B409" s="3">
        <v>3202</v>
      </c>
      <c r="C409" s="215" t="s">
        <v>1475</v>
      </c>
      <c r="D409" s="194">
        <v>12</v>
      </c>
      <c r="E409" s="194" t="s">
        <v>44</v>
      </c>
      <c r="F409" s="205" t="s">
        <v>39</v>
      </c>
      <c r="G409" s="3" t="s">
        <v>1476</v>
      </c>
      <c r="H409" s="431">
        <v>297780.8</v>
      </c>
      <c r="I409" s="188" t="s">
        <v>3648</v>
      </c>
      <c r="J409" s="186">
        <v>45170</v>
      </c>
      <c r="K409" s="211">
        <v>329</v>
      </c>
      <c r="L409" s="62"/>
    </row>
    <row r="410" spans="1:12" x14ac:dyDescent="0.2">
      <c r="A410" s="3">
        <v>1007</v>
      </c>
      <c r="B410" s="3">
        <v>3202</v>
      </c>
      <c r="C410" s="215" t="s">
        <v>1477</v>
      </c>
      <c r="D410" s="194">
        <v>14</v>
      </c>
      <c r="E410" s="194" t="s">
        <v>44</v>
      </c>
      <c r="F410" s="179" t="s">
        <v>39</v>
      </c>
      <c r="G410" s="3">
        <v>27111544</v>
      </c>
      <c r="H410" s="431">
        <v>297780.8</v>
      </c>
      <c r="I410" s="188" t="s">
        <v>3648</v>
      </c>
      <c r="J410" s="186">
        <v>45170</v>
      </c>
      <c r="K410" s="211">
        <v>329</v>
      </c>
      <c r="L410" s="62"/>
    </row>
    <row r="411" spans="1:12" ht="25.5" x14ac:dyDescent="0.2">
      <c r="A411" s="3">
        <v>1008</v>
      </c>
      <c r="B411" s="3">
        <v>3202</v>
      </c>
      <c r="C411" s="215" t="s">
        <v>1478</v>
      </c>
      <c r="D411" s="194">
        <v>2</v>
      </c>
      <c r="E411" s="194" t="s">
        <v>44</v>
      </c>
      <c r="F411" s="205" t="s">
        <v>39</v>
      </c>
      <c r="G411" s="3">
        <v>23101512</v>
      </c>
      <c r="H411" s="431">
        <v>297780.8</v>
      </c>
      <c r="I411" s="188" t="s">
        <v>3648</v>
      </c>
      <c r="J411" s="186">
        <v>45170</v>
      </c>
      <c r="K411" s="211">
        <v>329</v>
      </c>
      <c r="L411" s="62"/>
    </row>
    <row r="412" spans="1:12" x14ac:dyDescent="0.2">
      <c r="A412" s="3">
        <v>1009</v>
      </c>
      <c r="B412" s="3">
        <v>3202</v>
      </c>
      <c r="C412" s="215" t="s">
        <v>1479</v>
      </c>
      <c r="D412" s="194">
        <v>4</v>
      </c>
      <c r="E412" s="194" t="s">
        <v>44</v>
      </c>
      <c r="F412" s="179" t="s">
        <v>39</v>
      </c>
      <c r="G412" s="3">
        <v>27112040</v>
      </c>
      <c r="H412" s="431">
        <v>297780.8</v>
      </c>
      <c r="I412" s="188" t="s">
        <v>3648</v>
      </c>
      <c r="J412" s="186">
        <v>45170</v>
      </c>
      <c r="K412" s="211">
        <v>329</v>
      </c>
      <c r="L412" s="62"/>
    </row>
    <row r="413" spans="1:12" x14ac:dyDescent="0.2">
      <c r="A413" s="3">
        <v>1010</v>
      </c>
      <c r="B413" s="3">
        <v>3202</v>
      </c>
      <c r="C413" s="215" t="s">
        <v>1480</v>
      </c>
      <c r="D413" s="194">
        <v>6</v>
      </c>
      <c r="E413" s="194" t="s">
        <v>44</v>
      </c>
      <c r="F413" s="205" t="s">
        <v>39</v>
      </c>
      <c r="G413" s="3">
        <v>27112040</v>
      </c>
      <c r="H413" s="431">
        <v>297780.8</v>
      </c>
      <c r="I413" s="188" t="s">
        <v>3648</v>
      </c>
      <c r="J413" s="186">
        <v>45170</v>
      </c>
      <c r="K413" s="211">
        <v>329</v>
      </c>
      <c r="L413" s="62"/>
    </row>
    <row r="414" spans="1:12" x14ac:dyDescent="0.2">
      <c r="A414" s="3">
        <v>1011</v>
      </c>
      <c r="B414" s="3">
        <v>3202</v>
      </c>
      <c r="C414" s="215" t="s">
        <v>1481</v>
      </c>
      <c r="D414" s="194">
        <v>3</v>
      </c>
      <c r="E414" s="194" t="s">
        <v>44</v>
      </c>
      <c r="F414" s="179" t="s">
        <v>39</v>
      </c>
      <c r="G414" s="3">
        <v>27112701</v>
      </c>
      <c r="H414" s="431">
        <v>297780.8</v>
      </c>
      <c r="I414" s="188" t="s">
        <v>3648</v>
      </c>
      <c r="J414" s="186">
        <v>45170</v>
      </c>
      <c r="K414" s="211">
        <v>329</v>
      </c>
      <c r="L414" s="62"/>
    </row>
    <row r="415" spans="1:12" ht="25.5" x14ac:dyDescent="0.2">
      <c r="A415" s="3">
        <v>1012</v>
      </c>
      <c r="B415" s="3">
        <v>3202</v>
      </c>
      <c r="C415" s="215" t="s">
        <v>1482</v>
      </c>
      <c r="D415" s="194">
        <v>24</v>
      </c>
      <c r="E415" s="194" t="s">
        <v>44</v>
      </c>
      <c r="F415" s="205" t="s">
        <v>39</v>
      </c>
      <c r="G415" s="3">
        <v>27111535</v>
      </c>
      <c r="H415" s="431">
        <v>297780.8</v>
      </c>
      <c r="I415" s="188" t="s">
        <v>3648</v>
      </c>
      <c r="J415" s="186">
        <v>45170</v>
      </c>
      <c r="K415" s="211">
        <v>329</v>
      </c>
      <c r="L415" s="62"/>
    </row>
    <row r="416" spans="1:12" x14ac:dyDescent="0.2">
      <c r="A416" s="3">
        <v>1013</v>
      </c>
      <c r="B416" s="3">
        <v>3202</v>
      </c>
      <c r="C416" s="215" t="s">
        <v>1483</v>
      </c>
      <c r="D416" s="194">
        <v>12</v>
      </c>
      <c r="E416" s="194" t="s">
        <v>44</v>
      </c>
      <c r="F416" s="179" t="s">
        <v>39</v>
      </c>
      <c r="G416" s="3">
        <v>27112039</v>
      </c>
      <c r="H416" s="431">
        <v>297780.8</v>
      </c>
      <c r="I416" s="188" t="s">
        <v>3648</v>
      </c>
      <c r="J416" s="186">
        <v>45170</v>
      </c>
      <c r="K416" s="211">
        <v>329</v>
      </c>
      <c r="L416" s="62"/>
    </row>
    <row r="417" spans="1:12" x14ac:dyDescent="0.2">
      <c r="A417" s="3">
        <v>1014</v>
      </c>
      <c r="B417" s="3">
        <v>3202</v>
      </c>
      <c r="C417" s="215" t="s">
        <v>1484</v>
      </c>
      <c r="D417" s="194">
        <v>115</v>
      </c>
      <c r="E417" s="194" t="s">
        <v>44</v>
      </c>
      <c r="F417" s="205" t="s">
        <v>39</v>
      </c>
      <c r="G417" s="3">
        <v>39121722</v>
      </c>
      <c r="H417" s="431">
        <v>297788.83</v>
      </c>
      <c r="I417" s="188" t="s">
        <v>3648</v>
      </c>
      <c r="J417" s="186">
        <v>45170</v>
      </c>
      <c r="K417" s="211">
        <v>329</v>
      </c>
      <c r="L417" s="62"/>
    </row>
    <row r="418" spans="1:12" ht="38.25" x14ac:dyDescent="0.2">
      <c r="A418" s="3">
        <v>2404</v>
      </c>
      <c r="B418" s="179">
        <v>6202</v>
      </c>
      <c r="C418" s="187" t="s">
        <v>3207</v>
      </c>
      <c r="D418" s="179">
        <v>24</v>
      </c>
      <c r="E418" s="179"/>
      <c r="F418" s="179" t="s">
        <v>5794</v>
      </c>
      <c r="G418" s="109">
        <v>42132205</v>
      </c>
      <c r="H418" s="80">
        <v>600000</v>
      </c>
      <c r="I418" s="188" t="s">
        <v>3648</v>
      </c>
      <c r="J418" s="186">
        <v>45078</v>
      </c>
      <c r="K418" s="382">
        <v>329</v>
      </c>
      <c r="L418" s="231" t="s">
        <v>2860</v>
      </c>
    </row>
    <row r="419" spans="1:12" ht="25.5" x14ac:dyDescent="0.2">
      <c r="A419" s="3">
        <v>2663</v>
      </c>
      <c r="B419" s="40">
        <v>2502</v>
      </c>
      <c r="C419" s="50" t="s">
        <v>3613</v>
      </c>
      <c r="D419" s="40" t="s">
        <v>3614</v>
      </c>
      <c r="E419" s="116"/>
      <c r="F419" s="116" t="s">
        <v>34</v>
      </c>
      <c r="G419" s="40" t="s">
        <v>3615</v>
      </c>
      <c r="H419" s="352">
        <v>100000</v>
      </c>
      <c r="I419" s="188" t="s">
        <v>3648</v>
      </c>
      <c r="J419" s="268">
        <v>45200</v>
      </c>
      <c r="K419" s="382">
        <v>329</v>
      </c>
      <c r="L419" s="123" t="s">
        <v>3617</v>
      </c>
    </row>
    <row r="420" spans="1:12" ht="25.5" x14ac:dyDescent="0.2">
      <c r="A420" s="3">
        <v>2664</v>
      </c>
      <c r="B420" s="40">
        <v>2502</v>
      </c>
      <c r="C420" s="50" t="s">
        <v>3613</v>
      </c>
      <c r="D420" s="40" t="s">
        <v>3614</v>
      </c>
      <c r="E420" s="116"/>
      <c r="F420" s="116" t="s">
        <v>34</v>
      </c>
      <c r="G420" s="40" t="s">
        <v>3618</v>
      </c>
      <c r="H420" s="352">
        <v>200000</v>
      </c>
      <c r="I420" s="188" t="s">
        <v>3648</v>
      </c>
      <c r="J420" s="268">
        <v>45200</v>
      </c>
      <c r="K420" s="382">
        <v>329</v>
      </c>
      <c r="L420" s="123" t="s">
        <v>3619</v>
      </c>
    </row>
    <row r="421" spans="1:12" ht="25.5" x14ac:dyDescent="0.2">
      <c r="A421" s="3">
        <v>3195</v>
      </c>
      <c r="B421" s="188">
        <v>2820</v>
      </c>
      <c r="C421" s="224" t="s">
        <v>4746</v>
      </c>
      <c r="D421" s="188">
        <v>3</v>
      </c>
      <c r="E421" s="188"/>
      <c r="F421" s="188" t="s">
        <v>4510</v>
      </c>
      <c r="G421" s="188">
        <v>43223332</v>
      </c>
      <c r="H421" s="354">
        <v>1500000</v>
      </c>
      <c r="I421" s="188" t="s">
        <v>3648</v>
      </c>
      <c r="J421" s="186">
        <v>44986</v>
      </c>
      <c r="K421" s="382">
        <v>329</v>
      </c>
      <c r="L421" s="283"/>
    </row>
    <row r="422" spans="1:12" x14ac:dyDescent="0.2">
      <c r="H422" s="383">
        <f>SUM(H298:H421)</f>
        <v>51425199.226779878</v>
      </c>
    </row>
    <row r="423" spans="1:12" ht="25.5" x14ac:dyDescent="0.2">
      <c r="A423" s="3">
        <v>1882</v>
      </c>
      <c r="B423" s="188">
        <v>6110</v>
      </c>
      <c r="C423" s="228" t="s">
        <v>2742</v>
      </c>
      <c r="D423" s="188">
        <v>100</v>
      </c>
      <c r="E423" s="188"/>
      <c r="F423" s="188" t="s">
        <v>5806</v>
      </c>
      <c r="G423" s="188">
        <v>11101601</v>
      </c>
      <c r="H423" s="92">
        <v>9950000</v>
      </c>
      <c r="I423" s="188" t="s">
        <v>1785</v>
      </c>
      <c r="J423" s="186">
        <v>45078</v>
      </c>
      <c r="K423" s="382">
        <v>314</v>
      </c>
      <c r="L423" s="231"/>
    </row>
    <row r="424" spans="1:12" ht="25.5" x14ac:dyDescent="0.2">
      <c r="A424" s="3">
        <v>1888</v>
      </c>
      <c r="B424" s="188">
        <v>6110</v>
      </c>
      <c r="C424" s="228" t="s">
        <v>2742</v>
      </c>
      <c r="D424" s="188">
        <v>100</v>
      </c>
      <c r="E424" s="188"/>
      <c r="F424" s="188" t="s">
        <v>5807</v>
      </c>
      <c r="G424" s="188">
        <v>11101601</v>
      </c>
      <c r="H424" s="92">
        <v>11600000</v>
      </c>
      <c r="I424" s="188" t="s">
        <v>1785</v>
      </c>
      <c r="J424" s="186">
        <v>45078</v>
      </c>
      <c r="K424" s="382">
        <v>314</v>
      </c>
      <c r="L424" s="231"/>
    </row>
    <row r="425" spans="1:12" x14ac:dyDescent="0.2">
      <c r="A425" s="3">
        <v>2011</v>
      </c>
      <c r="B425" s="188">
        <v>6311</v>
      </c>
      <c r="C425" s="228" t="s">
        <v>2817</v>
      </c>
      <c r="D425" s="188">
        <v>50</v>
      </c>
      <c r="E425" s="188"/>
      <c r="F425" s="188" t="s">
        <v>5794</v>
      </c>
      <c r="G425" s="188">
        <v>11101601</v>
      </c>
      <c r="H425" s="92">
        <v>35000</v>
      </c>
      <c r="I425" s="188" t="s">
        <v>1785</v>
      </c>
      <c r="J425" s="186">
        <v>45078</v>
      </c>
      <c r="K425" s="382">
        <v>314</v>
      </c>
      <c r="L425" s="231" t="s">
        <v>2720</v>
      </c>
    </row>
    <row r="426" spans="1:12" x14ac:dyDescent="0.2">
      <c r="H426" s="357">
        <f>SUM(H423:H425)</f>
        <v>21585000</v>
      </c>
    </row>
    <row r="427" spans="1:12" ht="102" x14ac:dyDescent="0.2">
      <c r="A427" s="3">
        <v>2307</v>
      </c>
      <c r="B427" s="179">
        <v>7020</v>
      </c>
      <c r="C427" s="228" t="s">
        <v>3129</v>
      </c>
      <c r="D427" s="179">
        <v>10</v>
      </c>
      <c r="E427" s="179"/>
      <c r="F427" s="179" t="s">
        <v>5795</v>
      </c>
      <c r="G427" s="179">
        <v>11111701</v>
      </c>
      <c r="H427" s="49">
        <v>25000</v>
      </c>
      <c r="I427" s="188" t="s">
        <v>5808</v>
      </c>
      <c r="J427" s="186">
        <v>45170</v>
      </c>
      <c r="K427" s="382">
        <v>309</v>
      </c>
      <c r="L427" s="231" t="s">
        <v>2860</v>
      </c>
    </row>
    <row r="428" spans="1:12" ht="25.5" x14ac:dyDescent="0.2">
      <c r="A428" s="3">
        <v>1883</v>
      </c>
      <c r="B428" s="188">
        <v>6110</v>
      </c>
      <c r="C428" s="228" t="s">
        <v>2743</v>
      </c>
      <c r="D428" s="188">
        <v>100</v>
      </c>
      <c r="E428" s="188"/>
      <c r="F428" s="188" t="s">
        <v>5809</v>
      </c>
      <c r="G428" s="188">
        <v>11121604</v>
      </c>
      <c r="H428" s="92">
        <v>5800000</v>
      </c>
      <c r="I428" s="188" t="s">
        <v>3722</v>
      </c>
      <c r="J428" s="186">
        <v>45078</v>
      </c>
      <c r="K428" s="382">
        <v>319</v>
      </c>
      <c r="L428" s="231"/>
    </row>
    <row r="429" spans="1:12" ht="25.5" x14ac:dyDescent="0.2">
      <c r="A429" s="3">
        <v>1889</v>
      </c>
      <c r="B429" s="188">
        <v>6110</v>
      </c>
      <c r="C429" s="228" t="s">
        <v>2743</v>
      </c>
      <c r="D429" s="188">
        <v>100</v>
      </c>
      <c r="E429" s="188"/>
      <c r="F429" s="188" t="s">
        <v>5810</v>
      </c>
      <c r="G429" s="188">
        <v>11121604</v>
      </c>
      <c r="H429" s="92">
        <v>5800000</v>
      </c>
      <c r="I429" s="188" t="s">
        <v>3722</v>
      </c>
      <c r="J429" s="186">
        <v>45078</v>
      </c>
      <c r="K429" s="382">
        <v>319</v>
      </c>
      <c r="L429" s="231"/>
    </row>
    <row r="431" spans="1:12" ht="38.25" x14ac:dyDescent="0.2">
      <c r="A431" s="3">
        <v>2561</v>
      </c>
      <c r="B431" s="258">
        <v>6030</v>
      </c>
      <c r="C431" s="234" t="s">
        <v>3400</v>
      </c>
      <c r="D431" s="258">
        <v>1</v>
      </c>
      <c r="E431" s="258"/>
      <c r="F431" s="258" t="s">
        <v>5795</v>
      </c>
      <c r="G431" s="382">
        <v>11121703</v>
      </c>
      <c r="H431" s="114">
        <v>92986.280504406415</v>
      </c>
      <c r="I431" s="40" t="s">
        <v>693</v>
      </c>
      <c r="J431" s="63">
        <v>45017</v>
      </c>
      <c r="K431" s="258">
        <v>364</v>
      </c>
      <c r="L431" s="234" t="s">
        <v>3401</v>
      </c>
    </row>
    <row r="432" spans="1:12" ht="25.5" x14ac:dyDescent="0.2">
      <c r="A432" s="384">
        <v>2782</v>
      </c>
      <c r="B432" s="385">
        <v>2502</v>
      </c>
      <c r="C432" s="386" t="s">
        <v>3941</v>
      </c>
      <c r="D432" s="385" t="s">
        <v>3942</v>
      </c>
      <c r="E432" s="391"/>
      <c r="F432" s="391" t="s">
        <v>34</v>
      </c>
      <c r="G432" s="385">
        <v>11121703</v>
      </c>
      <c r="H432" s="401">
        <v>80000</v>
      </c>
      <c r="I432" s="385" t="s">
        <v>693</v>
      </c>
      <c r="J432" s="393">
        <v>45200</v>
      </c>
      <c r="K432" s="389">
        <v>364</v>
      </c>
      <c r="L432" s="390" t="s">
        <v>3943</v>
      </c>
    </row>
    <row r="433" spans="1:12" x14ac:dyDescent="0.2">
      <c r="A433" s="402"/>
      <c r="B433" s="402"/>
      <c r="C433" s="402"/>
      <c r="D433" s="402"/>
      <c r="E433" s="402"/>
      <c r="F433" s="402"/>
      <c r="G433" s="403"/>
      <c r="H433" s="403"/>
      <c r="I433" s="404"/>
      <c r="J433" s="402"/>
      <c r="K433" s="402"/>
      <c r="L433" s="402"/>
    </row>
    <row r="434" spans="1:12" ht="38.25" x14ac:dyDescent="0.2">
      <c r="A434" s="384">
        <v>2839</v>
      </c>
      <c r="B434" s="385">
        <v>2502</v>
      </c>
      <c r="C434" s="386" t="s">
        <v>4077</v>
      </c>
      <c r="D434" s="385" t="s">
        <v>4078</v>
      </c>
      <c r="E434" s="385"/>
      <c r="F434" s="385" t="s">
        <v>3960</v>
      </c>
      <c r="G434" s="385">
        <v>11121806</v>
      </c>
      <c r="H434" s="387">
        <v>100000</v>
      </c>
      <c r="I434" s="385" t="s">
        <v>3958</v>
      </c>
      <c r="J434" s="388">
        <v>45200</v>
      </c>
      <c r="K434" s="389">
        <v>369</v>
      </c>
      <c r="L434" s="390" t="s">
        <v>4079</v>
      </c>
    </row>
    <row r="436" spans="1:12" ht="38.25" x14ac:dyDescent="0.2">
      <c r="A436" s="3">
        <v>340</v>
      </c>
      <c r="B436" s="44">
        <v>7203</v>
      </c>
      <c r="C436" s="45" t="s">
        <v>497</v>
      </c>
      <c r="D436" s="44">
        <v>3</v>
      </c>
      <c r="E436" s="179" t="s">
        <v>44</v>
      </c>
      <c r="F436" s="44" t="s">
        <v>39</v>
      </c>
      <c r="G436" s="47">
        <v>11122001</v>
      </c>
      <c r="H436" s="437">
        <v>114000</v>
      </c>
      <c r="I436" s="44" t="s">
        <v>495</v>
      </c>
      <c r="J436" s="63">
        <v>45261</v>
      </c>
      <c r="K436" s="47">
        <v>319</v>
      </c>
      <c r="L436" s="48" t="s">
        <v>302</v>
      </c>
    </row>
    <row r="438" spans="1:12" ht="25.5" x14ac:dyDescent="0.2">
      <c r="A438" s="3">
        <v>2202</v>
      </c>
      <c r="B438" s="179">
        <v>6320</v>
      </c>
      <c r="C438" s="230" t="s">
        <v>3009</v>
      </c>
      <c r="D438" s="179">
        <v>1</v>
      </c>
      <c r="E438" s="179"/>
      <c r="F438" s="179" t="s">
        <v>5795</v>
      </c>
      <c r="G438" s="109">
        <v>12163602</v>
      </c>
      <c r="H438" s="49">
        <v>20000</v>
      </c>
      <c r="I438" s="188" t="s">
        <v>4711</v>
      </c>
      <c r="J438" s="63">
        <v>45199</v>
      </c>
      <c r="K438" s="382">
        <v>278</v>
      </c>
      <c r="L438" s="231" t="s">
        <v>2860</v>
      </c>
    </row>
    <row r="440" spans="1:12" x14ac:dyDescent="0.2">
      <c r="A440" s="3">
        <v>2487</v>
      </c>
      <c r="B440" s="258">
        <v>6030</v>
      </c>
      <c r="C440" s="234" t="s">
        <v>2010</v>
      </c>
      <c r="D440" s="258">
        <v>18</v>
      </c>
      <c r="E440" s="258"/>
      <c r="F440" s="258" t="s">
        <v>5795</v>
      </c>
      <c r="G440" s="382">
        <v>12164903</v>
      </c>
      <c r="H440" s="114">
        <v>112837.4325134973</v>
      </c>
      <c r="I440" s="188" t="s">
        <v>4711</v>
      </c>
      <c r="J440" s="63">
        <v>45107</v>
      </c>
      <c r="K440" s="258">
        <v>278</v>
      </c>
      <c r="L440" s="234" t="s">
        <v>3293</v>
      </c>
    </row>
    <row r="441" spans="1:12" x14ac:dyDescent="0.2">
      <c r="A441" s="3">
        <v>2488</v>
      </c>
      <c r="B441" s="258">
        <v>6030</v>
      </c>
      <c r="C441" s="234" t="s">
        <v>3313</v>
      </c>
      <c r="D441" s="258">
        <v>18</v>
      </c>
      <c r="E441" s="258"/>
      <c r="F441" s="258" t="s">
        <v>5795</v>
      </c>
      <c r="G441" s="382">
        <v>12164903</v>
      </c>
      <c r="H441" s="114">
        <v>60000</v>
      </c>
      <c r="I441" s="188" t="s">
        <v>4711</v>
      </c>
      <c r="J441" s="63">
        <v>45107</v>
      </c>
      <c r="K441" s="258">
        <v>278</v>
      </c>
      <c r="L441" s="234" t="s">
        <v>3293</v>
      </c>
    </row>
    <row r="443" spans="1:12" ht="38.25" x14ac:dyDescent="0.2">
      <c r="A443" s="3">
        <v>4</v>
      </c>
      <c r="B443" s="179">
        <v>3001</v>
      </c>
      <c r="C443" s="177" t="s">
        <v>46</v>
      </c>
      <c r="D443" s="176">
        <v>1</v>
      </c>
      <c r="E443" s="176" t="s">
        <v>44</v>
      </c>
      <c r="F443" s="176" t="s">
        <v>39</v>
      </c>
      <c r="G443" s="191">
        <v>44103103</v>
      </c>
      <c r="H443" s="30">
        <v>140000</v>
      </c>
      <c r="I443" s="40" t="s">
        <v>1901</v>
      </c>
      <c r="J443" s="63">
        <v>45261</v>
      </c>
      <c r="K443" s="382">
        <v>352</v>
      </c>
      <c r="L443" s="182" t="s">
        <v>48</v>
      </c>
    </row>
    <row r="444" spans="1:12" ht="38.25" x14ac:dyDescent="0.2">
      <c r="A444" s="3">
        <v>17</v>
      </c>
      <c r="B444" s="179">
        <v>3320</v>
      </c>
      <c r="C444" s="177" t="s">
        <v>46</v>
      </c>
      <c r="D444" s="176">
        <v>1</v>
      </c>
      <c r="E444" s="176" t="s">
        <v>44</v>
      </c>
      <c r="F444" s="176" t="s">
        <v>39</v>
      </c>
      <c r="G444" s="191">
        <v>44103103</v>
      </c>
      <c r="H444" s="30">
        <v>140000</v>
      </c>
      <c r="I444" s="40" t="s">
        <v>1901</v>
      </c>
      <c r="J444" s="63">
        <v>45261</v>
      </c>
      <c r="K444" s="382">
        <v>352</v>
      </c>
      <c r="L444" s="182" t="s">
        <v>48</v>
      </c>
    </row>
    <row r="445" spans="1:12" ht="38.25" x14ac:dyDescent="0.2">
      <c r="A445" s="3">
        <v>35</v>
      </c>
      <c r="B445" s="179">
        <v>3250</v>
      </c>
      <c r="C445" s="187" t="s">
        <v>46</v>
      </c>
      <c r="D445" s="179">
        <v>1</v>
      </c>
      <c r="E445" s="179" t="s">
        <v>44</v>
      </c>
      <c r="F445" s="179" t="s">
        <v>39</v>
      </c>
      <c r="G445" s="205">
        <v>44103103</v>
      </c>
      <c r="H445" s="33">
        <v>30000</v>
      </c>
      <c r="I445" s="40" t="s">
        <v>1901</v>
      </c>
      <c r="J445" s="63">
        <v>45261</v>
      </c>
      <c r="K445" s="382">
        <v>352</v>
      </c>
      <c r="L445" s="182" t="s">
        <v>48</v>
      </c>
    </row>
    <row r="446" spans="1:12" x14ac:dyDescent="0.2">
      <c r="A446" s="3">
        <v>36</v>
      </c>
      <c r="B446" s="179">
        <v>3250</v>
      </c>
      <c r="C446" s="187" t="s">
        <v>43</v>
      </c>
      <c r="D446" s="179">
        <v>1</v>
      </c>
      <c r="E446" s="179" t="s">
        <v>82</v>
      </c>
      <c r="F446" s="179" t="s">
        <v>39</v>
      </c>
      <c r="G446" s="176">
        <v>44101706</v>
      </c>
      <c r="H446" s="33">
        <v>21120</v>
      </c>
      <c r="I446" s="40" t="s">
        <v>1901</v>
      </c>
      <c r="J446" s="63">
        <v>45261</v>
      </c>
      <c r="K446" s="382">
        <v>352</v>
      </c>
      <c r="L446" s="180"/>
    </row>
    <row r="447" spans="1:12" ht="38.25" x14ac:dyDescent="0.2">
      <c r="A447" s="3">
        <v>53</v>
      </c>
      <c r="B447" s="179">
        <v>3201</v>
      </c>
      <c r="C447" s="187" t="s">
        <v>112</v>
      </c>
      <c r="D447" s="179">
        <v>1</v>
      </c>
      <c r="E447" s="179" t="s">
        <v>44</v>
      </c>
      <c r="F447" s="179" t="s">
        <v>39</v>
      </c>
      <c r="G447" s="179">
        <v>44103103</v>
      </c>
      <c r="H447" s="49">
        <v>110000</v>
      </c>
      <c r="I447" s="40" t="s">
        <v>1901</v>
      </c>
      <c r="J447" s="63">
        <v>45168</v>
      </c>
      <c r="K447" s="382">
        <v>352</v>
      </c>
      <c r="L447" s="182" t="s">
        <v>48</v>
      </c>
    </row>
    <row r="448" spans="1:12" ht="38.25" x14ac:dyDescent="0.2">
      <c r="A448" s="3">
        <v>108</v>
      </c>
      <c r="B448" s="179">
        <v>2030</v>
      </c>
      <c r="C448" s="187" t="s">
        <v>193</v>
      </c>
      <c r="D448" s="179">
        <v>3</v>
      </c>
      <c r="E448" s="179" t="s">
        <v>44</v>
      </c>
      <c r="F448" s="179" t="s">
        <v>39</v>
      </c>
      <c r="G448" s="179">
        <v>44103105</v>
      </c>
      <c r="H448" s="49">
        <v>567770</v>
      </c>
      <c r="I448" s="40" t="s">
        <v>1901</v>
      </c>
      <c r="J448" s="63">
        <v>45168</v>
      </c>
      <c r="K448" s="382">
        <v>352</v>
      </c>
      <c r="L448" s="182" t="s">
        <v>48</v>
      </c>
    </row>
    <row r="449" spans="1:12" ht="38.25" x14ac:dyDescent="0.2">
      <c r="A449" s="3">
        <v>109</v>
      </c>
      <c r="B449" s="179">
        <v>2030</v>
      </c>
      <c r="C449" s="187" t="s">
        <v>194</v>
      </c>
      <c r="D449" s="179">
        <v>2</v>
      </c>
      <c r="E449" s="179" t="s">
        <v>44</v>
      </c>
      <c r="F449" s="179" t="s">
        <v>39</v>
      </c>
      <c r="G449" s="179">
        <v>44103105</v>
      </c>
      <c r="H449" s="49">
        <v>198665</v>
      </c>
      <c r="I449" s="40" t="s">
        <v>1901</v>
      </c>
      <c r="J449" s="63">
        <v>45168</v>
      </c>
      <c r="K449" s="382">
        <v>352</v>
      </c>
      <c r="L449" s="182" t="s">
        <v>48</v>
      </c>
    </row>
    <row r="450" spans="1:12" ht="38.25" x14ac:dyDescent="0.2">
      <c r="A450" s="3">
        <v>110</v>
      </c>
      <c r="B450" s="179">
        <v>2030</v>
      </c>
      <c r="C450" s="187" t="s">
        <v>195</v>
      </c>
      <c r="D450" s="179">
        <v>1</v>
      </c>
      <c r="E450" s="179" t="s">
        <v>44</v>
      </c>
      <c r="F450" s="179" t="s">
        <v>39</v>
      </c>
      <c r="G450" s="179">
        <v>44103105</v>
      </c>
      <c r="H450" s="49">
        <v>238400</v>
      </c>
      <c r="I450" s="40" t="s">
        <v>1901</v>
      </c>
      <c r="J450" s="63">
        <v>45168</v>
      </c>
      <c r="K450" s="382">
        <v>352</v>
      </c>
      <c r="L450" s="182" t="s">
        <v>48</v>
      </c>
    </row>
    <row r="451" spans="1:12" ht="38.25" x14ac:dyDescent="0.2">
      <c r="A451" s="3">
        <v>111</v>
      </c>
      <c r="B451" s="179">
        <v>2030</v>
      </c>
      <c r="C451" s="187" t="s">
        <v>196</v>
      </c>
      <c r="D451" s="179">
        <v>1</v>
      </c>
      <c r="E451" s="179" t="s">
        <v>44</v>
      </c>
      <c r="F451" s="179" t="s">
        <v>39</v>
      </c>
      <c r="G451" s="179">
        <v>44103105</v>
      </c>
      <c r="H451" s="49">
        <v>209500</v>
      </c>
      <c r="I451" s="40" t="s">
        <v>1901</v>
      </c>
      <c r="J451" s="63">
        <v>44986</v>
      </c>
      <c r="K451" s="382">
        <v>352</v>
      </c>
      <c r="L451" s="182" t="s">
        <v>48</v>
      </c>
    </row>
    <row r="452" spans="1:12" ht="38.25" x14ac:dyDescent="0.2">
      <c r="A452" s="3">
        <v>112</v>
      </c>
      <c r="B452" s="179">
        <v>2030</v>
      </c>
      <c r="C452" s="187" t="s">
        <v>112</v>
      </c>
      <c r="D452" s="179">
        <v>1</v>
      </c>
      <c r="E452" s="179" t="s">
        <v>44</v>
      </c>
      <c r="F452" s="179" t="s">
        <v>39</v>
      </c>
      <c r="G452" s="179">
        <v>44103103</v>
      </c>
      <c r="H452" s="49">
        <v>110000</v>
      </c>
      <c r="I452" s="40" t="s">
        <v>1901</v>
      </c>
      <c r="J452" s="63">
        <v>45168</v>
      </c>
      <c r="K452" s="382">
        <v>352</v>
      </c>
      <c r="L452" s="182" t="s">
        <v>48</v>
      </c>
    </row>
    <row r="453" spans="1:12" ht="76.5" x14ac:dyDescent="0.2">
      <c r="A453" s="3">
        <v>126</v>
      </c>
      <c r="B453" s="176">
        <v>3240</v>
      </c>
      <c r="C453" s="177" t="s">
        <v>46</v>
      </c>
      <c r="D453" s="176">
        <v>2</v>
      </c>
      <c r="E453" s="179" t="s">
        <v>44</v>
      </c>
      <c r="F453" s="179" t="s">
        <v>39</v>
      </c>
      <c r="G453" s="61" t="s">
        <v>224</v>
      </c>
      <c r="H453" s="57">
        <v>44635.432539999994</v>
      </c>
      <c r="I453" s="40" t="s">
        <v>1901</v>
      </c>
      <c r="J453" s="63">
        <v>45260</v>
      </c>
      <c r="K453" s="382">
        <v>352</v>
      </c>
      <c r="L453" s="180" t="s">
        <v>225</v>
      </c>
    </row>
    <row r="454" spans="1:12" ht="63.75" x14ac:dyDescent="0.2">
      <c r="A454" s="3">
        <v>127</v>
      </c>
      <c r="B454" s="176">
        <v>3240</v>
      </c>
      <c r="C454" s="177" t="s">
        <v>46</v>
      </c>
      <c r="D454" s="176">
        <v>1</v>
      </c>
      <c r="E454" s="179" t="s">
        <v>44</v>
      </c>
      <c r="F454" s="179" t="s">
        <v>39</v>
      </c>
      <c r="G454" s="61" t="s">
        <v>226</v>
      </c>
      <c r="H454" s="57">
        <v>70000</v>
      </c>
      <c r="I454" s="40" t="s">
        <v>1901</v>
      </c>
      <c r="J454" s="63">
        <v>45260</v>
      </c>
      <c r="K454" s="382">
        <v>352</v>
      </c>
      <c r="L454" s="180" t="s">
        <v>227</v>
      </c>
    </row>
    <row r="455" spans="1:12" ht="25.5" x14ac:dyDescent="0.2">
      <c r="A455" s="3">
        <v>603</v>
      </c>
      <c r="B455" s="176">
        <v>7210</v>
      </c>
      <c r="C455" s="187" t="s">
        <v>785</v>
      </c>
      <c r="D455" s="179">
        <v>8</v>
      </c>
      <c r="E455" s="179" t="s">
        <v>44</v>
      </c>
      <c r="F455" s="188" t="s">
        <v>754</v>
      </c>
      <c r="G455" s="179" t="s">
        <v>224</v>
      </c>
      <c r="H455" s="193">
        <v>400000</v>
      </c>
      <c r="I455" s="40" t="s">
        <v>1901</v>
      </c>
      <c r="J455" s="63">
        <v>45107</v>
      </c>
      <c r="K455" s="382">
        <v>352</v>
      </c>
      <c r="L455" s="182" t="s">
        <v>786</v>
      </c>
    </row>
    <row r="456" spans="1:12" ht="25.5" x14ac:dyDescent="0.2">
      <c r="A456" s="3">
        <v>604</v>
      </c>
      <c r="B456" s="179">
        <v>7210</v>
      </c>
      <c r="C456" s="187" t="s">
        <v>787</v>
      </c>
      <c r="D456" s="179">
        <v>2</v>
      </c>
      <c r="E456" s="179" t="s">
        <v>44</v>
      </c>
      <c r="F456" s="188" t="s">
        <v>754</v>
      </c>
      <c r="G456" s="179" t="s">
        <v>224</v>
      </c>
      <c r="H456" s="193">
        <v>100000</v>
      </c>
      <c r="I456" s="40" t="s">
        <v>1901</v>
      </c>
      <c r="J456" s="63">
        <v>45107</v>
      </c>
      <c r="K456" s="382">
        <v>352</v>
      </c>
      <c r="L456" s="182" t="s">
        <v>788</v>
      </c>
    </row>
    <row r="457" spans="1:12" ht="38.25" x14ac:dyDescent="0.2">
      <c r="A457" s="3">
        <v>658</v>
      </c>
      <c r="B457" s="179">
        <v>3220</v>
      </c>
      <c r="C457" s="202" t="s">
        <v>853</v>
      </c>
      <c r="D457" s="203">
        <v>10</v>
      </c>
      <c r="E457" s="204" t="s">
        <v>44</v>
      </c>
      <c r="F457" s="205" t="s">
        <v>39</v>
      </c>
      <c r="G457" s="205">
        <v>44103103</v>
      </c>
      <c r="H457" s="58">
        <v>400000</v>
      </c>
      <c r="I457" s="40" t="s">
        <v>1901</v>
      </c>
      <c r="J457" s="268">
        <v>45200</v>
      </c>
      <c r="K457" s="208">
        <v>352</v>
      </c>
      <c r="L457" s="209" t="s">
        <v>854</v>
      </c>
    </row>
    <row r="458" spans="1:12" ht="38.25" x14ac:dyDescent="0.2">
      <c r="A458" s="3">
        <v>1289</v>
      </c>
      <c r="B458" s="61">
        <v>3210</v>
      </c>
      <c r="C458" s="219" t="s">
        <v>1944</v>
      </c>
      <c r="D458" s="61">
        <v>10</v>
      </c>
      <c r="E458" s="194" t="s">
        <v>44</v>
      </c>
      <c r="F458" s="3" t="s">
        <v>39</v>
      </c>
      <c r="G458" s="3">
        <v>44103103</v>
      </c>
      <c r="H458" s="221">
        <v>500000</v>
      </c>
      <c r="I458" s="40" t="s">
        <v>1901</v>
      </c>
      <c r="J458" s="63">
        <v>44958</v>
      </c>
      <c r="K458" s="382">
        <v>352</v>
      </c>
      <c r="L458" s="180" t="s">
        <v>1709</v>
      </c>
    </row>
    <row r="459" spans="1:12" ht="51" x14ac:dyDescent="0.2">
      <c r="A459" s="3">
        <v>1664</v>
      </c>
      <c r="B459" s="179">
        <v>6001</v>
      </c>
      <c r="C459" s="232" t="s">
        <v>2415</v>
      </c>
      <c r="D459" s="179">
        <v>2</v>
      </c>
      <c r="E459" s="179"/>
      <c r="F459" s="176" t="s">
        <v>5795</v>
      </c>
      <c r="G459" s="179" t="s">
        <v>2416</v>
      </c>
      <c r="H459" s="49">
        <v>281180</v>
      </c>
      <c r="I459" s="40" t="s">
        <v>1901</v>
      </c>
      <c r="J459" s="63">
        <v>44958</v>
      </c>
      <c r="K459" s="382">
        <v>352</v>
      </c>
      <c r="L459" s="231" t="s">
        <v>2370</v>
      </c>
    </row>
    <row r="460" spans="1:12" ht="63.75" x14ac:dyDescent="0.2">
      <c r="A460" s="3">
        <v>1796</v>
      </c>
      <c r="B460" s="179">
        <v>6223</v>
      </c>
      <c r="C460" s="228" t="s">
        <v>2626</v>
      </c>
      <c r="D460" s="179">
        <v>2</v>
      </c>
      <c r="E460" s="179"/>
      <c r="F460" s="176" t="s">
        <v>5795</v>
      </c>
      <c r="G460" s="179" t="s">
        <v>2627</v>
      </c>
      <c r="H460" s="49">
        <v>80000</v>
      </c>
      <c r="I460" s="40" t="s">
        <v>1901</v>
      </c>
      <c r="J460" s="63">
        <v>45017</v>
      </c>
      <c r="K460" s="3">
        <v>352</v>
      </c>
      <c r="L460" s="231" t="s">
        <v>2628</v>
      </c>
    </row>
    <row r="461" spans="1:12" ht="63.75" x14ac:dyDescent="0.2">
      <c r="A461" s="3">
        <v>1797</v>
      </c>
      <c r="B461" s="179">
        <v>6223</v>
      </c>
      <c r="C461" s="228" t="s">
        <v>2629</v>
      </c>
      <c r="D461" s="179">
        <v>1</v>
      </c>
      <c r="E461" s="179"/>
      <c r="F461" s="176" t="s">
        <v>5795</v>
      </c>
      <c r="G461" s="179">
        <v>44103105</v>
      </c>
      <c r="H461" s="49">
        <v>70087.23</v>
      </c>
      <c r="I461" s="40" t="s">
        <v>1901</v>
      </c>
      <c r="J461" s="63">
        <v>45018</v>
      </c>
      <c r="K461" s="3">
        <v>352</v>
      </c>
      <c r="L461" s="231" t="s">
        <v>2630</v>
      </c>
    </row>
    <row r="462" spans="1:12" ht="63.75" x14ac:dyDescent="0.2">
      <c r="A462" s="3">
        <v>1798</v>
      </c>
      <c r="B462" s="179">
        <v>6223</v>
      </c>
      <c r="C462" s="228" t="s">
        <v>2631</v>
      </c>
      <c r="D462" s="179">
        <v>1</v>
      </c>
      <c r="E462" s="179"/>
      <c r="F462" s="176" t="s">
        <v>5795</v>
      </c>
      <c r="G462" s="179">
        <v>44103105</v>
      </c>
      <c r="H462" s="49">
        <v>35390.58</v>
      </c>
      <c r="I462" s="40" t="s">
        <v>1901</v>
      </c>
      <c r="J462" s="63">
        <v>45019</v>
      </c>
      <c r="K462" s="3">
        <v>352</v>
      </c>
      <c r="L462" s="231" t="s">
        <v>2630</v>
      </c>
    </row>
    <row r="463" spans="1:12" ht="63.75" x14ac:dyDescent="0.2">
      <c r="A463" s="3">
        <v>1799</v>
      </c>
      <c r="B463" s="179">
        <v>6223</v>
      </c>
      <c r="C463" s="228" t="s">
        <v>2632</v>
      </c>
      <c r="D463" s="179">
        <v>1</v>
      </c>
      <c r="E463" s="179"/>
      <c r="F463" s="176" t="s">
        <v>5795</v>
      </c>
      <c r="G463" s="179">
        <v>44103105</v>
      </c>
      <c r="H463" s="49">
        <v>35390.58</v>
      </c>
      <c r="I463" s="40" t="s">
        <v>1901</v>
      </c>
      <c r="J463" s="63">
        <v>45020</v>
      </c>
      <c r="K463" s="3">
        <v>352</v>
      </c>
      <c r="L463" s="231" t="s">
        <v>2630</v>
      </c>
    </row>
    <row r="464" spans="1:12" ht="63.75" x14ac:dyDescent="0.2">
      <c r="A464" s="3">
        <v>1800</v>
      </c>
      <c r="B464" s="179">
        <v>6223</v>
      </c>
      <c r="C464" s="228" t="s">
        <v>2633</v>
      </c>
      <c r="D464" s="179">
        <v>1</v>
      </c>
      <c r="E464" s="179"/>
      <c r="F464" s="176" t="s">
        <v>5795</v>
      </c>
      <c r="G464" s="179">
        <v>44103105</v>
      </c>
      <c r="H464" s="49">
        <v>35390.58</v>
      </c>
      <c r="I464" s="40" t="s">
        <v>1901</v>
      </c>
      <c r="J464" s="63">
        <v>45021</v>
      </c>
      <c r="K464" s="3">
        <v>352</v>
      </c>
      <c r="L464" s="231" t="s">
        <v>2630</v>
      </c>
    </row>
    <row r="465" spans="1:12" ht="63.75" x14ac:dyDescent="0.2">
      <c r="A465" s="3">
        <v>1801</v>
      </c>
      <c r="B465" s="179">
        <v>6223</v>
      </c>
      <c r="C465" s="228" t="s">
        <v>2634</v>
      </c>
      <c r="D465" s="179">
        <v>1</v>
      </c>
      <c r="E465" s="179"/>
      <c r="F465" s="176" t="s">
        <v>5795</v>
      </c>
      <c r="G465" s="179">
        <v>44103103</v>
      </c>
      <c r="H465" s="49">
        <v>198880</v>
      </c>
      <c r="I465" s="40" t="s">
        <v>1901</v>
      </c>
      <c r="J465" s="63">
        <v>45022</v>
      </c>
      <c r="K465" s="3">
        <v>352</v>
      </c>
      <c r="L465" s="231" t="s">
        <v>2635</v>
      </c>
    </row>
    <row r="466" spans="1:12" x14ac:dyDescent="0.2">
      <c r="A466" s="3">
        <v>1879</v>
      </c>
      <c r="B466" s="188">
        <v>6110</v>
      </c>
      <c r="C466" s="228" t="s">
        <v>2736</v>
      </c>
      <c r="D466" s="188">
        <v>3</v>
      </c>
      <c r="E466" s="188"/>
      <c r="F466" s="176" t="s">
        <v>5795</v>
      </c>
      <c r="G466" s="188">
        <v>44103103</v>
      </c>
      <c r="H466" s="92">
        <v>400000</v>
      </c>
      <c r="I466" s="40" t="s">
        <v>1901</v>
      </c>
      <c r="J466" s="63">
        <v>45017</v>
      </c>
      <c r="K466" s="382">
        <v>352</v>
      </c>
      <c r="L466" s="231" t="s">
        <v>2720</v>
      </c>
    </row>
    <row r="467" spans="1:12" x14ac:dyDescent="0.2">
      <c r="A467" s="3">
        <v>1934</v>
      </c>
      <c r="B467" s="188">
        <v>6110</v>
      </c>
      <c r="C467" s="228" t="s">
        <v>2736</v>
      </c>
      <c r="D467" s="188">
        <v>3</v>
      </c>
      <c r="E467" s="188"/>
      <c r="F467" s="176" t="s">
        <v>5795</v>
      </c>
      <c r="G467" s="188">
        <v>44103103</v>
      </c>
      <c r="H467" s="92">
        <v>400000</v>
      </c>
      <c r="I467" s="40" t="s">
        <v>1901</v>
      </c>
      <c r="J467" s="63">
        <v>44986</v>
      </c>
      <c r="K467" s="382">
        <v>352</v>
      </c>
      <c r="L467" s="231" t="s">
        <v>2720</v>
      </c>
    </row>
    <row r="468" spans="1:12" x14ac:dyDescent="0.2">
      <c r="A468" s="3">
        <v>2041</v>
      </c>
      <c r="B468" s="188">
        <v>6311</v>
      </c>
      <c r="C468" s="228" t="s">
        <v>2736</v>
      </c>
      <c r="D468" s="188">
        <v>3</v>
      </c>
      <c r="E468" s="188"/>
      <c r="F468" s="176" t="s">
        <v>5795</v>
      </c>
      <c r="G468" s="188">
        <v>44103103</v>
      </c>
      <c r="H468" s="92">
        <v>400000</v>
      </c>
      <c r="I468" s="40" t="s">
        <v>1901</v>
      </c>
      <c r="J468" s="63">
        <v>45080</v>
      </c>
      <c r="K468" s="382">
        <v>352</v>
      </c>
      <c r="L468" s="231" t="s">
        <v>2720</v>
      </c>
    </row>
    <row r="469" spans="1:12" ht="25.5" x14ac:dyDescent="0.2">
      <c r="A469" s="3">
        <v>2103</v>
      </c>
      <c r="B469" s="3">
        <v>6226</v>
      </c>
      <c r="C469" s="230" t="s">
        <v>2886</v>
      </c>
      <c r="D469" s="194">
        <v>2</v>
      </c>
      <c r="E469" s="223"/>
      <c r="F469" s="176" t="s">
        <v>5795</v>
      </c>
      <c r="G469" s="3" t="s">
        <v>2887</v>
      </c>
      <c r="H469" s="49">
        <v>500000</v>
      </c>
      <c r="I469" s="40" t="s">
        <v>1901</v>
      </c>
      <c r="J469" s="63">
        <v>45017</v>
      </c>
      <c r="K469" s="211">
        <v>352</v>
      </c>
      <c r="L469" s="231" t="s">
        <v>2860</v>
      </c>
    </row>
    <row r="470" spans="1:12" ht="38.25" x14ac:dyDescent="0.2">
      <c r="A470" s="3">
        <v>2267</v>
      </c>
      <c r="B470" s="179">
        <v>6320</v>
      </c>
      <c r="C470" s="230" t="s">
        <v>3084</v>
      </c>
      <c r="D470" s="179">
        <v>1</v>
      </c>
      <c r="E470" s="179"/>
      <c r="F470" s="176" t="s">
        <v>5795</v>
      </c>
      <c r="G470" s="3" t="s">
        <v>2887</v>
      </c>
      <c r="H470" s="49">
        <v>122000</v>
      </c>
      <c r="I470" s="40" t="s">
        <v>1901</v>
      </c>
      <c r="J470" s="63">
        <v>45076</v>
      </c>
      <c r="K470" s="382">
        <v>352</v>
      </c>
      <c r="L470" s="231" t="s">
        <v>2860</v>
      </c>
    </row>
    <row r="471" spans="1:12" ht="63.75" x14ac:dyDescent="0.2">
      <c r="A471" s="3">
        <v>2268</v>
      </c>
      <c r="B471" s="179">
        <v>6320</v>
      </c>
      <c r="C471" s="230" t="s">
        <v>3085</v>
      </c>
      <c r="D471" s="179">
        <v>1</v>
      </c>
      <c r="E471" s="179"/>
      <c r="F471" s="176" t="s">
        <v>5795</v>
      </c>
      <c r="G471" s="3" t="s">
        <v>3070</v>
      </c>
      <c r="H471" s="49">
        <v>70000</v>
      </c>
      <c r="I471" s="40" t="s">
        <v>1901</v>
      </c>
      <c r="J471" s="63">
        <v>45076</v>
      </c>
      <c r="K471" s="382">
        <v>352</v>
      </c>
      <c r="L471" s="231" t="s">
        <v>2860</v>
      </c>
    </row>
    <row r="472" spans="1:12" ht="51" x14ac:dyDescent="0.2">
      <c r="A472" s="3">
        <v>2381</v>
      </c>
      <c r="B472" s="3">
        <v>7020</v>
      </c>
      <c r="C472" s="230" t="s">
        <v>3183</v>
      </c>
      <c r="D472" s="3">
        <v>2</v>
      </c>
      <c r="E472" s="3"/>
      <c r="F472" s="176" t="s">
        <v>5795</v>
      </c>
      <c r="G472" s="179">
        <v>44102412</v>
      </c>
      <c r="H472" s="80">
        <v>115000</v>
      </c>
      <c r="I472" s="40" t="s">
        <v>1901</v>
      </c>
      <c r="J472" s="63">
        <v>45199</v>
      </c>
      <c r="K472" s="208">
        <v>352</v>
      </c>
      <c r="L472" s="231" t="s">
        <v>2860</v>
      </c>
    </row>
    <row r="473" spans="1:12" ht="25.5" x14ac:dyDescent="0.2">
      <c r="A473" s="3">
        <v>2382</v>
      </c>
      <c r="B473" s="3">
        <v>7020</v>
      </c>
      <c r="C473" s="230" t="s">
        <v>3184</v>
      </c>
      <c r="D473" s="3">
        <v>2</v>
      </c>
      <c r="E473" s="3"/>
      <c r="F473" s="176" t="s">
        <v>5795</v>
      </c>
      <c r="G473" s="179">
        <v>44103103</v>
      </c>
      <c r="H473" s="80">
        <v>66000</v>
      </c>
      <c r="I473" s="40" t="s">
        <v>1901</v>
      </c>
      <c r="J473" s="63">
        <v>45199</v>
      </c>
      <c r="K473" s="208">
        <v>352</v>
      </c>
      <c r="L473" s="231" t="s">
        <v>2860</v>
      </c>
    </row>
    <row r="474" spans="1:12" ht="25.5" x14ac:dyDescent="0.2">
      <c r="A474" s="3">
        <v>2383</v>
      </c>
      <c r="B474" s="3">
        <v>7020</v>
      </c>
      <c r="C474" s="230" t="s">
        <v>3185</v>
      </c>
      <c r="D474" s="3">
        <v>1</v>
      </c>
      <c r="E474" s="3"/>
      <c r="F474" s="176" t="s">
        <v>5795</v>
      </c>
      <c r="G474" s="179">
        <v>12171703</v>
      </c>
      <c r="H474" s="80">
        <v>76500</v>
      </c>
      <c r="I474" s="40" t="s">
        <v>1901</v>
      </c>
      <c r="J474" s="63">
        <v>45199</v>
      </c>
      <c r="K474" s="208">
        <v>352</v>
      </c>
      <c r="L474" s="231" t="s">
        <v>2860</v>
      </c>
    </row>
    <row r="475" spans="1:12" ht="25.5" x14ac:dyDescent="0.2">
      <c r="A475" s="3">
        <v>2384</v>
      </c>
      <c r="B475" s="3">
        <v>7020</v>
      </c>
      <c r="C475" s="230" t="s">
        <v>3186</v>
      </c>
      <c r="D475" s="3">
        <v>1</v>
      </c>
      <c r="E475" s="3"/>
      <c r="F475" s="176" t="s">
        <v>5795</v>
      </c>
      <c r="G475" s="179">
        <v>12171703</v>
      </c>
      <c r="H475" s="80">
        <v>62000</v>
      </c>
      <c r="I475" s="40" t="s">
        <v>1901</v>
      </c>
      <c r="J475" s="63">
        <v>45199</v>
      </c>
      <c r="K475" s="208">
        <v>352</v>
      </c>
      <c r="L475" s="231" t="s">
        <v>2860</v>
      </c>
    </row>
    <row r="476" spans="1:12" ht="25.5" x14ac:dyDescent="0.2">
      <c r="A476" s="3">
        <v>2385</v>
      </c>
      <c r="B476" s="3">
        <v>7020</v>
      </c>
      <c r="C476" s="230" t="s">
        <v>3187</v>
      </c>
      <c r="D476" s="3">
        <v>1</v>
      </c>
      <c r="E476" s="3"/>
      <c r="F476" s="176" t="s">
        <v>5795</v>
      </c>
      <c r="G476" s="179">
        <v>12171703</v>
      </c>
      <c r="H476" s="80">
        <v>62000</v>
      </c>
      <c r="I476" s="40" t="s">
        <v>1901</v>
      </c>
      <c r="J476" s="63">
        <v>45199</v>
      </c>
      <c r="K476" s="208">
        <v>352</v>
      </c>
      <c r="L476" s="231" t="s">
        <v>2860</v>
      </c>
    </row>
    <row r="477" spans="1:12" ht="25.5" x14ac:dyDescent="0.2">
      <c r="A477" s="3">
        <v>2386</v>
      </c>
      <c r="B477" s="3">
        <v>7020</v>
      </c>
      <c r="C477" s="230" t="s">
        <v>3188</v>
      </c>
      <c r="D477" s="3">
        <v>1</v>
      </c>
      <c r="E477" s="3"/>
      <c r="F477" s="176" t="s">
        <v>5795</v>
      </c>
      <c r="G477" s="179">
        <v>12171703</v>
      </c>
      <c r="H477" s="80">
        <v>62000</v>
      </c>
      <c r="I477" s="40" t="s">
        <v>1901</v>
      </c>
      <c r="J477" s="63">
        <v>45199</v>
      </c>
      <c r="K477" s="208">
        <v>352</v>
      </c>
      <c r="L477" s="231" t="s">
        <v>2860</v>
      </c>
    </row>
    <row r="478" spans="1:12" ht="127.5" x14ac:dyDescent="0.2">
      <c r="A478" s="3">
        <v>2713</v>
      </c>
      <c r="B478" s="40">
        <v>2502</v>
      </c>
      <c r="C478" s="50" t="s">
        <v>3754</v>
      </c>
      <c r="D478" s="40" t="s">
        <v>3755</v>
      </c>
      <c r="E478" s="116"/>
      <c r="F478" s="116" t="s">
        <v>34</v>
      </c>
      <c r="G478" s="40" t="s">
        <v>3756</v>
      </c>
      <c r="H478" s="121">
        <v>320000</v>
      </c>
      <c r="I478" s="40" t="s">
        <v>1901</v>
      </c>
      <c r="J478" s="63">
        <v>45200</v>
      </c>
      <c r="K478" s="382">
        <v>352</v>
      </c>
      <c r="L478" s="123" t="s">
        <v>3757</v>
      </c>
    </row>
    <row r="479" spans="1:12" ht="38.25" x14ac:dyDescent="0.2">
      <c r="A479" s="3">
        <v>3034</v>
      </c>
      <c r="B479" s="211">
        <v>2505</v>
      </c>
      <c r="C479" s="197" t="s">
        <v>2886</v>
      </c>
      <c r="D479" s="211">
        <v>3</v>
      </c>
      <c r="E479" s="211"/>
      <c r="F479" s="211" t="s">
        <v>34</v>
      </c>
      <c r="G479" s="188">
        <v>44103103</v>
      </c>
      <c r="H479" s="139">
        <v>500000</v>
      </c>
      <c r="I479" s="211" t="s">
        <v>1901</v>
      </c>
      <c r="J479" s="63">
        <v>44927</v>
      </c>
      <c r="K479" s="211">
        <v>352</v>
      </c>
      <c r="L479" s="212" t="s">
        <v>4479</v>
      </c>
    </row>
    <row r="480" spans="1:12" x14ac:dyDescent="0.2">
      <c r="H480" s="357">
        <f>SUM(H443:H479)</f>
        <v>7171909.4025400002</v>
      </c>
    </row>
    <row r="481" spans="1:12" ht="38.25" x14ac:dyDescent="0.2">
      <c r="A481" s="3">
        <v>2132</v>
      </c>
      <c r="B481" s="179">
        <v>6229</v>
      </c>
      <c r="C481" s="228" t="s">
        <v>2940</v>
      </c>
      <c r="D481" s="179">
        <v>1</v>
      </c>
      <c r="E481" s="179"/>
      <c r="F481" s="179" t="s">
        <v>5795</v>
      </c>
      <c r="G481" s="179">
        <v>12181601</v>
      </c>
      <c r="H481" s="102">
        <v>530000</v>
      </c>
      <c r="I481" s="188" t="s">
        <v>4710</v>
      </c>
      <c r="J481" s="63">
        <v>44988</v>
      </c>
      <c r="K481" s="382">
        <v>269</v>
      </c>
      <c r="L481" s="231" t="s">
        <v>2860</v>
      </c>
    </row>
    <row r="483" spans="1:12" ht="51" x14ac:dyDescent="0.2">
      <c r="A483" s="3">
        <v>1302</v>
      </c>
      <c r="B483" s="61">
        <v>4170</v>
      </c>
      <c r="C483" s="219" t="s">
        <v>1958</v>
      </c>
      <c r="D483" s="61"/>
      <c r="E483" s="194"/>
      <c r="F483" s="382" t="s">
        <v>2137</v>
      </c>
      <c r="G483" s="382">
        <v>12352104</v>
      </c>
      <c r="H483" s="379">
        <v>400000</v>
      </c>
      <c r="I483" s="382" t="s">
        <v>2140</v>
      </c>
      <c r="J483" s="63">
        <v>45200</v>
      </c>
      <c r="K483" s="382">
        <v>274</v>
      </c>
      <c r="L483" s="66" t="s">
        <v>2204</v>
      </c>
    </row>
    <row r="484" spans="1:12" ht="63.75" x14ac:dyDescent="0.2">
      <c r="A484" s="3">
        <v>1327</v>
      </c>
      <c r="B484" s="61">
        <v>4180</v>
      </c>
      <c r="C484" s="219" t="s">
        <v>1956</v>
      </c>
      <c r="D484" s="61"/>
      <c r="E484" s="194"/>
      <c r="F484" s="382" t="s">
        <v>2137</v>
      </c>
      <c r="G484" s="382">
        <v>12352104</v>
      </c>
      <c r="H484" s="69">
        <v>600000</v>
      </c>
      <c r="I484" s="382" t="s">
        <v>2140</v>
      </c>
      <c r="J484" s="63">
        <v>45200</v>
      </c>
      <c r="K484" s="382">
        <v>274</v>
      </c>
      <c r="L484" s="66"/>
    </row>
    <row r="485" spans="1:12" ht="51" x14ac:dyDescent="0.2">
      <c r="A485" s="3">
        <v>1329</v>
      </c>
      <c r="B485" s="61">
        <v>4180</v>
      </c>
      <c r="C485" s="219" t="s">
        <v>1958</v>
      </c>
      <c r="D485" s="61"/>
      <c r="E485" s="194"/>
      <c r="F485" s="382" t="s">
        <v>2137</v>
      </c>
      <c r="G485" s="382">
        <v>12352104</v>
      </c>
      <c r="H485" s="69">
        <v>400000</v>
      </c>
      <c r="I485" s="382" t="s">
        <v>2140</v>
      </c>
      <c r="J485" s="63">
        <v>45200</v>
      </c>
      <c r="K485" s="382">
        <v>274</v>
      </c>
      <c r="L485" s="66"/>
    </row>
    <row r="486" spans="1:12" ht="114.75" customHeight="1" x14ac:dyDescent="0.2">
      <c r="A486" s="3">
        <v>1440</v>
      </c>
      <c r="B486" s="61">
        <v>4150</v>
      </c>
      <c r="C486" s="219" t="s">
        <v>1956</v>
      </c>
      <c r="D486" s="61"/>
      <c r="E486" s="194"/>
      <c r="F486" s="382" t="s">
        <v>2137</v>
      </c>
      <c r="G486" s="382">
        <v>12352104</v>
      </c>
      <c r="H486" s="875">
        <v>1000000</v>
      </c>
      <c r="I486" s="382" t="s">
        <v>2140</v>
      </c>
      <c r="J486" s="63">
        <v>45200</v>
      </c>
      <c r="K486" s="382">
        <v>274</v>
      </c>
      <c r="L486" s="874" t="s">
        <v>2254</v>
      </c>
    </row>
    <row r="487" spans="1:12" ht="51" x14ac:dyDescent="0.2">
      <c r="A487" s="3">
        <v>1442</v>
      </c>
      <c r="B487" s="61">
        <v>4150</v>
      </c>
      <c r="C487" s="219" t="s">
        <v>1958</v>
      </c>
      <c r="D487" s="61"/>
      <c r="E487" s="194"/>
      <c r="F487" s="382" t="s">
        <v>2137</v>
      </c>
      <c r="G487" s="382">
        <v>12352104</v>
      </c>
      <c r="H487" s="876"/>
      <c r="I487" s="382" t="s">
        <v>2140</v>
      </c>
      <c r="J487" s="63">
        <v>45200</v>
      </c>
      <c r="K487" s="382">
        <v>274</v>
      </c>
      <c r="L487" s="874"/>
    </row>
    <row r="488" spans="1:12" x14ac:dyDescent="0.2">
      <c r="A488" s="3">
        <v>1597</v>
      </c>
      <c r="B488" s="179">
        <v>7315</v>
      </c>
      <c r="C488" s="228" t="s">
        <v>2307</v>
      </c>
      <c r="D488" s="179">
        <v>1</v>
      </c>
      <c r="E488" s="179"/>
      <c r="F488" s="179" t="s">
        <v>5795</v>
      </c>
      <c r="G488" s="179">
        <v>12352104</v>
      </c>
      <c r="H488" s="49">
        <v>12500</v>
      </c>
      <c r="I488" s="188" t="s">
        <v>2140</v>
      </c>
      <c r="J488" s="225">
        <v>45078</v>
      </c>
      <c r="K488" s="382">
        <v>274</v>
      </c>
      <c r="L488" s="230"/>
    </row>
    <row r="489" spans="1:12" ht="51" x14ac:dyDescent="0.2">
      <c r="A489" s="3">
        <v>3652</v>
      </c>
      <c r="B489" s="372">
        <v>4321</v>
      </c>
      <c r="C489" s="373" t="s">
        <v>5498</v>
      </c>
      <c r="D489" s="372">
        <v>31</v>
      </c>
      <c r="E489" s="372"/>
      <c r="F489" s="372" t="s">
        <v>39</v>
      </c>
      <c r="G489" s="372">
        <v>12352104</v>
      </c>
      <c r="H489" s="330">
        <v>155000</v>
      </c>
      <c r="I489" s="372" t="s">
        <v>306</v>
      </c>
      <c r="J489" s="159">
        <v>45261</v>
      </c>
      <c r="K489" s="160">
        <v>278</v>
      </c>
      <c r="L489" s="146" t="s">
        <v>5496</v>
      </c>
    </row>
    <row r="490" spans="1:12" x14ac:dyDescent="0.2">
      <c r="H490" s="356">
        <f>SUM(H483:H489)</f>
        <v>2567500</v>
      </c>
    </row>
    <row r="491" spans="1:12" ht="25.5" x14ac:dyDescent="0.2">
      <c r="A491" s="3">
        <v>2201</v>
      </c>
      <c r="B491" s="179">
        <v>6320</v>
      </c>
      <c r="C491" s="230" t="s">
        <v>3008</v>
      </c>
      <c r="D491" s="179">
        <v>1</v>
      </c>
      <c r="E491" s="179"/>
      <c r="F491" s="179" t="s">
        <v>5795</v>
      </c>
      <c r="G491" s="61">
        <v>12352309</v>
      </c>
      <c r="H491" s="49">
        <v>568000</v>
      </c>
      <c r="I491" s="188" t="s">
        <v>4711</v>
      </c>
      <c r="J491" s="237">
        <v>45184</v>
      </c>
      <c r="K491" s="382">
        <v>278</v>
      </c>
      <c r="L491" s="231" t="s">
        <v>2860</v>
      </c>
    </row>
    <row r="493" spans="1:12" ht="51" x14ac:dyDescent="0.2">
      <c r="A493" s="3">
        <v>1336</v>
      </c>
      <c r="B493" s="61">
        <v>4180</v>
      </c>
      <c r="C493" s="219" t="s">
        <v>1982</v>
      </c>
      <c r="D493" s="61"/>
      <c r="E493" s="194"/>
      <c r="F493" s="382" t="s">
        <v>2137</v>
      </c>
      <c r="G493" s="382">
        <v>12352310</v>
      </c>
      <c r="H493" s="69">
        <v>10000</v>
      </c>
      <c r="I493" s="382" t="s">
        <v>306</v>
      </c>
      <c r="J493" s="63">
        <v>45200</v>
      </c>
      <c r="K493" s="382">
        <v>278</v>
      </c>
      <c r="L493" s="66" t="s">
        <v>2220</v>
      </c>
    </row>
    <row r="495" spans="1:12" x14ac:dyDescent="0.2">
      <c r="A495" s="3">
        <v>1334</v>
      </c>
      <c r="B495" s="61">
        <v>4180</v>
      </c>
      <c r="C495" s="219" t="s">
        <v>1980</v>
      </c>
      <c r="D495" s="61"/>
      <c r="E495" s="194"/>
      <c r="F495" s="382" t="s">
        <v>2137</v>
      </c>
      <c r="G495" s="382">
        <v>13111309</v>
      </c>
      <c r="H495" s="69">
        <v>19600</v>
      </c>
      <c r="I495" s="382" t="s">
        <v>306</v>
      </c>
      <c r="J495" s="63">
        <v>45200</v>
      </c>
      <c r="K495" s="382">
        <v>278</v>
      </c>
      <c r="L495" s="66"/>
    </row>
    <row r="497" spans="1:12" ht="38.25" x14ac:dyDescent="0.2">
      <c r="A497" s="3">
        <v>9</v>
      </c>
      <c r="B497" s="20">
        <v>3140</v>
      </c>
      <c r="C497" s="177" t="s">
        <v>52</v>
      </c>
      <c r="D497" s="61">
        <v>2</v>
      </c>
      <c r="E497" s="176" t="s">
        <v>44</v>
      </c>
      <c r="F497" s="176" t="s">
        <v>39</v>
      </c>
      <c r="G497" s="61">
        <v>1411</v>
      </c>
      <c r="H497" s="183">
        <v>5000</v>
      </c>
      <c r="I497" s="68" t="s">
        <v>53</v>
      </c>
      <c r="J497" s="63">
        <v>45108</v>
      </c>
      <c r="K497" s="61">
        <v>289</v>
      </c>
      <c r="L497" s="182" t="s">
        <v>48</v>
      </c>
    </row>
    <row r="498" spans="1:12" ht="25.5" x14ac:dyDescent="0.2">
      <c r="A498" s="3">
        <v>55</v>
      </c>
      <c r="B498" s="34">
        <v>2030</v>
      </c>
      <c r="C498" s="50" t="s">
        <v>118</v>
      </c>
      <c r="D498" s="34">
        <v>4</v>
      </c>
      <c r="E498" s="188" t="s">
        <v>119</v>
      </c>
      <c r="F498" s="179" t="s">
        <v>39</v>
      </c>
      <c r="G498" s="34">
        <v>44122011</v>
      </c>
      <c r="H498" s="37">
        <v>17754</v>
      </c>
      <c r="I498" s="50" t="s">
        <v>53</v>
      </c>
      <c r="J498" s="63">
        <v>45078</v>
      </c>
      <c r="K498" s="39">
        <v>289</v>
      </c>
      <c r="L498" s="806" t="s">
        <v>121</v>
      </c>
    </row>
    <row r="499" spans="1:12" ht="25.5" x14ac:dyDescent="0.2">
      <c r="A499" s="3">
        <v>56</v>
      </c>
      <c r="B499" s="34">
        <v>2030</v>
      </c>
      <c r="C499" s="50" t="s">
        <v>122</v>
      </c>
      <c r="D499" s="34">
        <v>6</v>
      </c>
      <c r="E499" s="188" t="s">
        <v>123</v>
      </c>
      <c r="F499" s="179" t="s">
        <v>39</v>
      </c>
      <c r="G499" s="34">
        <v>44122011</v>
      </c>
      <c r="H499" s="37">
        <v>25063</v>
      </c>
      <c r="I499" s="50" t="s">
        <v>53</v>
      </c>
      <c r="J499" s="63">
        <v>45078</v>
      </c>
      <c r="K499" s="39">
        <v>289</v>
      </c>
      <c r="L499" s="807"/>
    </row>
    <row r="500" spans="1:12" ht="38.25" x14ac:dyDescent="0.2">
      <c r="A500" s="3">
        <v>57</v>
      </c>
      <c r="B500" s="34">
        <v>2030</v>
      </c>
      <c r="C500" s="50" t="s">
        <v>124</v>
      </c>
      <c r="D500" s="34">
        <v>1</v>
      </c>
      <c r="E500" s="188" t="s">
        <v>125</v>
      </c>
      <c r="F500" s="179" t="s">
        <v>39</v>
      </c>
      <c r="G500" s="34">
        <v>14111537</v>
      </c>
      <c r="H500" s="37">
        <v>10970</v>
      </c>
      <c r="I500" s="50" t="s">
        <v>53</v>
      </c>
      <c r="J500" s="63">
        <v>45078</v>
      </c>
      <c r="K500" s="39">
        <v>289</v>
      </c>
      <c r="L500" s="807"/>
    </row>
    <row r="501" spans="1:12" ht="38.25" x14ac:dyDescent="0.2">
      <c r="A501" s="3">
        <v>58</v>
      </c>
      <c r="B501" s="34">
        <v>2030</v>
      </c>
      <c r="C501" s="50" t="s">
        <v>126</v>
      </c>
      <c r="D501" s="34">
        <v>4</v>
      </c>
      <c r="E501" s="188" t="s">
        <v>127</v>
      </c>
      <c r="F501" s="179" t="s">
        <v>39</v>
      </c>
      <c r="G501" s="34">
        <v>14111530</v>
      </c>
      <c r="H501" s="37">
        <v>13775</v>
      </c>
      <c r="I501" s="50" t="s">
        <v>53</v>
      </c>
      <c r="J501" s="63">
        <v>44927</v>
      </c>
      <c r="K501" s="39">
        <v>289</v>
      </c>
      <c r="L501" s="807"/>
    </row>
    <row r="502" spans="1:12" ht="25.5" x14ac:dyDescent="0.2">
      <c r="A502" s="3">
        <v>59</v>
      </c>
      <c r="B502" s="34">
        <v>2030</v>
      </c>
      <c r="C502" s="50" t="s">
        <v>129</v>
      </c>
      <c r="D502" s="34">
        <v>2</v>
      </c>
      <c r="E502" s="188" t="s">
        <v>130</v>
      </c>
      <c r="F502" s="179" t="s">
        <v>39</v>
      </c>
      <c r="G502" s="34">
        <v>14111610</v>
      </c>
      <c r="H502" s="37">
        <v>3188</v>
      </c>
      <c r="I502" s="50" t="s">
        <v>53</v>
      </c>
      <c r="J502" s="63">
        <v>45078</v>
      </c>
      <c r="K502" s="39">
        <v>289</v>
      </c>
      <c r="L502" s="807"/>
    </row>
    <row r="503" spans="1:12" ht="38.25" x14ac:dyDescent="0.2">
      <c r="A503" s="3">
        <v>60</v>
      </c>
      <c r="B503" s="34">
        <v>2030</v>
      </c>
      <c r="C503" s="50" t="s">
        <v>131</v>
      </c>
      <c r="D503" s="34">
        <v>1</v>
      </c>
      <c r="E503" s="188" t="s">
        <v>132</v>
      </c>
      <c r="F503" s="179" t="s">
        <v>39</v>
      </c>
      <c r="G503" s="34">
        <v>44122011</v>
      </c>
      <c r="H503" s="37">
        <v>16700</v>
      </c>
      <c r="I503" s="50" t="s">
        <v>53</v>
      </c>
      <c r="J503" s="63">
        <v>45078</v>
      </c>
      <c r="K503" s="39">
        <v>289</v>
      </c>
      <c r="L503" s="807"/>
    </row>
    <row r="504" spans="1:12" ht="38.25" x14ac:dyDescent="0.2">
      <c r="A504" s="3">
        <v>61</v>
      </c>
      <c r="B504" s="34">
        <v>2030</v>
      </c>
      <c r="C504" s="50" t="s">
        <v>133</v>
      </c>
      <c r="D504" s="34">
        <v>3</v>
      </c>
      <c r="E504" s="188" t="s">
        <v>134</v>
      </c>
      <c r="F504" s="179" t="s">
        <v>39</v>
      </c>
      <c r="G504" s="34">
        <v>14111530</v>
      </c>
      <c r="H504" s="37">
        <v>12550</v>
      </c>
      <c r="I504" s="50" t="s">
        <v>53</v>
      </c>
      <c r="J504" s="63">
        <v>44927</v>
      </c>
      <c r="K504" s="39">
        <v>289</v>
      </c>
      <c r="L504" s="808"/>
    </row>
    <row r="505" spans="1:12" ht="38.25" x14ac:dyDescent="0.2">
      <c r="A505" s="3">
        <v>596</v>
      </c>
      <c r="B505" s="444">
        <v>7210</v>
      </c>
      <c r="C505" s="407" t="s">
        <v>770</v>
      </c>
      <c r="D505" s="444">
        <v>2</v>
      </c>
      <c r="E505" s="179" t="s">
        <v>44</v>
      </c>
      <c r="F505" s="188" t="s">
        <v>771</v>
      </c>
      <c r="G505" s="444" t="s">
        <v>772</v>
      </c>
      <c r="H505" s="445">
        <v>12500</v>
      </c>
      <c r="I505" s="446" t="s">
        <v>773</v>
      </c>
      <c r="J505" s="63">
        <v>44986</v>
      </c>
      <c r="K505" s="448">
        <v>289</v>
      </c>
      <c r="L505" s="409" t="s">
        <v>774</v>
      </c>
    </row>
    <row r="506" spans="1:12" ht="38.25" x14ac:dyDescent="0.2">
      <c r="A506" s="3">
        <v>597</v>
      </c>
      <c r="B506" s="444">
        <v>7210</v>
      </c>
      <c r="C506" s="407" t="s">
        <v>775</v>
      </c>
      <c r="D506" s="444">
        <v>5</v>
      </c>
      <c r="E506" s="179" t="s">
        <v>44</v>
      </c>
      <c r="F506" s="188" t="s">
        <v>776</v>
      </c>
      <c r="G506" s="444" t="s">
        <v>772</v>
      </c>
      <c r="H506" s="445">
        <v>25000</v>
      </c>
      <c r="I506" s="446" t="s">
        <v>773</v>
      </c>
      <c r="J506" s="63">
        <v>44986</v>
      </c>
      <c r="K506" s="448">
        <v>289</v>
      </c>
      <c r="L506" s="409" t="s">
        <v>774</v>
      </c>
    </row>
    <row r="507" spans="1:12" ht="38.25" x14ac:dyDescent="0.2">
      <c r="A507" s="3">
        <v>598</v>
      </c>
      <c r="B507" s="444">
        <v>7210</v>
      </c>
      <c r="C507" s="407" t="s">
        <v>777</v>
      </c>
      <c r="D507" s="444">
        <v>2</v>
      </c>
      <c r="E507" s="179" t="s">
        <v>44</v>
      </c>
      <c r="F507" s="188" t="s">
        <v>778</v>
      </c>
      <c r="G507" s="444" t="s">
        <v>772</v>
      </c>
      <c r="H507" s="445">
        <v>12500</v>
      </c>
      <c r="I507" s="446" t="s">
        <v>773</v>
      </c>
      <c r="J507" s="63">
        <v>44986</v>
      </c>
      <c r="K507" s="448">
        <v>289</v>
      </c>
      <c r="L507" s="409" t="s">
        <v>774</v>
      </c>
    </row>
    <row r="508" spans="1:12" ht="38.25" x14ac:dyDescent="0.2">
      <c r="A508" s="3">
        <v>704</v>
      </c>
      <c r="B508" s="3">
        <v>3202</v>
      </c>
      <c r="C508" s="197" t="s">
        <v>941</v>
      </c>
      <c r="D508" s="3">
        <v>1026</v>
      </c>
      <c r="E508" s="194" t="s">
        <v>44</v>
      </c>
      <c r="F508" s="205" t="s">
        <v>39</v>
      </c>
      <c r="G508" s="3" t="s">
        <v>942</v>
      </c>
      <c r="H508" s="210">
        <v>3439798.38</v>
      </c>
      <c r="I508" s="211" t="s">
        <v>943</v>
      </c>
      <c r="J508" s="63">
        <v>45170</v>
      </c>
      <c r="K508" s="211">
        <v>289</v>
      </c>
      <c r="L508" s="197"/>
    </row>
    <row r="509" spans="1:12" ht="25.5" x14ac:dyDescent="0.2">
      <c r="A509" s="3">
        <v>705</v>
      </c>
      <c r="B509" s="3">
        <v>3202</v>
      </c>
      <c r="C509" s="197" t="s">
        <v>944</v>
      </c>
      <c r="D509" s="3">
        <v>4061</v>
      </c>
      <c r="E509" s="194" t="s">
        <v>44</v>
      </c>
      <c r="F509" s="179" t="s">
        <v>39</v>
      </c>
      <c r="G509" s="3" t="s">
        <v>945</v>
      </c>
      <c r="H509" s="210">
        <v>1360435</v>
      </c>
      <c r="I509" s="211" t="s">
        <v>943</v>
      </c>
      <c r="J509" s="63">
        <v>45170</v>
      </c>
      <c r="K509" s="211">
        <v>289</v>
      </c>
      <c r="L509" s="197"/>
    </row>
    <row r="510" spans="1:12" ht="38.25" x14ac:dyDescent="0.2">
      <c r="A510" s="3">
        <v>706</v>
      </c>
      <c r="B510" s="3">
        <v>3202</v>
      </c>
      <c r="C510" s="197" t="s">
        <v>946</v>
      </c>
      <c r="D510" s="3">
        <v>6592</v>
      </c>
      <c r="E510" s="194" t="s">
        <v>44</v>
      </c>
      <c r="F510" s="205" t="s">
        <v>39</v>
      </c>
      <c r="G510" s="3" t="s">
        <v>947</v>
      </c>
      <c r="H510" s="210">
        <v>10105951.93</v>
      </c>
      <c r="I510" s="211" t="s">
        <v>943</v>
      </c>
      <c r="J510" s="63">
        <v>45170</v>
      </c>
      <c r="K510" s="211">
        <v>289</v>
      </c>
      <c r="L510" s="197"/>
    </row>
    <row r="511" spans="1:12" ht="25.5" x14ac:dyDescent="0.2">
      <c r="A511" s="3">
        <v>707</v>
      </c>
      <c r="B511" s="3">
        <v>3202</v>
      </c>
      <c r="C511" s="197" t="s">
        <v>948</v>
      </c>
      <c r="D511" s="3">
        <v>11037</v>
      </c>
      <c r="E511" s="194" t="s">
        <v>44</v>
      </c>
      <c r="F511" s="179" t="s">
        <v>39</v>
      </c>
      <c r="G511" s="3" t="s">
        <v>949</v>
      </c>
      <c r="H511" s="210">
        <v>2506833.81</v>
      </c>
      <c r="I511" s="211" t="s">
        <v>943</v>
      </c>
      <c r="J511" s="63">
        <v>45170</v>
      </c>
      <c r="K511" s="211">
        <v>289</v>
      </c>
      <c r="L511" s="197"/>
    </row>
    <row r="512" spans="1:12" ht="51" x14ac:dyDescent="0.2">
      <c r="A512" s="3">
        <v>708</v>
      </c>
      <c r="B512" s="3">
        <v>3202</v>
      </c>
      <c r="C512" s="197" t="s">
        <v>950</v>
      </c>
      <c r="D512" s="3">
        <v>232</v>
      </c>
      <c r="E512" s="194" t="s">
        <v>44</v>
      </c>
      <c r="F512" s="205" t="s">
        <v>39</v>
      </c>
      <c r="G512" s="3" t="s">
        <v>951</v>
      </c>
      <c r="H512" s="210">
        <v>188230.88</v>
      </c>
      <c r="I512" s="211" t="s">
        <v>943</v>
      </c>
      <c r="J512" s="63">
        <v>45170</v>
      </c>
      <c r="K512" s="211">
        <v>289</v>
      </c>
      <c r="L512" s="197"/>
    </row>
    <row r="513" spans="1:12" ht="38.25" x14ac:dyDescent="0.2">
      <c r="A513" s="3">
        <v>709</v>
      </c>
      <c r="B513" s="3">
        <v>3202</v>
      </c>
      <c r="C513" s="197" t="s">
        <v>952</v>
      </c>
      <c r="D513" s="3">
        <v>190750</v>
      </c>
      <c r="E513" s="194" t="s">
        <v>44</v>
      </c>
      <c r="F513" s="179" t="s">
        <v>39</v>
      </c>
      <c r="G513" s="3" t="s">
        <v>953</v>
      </c>
      <c r="H513" s="210">
        <v>12398750</v>
      </c>
      <c r="I513" s="211" t="s">
        <v>943</v>
      </c>
      <c r="J513" s="63">
        <v>45170</v>
      </c>
      <c r="K513" s="211">
        <v>289</v>
      </c>
      <c r="L513" s="197"/>
    </row>
    <row r="514" spans="1:12" ht="51" x14ac:dyDescent="0.2">
      <c r="A514" s="3">
        <v>1303</v>
      </c>
      <c r="B514" s="61">
        <v>4170</v>
      </c>
      <c r="C514" s="219" t="s">
        <v>1959</v>
      </c>
      <c r="D514" s="61"/>
      <c r="E514" s="194"/>
      <c r="F514" s="382" t="s">
        <v>2137</v>
      </c>
      <c r="G514" s="382">
        <v>14111703</v>
      </c>
      <c r="H514" s="379">
        <v>1370000</v>
      </c>
      <c r="I514" s="382" t="s">
        <v>773</v>
      </c>
      <c r="J514" s="63">
        <v>45200</v>
      </c>
      <c r="K514" s="382">
        <v>289</v>
      </c>
      <c r="L514" s="66" t="s">
        <v>2205</v>
      </c>
    </row>
    <row r="515" spans="1:12" ht="89.25" x14ac:dyDescent="0.2">
      <c r="A515" s="3">
        <v>1413</v>
      </c>
      <c r="B515" s="61">
        <v>4160</v>
      </c>
      <c r="C515" s="219" t="s">
        <v>1959</v>
      </c>
      <c r="D515" s="61"/>
      <c r="E515" s="194"/>
      <c r="F515" s="382" t="s">
        <v>2137</v>
      </c>
      <c r="G515" s="382">
        <v>14111703</v>
      </c>
      <c r="H515" s="379">
        <v>1800000</v>
      </c>
      <c r="I515" s="382" t="s">
        <v>773</v>
      </c>
      <c r="J515" s="63">
        <v>45200</v>
      </c>
      <c r="K515" s="382">
        <v>289</v>
      </c>
      <c r="L515" s="380" t="s">
        <v>2248</v>
      </c>
    </row>
    <row r="516" spans="1:12" ht="63.75" x14ac:dyDescent="0.2">
      <c r="A516" s="3">
        <v>1445</v>
      </c>
      <c r="B516" s="61">
        <v>4150</v>
      </c>
      <c r="C516" s="219" t="s">
        <v>1959</v>
      </c>
      <c r="D516" s="61"/>
      <c r="E516" s="194"/>
      <c r="F516" s="382" t="s">
        <v>2137</v>
      </c>
      <c r="G516" s="382">
        <v>14111703</v>
      </c>
      <c r="H516" s="379">
        <v>1500000</v>
      </c>
      <c r="I516" s="382" t="s">
        <v>773</v>
      </c>
      <c r="J516" s="63">
        <v>45200</v>
      </c>
      <c r="K516" s="382">
        <v>289</v>
      </c>
      <c r="L516" s="380" t="s">
        <v>2256</v>
      </c>
    </row>
    <row r="517" spans="1:12" ht="51" x14ac:dyDescent="0.2">
      <c r="A517" s="3">
        <v>1543</v>
      </c>
      <c r="B517" s="61">
        <v>2702</v>
      </c>
      <c r="C517" s="219" t="s">
        <v>2085</v>
      </c>
      <c r="D517" s="61"/>
      <c r="E517" s="194"/>
      <c r="F517" s="61" t="s">
        <v>2132</v>
      </c>
      <c r="G517" s="64">
        <v>14111703</v>
      </c>
      <c r="H517" s="70">
        <v>12750</v>
      </c>
      <c r="I517" s="61" t="s">
        <v>773</v>
      </c>
      <c r="J517" s="63">
        <v>45200</v>
      </c>
      <c r="K517" s="382">
        <v>289</v>
      </c>
      <c r="L517" s="380" t="s">
        <v>2292</v>
      </c>
    </row>
    <row r="518" spans="1:12" ht="114.75" x14ac:dyDescent="0.2">
      <c r="A518" s="3">
        <v>1554</v>
      </c>
      <c r="B518" s="61">
        <v>2702</v>
      </c>
      <c r="C518" s="219" t="s">
        <v>2096</v>
      </c>
      <c r="D518" s="61"/>
      <c r="E518" s="194"/>
      <c r="F518" s="61" t="s">
        <v>2132</v>
      </c>
      <c r="G518" s="65" t="s">
        <v>3988</v>
      </c>
      <c r="H518" s="70">
        <v>15000</v>
      </c>
      <c r="I518" s="61" t="s">
        <v>2187</v>
      </c>
      <c r="J518" s="63">
        <v>45200</v>
      </c>
      <c r="K518" s="382">
        <v>289</v>
      </c>
      <c r="L518" s="380" t="s">
        <v>2294</v>
      </c>
    </row>
    <row r="519" spans="1:12" ht="25.5" x14ac:dyDescent="0.2">
      <c r="A519" s="3">
        <v>2087</v>
      </c>
      <c r="B519" s="179">
        <v>6226</v>
      </c>
      <c r="C519" s="228" t="s">
        <v>2868</v>
      </c>
      <c r="D519" s="179">
        <v>3</v>
      </c>
      <c r="E519" s="179"/>
      <c r="F519" s="179" t="s">
        <v>5795</v>
      </c>
      <c r="G519" s="3">
        <v>14111510</v>
      </c>
      <c r="H519" s="49">
        <v>100000</v>
      </c>
      <c r="I519" s="224" t="s">
        <v>53</v>
      </c>
      <c r="J519" s="63">
        <v>45047</v>
      </c>
      <c r="K519" s="382">
        <v>289</v>
      </c>
      <c r="L519" s="231" t="s">
        <v>2860</v>
      </c>
    </row>
    <row r="520" spans="1:12" ht="25.5" x14ac:dyDescent="0.2">
      <c r="A520" s="3">
        <v>2305</v>
      </c>
      <c r="B520" s="179">
        <v>7020</v>
      </c>
      <c r="C520" s="228" t="s">
        <v>3125</v>
      </c>
      <c r="D520" s="179" t="s">
        <v>3126</v>
      </c>
      <c r="E520" s="179"/>
      <c r="F520" s="179" t="s">
        <v>5795</v>
      </c>
      <c r="G520" s="179">
        <v>14111510</v>
      </c>
      <c r="H520" s="49">
        <v>25000</v>
      </c>
      <c r="I520" s="224" t="s">
        <v>53</v>
      </c>
      <c r="J520" s="63">
        <v>45170</v>
      </c>
      <c r="K520" s="208">
        <v>289</v>
      </c>
      <c r="L520" s="231" t="s">
        <v>2860</v>
      </c>
    </row>
    <row r="521" spans="1:12" ht="89.25" x14ac:dyDescent="0.2">
      <c r="A521" s="3">
        <v>2462</v>
      </c>
      <c r="B521" s="61">
        <v>7301</v>
      </c>
      <c r="C521" s="234" t="s">
        <v>3259</v>
      </c>
      <c r="D521" s="61">
        <v>2</v>
      </c>
      <c r="E521" s="61"/>
      <c r="F521" s="179" t="s">
        <v>5795</v>
      </c>
      <c r="G521" s="256" t="s">
        <v>2533</v>
      </c>
      <c r="H521" s="32">
        <v>21300</v>
      </c>
      <c r="I521" s="224" t="s">
        <v>53</v>
      </c>
      <c r="J521" s="63">
        <v>45078</v>
      </c>
      <c r="K521" s="61">
        <v>289</v>
      </c>
      <c r="L521" s="111" t="s">
        <v>3260</v>
      </c>
    </row>
    <row r="522" spans="1:12" ht="89.25" x14ac:dyDescent="0.2">
      <c r="A522" s="3">
        <v>2463</v>
      </c>
      <c r="B522" s="61">
        <v>7301</v>
      </c>
      <c r="C522" s="234" t="s">
        <v>3261</v>
      </c>
      <c r="D522" s="61">
        <v>2</v>
      </c>
      <c r="E522" s="61"/>
      <c r="F522" s="179" t="s">
        <v>5795</v>
      </c>
      <c r="G522" s="256" t="s">
        <v>3262</v>
      </c>
      <c r="H522" s="32">
        <v>28700</v>
      </c>
      <c r="I522" s="224" t="s">
        <v>53</v>
      </c>
      <c r="J522" s="63">
        <v>45078</v>
      </c>
      <c r="K522" s="61">
        <v>289</v>
      </c>
      <c r="L522" s="111" t="s">
        <v>3263</v>
      </c>
    </row>
    <row r="523" spans="1:12" ht="25.5" x14ac:dyDescent="0.2">
      <c r="A523" s="3">
        <v>2494</v>
      </c>
      <c r="B523" s="258">
        <v>6030</v>
      </c>
      <c r="C523" s="234" t="s">
        <v>3321</v>
      </c>
      <c r="D523" s="258">
        <v>4</v>
      </c>
      <c r="E523" s="258"/>
      <c r="F523" s="179" t="s">
        <v>5795</v>
      </c>
      <c r="G523" s="382">
        <v>14111510</v>
      </c>
      <c r="H523" s="114">
        <v>39700</v>
      </c>
      <c r="I523" s="224" t="s">
        <v>2649</v>
      </c>
      <c r="J523" s="63">
        <v>45017</v>
      </c>
      <c r="K523" s="258">
        <v>289</v>
      </c>
      <c r="L523" s="234" t="s">
        <v>3293</v>
      </c>
    </row>
    <row r="524" spans="1:12" ht="51" x14ac:dyDescent="0.2">
      <c r="A524" s="3">
        <v>2495</v>
      </c>
      <c r="B524" s="258">
        <v>6030</v>
      </c>
      <c r="C524" s="234" t="s">
        <v>3322</v>
      </c>
      <c r="D524" s="258">
        <v>1</v>
      </c>
      <c r="E524" s="258"/>
      <c r="F524" s="179" t="s">
        <v>5795</v>
      </c>
      <c r="G524" s="382">
        <v>14111537</v>
      </c>
      <c r="H524" s="114">
        <v>20000</v>
      </c>
      <c r="I524" s="224" t="s">
        <v>3323</v>
      </c>
      <c r="J524" s="63">
        <v>44986</v>
      </c>
      <c r="K524" s="258">
        <v>289</v>
      </c>
      <c r="L524" s="234" t="s">
        <v>2720</v>
      </c>
    </row>
    <row r="525" spans="1:12" ht="63.75" x14ac:dyDescent="0.2">
      <c r="A525" s="3">
        <v>2496</v>
      </c>
      <c r="B525" s="258">
        <v>6030</v>
      </c>
      <c r="C525" s="234" t="s">
        <v>3324</v>
      </c>
      <c r="D525" s="258">
        <v>1</v>
      </c>
      <c r="E525" s="258"/>
      <c r="F525" s="179" t="s">
        <v>5795</v>
      </c>
      <c r="G525" s="382" t="s">
        <v>3325</v>
      </c>
      <c r="H525" s="114">
        <v>3800</v>
      </c>
      <c r="I525" s="224" t="s">
        <v>3326</v>
      </c>
      <c r="J525" s="63">
        <v>44986</v>
      </c>
      <c r="K525" s="258">
        <v>289</v>
      </c>
      <c r="L525" s="234" t="s">
        <v>2720</v>
      </c>
    </row>
    <row r="526" spans="1:12" ht="38.25" x14ac:dyDescent="0.2">
      <c r="A526" s="3">
        <v>2497</v>
      </c>
      <c r="B526" s="258">
        <v>6030</v>
      </c>
      <c r="C526" s="234" t="s">
        <v>3327</v>
      </c>
      <c r="D526" s="258">
        <v>1</v>
      </c>
      <c r="E526" s="258"/>
      <c r="F526" s="179" t="s">
        <v>5795</v>
      </c>
      <c r="G526" s="382" t="s">
        <v>3328</v>
      </c>
      <c r="H526" s="114">
        <v>1500</v>
      </c>
      <c r="I526" s="224" t="s">
        <v>3326</v>
      </c>
      <c r="J526" s="63">
        <v>44986</v>
      </c>
      <c r="K526" s="258">
        <v>289</v>
      </c>
      <c r="L526" s="234" t="s">
        <v>2720</v>
      </c>
    </row>
    <row r="527" spans="1:12" ht="25.5" x14ac:dyDescent="0.2">
      <c r="A527" s="384">
        <v>2801</v>
      </c>
      <c r="B527" s="454">
        <v>2502</v>
      </c>
      <c r="C527" s="394" t="s">
        <v>3987</v>
      </c>
      <c r="D527" s="454">
        <v>4</v>
      </c>
      <c r="E527" s="454"/>
      <c r="F527" s="454"/>
      <c r="G527" s="395" t="s">
        <v>3988</v>
      </c>
      <c r="H527" s="400">
        <v>750000</v>
      </c>
      <c r="I527" s="454" t="s">
        <v>773</v>
      </c>
      <c r="J527" s="63">
        <v>45200</v>
      </c>
      <c r="K527" s="455">
        <v>289</v>
      </c>
      <c r="L527" s="456" t="s">
        <v>3989</v>
      </c>
    </row>
    <row r="528" spans="1:12" ht="76.5" x14ac:dyDescent="0.2">
      <c r="A528" s="3">
        <v>3072</v>
      </c>
      <c r="B528" s="188">
        <v>2505</v>
      </c>
      <c r="C528" s="187" t="s">
        <v>4557</v>
      </c>
      <c r="D528" s="188">
        <v>50</v>
      </c>
      <c r="E528" s="188"/>
      <c r="F528" s="188" t="s">
        <v>34</v>
      </c>
      <c r="G528" s="188" t="s">
        <v>4558</v>
      </c>
      <c r="H528" s="143">
        <v>5000</v>
      </c>
      <c r="I528" s="188" t="s">
        <v>773</v>
      </c>
      <c r="J528" s="63">
        <v>45261</v>
      </c>
      <c r="K528" s="211">
        <v>289</v>
      </c>
      <c r="L528" s="212" t="s">
        <v>4559</v>
      </c>
    </row>
    <row r="529" spans="1:12" ht="76.5" x14ac:dyDescent="0.2">
      <c r="A529" s="3">
        <v>3075</v>
      </c>
      <c r="B529" s="188">
        <v>2505</v>
      </c>
      <c r="C529" s="187" t="s">
        <v>4564</v>
      </c>
      <c r="D529" s="188">
        <v>10</v>
      </c>
      <c r="E529" s="188"/>
      <c r="F529" s="188" t="s">
        <v>34</v>
      </c>
      <c r="G529" s="188" t="s">
        <v>4565</v>
      </c>
      <c r="H529" s="143">
        <v>20000</v>
      </c>
      <c r="I529" s="188" t="s">
        <v>773</v>
      </c>
      <c r="J529" s="63">
        <v>45261</v>
      </c>
      <c r="K529" s="211">
        <v>289</v>
      </c>
      <c r="L529" s="212" t="s">
        <v>4559</v>
      </c>
    </row>
    <row r="530" spans="1:12" ht="51" x14ac:dyDescent="0.2">
      <c r="A530" s="3">
        <v>3410</v>
      </c>
      <c r="B530" s="310">
        <v>3230</v>
      </c>
      <c r="C530" s="54" t="s">
        <v>5130</v>
      </c>
      <c r="D530" s="311">
        <v>300</v>
      </c>
      <c r="E530" s="311"/>
      <c r="F530" s="310" t="s">
        <v>39</v>
      </c>
      <c r="G530" s="3">
        <v>14121904</v>
      </c>
      <c r="H530" s="291">
        <v>25248</v>
      </c>
      <c r="I530" s="312" t="s">
        <v>169</v>
      </c>
      <c r="J530" s="63">
        <v>45231</v>
      </c>
      <c r="K530" s="382">
        <v>289</v>
      </c>
      <c r="L530" s="314" t="s">
        <v>5131</v>
      </c>
    </row>
    <row r="531" spans="1:12" ht="63.75" x14ac:dyDescent="0.2">
      <c r="A531" s="3">
        <v>3411</v>
      </c>
      <c r="B531" s="310">
        <v>3230</v>
      </c>
      <c r="C531" s="54" t="s">
        <v>5132</v>
      </c>
      <c r="D531" s="315">
        <v>20000</v>
      </c>
      <c r="E531" s="315"/>
      <c r="F531" s="310" t="s">
        <v>39</v>
      </c>
      <c r="G531" s="3">
        <v>14121904</v>
      </c>
      <c r="H531" s="291">
        <v>929200</v>
      </c>
      <c r="I531" s="312" t="s">
        <v>169</v>
      </c>
      <c r="J531" s="63">
        <v>45231</v>
      </c>
      <c r="K531" s="382">
        <v>289</v>
      </c>
      <c r="L531" s="314" t="s">
        <v>5131</v>
      </c>
    </row>
    <row r="532" spans="1:12" ht="51" x14ac:dyDescent="0.2">
      <c r="A532" s="3">
        <v>3412</v>
      </c>
      <c r="B532" s="310">
        <v>3230</v>
      </c>
      <c r="C532" s="219" t="s">
        <v>5133</v>
      </c>
      <c r="D532" s="311">
        <v>15000</v>
      </c>
      <c r="E532" s="311"/>
      <c r="F532" s="310" t="s">
        <v>39</v>
      </c>
      <c r="G532" s="3">
        <v>14121904</v>
      </c>
      <c r="H532" s="291">
        <v>762750.00000000023</v>
      </c>
      <c r="I532" s="312" t="s">
        <v>169</v>
      </c>
      <c r="J532" s="63">
        <v>45231</v>
      </c>
      <c r="K532" s="382">
        <v>289</v>
      </c>
      <c r="L532" s="314" t="s">
        <v>5131</v>
      </c>
    </row>
    <row r="533" spans="1:12" ht="51" x14ac:dyDescent="0.2">
      <c r="A533" s="3">
        <v>3413</v>
      </c>
      <c r="B533" s="310">
        <v>3230</v>
      </c>
      <c r="C533" s="54" t="s">
        <v>5134</v>
      </c>
      <c r="D533" s="311">
        <v>3000</v>
      </c>
      <c r="E533" s="311"/>
      <c r="F533" s="310" t="s">
        <v>39</v>
      </c>
      <c r="G533" s="3">
        <v>14121904</v>
      </c>
      <c r="H533" s="291">
        <v>136950</v>
      </c>
      <c r="I533" s="312" t="s">
        <v>169</v>
      </c>
      <c r="J533" s="63">
        <v>45231</v>
      </c>
      <c r="K533" s="382">
        <v>289</v>
      </c>
      <c r="L533" s="314" t="s">
        <v>5131</v>
      </c>
    </row>
    <row r="534" spans="1:12" ht="51" x14ac:dyDescent="0.2">
      <c r="A534" s="3">
        <v>3414</v>
      </c>
      <c r="B534" s="310">
        <v>3230</v>
      </c>
      <c r="C534" s="54" t="s">
        <v>5135</v>
      </c>
      <c r="D534" s="311">
        <v>2500</v>
      </c>
      <c r="E534" s="311"/>
      <c r="F534" s="310" t="s">
        <v>39</v>
      </c>
      <c r="G534" s="3">
        <v>14121904</v>
      </c>
      <c r="H534" s="291">
        <v>190000</v>
      </c>
      <c r="I534" s="312" t="s">
        <v>169</v>
      </c>
      <c r="J534" s="63">
        <v>45231</v>
      </c>
      <c r="K534" s="382">
        <v>289</v>
      </c>
      <c r="L534" s="314" t="s">
        <v>5131</v>
      </c>
    </row>
    <row r="535" spans="1:12" ht="51" x14ac:dyDescent="0.2">
      <c r="A535" s="3">
        <v>3415</v>
      </c>
      <c r="B535" s="310">
        <v>3230</v>
      </c>
      <c r="C535" s="54" t="s">
        <v>5136</v>
      </c>
      <c r="D535" s="311">
        <v>4000</v>
      </c>
      <c r="E535" s="311"/>
      <c r="F535" s="310" t="s">
        <v>39</v>
      </c>
      <c r="G535" s="3">
        <v>14121904</v>
      </c>
      <c r="H535" s="291">
        <v>209160</v>
      </c>
      <c r="I535" s="312" t="s">
        <v>169</v>
      </c>
      <c r="J535" s="63">
        <v>45231</v>
      </c>
      <c r="K535" s="382">
        <v>289</v>
      </c>
      <c r="L535" s="314" t="s">
        <v>5131</v>
      </c>
    </row>
    <row r="536" spans="1:12" ht="51" x14ac:dyDescent="0.2">
      <c r="A536" s="3">
        <v>3421</v>
      </c>
      <c r="B536" s="310">
        <v>3230</v>
      </c>
      <c r="C536" s="54" t="s">
        <v>5815</v>
      </c>
      <c r="D536" s="311">
        <v>3</v>
      </c>
      <c r="E536" s="311"/>
      <c r="F536" s="310" t="s">
        <v>39</v>
      </c>
      <c r="G536" s="3">
        <v>14121904</v>
      </c>
      <c r="H536" s="291">
        <v>97727.5</v>
      </c>
      <c r="I536" s="312" t="s">
        <v>169</v>
      </c>
      <c r="J536" s="63">
        <v>45231</v>
      </c>
      <c r="K536" s="211">
        <v>289</v>
      </c>
      <c r="L536" s="314" t="s">
        <v>5131</v>
      </c>
    </row>
    <row r="537" spans="1:12" ht="51" x14ac:dyDescent="0.2">
      <c r="A537" s="3">
        <v>3422</v>
      </c>
      <c r="B537" s="310">
        <v>3230</v>
      </c>
      <c r="C537" s="66" t="s">
        <v>5143</v>
      </c>
      <c r="D537" s="311">
        <v>15</v>
      </c>
      <c r="E537" s="311"/>
      <c r="F537" s="310" t="s">
        <v>39</v>
      </c>
      <c r="G537" s="3">
        <v>14121904</v>
      </c>
      <c r="H537" s="291">
        <v>15952.5</v>
      </c>
      <c r="I537" s="312" t="s">
        <v>169</v>
      </c>
      <c r="J537" s="63">
        <v>45231</v>
      </c>
      <c r="K537" s="382">
        <v>289</v>
      </c>
      <c r="L537" s="314" t="s">
        <v>5131</v>
      </c>
    </row>
    <row r="538" spans="1:12" ht="51" x14ac:dyDescent="0.2">
      <c r="A538" s="3">
        <v>3739</v>
      </c>
      <c r="B538" s="296">
        <v>2020</v>
      </c>
      <c r="C538" s="374" t="s">
        <v>5581</v>
      </c>
      <c r="D538" s="296" t="s">
        <v>5582</v>
      </c>
      <c r="E538" s="296"/>
      <c r="F538" s="296" t="s">
        <v>39</v>
      </c>
      <c r="G538" s="296">
        <v>14111703</v>
      </c>
      <c r="H538" s="296">
        <v>10000</v>
      </c>
      <c r="I538" s="296" t="s">
        <v>773</v>
      </c>
      <c r="J538" s="63">
        <v>45283</v>
      </c>
      <c r="K538" s="160">
        <v>289</v>
      </c>
      <c r="L538" s="834" t="s">
        <v>5583</v>
      </c>
    </row>
    <row r="539" spans="1:12" ht="38.25" x14ac:dyDescent="0.2">
      <c r="A539" s="3">
        <v>3740</v>
      </c>
      <c r="B539" s="296">
        <v>2020</v>
      </c>
      <c r="C539" s="374" t="s">
        <v>5584</v>
      </c>
      <c r="D539" s="296" t="s">
        <v>5585</v>
      </c>
      <c r="E539" s="296"/>
      <c r="F539" s="296" t="s">
        <v>39</v>
      </c>
      <c r="G539" s="296">
        <v>14111703</v>
      </c>
      <c r="H539" s="296">
        <v>5000</v>
      </c>
      <c r="I539" s="296" t="s">
        <v>773</v>
      </c>
      <c r="J539" s="63">
        <v>45283</v>
      </c>
      <c r="K539" s="160">
        <v>289</v>
      </c>
      <c r="L539" s="835"/>
    </row>
    <row r="540" spans="1:12" ht="38.25" x14ac:dyDescent="0.2">
      <c r="A540" s="3">
        <v>3741</v>
      </c>
      <c r="B540" s="296">
        <v>2020</v>
      </c>
      <c r="C540" s="374" t="s">
        <v>5586</v>
      </c>
      <c r="D540" s="296" t="s">
        <v>5587</v>
      </c>
      <c r="E540" s="296"/>
      <c r="F540" s="296" t="s">
        <v>39</v>
      </c>
      <c r="G540" s="296">
        <v>14111703</v>
      </c>
      <c r="H540" s="296">
        <v>20000</v>
      </c>
      <c r="I540" s="296" t="s">
        <v>773</v>
      </c>
      <c r="J540" s="63">
        <v>45283</v>
      </c>
      <c r="K540" s="160">
        <v>289</v>
      </c>
      <c r="L540" s="835"/>
    </row>
    <row r="541" spans="1:12" ht="38.25" x14ac:dyDescent="0.2">
      <c r="A541" s="3">
        <v>3742</v>
      </c>
      <c r="B541" s="296">
        <v>2020</v>
      </c>
      <c r="C541" s="374" t="s">
        <v>5588</v>
      </c>
      <c r="D541" s="296" t="s">
        <v>5585</v>
      </c>
      <c r="E541" s="296"/>
      <c r="F541" s="296" t="s">
        <v>39</v>
      </c>
      <c r="G541" s="296">
        <v>14111703</v>
      </c>
      <c r="H541" s="296">
        <v>15000</v>
      </c>
      <c r="I541" s="296" t="s">
        <v>773</v>
      </c>
      <c r="J541" s="63">
        <v>45283</v>
      </c>
      <c r="K541" s="160">
        <v>289</v>
      </c>
      <c r="L541" s="835"/>
    </row>
    <row r="542" spans="1:12" ht="38.25" x14ac:dyDescent="0.2">
      <c r="A542" s="3">
        <v>3743</v>
      </c>
      <c r="B542" s="296">
        <v>2020</v>
      </c>
      <c r="C542" s="374" t="s">
        <v>5589</v>
      </c>
      <c r="D542" s="296" t="s">
        <v>3517</v>
      </c>
      <c r="E542" s="296"/>
      <c r="F542" s="296" t="s">
        <v>39</v>
      </c>
      <c r="G542" s="296">
        <v>14111703</v>
      </c>
      <c r="H542" s="296">
        <v>10000</v>
      </c>
      <c r="I542" s="296" t="s">
        <v>773</v>
      </c>
      <c r="J542" s="63">
        <v>45283</v>
      </c>
      <c r="K542" s="160">
        <v>289</v>
      </c>
      <c r="L542" s="836"/>
    </row>
    <row r="543" spans="1:12" ht="178.5" x14ac:dyDescent="0.2">
      <c r="A543" s="3">
        <v>3849</v>
      </c>
      <c r="B543" s="97">
        <v>2602</v>
      </c>
      <c r="C543" s="98" t="s">
        <v>5755</v>
      </c>
      <c r="D543" s="97">
        <v>50</v>
      </c>
      <c r="E543" s="97"/>
      <c r="F543" s="97" t="s">
        <v>39</v>
      </c>
      <c r="G543" s="160" t="s">
        <v>5756</v>
      </c>
      <c r="H543" s="32">
        <v>20000</v>
      </c>
      <c r="I543" s="97" t="s">
        <v>773</v>
      </c>
      <c r="J543" s="63">
        <v>45261</v>
      </c>
      <c r="K543" s="160">
        <v>289</v>
      </c>
      <c r="L543" s="98" t="s">
        <v>5757</v>
      </c>
    </row>
    <row r="544" spans="1:12" x14ac:dyDescent="0.2">
      <c r="H544" s="383">
        <f>SUM(H497:H543)</f>
        <v>38314738</v>
      </c>
    </row>
    <row r="545" spans="1:12" ht="38.25" x14ac:dyDescent="0.2">
      <c r="A545" s="3">
        <v>52</v>
      </c>
      <c r="B545" s="176">
        <v>3201</v>
      </c>
      <c r="C545" s="187" t="s">
        <v>110</v>
      </c>
      <c r="D545" s="179">
        <v>2</v>
      </c>
      <c r="E545" s="179" t="s">
        <v>44</v>
      </c>
      <c r="F545" s="179" t="s">
        <v>39</v>
      </c>
      <c r="G545" s="179">
        <v>60121525</v>
      </c>
      <c r="H545" s="49">
        <v>6000</v>
      </c>
      <c r="I545" s="187" t="s">
        <v>47</v>
      </c>
      <c r="J545" s="63">
        <v>44986</v>
      </c>
      <c r="K545" s="382">
        <v>350</v>
      </c>
      <c r="L545" s="182" t="s">
        <v>48</v>
      </c>
    </row>
    <row r="546" spans="1:12" ht="38.25" x14ac:dyDescent="0.2">
      <c r="A546" s="3">
        <v>82</v>
      </c>
      <c r="B546" s="179">
        <v>2030</v>
      </c>
      <c r="C546" s="187" t="s">
        <v>110</v>
      </c>
      <c r="D546" s="179">
        <v>5</v>
      </c>
      <c r="E546" s="179" t="s">
        <v>44</v>
      </c>
      <c r="F546" s="179" t="s">
        <v>39</v>
      </c>
      <c r="G546" s="179">
        <v>60121525</v>
      </c>
      <c r="H546" s="49">
        <v>8900</v>
      </c>
      <c r="I546" s="187" t="s">
        <v>47</v>
      </c>
      <c r="J546" s="63">
        <v>44986</v>
      </c>
      <c r="K546" s="382">
        <v>350</v>
      </c>
      <c r="L546" s="182" t="s">
        <v>48</v>
      </c>
    </row>
    <row r="547" spans="1:12" ht="38.25" x14ac:dyDescent="0.2">
      <c r="A547" s="3">
        <v>83</v>
      </c>
      <c r="B547" s="179">
        <v>2030</v>
      </c>
      <c r="C547" s="187" t="s">
        <v>170</v>
      </c>
      <c r="D547" s="179">
        <v>15</v>
      </c>
      <c r="E547" s="179" t="s">
        <v>44</v>
      </c>
      <c r="F547" s="179" t="s">
        <v>39</v>
      </c>
      <c r="G547" s="179">
        <v>44122118</v>
      </c>
      <c r="H547" s="49">
        <v>18700</v>
      </c>
      <c r="I547" s="187" t="s">
        <v>47</v>
      </c>
      <c r="J547" s="63">
        <v>45078</v>
      </c>
      <c r="K547" s="382">
        <v>350</v>
      </c>
      <c r="L547" s="182" t="s">
        <v>48</v>
      </c>
    </row>
    <row r="548" spans="1:12" ht="38.25" x14ac:dyDescent="0.2">
      <c r="A548" s="3">
        <v>84</v>
      </c>
      <c r="B548" s="179">
        <v>2030</v>
      </c>
      <c r="C548" s="187" t="s">
        <v>171</v>
      </c>
      <c r="D548" s="179">
        <v>3</v>
      </c>
      <c r="E548" s="179" t="s">
        <v>44</v>
      </c>
      <c r="F548" s="179" t="s">
        <v>39</v>
      </c>
      <c r="G548" s="179">
        <v>44122104</v>
      </c>
      <c r="H548" s="49">
        <v>5650</v>
      </c>
      <c r="I548" s="187" t="s">
        <v>47</v>
      </c>
      <c r="J548" s="63">
        <v>45078</v>
      </c>
      <c r="K548" s="382">
        <v>350</v>
      </c>
      <c r="L548" s="182" t="s">
        <v>48</v>
      </c>
    </row>
    <row r="549" spans="1:12" ht="38.25" x14ac:dyDescent="0.2">
      <c r="A549" s="3">
        <v>85</v>
      </c>
      <c r="B549" s="179">
        <v>2030</v>
      </c>
      <c r="C549" s="187" t="s">
        <v>172</v>
      </c>
      <c r="D549" s="179">
        <v>3</v>
      </c>
      <c r="E549" s="179" t="s">
        <v>44</v>
      </c>
      <c r="F549" s="179" t="s">
        <v>39</v>
      </c>
      <c r="G549" s="179">
        <v>44121634</v>
      </c>
      <c r="H549" s="49">
        <v>24200</v>
      </c>
      <c r="I549" s="187" t="s">
        <v>47</v>
      </c>
      <c r="J549" s="63">
        <v>45078</v>
      </c>
      <c r="K549" s="382">
        <v>350</v>
      </c>
      <c r="L549" s="182" t="s">
        <v>48</v>
      </c>
    </row>
    <row r="550" spans="1:12" ht="51" x14ac:dyDescent="0.2">
      <c r="A550" s="3">
        <v>86</v>
      </c>
      <c r="B550" s="179">
        <v>2030</v>
      </c>
      <c r="C550" s="187" t="s">
        <v>173</v>
      </c>
      <c r="D550" s="179">
        <v>6</v>
      </c>
      <c r="E550" s="179" t="s">
        <v>44</v>
      </c>
      <c r="F550" s="179" t="s">
        <v>39</v>
      </c>
      <c r="G550" s="179">
        <v>44122016</v>
      </c>
      <c r="H550" s="49">
        <v>20650</v>
      </c>
      <c r="I550" s="187" t="s">
        <v>47</v>
      </c>
      <c r="J550" s="63">
        <v>44927</v>
      </c>
      <c r="K550" s="382">
        <v>350</v>
      </c>
      <c r="L550" s="182" t="s">
        <v>48</v>
      </c>
    </row>
    <row r="551" spans="1:12" ht="51" x14ac:dyDescent="0.2">
      <c r="A551" s="3">
        <v>87</v>
      </c>
      <c r="B551" s="179">
        <v>2030</v>
      </c>
      <c r="C551" s="187" t="s">
        <v>174</v>
      </c>
      <c r="D551" s="179">
        <v>2</v>
      </c>
      <c r="E551" s="179" t="s">
        <v>44</v>
      </c>
      <c r="F551" s="179" t="s">
        <v>39</v>
      </c>
      <c r="G551" s="179">
        <v>44121708</v>
      </c>
      <c r="H551" s="49">
        <v>4580</v>
      </c>
      <c r="I551" s="187" t="s">
        <v>47</v>
      </c>
      <c r="J551" s="63">
        <v>44986</v>
      </c>
      <c r="K551" s="382">
        <v>350</v>
      </c>
      <c r="L551" s="182" t="s">
        <v>48</v>
      </c>
    </row>
    <row r="552" spans="1:12" ht="38.25" x14ac:dyDescent="0.2">
      <c r="A552" s="3">
        <v>88</v>
      </c>
      <c r="B552" s="179">
        <v>2030</v>
      </c>
      <c r="C552" s="187" t="s">
        <v>175</v>
      </c>
      <c r="D552" s="179">
        <v>4</v>
      </c>
      <c r="E552" s="179" t="s">
        <v>44</v>
      </c>
      <c r="F552" s="179" t="s">
        <v>39</v>
      </c>
      <c r="G552" s="179">
        <v>44121708</v>
      </c>
      <c r="H552" s="49">
        <v>1715</v>
      </c>
      <c r="I552" s="187" t="s">
        <v>47</v>
      </c>
      <c r="J552" s="63">
        <v>44986</v>
      </c>
      <c r="K552" s="382">
        <v>350</v>
      </c>
      <c r="L552" s="182" t="s">
        <v>48</v>
      </c>
    </row>
    <row r="553" spans="1:12" ht="63.75" x14ac:dyDescent="0.2">
      <c r="A553" s="3">
        <v>89</v>
      </c>
      <c r="B553" s="179">
        <v>2030</v>
      </c>
      <c r="C553" s="187" t="s">
        <v>176</v>
      </c>
      <c r="D553" s="179">
        <v>4</v>
      </c>
      <c r="E553" s="179" t="s">
        <v>44</v>
      </c>
      <c r="F553" s="179" t="s">
        <v>39</v>
      </c>
      <c r="G553" s="179">
        <v>44121627</v>
      </c>
      <c r="H553" s="49">
        <v>4150</v>
      </c>
      <c r="I553" s="187" t="s">
        <v>47</v>
      </c>
      <c r="J553" s="63">
        <v>44986</v>
      </c>
      <c r="K553" s="382">
        <v>350</v>
      </c>
      <c r="L553" s="182" t="s">
        <v>48</v>
      </c>
    </row>
    <row r="554" spans="1:12" ht="38.25" x14ac:dyDescent="0.2">
      <c r="A554" s="3">
        <v>90</v>
      </c>
      <c r="B554" s="179">
        <v>2030</v>
      </c>
      <c r="C554" s="187" t="s">
        <v>177</v>
      </c>
      <c r="D554" s="179">
        <v>3</v>
      </c>
      <c r="E554" s="179" t="s">
        <v>44</v>
      </c>
      <c r="F554" s="179" t="s">
        <v>39</v>
      </c>
      <c r="G554" s="179">
        <v>44121804</v>
      </c>
      <c r="H554" s="49">
        <v>3110</v>
      </c>
      <c r="I554" s="187" t="s">
        <v>47</v>
      </c>
      <c r="J554" s="63">
        <v>44986</v>
      </c>
      <c r="K554" s="382">
        <v>350</v>
      </c>
      <c r="L554" s="182" t="s">
        <v>48</v>
      </c>
    </row>
    <row r="555" spans="1:12" ht="38.25" x14ac:dyDescent="0.2">
      <c r="A555" s="3">
        <v>91</v>
      </c>
      <c r="B555" s="179">
        <v>2030</v>
      </c>
      <c r="C555" s="187" t="s">
        <v>178</v>
      </c>
      <c r="D555" s="179">
        <v>9</v>
      </c>
      <c r="E555" s="179" t="s">
        <v>44</v>
      </c>
      <c r="F555" s="179" t="s">
        <v>39</v>
      </c>
      <c r="G555" s="179">
        <v>44122012</v>
      </c>
      <c r="H555" s="49">
        <v>20610</v>
      </c>
      <c r="I555" s="187" t="s">
        <v>47</v>
      </c>
      <c r="J555" s="63">
        <v>44986</v>
      </c>
      <c r="K555" s="382">
        <v>350</v>
      </c>
      <c r="L555" s="182" t="s">
        <v>48</v>
      </c>
    </row>
    <row r="556" spans="1:12" ht="38.25" x14ac:dyDescent="0.2">
      <c r="A556" s="3">
        <v>92</v>
      </c>
      <c r="B556" s="179">
        <v>2030</v>
      </c>
      <c r="C556" s="187" t="s">
        <v>179</v>
      </c>
      <c r="D556" s="179">
        <v>3</v>
      </c>
      <c r="E556" s="179" t="s">
        <v>44</v>
      </c>
      <c r="F556" s="179" t="s">
        <v>39</v>
      </c>
      <c r="G556" s="179">
        <v>55121616</v>
      </c>
      <c r="H556" s="49">
        <v>5300</v>
      </c>
      <c r="I556" s="187" t="s">
        <v>47</v>
      </c>
      <c r="J556" s="63">
        <v>44927</v>
      </c>
      <c r="K556" s="382">
        <v>350</v>
      </c>
      <c r="L556" s="182" t="s">
        <v>48</v>
      </c>
    </row>
    <row r="557" spans="1:12" ht="38.25" x14ac:dyDescent="0.2">
      <c r="A557" s="3">
        <v>93</v>
      </c>
      <c r="B557" s="179">
        <v>2030</v>
      </c>
      <c r="C557" s="187" t="s">
        <v>180</v>
      </c>
      <c r="D557" s="179">
        <v>6</v>
      </c>
      <c r="E557" s="179" t="s">
        <v>44</v>
      </c>
      <c r="F557" s="179" t="s">
        <v>39</v>
      </c>
      <c r="G557" s="179">
        <v>312015</v>
      </c>
      <c r="H557" s="49">
        <v>14370</v>
      </c>
      <c r="I557" s="187" t="s">
        <v>47</v>
      </c>
      <c r="J557" s="63">
        <v>44927</v>
      </c>
      <c r="K557" s="382">
        <v>350</v>
      </c>
      <c r="L557" s="182" t="s">
        <v>48</v>
      </c>
    </row>
    <row r="558" spans="1:12" ht="38.25" x14ac:dyDescent="0.2">
      <c r="A558" s="3">
        <v>94</v>
      </c>
      <c r="B558" s="179">
        <v>2030</v>
      </c>
      <c r="C558" s="187" t="s">
        <v>181</v>
      </c>
      <c r="D558" s="179">
        <v>1</v>
      </c>
      <c r="E558" s="179" t="s">
        <v>44</v>
      </c>
      <c r="F558" s="179" t="s">
        <v>39</v>
      </c>
      <c r="G558" s="179">
        <v>44122104</v>
      </c>
      <c r="H558" s="49">
        <v>1767</v>
      </c>
      <c r="I558" s="187" t="s">
        <v>47</v>
      </c>
      <c r="J558" s="63">
        <v>44986</v>
      </c>
      <c r="K558" s="382">
        <v>350</v>
      </c>
      <c r="L558" s="182" t="s">
        <v>48</v>
      </c>
    </row>
    <row r="559" spans="1:12" ht="38.25" x14ac:dyDescent="0.2">
      <c r="A559" s="3">
        <v>95</v>
      </c>
      <c r="B559" s="179">
        <v>2030</v>
      </c>
      <c r="C559" s="187" t="s">
        <v>182</v>
      </c>
      <c r="D559" s="179">
        <v>4</v>
      </c>
      <c r="E559" s="179" t="s">
        <v>44</v>
      </c>
      <c r="F559" s="179" t="s">
        <v>39</v>
      </c>
      <c r="G559" s="179">
        <v>44122107</v>
      </c>
      <c r="H559" s="49">
        <v>3100</v>
      </c>
      <c r="I559" s="187" t="s">
        <v>47</v>
      </c>
      <c r="J559" s="63">
        <v>44986</v>
      </c>
      <c r="K559" s="382">
        <v>350</v>
      </c>
      <c r="L559" s="182" t="s">
        <v>48</v>
      </c>
    </row>
    <row r="560" spans="1:12" ht="38.25" x14ac:dyDescent="0.2">
      <c r="A560" s="3">
        <v>96</v>
      </c>
      <c r="B560" s="179">
        <v>2030</v>
      </c>
      <c r="C560" s="187" t="s">
        <v>183</v>
      </c>
      <c r="D560" s="179">
        <v>2</v>
      </c>
      <c r="E560" s="179" t="s">
        <v>44</v>
      </c>
      <c r="F560" s="179" t="s">
        <v>39</v>
      </c>
      <c r="G560" s="179">
        <v>46171515</v>
      </c>
      <c r="H560" s="49">
        <v>12530</v>
      </c>
      <c r="I560" s="187" t="s">
        <v>47</v>
      </c>
      <c r="J560" s="63">
        <v>44927</v>
      </c>
      <c r="K560" s="382">
        <v>350</v>
      </c>
      <c r="L560" s="182" t="s">
        <v>48</v>
      </c>
    </row>
    <row r="561" spans="1:12" ht="38.25" x14ac:dyDescent="0.2">
      <c r="A561" s="3">
        <v>97</v>
      </c>
      <c r="B561" s="179">
        <v>2030</v>
      </c>
      <c r="C561" s="187" t="s">
        <v>184</v>
      </c>
      <c r="D561" s="179">
        <v>5</v>
      </c>
      <c r="E561" s="179" t="s">
        <v>44</v>
      </c>
      <c r="F561" s="179" t="s">
        <v>39</v>
      </c>
      <c r="G561" s="179">
        <v>44121611</v>
      </c>
      <c r="H561" s="49">
        <v>9885</v>
      </c>
      <c r="I561" s="187" t="s">
        <v>47</v>
      </c>
      <c r="J561" s="63">
        <v>44927</v>
      </c>
      <c r="K561" s="382">
        <v>350</v>
      </c>
      <c r="L561" s="182" t="s">
        <v>48</v>
      </c>
    </row>
    <row r="562" spans="1:12" ht="38.25" x14ac:dyDescent="0.2">
      <c r="A562" s="3">
        <v>98</v>
      </c>
      <c r="B562" s="179">
        <v>2030</v>
      </c>
      <c r="C562" s="187" t="s">
        <v>185</v>
      </c>
      <c r="D562" s="179">
        <v>5</v>
      </c>
      <c r="E562" s="179" t="s">
        <v>44</v>
      </c>
      <c r="F562" s="179" t="s">
        <v>39</v>
      </c>
      <c r="G562" s="179">
        <v>44121615</v>
      </c>
      <c r="H562" s="49">
        <v>33930</v>
      </c>
      <c r="I562" s="187" t="s">
        <v>47</v>
      </c>
      <c r="J562" s="63">
        <v>44927</v>
      </c>
      <c r="K562" s="382">
        <v>350</v>
      </c>
      <c r="L562" s="182" t="s">
        <v>48</v>
      </c>
    </row>
    <row r="563" spans="1:12" ht="38.25" x14ac:dyDescent="0.2">
      <c r="A563" s="3">
        <v>99</v>
      </c>
      <c r="B563" s="179">
        <v>2030</v>
      </c>
      <c r="C563" s="187" t="s">
        <v>186</v>
      </c>
      <c r="D563" s="179">
        <v>2</v>
      </c>
      <c r="E563" s="179" t="s">
        <v>44</v>
      </c>
      <c r="F563" s="179" t="s">
        <v>39</v>
      </c>
      <c r="G563" s="179">
        <v>27111501</v>
      </c>
      <c r="H563" s="49">
        <v>5625</v>
      </c>
      <c r="I563" s="187" t="s">
        <v>47</v>
      </c>
      <c r="J563" s="63">
        <v>44927</v>
      </c>
      <c r="K563" s="382">
        <v>350</v>
      </c>
      <c r="L563" s="182" t="s">
        <v>48</v>
      </c>
    </row>
    <row r="564" spans="1:12" ht="38.25" x14ac:dyDescent="0.2">
      <c r="A564" s="3">
        <v>100</v>
      </c>
      <c r="B564" s="179">
        <v>2030</v>
      </c>
      <c r="C564" s="187" t="s">
        <v>187</v>
      </c>
      <c r="D564" s="179">
        <v>2</v>
      </c>
      <c r="E564" s="179" t="s">
        <v>44</v>
      </c>
      <c r="F564" s="179" t="s">
        <v>39</v>
      </c>
      <c r="G564" s="179">
        <v>44121904</v>
      </c>
      <c r="H564" s="49">
        <v>3535</v>
      </c>
      <c r="I564" s="187" t="s">
        <v>47</v>
      </c>
      <c r="J564" s="63">
        <v>44986</v>
      </c>
      <c r="K564" s="382">
        <v>350</v>
      </c>
      <c r="L564" s="182" t="s">
        <v>48</v>
      </c>
    </row>
    <row r="565" spans="1:12" ht="38.25" x14ac:dyDescent="0.2">
      <c r="A565" s="3">
        <v>101</v>
      </c>
      <c r="B565" s="179">
        <v>2030</v>
      </c>
      <c r="C565" s="187" t="s">
        <v>188</v>
      </c>
      <c r="D565" s="179">
        <v>2</v>
      </c>
      <c r="E565" s="179" t="s">
        <v>189</v>
      </c>
      <c r="F565" s="179" t="s">
        <v>39</v>
      </c>
      <c r="G565" s="179">
        <v>44122106</v>
      </c>
      <c r="H565" s="49">
        <v>1550</v>
      </c>
      <c r="I565" s="187" t="s">
        <v>47</v>
      </c>
      <c r="J565" s="63">
        <v>44986</v>
      </c>
      <c r="K565" s="382">
        <v>350</v>
      </c>
      <c r="L565" s="182" t="s">
        <v>48</v>
      </c>
    </row>
    <row r="566" spans="1:12" ht="38.25" x14ac:dyDescent="0.2">
      <c r="A566" s="3">
        <v>102</v>
      </c>
      <c r="B566" s="179">
        <v>2030</v>
      </c>
      <c r="C566" s="187" t="s">
        <v>190</v>
      </c>
      <c r="D566" s="179">
        <v>2</v>
      </c>
      <c r="E566" s="179" t="s">
        <v>44</v>
      </c>
      <c r="F566" s="179" t="s">
        <v>39</v>
      </c>
      <c r="G566" s="179">
        <v>31201503</v>
      </c>
      <c r="H566" s="49">
        <v>2700</v>
      </c>
      <c r="I566" s="187" t="s">
        <v>47</v>
      </c>
      <c r="J566" s="63">
        <v>44927</v>
      </c>
      <c r="K566" s="382">
        <v>350</v>
      </c>
      <c r="L566" s="182" t="s">
        <v>48</v>
      </c>
    </row>
    <row r="567" spans="1:12" ht="25.5" x14ac:dyDescent="0.2">
      <c r="A567" s="3">
        <v>137</v>
      </c>
      <c r="B567" s="176">
        <v>3240</v>
      </c>
      <c r="C567" s="177" t="s">
        <v>247</v>
      </c>
      <c r="D567" s="176">
        <v>12</v>
      </c>
      <c r="E567" s="179" t="s">
        <v>44</v>
      </c>
      <c r="F567" s="179" t="s">
        <v>39</v>
      </c>
      <c r="G567" s="176" t="s">
        <v>248</v>
      </c>
      <c r="H567" s="57">
        <v>16800</v>
      </c>
      <c r="I567" s="68" t="s">
        <v>47</v>
      </c>
      <c r="J567" s="63">
        <v>45231</v>
      </c>
      <c r="K567" s="61">
        <v>350</v>
      </c>
      <c r="L567" s="66" t="s">
        <v>249</v>
      </c>
    </row>
    <row r="568" spans="1:12" ht="25.5" x14ac:dyDescent="0.2">
      <c r="A568" s="3">
        <v>138</v>
      </c>
      <c r="B568" s="176">
        <v>3240</v>
      </c>
      <c r="C568" s="177" t="s">
        <v>250</v>
      </c>
      <c r="D568" s="176">
        <v>24</v>
      </c>
      <c r="E568" s="179" t="s">
        <v>44</v>
      </c>
      <c r="F568" s="179" t="s">
        <v>39</v>
      </c>
      <c r="G568" s="176" t="s">
        <v>251</v>
      </c>
      <c r="H568" s="57">
        <v>6000</v>
      </c>
      <c r="I568" s="68" t="s">
        <v>47</v>
      </c>
      <c r="J568" s="63">
        <v>45231</v>
      </c>
      <c r="K568" s="61">
        <v>350</v>
      </c>
      <c r="L568" s="66" t="s">
        <v>249</v>
      </c>
    </row>
    <row r="569" spans="1:12" ht="25.5" x14ac:dyDescent="0.2">
      <c r="A569" s="3">
        <v>139</v>
      </c>
      <c r="B569" s="176">
        <v>3240</v>
      </c>
      <c r="C569" s="177" t="s">
        <v>252</v>
      </c>
      <c r="D569" s="176">
        <v>6</v>
      </c>
      <c r="E569" s="179" t="s">
        <v>44</v>
      </c>
      <c r="F569" s="179" t="s">
        <v>39</v>
      </c>
      <c r="G569" s="176" t="s">
        <v>253</v>
      </c>
      <c r="H569" s="57">
        <v>3600</v>
      </c>
      <c r="I569" s="68" t="s">
        <v>47</v>
      </c>
      <c r="J569" s="63">
        <v>45231</v>
      </c>
      <c r="K569" s="61">
        <v>350</v>
      </c>
      <c r="L569" s="66" t="s">
        <v>249</v>
      </c>
    </row>
    <row r="570" spans="1:12" ht="25.5" x14ac:dyDescent="0.2">
      <c r="A570" s="3">
        <v>140</v>
      </c>
      <c r="B570" s="176">
        <v>3240</v>
      </c>
      <c r="C570" s="177" t="s">
        <v>254</v>
      </c>
      <c r="D570" s="176">
        <v>6</v>
      </c>
      <c r="E570" s="179" t="s">
        <v>44</v>
      </c>
      <c r="F570" s="179" t="s">
        <v>39</v>
      </c>
      <c r="G570" s="176" t="s">
        <v>255</v>
      </c>
      <c r="H570" s="57">
        <v>18000</v>
      </c>
      <c r="I570" s="68" t="s">
        <v>47</v>
      </c>
      <c r="J570" s="63">
        <v>45231</v>
      </c>
      <c r="K570" s="61">
        <v>350</v>
      </c>
      <c r="L570" s="66" t="s">
        <v>249</v>
      </c>
    </row>
    <row r="571" spans="1:12" ht="25.5" x14ac:dyDescent="0.2">
      <c r="A571" s="3">
        <v>141</v>
      </c>
      <c r="B571" s="176">
        <v>3240</v>
      </c>
      <c r="C571" s="177" t="s">
        <v>256</v>
      </c>
      <c r="D571" s="176">
        <v>2</v>
      </c>
      <c r="E571" s="179" t="s">
        <v>44</v>
      </c>
      <c r="F571" s="179" t="s">
        <v>39</v>
      </c>
      <c r="G571" s="176" t="s">
        <v>257</v>
      </c>
      <c r="H571" s="57">
        <v>4780</v>
      </c>
      <c r="I571" s="68" t="s">
        <v>47</v>
      </c>
      <c r="J571" s="63">
        <v>45231</v>
      </c>
      <c r="K571" s="61">
        <v>350</v>
      </c>
      <c r="L571" s="66" t="s">
        <v>249</v>
      </c>
    </row>
    <row r="572" spans="1:12" ht="25.5" x14ac:dyDescent="0.2">
      <c r="A572" s="3">
        <v>142</v>
      </c>
      <c r="B572" s="176">
        <v>3240</v>
      </c>
      <c r="C572" s="177" t="s">
        <v>258</v>
      </c>
      <c r="D572" s="176">
        <v>3</v>
      </c>
      <c r="E572" s="179" t="s">
        <v>44</v>
      </c>
      <c r="F572" s="179" t="s">
        <v>39</v>
      </c>
      <c r="G572" s="176" t="s">
        <v>259</v>
      </c>
      <c r="H572" s="57">
        <v>13770</v>
      </c>
      <c r="I572" s="68" t="s">
        <v>47</v>
      </c>
      <c r="J572" s="63">
        <v>45231</v>
      </c>
      <c r="K572" s="61">
        <v>350</v>
      </c>
      <c r="L572" s="66" t="s">
        <v>249</v>
      </c>
    </row>
    <row r="573" spans="1:12" ht="25.5" x14ac:dyDescent="0.2">
      <c r="A573" s="3">
        <v>143</v>
      </c>
      <c r="B573" s="176">
        <v>3240</v>
      </c>
      <c r="C573" s="177" t="s">
        <v>260</v>
      </c>
      <c r="D573" s="176">
        <v>6</v>
      </c>
      <c r="E573" s="179" t="s">
        <v>44</v>
      </c>
      <c r="F573" s="179" t="s">
        <v>39</v>
      </c>
      <c r="G573" s="176" t="s">
        <v>261</v>
      </c>
      <c r="H573" s="57">
        <v>5460</v>
      </c>
      <c r="I573" s="68" t="s">
        <v>47</v>
      </c>
      <c r="J573" s="63">
        <v>45231</v>
      </c>
      <c r="K573" s="61">
        <v>350</v>
      </c>
      <c r="L573" s="66" t="s">
        <v>249</v>
      </c>
    </row>
    <row r="574" spans="1:12" ht="25.5" x14ac:dyDescent="0.2">
      <c r="A574" s="3">
        <v>144</v>
      </c>
      <c r="B574" s="176">
        <v>3240</v>
      </c>
      <c r="C574" s="177" t="s">
        <v>262</v>
      </c>
      <c r="D574" s="176">
        <v>3</v>
      </c>
      <c r="E574" s="179" t="s">
        <v>44</v>
      </c>
      <c r="F574" s="179" t="s">
        <v>39</v>
      </c>
      <c r="G574" s="176" t="s">
        <v>263</v>
      </c>
      <c r="H574" s="57">
        <v>2370</v>
      </c>
      <c r="I574" s="68" t="s">
        <v>47</v>
      </c>
      <c r="J574" s="63">
        <v>45231</v>
      </c>
      <c r="K574" s="61">
        <v>350</v>
      </c>
      <c r="L574" s="66" t="s">
        <v>249</v>
      </c>
    </row>
    <row r="575" spans="1:12" ht="25.5" x14ac:dyDescent="0.2">
      <c r="A575" s="3">
        <v>145</v>
      </c>
      <c r="B575" s="176">
        <v>3240</v>
      </c>
      <c r="C575" s="177" t="s">
        <v>264</v>
      </c>
      <c r="D575" s="176">
        <v>3</v>
      </c>
      <c r="E575" s="179" t="s">
        <v>44</v>
      </c>
      <c r="F575" s="179" t="s">
        <v>39</v>
      </c>
      <c r="G575" s="176" t="s">
        <v>265</v>
      </c>
      <c r="H575" s="57">
        <v>8970</v>
      </c>
      <c r="I575" s="68" t="s">
        <v>47</v>
      </c>
      <c r="J575" s="63">
        <v>45231</v>
      </c>
      <c r="K575" s="61">
        <v>350</v>
      </c>
      <c r="L575" s="66" t="s">
        <v>249</v>
      </c>
    </row>
    <row r="576" spans="1:12" ht="25.5" x14ac:dyDescent="0.2">
      <c r="A576" s="3">
        <v>146</v>
      </c>
      <c r="B576" s="176">
        <v>3240</v>
      </c>
      <c r="C576" s="177" t="s">
        <v>266</v>
      </c>
      <c r="D576" s="176">
        <v>12</v>
      </c>
      <c r="E576" s="179" t="s">
        <v>44</v>
      </c>
      <c r="F576" s="179" t="s">
        <v>39</v>
      </c>
      <c r="G576" s="176" t="s">
        <v>267</v>
      </c>
      <c r="H576" s="57">
        <v>7080</v>
      </c>
      <c r="I576" s="68" t="s">
        <v>47</v>
      </c>
      <c r="J576" s="63">
        <v>45231</v>
      </c>
      <c r="K576" s="61">
        <v>350</v>
      </c>
      <c r="L576" s="66" t="s">
        <v>249</v>
      </c>
    </row>
    <row r="577" spans="1:12" ht="25.5" x14ac:dyDescent="0.2">
      <c r="A577" s="3">
        <v>147</v>
      </c>
      <c r="B577" s="176">
        <v>3240</v>
      </c>
      <c r="C577" s="177" t="s">
        <v>268</v>
      </c>
      <c r="D577" s="176">
        <v>3</v>
      </c>
      <c r="E577" s="179" t="s">
        <v>44</v>
      </c>
      <c r="F577" s="179" t="s">
        <v>39</v>
      </c>
      <c r="G577" s="176" t="s">
        <v>269</v>
      </c>
      <c r="H577" s="57">
        <v>8970</v>
      </c>
      <c r="I577" s="68" t="s">
        <v>47</v>
      </c>
      <c r="J577" s="63">
        <v>45231</v>
      </c>
      <c r="K577" s="61">
        <v>350</v>
      </c>
      <c r="L577" s="66" t="s">
        <v>249</v>
      </c>
    </row>
    <row r="578" spans="1:12" ht="25.5" x14ac:dyDescent="0.2">
      <c r="A578" s="3">
        <v>148</v>
      </c>
      <c r="B578" s="176">
        <v>3240</v>
      </c>
      <c r="C578" s="177" t="s">
        <v>270</v>
      </c>
      <c r="D578" s="176">
        <v>6</v>
      </c>
      <c r="E578" s="179" t="s">
        <v>44</v>
      </c>
      <c r="F578" s="179" t="s">
        <v>39</v>
      </c>
      <c r="G578" s="176" t="s">
        <v>271</v>
      </c>
      <c r="H578" s="57">
        <v>9540</v>
      </c>
      <c r="I578" s="68" t="s">
        <v>47</v>
      </c>
      <c r="J578" s="63">
        <v>45231</v>
      </c>
      <c r="K578" s="61">
        <v>350</v>
      </c>
      <c r="L578" s="66" t="s">
        <v>249</v>
      </c>
    </row>
    <row r="579" spans="1:12" ht="38.25" x14ac:dyDescent="0.2">
      <c r="A579" s="3">
        <v>149</v>
      </c>
      <c r="B579" s="176">
        <v>3240</v>
      </c>
      <c r="C579" s="177" t="s">
        <v>272</v>
      </c>
      <c r="D579" s="176">
        <v>2</v>
      </c>
      <c r="E579" s="179" t="s">
        <v>44</v>
      </c>
      <c r="F579" s="179" t="s">
        <v>39</v>
      </c>
      <c r="G579" s="176" t="s">
        <v>273</v>
      </c>
      <c r="H579" s="57">
        <v>6980</v>
      </c>
      <c r="I579" s="68" t="s">
        <v>47</v>
      </c>
      <c r="J579" s="63">
        <v>45231</v>
      </c>
      <c r="K579" s="61">
        <v>350</v>
      </c>
      <c r="L579" s="66" t="s">
        <v>249</v>
      </c>
    </row>
    <row r="580" spans="1:12" x14ac:dyDescent="0.2">
      <c r="A580" s="3">
        <v>150</v>
      </c>
      <c r="B580" s="176">
        <v>3240</v>
      </c>
      <c r="C580" s="177" t="s">
        <v>274</v>
      </c>
      <c r="D580" s="176">
        <v>6</v>
      </c>
      <c r="E580" s="179" t="s">
        <v>44</v>
      </c>
      <c r="F580" s="179" t="s">
        <v>39</v>
      </c>
      <c r="G580" s="176" t="s">
        <v>275</v>
      </c>
      <c r="H580" s="57">
        <v>7740</v>
      </c>
      <c r="I580" s="68" t="s">
        <v>47</v>
      </c>
      <c r="J580" s="63">
        <v>45231</v>
      </c>
      <c r="K580" s="61">
        <v>350</v>
      </c>
      <c r="L580" s="184" t="s">
        <v>276</v>
      </c>
    </row>
    <row r="581" spans="1:12" ht="38.25" x14ac:dyDescent="0.2">
      <c r="A581" s="3">
        <v>605</v>
      </c>
      <c r="B581" s="444">
        <v>7210</v>
      </c>
      <c r="C581" s="407" t="s">
        <v>789</v>
      </c>
      <c r="D581" s="444">
        <v>14</v>
      </c>
      <c r="E581" s="179" t="s">
        <v>44</v>
      </c>
      <c r="F581" s="406" t="s">
        <v>754</v>
      </c>
      <c r="G581" s="444" t="s">
        <v>790</v>
      </c>
      <c r="H581" s="449">
        <v>15400</v>
      </c>
      <c r="I581" s="187" t="s">
        <v>47</v>
      </c>
      <c r="J581" s="63">
        <v>44986</v>
      </c>
      <c r="K581" s="382">
        <v>350</v>
      </c>
      <c r="L581" s="409" t="s">
        <v>791</v>
      </c>
    </row>
    <row r="582" spans="1:12" ht="38.25" x14ac:dyDescent="0.2">
      <c r="A582" s="3">
        <v>606</v>
      </c>
      <c r="B582" s="444">
        <v>7210</v>
      </c>
      <c r="C582" s="407" t="s">
        <v>792</v>
      </c>
      <c r="D582" s="444">
        <v>14</v>
      </c>
      <c r="E582" s="179" t="s">
        <v>44</v>
      </c>
      <c r="F582" s="406" t="s">
        <v>754</v>
      </c>
      <c r="G582" s="444" t="s">
        <v>790</v>
      </c>
      <c r="H582" s="449">
        <v>15400</v>
      </c>
      <c r="I582" s="187" t="s">
        <v>47</v>
      </c>
      <c r="J582" s="63">
        <v>44986</v>
      </c>
      <c r="K582" s="382">
        <v>350</v>
      </c>
      <c r="L582" s="409" t="s">
        <v>791</v>
      </c>
    </row>
    <row r="583" spans="1:12" ht="38.25" x14ac:dyDescent="0.2">
      <c r="A583" s="3">
        <v>607</v>
      </c>
      <c r="B583" s="444">
        <v>7210</v>
      </c>
      <c r="C583" s="407" t="s">
        <v>793</v>
      </c>
      <c r="D583" s="444">
        <v>14</v>
      </c>
      <c r="E583" s="179" t="s">
        <v>44</v>
      </c>
      <c r="F583" s="406" t="s">
        <v>754</v>
      </c>
      <c r="G583" s="444" t="s">
        <v>790</v>
      </c>
      <c r="H583" s="449">
        <v>15400</v>
      </c>
      <c r="I583" s="187" t="s">
        <v>47</v>
      </c>
      <c r="J583" s="63">
        <v>44986</v>
      </c>
      <c r="K583" s="382">
        <v>350</v>
      </c>
      <c r="L583" s="409" t="s">
        <v>791</v>
      </c>
    </row>
    <row r="584" spans="1:12" ht="38.25" x14ac:dyDescent="0.2">
      <c r="A584" s="3">
        <v>608</v>
      </c>
      <c r="B584" s="444">
        <v>7210</v>
      </c>
      <c r="C584" s="407" t="s">
        <v>794</v>
      </c>
      <c r="D584" s="444">
        <v>4</v>
      </c>
      <c r="E584" s="179" t="s">
        <v>44</v>
      </c>
      <c r="F584" s="406" t="s">
        <v>754</v>
      </c>
      <c r="G584" s="444" t="s">
        <v>790</v>
      </c>
      <c r="H584" s="449">
        <v>4400</v>
      </c>
      <c r="I584" s="187" t="s">
        <v>47</v>
      </c>
      <c r="J584" s="63">
        <v>44986</v>
      </c>
      <c r="K584" s="382">
        <v>350</v>
      </c>
      <c r="L584" s="409" t="s">
        <v>791</v>
      </c>
    </row>
    <row r="585" spans="1:12" ht="38.25" x14ac:dyDescent="0.2">
      <c r="A585" s="3">
        <v>609</v>
      </c>
      <c r="B585" s="444">
        <v>7210</v>
      </c>
      <c r="C585" s="407" t="s">
        <v>795</v>
      </c>
      <c r="D585" s="444">
        <v>2</v>
      </c>
      <c r="E585" s="179" t="s">
        <v>44</v>
      </c>
      <c r="F585" s="406" t="s">
        <v>754</v>
      </c>
      <c r="G585" s="444" t="s">
        <v>790</v>
      </c>
      <c r="H585" s="449">
        <v>2000</v>
      </c>
      <c r="I585" s="187" t="s">
        <v>47</v>
      </c>
      <c r="J585" s="63">
        <v>44986</v>
      </c>
      <c r="K585" s="382">
        <v>350</v>
      </c>
      <c r="L585" s="409" t="s">
        <v>791</v>
      </c>
    </row>
    <row r="586" spans="1:12" ht="38.25" x14ac:dyDescent="0.2">
      <c r="A586" s="3">
        <v>610</v>
      </c>
      <c r="B586" s="444">
        <v>7210</v>
      </c>
      <c r="C586" s="407" t="s">
        <v>796</v>
      </c>
      <c r="D586" s="444">
        <v>7</v>
      </c>
      <c r="E586" s="179" t="s">
        <v>44</v>
      </c>
      <c r="F586" s="406" t="s">
        <v>754</v>
      </c>
      <c r="G586" s="444" t="s">
        <v>790</v>
      </c>
      <c r="H586" s="449">
        <v>10500</v>
      </c>
      <c r="I586" s="187" t="s">
        <v>47</v>
      </c>
      <c r="J586" s="63">
        <v>44986</v>
      </c>
      <c r="K586" s="382">
        <v>350</v>
      </c>
      <c r="L586" s="409" t="s">
        <v>791</v>
      </c>
    </row>
    <row r="587" spans="1:12" ht="38.25" x14ac:dyDescent="0.2">
      <c r="A587" s="3">
        <v>611</v>
      </c>
      <c r="B587" s="444">
        <v>7210</v>
      </c>
      <c r="C587" s="407" t="s">
        <v>797</v>
      </c>
      <c r="D587" s="444">
        <v>7</v>
      </c>
      <c r="E587" s="179" t="s">
        <v>44</v>
      </c>
      <c r="F587" s="406" t="s">
        <v>754</v>
      </c>
      <c r="G587" s="444" t="s">
        <v>790</v>
      </c>
      <c r="H587" s="449">
        <v>3690</v>
      </c>
      <c r="I587" s="187" t="s">
        <v>47</v>
      </c>
      <c r="J587" s="63">
        <v>44986</v>
      </c>
      <c r="K587" s="382">
        <v>350</v>
      </c>
      <c r="L587" s="409" t="s">
        <v>791</v>
      </c>
    </row>
    <row r="588" spans="1:12" ht="38.25" x14ac:dyDescent="0.2">
      <c r="A588" s="3">
        <v>612</v>
      </c>
      <c r="B588" s="444">
        <v>7210</v>
      </c>
      <c r="C588" s="407" t="s">
        <v>798</v>
      </c>
      <c r="D588" s="444">
        <v>7</v>
      </c>
      <c r="E588" s="179" t="s">
        <v>44</v>
      </c>
      <c r="F588" s="406" t="s">
        <v>754</v>
      </c>
      <c r="G588" s="444" t="s">
        <v>790</v>
      </c>
      <c r="H588" s="449">
        <v>8400</v>
      </c>
      <c r="I588" s="187" t="s">
        <v>47</v>
      </c>
      <c r="J588" s="63">
        <v>44986</v>
      </c>
      <c r="K588" s="382">
        <v>350</v>
      </c>
      <c r="L588" s="409" t="s">
        <v>791</v>
      </c>
    </row>
    <row r="589" spans="1:12" ht="38.25" x14ac:dyDescent="0.2">
      <c r="A589" s="3">
        <v>613</v>
      </c>
      <c r="B589" s="444">
        <v>7210</v>
      </c>
      <c r="C589" s="407" t="s">
        <v>799</v>
      </c>
      <c r="D589" s="444">
        <v>7</v>
      </c>
      <c r="E589" s="179" t="s">
        <v>44</v>
      </c>
      <c r="F589" s="406" t="s">
        <v>754</v>
      </c>
      <c r="G589" s="444" t="s">
        <v>790</v>
      </c>
      <c r="H589" s="449">
        <v>5600</v>
      </c>
      <c r="I589" s="187" t="s">
        <v>47</v>
      </c>
      <c r="J589" s="63">
        <v>44986</v>
      </c>
      <c r="K589" s="382">
        <v>350</v>
      </c>
      <c r="L589" s="409" t="s">
        <v>791</v>
      </c>
    </row>
    <row r="590" spans="1:12" ht="38.25" x14ac:dyDescent="0.2">
      <c r="A590" s="3">
        <v>614</v>
      </c>
      <c r="B590" s="444">
        <v>7210</v>
      </c>
      <c r="C590" s="407" t="s">
        <v>800</v>
      </c>
      <c r="D590" s="444">
        <v>8</v>
      </c>
      <c r="E590" s="179" t="s">
        <v>44</v>
      </c>
      <c r="F590" s="406" t="s">
        <v>754</v>
      </c>
      <c r="G590" s="444" t="s">
        <v>790</v>
      </c>
      <c r="H590" s="449">
        <v>8800</v>
      </c>
      <c r="I590" s="187" t="s">
        <v>47</v>
      </c>
      <c r="J590" s="63">
        <v>44986</v>
      </c>
      <c r="K590" s="382">
        <v>350</v>
      </c>
      <c r="L590" s="409" t="s">
        <v>791</v>
      </c>
    </row>
    <row r="591" spans="1:12" ht="38.25" x14ac:dyDescent="0.2">
      <c r="A591" s="3">
        <v>615</v>
      </c>
      <c r="B591" s="444">
        <v>7210</v>
      </c>
      <c r="C591" s="407" t="s">
        <v>801</v>
      </c>
      <c r="D591" s="444">
        <v>7</v>
      </c>
      <c r="E591" s="179" t="s">
        <v>44</v>
      </c>
      <c r="F591" s="406" t="s">
        <v>754</v>
      </c>
      <c r="G591" s="444" t="s">
        <v>790</v>
      </c>
      <c r="H591" s="445">
        <v>16100</v>
      </c>
      <c r="I591" s="187" t="s">
        <v>47</v>
      </c>
      <c r="J591" s="63">
        <v>44986</v>
      </c>
      <c r="K591" s="382">
        <v>350</v>
      </c>
      <c r="L591" s="409" t="s">
        <v>791</v>
      </c>
    </row>
    <row r="592" spans="1:12" ht="38.25" x14ac:dyDescent="0.2">
      <c r="A592" s="3">
        <v>616</v>
      </c>
      <c r="B592" s="444">
        <v>7210</v>
      </c>
      <c r="C592" s="407" t="s">
        <v>252</v>
      </c>
      <c r="D592" s="444">
        <v>7</v>
      </c>
      <c r="E592" s="179" t="s">
        <v>44</v>
      </c>
      <c r="F592" s="406" t="s">
        <v>754</v>
      </c>
      <c r="G592" s="444" t="s">
        <v>790</v>
      </c>
      <c r="H592" s="445">
        <v>9100</v>
      </c>
      <c r="I592" s="187" t="s">
        <v>47</v>
      </c>
      <c r="J592" s="63">
        <v>44986</v>
      </c>
      <c r="K592" s="382">
        <v>350</v>
      </c>
      <c r="L592" s="409" t="s">
        <v>791</v>
      </c>
    </row>
    <row r="593" spans="1:12" ht="25.5" x14ac:dyDescent="0.2">
      <c r="A593" s="3">
        <v>641</v>
      </c>
      <c r="B593" s="179">
        <v>3220</v>
      </c>
      <c r="C593" s="187" t="s">
        <v>837</v>
      </c>
      <c r="D593" s="3">
        <v>3</v>
      </c>
      <c r="E593" s="194" t="s">
        <v>44</v>
      </c>
      <c r="F593" s="179" t="s">
        <v>39</v>
      </c>
      <c r="G593" s="179">
        <v>44121701</v>
      </c>
      <c r="H593" s="49">
        <v>10000</v>
      </c>
      <c r="I593" s="188" t="s">
        <v>47</v>
      </c>
      <c r="J593" s="63">
        <v>45200</v>
      </c>
      <c r="K593" s="382">
        <v>350</v>
      </c>
      <c r="L593" s="182"/>
    </row>
    <row r="594" spans="1:12" ht="25.5" x14ac:dyDescent="0.2">
      <c r="A594" s="3">
        <v>642</v>
      </c>
      <c r="B594" s="179">
        <v>3220</v>
      </c>
      <c r="C594" s="187" t="s">
        <v>838</v>
      </c>
      <c r="D594" s="3">
        <v>4</v>
      </c>
      <c r="E594" s="194" t="s">
        <v>44</v>
      </c>
      <c r="F594" s="179" t="s">
        <v>39</v>
      </c>
      <c r="G594" s="179">
        <v>44122104</v>
      </c>
      <c r="H594" s="49">
        <v>5000</v>
      </c>
      <c r="I594" s="188" t="s">
        <v>47</v>
      </c>
      <c r="J594" s="63">
        <v>45200</v>
      </c>
      <c r="K594" s="382">
        <v>350</v>
      </c>
      <c r="L594" s="182"/>
    </row>
    <row r="595" spans="1:12" ht="25.5" x14ac:dyDescent="0.2">
      <c r="A595" s="3">
        <v>643</v>
      </c>
      <c r="B595" s="179">
        <v>3220</v>
      </c>
      <c r="C595" s="187" t="s">
        <v>839</v>
      </c>
      <c r="D595" s="3">
        <v>4</v>
      </c>
      <c r="E595" s="194" t="s">
        <v>44</v>
      </c>
      <c r="F595" s="179" t="s">
        <v>39</v>
      </c>
      <c r="G595" s="179">
        <v>44121615</v>
      </c>
      <c r="H595" s="49">
        <v>18000</v>
      </c>
      <c r="I595" s="188" t="s">
        <v>47</v>
      </c>
      <c r="J595" s="63">
        <v>45200</v>
      </c>
      <c r="K595" s="382">
        <v>350</v>
      </c>
      <c r="L595" s="182"/>
    </row>
    <row r="596" spans="1:12" ht="25.5" x14ac:dyDescent="0.2">
      <c r="A596" s="3">
        <v>644</v>
      </c>
      <c r="B596" s="179">
        <v>3220</v>
      </c>
      <c r="C596" s="187" t="s">
        <v>840</v>
      </c>
      <c r="D596" s="3">
        <v>10</v>
      </c>
      <c r="E596" s="194" t="s">
        <v>44</v>
      </c>
      <c r="F596" s="179" t="s">
        <v>39</v>
      </c>
      <c r="G596" s="179">
        <v>44122107</v>
      </c>
      <c r="H596" s="49">
        <v>5500</v>
      </c>
      <c r="I596" s="188" t="s">
        <v>47</v>
      </c>
      <c r="J596" s="63">
        <v>45200</v>
      </c>
      <c r="K596" s="382">
        <v>350</v>
      </c>
      <c r="L596" s="182"/>
    </row>
    <row r="597" spans="1:12" ht="38.25" x14ac:dyDescent="0.2">
      <c r="A597" s="3">
        <v>645</v>
      </c>
      <c r="B597" s="179">
        <v>3220</v>
      </c>
      <c r="C597" s="187" t="s">
        <v>841</v>
      </c>
      <c r="D597" s="3">
        <v>10</v>
      </c>
      <c r="E597" s="194" t="s">
        <v>44</v>
      </c>
      <c r="F597" s="179" t="s">
        <v>39</v>
      </c>
      <c r="G597" s="179">
        <v>31201512</v>
      </c>
      <c r="H597" s="49">
        <v>12000</v>
      </c>
      <c r="I597" s="188" t="s">
        <v>47</v>
      </c>
      <c r="J597" s="63">
        <v>45200</v>
      </c>
      <c r="K597" s="382">
        <v>350</v>
      </c>
      <c r="L597" s="182"/>
    </row>
    <row r="598" spans="1:12" ht="25.5" x14ac:dyDescent="0.2">
      <c r="A598" s="3">
        <v>646</v>
      </c>
      <c r="B598" s="179">
        <v>3220</v>
      </c>
      <c r="C598" s="187" t="s">
        <v>842</v>
      </c>
      <c r="D598" s="3">
        <v>4</v>
      </c>
      <c r="E598" s="194" t="s">
        <v>44</v>
      </c>
      <c r="F598" s="179" t="s">
        <v>39</v>
      </c>
      <c r="G598" s="179">
        <v>31181602</v>
      </c>
      <c r="H598" s="49">
        <v>70000</v>
      </c>
      <c r="I598" s="188" t="s">
        <v>47</v>
      </c>
      <c r="J598" s="63">
        <v>45200</v>
      </c>
      <c r="K598" s="382">
        <v>350</v>
      </c>
      <c r="L598" s="182"/>
    </row>
    <row r="599" spans="1:12" ht="25.5" x14ac:dyDescent="0.2">
      <c r="A599" s="3">
        <v>647</v>
      </c>
      <c r="B599" s="179">
        <v>3220</v>
      </c>
      <c r="C599" s="187" t="s">
        <v>843</v>
      </c>
      <c r="D599" s="3">
        <v>4</v>
      </c>
      <c r="E599" s="194" t="s">
        <v>44</v>
      </c>
      <c r="F599" s="179" t="s">
        <v>39</v>
      </c>
      <c r="G599" s="179">
        <v>44121618</v>
      </c>
      <c r="H599" s="49">
        <v>10000</v>
      </c>
      <c r="I599" s="188" t="s">
        <v>47</v>
      </c>
      <c r="J599" s="63">
        <v>45200</v>
      </c>
      <c r="K599" s="382">
        <v>350</v>
      </c>
      <c r="L599" s="182"/>
    </row>
    <row r="600" spans="1:12" ht="25.5" x14ac:dyDescent="0.2">
      <c r="A600" s="3">
        <v>648</v>
      </c>
      <c r="B600" s="179">
        <v>3220</v>
      </c>
      <c r="C600" s="187" t="s">
        <v>844</v>
      </c>
      <c r="D600" s="3">
        <v>3</v>
      </c>
      <c r="E600" s="194" t="s">
        <v>44</v>
      </c>
      <c r="F600" s="179" t="s">
        <v>39</v>
      </c>
      <c r="G600" s="179">
        <v>44122011</v>
      </c>
      <c r="H600" s="49">
        <v>22000</v>
      </c>
      <c r="I600" s="188" t="s">
        <v>47</v>
      </c>
      <c r="J600" s="63">
        <v>45200</v>
      </c>
      <c r="K600" s="382">
        <v>350</v>
      </c>
      <c r="L600" s="182"/>
    </row>
    <row r="601" spans="1:12" ht="38.25" x14ac:dyDescent="0.2">
      <c r="A601" s="3">
        <v>649</v>
      </c>
      <c r="B601" s="179">
        <v>3220</v>
      </c>
      <c r="C601" s="187" t="s">
        <v>845</v>
      </c>
      <c r="D601" s="3">
        <v>2</v>
      </c>
      <c r="E601" s="194" t="s">
        <v>44</v>
      </c>
      <c r="F601" s="179" t="s">
        <v>39</v>
      </c>
      <c r="G601" s="179">
        <v>44122118</v>
      </c>
      <c r="H601" s="49">
        <v>5000</v>
      </c>
      <c r="I601" s="188" t="s">
        <v>47</v>
      </c>
      <c r="J601" s="63">
        <v>45200</v>
      </c>
      <c r="K601" s="382">
        <v>350</v>
      </c>
      <c r="L601" s="182"/>
    </row>
    <row r="602" spans="1:12" ht="38.25" x14ac:dyDescent="0.2">
      <c r="A602" s="3">
        <v>650</v>
      </c>
      <c r="B602" s="179">
        <v>3220</v>
      </c>
      <c r="C602" s="187" t="s">
        <v>846</v>
      </c>
      <c r="D602" s="3">
        <v>30</v>
      </c>
      <c r="E602" s="194" t="s">
        <v>44</v>
      </c>
      <c r="F602" s="179" t="s">
        <v>39</v>
      </c>
      <c r="G602" s="179">
        <v>44121708</v>
      </c>
      <c r="H602" s="49">
        <v>40000</v>
      </c>
      <c r="I602" s="188" t="s">
        <v>47</v>
      </c>
      <c r="J602" s="63">
        <v>45200</v>
      </c>
      <c r="K602" s="382">
        <v>350</v>
      </c>
      <c r="L602" s="182"/>
    </row>
    <row r="603" spans="1:12" ht="25.5" x14ac:dyDescent="0.2">
      <c r="A603" s="3">
        <v>651</v>
      </c>
      <c r="B603" s="179">
        <v>3220</v>
      </c>
      <c r="C603" s="187" t="s">
        <v>847</v>
      </c>
      <c r="D603" s="3">
        <v>2</v>
      </c>
      <c r="E603" s="194" t="s">
        <v>44</v>
      </c>
      <c r="F603" s="179" t="s">
        <v>39</v>
      </c>
      <c r="G603" s="179">
        <v>44121611</v>
      </c>
      <c r="H603" s="49">
        <v>15000</v>
      </c>
      <c r="I603" s="188" t="s">
        <v>47</v>
      </c>
      <c r="J603" s="63">
        <v>45200</v>
      </c>
      <c r="K603" s="382">
        <v>350</v>
      </c>
      <c r="L603" s="182"/>
    </row>
    <row r="604" spans="1:12" ht="25.5" x14ac:dyDescent="0.2">
      <c r="A604" s="3">
        <v>652</v>
      </c>
      <c r="B604" s="179">
        <v>3220</v>
      </c>
      <c r="C604" s="187" t="s">
        <v>848</v>
      </c>
      <c r="D604" s="3">
        <v>4</v>
      </c>
      <c r="E604" s="194" t="s">
        <v>44</v>
      </c>
      <c r="F604" s="179" t="s">
        <v>39</v>
      </c>
      <c r="G604" s="179">
        <v>44121708</v>
      </c>
      <c r="H604" s="49">
        <v>10000</v>
      </c>
      <c r="I604" s="188" t="s">
        <v>47</v>
      </c>
      <c r="J604" s="63">
        <v>45200</v>
      </c>
      <c r="K604" s="382">
        <v>350</v>
      </c>
      <c r="L604" s="182"/>
    </row>
    <row r="605" spans="1:12" ht="25.5" x14ac:dyDescent="0.2">
      <c r="A605" s="3">
        <v>653</v>
      </c>
      <c r="B605" s="176">
        <v>3220</v>
      </c>
      <c r="C605" s="177" t="s">
        <v>849</v>
      </c>
      <c r="D605" s="61">
        <v>3</v>
      </c>
      <c r="E605" s="194" t="s">
        <v>44</v>
      </c>
      <c r="F605" s="179" t="s">
        <v>39</v>
      </c>
      <c r="G605" s="176">
        <v>44121904</v>
      </c>
      <c r="H605" s="30">
        <v>6000</v>
      </c>
      <c r="I605" s="191" t="s">
        <v>47</v>
      </c>
      <c r="J605" s="63">
        <v>45200</v>
      </c>
      <c r="K605" s="382">
        <v>350</v>
      </c>
      <c r="L605" s="180"/>
    </row>
    <row r="606" spans="1:12" ht="25.5" x14ac:dyDescent="0.2">
      <c r="A606" s="3">
        <v>654</v>
      </c>
      <c r="B606" s="179">
        <v>3220</v>
      </c>
      <c r="C606" s="187" t="s">
        <v>850</v>
      </c>
      <c r="D606" s="3">
        <v>8</v>
      </c>
      <c r="E606" s="194" t="s">
        <v>44</v>
      </c>
      <c r="F606" s="179" t="s">
        <v>39</v>
      </c>
      <c r="G606" s="179">
        <v>27111501</v>
      </c>
      <c r="H606" s="49">
        <v>21000</v>
      </c>
      <c r="I606" s="188" t="s">
        <v>47</v>
      </c>
      <c r="J606" s="63">
        <v>45200</v>
      </c>
      <c r="K606" s="382">
        <v>350</v>
      </c>
      <c r="L606" s="182"/>
    </row>
    <row r="607" spans="1:12" ht="38.25" x14ac:dyDescent="0.2">
      <c r="A607" s="3">
        <v>1244</v>
      </c>
      <c r="B607" s="176">
        <v>3210</v>
      </c>
      <c r="C607" s="216" t="s">
        <v>1900</v>
      </c>
      <c r="D607" s="61">
        <v>10</v>
      </c>
      <c r="E607" s="194" t="s">
        <v>44</v>
      </c>
      <c r="F607" s="3" t="s">
        <v>39</v>
      </c>
      <c r="G607" s="61">
        <v>44111912</v>
      </c>
      <c r="H607" s="183">
        <v>56500</v>
      </c>
      <c r="I607" s="176" t="s">
        <v>1901</v>
      </c>
      <c r="J607" s="63">
        <v>44958</v>
      </c>
      <c r="K607" s="382">
        <v>350</v>
      </c>
      <c r="L607" s="180" t="s">
        <v>1709</v>
      </c>
    </row>
    <row r="608" spans="1:12" ht="38.25" x14ac:dyDescent="0.2">
      <c r="A608" s="3">
        <v>1245</v>
      </c>
      <c r="B608" s="176">
        <v>3210</v>
      </c>
      <c r="C608" s="216" t="s">
        <v>1902</v>
      </c>
      <c r="D608" s="61">
        <v>20</v>
      </c>
      <c r="E608" s="194" t="s">
        <v>44</v>
      </c>
      <c r="F608" s="3" t="s">
        <v>39</v>
      </c>
      <c r="G608" s="61"/>
      <c r="H608" s="183">
        <v>22600</v>
      </c>
      <c r="I608" s="176" t="s">
        <v>1901</v>
      </c>
      <c r="J608" s="63">
        <v>44958</v>
      </c>
      <c r="K608" s="382">
        <v>350</v>
      </c>
      <c r="L608" s="180" t="s">
        <v>1709</v>
      </c>
    </row>
    <row r="609" spans="1:12" ht="38.25" x14ac:dyDescent="0.2">
      <c r="A609" s="3">
        <v>1246</v>
      </c>
      <c r="B609" s="176">
        <v>3210</v>
      </c>
      <c r="C609" s="216" t="s">
        <v>1903</v>
      </c>
      <c r="D609" s="61">
        <v>10</v>
      </c>
      <c r="E609" s="194" t="s">
        <v>44</v>
      </c>
      <c r="F609" s="3" t="s">
        <v>39</v>
      </c>
      <c r="G609" s="61"/>
      <c r="H609" s="183">
        <v>6780</v>
      </c>
      <c r="I609" s="176" t="s">
        <v>1901</v>
      </c>
      <c r="J609" s="63">
        <v>44958</v>
      </c>
      <c r="K609" s="382">
        <v>350</v>
      </c>
      <c r="L609" s="180" t="s">
        <v>1709</v>
      </c>
    </row>
    <row r="610" spans="1:12" ht="38.25" x14ac:dyDescent="0.2">
      <c r="A610" s="3">
        <v>1247</v>
      </c>
      <c r="B610" s="176">
        <v>3210</v>
      </c>
      <c r="C610" s="216" t="s">
        <v>1904</v>
      </c>
      <c r="D610" s="61">
        <v>12</v>
      </c>
      <c r="E610" s="194" t="s">
        <v>44</v>
      </c>
      <c r="F610" s="3" t="s">
        <v>39</v>
      </c>
      <c r="G610" s="179">
        <v>44121708</v>
      </c>
      <c r="H610" s="183">
        <v>13560</v>
      </c>
      <c r="I610" s="176" t="s">
        <v>1901</v>
      </c>
      <c r="J610" s="63">
        <v>44958</v>
      </c>
      <c r="K610" s="382">
        <v>350</v>
      </c>
      <c r="L610" s="180" t="s">
        <v>1709</v>
      </c>
    </row>
    <row r="611" spans="1:12" ht="38.25" x14ac:dyDescent="0.2">
      <c r="A611" s="3">
        <v>1248</v>
      </c>
      <c r="B611" s="176">
        <v>3210</v>
      </c>
      <c r="C611" s="216" t="s">
        <v>1905</v>
      </c>
      <c r="D611" s="61">
        <v>12</v>
      </c>
      <c r="E611" s="194" t="s">
        <v>44</v>
      </c>
      <c r="F611" s="3" t="s">
        <v>39</v>
      </c>
      <c r="G611" s="179">
        <v>44121708</v>
      </c>
      <c r="H611" s="183">
        <v>13560</v>
      </c>
      <c r="I611" s="176" t="s">
        <v>1901</v>
      </c>
      <c r="J611" s="63">
        <v>44958</v>
      </c>
      <c r="K611" s="382">
        <v>350</v>
      </c>
      <c r="L611" s="180" t="s">
        <v>1709</v>
      </c>
    </row>
    <row r="612" spans="1:12" ht="38.25" x14ac:dyDescent="0.2">
      <c r="A612" s="3">
        <v>1249</v>
      </c>
      <c r="B612" s="176">
        <v>3210</v>
      </c>
      <c r="C612" s="216" t="s">
        <v>1906</v>
      </c>
      <c r="D612" s="61">
        <v>12</v>
      </c>
      <c r="E612" s="194" t="s">
        <v>44</v>
      </c>
      <c r="F612" s="3" t="s">
        <v>39</v>
      </c>
      <c r="G612" s="179">
        <v>44121708</v>
      </c>
      <c r="H612" s="183">
        <v>13560</v>
      </c>
      <c r="I612" s="176" t="s">
        <v>1901</v>
      </c>
      <c r="J612" s="63">
        <v>44958</v>
      </c>
      <c r="K612" s="382">
        <v>350</v>
      </c>
      <c r="L612" s="180" t="s">
        <v>1709</v>
      </c>
    </row>
    <row r="613" spans="1:12" ht="38.25" x14ac:dyDescent="0.2">
      <c r="A613" s="3">
        <v>1250</v>
      </c>
      <c r="B613" s="176">
        <v>3210</v>
      </c>
      <c r="C613" s="216" t="s">
        <v>1907</v>
      </c>
      <c r="D613" s="61">
        <v>20</v>
      </c>
      <c r="E613" s="194" t="s">
        <v>44</v>
      </c>
      <c r="F613" s="3" t="s">
        <v>39</v>
      </c>
      <c r="G613" s="61">
        <v>44121802</v>
      </c>
      <c r="H613" s="183">
        <v>22600</v>
      </c>
      <c r="I613" s="176" t="s">
        <v>1901</v>
      </c>
      <c r="J613" s="63">
        <v>44958</v>
      </c>
      <c r="K613" s="382">
        <v>350</v>
      </c>
      <c r="L613" s="180" t="s">
        <v>1709</v>
      </c>
    </row>
    <row r="614" spans="1:12" ht="38.25" x14ac:dyDescent="0.2">
      <c r="A614" s="3">
        <v>1251</v>
      </c>
      <c r="B614" s="176">
        <v>3210</v>
      </c>
      <c r="C614" s="216" t="s">
        <v>1908</v>
      </c>
      <c r="D614" s="61">
        <v>2</v>
      </c>
      <c r="E614" s="194" t="s">
        <v>44</v>
      </c>
      <c r="F614" s="3" t="s">
        <v>39</v>
      </c>
      <c r="G614" s="61"/>
      <c r="H614" s="183">
        <v>6780</v>
      </c>
      <c r="I614" s="176" t="s">
        <v>1901</v>
      </c>
      <c r="J614" s="63">
        <v>44958</v>
      </c>
      <c r="K614" s="382">
        <v>350</v>
      </c>
      <c r="L614" s="180" t="s">
        <v>1709</v>
      </c>
    </row>
    <row r="615" spans="1:12" ht="38.25" x14ac:dyDescent="0.2">
      <c r="A615" s="3">
        <v>1252</v>
      </c>
      <c r="B615" s="176">
        <v>3210</v>
      </c>
      <c r="C615" s="216" t="s">
        <v>1909</v>
      </c>
      <c r="D615" s="61">
        <v>20</v>
      </c>
      <c r="E615" s="194" t="s">
        <v>44</v>
      </c>
      <c r="F615" s="3" t="s">
        <v>39</v>
      </c>
      <c r="G615" s="61"/>
      <c r="H615" s="183">
        <v>158200</v>
      </c>
      <c r="I615" s="176" t="s">
        <v>1901</v>
      </c>
      <c r="J615" s="63">
        <v>44958</v>
      </c>
      <c r="K615" s="382">
        <v>350</v>
      </c>
      <c r="L615" s="180" t="s">
        <v>1709</v>
      </c>
    </row>
    <row r="616" spans="1:12" ht="38.25" x14ac:dyDescent="0.2">
      <c r="A616" s="3">
        <v>1253</v>
      </c>
      <c r="B616" s="176">
        <v>3210</v>
      </c>
      <c r="C616" s="216" t="s">
        <v>1910</v>
      </c>
      <c r="D616" s="61">
        <v>6</v>
      </c>
      <c r="E616" s="194" t="s">
        <v>44</v>
      </c>
      <c r="F616" s="3" t="s">
        <v>39</v>
      </c>
      <c r="G616" s="179">
        <v>60121525</v>
      </c>
      <c r="H616" s="183">
        <v>13560</v>
      </c>
      <c r="I616" s="176" t="s">
        <v>1901</v>
      </c>
      <c r="J616" s="63">
        <v>44958</v>
      </c>
      <c r="K616" s="382">
        <v>350</v>
      </c>
      <c r="L616" s="180" t="s">
        <v>1709</v>
      </c>
    </row>
    <row r="617" spans="1:12" ht="38.25" x14ac:dyDescent="0.2">
      <c r="A617" s="3">
        <v>1254</v>
      </c>
      <c r="B617" s="176">
        <v>3210</v>
      </c>
      <c r="C617" s="216" t="s">
        <v>1911</v>
      </c>
      <c r="D617" s="61">
        <v>8</v>
      </c>
      <c r="E617" s="194" t="s">
        <v>44</v>
      </c>
      <c r="F617" s="3" t="s">
        <v>39</v>
      </c>
      <c r="G617" s="179">
        <v>60121525</v>
      </c>
      <c r="H617" s="183">
        <v>18080</v>
      </c>
      <c r="I617" s="176" t="s">
        <v>1901</v>
      </c>
      <c r="J617" s="63">
        <v>44958</v>
      </c>
      <c r="K617" s="382">
        <v>350</v>
      </c>
      <c r="L617" s="180" t="s">
        <v>1709</v>
      </c>
    </row>
    <row r="618" spans="1:12" ht="38.25" x14ac:dyDescent="0.2">
      <c r="A618" s="3">
        <v>1255</v>
      </c>
      <c r="B618" s="176">
        <v>3210</v>
      </c>
      <c r="C618" s="216" t="s">
        <v>1912</v>
      </c>
      <c r="D618" s="61">
        <v>5</v>
      </c>
      <c r="E618" s="194" t="s">
        <v>44</v>
      </c>
      <c r="F618" s="3" t="s">
        <v>39</v>
      </c>
      <c r="G618" s="179">
        <v>60121525</v>
      </c>
      <c r="H618" s="183">
        <v>11300</v>
      </c>
      <c r="I618" s="176" t="s">
        <v>1901</v>
      </c>
      <c r="J618" s="63">
        <v>44958</v>
      </c>
      <c r="K618" s="382">
        <v>350</v>
      </c>
      <c r="L618" s="180" t="s">
        <v>1709</v>
      </c>
    </row>
    <row r="619" spans="1:12" ht="38.25" x14ac:dyDescent="0.2">
      <c r="A619" s="3">
        <v>1256</v>
      </c>
      <c r="B619" s="176">
        <v>3210</v>
      </c>
      <c r="C619" s="216" t="s">
        <v>1913</v>
      </c>
      <c r="D619" s="61">
        <v>8</v>
      </c>
      <c r="E619" s="194" t="s">
        <v>44</v>
      </c>
      <c r="F619" s="3" t="s">
        <v>39</v>
      </c>
      <c r="G619" s="61">
        <v>44121706</v>
      </c>
      <c r="H619" s="183">
        <v>18080</v>
      </c>
      <c r="I619" s="176" t="s">
        <v>1901</v>
      </c>
      <c r="J619" s="63">
        <v>44958</v>
      </c>
      <c r="K619" s="382">
        <v>350</v>
      </c>
      <c r="L619" s="180" t="s">
        <v>1709</v>
      </c>
    </row>
    <row r="620" spans="1:12" ht="38.25" x14ac:dyDescent="0.2">
      <c r="A620" s="3">
        <v>1257</v>
      </c>
      <c r="B620" s="176">
        <v>3210</v>
      </c>
      <c r="C620" s="216" t="s">
        <v>1914</v>
      </c>
      <c r="D620" s="61">
        <v>2</v>
      </c>
      <c r="E620" s="194" t="s">
        <v>44</v>
      </c>
      <c r="F620" s="3" t="s">
        <v>39</v>
      </c>
      <c r="G620" s="61"/>
      <c r="H620" s="183">
        <v>13560</v>
      </c>
      <c r="I620" s="176" t="s">
        <v>1901</v>
      </c>
      <c r="J620" s="63">
        <v>44958</v>
      </c>
      <c r="K620" s="382">
        <v>350</v>
      </c>
      <c r="L620" s="180" t="s">
        <v>1709</v>
      </c>
    </row>
    <row r="621" spans="1:12" ht="38.25" x14ac:dyDescent="0.2">
      <c r="A621" s="3">
        <v>1258</v>
      </c>
      <c r="B621" s="176">
        <v>3210</v>
      </c>
      <c r="C621" s="216" t="s">
        <v>1915</v>
      </c>
      <c r="D621" s="61">
        <v>2</v>
      </c>
      <c r="E621" s="194" t="s">
        <v>44</v>
      </c>
      <c r="F621" s="3" t="s">
        <v>39</v>
      </c>
      <c r="G621" s="61">
        <v>44121804</v>
      </c>
      <c r="H621" s="183">
        <v>13560</v>
      </c>
      <c r="I621" s="176" t="s">
        <v>1901</v>
      </c>
      <c r="J621" s="63">
        <v>44958</v>
      </c>
      <c r="K621" s="382">
        <v>350</v>
      </c>
      <c r="L621" s="180" t="s">
        <v>1709</v>
      </c>
    </row>
    <row r="622" spans="1:12" ht="38.25" x14ac:dyDescent="0.2">
      <c r="A622" s="3">
        <v>1259</v>
      </c>
      <c r="B622" s="176">
        <v>3210</v>
      </c>
      <c r="C622" s="216" t="s">
        <v>1916</v>
      </c>
      <c r="D622" s="61">
        <v>60</v>
      </c>
      <c r="E622" s="194" t="s">
        <v>44</v>
      </c>
      <c r="F622" s="3" t="s">
        <v>39</v>
      </c>
      <c r="G622" s="61"/>
      <c r="H622" s="183">
        <v>135600</v>
      </c>
      <c r="I622" s="176" t="s">
        <v>1901</v>
      </c>
      <c r="J622" s="63">
        <v>44958</v>
      </c>
      <c r="K622" s="382">
        <v>350</v>
      </c>
      <c r="L622" s="180" t="s">
        <v>1709</v>
      </c>
    </row>
    <row r="623" spans="1:12" ht="38.25" x14ac:dyDescent="0.2">
      <c r="A623" s="3">
        <v>1260</v>
      </c>
      <c r="B623" s="176">
        <v>3210</v>
      </c>
      <c r="C623" s="216" t="s">
        <v>1917</v>
      </c>
      <c r="D623" s="61">
        <v>60</v>
      </c>
      <c r="E623" s="194" t="s">
        <v>44</v>
      </c>
      <c r="F623" s="3" t="s">
        <v>39</v>
      </c>
      <c r="G623" s="179">
        <v>44122107</v>
      </c>
      <c r="H623" s="183">
        <v>81360</v>
      </c>
      <c r="I623" s="176" t="s">
        <v>1901</v>
      </c>
      <c r="J623" s="63">
        <v>44958</v>
      </c>
      <c r="K623" s="382">
        <v>350</v>
      </c>
      <c r="L623" s="180" t="s">
        <v>1709</v>
      </c>
    </row>
    <row r="624" spans="1:12" ht="38.25" x14ac:dyDescent="0.2">
      <c r="A624" s="3">
        <v>1261</v>
      </c>
      <c r="B624" s="176">
        <v>3210</v>
      </c>
      <c r="C624" s="216" t="s">
        <v>1918</v>
      </c>
      <c r="D624" s="61">
        <v>10</v>
      </c>
      <c r="E624" s="194" t="s">
        <v>44</v>
      </c>
      <c r="F624" s="3" t="s">
        <v>39</v>
      </c>
      <c r="G624" s="61">
        <v>44121618</v>
      </c>
      <c r="H624" s="183">
        <v>13560</v>
      </c>
      <c r="I624" s="176" t="s">
        <v>1901</v>
      </c>
      <c r="J624" s="63">
        <v>44958</v>
      </c>
      <c r="K624" s="382">
        <v>350</v>
      </c>
      <c r="L624" s="180" t="s">
        <v>1709</v>
      </c>
    </row>
    <row r="625" spans="1:12" ht="38.25" x14ac:dyDescent="0.2">
      <c r="A625" s="3">
        <v>1262</v>
      </c>
      <c r="B625" s="176">
        <v>3210</v>
      </c>
      <c r="C625" s="216" t="s">
        <v>1919</v>
      </c>
      <c r="D625" s="61">
        <v>4</v>
      </c>
      <c r="E625" s="194" t="s">
        <v>44</v>
      </c>
      <c r="F625" s="3" t="s">
        <v>39</v>
      </c>
      <c r="G625" s="179">
        <v>55121616</v>
      </c>
      <c r="H625" s="183">
        <v>6780</v>
      </c>
      <c r="I625" s="176" t="s">
        <v>1901</v>
      </c>
      <c r="J625" s="63">
        <v>44958</v>
      </c>
      <c r="K625" s="382">
        <v>350</v>
      </c>
      <c r="L625" s="180" t="s">
        <v>1709</v>
      </c>
    </row>
    <row r="626" spans="1:12" ht="38.25" x14ac:dyDescent="0.2">
      <c r="A626" s="3">
        <v>1263</v>
      </c>
      <c r="B626" s="176">
        <v>3210</v>
      </c>
      <c r="C626" s="216" t="s">
        <v>1920</v>
      </c>
      <c r="D626" s="61">
        <v>10</v>
      </c>
      <c r="E626" s="194" t="s">
        <v>44</v>
      </c>
      <c r="F626" s="3" t="s">
        <v>39</v>
      </c>
      <c r="G626" s="179">
        <v>44121708</v>
      </c>
      <c r="H626" s="183">
        <v>16950</v>
      </c>
      <c r="I626" s="176" t="s">
        <v>1901</v>
      </c>
      <c r="J626" s="63">
        <v>44958</v>
      </c>
      <c r="K626" s="382">
        <v>350</v>
      </c>
      <c r="L626" s="180" t="s">
        <v>1709</v>
      </c>
    </row>
    <row r="627" spans="1:12" ht="38.25" x14ac:dyDescent="0.2">
      <c r="A627" s="3">
        <v>1264</v>
      </c>
      <c r="B627" s="176">
        <v>3210</v>
      </c>
      <c r="C627" s="216" t="s">
        <v>1921</v>
      </c>
      <c r="D627" s="61">
        <v>10</v>
      </c>
      <c r="E627" s="194" t="s">
        <v>44</v>
      </c>
      <c r="F627" s="3" t="s">
        <v>39</v>
      </c>
      <c r="G627" s="179">
        <v>44121708</v>
      </c>
      <c r="H627" s="183">
        <v>16950</v>
      </c>
      <c r="I627" s="176" t="s">
        <v>1901</v>
      </c>
      <c r="J627" s="63">
        <v>44958</v>
      </c>
      <c r="K627" s="382">
        <v>350</v>
      </c>
      <c r="L627" s="180" t="s">
        <v>1709</v>
      </c>
    </row>
    <row r="628" spans="1:12" ht="38.25" x14ac:dyDescent="0.2">
      <c r="A628" s="3">
        <v>1265</v>
      </c>
      <c r="B628" s="176">
        <v>3210</v>
      </c>
      <c r="C628" s="216" t="s">
        <v>1922</v>
      </c>
      <c r="D628" s="61">
        <v>10</v>
      </c>
      <c r="E628" s="194" t="s">
        <v>44</v>
      </c>
      <c r="F628" s="3" t="s">
        <v>39</v>
      </c>
      <c r="G628" s="179">
        <v>44121708</v>
      </c>
      <c r="H628" s="183">
        <v>16950</v>
      </c>
      <c r="I628" s="176" t="s">
        <v>1901</v>
      </c>
      <c r="J628" s="63">
        <v>44958</v>
      </c>
      <c r="K628" s="382">
        <v>350</v>
      </c>
      <c r="L628" s="180" t="s">
        <v>1709</v>
      </c>
    </row>
    <row r="629" spans="1:12" ht="38.25" x14ac:dyDescent="0.2">
      <c r="A629" s="3">
        <v>1266</v>
      </c>
      <c r="B629" s="176">
        <v>3210</v>
      </c>
      <c r="C629" s="216" t="s">
        <v>1923</v>
      </c>
      <c r="D629" s="61">
        <v>10</v>
      </c>
      <c r="E629" s="194" t="s">
        <v>44</v>
      </c>
      <c r="F629" s="3" t="s">
        <v>39</v>
      </c>
      <c r="G629" s="179">
        <v>44121708</v>
      </c>
      <c r="H629" s="183">
        <v>16950</v>
      </c>
      <c r="I629" s="176" t="s">
        <v>1901</v>
      </c>
      <c r="J629" s="63">
        <v>44958</v>
      </c>
      <c r="K629" s="382">
        <v>350</v>
      </c>
      <c r="L629" s="180" t="s">
        <v>1709</v>
      </c>
    </row>
    <row r="630" spans="1:12" ht="38.25" x14ac:dyDescent="0.2">
      <c r="A630" s="3">
        <v>1267</v>
      </c>
      <c r="B630" s="176">
        <v>3210</v>
      </c>
      <c r="C630" s="216" t="s">
        <v>1924</v>
      </c>
      <c r="D630" s="61">
        <v>10</v>
      </c>
      <c r="E630" s="194" t="s">
        <v>44</v>
      </c>
      <c r="F630" s="3" t="s">
        <v>39</v>
      </c>
      <c r="G630" s="179">
        <v>44121708</v>
      </c>
      <c r="H630" s="183">
        <v>16950</v>
      </c>
      <c r="I630" s="176" t="s">
        <v>1901</v>
      </c>
      <c r="J630" s="63">
        <v>44958</v>
      </c>
      <c r="K630" s="382">
        <v>350</v>
      </c>
      <c r="L630" s="180" t="s">
        <v>1709</v>
      </c>
    </row>
    <row r="631" spans="1:12" ht="38.25" x14ac:dyDescent="0.2">
      <c r="A631" s="3">
        <v>1268</v>
      </c>
      <c r="B631" s="176">
        <v>3210</v>
      </c>
      <c r="C631" s="216" t="s">
        <v>1925</v>
      </c>
      <c r="D631" s="61">
        <v>10</v>
      </c>
      <c r="E631" s="194" t="s">
        <v>44</v>
      </c>
      <c r="F631" s="3" t="s">
        <v>39</v>
      </c>
      <c r="G631" s="179">
        <v>44121708</v>
      </c>
      <c r="H631" s="183">
        <v>16950</v>
      </c>
      <c r="I631" s="176" t="s">
        <v>1901</v>
      </c>
      <c r="J631" s="63">
        <v>44958</v>
      </c>
      <c r="K631" s="382">
        <v>350</v>
      </c>
      <c r="L631" s="180" t="s">
        <v>1709</v>
      </c>
    </row>
    <row r="632" spans="1:12" ht="38.25" x14ac:dyDescent="0.2">
      <c r="A632" s="3">
        <v>1269</v>
      </c>
      <c r="B632" s="176">
        <v>3210</v>
      </c>
      <c r="C632" s="216" t="s">
        <v>1926</v>
      </c>
      <c r="D632" s="61">
        <v>10</v>
      </c>
      <c r="E632" s="194" t="s">
        <v>44</v>
      </c>
      <c r="F632" s="3" t="s">
        <v>39</v>
      </c>
      <c r="G632" s="179">
        <v>44121708</v>
      </c>
      <c r="H632" s="183">
        <v>16950</v>
      </c>
      <c r="I632" s="176" t="s">
        <v>1901</v>
      </c>
      <c r="J632" s="63">
        <v>44958</v>
      </c>
      <c r="K632" s="382">
        <v>350</v>
      </c>
      <c r="L632" s="180" t="s">
        <v>1709</v>
      </c>
    </row>
    <row r="633" spans="1:12" ht="38.25" x14ac:dyDescent="0.2">
      <c r="A633" s="3">
        <v>1270</v>
      </c>
      <c r="B633" s="176">
        <v>3210</v>
      </c>
      <c r="C633" s="216" t="s">
        <v>1927</v>
      </c>
      <c r="D633" s="61">
        <v>10</v>
      </c>
      <c r="E633" s="194" t="s">
        <v>44</v>
      </c>
      <c r="F633" s="3" t="s">
        <v>39</v>
      </c>
      <c r="G633" s="179">
        <v>44121708</v>
      </c>
      <c r="H633" s="183">
        <v>16950</v>
      </c>
      <c r="I633" s="176" t="s">
        <v>1901</v>
      </c>
      <c r="J633" s="63">
        <v>44958</v>
      </c>
      <c r="K633" s="382">
        <v>350</v>
      </c>
      <c r="L633" s="180" t="s">
        <v>1709</v>
      </c>
    </row>
    <row r="634" spans="1:12" ht="38.25" x14ac:dyDescent="0.2">
      <c r="A634" s="3">
        <v>1271</v>
      </c>
      <c r="B634" s="176">
        <v>3210</v>
      </c>
      <c r="C634" s="216" t="s">
        <v>1928</v>
      </c>
      <c r="D634" s="61">
        <v>8</v>
      </c>
      <c r="E634" s="194" t="s">
        <v>44</v>
      </c>
      <c r="F634" s="3" t="s">
        <v>39</v>
      </c>
      <c r="G634" s="61">
        <v>41111604</v>
      </c>
      <c r="H634" s="183">
        <v>15368</v>
      </c>
      <c r="I634" s="176" t="s">
        <v>1901</v>
      </c>
      <c r="J634" s="63">
        <v>44958</v>
      </c>
      <c r="K634" s="382">
        <v>350</v>
      </c>
      <c r="L634" s="180" t="s">
        <v>1709</v>
      </c>
    </row>
    <row r="635" spans="1:12" ht="38.25" x14ac:dyDescent="0.2">
      <c r="A635" s="3">
        <v>1272</v>
      </c>
      <c r="B635" s="176">
        <v>3210</v>
      </c>
      <c r="C635" s="216" t="s">
        <v>1929</v>
      </c>
      <c r="D635" s="61">
        <v>20</v>
      </c>
      <c r="E635" s="194" t="s">
        <v>44</v>
      </c>
      <c r="F635" s="3" t="s">
        <v>39</v>
      </c>
      <c r="G635" s="34">
        <v>44122011</v>
      </c>
      <c r="H635" s="183">
        <v>226000</v>
      </c>
      <c r="I635" s="176" t="s">
        <v>1901</v>
      </c>
      <c r="J635" s="63">
        <v>44958</v>
      </c>
      <c r="K635" s="382">
        <v>350</v>
      </c>
      <c r="L635" s="180" t="s">
        <v>1709</v>
      </c>
    </row>
    <row r="636" spans="1:12" ht="38.25" x14ac:dyDescent="0.2">
      <c r="A636" s="3">
        <v>1273</v>
      </c>
      <c r="B636" s="176">
        <v>3210</v>
      </c>
      <c r="C636" s="216" t="s">
        <v>1930</v>
      </c>
      <c r="D636" s="61">
        <v>4</v>
      </c>
      <c r="E636" s="194" t="s">
        <v>44</v>
      </c>
      <c r="F636" s="3" t="s">
        <v>39</v>
      </c>
      <c r="G636" s="34">
        <v>44122011</v>
      </c>
      <c r="H636" s="183">
        <v>45200</v>
      </c>
      <c r="I636" s="176" t="s">
        <v>1901</v>
      </c>
      <c r="J636" s="63">
        <v>44958</v>
      </c>
      <c r="K636" s="382">
        <v>350</v>
      </c>
      <c r="L636" s="180" t="s">
        <v>1709</v>
      </c>
    </row>
    <row r="637" spans="1:12" ht="38.25" x14ac:dyDescent="0.2">
      <c r="A637" s="3">
        <v>1274</v>
      </c>
      <c r="B637" s="176">
        <v>3210</v>
      </c>
      <c r="C637" s="216" t="s">
        <v>1931</v>
      </c>
      <c r="D637" s="61">
        <v>4</v>
      </c>
      <c r="E637" s="194" t="s">
        <v>44</v>
      </c>
      <c r="F637" s="3" t="s">
        <v>39</v>
      </c>
      <c r="G637" s="179">
        <v>44121615</v>
      </c>
      <c r="H637" s="183">
        <v>40680</v>
      </c>
      <c r="I637" s="176" t="s">
        <v>1901</v>
      </c>
      <c r="J637" s="63">
        <v>44958</v>
      </c>
      <c r="K637" s="382">
        <v>350</v>
      </c>
      <c r="L637" s="180" t="s">
        <v>1709</v>
      </c>
    </row>
    <row r="638" spans="1:12" ht="38.25" x14ac:dyDescent="0.2">
      <c r="A638" s="3">
        <v>1275</v>
      </c>
      <c r="B638" s="176">
        <v>3210</v>
      </c>
      <c r="C638" s="216" t="s">
        <v>1932</v>
      </c>
      <c r="D638" s="61">
        <v>6</v>
      </c>
      <c r="E638" s="194" t="s">
        <v>44</v>
      </c>
      <c r="F638" s="3" t="s">
        <v>39</v>
      </c>
      <c r="G638" s="179">
        <v>44121634</v>
      </c>
      <c r="H638" s="183">
        <v>20340</v>
      </c>
      <c r="I638" s="176" t="s">
        <v>1901</v>
      </c>
      <c r="J638" s="63">
        <v>44958</v>
      </c>
      <c r="K638" s="382">
        <v>350</v>
      </c>
      <c r="L638" s="180" t="s">
        <v>1709</v>
      </c>
    </row>
    <row r="639" spans="1:12" ht="38.25" x14ac:dyDescent="0.2">
      <c r="A639" s="3">
        <v>1276</v>
      </c>
      <c r="B639" s="176">
        <v>3210</v>
      </c>
      <c r="C639" s="216" t="s">
        <v>1933</v>
      </c>
      <c r="D639" s="61">
        <v>10</v>
      </c>
      <c r="E639" s="194" t="s">
        <v>44</v>
      </c>
      <c r="F639" s="3" t="s">
        <v>39</v>
      </c>
      <c r="G639" s="61">
        <v>42192211</v>
      </c>
      <c r="H639" s="183">
        <v>33900</v>
      </c>
      <c r="I639" s="176" t="s">
        <v>1901</v>
      </c>
      <c r="J639" s="63">
        <v>44958</v>
      </c>
      <c r="K639" s="382">
        <v>350</v>
      </c>
      <c r="L639" s="180" t="s">
        <v>1709</v>
      </c>
    </row>
    <row r="640" spans="1:12" ht="38.25" x14ac:dyDescent="0.2">
      <c r="A640" s="3">
        <v>1277</v>
      </c>
      <c r="B640" s="176">
        <v>3210</v>
      </c>
      <c r="C640" s="216" t="s">
        <v>1934</v>
      </c>
      <c r="D640" s="61">
        <v>20</v>
      </c>
      <c r="E640" s="194" t="s">
        <v>44</v>
      </c>
      <c r="F640" s="3" t="s">
        <v>39</v>
      </c>
      <c r="G640" s="179">
        <v>44122118</v>
      </c>
      <c r="H640" s="183">
        <v>67800</v>
      </c>
      <c r="I640" s="176" t="s">
        <v>1901</v>
      </c>
      <c r="J640" s="63">
        <v>44958</v>
      </c>
      <c r="K640" s="382">
        <v>350</v>
      </c>
      <c r="L640" s="180" t="s">
        <v>1709</v>
      </c>
    </row>
    <row r="641" spans="1:12" ht="38.25" x14ac:dyDescent="0.2">
      <c r="A641" s="3">
        <v>1278</v>
      </c>
      <c r="B641" s="176">
        <v>3210</v>
      </c>
      <c r="C641" s="216" t="s">
        <v>1935</v>
      </c>
      <c r="D641" s="61">
        <v>2</v>
      </c>
      <c r="E641" s="194" t="s">
        <v>44</v>
      </c>
      <c r="F641" s="3" t="s">
        <v>39</v>
      </c>
      <c r="G641" s="61">
        <v>60121411</v>
      </c>
      <c r="H641" s="183">
        <v>36160</v>
      </c>
      <c r="I641" s="176" t="s">
        <v>1901</v>
      </c>
      <c r="J641" s="63">
        <v>44958</v>
      </c>
      <c r="K641" s="382">
        <v>350</v>
      </c>
      <c r="L641" s="180" t="s">
        <v>1709</v>
      </c>
    </row>
    <row r="642" spans="1:12" ht="38.25" x14ac:dyDescent="0.2">
      <c r="A642" s="3">
        <v>1279</v>
      </c>
      <c r="B642" s="176">
        <v>3210</v>
      </c>
      <c r="C642" s="216" t="s">
        <v>1936</v>
      </c>
      <c r="D642" s="61">
        <v>20</v>
      </c>
      <c r="E642" s="194" t="s">
        <v>44</v>
      </c>
      <c r="F642" s="3" t="s">
        <v>39</v>
      </c>
      <c r="G642" s="61">
        <v>141115</v>
      </c>
      <c r="H642" s="183">
        <v>22600</v>
      </c>
      <c r="I642" s="176" t="s">
        <v>1901</v>
      </c>
      <c r="J642" s="63">
        <v>44958</v>
      </c>
      <c r="K642" s="382">
        <v>350</v>
      </c>
      <c r="L642" s="180" t="s">
        <v>1709</v>
      </c>
    </row>
    <row r="643" spans="1:12" ht="38.25" x14ac:dyDescent="0.2">
      <c r="A643" s="3">
        <v>1280</v>
      </c>
      <c r="B643" s="176">
        <v>3210</v>
      </c>
      <c r="C643" s="216" t="s">
        <v>1937</v>
      </c>
      <c r="D643" s="61">
        <v>4</v>
      </c>
      <c r="E643" s="194" t="s">
        <v>44</v>
      </c>
      <c r="F643" s="3" t="s">
        <v>39</v>
      </c>
      <c r="G643" s="179">
        <v>44122104</v>
      </c>
      <c r="H643" s="183">
        <v>2712</v>
      </c>
      <c r="I643" s="176" t="s">
        <v>1901</v>
      </c>
      <c r="J643" s="63">
        <v>44958</v>
      </c>
      <c r="K643" s="382">
        <v>350</v>
      </c>
      <c r="L643" s="180" t="s">
        <v>1709</v>
      </c>
    </row>
    <row r="644" spans="1:12" ht="38.25" x14ac:dyDescent="0.2">
      <c r="A644" s="3">
        <v>1281</v>
      </c>
      <c r="B644" s="61">
        <v>3210</v>
      </c>
      <c r="C644" s="216" t="s">
        <v>1938</v>
      </c>
      <c r="D644" s="61">
        <v>4</v>
      </c>
      <c r="E644" s="194" t="s">
        <v>44</v>
      </c>
      <c r="F644" s="3" t="s">
        <v>39</v>
      </c>
      <c r="G644" s="179">
        <v>44122104</v>
      </c>
      <c r="H644" s="221">
        <v>4520</v>
      </c>
      <c r="I644" s="61" t="s">
        <v>1901</v>
      </c>
      <c r="J644" s="63">
        <v>44958</v>
      </c>
      <c r="K644" s="382">
        <v>350</v>
      </c>
      <c r="L644" s="180" t="s">
        <v>1709</v>
      </c>
    </row>
    <row r="645" spans="1:12" ht="38.25" x14ac:dyDescent="0.2">
      <c r="A645" s="3">
        <v>1282</v>
      </c>
      <c r="B645" s="61">
        <v>3210</v>
      </c>
      <c r="C645" s="216" t="s">
        <v>1939</v>
      </c>
      <c r="D645" s="61">
        <v>6</v>
      </c>
      <c r="E645" s="194" t="s">
        <v>44</v>
      </c>
      <c r="F645" s="3" t="s">
        <v>39</v>
      </c>
      <c r="G645" s="179">
        <v>55121616</v>
      </c>
      <c r="H645" s="221">
        <v>10170</v>
      </c>
      <c r="I645" s="61" t="s">
        <v>1901</v>
      </c>
      <c r="J645" s="63">
        <v>44958</v>
      </c>
      <c r="K645" s="382">
        <v>350</v>
      </c>
      <c r="L645" s="180" t="s">
        <v>1709</v>
      </c>
    </row>
    <row r="646" spans="1:12" ht="38.25" x14ac:dyDescent="0.2">
      <c r="A646" s="3">
        <v>1283</v>
      </c>
      <c r="B646" s="61">
        <v>3210</v>
      </c>
      <c r="C646" s="216" t="s">
        <v>1940</v>
      </c>
      <c r="D646" s="61">
        <v>10</v>
      </c>
      <c r="E646" s="194" t="s">
        <v>44</v>
      </c>
      <c r="F646" s="3" t="s">
        <v>39</v>
      </c>
      <c r="G646" s="179">
        <v>55121616</v>
      </c>
      <c r="H646" s="221">
        <v>13560</v>
      </c>
      <c r="I646" s="61" t="s">
        <v>1901</v>
      </c>
      <c r="J646" s="63">
        <v>44958</v>
      </c>
      <c r="K646" s="382">
        <v>350</v>
      </c>
      <c r="L646" s="180" t="s">
        <v>1709</v>
      </c>
    </row>
    <row r="647" spans="1:12" ht="38.25" x14ac:dyDescent="0.2">
      <c r="A647" s="3">
        <v>1284</v>
      </c>
      <c r="B647" s="61">
        <v>3210</v>
      </c>
      <c r="C647" s="216" t="s">
        <v>1941</v>
      </c>
      <c r="D647" s="61">
        <v>2</v>
      </c>
      <c r="E647" s="194" t="s">
        <v>44</v>
      </c>
      <c r="F647" s="3" t="s">
        <v>39</v>
      </c>
      <c r="G647" s="61">
        <v>441018</v>
      </c>
      <c r="H647" s="221">
        <v>20000</v>
      </c>
      <c r="I647" s="61" t="s">
        <v>1901</v>
      </c>
      <c r="J647" s="63">
        <v>44958</v>
      </c>
      <c r="K647" s="382">
        <v>350</v>
      </c>
      <c r="L647" s="180" t="s">
        <v>1709</v>
      </c>
    </row>
    <row r="648" spans="1:12" x14ac:dyDescent="0.2">
      <c r="A648" s="3">
        <v>1629</v>
      </c>
      <c r="B648" s="179">
        <v>6001</v>
      </c>
      <c r="C648" s="228" t="s">
        <v>1931</v>
      </c>
      <c r="D648" s="3">
        <v>6</v>
      </c>
      <c r="E648" s="179"/>
      <c r="F648" s="176" t="s">
        <v>5795</v>
      </c>
      <c r="G648" s="188" t="s">
        <v>2363</v>
      </c>
      <c r="H648" s="49">
        <v>21500</v>
      </c>
      <c r="I648" s="40" t="s">
        <v>1901</v>
      </c>
      <c r="J648" s="63">
        <v>44986</v>
      </c>
      <c r="K648" s="382">
        <v>350</v>
      </c>
      <c r="L648" s="231"/>
    </row>
    <row r="649" spans="1:12" x14ac:dyDescent="0.2">
      <c r="A649" s="3">
        <v>1630</v>
      </c>
      <c r="B649" s="179">
        <v>6001</v>
      </c>
      <c r="C649" s="228" t="s">
        <v>2364</v>
      </c>
      <c r="D649" s="3">
        <v>12</v>
      </c>
      <c r="E649" s="179"/>
      <c r="F649" s="176" t="s">
        <v>5795</v>
      </c>
      <c r="G649" s="179" t="s">
        <v>2365</v>
      </c>
      <c r="H649" s="49">
        <v>17000</v>
      </c>
      <c r="I649" s="40" t="s">
        <v>1901</v>
      </c>
      <c r="J649" s="63">
        <v>44986</v>
      </c>
      <c r="K649" s="382">
        <v>350</v>
      </c>
      <c r="L649" s="231"/>
    </row>
    <row r="650" spans="1:12" x14ac:dyDescent="0.2">
      <c r="A650" s="3">
        <v>1631</v>
      </c>
      <c r="B650" s="179">
        <v>6001</v>
      </c>
      <c r="C650" s="228" t="s">
        <v>2366</v>
      </c>
      <c r="D650" s="3">
        <v>84</v>
      </c>
      <c r="E650" s="179"/>
      <c r="F650" s="176" t="s">
        <v>5795</v>
      </c>
      <c r="G650" s="179">
        <v>44121701</v>
      </c>
      <c r="H650" s="49">
        <v>16950</v>
      </c>
      <c r="I650" s="40" t="s">
        <v>1901</v>
      </c>
      <c r="J650" s="63">
        <v>44986</v>
      </c>
      <c r="K650" s="382">
        <v>350</v>
      </c>
      <c r="L650" s="231"/>
    </row>
    <row r="651" spans="1:12" x14ac:dyDescent="0.2">
      <c r="A651" s="3">
        <v>1632</v>
      </c>
      <c r="B651" s="179">
        <v>6001</v>
      </c>
      <c r="C651" s="228" t="s">
        <v>2367</v>
      </c>
      <c r="D651" s="3">
        <v>24</v>
      </c>
      <c r="E651" s="179"/>
      <c r="F651" s="176" t="s">
        <v>5795</v>
      </c>
      <c r="G651" s="179">
        <v>44121701</v>
      </c>
      <c r="H651" s="49">
        <v>2500</v>
      </c>
      <c r="I651" s="40" t="s">
        <v>1901</v>
      </c>
      <c r="J651" s="63">
        <v>44986</v>
      </c>
      <c r="K651" s="382">
        <v>350</v>
      </c>
      <c r="L651" s="231"/>
    </row>
    <row r="652" spans="1:12" x14ac:dyDescent="0.2">
      <c r="A652" s="3">
        <v>1633</v>
      </c>
      <c r="B652" s="179">
        <v>6001</v>
      </c>
      <c r="C652" s="228" t="s">
        <v>2368</v>
      </c>
      <c r="D652" s="3">
        <v>84</v>
      </c>
      <c r="E652" s="179"/>
      <c r="F652" s="176" t="s">
        <v>5795</v>
      </c>
      <c r="G652" s="179">
        <v>44121701</v>
      </c>
      <c r="H652" s="49">
        <v>16950</v>
      </c>
      <c r="I652" s="40" t="s">
        <v>1901</v>
      </c>
      <c r="J652" s="63">
        <v>44986</v>
      </c>
      <c r="K652" s="382">
        <v>350</v>
      </c>
      <c r="L652" s="231"/>
    </row>
    <row r="653" spans="1:12" ht="51" x14ac:dyDescent="0.2">
      <c r="A653" s="3">
        <v>1634</v>
      </c>
      <c r="B653" s="179">
        <v>6001</v>
      </c>
      <c r="C653" s="228" t="s">
        <v>2369</v>
      </c>
      <c r="D653" s="179">
        <v>2</v>
      </c>
      <c r="E653" s="179"/>
      <c r="F653" s="176" t="s">
        <v>5795</v>
      </c>
      <c r="G653" s="179">
        <v>44121701</v>
      </c>
      <c r="H653" s="49">
        <v>3780</v>
      </c>
      <c r="I653" s="40" t="s">
        <v>1901</v>
      </c>
      <c r="J653" s="63">
        <v>44958</v>
      </c>
      <c r="K653" s="382">
        <v>350</v>
      </c>
      <c r="L653" s="231" t="s">
        <v>2370</v>
      </c>
    </row>
    <row r="654" spans="1:12" x14ac:dyDescent="0.2">
      <c r="A654" s="3">
        <v>1635</v>
      </c>
      <c r="B654" s="179">
        <v>6001</v>
      </c>
      <c r="C654" s="228" t="s">
        <v>2371</v>
      </c>
      <c r="D654" s="3">
        <v>10</v>
      </c>
      <c r="E654" s="179"/>
      <c r="F654" s="176" t="s">
        <v>5795</v>
      </c>
      <c r="G654" s="179">
        <v>14111530</v>
      </c>
      <c r="H654" s="49">
        <v>15000</v>
      </c>
      <c r="I654" s="40" t="s">
        <v>1901</v>
      </c>
      <c r="J654" s="63">
        <v>44986</v>
      </c>
      <c r="K654" s="382">
        <v>350</v>
      </c>
      <c r="L654" s="231"/>
    </row>
    <row r="655" spans="1:12" x14ac:dyDescent="0.2">
      <c r="A655" s="3">
        <v>1636</v>
      </c>
      <c r="B655" s="179">
        <v>6001</v>
      </c>
      <c r="C655" s="228" t="s">
        <v>2372</v>
      </c>
      <c r="D655" s="3">
        <v>5</v>
      </c>
      <c r="E655" s="179"/>
      <c r="F655" s="176" t="s">
        <v>5795</v>
      </c>
      <c r="G655" s="179">
        <v>44122107</v>
      </c>
      <c r="H655" s="49">
        <v>5000</v>
      </c>
      <c r="I655" s="40" t="s">
        <v>1901</v>
      </c>
      <c r="J655" s="63">
        <v>44986</v>
      </c>
      <c r="K655" s="382">
        <v>350</v>
      </c>
      <c r="L655" s="231"/>
    </row>
    <row r="656" spans="1:12" ht="25.5" x14ac:dyDescent="0.2">
      <c r="A656" s="3">
        <v>1637</v>
      </c>
      <c r="B656" s="179">
        <v>6001</v>
      </c>
      <c r="C656" s="228" t="s">
        <v>2373</v>
      </c>
      <c r="D656" s="3">
        <v>10</v>
      </c>
      <c r="E656" s="179"/>
      <c r="F656" s="176" t="s">
        <v>5795</v>
      </c>
      <c r="G656" s="188" t="s">
        <v>2374</v>
      </c>
      <c r="H656" s="49">
        <v>4000</v>
      </c>
      <c r="I656" s="40" t="s">
        <v>1901</v>
      </c>
      <c r="J656" s="63">
        <v>44986</v>
      </c>
      <c r="K656" s="382">
        <v>350</v>
      </c>
      <c r="L656" s="231"/>
    </row>
    <row r="657" spans="1:12" x14ac:dyDescent="0.2">
      <c r="A657" s="3">
        <v>1638</v>
      </c>
      <c r="B657" s="179">
        <v>6001</v>
      </c>
      <c r="C657" s="230" t="s">
        <v>2375</v>
      </c>
      <c r="D657" s="3">
        <v>6</v>
      </c>
      <c r="E657" s="179"/>
      <c r="F657" s="176" t="s">
        <v>5795</v>
      </c>
      <c r="G657" s="179" t="s">
        <v>2376</v>
      </c>
      <c r="H657" s="49">
        <v>10000</v>
      </c>
      <c r="I657" s="40" t="s">
        <v>1901</v>
      </c>
      <c r="J657" s="63">
        <v>44986</v>
      </c>
      <c r="K657" s="382">
        <v>350</v>
      </c>
      <c r="L657" s="231"/>
    </row>
    <row r="658" spans="1:12" ht="25.5" x14ac:dyDescent="0.2">
      <c r="A658" s="3">
        <v>1639</v>
      </c>
      <c r="B658" s="179">
        <v>6001</v>
      </c>
      <c r="C658" s="230" t="s">
        <v>2377</v>
      </c>
      <c r="D658" s="3">
        <v>8</v>
      </c>
      <c r="E658" s="179"/>
      <c r="F658" s="176" t="s">
        <v>5795</v>
      </c>
      <c r="G658" s="179" t="s">
        <v>2378</v>
      </c>
      <c r="H658" s="49">
        <v>13000</v>
      </c>
      <c r="I658" s="40" t="s">
        <v>1901</v>
      </c>
      <c r="J658" s="63">
        <v>44986</v>
      </c>
      <c r="K658" s="382">
        <v>350</v>
      </c>
      <c r="L658" s="231"/>
    </row>
    <row r="659" spans="1:12" ht="25.5" x14ac:dyDescent="0.2">
      <c r="A659" s="3">
        <v>1640</v>
      </c>
      <c r="B659" s="3">
        <v>6001</v>
      </c>
      <c r="C659" s="228" t="s">
        <v>2379</v>
      </c>
      <c r="D659" s="3">
        <v>8</v>
      </c>
      <c r="E659" s="179"/>
      <c r="F659" s="176" t="s">
        <v>5795</v>
      </c>
      <c r="G659" s="179" t="s">
        <v>2380</v>
      </c>
      <c r="H659" s="49">
        <v>13000</v>
      </c>
      <c r="I659" s="40" t="s">
        <v>1901</v>
      </c>
      <c r="J659" s="63">
        <v>44986</v>
      </c>
      <c r="K659" s="382">
        <v>350</v>
      </c>
      <c r="L659" s="231"/>
    </row>
    <row r="660" spans="1:12" ht="25.5" x14ac:dyDescent="0.2">
      <c r="A660" s="3">
        <v>1641</v>
      </c>
      <c r="B660" s="3">
        <v>6001</v>
      </c>
      <c r="C660" s="228" t="s">
        <v>2381</v>
      </c>
      <c r="D660" s="3">
        <v>8</v>
      </c>
      <c r="E660" s="179"/>
      <c r="F660" s="176" t="s">
        <v>5795</v>
      </c>
      <c r="G660" s="179" t="s">
        <v>2382</v>
      </c>
      <c r="H660" s="49">
        <v>13000</v>
      </c>
      <c r="I660" s="40" t="s">
        <v>1901</v>
      </c>
      <c r="J660" s="63">
        <v>44986</v>
      </c>
      <c r="K660" s="382">
        <v>350</v>
      </c>
      <c r="L660" s="231"/>
    </row>
    <row r="661" spans="1:12" ht="25.5" x14ac:dyDescent="0.2">
      <c r="A661" s="3">
        <v>1642</v>
      </c>
      <c r="B661" s="3">
        <v>6001</v>
      </c>
      <c r="C661" s="228" t="s">
        <v>2383</v>
      </c>
      <c r="D661" s="3">
        <v>3</v>
      </c>
      <c r="E661" s="179"/>
      <c r="F661" s="176" t="s">
        <v>5795</v>
      </c>
      <c r="G661" s="179">
        <v>44121708</v>
      </c>
      <c r="H661" s="49">
        <v>4500</v>
      </c>
      <c r="I661" s="40" t="s">
        <v>1901</v>
      </c>
      <c r="J661" s="63">
        <v>44986</v>
      </c>
      <c r="K661" s="382">
        <v>350</v>
      </c>
      <c r="L661" s="231"/>
    </row>
    <row r="662" spans="1:12" ht="25.5" x14ac:dyDescent="0.2">
      <c r="A662" s="3">
        <v>1643</v>
      </c>
      <c r="B662" s="3">
        <v>6001</v>
      </c>
      <c r="C662" s="228" t="s">
        <v>2384</v>
      </c>
      <c r="D662" s="3">
        <v>3</v>
      </c>
      <c r="E662" s="179"/>
      <c r="F662" s="176" t="s">
        <v>5795</v>
      </c>
      <c r="G662" s="179">
        <v>44121708</v>
      </c>
      <c r="H662" s="49">
        <v>4500</v>
      </c>
      <c r="I662" s="40" t="s">
        <v>1901</v>
      </c>
      <c r="J662" s="63">
        <v>44986</v>
      </c>
      <c r="K662" s="382">
        <v>350</v>
      </c>
      <c r="L662" s="231"/>
    </row>
    <row r="663" spans="1:12" ht="25.5" x14ac:dyDescent="0.2">
      <c r="A663" s="3">
        <v>1644</v>
      </c>
      <c r="B663" s="3">
        <v>6001</v>
      </c>
      <c r="C663" s="228" t="s">
        <v>2385</v>
      </c>
      <c r="D663" s="3">
        <v>3</v>
      </c>
      <c r="E663" s="179"/>
      <c r="F663" s="176" t="s">
        <v>5795</v>
      </c>
      <c r="G663" s="179">
        <v>44121708</v>
      </c>
      <c r="H663" s="49">
        <v>4500</v>
      </c>
      <c r="I663" s="40" t="s">
        <v>1901</v>
      </c>
      <c r="J663" s="63">
        <v>44986</v>
      </c>
      <c r="K663" s="382">
        <v>350</v>
      </c>
      <c r="L663" s="231"/>
    </row>
    <row r="664" spans="1:12" ht="25.5" x14ac:dyDescent="0.2">
      <c r="A664" s="3">
        <v>1645</v>
      </c>
      <c r="B664" s="3">
        <v>6001</v>
      </c>
      <c r="C664" s="230" t="s">
        <v>2386</v>
      </c>
      <c r="D664" s="194">
        <v>5</v>
      </c>
      <c r="E664" s="223"/>
      <c r="F664" s="176" t="s">
        <v>5795</v>
      </c>
      <c r="G664" s="179" t="s">
        <v>2387</v>
      </c>
      <c r="H664" s="80">
        <v>7500</v>
      </c>
      <c r="I664" s="40" t="s">
        <v>1901</v>
      </c>
      <c r="J664" s="63">
        <v>44986</v>
      </c>
      <c r="K664" s="382">
        <v>350</v>
      </c>
      <c r="L664" s="230"/>
    </row>
    <row r="665" spans="1:12" ht="51" x14ac:dyDescent="0.2">
      <c r="A665" s="3">
        <v>1646</v>
      </c>
      <c r="B665" s="179">
        <v>6001</v>
      </c>
      <c r="C665" s="228" t="s">
        <v>2388</v>
      </c>
      <c r="D665" s="179">
        <v>2</v>
      </c>
      <c r="E665" s="179"/>
      <c r="F665" s="176" t="s">
        <v>5795</v>
      </c>
      <c r="G665" s="179" t="s">
        <v>2389</v>
      </c>
      <c r="H665" s="49">
        <v>3490</v>
      </c>
      <c r="I665" s="40" t="s">
        <v>1901</v>
      </c>
      <c r="J665" s="63">
        <v>44958</v>
      </c>
      <c r="K665" s="382">
        <v>350</v>
      </c>
      <c r="L665" s="231" t="s">
        <v>2370</v>
      </c>
    </row>
    <row r="666" spans="1:12" ht="25.5" x14ac:dyDescent="0.2">
      <c r="A666" s="3">
        <v>1647</v>
      </c>
      <c r="B666" s="3">
        <v>6001</v>
      </c>
      <c r="C666" s="228" t="s">
        <v>2390</v>
      </c>
      <c r="D666" s="194">
        <v>4</v>
      </c>
      <c r="E666" s="223"/>
      <c r="F666" s="176" t="s">
        <v>5795</v>
      </c>
      <c r="G666" s="179">
        <v>44122026</v>
      </c>
      <c r="H666" s="80">
        <v>4000</v>
      </c>
      <c r="I666" s="40" t="s">
        <v>1901</v>
      </c>
      <c r="J666" s="63">
        <v>44986</v>
      </c>
      <c r="K666" s="382">
        <v>350</v>
      </c>
      <c r="L666" s="230"/>
    </row>
    <row r="667" spans="1:12" x14ac:dyDescent="0.2">
      <c r="A667" s="3">
        <v>1648</v>
      </c>
      <c r="B667" s="3">
        <v>6001</v>
      </c>
      <c r="C667" s="230" t="s">
        <v>2391</v>
      </c>
      <c r="D667" s="194">
        <v>4</v>
      </c>
      <c r="E667" s="223"/>
      <c r="F667" s="176" t="s">
        <v>5795</v>
      </c>
      <c r="G667" s="179">
        <v>44121702</v>
      </c>
      <c r="H667" s="89">
        <v>6000</v>
      </c>
      <c r="I667" s="40" t="s">
        <v>1901</v>
      </c>
      <c r="J667" s="63">
        <v>44986</v>
      </c>
      <c r="K667" s="382">
        <v>350</v>
      </c>
      <c r="L667" s="233"/>
    </row>
    <row r="668" spans="1:12" x14ac:dyDescent="0.2">
      <c r="A668" s="3">
        <v>1649</v>
      </c>
      <c r="B668" s="3">
        <v>6001</v>
      </c>
      <c r="C668" s="230" t="s">
        <v>2392</v>
      </c>
      <c r="D668" s="194">
        <v>1</v>
      </c>
      <c r="E668" s="223"/>
      <c r="F668" s="176" t="s">
        <v>5795</v>
      </c>
      <c r="G668" s="179">
        <v>44111912</v>
      </c>
      <c r="H668" s="89">
        <v>2500</v>
      </c>
      <c r="I668" s="40" t="s">
        <v>1901</v>
      </c>
      <c r="J668" s="63">
        <v>44986</v>
      </c>
      <c r="K668" s="382">
        <v>350</v>
      </c>
      <c r="L668" s="233"/>
    </row>
    <row r="669" spans="1:12" x14ac:dyDescent="0.2">
      <c r="A669" s="3">
        <v>1650</v>
      </c>
      <c r="B669" s="3">
        <v>6001</v>
      </c>
      <c r="C669" s="230" t="s">
        <v>2393</v>
      </c>
      <c r="D669" s="194">
        <v>15</v>
      </c>
      <c r="E669" s="223"/>
      <c r="F669" s="176" t="s">
        <v>5795</v>
      </c>
      <c r="G669" s="179">
        <v>31201501</v>
      </c>
      <c r="H669" s="89">
        <v>20000</v>
      </c>
      <c r="I669" s="40" t="s">
        <v>1901</v>
      </c>
      <c r="J669" s="63">
        <v>44986</v>
      </c>
      <c r="K669" s="382">
        <v>350</v>
      </c>
      <c r="L669" s="233"/>
    </row>
    <row r="670" spans="1:12" x14ac:dyDescent="0.2">
      <c r="A670" s="3">
        <v>1651</v>
      </c>
      <c r="B670" s="3">
        <v>6001</v>
      </c>
      <c r="C670" s="230" t="s">
        <v>2394</v>
      </c>
      <c r="D670" s="194">
        <v>5</v>
      </c>
      <c r="E670" s="223"/>
      <c r="F670" s="176" t="s">
        <v>5795</v>
      </c>
      <c r="G670" s="179">
        <v>46111502</v>
      </c>
      <c r="H670" s="89">
        <v>5000</v>
      </c>
      <c r="I670" s="40" t="s">
        <v>1901</v>
      </c>
      <c r="J670" s="63">
        <v>44986</v>
      </c>
      <c r="K670" s="382">
        <v>350</v>
      </c>
      <c r="L670" s="233"/>
    </row>
    <row r="671" spans="1:12" x14ac:dyDescent="0.2">
      <c r="A671" s="3">
        <v>1652</v>
      </c>
      <c r="B671" s="3">
        <v>6001</v>
      </c>
      <c r="C671" s="230" t="s">
        <v>2395</v>
      </c>
      <c r="D671" s="194">
        <v>5</v>
      </c>
      <c r="E671" s="223"/>
      <c r="F671" s="176" t="s">
        <v>5795</v>
      </c>
      <c r="G671" s="179">
        <v>46111502</v>
      </c>
      <c r="H671" s="89">
        <v>5000</v>
      </c>
      <c r="I671" s="40" t="s">
        <v>1901</v>
      </c>
      <c r="J671" s="63">
        <v>44986</v>
      </c>
      <c r="K671" s="382">
        <v>350</v>
      </c>
      <c r="L671" s="233"/>
    </row>
    <row r="672" spans="1:12" x14ac:dyDescent="0.2">
      <c r="A672" s="3">
        <v>1653</v>
      </c>
      <c r="B672" s="3">
        <v>6001</v>
      </c>
      <c r="C672" s="230" t="s">
        <v>2396</v>
      </c>
      <c r="D672" s="194">
        <v>1</v>
      </c>
      <c r="E672" s="223"/>
      <c r="F672" s="176" t="s">
        <v>5795</v>
      </c>
      <c r="G672" s="179" t="s">
        <v>2397</v>
      </c>
      <c r="H672" s="89">
        <v>1500</v>
      </c>
      <c r="I672" s="40" t="s">
        <v>1901</v>
      </c>
      <c r="J672" s="63">
        <v>44986</v>
      </c>
      <c r="K672" s="382">
        <v>350</v>
      </c>
      <c r="L672" s="233"/>
    </row>
    <row r="673" spans="1:12" ht="51" x14ac:dyDescent="0.2">
      <c r="A673" s="3">
        <v>1654</v>
      </c>
      <c r="B673" s="179">
        <v>6001</v>
      </c>
      <c r="C673" s="228" t="s">
        <v>2398</v>
      </c>
      <c r="D673" s="179">
        <v>10</v>
      </c>
      <c r="E673" s="179"/>
      <c r="F673" s="176" t="s">
        <v>5795</v>
      </c>
      <c r="G673" s="179">
        <v>44122029</v>
      </c>
      <c r="H673" s="49">
        <v>25900</v>
      </c>
      <c r="I673" s="40" t="s">
        <v>1901</v>
      </c>
      <c r="J673" s="63">
        <v>44958</v>
      </c>
      <c r="K673" s="382">
        <v>350</v>
      </c>
      <c r="L673" s="231" t="s">
        <v>2370</v>
      </c>
    </row>
    <row r="674" spans="1:12" ht="51" x14ac:dyDescent="0.2">
      <c r="A674" s="3">
        <v>1655</v>
      </c>
      <c r="B674" s="179">
        <v>6001</v>
      </c>
      <c r="C674" s="228" t="s">
        <v>2399</v>
      </c>
      <c r="D674" s="179">
        <v>5</v>
      </c>
      <c r="E674" s="179"/>
      <c r="F674" s="176" t="s">
        <v>5795</v>
      </c>
      <c r="G674" s="179" t="s">
        <v>2400</v>
      </c>
      <c r="H674" s="49">
        <v>6950</v>
      </c>
      <c r="I674" s="40" t="s">
        <v>1901</v>
      </c>
      <c r="J674" s="63">
        <v>44958</v>
      </c>
      <c r="K674" s="382">
        <v>350</v>
      </c>
      <c r="L674" s="231" t="s">
        <v>2370</v>
      </c>
    </row>
    <row r="675" spans="1:12" ht="51" x14ac:dyDescent="0.2">
      <c r="A675" s="3">
        <v>1656</v>
      </c>
      <c r="B675" s="179">
        <v>6001</v>
      </c>
      <c r="C675" s="228" t="s">
        <v>2401</v>
      </c>
      <c r="D675" s="179">
        <v>3</v>
      </c>
      <c r="E675" s="179"/>
      <c r="F675" s="176" t="s">
        <v>5795</v>
      </c>
      <c r="G675" s="179" t="s">
        <v>2402</v>
      </c>
      <c r="H675" s="49">
        <v>11970</v>
      </c>
      <c r="I675" s="40" t="s">
        <v>1901</v>
      </c>
      <c r="J675" s="63">
        <v>44958</v>
      </c>
      <c r="K675" s="382">
        <v>350</v>
      </c>
      <c r="L675" s="231" t="s">
        <v>2370</v>
      </c>
    </row>
    <row r="676" spans="1:12" ht="25.5" x14ac:dyDescent="0.2">
      <c r="A676" s="3">
        <v>1661</v>
      </c>
      <c r="B676" s="194">
        <v>6001</v>
      </c>
      <c r="C676" s="230" t="s">
        <v>2409</v>
      </c>
      <c r="D676" s="179">
        <v>5</v>
      </c>
      <c r="E676" s="179"/>
      <c r="F676" s="176" t="s">
        <v>5795</v>
      </c>
      <c r="G676" s="188" t="s">
        <v>2374</v>
      </c>
      <c r="H676" s="80">
        <v>10000</v>
      </c>
      <c r="I676" s="40" t="s">
        <v>1901</v>
      </c>
      <c r="J676" s="63">
        <v>44986</v>
      </c>
      <c r="K676" s="90">
        <v>350</v>
      </c>
      <c r="L676" s="231"/>
    </row>
    <row r="677" spans="1:12" ht="51" x14ac:dyDescent="0.2">
      <c r="A677" s="3">
        <v>1663</v>
      </c>
      <c r="B677" s="194">
        <v>6001</v>
      </c>
      <c r="C677" s="230" t="s">
        <v>2413</v>
      </c>
      <c r="D677" s="194">
        <v>2</v>
      </c>
      <c r="E677" s="223"/>
      <c r="F677" s="176" t="s">
        <v>5795</v>
      </c>
      <c r="G677" s="3" t="s">
        <v>2414</v>
      </c>
      <c r="H677" s="89">
        <v>740.7</v>
      </c>
      <c r="I677" s="40" t="s">
        <v>1901</v>
      </c>
      <c r="J677" s="63">
        <v>44986</v>
      </c>
      <c r="K677" s="194">
        <v>350</v>
      </c>
      <c r="L677" s="243"/>
    </row>
    <row r="678" spans="1:12" ht="89.25" x14ac:dyDescent="0.2">
      <c r="A678" s="3">
        <v>1738</v>
      </c>
      <c r="B678" s="179">
        <v>6223</v>
      </c>
      <c r="C678" s="228" t="s">
        <v>2507</v>
      </c>
      <c r="D678" s="179">
        <v>1</v>
      </c>
      <c r="E678" s="179"/>
      <c r="F678" s="179" t="s">
        <v>5798</v>
      </c>
      <c r="G678" s="179">
        <v>44122104</v>
      </c>
      <c r="H678" s="49">
        <v>1500</v>
      </c>
      <c r="I678" s="40" t="s">
        <v>1901</v>
      </c>
      <c r="J678" s="63">
        <v>45078</v>
      </c>
      <c r="K678" s="3">
        <v>350</v>
      </c>
      <c r="L678" s="231" t="s">
        <v>2508</v>
      </c>
    </row>
    <row r="679" spans="1:12" ht="89.25" x14ac:dyDescent="0.2">
      <c r="A679" s="3">
        <v>1739</v>
      </c>
      <c r="B679" s="179">
        <v>6223</v>
      </c>
      <c r="C679" s="228" t="s">
        <v>2509</v>
      </c>
      <c r="D679" s="179">
        <v>1</v>
      </c>
      <c r="E679" s="179"/>
      <c r="F679" s="179" t="s">
        <v>5798</v>
      </c>
      <c r="G679" s="179" t="s">
        <v>2510</v>
      </c>
      <c r="H679" s="49">
        <v>560</v>
      </c>
      <c r="I679" s="40" t="s">
        <v>1901</v>
      </c>
      <c r="J679" s="63">
        <v>45079</v>
      </c>
      <c r="K679" s="3">
        <v>350</v>
      </c>
      <c r="L679" s="231" t="s">
        <v>2511</v>
      </c>
    </row>
    <row r="680" spans="1:12" ht="89.25" x14ac:dyDescent="0.2">
      <c r="A680" s="3">
        <v>1740</v>
      </c>
      <c r="B680" s="179">
        <v>6223</v>
      </c>
      <c r="C680" s="228" t="s">
        <v>2512</v>
      </c>
      <c r="D680" s="179">
        <v>1</v>
      </c>
      <c r="E680" s="179"/>
      <c r="F680" s="179" t="s">
        <v>5798</v>
      </c>
      <c r="G680" s="179" t="s">
        <v>2510</v>
      </c>
      <c r="H680" s="49">
        <v>420</v>
      </c>
      <c r="I680" s="40" t="s">
        <v>1901</v>
      </c>
      <c r="J680" s="63">
        <v>45080</v>
      </c>
      <c r="K680" s="3">
        <v>350</v>
      </c>
      <c r="L680" s="231" t="s">
        <v>2511</v>
      </c>
    </row>
    <row r="681" spans="1:12" ht="89.25" x14ac:dyDescent="0.2">
      <c r="A681" s="3">
        <v>1741</v>
      </c>
      <c r="B681" s="179">
        <v>6223</v>
      </c>
      <c r="C681" s="228" t="s">
        <v>2513</v>
      </c>
      <c r="D681" s="179">
        <v>1</v>
      </c>
      <c r="E681" s="179"/>
      <c r="F681" s="179" t="s">
        <v>5798</v>
      </c>
      <c r="G681" s="179" t="s">
        <v>2514</v>
      </c>
      <c r="H681" s="49">
        <v>3060</v>
      </c>
      <c r="I681" s="40" t="s">
        <v>1901</v>
      </c>
      <c r="J681" s="63">
        <v>45081</v>
      </c>
      <c r="K681" s="3">
        <v>350</v>
      </c>
      <c r="L681" s="231" t="s">
        <v>2511</v>
      </c>
    </row>
    <row r="682" spans="1:12" ht="89.25" x14ac:dyDescent="0.2">
      <c r="A682" s="3">
        <v>1742</v>
      </c>
      <c r="B682" s="179">
        <v>6223</v>
      </c>
      <c r="C682" s="228" t="s">
        <v>2515</v>
      </c>
      <c r="D682" s="179">
        <v>1</v>
      </c>
      <c r="E682" s="179"/>
      <c r="F682" s="179" t="s">
        <v>5798</v>
      </c>
      <c r="G682" s="179" t="s">
        <v>2516</v>
      </c>
      <c r="H682" s="49">
        <v>1595</v>
      </c>
      <c r="I682" s="40" t="s">
        <v>1901</v>
      </c>
      <c r="J682" s="63">
        <v>45082</v>
      </c>
      <c r="K682" s="3">
        <v>350</v>
      </c>
      <c r="L682" s="231" t="s">
        <v>2511</v>
      </c>
    </row>
    <row r="683" spans="1:12" ht="89.25" x14ac:dyDescent="0.2">
      <c r="A683" s="3">
        <v>1743</v>
      </c>
      <c r="B683" s="179">
        <v>6223</v>
      </c>
      <c r="C683" s="228" t="s">
        <v>2517</v>
      </c>
      <c r="D683" s="179">
        <v>1</v>
      </c>
      <c r="E683" s="179"/>
      <c r="F683" s="179" t="s">
        <v>5798</v>
      </c>
      <c r="G683" s="179" t="s">
        <v>2397</v>
      </c>
      <c r="H683" s="49">
        <v>5000</v>
      </c>
      <c r="I683" s="40" t="s">
        <v>1901</v>
      </c>
      <c r="J683" s="63">
        <v>45083</v>
      </c>
      <c r="K683" s="3">
        <v>350</v>
      </c>
      <c r="L683" s="231" t="s">
        <v>2511</v>
      </c>
    </row>
    <row r="684" spans="1:12" ht="89.25" x14ac:dyDescent="0.2">
      <c r="A684" s="3">
        <v>1744</v>
      </c>
      <c r="B684" s="179">
        <v>6223</v>
      </c>
      <c r="C684" s="228" t="s">
        <v>2518</v>
      </c>
      <c r="D684" s="179">
        <v>1</v>
      </c>
      <c r="E684" s="179"/>
      <c r="F684" s="179" t="s">
        <v>5798</v>
      </c>
      <c r="G684" s="179" t="s">
        <v>2519</v>
      </c>
      <c r="H684" s="49">
        <v>1815</v>
      </c>
      <c r="I684" s="40" t="s">
        <v>1901</v>
      </c>
      <c r="J684" s="63">
        <v>45084</v>
      </c>
      <c r="K684" s="3">
        <v>350</v>
      </c>
      <c r="L684" s="231" t="s">
        <v>2511</v>
      </c>
    </row>
    <row r="685" spans="1:12" ht="89.25" x14ac:dyDescent="0.2">
      <c r="A685" s="3">
        <v>1745</v>
      </c>
      <c r="B685" s="179">
        <v>6223</v>
      </c>
      <c r="C685" s="228" t="s">
        <v>2520</v>
      </c>
      <c r="D685" s="179">
        <v>1</v>
      </c>
      <c r="E685" s="179"/>
      <c r="F685" s="179" t="s">
        <v>5798</v>
      </c>
      <c r="G685" s="179">
        <v>44121708</v>
      </c>
      <c r="H685" s="49">
        <v>500</v>
      </c>
      <c r="I685" s="40" t="s">
        <v>1901</v>
      </c>
      <c r="J685" s="63">
        <v>45085</v>
      </c>
      <c r="K685" s="3">
        <v>350</v>
      </c>
      <c r="L685" s="231" t="s">
        <v>2511</v>
      </c>
    </row>
    <row r="686" spans="1:12" ht="89.25" x14ac:dyDescent="0.2">
      <c r="A686" s="3">
        <v>1746</v>
      </c>
      <c r="B686" s="179">
        <v>6223</v>
      </c>
      <c r="C686" s="228" t="s">
        <v>2521</v>
      </c>
      <c r="D686" s="179">
        <v>1</v>
      </c>
      <c r="E686" s="179"/>
      <c r="F686" s="179" t="s">
        <v>5798</v>
      </c>
      <c r="G686" s="179">
        <v>44121708</v>
      </c>
      <c r="H686" s="49">
        <v>795</v>
      </c>
      <c r="I686" s="40" t="s">
        <v>1901</v>
      </c>
      <c r="J686" s="63">
        <v>45086</v>
      </c>
      <c r="K686" s="3">
        <v>350</v>
      </c>
      <c r="L686" s="231" t="s">
        <v>2511</v>
      </c>
    </row>
    <row r="687" spans="1:12" ht="89.25" x14ac:dyDescent="0.2">
      <c r="A687" s="3">
        <v>1747</v>
      </c>
      <c r="B687" s="179">
        <v>6223</v>
      </c>
      <c r="C687" s="228" t="s">
        <v>2522</v>
      </c>
      <c r="D687" s="179">
        <v>1</v>
      </c>
      <c r="E687" s="179"/>
      <c r="F687" s="179" t="s">
        <v>5798</v>
      </c>
      <c r="G687" s="179">
        <v>44121708</v>
      </c>
      <c r="H687" s="49">
        <v>905</v>
      </c>
      <c r="I687" s="40" t="s">
        <v>1901</v>
      </c>
      <c r="J687" s="63">
        <v>45087</v>
      </c>
      <c r="K687" s="3">
        <v>350</v>
      </c>
      <c r="L687" s="231" t="s">
        <v>2511</v>
      </c>
    </row>
    <row r="688" spans="1:12" ht="89.25" x14ac:dyDescent="0.2">
      <c r="A688" s="3">
        <v>1748</v>
      </c>
      <c r="B688" s="179">
        <v>6223</v>
      </c>
      <c r="C688" s="228" t="s">
        <v>2523</v>
      </c>
      <c r="D688" s="179">
        <v>5</v>
      </c>
      <c r="E688" s="179"/>
      <c r="F688" s="179" t="s">
        <v>5798</v>
      </c>
      <c r="G688" s="179">
        <v>44121627</v>
      </c>
      <c r="H688" s="49">
        <v>2875</v>
      </c>
      <c r="I688" s="40" t="s">
        <v>1901</v>
      </c>
      <c r="J688" s="63">
        <v>45088</v>
      </c>
      <c r="K688" s="3">
        <v>350</v>
      </c>
      <c r="L688" s="231" t="s">
        <v>2511</v>
      </c>
    </row>
    <row r="689" spans="1:12" ht="89.25" x14ac:dyDescent="0.2">
      <c r="A689" s="3">
        <v>1749</v>
      </c>
      <c r="B689" s="179">
        <v>6223</v>
      </c>
      <c r="C689" s="228" t="s">
        <v>2524</v>
      </c>
      <c r="D689" s="179">
        <v>2</v>
      </c>
      <c r="E689" s="179"/>
      <c r="F689" s="179" t="s">
        <v>5798</v>
      </c>
      <c r="G689" s="179">
        <v>44121627</v>
      </c>
      <c r="H689" s="49">
        <v>1150</v>
      </c>
      <c r="I689" s="40" t="s">
        <v>1901</v>
      </c>
      <c r="J689" s="63">
        <v>45089</v>
      </c>
      <c r="K689" s="3">
        <v>350</v>
      </c>
      <c r="L689" s="231" t="s">
        <v>2511</v>
      </c>
    </row>
    <row r="690" spans="1:12" ht="89.25" x14ac:dyDescent="0.2">
      <c r="A690" s="3">
        <v>1750</v>
      </c>
      <c r="B690" s="179">
        <v>6223</v>
      </c>
      <c r="C690" s="228" t="s">
        <v>2525</v>
      </c>
      <c r="D690" s="179">
        <v>1</v>
      </c>
      <c r="E690" s="179"/>
      <c r="F690" s="179" t="s">
        <v>5798</v>
      </c>
      <c r="G690" s="179">
        <v>44121708</v>
      </c>
      <c r="H690" s="49">
        <v>300</v>
      </c>
      <c r="I690" s="40" t="s">
        <v>1901</v>
      </c>
      <c r="J690" s="63">
        <v>45090</v>
      </c>
      <c r="K690" s="3">
        <v>350</v>
      </c>
      <c r="L690" s="231" t="s">
        <v>2511</v>
      </c>
    </row>
    <row r="691" spans="1:12" ht="89.25" x14ac:dyDescent="0.2">
      <c r="A691" s="3">
        <v>1751</v>
      </c>
      <c r="B691" s="179">
        <v>6223</v>
      </c>
      <c r="C691" s="228" t="s">
        <v>2526</v>
      </c>
      <c r="D691" s="179">
        <v>2</v>
      </c>
      <c r="E691" s="179"/>
      <c r="F691" s="179" t="s">
        <v>5798</v>
      </c>
      <c r="G691" s="179">
        <v>44121708</v>
      </c>
      <c r="H691" s="49">
        <v>450</v>
      </c>
      <c r="I691" s="40" t="s">
        <v>1901</v>
      </c>
      <c r="J691" s="63">
        <v>45091</v>
      </c>
      <c r="K691" s="3">
        <v>350</v>
      </c>
      <c r="L691" s="231" t="s">
        <v>2511</v>
      </c>
    </row>
    <row r="692" spans="1:12" ht="89.25" x14ac:dyDescent="0.2">
      <c r="A692" s="3">
        <v>1752</v>
      </c>
      <c r="B692" s="179">
        <v>6223</v>
      </c>
      <c r="C692" s="228" t="s">
        <v>2390</v>
      </c>
      <c r="D692" s="179">
        <v>1</v>
      </c>
      <c r="E692" s="179"/>
      <c r="F692" s="179" t="s">
        <v>5798</v>
      </c>
      <c r="G692" s="179">
        <v>44122026</v>
      </c>
      <c r="H692" s="49">
        <v>360</v>
      </c>
      <c r="I692" s="40" t="s">
        <v>1901</v>
      </c>
      <c r="J692" s="63">
        <v>45092</v>
      </c>
      <c r="K692" s="3">
        <v>350</v>
      </c>
      <c r="L692" s="231" t="s">
        <v>2511</v>
      </c>
    </row>
    <row r="693" spans="1:12" ht="89.25" x14ac:dyDescent="0.2">
      <c r="A693" s="3">
        <v>1753</v>
      </c>
      <c r="B693" s="179">
        <v>6223</v>
      </c>
      <c r="C693" s="228" t="s">
        <v>2527</v>
      </c>
      <c r="D693" s="179">
        <v>1</v>
      </c>
      <c r="E693" s="179"/>
      <c r="F693" s="179" t="s">
        <v>5798</v>
      </c>
      <c r="G693" s="179" t="s">
        <v>2528</v>
      </c>
      <c r="H693" s="49">
        <v>750</v>
      </c>
      <c r="I693" s="40" t="s">
        <v>1901</v>
      </c>
      <c r="J693" s="63">
        <v>45093</v>
      </c>
      <c r="K693" s="3">
        <v>350</v>
      </c>
      <c r="L693" s="231" t="s">
        <v>2511</v>
      </c>
    </row>
    <row r="694" spans="1:12" ht="89.25" x14ac:dyDescent="0.2">
      <c r="A694" s="3">
        <v>1754</v>
      </c>
      <c r="B694" s="179">
        <v>6223</v>
      </c>
      <c r="C694" s="228" t="s">
        <v>2413</v>
      </c>
      <c r="D694" s="179">
        <v>2</v>
      </c>
      <c r="E694" s="179"/>
      <c r="F694" s="179" t="s">
        <v>5798</v>
      </c>
      <c r="G694" s="3" t="s">
        <v>2414</v>
      </c>
      <c r="H694" s="49">
        <v>750</v>
      </c>
      <c r="I694" s="40" t="s">
        <v>1901</v>
      </c>
      <c r="J694" s="63">
        <v>45094</v>
      </c>
      <c r="K694" s="3">
        <v>350</v>
      </c>
      <c r="L694" s="231" t="s">
        <v>2511</v>
      </c>
    </row>
    <row r="695" spans="1:12" ht="51" x14ac:dyDescent="0.2">
      <c r="A695" s="3">
        <v>1786</v>
      </c>
      <c r="B695" s="179">
        <v>6223</v>
      </c>
      <c r="C695" s="228" t="s">
        <v>2602</v>
      </c>
      <c r="D695" s="179">
        <v>30</v>
      </c>
      <c r="E695" s="179"/>
      <c r="F695" s="179" t="s">
        <v>5798</v>
      </c>
      <c r="G695" s="179" t="s">
        <v>2603</v>
      </c>
      <c r="H695" s="49">
        <v>4500</v>
      </c>
      <c r="I695" s="40" t="s">
        <v>1901</v>
      </c>
      <c r="J695" s="63">
        <v>44990</v>
      </c>
      <c r="K695" s="3">
        <v>350</v>
      </c>
      <c r="L695" s="231" t="s">
        <v>2604</v>
      </c>
    </row>
    <row r="696" spans="1:12" ht="51" x14ac:dyDescent="0.2">
      <c r="A696" s="3">
        <v>1787</v>
      </c>
      <c r="B696" s="179">
        <v>6223</v>
      </c>
      <c r="C696" s="228" t="s">
        <v>2605</v>
      </c>
      <c r="D696" s="179">
        <v>30</v>
      </c>
      <c r="E696" s="179"/>
      <c r="F696" s="179" t="s">
        <v>5798</v>
      </c>
      <c r="G696" s="188" t="s">
        <v>2606</v>
      </c>
      <c r="H696" s="49">
        <v>4500</v>
      </c>
      <c r="I696" s="40" t="s">
        <v>1901</v>
      </c>
      <c r="J696" s="63">
        <v>44991</v>
      </c>
      <c r="K696" s="3">
        <v>350</v>
      </c>
      <c r="L696" s="231" t="s">
        <v>2604</v>
      </c>
    </row>
    <row r="697" spans="1:12" ht="63.75" x14ac:dyDescent="0.2">
      <c r="A697" s="3">
        <v>1788</v>
      </c>
      <c r="B697" s="179">
        <v>6223</v>
      </c>
      <c r="C697" s="228" t="s">
        <v>2607</v>
      </c>
      <c r="D697" s="179">
        <v>25</v>
      </c>
      <c r="E697" s="179"/>
      <c r="F697" s="179" t="s">
        <v>5798</v>
      </c>
      <c r="G697" s="179" t="s">
        <v>2608</v>
      </c>
      <c r="H697" s="49">
        <v>3750</v>
      </c>
      <c r="I697" s="40" t="s">
        <v>1901</v>
      </c>
      <c r="J697" s="63">
        <v>44992</v>
      </c>
      <c r="K697" s="3">
        <v>350</v>
      </c>
      <c r="L697" s="231" t="s">
        <v>2609</v>
      </c>
    </row>
    <row r="698" spans="1:12" ht="38.25" x14ac:dyDescent="0.2">
      <c r="A698" s="3">
        <v>1789</v>
      </c>
      <c r="B698" s="179">
        <v>6223</v>
      </c>
      <c r="C698" s="228" t="s">
        <v>2610</v>
      </c>
      <c r="D698" s="179">
        <v>25</v>
      </c>
      <c r="E698" s="179"/>
      <c r="F698" s="179" t="s">
        <v>5798</v>
      </c>
      <c r="G698" s="188" t="s">
        <v>2611</v>
      </c>
      <c r="H698" s="49">
        <v>7500</v>
      </c>
      <c r="I698" s="40" t="s">
        <v>1901</v>
      </c>
      <c r="J698" s="63">
        <v>44993</v>
      </c>
      <c r="K698" s="3">
        <v>350</v>
      </c>
      <c r="L698" s="231" t="s">
        <v>2612</v>
      </c>
    </row>
    <row r="699" spans="1:12" ht="38.25" x14ac:dyDescent="0.2">
      <c r="A699" s="3">
        <v>1790</v>
      </c>
      <c r="B699" s="179">
        <v>6223</v>
      </c>
      <c r="C699" s="228" t="s">
        <v>2613</v>
      </c>
      <c r="D699" s="179">
        <v>25</v>
      </c>
      <c r="E699" s="179"/>
      <c r="F699" s="179" t="s">
        <v>5798</v>
      </c>
      <c r="G699" s="179" t="s">
        <v>2387</v>
      </c>
      <c r="H699" s="49">
        <v>7500</v>
      </c>
      <c r="I699" s="40" t="s">
        <v>1901</v>
      </c>
      <c r="J699" s="63">
        <v>44994</v>
      </c>
      <c r="K699" s="3">
        <v>350</v>
      </c>
      <c r="L699" s="231" t="s">
        <v>2612</v>
      </c>
    </row>
    <row r="700" spans="1:12" ht="38.25" x14ac:dyDescent="0.2">
      <c r="A700" s="3">
        <v>1791</v>
      </c>
      <c r="B700" s="179">
        <v>6223</v>
      </c>
      <c r="C700" s="228" t="s">
        <v>2614</v>
      </c>
      <c r="D700" s="179">
        <v>25</v>
      </c>
      <c r="E700" s="179"/>
      <c r="F700" s="179" t="s">
        <v>5798</v>
      </c>
      <c r="G700" s="188" t="s">
        <v>2615</v>
      </c>
      <c r="H700" s="49">
        <v>7500</v>
      </c>
      <c r="I700" s="40" t="s">
        <v>1901</v>
      </c>
      <c r="J700" s="63">
        <v>44995</v>
      </c>
      <c r="K700" s="3">
        <v>350</v>
      </c>
      <c r="L700" s="231" t="s">
        <v>2612</v>
      </c>
    </row>
    <row r="701" spans="1:12" ht="76.5" x14ac:dyDescent="0.2">
      <c r="A701" s="3">
        <v>1792</v>
      </c>
      <c r="B701" s="179">
        <v>6223</v>
      </c>
      <c r="C701" s="228" t="s">
        <v>2616</v>
      </c>
      <c r="D701" s="179">
        <v>12</v>
      </c>
      <c r="E701" s="179"/>
      <c r="F701" s="179" t="s">
        <v>5798</v>
      </c>
      <c r="G701" s="188" t="s">
        <v>2617</v>
      </c>
      <c r="H701" s="49">
        <v>7200</v>
      </c>
      <c r="I701" s="40" t="s">
        <v>1901</v>
      </c>
      <c r="J701" s="63">
        <v>44996</v>
      </c>
      <c r="K701" s="3">
        <v>350</v>
      </c>
      <c r="L701" s="231" t="s">
        <v>2618</v>
      </c>
    </row>
    <row r="702" spans="1:12" ht="76.5" x14ac:dyDescent="0.2">
      <c r="A702" s="3">
        <v>1793</v>
      </c>
      <c r="B702" s="179">
        <v>6223</v>
      </c>
      <c r="C702" s="228" t="s">
        <v>2619</v>
      </c>
      <c r="D702" s="179">
        <v>12</v>
      </c>
      <c r="E702" s="179"/>
      <c r="F702" s="179" t="s">
        <v>5798</v>
      </c>
      <c r="G702" s="188" t="s">
        <v>2620</v>
      </c>
      <c r="H702" s="49">
        <v>7200</v>
      </c>
      <c r="I702" s="40" t="s">
        <v>1901</v>
      </c>
      <c r="J702" s="63">
        <v>44997</v>
      </c>
      <c r="K702" s="3">
        <v>350</v>
      </c>
      <c r="L702" s="231" t="s">
        <v>2618</v>
      </c>
    </row>
    <row r="703" spans="1:12" ht="76.5" x14ac:dyDescent="0.2">
      <c r="A703" s="3">
        <v>1794</v>
      </c>
      <c r="B703" s="179">
        <v>6223</v>
      </c>
      <c r="C703" s="228" t="s">
        <v>2621</v>
      </c>
      <c r="D703" s="179">
        <v>12</v>
      </c>
      <c r="E703" s="179"/>
      <c r="F703" s="179" t="s">
        <v>5798</v>
      </c>
      <c r="G703" s="188" t="s">
        <v>2622</v>
      </c>
      <c r="H703" s="49">
        <v>7200</v>
      </c>
      <c r="I703" s="40" t="s">
        <v>1901</v>
      </c>
      <c r="J703" s="63">
        <v>44998</v>
      </c>
      <c r="K703" s="3">
        <v>350</v>
      </c>
      <c r="L703" s="231" t="s">
        <v>2618</v>
      </c>
    </row>
    <row r="704" spans="1:12" ht="38.25" x14ac:dyDescent="0.2">
      <c r="A704" s="3">
        <v>1795</v>
      </c>
      <c r="B704" s="179">
        <v>6223</v>
      </c>
      <c r="C704" s="228" t="s">
        <v>2623</v>
      </c>
      <c r="D704" s="179">
        <v>12</v>
      </c>
      <c r="E704" s="179"/>
      <c r="F704" s="179" t="s">
        <v>5798</v>
      </c>
      <c r="G704" s="188" t="s">
        <v>2624</v>
      </c>
      <c r="H704" s="49">
        <v>9600</v>
      </c>
      <c r="I704" s="40" t="s">
        <v>1901</v>
      </c>
      <c r="J704" s="63">
        <v>44999</v>
      </c>
      <c r="K704" s="3">
        <v>350</v>
      </c>
      <c r="L704" s="231" t="s">
        <v>2625</v>
      </c>
    </row>
    <row r="705" spans="1:12" x14ac:dyDescent="0.2">
      <c r="A705" s="3">
        <v>1892</v>
      </c>
      <c r="B705" s="188">
        <v>6110</v>
      </c>
      <c r="C705" s="228" t="s">
        <v>1931</v>
      </c>
      <c r="D705" s="188">
        <v>2</v>
      </c>
      <c r="E705" s="188"/>
      <c r="F705" s="188" t="s">
        <v>5795</v>
      </c>
      <c r="G705" s="188">
        <v>44121615</v>
      </c>
      <c r="H705" s="49">
        <v>15000</v>
      </c>
      <c r="I705" s="40" t="s">
        <v>1901</v>
      </c>
      <c r="J705" s="63">
        <v>45079</v>
      </c>
      <c r="K705" s="382">
        <v>350</v>
      </c>
      <c r="L705" s="231" t="s">
        <v>2720</v>
      </c>
    </row>
    <row r="706" spans="1:12" x14ac:dyDescent="0.2">
      <c r="A706" s="3">
        <v>1893</v>
      </c>
      <c r="B706" s="188">
        <v>6110</v>
      </c>
      <c r="C706" s="228" t="s">
        <v>2364</v>
      </c>
      <c r="D706" s="188">
        <v>10</v>
      </c>
      <c r="E706" s="188"/>
      <c r="F706" s="188" t="s">
        <v>5795</v>
      </c>
      <c r="G706" s="179">
        <v>14111530</v>
      </c>
      <c r="H706" s="49">
        <v>20000</v>
      </c>
      <c r="I706" s="40" t="s">
        <v>1901</v>
      </c>
      <c r="J706" s="63">
        <v>45080</v>
      </c>
      <c r="K706" s="382">
        <v>350</v>
      </c>
      <c r="L706" s="231" t="s">
        <v>2720</v>
      </c>
    </row>
    <row r="707" spans="1:12" x14ac:dyDescent="0.2">
      <c r="A707" s="3">
        <v>1894</v>
      </c>
      <c r="B707" s="188">
        <v>6110</v>
      </c>
      <c r="C707" s="228" t="s">
        <v>2366</v>
      </c>
      <c r="D707" s="188">
        <v>20</v>
      </c>
      <c r="E707" s="188"/>
      <c r="F707" s="188" t="s">
        <v>5795</v>
      </c>
      <c r="G707" s="179">
        <v>44121701</v>
      </c>
      <c r="H707" s="49">
        <v>15000</v>
      </c>
      <c r="I707" s="40" t="s">
        <v>1901</v>
      </c>
      <c r="J707" s="63">
        <v>45081</v>
      </c>
      <c r="K707" s="382">
        <v>350</v>
      </c>
      <c r="L707" s="231" t="s">
        <v>2720</v>
      </c>
    </row>
    <row r="708" spans="1:12" x14ac:dyDescent="0.2">
      <c r="A708" s="3">
        <v>1895</v>
      </c>
      <c r="B708" s="188">
        <v>6110</v>
      </c>
      <c r="C708" s="228" t="s">
        <v>2367</v>
      </c>
      <c r="D708" s="188">
        <v>20</v>
      </c>
      <c r="E708" s="188"/>
      <c r="F708" s="188" t="s">
        <v>5795</v>
      </c>
      <c r="G708" s="179">
        <v>44121701</v>
      </c>
      <c r="H708" s="49">
        <v>15000</v>
      </c>
      <c r="I708" s="40" t="s">
        <v>1901</v>
      </c>
      <c r="J708" s="63">
        <v>45082</v>
      </c>
      <c r="K708" s="382">
        <v>350</v>
      </c>
      <c r="L708" s="231" t="s">
        <v>2720</v>
      </c>
    </row>
    <row r="709" spans="1:12" x14ac:dyDescent="0.2">
      <c r="A709" s="3">
        <v>1896</v>
      </c>
      <c r="B709" s="188">
        <v>6110</v>
      </c>
      <c r="C709" s="228" t="s">
        <v>2368</v>
      </c>
      <c r="D709" s="188">
        <v>20</v>
      </c>
      <c r="E709" s="188"/>
      <c r="F709" s="188" t="s">
        <v>5795</v>
      </c>
      <c r="G709" s="179">
        <v>44121701</v>
      </c>
      <c r="H709" s="49">
        <v>15000</v>
      </c>
      <c r="I709" s="40" t="s">
        <v>1901</v>
      </c>
      <c r="J709" s="63">
        <v>45083</v>
      </c>
      <c r="K709" s="382">
        <v>350</v>
      </c>
      <c r="L709" s="231" t="s">
        <v>2720</v>
      </c>
    </row>
    <row r="710" spans="1:12" x14ac:dyDescent="0.2">
      <c r="A710" s="3">
        <v>1897</v>
      </c>
      <c r="B710" s="188">
        <v>6110</v>
      </c>
      <c r="C710" s="228" t="s">
        <v>2752</v>
      </c>
      <c r="D710" s="188">
        <v>10</v>
      </c>
      <c r="E710" s="188"/>
      <c r="F710" s="188" t="s">
        <v>5795</v>
      </c>
      <c r="G710" s="179">
        <v>14111530</v>
      </c>
      <c r="H710" s="49">
        <v>20000</v>
      </c>
      <c r="I710" s="40" t="s">
        <v>1901</v>
      </c>
      <c r="J710" s="63">
        <v>45084</v>
      </c>
      <c r="K710" s="382">
        <v>350</v>
      </c>
      <c r="L710" s="231" t="s">
        <v>2720</v>
      </c>
    </row>
    <row r="711" spans="1:12" x14ac:dyDescent="0.2">
      <c r="A711" s="3">
        <v>1898</v>
      </c>
      <c r="B711" s="188">
        <v>6110</v>
      </c>
      <c r="C711" s="228" t="s">
        <v>2372</v>
      </c>
      <c r="D711" s="188">
        <v>10</v>
      </c>
      <c r="E711" s="188"/>
      <c r="F711" s="188" t="s">
        <v>5795</v>
      </c>
      <c r="G711" s="179">
        <v>44122107</v>
      </c>
      <c r="H711" s="49">
        <v>10000</v>
      </c>
      <c r="I711" s="40" t="s">
        <v>1901</v>
      </c>
      <c r="J711" s="63">
        <v>45085</v>
      </c>
      <c r="K711" s="382">
        <v>350</v>
      </c>
      <c r="L711" s="231" t="s">
        <v>2720</v>
      </c>
    </row>
    <row r="712" spans="1:12" x14ac:dyDescent="0.2">
      <c r="A712" s="3">
        <v>1899</v>
      </c>
      <c r="B712" s="188">
        <v>6110</v>
      </c>
      <c r="C712" s="230" t="s">
        <v>2375</v>
      </c>
      <c r="D712" s="188">
        <v>5</v>
      </c>
      <c r="E712" s="188"/>
      <c r="F712" s="188" t="s">
        <v>5795</v>
      </c>
      <c r="G712" s="179">
        <v>44121618</v>
      </c>
      <c r="H712" s="49">
        <v>5000</v>
      </c>
      <c r="I712" s="40" t="s">
        <v>1901</v>
      </c>
      <c r="J712" s="63">
        <v>45086</v>
      </c>
      <c r="K712" s="382">
        <v>350</v>
      </c>
      <c r="L712" s="231" t="s">
        <v>2720</v>
      </c>
    </row>
    <row r="713" spans="1:12" ht="25.5" x14ac:dyDescent="0.2">
      <c r="A713" s="3">
        <v>1900</v>
      </c>
      <c r="B713" s="188">
        <v>6110</v>
      </c>
      <c r="C713" s="230" t="s">
        <v>2377</v>
      </c>
      <c r="D713" s="188">
        <v>10</v>
      </c>
      <c r="E713" s="188"/>
      <c r="F713" s="188" t="s">
        <v>5795</v>
      </c>
      <c r="G713" s="179">
        <v>44121716</v>
      </c>
      <c r="H713" s="49">
        <v>20000</v>
      </c>
      <c r="I713" s="40" t="s">
        <v>1901</v>
      </c>
      <c r="J713" s="63">
        <v>45087</v>
      </c>
      <c r="K713" s="382">
        <v>350</v>
      </c>
      <c r="L713" s="231" t="s">
        <v>2720</v>
      </c>
    </row>
    <row r="714" spans="1:12" ht="25.5" x14ac:dyDescent="0.2">
      <c r="A714" s="3">
        <v>1901</v>
      </c>
      <c r="B714" s="188">
        <v>6110</v>
      </c>
      <c r="C714" s="228" t="s">
        <v>2379</v>
      </c>
      <c r="D714" s="188">
        <v>10</v>
      </c>
      <c r="E714" s="188"/>
      <c r="F714" s="188" t="s">
        <v>5795</v>
      </c>
      <c r="G714" s="179">
        <v>44121716</v>
      </c>
      <c r="H714" s="49">
        <v>20000</v>
      </c>
      <c r="I714" s="40" t="s">
        <v>1901</v>
      </c>
      <c r="J714" s="63">
        <v>45088</v>
      </c>
      <c r="K714" s="382">
        <v>350</v>
      </c>
      <c r="L714" s="231" t="s">
        <v>2720</v>
      </c>
    </row>
    <row r="715" spans="1:12" ht="25.5" x14ac:dyDescent="0.2">
      <c r="A715" s="3">
        <v>1902</v>
      </c>
      <c r="B715" s="188">
        <v>6110</v>
      </c>
      <c r="C715" s="228" t="s">
        <v>2381</v>
      </c>
      <c r="D715" s="188">
        <v>10</v>
      </c>
      <c r="E715" s="188"/>
      <c r="F715" s="188" t="s">
        <v>5795</v>
      </c>
      <c r="G715" s="179">
        <v>44121716</v>
      </c>
      <c r="H715" s="49">
        <v>20000</v>
      </c>
      <c r="I715" s="40" t="s">
        <v>1901</v>
      </c>
      <c r="J715" s="63">
        <v>45089</v>
      </c>
      <c r="K715" s="382">
        <v>350</v>
      </c>
      <c r="L715" s="231" t="s">
        <v>2720</v>
      </c>
    </row>
    <row r="716" spans="1:12" ht="25.5" x14ac:dyDescent="0.2">
      <c r="A716" s="3">
        <v>1903</v>
      </c>
      <c r="B716" s="188">
        <v>6110</v>
      </c>
      <c r="C716" s="228" t="s">
        <v>2383</v>
      </c>
      <c r="D716" s="188">
        <v>6</v>
      </c>
      <c r="E716" s="188"/>
      <c r="F716" s="188" t="s">
        <v>5795</v>
      </c>
      <c r="G716" s="179">
        <v>44121708</v>
      </c>
      <c r="H716" s="49">
        <v>20000</v>
      </c>
      <c r="I716" s="40" t="s">
        <v>1901</v>
      </c>
      <c r="J716" s="63">
        <v>45090</v>
      </c>
      <c r="K716" s="382">
        <v>350</v>
      </c>
      <c r="L716" s="231" t="s">
        <v>2720</v>
      </c>
    </row>
    <row r="717" spans="1:12" ht="25.5" x14ac:dyDescent="0.2">
      <c r="A717" s="3">
        <v>1904</v>
      </c>
      <c r="B717" s="188">
        <v>6110</v>
      </c>
      <c r="C717" s="228" t="s">
        <v>2384</v>
      </c>
      <c r="D717" s="188">
        <v>6</v>
      </c>
      <c r="E717" s="188"/>
      <c r="F717" s="188" t="s">
        <v>5795</v>
      </c>
      <c r="G717" s="179">
        <v>44121708</v>
      </c>
      <c r="H717" s="49">
        <v>20000</v>
      </c>
      <c r="I717" s="40" t="s">
        <v>1901</v>
      </c>
      <c r="J717" s="63">
        <v>45091</v>
      </c>
      <c r="K717" s="382">
        <v>350</v>
      </c>
      <c r="L717" s="231" t="s">
        <v>2720</v>
      </c>
    </row>
    <row r="718" spans="1:12" ht="25.5" x14ac:dyDescent="0.2">
      <c r="A718" s="3">
        <v>1905</v>
      </c>
      <c r="B718" s="188">
        <v>6110</v>
      </c>
      <c r="C718" s="228" t="s">
        <v>2385</v>
      </c>
      <c r="D718" s="188">
        <v>6</v>
      </c>
      <c r="E718" s="188"/>
      <c r="F718" s="188" t="s">
        <v>5795</v>
      </c>
      <c r="G718" s="179">
        <v>44121708</v>
      </c>
      <c r="H718" s="49">
        <v>20000</v>
      </c>
      <c r="I718" s="40" t="s">
        <v>1901</v>
      </c>
      <c r="J718" s="63">
        <v>45092</v>
      </c>
      <c r="K718" s="382">
        <v>350</v>
      </c>
      <c r="L718" s="231" t="s">
        <v>2720</v>
      </c>
    </row>
    <row r="719" spans="1:12" ht="25.5" x14ac:dyDescent="0.2">
      <c r="A719" s="3">
        <v>1906</v>
      </c>
      <c r="B719" s="188">
        <v>6110</v>
      </c>
      <c r="C719" s="230" t="s">
        <v>2386</v>
      </c>
      <c r="D719" s="188">
        <v>6</v>
      </c>
      <c r="E719" s="188"/>
      <c r="F719" s="188" t="s">
        <v>5795</v>
      </c>
      <c r="G719" s="179">
        <v>44121708</v>
      </c>
      <c r="H719" s="49">
        <v>20000</v>
      </c>
      <c r="I719" s="40" t="s">
        <v>1901</v>
      </c>
      <c r="J719" s="63">
        <v>45093</v>
      </c>
      <c r="K719" s="382">
        <v>350</v>
      </c>
      <c r="L719" s="231" t="s">
        <v>2720</v>
      </c>
    </row>
    <row r="720" spans="1:12" ht="25.5" x14ac:dyDescent="0.2">
      <c r="A720" s="3">
        <v>1907</v>
      </c>
      <c r="B720" s="188">
        <v>6110</v>
      </c>
      <c r="C720" s="228" t="s">
        <v>2388</v>
      </c>
      <c r="D720" s="188">
        <v>6</v>
      </c>
      <c r="E720" s="188"/>
      <c r="F720" s="188" t="s">
        <v>5795</v>
      </c>
      <c r="G720" s="179">
        <v>44121708</v>
      </c>
      <c r="H720" s="49">
        <v>20000</v>
      </c>
      <c r="I720" s="40" t="s">
        <v>1901</v>
      </c>
      <c r="J720" s="63">
        <v>45094</v>
      </c>
      <c r="K720" s="382">
        <v>350</v>
      </c>
      <c r="L720" s="231" t="s">
        <v>2720</v>
      </c>
    </row>
    <row r="721" spans="1:12" x14ac:dyDescent="0.2">
      <c r="A721" s="3">
        <v>1908</v>
      </c>
      <c r="B721" s="188">
        <v>6110</v>
      </c>
      <c r="C721" s="228" t="s">
        <v>2753</v>
      </c>
      <c r="D721" s="188">
        <v>5</v>
      </c>
      <c r="E721" s="188"/>
      <c r="F721" s="188" t="s">
        <v>5795</v>
      </c>
      <c r="G721" s="179">
        <v>44122026</v>
      </c>
      <c r="H721" s="80">
        <v>10000</v>
      </c>
      <c r="I721" s="40" t="s">
        <v>1901</v>
      </c>
      <c r="J721" s="63">
        <v>45095</v>
      </c>
      <c r="K721" s="382">
        <v>350</v>
      </c>
      <c r="L721" s="231" t="s">
        <v>2720</v>
      </c>
    </row>
    <row r="722" spans="1:12" x14ac:dyDescent="0.2">
      <c r="A722" s="3">
        <v>1909</v>
      </c>
      <c r="B722" s="188">
        <v>6110</v>
      </c>
      <c r="C722" s="230" t="s">
        <v>2391</v>
      </c>
      <c r="D722" s="188">
        <v>3</v>
      </c>
      <c r="E722" s="188"/>
      <c r="F722" s="188" t="s">
        <v>5795</v>
      </c>
      <c r="G722" s="179">
        <v>44121702</v>
      </c>
      <c r="H722" s="80">
        <v>12000</v>
      </c>
      <c r="I722" s="40" t="s">
        <v>1901</v>
      </c>
      <c r="J722" s="63">
        <v>45096</v>
      </c>
      <c r="K722" s="382">
        <v>350</v>
      </c>
      <c r="L722" s="231" t="s">
        <v>2720</v>
      </c>
    </row>
    <row r="723" spans="1:12" x14ac:dyDescent="0.2">
      <c r="A723" s="3">
        <v>1910</v>
      </c>
      <c r="B723" s="188">
        <v>6110</v>
      </c>
      <c r="C723" s="230" t="s">
        <v>2392</v>
      </c>
      <c r="D723" s="188">
        <v>4</v>
      </c>
      <c r="E723" s="188"/>
      <c r="F723" s="188" t="s">
        <v>5795</v>
      </c>
      <c r="G723" s="179">
        <v>44111912</v>
      </c>
      <c r="H723" s="80">
        <v>12000</v>
      </c>
      <c r="I723" s="40" t="s">
        <v>1901</v>
      </c>
      <c r="J723" s="63">
        <v>45097</v>
      </c>
      <c r="K723" s="382">
        <v>350</v>
      </c>
      <c r="L723" s="231" t="s">
        <v>2720</v>
      </c>
    </row>
    <row r="724" spans="1:12" x14ac:dyDescent="0.2">
      <c r="A724" s="3">
        <v>1911</v>
      </c>
      <c r="B724" s="188">
        <v>6110</v>
      </c>
      <c r="C724" s="230" t="s">
        <v>2754</v>
      </c>
      <c r="D724" s="188">
        <v>5</v>
      </c>
      <c r="E724" s="188"/>
      <c r="F724" s="188" t="s">
        <v>5795</v>
      </c>
      <c r="G724" s="179">
        <v>31201512</v>
      </c>
      <c r="H724" s="80">
        <v>10000</v>
      </c>
      <c r="I724" s="40" t="s">
        <v>1901</v>
      </c>
      <c r="J724" s="63">
        <v>45098</v>
      </c>
      <c r="K724" s="382">
        <v>350</v>
      </c>
      <c r="L724" s="231" t="s">
        <v>2720</v>
      </c>
    </row>
    <row r="725" spans="1:12" x14ac:dyDescent="0.2">
      <c r="A725" s="3">
        <v>1912</v>
      </c>
      <c r="B725" s="188">
        <v>6110</v>
      </c>
      <c r="C725" s="230" t="s">
        <v>2394</v>
      </c>
      <c r="D725" s="188">
        <v>2</v>
      </c>
      <c r="E725" s="188"/>
      <c r="F725" s="188" t="s">
        <v>5795</v>
      </c>
      <c r="G725" s="179">
        <v>46111502</v>
      </c>
      <c r="H725" s="80">
        <v>5000</v>
      </c>
      <c r="I725" s="40" t="s">
        <v>1901</v>
      </c>
      <c r="J725" s="63">
        <v>45099</v>
      </c>
      <c r="K725" s="382">
        <v>350</v>
      </c>
      <c r="L725" s="231" t="s">
        <v>2720</v>
      </c>
    </row>
    <row r="726" spans="1:12" x14ac:dyDescent="0.2">
      <c r="A726" s="3">
        <v>1913</v>
      </c>
      <c r="B726" s="188">
        <v>6110</v>
      </c>
      <c r="C726" s="230" t="s">
        <v>2395</v>
      </c>
      <c r="D726" s="188">
        <v>2</v>
      </c>
      <c r="E726" s="188"/>
      <c r="F726" s="188" t="s">
        <v>5795</v>
      </c>
      <c r="G726" s="179">
        <v>46111502</v>
      </c>
      <c r="H726" s="80">
        <v>5000</v>
      </c>
      <c r="I726" s="40" t="s">
        <v>1901</v>
      </c>
      <c r="J726" s="63">
        <v>45100</v>
      </c>
      <c r="K726" s="382">
        <v>350</v>
      </c>
      <c r="L726" s="231" t="s">
        <v>2720</v>
      </c>
    </row>
    <row r="727" spans="1:12" x14ac:dyDescent="0.2">
      <c r="A727" s="3">
        <v>1914</v>
      </c>
      <c r="B727" s="188">
        <v>6110</v>
      </c>
      <c r="C727" s="230" t="s">
        <v>2396</v>
      </c>
      <c r="D727" s="188">
        <v>1</v>
      </c>
      <c r="E727" s="188"/>
      <c r="F727" s="188" t="s">
        <v>5795</v>
      </c>
      <c r="G727" s="179">
        <v>44122011</v>
      </c>
      <c r="H727" s="80">
        <v>2000</v>
      </c>
      <c r="I727" s="40" t="s">
        <v>1901</v>
      </c>
      <c r="J727" s="63">
        <v>45101</v>
      </c>
      <c r="K727" s="382">
        <v>350</v>
      </c>
      <c r="L727" s="231" t="s">
        <v>2720</v>
      </c>
    </row>
    <row r="728" spans="1:12" ht="25.5" x14ac:dyDescent="0.2">
      <c r="A728" s="3">
        <v>1915</v>
      </c>
      <c r="B728" s="188">
        <v>6110</v>
      </c>
      <c r="C728" s="228" t="s">
        <v>2398</v>
      </c>
      <c r="D728" s="188">
        <v>2</v>
      </c>
      <c r="E728" s="188"/>
      <c r="F728" s="188" t="s">
        <v>5795</v>
      </c>
      <c r="G728" s="179">
        <v>44122029</v>
      </c>
      <c r="H728" s="80">
        <v>10000</v>
      </c>
      <c r="I728" s="40" t="s">
        <v>1901</v>
      </c>
      <c r="J728" s="63">
        <v>45102</v>
      </c>
      <c r="K728" s="382">
        <v>350</v>
      </c>
      <c r="L728" s="231" t="s">
        <v>2720</v>
      </c>
    </row>
    <row r="729" spans="1:12" x14ac:dyDescent="0.2">
      <c r="A729" s="3">
        <v>1916</v>
      </c>
      <c r="B729" s="188">
        <v>6110</v>
      </c>
      <c r="C729" s="228" t="s">
        <v>2399</v>
      </c>
      <c r="D729" s="188">
        <v>5</v>
      </c>
      <c r="E729" s="188"/>
      <c r="F729" s="188" t="s">
        <v>5795</v>
      </c>
      <c r="G729" s="179">
        <v>44121802</v>
      </c>
      <c r="H729" s="80">
        <v>15000</v>
      </c>
      <c r="I729" s="40" t="s">
        <v>1901</v>
      </c>
      <c r="J729" s="63">
        <v>45103</v>
      </c>
      <c r="K729" s="382">
        <v>350</v>
      </c>
      <c r="L729" s="231" t="s">
        <v>2720</v>
      </c>
    </row>
    <row r="730" spans="1:12" x14ac:dyDescent="0.2">
      <c r="A730" s="3">
        <v>1917</v>
      </c>
      <c r="B730" s="188">
        <v>6110</v>
      </c>
      <c r="C730" s="230" t="s">
        <v>2409</v>
      </c>
      <c r="D730" s="188">
        <v>5</v>
      </c>
      <c r="E730" s="188"/>
      <c r="F730" s="188" t="s">
        <v>5795</v>
      </c>
      <c r="G730" s="179">
        <v>31201503</v>
      </c>
      <c r="H730" s="80">
        <v>10000</v>
      </c>
      <c r="I730" s="40" t="s">
        <v>1901</v>
      </c>
      <c r="J730" s="63">
        <v>45104</v>
      </c>
      <c r="K730" s="382">
        <v>350</v>
      </c>
      <c r="L730" s="231" t="s">
        <v>2720</v>
      </c>
    </row>
    <row r="731" spans="1:12" x14ac:dyDescent="0.2">
      <c r="A731" s="3">
        <v>1918</v>
      </c>
      <c r="B731" s="188">
        <v>6110</v>
      </c>
      <c r="C731" s="230" t="s">
        <v>2755</v>
      </c>
      <c r="D731" s="188">
        <v>2</v>
      </c>
      <c r="E731" s="188"/>
      <c r="F731" s="188" t="s">
        <v>5795</v>
      </c>
      <c r="G731" s="179">
        <v>31163211</v>
      </c>
      <c r="H731" s="80">
        <v>2000</v>
      </c>
      <c r="I731" s="40" t="s">
        <v>1901</v>
      </c>
      <c r="J731" s="63">
        <v>45105</v>
      </c>
      <c r="K731" s="382">
        <v>350</v>
      </c>
      <c r="L731" s="231" t="s">
        <v>2720</v>
      </c>
    </row>
    <row r="732" spans="1:12" x14ac:dyDescent="0.2">
      <c r="A732" s="3">
        <v>1943</v>
      </c>
      <c r="B732" s="188">
        <v>6120</v>
      </c>
      <c r="C732" s="228" t="s">
        <v>1931</v>
      </c>
      <c r="D732" s="188">
        <v>2</v>
      </c>
      <c r="E732" s="188"/>
      <c r="F732" s="188" t="s">
        <v>5795</v>
      </c>
      <c r="G732" s="188">
        <v>44121615</v>
      </c>
      <c r="H732" s="49">
        <v>15000</v>
      </c>
      <c r="I732" s="40" t="s">
        <v>1901</v>
      </c>
      <c r="J732" s="63">
        <v>45078</v>
      </c>
      <c r="K732" s="382">
        <v>350</v>
      </c>
      <c r="L732" s="231" t="s">
        <v>2720</v>
      </c>
    </row>
    <row r="733" spans="1:12" x14ac:dyDescent="0.2">
      <c r="A733" s="3">
        <v>1944</v>
      </c>
      <c r="B733" s="188">
        <v>6120</v>
      </c>
      <c r="C733" s="228" t="s">
        <v>2364</v>
      </c>
      <c r="D733" s="188">
        <v>10</v>
      </c>
      <c r="E733" s="188"/>
      <c r="F733" s="188" t="s">
        <v>5795</v>
      </c>
      <c r="G733" s="179">
        <v>14111530</v>
      </c>
      <c r="H733" s="49">
        <v>20000</v>
      </c>
      <c r="I733" s="40" t="s">
        <v>1901</v>
      </c>
      <c r="J733" s="63">
        <v>45078</v>
      </c>
      <c r="K733" s="382">
        <v>350</v>
      </c>
      <c r="L733" s="231" t="s">
        <v>2720</v>
      </c>
    </row>
    <row r="734" spans="1:12" x14ac:dyDescent="0.2">
      <c r="A734" s="3">
        <v>1945</v>
      </c>
      <c r="B734" s="188">
        <v>6120</v>
      </c>
      <c r="C734" s="228" t="s">
        <v>2366</v>
      </c>
      <c r="D734" s="188">
        <v>20</v>
      </c>
      <c r="E734" s="188"/>
      <c r="F734" s="188" t="s">
        <v>5795</v>
      </c>
      <c r="G734" s="179">
        <v>44121701</v>
      </c>
      <c r="H734" s="49">
        <v>15000</v>
      </c>
      <c r="I734" s="40" t="s">
        <v>1901</v>
      </c>
      <c r="J734" s="63">
        <v>45078</v>
      </c>
      <c r="K734" s="382">
        <v>350</v>
      </c>
      <c r="L734" s="231" t="s">
        <v>2720</v>
      </c>
    </row>
    <row r="735" spans="1:12" x14ac:dyDescent="0.2">
      <c r="A735" s="3">
        <v>1946</v>
      </c>
      <c r="B735" s="188">
        <v>6120</v>
      </c>
      <c r="C735" s="228" t="s">
        <v>2367</v>
      </c>
      <c r="D735" s="188">
        <v>20</v>
      </c>
      <c r="E735" s="188"/>
      <c r="F735" s="188" t="s">
        <v>5795</v>
      </c>
      <c r="G735" s="179">
        <v>44121701</v>
      </c>
      <c r="H735" s="49">
        <v>15000</v>
      </c>
      <c r="I735" s="40" t="s">
        <v>1901</v>
      </c>
      <c r="J735" s="63">
        <v>45078</v>
      </c>
      <c r="K735" s="382">
        <v>350</v>
      </c>
      <c r="L735" s="231" t="s">
        <v>2720</v>
      </c>
    </row>
    <row r="736" spans="1:12" x14ac:dyDescent="0.2">
      <c r="A736" s="3">
        <v>1947</v>
      </c>
      <c r="B736" s="188">
        <v>6120</v>
      </c>
      <c r="C736" s="228" t="s">
        <v>2368</v>
      </c>
      <c r="D736" s="188">
        <v>20</v>
      </c>
      <c r="E736" s="188"/>
      <c r="F736" s="188" t="s">
        <v>5795</v>
      </c>
      <c r="G736" s="179">
        <v>44121701</v>
      </c>
      <c r="H736" s="49">
        <v>15000</v>
      </c>
      <c r="I736" s="40" t="s">
        <v>1901</v>
      </c>
      <c r="J736" s="63">
        <v>45078</v>
      </c>
      <c r="K736" s="382">
        <v>350</v>
      </c>
      <c r="L736" s="231" t="s">
        <v>2720</v>
      </c>
    </row>
    <row r="737" spans="1:12" x14ac:dyDescent="0.2">
      <c r="A737" s="3">
        <v>1948</v>
      </c>
      <c r="B737" s="188">
        <v>6120</v>
      </c>
      <c r="C737" s="228" t="s">
        <v>2752</v>
      </c>
      <c r="D737" s="188">
        <v>10</v>
      </c>
      <c r="E737" s="188"/>
      <c r="F737" s="188" t="s">
        <v>5795</v>
      </c>
      <c r="G737" s="179">
        <v>14111530</v>
      </c>
      <c r="H737" s="49">
        <v>20000</v>
      </c>
      <c r="I737" s="40" t="s">
        <v>1901</v>
      </c>
      <c r="J737" s="63">
        <v>45078</v>
      </c>
      <c r="K737" s="382">
        <v>350</v>
      </c>
      <c r="L737" s="231" t="s">
        <v>2720</v>
      </c>
    </row>
    <row r="738" spans="1:12" x14ac:dyDescent="0.2">
      <c r="A738" s="3">
        <v>1949</v>
      </c>
      <c r="B738" s="188">
        <v>6120</v>
      </c>
      <c r="C738" s="228" t="s">
        <v>2372</v>
      </c>
      <c r="D738" s="188">
        <v>10</v>
      </c>
      <c r="E738" s="188"/>
      <c r="F738" s="188" t="s">
        <v>5795</v>
      </c>
      <c r="G738" s="179">
        <v>44122107</v>
      </c>
      <c r="H738" s="49">
        <v>10000</v>
      </c>
      <c r="I738" s="40" t="s">
        <v>1901</v>
      </c>
      <c r="J738" s="63">
        <v>45078</v>
      </c>
      <c r="K738" s="382">
        <v>350</v>
      </c>
      <c r="L738" s="231" t="s">
        <v>2720</v>
      </c>
    </row>
    <row r="739" spans="1:12" x14ac:dyDescent="0.2">
      <c r="A739" s="3">
        <v>1950</v>
      </c>
      <c r="B739" s="188">
        <v>6120</v>
      </c>
      <c r="C739" s="230" t="s">
        <v>2375</v>
      </c>
      <c r="D739" s="188">
        <v>5</v>
      </c>
      <c r="E739" s="188"/>
      <c r="F739" s="188" t="s">
        <v>5795</v>
      </c>
      <c r="G739" s="179">
        <v>44121618</v>
      </c>
      <c r="H739" s="49">
        <v>5000</v>
      </c>
      <c r="I739" s="40" t="s">
        <v>1901</v>
      </c>
      <c r="J739" s="63">
        <v>45078</v>
      </c>
      <c r="K739" s="382">
        <v>350</v>
      </c>
      <c r="L739" s="231" t="s">
        <v>2720</v>
      </c>
    </row>
    <row r="740" spans="1:12" ht="25.5" x14ac:dyDescent="0.2">
      <c r="A740" s="3">
        <v>1951</v>
      </c>
      <c r="B740" s="188">
        <v>6120</v>
      </c>
      <c r="C740" s="230" t="s">
        <v>2377</v>
      </c>
      <c r="D740" s="188">
        <v>10</v>
      </c>
      <c r="E740" s="188"/>
      <c r="F740" s="188" t="s">
        <v>5795</v>
      </c>
      <c r="G740" s="179">
        <v>44121716</v>
      </c>
      <c r="H740" s="49">
        <v>20000</v>
      </c>
      <c r="I740" s="40" t="s">
        <v>1901</v>
      </c>
      <c r="J740" s="63">
        <v>45078</v>
      </c>
      <c r="K740" s="382">
        <v>350</v>
      </c>
      <c r="L740" s="231" t="s">
        <v>2720</v>
      </c>
    </row>
    <row r="741" spans="1:12" ht="25.5" x14ac:dyDescent="0.2">
      <c r="A741" s="3">
        <v>1952</v>
      </c>
      <c r="B741" s="188">
        <v>6120</v>
      </c>
      <c r="C741" s="228" t="s">
        <v>2379</v>
      </c>
      <c r="D741" s="188">
        <v>10</v>
      </c>
      <c r="E741" s="188"/>
      <c r="F741" s="188" t="s">
        <v>5795</v>
      </c>
      <c r="G741" s="179">
        <v>44121716</v>
      </c>
      <c r="H741" s="49">
        <v>20000</v>
      </c>
      <c r="I741" s="40" t="s">
        <v>1901</v>
      </c>
      <c r="J741" s="63">
        <v>45078</v>
      </c>
      <c r="K741" s="382">
        <v>350</v>
      </c>
      <c r="L741" s="231" t="s">
        <v>2720</v>
      </c>
    </row>
    <row r="742" spans="1:12" ht="25.5" x14ac:dyDescent="0.2">
      <c r="A742" s="3">
        <v>1953</v>
      </c>
      <c r="B742" s="188">
        <v>6120</v>
      </c>
      <c r="C742" s="228" t="s">
        <v>2381</v>
      </c>
      <c r="D742" s="188">
        <v>10</v>
      </c>
      <c r="E742" s="188"/>
      <c r="F742" s="188" t="s">
        <v>5795</v>
      </c>
      <c r="G742" s="179">
        <v>44121716</v>
      </c>
      <c r="H742" s="49">
        <v>20000</v>
      </c>
      <c r="I742" s="40" t="s">
        <v>1901</v>
      </c>
      <c r="J742" s="63">
        <v>45078</v>
      </c>
      <c r="K742" s="382">
        <v>350</v>
      </c>
      <c r="L742" s="231" t="s">
        <v>2720</v>
      </c>
    </row>
    <row r="743" spans="1:12" ht="25.5" x14ac:dyDescent="0.2">
      <c r="A743" s="3">
        <v>1954</v>
      </c>
      <c r="B743" s="188">
        <v>6120</v>
      </c>
      <c r="C743" s="228" t="s">
        <v>2383</v>
      </c>
      <c r="D743" s="188">
        <v>6</v>
      </c>
      <c r="E743" s="188"/>
      <c r="F743" s="188" t="s">
        <v>5795</v>
      </c>
      <c r="G743" s="179">
        <v>44121708</v>
      </c>
      <c r="H743" s="49">
        <v>20000</v>
      </c>
      <c r="I743" s="40" t="s">
        <v>1901</v>
      </c>
      <c r="J743" s="63">
        <v>45078</v>
      </c>
      <c r="K743" s="382">
        <v>350</v>
      </c>
      <c r="L743" s="231" t="s">
        <v>2720</v>
      </c>
    </row>
    <row r="744" spans="1:12" ht="25.5" x14ac:dyDescent="0.2">
      <c r="A744" s="3">
        <v>1955</v>
      </c>
      <c r="B744" s="188">
        <v>6120</v>
      </c>
      <c r="C744" s="228" t="s">
        <v>2384</v>
      </c>
      <c r="D744" s="188">
        <v>6</v>
      </c>
      <c r="E744" s="188"/>
      <c r="F744" s="188" t="s">
        <v>5795</v>
      </c>
      <c r="G744" s="179">
        <v>44121708</v>
      </c>
      <c r="H744" s="49">
        <v>20000</v>
      </c>
      <c r="I744" s="40" t="s">
        <v>1901</v>
      </c>
      <c r="J744" s="63">
        <v>45078</v>
      </c>
      <c r="K744" s="382">
        <v>350</v>
      </c>
      <c r="L744" s="231" t="s">
        <v>2720</v>
      </c>
    </row>
    <row r="745" spans="1:12" ht="25.5" x14ac:dyDescent="0.2">
      <c r="A745" s="3">
        <v>1956</v>
      </c>
      <c r="B745" s="188">
        <v>6120</v>
      </c>
      <c r="C745" s="228" t="s">
        <v>2385</v>
      </c>
      <c r="D745" s="188">
        <v>6</v>
      </c>
      <c r="E745" s="188"/>
      <c r="F745" s="188" t="s">
        <v>5795</v>
      </c>
      <c r="G745" s="179">
        <v>44121708</v>
      </c>
      <c r="H745" s="49">
        <v>20000</v>
      </c>
      <c r="I745" s="40" t="s">
        <v>1901</v>
      </c>
      <c r="J745" s="63">
        <v>45078</v>
      </c>
      <c r="K745" s="382">
        <v>350</v>
      </c>
      <c r="L745" s="231" t="s">
        <v>2720</v>
      </c>
    </row>
    <row r="746" spans="1:12" ht="25.5" x14ac:dyDescent="0.2">
      <c r="A746" s="3">
        <v>1957</v>
      </c>
      <c r="B746" s="188">
        <v>6120</v>
      </c>
      <c r="C746" s="230" t="s">
        <v>2386</v>
      </c>
      <c r="D746" s="188">
        <v>6</v>
      </c>
      <c r="E746" s="188"/>
      <c r="F746" s="188" t="s">
        <v>5795</v>
      </c>
      <c r="G746" s="179">
        <v>44121708</v>
      </c>
      <c r="H746" s="49">
        <v>20000</v>
      </c>
      <c r="I746" s="40" t="s">
        <v>1901</v>
      </c>
      <c r="J746" s="63">
        <v>45078</v>
      </c>
      <c r="K746" s="382">
        <v>350</v>
      </c>
      <c r="L746" s="231" t="s">
        <v>2720</v>
      </c>
    </row>
    <row r="747" spans="1:12" ht="25.5" x14ac:dyDescent="0.2">
      <c r="A747" s="3">
        <v>1958</v>
      </c>
      <c r="B747" s="188">
        <v>6120</v>
      </c>
      <c r="C747" s="228" t="s">
        <v>2388</v>
      </c>
      <c r="D747" s="188">
        <v>6</v>
      </c>
      <c r="E747" s="188"/>
      <c r="F747" s="188" t="s">
        <v>5795</v>
      </c>
      <c r="G747" s="179">
        <v>44121708</v>
      </c>
      <c r="H747" s="49">
        <v>20000</v>
      </c>
      <c r="I747" s="40" t="s">
        <v>1901</v>
      </c>
      <c r="J747" s="63">
        <v>45078</v>
      </c>
      <c r="K747" s="382">
        <v>350</v>
      </c>
      <c r="L747" s="231" t="s">
        <v>2720</v>
      </c>
    </row>
    <row r="748" spans="1:12" x14ac:dyDescent="0.2">
      <c r="A748" s="3">
        <v>1959</v>
      </c>
      <c r="B748" s="188">
        <v>6120</v>
      </c>
      <c r="C748" s="228" t="s">
        <v>2753</v>
      </c>
      <c r="D748" s="188">
        <v>5</v>
      </c>
      <c r="E748" s="188"/>
      <c r="F748" s="188" t="s">
        <v>5795</v>
      </c>
      <c r="G748" s="179">
        <v>44122026</v>
      </c>
      <c r="H748" s="80">
        <v>10000</v>
      </c>
      <c r="I748" s="40" t="s">
        <v>1901</v>
      </c>
      <c r="J748" s="63">
        <v>45078</v>
      </c>
      <c r="K748" s="382">
        <v>350</v>
      </c>
      <c r="L748" s="231" t="s">
        <v>2720</v>
      </c>
    </row>
    <row r="749" spans="1:12" x14ac:dyDescent="0.2">
      <c r="A749" s="3">
        <v>1960</v>
      </c>
      <c r="B749" s="188">
        <v>6120</v>
      </c>
      <c r="C749" s="230" t="s">
        <v>2391</v>
      </c>
      <c r="D749" s="188">
        <v>3</v>
      </c>
      <c r="E749" s="188"/>
      <c r="F749" s="188" t="s">
        <v>5795</v>
      </c>
      <c r="G749" s="179">
        <v>44121702</v>
      </c>
      <c r="H749" s="80">
        <v>12000</v>
      </c>
      <c r="I749" s="40" t="s">
        <v>1901</v>
      </c>
      <c r="J749" s="63">
        <v>45078</v>
      </c>
      <c r="K749" s="382">
        <v>350</v>
      </c>
      <c r="L749" s="231" t="s">
        <v>2720</v>
      </c>
    </row>
    <row r="750" spans="1:12" x14ac:dyDescent="0.2">
      <c r="A750" s="3">
        <v>1961</v>
      </c>
      <c r="B750" s="188">
        <v>6120</v>
      </c>
      <c r="C750" s="230" t="s">
        <v>2392</v>
      </c>
      <c r="D750" s="188">
        <v>4</v>
      </c>
      <c r="E750" s="188"/>
      <c r="F750" s="188" t="s">
        <v>5795</v>
      </c>
      <c r="G750" s="179">
        <v>44111912</v>
      </c>
      <c r="H750" s="80">
        <v>12000</v>
      </c>
      <c r="I750" s="40" t="s">
        <v>1901</v>
      </c>
      <c r="J750" s="63">
        <v>45078</v>
      </c>
      <c r="K750" s="382">
        <v>350</v>
      </c>
      <c r="L750" s="231" t="s">
        <v>2720</v>
      </c>
    </row>
    <row r="751" spans="1:12" x14ac:dyDescent="0.2">
      <c r="A751" s="3">
        <v>1962</v>
      </c>
      <c r="B751" s="188">
        <v>6120</v>
      </c>
      <c r="C751" s="230" t="s">
        <v>2754</v>
      </c>
      <c r="D751" s="188">
        <v>5</v>
      </c>
      <c r="E751" s="188"/>
      <c r="F751" s="188" t="s">
        <v>5795</v>
      </c>
      <c r="G751" s="179">
        <v>31201512</v>
      </c>
      <c r="H751" s="80">
        <v>10000</v>
      </c>
      <c r="I751" s="40" t="s">
        <v>1901</v>
      </c>
      <c r="J751" s="63">
        <v>45078</v>
      </c>
      <c r="K751" s="382">
        <v>350</v>
      </c>
      <c r="L751" s="231" t="s">
        <v>2720</v>
      </c>
    </row>
    <row r="752" spans="1:12" x14ac:dyDescent="0.2">
      <c r="A752" s="3">
        <v>1963</v>
      </c>
      <c r="B752" s="188">
        <v>6120</v>
      </c>
      <c r="C752" s="230" t="s">
        <v>2394</v>
      </c>
      <c r="D752" s="188">
        <v>2</v>
      </c>
      <c r="E752" s="188"/>
      <c r="F752" s="188" t="s">
        <v>5795</v>
      </c>
      <c r="G752" s="179">
        <v>46111502</v>
      </c>
      <c r="H752" s="80">
        <v>5000</v>
      </c>
      <c r="I752" s="40" t="s">
        <v>1901</v>
      </c>
      <c r="J752" s="63">
        <v>45078</v>
      </c>
      <c r="K752" s="382">
        <v>350</v>
      </c>
      <c r="L752" s="231" t="s">
        <v>2720</v>
      </c>
    </row>
    <row r="753" spans="1:12" x14ac:dyDescent="0.2">
      <c r="A753" s="3">
        <v>1964</v>
      </c>
      <c r="B753" s="188">
        <v>6120</v>
      </c>
      <c r="C753" s="230" t="s">
        <v>2395</v>
      </c>
      <c r="D753" s="188">
        <v>2</v>
      </c>
      <c r="E753" s="188"/>
      <c r="F753" s="188" t="s">
        <v>5795</v>
      </c>
      <c r="G753" s="179">
        <v>46111502</v>
      </c>
      <c r="H753" s="80">
        <v>5000</v>
      </c>
      <c r="I753" s="40" t="s">
        <v>1901</v>
      </c>
      <c r="J753" s="63">
        <v>45078</v>
      </c>
      <c r="K753" s="382">
        <v>350</v>
      </c>
      <c r="L753" s="231" t="s">
        <v>2720</v>
      </c>
    </row>
    <row r="754" spans="1:12" x14ac:dyDescent="0.2">
      <c r="A754" s="3">
        <v>1965</v>
      </c>
      <c r="B754" s="188">
        <v>6120</v>
      </c>
      <c r="C754" s="230" t="s">
        <v>2396</v>
      </c>
      <c r="D754" s="188">
        <v>1</v>
      </c>
      <c r="E754" s="188"/>
      <c r="F754" s="188" t="s">
        <v>5795</v>
      </c>
      <c r="G754" s="179">
        <v>44122011</v>
      </c>
      <c r="H754" s="80">
        <v>2000</v>
      </c>
      <c r="I754" s="40" t="s">
        <v>1901</v>
      </c>
      <c r="J754" s="63">
        <v>45078</v>
      </c>
      <c r="K754" s="382">
        <v>350</v>
      </c>
      <c r="L754" s="231" t="s">
        <v>2720</v>
      </c>
    </row>
    <row r="755" spans="1:12" ht="25.5" x14ac:dyDescent="0.2">
      <c r="A755" s="3">
        <v>1966</v>
      </c>
      <c r="B755" s="188">
        <v>6120</v>
      </c>
      <c r="C755" s="228" t="s">
        <v>2398</v>
      </c>
      <c r="D755" s="188">
        <v>2</v>
      </c>
      <c r="E755" s="188"/>
      <c r="F755" s="188" t="s">
        <v>5795</v>
      </c>
      <c r="G755" s="179">
        <v>44122029</v>
      </c>
      <c r="H755" s="80">
        <v>10000</v>
      </c>
      <c r="I755" s="40" t="s">
        <v>1901</v>
      </c>
      <c r="J755" s="63">
        <v>45078</v>
      </c>
      <c r="K755" s="382">
        <v>350</v>
      </c>
      <c r="L755" s="231" t="s">
        <v>2720</v>
      </c>
    </row>
    <row r="756" spans="1:12" x14ac:dyDescent="0.2">
      <c r="A756" s="3">
        <v>1967</v>
      </c>
      <c r="B756" s="188">
        <v>6120</v>
      </c>
      <c r="C756" s="228" t="s">
        <v>2399</v>
      </c>
      <c r="D756" s="188">
        <v>5</v>
      </c>
      <c r="E756" s="188"/>
      <c r="F756" s="188" t="s">
        <v>5795</v>
      </c>
      <c r="G756" s="179">
        <v>44121802</v>
      </c>
      <c r="H756" s="80">
        <v>15000</v>
      </c>
      <c r="I756" s="40" t="s">
        <v>1901</v>
      </c>
      <c r="J756" s="63">
        <v>45078</v>
      </c>
      <c r="K756" s="382">
        <v>350</v>
      </c>
      <c r="L756" s="231" t="s">
        <v>2720</v>
      </c>
    </row>
    <row r="757" spans="1:12" x14ac:dyDescent="0.2">
      <c r="A757" s="3">
        <v>1968</v>
      </c>
      <c r="B757" s="188">
        <v>6120</v>
      </c>
      <c r="C757" s="230" t="s">
        <v>2409</v>
      </c>
      <c r="D757" s="188">
        <v>5</v>
      </c>
      <c r="E757" s="188"/>
      <c r="F757" s="188" t="s">
        <v>5795</v>
      </c>
      <c r="G757" s="179">
        <v>31201503</v>
      </c>
      <c r="H757" s="80">
        <v>10000</v>
      </c>
      <c r="I757" s="40" t="s">
        <v>1901</v>
      </c>
      <c r="J757" s="63">
        <v>45078</v>
      </c>
      <c r="K757" s="382">
        <v>350</v>
      </c>
      <c r="L757" s="231" t="s">
        <v>2720</v>
      </c>
    </row>
    <row r="758" spans="1:12" x14ac:dyDescent="0.2">
      <c r="A758" s="3">
        <v>1969</v>
      </c>
      <c r="B758" s="188">
        <v>6120</v>
      </c>
      <c r="C758" s="230" t="s">
        <v>2755</v>
      </c>
      <c r="D758" s="188">
        <v>2</v>
      </c>
      <c r="E758" s="188"/>
      <c r="F758" s="188" t="s">
        <v>5795</v>
      </c>
      <c r="G758" s="179">
        <v>31163211</v>
      </c>
      <c r="H758" s="80">
        <v>2000</v>
      </c>
      <c r="I758" s="40" t="s">
        <v>1901</v>
      </c>
      <c r="J758" s="63">
        <v>45078</v>
      </c>
      <c r="K758" s="382">
        <v>350</v>
      </c>
      <c r="L758" s="231" t="s">
        <v>2720</v>
      </c>
    </row>
    <row r="759" spans="1:12" x14ac:dyDescent="0.2">
      <c r="A759" s="3">
        <v>2055</v>
      </c>
      <c r="B759" s="188">
        <v>6311</v>
      </c>
      <c r="C759" s="228" t="s">
        <v>1931</v>
      </c>
      <c r="D759" s="188">
        <v>2</v>
      </c>
      <c r="E759" s="188"/>
      <c r="F759" s="188" t="s">
        <v>5795</v>
      </c>
      <c r="G759" s="188">
        <v>44121615</v>
      </c>
      <c r="H759" s="49">
        <v>15000</v>
      </c>
      <c r="I759" s="40" t="s">
        <v>1901</v>
      </c>
      <c r="J759" s="63">
        <v>45078</v>
      </c>
      <c r="K759" s="382">
        <v>350</v>
      </c>
      <c r="L759" s="231" t="s">
        <v>2720</v>
      </c>
    </row>
    <row r="760" spans="1:12" x14ac:dyDescent="0.2">
      <c r="A760" s="3">
        <v>2056</v>
      </c>
      <c r="B760" s="188">
        <v>6311</v>
      </c>
      <c r="C760" s="228" t="s">
        <v>2364</v>
      </c>
      <c r="D760" s="188">
        <v>10</v>
      </c>
      <c r="E760" s="188"/>
      <c r="F760" s="188" t="s">
        <v>5795</v>
      </c>
      <c r="G760" s="179">
        <v>14111530</v>
      </c>
      <c r="H760" s="49">
        <v>20000</v>
      </c>
      <c r="I760" s="40" t="s">
        <v>1901</v>
      </c>
      <c r="J760" s="63">
        <v>45078</v>
      </c>
      <c r="K760" s="382">
        <v>350</v>
      </c>
      <c r="L760" s="231" t="s">
        <v>2720</v>
      </c>
    </row>
    <row r="761" spans="1:12" x14ac:dyDescent="0.2">
      <c r="A761" s="3">
        <v>2057</v>
      </c>
      <c r="B761" s="188">
        <v>6311</v>
      </c>
      <c r="C761" s="228" t="s">
        <v>2366</v>
      </c>
      <c r="D761" s="188">
        <v>20</v>
      </c>
      <c r="E761" s="188"/>
      <c r="F761" s="188" t="s">
        <v>5795</v>
      </c>
      <c r="G761" s="179">
        <v>44121701</v>
      </c>
      <c r="H761" s="49">
        <v>15000</v>
      </c>
      <c r="I761" s="40" t="s">
        <v>1901</v>
      </c>
      <c r="J761" s="63">
        <v>45078</v>
      </c>
      <c r="K761" s="382">
        <v>350</v>
      </c>
      <c r="L761" s="231" t="s">
        <v>2720</v>
      </c>
    </row>
    <row r="762" spans="1:12" x14ac:dyDescent="0.2">
      <c r="A762" s="3">
        <v>2058</v>
      </c>
      <c r="B762" s="188">
        <v>6311</v>
      </c>
      <c r="C762" s="228" t="s">
        <v>2367</v>
      </c>
      <c r="D762" s="188">
        <v>20</v>
      </c>
      <c r="E762" s="188"/>
      <c r="F762" s="188" t="s">
        <v>5795</v>
      </c>
      <c r="G762" s="179">
        <v>44121701</v>
      </c>
      <c r="H762" s="49">
        <v>15000</v>
      </c>
      <c r="I762" s="40" t="s">
        <v>1901</v>
      </c>
      <c r="J762" s="63">
        <v>45078</v>
      </c>
      <c r="K762" s="382">
        <v>350</v>
      </c>
      <c r="L762" s="231" t="s">
        <v>2720</v>
      </c>
    </row>
    <row r="763" spans="1:12" x14ac:dyDescent="0.2">
      <c r="A763" s="3">
        <v>2059</v>
      </c>
      <c r="B763" s="188">
        <v>6311</v>
      </c>
      <c r="C763" s="228" t="s">
        <v>2368</v>
      </c>
      <c r="D763" s="188">
        <v>20</v>
      </c>
      <c r="E763" s="188"/>
      <c r="F763" s="188" t="s">
        <v>5795</v>
      </c>
      <c r="G763" s="179">
        <v>44121701</v>
      </c>
      <c r="H763" s="49">
        <v>15000</v>
      </c>
      <c r="I763" s="40" t="s">
        <v>1901</v>
      </c>
      <c r="J763" s="63">
        <v>45078</v>
      </c>
      <c r="K763" s="382">
        <v>350</v>
      </c>
      <c r="L763" s="231" t="s">
        <v>2720</v>
      </c>
    </row>
    <row r="764" spans="1:12" x14ac:dyDescent="0.2">
      <c r="A764" s="3">
        <v>2060</v>
      </c>
      <c r="B764" s="188">
        <v>6311</v>
      </c>
      <c r="C764" s="228" t="s">
        <v>2752</v>
      </c>
      <c r="D764" s="188">
        <v>10</v>
      </c>
      <c r="E764" s="188"/>
      <c r="F764" s="188" t="s">
        <v>5795</v>
      </c>
      <c r="G764" s="179">
        <v>14111530</v>
      </c>
      <c r="H764" s="49">
        <v>20000</v>
      </c>
      <c r="I764" s="40" t="s">
        <v>1901</v>
      </c>
      <c r="J764" s="63">
        <v>45078</v>
      </c>
      <c r="K764" s="382">
        <v>350</v>
      </c>
      <c r="L764" s="231" t="s">
        <v>2720</v>
      </c>
    </row>
    <row r="765" spans="1:12" x14ac:dyDescent="0.2">
      <c r="A765" s="3">
        <v>2061</v>
      </c>
      <c r="B765" s="188">
        <v>6311</v>
      </c>
      <c r="C765" s="228" t="s">
        <v>2372</v>
      </c>
      <c r="D765" s="188">
        <v>10</v>
      </c>
      <c r="E765" s="188"/>
      <c r="F765" s="188" t="s">
        <v>5795</v>
      </c>
      <c r="G765" s="179">
        <v>44122107</v>
      </c>
      <c r="H765" s="49">
        <v>10000</v>
      </c>
      <c r="I765" s="40" t="s">
        <v>1901</v>
      </c>
      <c r="J765" s="63">
        <v>45078</v>
      </c>
      <c r="K765" s="382">
        <v>350</v>
      </c>
      <c r="L765" s="231" t="s">
        <v>2720</v>
      </c>
    </row>
    <row r="766" spans="1:12" x14ac:dyDescent="0.2">
      <c r="A766" s="3">
        <v>2062</v>
      </c>
      <c r="B766" s="188">
        <v>6311</v>
      </c>
      <c r="C766" s="230" t="s">
        <v>2375</v>
      </c>
      <c r="D766" s="188">
        <v>5</v>
      </c>
      <c r="E766" s="188"/>
      <c r="F766" s="188" t="s">
        <v>5795</v>
      </c>
      <c r="G766" s="179">
        <v>44121618</v>
      </c>
      <c r="H766" s="49">
        <v>5000</v>
      </c>
      <c r="I766" s="40" t="s">
        <v>1901</v>
      </c>
      <c r="J766" s="63">
        <v>45078</v>
      </c>
      <c r="K766" s="382">
        <v>350</v>
      </c>
      <c r="L766" s="231" t="s">
        <v>2720</v>
      </c>
    </row>
    <row r="767" spans="1:12" ht="25.5" x14ac:dyDescent="0.2">
      <c r="A767" s="3">
        <v>2063</v>
      </c>
      <c r="B767" s="188">
        <v>6311</v>
      </c>
      <c r="C767" s="230" t="s">
        <v>2377</v>
      </c>
      <c r="D767" s="188">
        <v>10</v>
      </c>
      <c r="E767" s="188"/>
      <c r="F767" s="188" t="s">
        <v>5795</v>
      </c>
      <c r="G767" s="179">
        <v>44121716</v>
      </c>
      <c r="H767" s="49">
        <v>20000</v>
      </c>
      <c r="I767" s="40" t="s">
        <v>1901</v>
      </c>
      <c r="J767" s="63">
        <v>45078</v>
      </c>
      <c r="K767" s="382">
        <v>350</v>
      </c>
      <c r="L767" s="231" t="s">
        <v>2720</v>
      </c>
    </row>
    <row r="768" spans="1:12" ht="25.5" x14ac:dyDescent="0.2">
      <c r="A768" s="3">
        <v>2064</v>
      </c>
      <c r="B768" s="188">
        <v>6311</v>
      </c>
      <c r="C768" s="228" t="s">
        <v>2379</v>
      </c>
      <c r="D768" s="188">
        <v>10</v>
      </c>
      <c r="E768" s="188"/>
      <c r="F768" s="188" t="s">
        <v>5795</v>
      </c>
      <c r="G768" s="179">
        <v>44121716</v>
      </c>
      <c r="H768" s="49">
        <v>20000</v>
      </c>
      <c r="I768" s="40" t="s">
        <v>1901</v>
      </c>
      <c r="J768" s="63">
        <v>45078</v>
      </c>
      <c r="K768" s="382">
        <v>350</v>
      </c>
      <c r="L768" s="231" t="s">
        <v>2720</v>
      </c>
    </row>
    <row r="769" spans="1:12" ht="25.5" x14ac:dyDescent="0.2">
      <c r="A769" s="3">
        <v>2065</v>
      </c>
      <c r="B769" s="188">
        <v>6311</v>
      </c>
      <c r="C769" s="228" t="s">
        <v>2381</v>
      </c>
      <c r="D769" s="188">
        <v>10</v>
      </c>
      <c r="E769" s="188"/>
      <c r="F769" s="188" t="s">
        <v>5795</v>
      </c>
      <c r="G769" s="179">
        <v>44121716</v>
      </c>
      <c r="H769" s="49">
        <v>20000</v>
      </c>
      <c r="I769" s="40" t="s">
        <v>1901</v>
      </c>
      <c r="J769" s="63">
        <v>45078</v>
      </c>
      <c r="K769" s="382">
        <v>350</v>
      </c>
      <c r="L769" s="231" t="s">
        <v>2720</v>
      </c>
    </row>
    <row r="770" spans="1:12" ht="25.5" x14ac:dyDescent="0.2">
      <c r="A770" s="3">
        <v>2066</v>
      </c>
      <c r="B770" s="188">
        <v>6311</v>
      </c>
      <c r="C770" s="228" t="s">
        <v>2383</v>
      </c>
      <c r="D770" s="188">
        <v>6</v>
      </c>
      <c r="E770" s="188"/>
      <c r="F770" s="188" t="s">
        <v>5795</v>
      </c>
      <c r="G770" s="179">
        <v>44121708</v>
      </c>
      <c r="H770" s="49">
        <v>20000</v>
      </c>
      <c r="I770" s="40" t="s">
        <v>1901</v>
      </c>
      <c r="J770" s="63">
        <v>45078</v>
      </c>
      <c r="K770" s="382">
        <v>350</v>
      </c>
      <c r="L770" s="231" t="s">
        <v>2720</v>
      </c>
    </row>
    <row r="771" spans="1:12" ht="25.5" x14ac:dyDescent="0.2">
      <c r="A771" s="3">
        <v>2067</v>
      </c>
      <c r="B771" s="188">
        <v>6311</v>
      </c>
      <c r="C771" s="228" t="s">
        <v>2384</v>
      </c>
      <c r="D771" s="188">
        <v>6</v>
      </c>
      <c r="E771" s="188"/>
      <c r="F771" s="188" t="s">
        <v>5795</v>
      </c>
      <c r="G771" s="179">
        <v>44121708</v>
      </c>
      <c r="H771" s="49">
        <v>20000</v>
      </c>
      <c r="I771" s="40" t="s">
        <v>1901</v>
      </c>
      <c r="J771" s="63">
        <v>45078</v>
      </c>
      <c r="K771" s="382">
        <v>350</v>
      </c>
      <c r="L771" s="231" t="s">
        <v>2720</v>
      </c>
    </row>
    <row r="772" spans="1:12" ht="25.5" x14ac:dyDescent="0.2">
      <c r="A772" s="3">
        <v>2068</v>
      </c>
      <c r="B772" s="188">
        <v>6311</v>
      </c>
      <c r="C772" s="228" t="s">
        <v>2385</v>
      </c>
      <c r="D772" s="188">
        <v>6</v>
      </c>
      <c r="E772" s="188"/>
      <c r="F772" s="188" t="s">
        <v>5795</v>
      </c>
      <c r="G772" s="179">
        <v>44121708</v>
      </c>
      <c r="H772" s="49">
        <v>20000</v>
      </c>
      <c r="I772" s="40" t="s">
        <v>1901</v>
      </c>
      <c r="J772" s="63">
        <v>45078</v>
      </c>
      <c r="K772" s="382">
        <v>350</v>
      </c>
      <c r="L772" s="231" t="s">
        <v>2720</v>
      </c>
    </row>
    <row r="773" spans="1:12" ht="25.5" x14ac:dyDescent="0.2">
      <c r="A773" s="3">
        <v>2069</v>
      </c>
      <c r="B773" s="188">
        <v>6311</v>
      </c>
      <c r="C773" s="230" t="s">
        <v>2386</v>
      </c>
      <c r="D773" s="188">
        <v>6</v>
      </c>
      <c r="E773" s="188"/>
      <c r="F773" s="188" t="s">
        <v>5795</v>
      </c>
      <c r="G773" s="179">
        <v>44121708</v>
      </c>
      <c r="H773" s="49">
        <v>20000</v>
      </c>
      <c r="I773" s="40" t="s">
        <v>1901</v>
      </c>
      <c r="J773" s="63">
        <v>45078</v>
      </c>
      <c r="K773" s="382">
        <v>350</v>
      </c>
      <c r="L773" s="231" t="s">
        <v>2720</v>
      </c>
    </row>
    <row r="774" spans="1:12" ht="25.5" x14ac:dyDescent="0.2">
      <c r="A774" s="3">
        <v>2070</v>
      </c>
      <c r="B774" s="188">
        <v>6311</v>
      </c>
      <c r="C774" s="228" t="s">
        <v>2388</v>
      </c>
      <c r="D774" s="188">
        <v>6</v>
      </c>
      <c r="E774" s="188"/>
      <c r="F774" s="188" t="s">
        <v>5795</v>
      </c>
      <c r="G774" s="179">
        <v>44121708</v>
      </c>
      <c r="H774" s="49">
        <v>20000</v>
      </c>
      <c r="I774" s="40" t="s">
        <v>1901</v>
      </c>
      <c r="J774" s="63">
        <v>45078</v>
      </c>
      <c r="K774" s="382">
        <v>350</v>
      </c>
      <c r="L774" s="231" t="s">
        <v>2720</v>
      </c>
    </row>
    <row r="775" spans="1:12" x14ac:dyDescent="0.2">
      <c r="A775" s="3">
        <v>2071</v>
      </c>
      <c r="B775" s="188">
        <v>6311</v>
      </c>
      <c r="C775" s="228" t="s">
        <v>2753</v>
      </c>
      <c r="D775" s="188">
        <v>5</v>
      </c>
      <c r="E775" s="188"/>
      <c r="F775" s="188" t="s">
        <v>5795</v>
      </c>
      <c r="G775" s="179">
        <v>44122026</v>
      </c>
      <c r="H775" s="80">
        <v>10000</v>
      </c>
      <c r="I775" s="40" t="s">
        <v>1901</v>
      </c>
      <c r="J775" s="63">
        <v>45078</v>
      </c>
      <c r="K775" s="382">
        <v>350</v>
      </c>
      <c r="L775" s="231" t="s">
        <v>2720</v>
      </c>
    </row>
    <row r="776" spans="1:12" x14ac:dyDescent="0.2">
      <c r="A776" s="3">
        <v>2072</v>
      </c>
      <c r="B776" s="188">
        <v>6311</v>
      </c>
      <c r="C776" s="230" t="s">
        <v>2391</v>
      </c>
      <c r="D776" s="188">
        <v>3</v>
      </c>
      <c r="E776" s="188"/>
      <c r="F776" s="188" t="s">
        <v>5795</v>
      </c>
      <c r="G776" s="179">
        <v>44121702</v>
      </c>
      <c r="H776" s="80">
        <v>12000</v>
      </c>
      <c r="I776" s="40" t="s">
        <v>1901</v>
      </c>
      <c r="J776" s="63">
        <v>45078</v>
      </c>
      <c r="K776" s="382">
        <v>350</v>
      </c>
      <c r="L776" s="231" t="s">
        <v>2720</v>
      </c>
    </row>
    <row r="777" spans="1:12" x14ac:dyDescent="0.2">
      <c r="A777" s="3">
        <v>2073</v>
      </c>
      <c r="B777" s="188">
        <v>6311</v>
      </c>
      <c r="C777" s="230" t="s">
        <v>2392</v>
      </c>
      <c r="D777" s="188">
        <v>4</v>
      </c>
      <c r="E777" s="188"/>
      <c r="F777" s="188" t="s">
        <v>5795</v>
      </c>
      <c r="G777" s="179">
        <v>44111912</v>
      </c>
      <c r="H777" s="80">
        <v>12000</v>
      </c>
      <c r="I777" s="40" t="s">
        <v>1901</v>
      </c>
      <c r="J777" s="63">
        <v>45078</v>
      </c>
      <c r="K777" s="382">
        <v>350</v>
      </c>
      <c r="L777" s="231" t="s">
        <v>2720</v>
      </c>
    </row>
    <row r="778" spans="1:12" x14ac:dyDescent="0.2">
      <c r="A778" s="3">
        <v>2074</v>
      </c>
      <c r="B778" s="188">
        <v>6311</v>
      </c>
      <c r="C778" s="230" t="s">
        <v>2754</v>
      </c>
      <c r="D778" s="188">
        <v>5</v>
      </c>
      <c r="E778" s="188"/>
      <c r="F778" s="188" t="s">
        <v>5795</v>
      </c>
      <c r="G778" s="179">
        <v>31201512</v>
      </c>
      <c r="H778" s="80">
        <v>10000</v>
      </c>
      <c r="I778" s="40" t="s">
        <v>1901</v>
      </c>
      <c r="J778" s="63">
        <v>45078</v>
      </c>
      <c r="K778" s="382">
        <v>350</v>
      </c>
      <c r="L778" s="231" t="s">
        <v>2720</v>
      </c>
    </row>
    <row r="779" spans="1:12" x14ac:dyDescent="0.2">
      <c r="A779" s="3">
        <v>2075</v>
      </c>
      <c r="B779" s="188">
        <v>6311</v>
      </c>
      <c r="C779" s="230" t="s">
        <v>2394</v>
      </c>
      <c r="D779" s="188">
        <v>2</v>
      </c>
      <c r="E779" s="188"/>
      <c r="F779" s="188" t="s">
        <v>5795</v>
      </c>
      <c r="G779" s="179">
        <v>46111502</v>
      </c>
      <c r="H779" s="80">
        <v>5000</v>
      </c>
      <c r="I779" s="40" t="s">
        <v>1901</v>
      </c>
      <c r="J779" s="63">
        <v>45078</v>
      </c>
      <c r="K779" s="382">
        <v>350</v>
      </c>
      <c r="L779" s="231" t="s">
        <v>2720</v>
      </c>
    </row>
    <row r="780" spans="1:12" x14ac:dyDescent="0.2">
      <c r="A780" s="3">
        <v>2076</v>
      </c>
      <c r="B780" s="188">
        <v>6311</v>
      </c>
      <c r="C780" s="230" t="s">
        <v>2395</v>
      </c>
      <c r="D780" s="188">
        <v>2</v>
      </c>
      <c r="E780" s="188"/>
      <c r="F780" s="188" t="s">
        <v>5795</v>
      </c>
      <c r="G780" s="179">
        <v>46111502</v>
      </c>
      <c r="H780" s="80">
        <v>5000</v>
      </c>
      <c r="I780" s="40" t="s">
        <v>1901</v>
      </c>
      <c r="J780" s="63">
        <v>45078</v>
      </c>
      <c r="K780" s="382">
        <v>350</v>
      </c>
      <c r="L780" s="231" t="s">
        <v>2720</v>
      </c>
    </row>
    <row r="781" spans="1:12" x14ac:dyDescent="0.2">
      <c r="A781" s="3">
        <v>2077</v>
      </c>
      <c r="B781" s="188">
        <v>6311</v>
      </c>
      <c r="C781" s="230" t="s">
        <v>2396</v>
      </c>
      <c r="D781" s="188">
        <v>1</v>
      </c>
      <c r="E781" s="188"/>
      <c r="F781" s="188" t="s">
        <v>5795</v>
      </c>
      <c r="G781" s="179">
        <v>44122011</v>
      </c>
      <c r="H781" s="80">
        <v>2000</v>
      </c>
      <c r="I781" s="40" t="s">
        <v>1901</v>
      </c>
      <c r="J781" s="63">
        <v>45078</v>
      </c>
      <c r="K781" s="382">
        <v>350</v>
      </c>
      <c r="L781" s="231" t="s">
        <v>2720</v>
      </c>
    </row>
    <row r="782" spans="1:12" ht="25.5" x14ac:dyDescent="0.2">
      <c r="A782" s="3">
        <v>2078</v>
      </c>
      <c r="B782" s="188">
        <v>6311</v>
      </c>
      <c r="C782" s="228" t="s">
        <v>2398</v>
      </c>
      <c r="D782" s="188">
        <v>2</v>
      </c>
      <c r="E782" s="188"/>
      <c r="F782" s="188" t="s">
        <v>5795</v>
      </c>
      <c r="G782" s="179">
        <v>44122029</v>
      </c>
      <c r="H782" s="80">
        <v>10000</v>
      </c>
      <c r="I782" s="40" t="s">
        <v>1901</v>
      </c>
      <c r="J782" s="63">
        <v>45078</v>
      </c>
      <c r="K782" s="382">
        <v>350</v>
      </c>
      <c r="L782" s="231" t="s">
        <v>2720</v>
      </c>
    </row>
    <row r="783" spans="1:12" x14ac:dyDescent="0.2">
      <c r="A783" s="3">
        <v>2079</v>
      </c>
      <c r="B783" s="188">
        <v>6311</v>
      </c>
      <c r="C783" s="228" t="s">
        <v>2399</v>
      </c>
      <c r="D783" s="188">
        <v>5</v>
      </c>
      <c r="E783" s="188"/>
      <c r="F783" s="188" t="s">
        <v>5795</v>
      </c>
      <c r="G783" s="179">
        <v>44121802</v>
      </c>
      <c r="H783" s="80">
        <v>15000</v>
      </c>
      <c r="I783" s="40" t="s">
        <v>1901</v>
      </c>
      <c r="J783" s="63">
        <v>45078</v>
      </c>
      <c r="K783" s="382">
        <v>350</v>
      </c>
      <c r="L783" s="231" t="s">
        <v>2720</v>
      </c>
    </row>
    <row r="784" spans="1:12" x14ac:dyDescent="0.2">
      <c r="A784" s="3">
        <v>2080</v>
      </c>
      <c r="B784" s="188">
        <v>6311</v>
      </c>
      <c r="C784" s="230" t="s">
        <v>2409</v>
      </c>
      <c r="D784" s="188">
        <v>5</v>
      </c>
      <c r="E784" s="188"/>
      <c r="F784" s="188" t="s">
        <v>5795</v>
      </c>
      <c r="G784" s="179">
        <v>31201503</v>
      </c>
      <c r="H784" s="80">
        <v>10000</v>
      </c>
      <c r="I784" s="40" t="s">
        <v>1901</v>
      </c>
      <c r="J784" s="63">
        <v>45078</v>
      </c>
      <c r="K784" s="382">
        <v>350</v>
      </c>
      <c r="L784" s="231" t="s">
        <v>2720</v>
      </c>
    </row>
    <row r="785" spans="1:12" x14ac:dyDescent="0.2">
      <c r="A785" s="3">
        <v>2081</v>
      </c>
      <c r="B785" s="188">
        <v>6311</v>
      </c>
      <c r="C785" s="230" t="s">
        <v>2755</v>
      </c>
      <c r="D785" s="188">
        <v>2</v>
      </c>
      <c r="E785" s="188"/>
      <c r="F785" s="188" t="s">
        <v>5795</v>
      </c>
      <c r="G785" s="179">
        <v>31163211</v>
      </c>
      <c r="H785" s="100">
        <v>2000</v>
      </c>
      <c r="I785" s="40" t="s">
        <v>1901</v>
      </c>
      <c r="J785" s="63">
        <v>45078</v>
      </c>
      <c r="K785" s="211">
        <v>350</v>
      </c>
      <c r="L785" s="231" t="s">
        <v>2720</v>
      </c>
    </row>
    <row r="786" spans="1:12" ht="25.5" x14ac:dyDescent="0.2">
      <c r="A786" s="3">
        <v>2105</v>
      </c>
      <c r="B786" s="3">
        <v>6226</v>
      </c>
      <c r="C786" s="230" t="s">
        <v>2890</v>
      </c>
      <c r="D786" s="194">
        <v>25</v>
      </c>
      <c r="E786" s="223"/>
      <c r="F786" s="188" t="s">
        <v>5795</v>
      </c>
      <c r="G786" s="109" t="s">
        <v>2891</v>
      </c>
      <c r="H786" s="80">
        <v>12500</v>
      </c>
      <c r="I786" s="40" t="s">
        <v>1901</v>
      </c>
      <c r="J786" s="63">
        <v>45017</v>
      </c>
      <c r="K786" s="211">
        <v>350</v>
      </c>
      <c r="L786" s="231" t="s">
        <v>2860</v>
      </c>
    </row>
    <row r="787" spans="1:12" ht="25.5" x14ac:dyDescent="0.2">
      <c r="A787" s="3">
        <v>2106</v>
      </c>
      <c r="B787" s="3">
        <v>6226</v>
      </c>
      <c r="C787" s="230" t="s">
        <v>2893</v>
      </c>
      <c r="D787" s="194">
        <v>25</v>
      </c>
      <c r="E787" s="223"/>
      <c r="F787" s="188" t="s">
        <v>5795</v>
      </c>
      <c r="G787" s="109" t="s">
        <v>2894</v>
      </c>
      <c r="H787" s="80">
        <v>12500</v>
      </c>
      <c r="I787" s="40" t="s">
        <v>1901</v>
      </c>
      <c r="J787" s="63">
        <v>45017</v>
      </c>
      <c r="K787" s="211">
        <v>350</v>
      </c>
      <c r="L787" s="231" t="s">
        <v>2860</v>
      </c>
    </row>
    <row r="788" spans="1:12" ht="25.5" x14ac:dyDescent="0.2">
      <c r="A788" s="3">
        <v>2107</v>
      </c>
      <c r="B788" s="3">
        <v>6226</v>
      </c>
      <c r="C788" s="230" t="s">
        <v>2895</v>
      </c>
      <c r="D788" s="194">
        <v>10</v>
      </c>
      <c r="E788" s="223"/>
      <c r="F788" s="188" t="s">
        <v>5795</v>
      </c>
      <c r="G788" s="109" t="s">
        <v>2896</v>
      </c>
      <c r="H788" s="80">
        <v>5000</v>
      </c>
      <c r="I788" s="40" t="s">
        <v>1901</v>
      </c>
      <c r="J788" s="63">
        <v>45017</v>
      </c>
      <c r="K788" s="211">
        <v>350</v>
      </c>
      <c r="L788" s="231" t="s">
        <v>2860</v>
      </c>
    </row>
    <row r="789" spans="1:12" ht="25.5" x14ac:dyDescent="0.2">
      <c r="A789" s="3">
        <v>2108</v>
      </c>
      <c r="B789" s="3">
        <v>6226</v>
      </c>
      <c r="C789" s="230" t="s">
        <v>260</v>
      </c>
      <c r="D789" s="194">
        <v>10</v>
      </c>
      <c r="E789" s="223"/>
      <c r="F789" s="188" t="s">
        <v>5795</v>
      </c>
      <c r="G789" s="109" t="s">
        <v>2897</v>
      </c>
      <c r="H789" s="80">
        <v>8000</v>
      </c>
      <c r="I789" s="40" t="s">
        <v>1901</v>
      </c>
      <c r="J789" s="63">
        <v>45017</v>
      </c>
      <c r="K789" s="211">
        <v>350</v>
      </c>
      <c r="L789" s="231" t="s">
        <v>2860</v>
      </c>
    </row>
    <row r="790" spans="1:12" ht="25.5" x14ac:dyDescent="0.2">
      <c r="A790" s="3">
        <v>2109</v>
      </c>
      <c r="B790" s="3">
        <v>6226</v>
      </c>
      <c r="C790" s="230" t="s">
        <v>2755</v>
      </c>
      <c r="D790" s="194">
        <v>10</v>
      </c>
      <c r="E790" s="223"/>
      <c r="F790" s="188" t="s">
        <v>5795</v>
      </c>
      <c r="G790" s="109" t="s">
        <v>2414</v>
      </c>
      <c r="H790" s="80">
        <v>5000</v>
      </c>
      <c r="I790" s="40" t="s">
        <v>1901</v>
      </c>
      <c r="J790" s="63">
        <v>45017</v>
      </c>
      <c r="K790" s="211">
        <v>350</v>
      </c>
      <c r="L790" s="231" t="s">
        <v>2860</v>
      </c>
    </row>
    <row r="791" spans="1:12" ht="25.5" x14ac:dyDescent="0.2">
      <c r="A791" s="3">
        <v>2110</v>
      </c>
      <c r="B791" s="3">
        <v>6226</v>
      </c>
      <c r="C791" s="230" t="s">
        <v>262</v>
      </c>
      <c r="D791" s="194">
        <v>5</v>
      </c>
      <c r="E791" s="223"/>
      <c r="F791" s="188" t="s">
        <v>5795</v>
      </c>
      <c r="G791" s="109" t="s">
        <v>2898</v>
      </c>
      <c r="H791" s="80">
        <v>7500</v>
      </c>
      <c r="I791" s="40" t="s">
        <v>1901</v>
      </c>
      <c r="J791" s="63">
        <v>45017</v>
      </c>
      <c r="K791" s="211">
        <v>350</v>
      </c>
      <c r="L791" s="231" t="s">
        <v>2860</v>
      </c>
    </row>
    <row r="792" spans="1:12" ht="25.5" x14ac:dyDescent="0.2">
      <c r="A792" s="3">
        <v>2111</v>
      </c>
      <c r="B792" s="3">
        <v>6226</v>
      </c>
      <c r="C792" s="230" t="s">
        <v>2899</v>
      </c>
      <c r="D792" s="194">
        <v>10</v>
      </c>
      <c r="E792" s="223"/>
      <c r="F792" s="188" t="s">
        <v>5795</v>
      </c>
      <c r="G792" s="109" t="s">
        <v>2900</v>
      </c>
      <c r="H792" s="80">
        <v>15000</v>
      </c>
      <c r="I792" s="40" t="s">
        <v>1901</v>
      </c>
      <c r="J792" s="63">
        <v>45017</v>
      </c>
      <c r="K792" s="211">
        <v>350</v>
      </c>
      <c r="L792" s="231" t="s">
        <v>2860</v>
      </c>
    </row>
    <row r="793" spans="1:12" ht="25.5" x14ac:dyDescent="0.2">
      <c r="A793" s="3">
        <v>2112</v>
      </c>
      <c r="B793" s="3">
        <v>6226</v>
      </c>
      <c r="C793" s="230" t="s">
        <v>2901</v>
      </c>
      <c r="D793" s="194">
        <v>5</v>
      </c>
      <c r="E793" s="223"/>
      <c r="F793" s="188" t="s">
        <v>5795</v>
      </c>
      <c r="G793" s="109" t="s">
        <v>2902</v>
      </c>
      <c r="H793" s="80">
        <v>6000</v>
      </c>
      <c r="I793" s="40" t="s">
        <v>1901</v>
      </c>
      <c r="J793" s="63">
        <v>45017</v>
      </c>
      <c r="K793" s="211">
        <v>350</v>
      </c>
      <c r="L793" s="231" t="s">
        <v>2860</v>
      </c>
    </row>
    <row r="794" spans="1:12" ht="25.5" x14ac:dyDescent="0.2">
      <c r="A794" s="3">
        <v>2113</v>
      </c>
      <c r="B794" s="3">
        <v>6226</v>
      </c>
      <c r="C794" s="230" t="s">
        <v>2903</v>
      </c>
      <c r="D794" s="194">
        <v>10</v>
      </c>
      <c r="E794" s="223"/>
      <c r="F794" s="188" t="s">
        <v>5795</v>
      </c>
      <c r="G794" s="109" t="s">
        <v>2382</v>
      </c>
      <c r="H794" s="80">
        <v>6000</v>
      </c>
      <c r="I794" s="40" t="s">
        <v>1901</v>
      </c>
      <c r="J794" s="63">
        <v>45017</v>
      </c>
      <c r="K794" s="211">
        <v>350</v>
      </c>
      <c r="L794" s="231" t="s">
        <v>2860</v>
      </c>
    </row>
    <row r="795" spans="1:12" ht="25.5" x14ac:dyDescent="0.2">
      <c r="A795" s="3">
        <v>2114</v>
      </c>
      <c r="B795" s="3">
        <v>6226</v>
      </c>
      <c r="C795" s="230" t="s">
        <v>2904</v>
      </c>
      <c r="D795" s="194">
        <v>10</v>
      </c>
      <c r="E795" s="223"/>
      <c r="F795" s="188" t="s">
        <v>5795</v>
      </c>
      <c r="G795" s="109" t="s">
        <v>2905</v>
      </c>
      <c r="H795" s="80">
        <v>6000</v>
      </c>
      <c r="I795" s="40" t="s">
        <v>1901</v>
      </c>
      <c r="J795" s="63">
        <v>45017</v>
      </c>
      <c r="K795" s="211">
        <v>350</v>
      </c>
      <c r="L795" s="231" t="s">
        <v>2860</v>
      </c>
    </row>
    <row r="796" spans="1:12" ht="25.5" x14ac:dyDescent="0.2">
      <c r="A796" s="3">
        <v>2115</v>
      </c>
      <c r="B796" s="3">
        <v>6226</v>
      </c>
      <c r="C796" s="230" t="s">
        <v>2906</v>
      </c>
      <c r="D796" s="194">
        <v>10</v>
      </c>
      <c r="E796" s="223"/>
      <c r="F796" s="188" t="s">
        <v>5795</v>
      </c>
      <c r="G796" s="109" t="s">
        <v>2907</v>
      </c>
      <c r="H796" s="80">
        <v>16000</v>
      </c>
      <c r="I796" s="40" t="s">
        <v>1901</v>
      </c>
      <c r="J796" s="63">
        <v>45017</v>
      </c>
      <c r="K796" s="211">
        <v>350</v>
      </c>
      <c r="L796" s="231" t="s">
        <v>2860</v>
      </c>
    </row>
    <row r="797" spans="1:12" ht="25.5" x14ac:dyDescent="0.2">
      <c r="A797" s="3">
        <v>2116</v>
      </c>
      <c r="B797" s="3">
        <v>6226</v>
      </c>
      <c r="C797" s="230" t="s">
        <v>2908</v>
      </c>
      <c r="D797" s="194">
        <v>18</v>
      </c>
      <c r="E797" s="223"/>
      <c r="F797" s="188" t="s">
        <v>5795</v>
      </c>
      <c r="G797" s="109" t="s">
        <v>2909</v>
      </c>
      <c r="H797" s="80">
        <v>27000</v>
      </c>
      <c r="I797" s="40" t="s">
        <v>1901</v>
      </c>
      <c r="J797" s="63">
        <v>45017</v>
      </c>
      <c r="K797" s="211">
        <v>350</v>
      </c>
      <c r="L797" s="231" t="s">
        <v>2860</v>
      </c>
    </row>
    <row r="798" spans="1:12" ht="25.5" x14ac:dyDescent="0.2">
      <c r="A798" s="3">
        <v>2117</v>
      </c>
      <c r="B798" s="3">
        <v>6226</v>
      </c>
      <c r="C798" s="230" t="s">
        <v>2910</v>
      </c>
      <c r="D798" s="194">
        <v>5</v>
      </c>
      <c r="E798" s="223"/>
      <c r="F798" s="188" t="s">
        <v>5795</v>
      </c>
      <c r="G798" s="109" t="s">
        <v>2911</v>
      </c>
      <c r="H798" s="80">
        <v>15000</v>
      </c>
      <c r="I798" s="40" t="s">
        <v>1901</v>
      </c>
      <c r="J798" s="63">
        <v>45017</v>
      </c>
      <c r="K798" s="211">
        <v>350</v>
      </c>
      <c r="L798" s="231" t="s">
        <v>2860</v>
      </c>
    </row>
    <row r="799" spans="1:12" ht="25.5" x14ac:dyDescent="0.2">
      <c r="A799" s="3">
        <v>2118</v>
      </c>
      <c r="B799" s="3">
        <v>6226</v>
      </c>
      <c r="C799" s="230" t="s">
        <v>2912</v>
      </c>
      <c r="D799" s="194">
        <v>5</v>
      </c>
      <c r="E799" s="223"/>
      <c r="F799" s="188" t="s">
        <v>5795</v>
      </c>
      <c r="G799" s="109" t="s">
        <v>2913</v>
      </c>
      <c r="H799" s="80">
        <v>4000</v>
      </c>
      <c r="I799" s="40" t="s">
        <v>1901</v>
      </c>
      <c r="J799" s="63">
        <v>45017</v>
      </c>
      <c r="K799" s="211">
        <v>350</v>
      </c>
      <c r="L799" s="231" t="s">
        <v>2860</v>
      </c>
    </row>
    <row r="800" spans="1:12" ht="25.5" x14ac:dyDescent="0.2">
      <c r="A800" s="3">
        <v>2119</v>
      </c>
      <c r="B800" s="3">
        <v>6226</v>
      </c>
      <c r="C800" s="230" t="s">
        <v>2914</v>
      </c>
      <c r="D800" s="194">
        <v>5</v>
      </c>
      <c r="E800" s="223"/>
      <c r="F800" s="188" t="s">
        <v>5795</v>
      </c>
      <c r="G800" s="109" t="s">
        <v>2915</v>
      </c>
      <c r="H800" s="80">
        <v>4000</v>
      </c>
      <c r="I800" s="40" t="s">
        <v>1901</v>
      </c>
      <c r="J800" s="63">
        <v>45017</v>
      </c>
      <c r="K800" s="211">
        <v>350</v>
      </c>
      <c r="L800" s="231" t="s">
        <v>2860</v>
      </c>
    </row>
    <row r="801" spans="1:12" ht="25.5" x14ac:dyDescent="0.2">
      <c r="A801" s="3">
        <v>2120</v>
      </c>
      <c r="B801" s="3">
        <v>6226</v>
      </c>
      <c r="C801" s="230" t="s">
        <v>2916</v>
      </c>
      <c r="D801" s="194">
        <v>5</v>
      </c>
      <c r="E801" s="223"/>
      <c r="F801" s="188" t="s">
        <v>5795</v>
      </c>
      <c r="G801" s="109" t="s">
        <v>2917</v>
      </c>
      <c r="H801" s="80">
        <v>4000</v>
      </c>
      <c r="I801" s="40" t="s">
        <v>1901</v>
      </c>
      <c r="J801" s="63">
        <v>45017</v>
      </c>
      <c r="K801" s="211">
        <v>350</v>
      </c>
      <c r="L801" s="231" t="s">
        <v>2860</v>
      </c>
    </row>
    <row r="802" spans="1:12" ht="25.5" x14ac:dyDescent="0.2">
      <c r="A802" s="3">
        <v>2121</v>
      </c>
      <c r="B802" s="3">
        <v>6226</v>
      </c>
      <c r="C802" s="230" t="s">
        <v>2918</v>
      </c>
      <c r="D802" s="194">
        <v>5</v>
      </c>
      <c r="E802" s="223"/>
      <c r="F802" s="188" t="s">
        <v>5795</v>
      </c>
      <c r="G802" s="109" t="s">
        <v>2919</v>
      </c>
      <c r="H802" s="80">
        <v>4000</v>
      </c>
      <c r="I802" s="40" t="s">
        <v>1901</v>
      </c>
      <c r="J802" s="63">
        <v>45017</v>
      </c>
      <c r="K802" s="211">
        <v>350</v>
      </c>
      <c r="L802" s="231" t="s">
        <v>2860</v>
      </c>
    </row>
    <row r="803" spans="1:12" ht="25.5" x14ac:dyDescent="0.2">
      <c r="A803" s="3">
        <v>2122</v>
      </c>
      <c r="B803" s="3">
        <v>6226</v>
      </c>
      <c r="C803" s="230" t="s">
        <v>2920</v>
      </c>
      <c r="D803" s="194">
        <v>5</v>
      </c>
      <c r="E803" s="223"/>
      <c r="F803" s="188" t="s">
        <v>5795</v>
      </c>
      <c r="G803" s="109" t="s">
        <v>2921</v>
      </c>
      <c r="H803" s="80">
        <v>4000</v>
      </c>
      <c r="I803" s="40" t="s">
        <v>1901</v>
      </c>
      <c r="J803" s="63">
        <v>45017</v>
      </c>
      <c r="K803" s="211">
        <v>350</v>
      </c>
      <c r="L803" s="231" t="s">
        <v>2860</v>
      </c>
    </row>
    <row r="804" spans="1:12" ht="25.5" x14ac:dyDescent="0.2">
      <c r="A804" s="3">
        <v>2123</v>
      </c>
      <c r="B804" s="3">
        <v>6226</v>
      </c>
      <c r="C804" s="230" t="s">
        <v>2922</v>
      </c>
      <c r="D804" s="194">
        <v>10</v>
      </c>
      <c r="E804" s="223"/>
      <c r="F804" s="188" t="s">
        <v>5795</v>
      </c>
      <c r="G804" s="109" t="s">
        <v>2923</v>
      </c>
      <c r="H804" s="80">
        <v>5500</v>
      </c>
      <c r="I804" s="40" t="s">
        <v>1901</v>
      </c>
      <c r="J804" s="63">
        <v>45017</v>
      </c>
      <c r="K804" s="211">
        <v>350</v>
      </c>
      <c r="L804" s="231" t="s">
        <v>2860</v>
      </c>
    </row>
    <row r="805" spans="1:12" ht="25.5" x14ac:dyDescent="0.2">
      <c r="A805" s="3">
        <v>2152</v>
      </c>
      <c r="B805" s="3">
        <v>6229</v>
      </c>
      <c r="C805" s="230" t="s">
        <v>2890</v>
      </c>
      <c r="D805" s="194">
        <v>2</v>
      </c>
      <c r="E805" s="194"/>
      <c r="F805" s="188" t="s">
        <v>5795</v>
      </c>
      <c r="G805" s="247" t="s">
        <v>2891</v>
      </c>
      <c r="H805" s="102">
        <v>5780</v>
      </c>
      <c r="I805" s="40" t="s">
        <v>1901</v>
      </c>
      <c r="J805" s="63">
        <v>45170</v>
      </c>
      <c r="K805" s="382">
        <v>350</v>
      </c>
      <c r="L805" s="231" t="s">
        <v>2860</v>
      </c>
    </row>
    <row r="806" spans="1:12" ht="25.5" x14ac:dyDescent="0.2">
      <c r="A806" s="3">
        <v>2153</v>
      </c>
      <c r="B806" s="3">
        <v>6229</v>
      </c>
      <c r="C806" s="230" t="s">
        <v>2893</v>
      </c>
      <c r="D806" s="194">
        <v>2</v>
      </c>
      <c r="E806" s="194"/>
      <c r="F806" s="188" t="s">
        <v>5795</v>
      </c>
      <c r="G806" s="247" t="s">
        <v>2894</v>
      </c>
      <c r="H806" s="102">
        <v>5780</v>
      </c>
      <c r="I806" s="40" t="s">
        <v>1901</v>
      </c>
      <c r="J806" s="63">
        <v>45170</v>
      </c>
      <c r="K806" s="382">
        <v>350</v>
      </c>
      <c r="L806" s="231" t="s">
        <v>2860</v>
      </c>
    </row>
    <row r="807" spans="1:12" ht="25.5" x14ac:dyDescent="0.2">
      <c r="A807" s="3">
        <v>2154</v>
      </c>
      <c r="B807" s="3">
        <v>6229</v>
      </c>
      <c r="C807" s="230" t="s">
        <v>2895</v>
      </c>
      <c r="D807" s="194">
        <v>2</v>
      </c>
      <c r="E807" s="194"/>
      <c r="F807" s="188" t="s">
        <v>5795</v>
      </c>
      <c r="G807" s="247" t="s">
        <v>2896</v>
      </c>
      <c r="H807" s="102">
        <v>5780</v>
      </c>
      <c r="I807" s="40" t="s">
        <v>1901</v>
      </c>
      <c r="J807" s="63">
        <v>45170</v>
      </c>
      <c r="K807" s="382">
        <v>350</v>
      </c>
      <c r="L807" s="231" t="s">
        <v>2860</v>
      </c>
    </row>
    <row r="808" spans="1:12" ht="25.5" x14ac:dyDescent="0.2">
      <c r="A808" s="3">
        <v>2155</v>
      </c>
      <c r="B808" s="3">
        <v>6229</v>
      </c>
      <c r="C808" s="230" t="s">
        <v>260</v>
      </c>
      <c r="D808" s="194">
        <v>2</v>
      </c>
      <c r="E808" s="194"/>
      <c r="F808" s="188" t="s">
        <v>5795</v>
      </c>
      <c r="G808" s="247" t="s">
        <v>2897</v>
      </c>
      <c r="H808" s="102">
        <v>2380</v>
      </c>
      <c r="I808" s="40" t="s">
        <v>1901</v>
      </c>
      <c r="J808" s="63">
        <v>45170</v>
      </c>
      <c r="K808" s="382">
        <v>350</v>
      </c>
      <c r="L808" s="231" t="s">
        <v>2860</v>
      </c>
    </row>
    <row r="809" spans="1:12" ht="25.5" x14ac:dyDescent="0.2">
      <c r="A809" s="3">
        <v>2156</v>
      </c>
      <c r="B809" s="3">
        <v>6229</v>
      </c>
      <c r="C809" s="230" t="s">
        <v>2755</v>
      </c>
      <c r="D809" s="194">
        <v>2</v>
      </c>
      <c r="E809" s="194"/>
      <c r="F809" s="188" t="s">
        <v>5795</v>
      </c>
      <c r="G809" s="247" t="s">
        <v>2414</v>
      </c>
      <c r="H809" s="102">
        <v>1500</v>
      </c>
      <c r="I809" s="40" t="s">
        <v>1901</v>
      </c>
      <c r="J809" s="63">
        <v>45170</v>
      </c>
      <c r="K809" s="382">
        <v>350</v>
      </c>
      <c r="L809" s="231" t="s">
        <v>2860</v>
      </c>
    </row>
    <row r="810" spans="1:12" ht="25.5" x14ac:dyDescent="0.2">
      <c r="A810" s="3">
        <v>2157</v>
      </c>
      <c r="B810" s="3">
        <v>6229</v>
      </c>
      <c r="C810" s="230" t="s">
        <v>2960</v>
      </c>
      <c r="D810" s="194">
        <v>3</v>
      </c>
      <c r="E810" s="194"/>
      <c r="F810" s="188" t="s">
        <v>5795</v>
      </c>
      <c r="G810" s="247" t="s">
        <v>2961</v>
      </c>
      <c r="H810" s="102">
        <v>1500</v>
      </c>
      <c r="I810" s="40" t="s">
        <v>1901</v>
      </c>
      <c r="J810" s="63">
        <v>45170</v>
      </c>
      <c r="K810" s="382">
        <v>350</v>
      </c>
      <c r="L810" s="231" t="s">
        <v>2860</v>
      </c>
    </row>
    <row r="811" spans="1:12" ht="25.5" x14ac:dyDescent="0.2">
      <c r="A811" s="3">
        <v>2158</v>
      </c>
      <c r="B811" s="3">
        <v>6229</v>
      </c>
      <c r="C811" s="230" t="s">
        <v>262</v>
      </c>
      <c r="D811" s="194">
        <v>3</v>
      </c>
      <c r="E811" s="194"/>
      <c r="F811" s="188" t="s">
        <v>5795</v>
      </c>
      <c r="G811" s="247" t="s">
        <v>2898</v>
      </c>
      <c r="H811" s="102">
        <v>1770</v>
      </c>
      <c r="I811" s="40" t="s">
        <v>1901</v>
      </c>
      <c r="J811" s="63">
        <v>45170</v>
      </c>
      <c r="K811" s="382">
        <v>350</v>
      </c>
      <c r="L811" s="231" t="s">
        <v>2860</v>
      </c>
    </row>
    <row r="812" spans="1:12" ht="25.5" x14ac:dyDescent="0.2">
      <c r="A812" s="3">
        <v>2159</v>
      </c>
      <c r="B812" s="3">
        <v>6229</v>
      </c>
      <c r="C812" s="230" t="s">
        <v>2899</v>
      </c>
      <c r="D812" s="194">
        <v>2</v>
      </c>
      <c r="E812" s="194"/>
      <c r="F812" s="188" t="s">
        <v>5795</v>
      </c>
      <c r="G812" s="247" t="s">
        <v>2900</v>
      </c>
      <c r="H812" s="102">
        <v>1000</v>
      </c>
      <c r="I812" s="40" t="s">
        <v>1901</v>
      </c>
      <c r="J812" s="63">
        <v>45170</v>
      </c>
      <c r="K812" s="382">
        <v>350</v>
      </c>
      <c r="L812" s="231" t="s">
        <v>2860</v>
      </c>
    </row>
    <row r="813" spans="1:12" ht="25.5" x14ac:dyDescent="0.2">
      <c r="A813" s="3">
        <v>2160</v>
      </c>
      <c r="B813" s="3">
        <v>6229</v>
      </c>
      <c r="C813" s="230" t="s">
        <v>2901</v>
      </c>
      <c r="D813" s="194">
        <v>3</v>
      </c>
      <c r="E813" s="194"/>
      <c r="F813" s="188" t="s">
        <v>5795</v>
      </c>
      <c r="G813" s="247" t="s">
        <v>2902</v>
      </c>
      <c r="H813" s="102">
        <v>5070</v>
      </c>
      <c r="I813" s="40" t="s">
        <v>1901</v>
      </c>
      <c r="J813" s="63">
        <v>45170</v>
      </c>
      <c r="K813" s="382">
        <v>350</v>
      </c>
      <c r="L813" s="231" t="s">
        <v>2860</v>
      </c>
    </row>
    <row r="814" spans="1:12" ht="25.5" x14ac:dyDescent="0.2">
      <c r="A814" s="3">
        <v>2161</v>
      </c>
      <c r="B814" s="3">
        <v>6229</v>
      </c>
      <c r="C814" s="230" t="s">
        <v>2962</v>
      </c>
      <c r="D814" s="194">
        <v>5</v>
      </c>
      <c r="E814" s="194"/>
      <c r="F814" s="188" t="s">
        <v>5795</v>
      </c>
      <c r="G814" s="247" t="s">
        <v>2400</v>
      </c>
      <c r="H814" s="102">
        <v>8375</v>
      </c>
      <c r="I814" s="40" t="s">
        <v>1901</v>
      </c>
      <c r="J814" s="63">
        <v>45170</v>
      </c>
      <c r="K814" s="382">
        <v>350</v>
      </c>
      <c r="L814" s="231" t="s">
        <v>2860</v>
      </c>
    </row>
    <row r="815" spans="1:12" ht="25.5" x14ac:dyDescent="0.2">
      <c r="A815" s="3">
        <v>2162</v>
      </c>
      <c r="B815" s="3">
        <v>6229</v>
      </c>
      <c r="C815" s="230" t="s">
        <v>2963</v>
      </c>
      <c r="D815" s="194">
        <v>1</v>
      </c>
      <c r="E815" s="194"/>
      <c r="F815" s="188" t="s">
        <v>5795</v>
      </c>
      <c r="G815" s="247" t="s">
        <v>2964</v>
      </c>
      <c r="H815" s="102">
        <v>7790</v>
      </c>
      <c r="I815" s="40" t="s">
        <v>1901</v>
      </c>
      <c r="J815" s="63">
        <v>45170</v>
      </c>
      <c r="K815" s="382">
        <v>350</v>
      </c>
      <c r="L815" s="231" t="s">
        <v>2860</v>
      </c>
    </row>
    <row r="816" spans="1:12" ht="25.5" x14ac:dyDescent="0.2">
      <c r="A816" s="3">
        <v>2163</v>
      </c>
      <c r="B816" s="3">
        <v>6229</v>
      </c>
      <c r="C816" s="230" t="s">
        <v>2903</v>
      </c>
      <c r="D816" s="194">
        <v>1</v>
      </c>
      <c r="E816" s="194"/>
      <c r="F816" s="188" t="s">
        <v>5795</v>
      </c>
      <c r="G816" s="247" t="s">
        <v>2382</v>
      </c>
      <c r="H816" s="102">
        <v>7790</v>
      </c>
      <c r="I816" s="40" t="s">
        <v>1901</v>
      </c>
      <c r="J816" s="63">
        <v>45170</v>
      </c>
      <c r="K816" s="382">
        <v>350</v>
      </c>
      <c r="L816" s="231" t="s">
        <v>2860</v>
      </c>
    </row>
    <row r="817" spans="1:12" ht="25.5" x14ac:dyDescent="0.2">
      <c r="A817" s="3">
        <v>2164</v>
      </c>
      <c r="B817" s="3">
        <v>6229</v>
      </c>
      <c r="C817" s="230" t="s">
        <v>2904</v>
      </c>
      <c r="D817" s="194">
        <v>1</v>
      </c>
      <c r="E817" s="194"/>
      <c r="F817" s="188" t="s">
        <v>5795</v>
      </c>
      <c r="G817" s="247" t="s">
        <v>2905</v>
      </c>
      <c r="H817" s="102">
        <v>7790</v>
      </c>
      <c r="I817" s="40" t="s">
        <v>1901</v>
      </c>
      <c r="J817" s="63">
        <v>45170</v>
      </c>
      <c r="K817" s="382">
        <v>350</v>
      </c>
      <c r="L817" s="231" t="s">
        <v>2860</v>
      </c>
    </row>
    <row r="818" spans="1:12" ht="25.5" x14ac:dyDescent="0.2">
      <c r="A818" s="3">
        <v>2165</v>
      </c>
      <c r="B818" s="3">
        <v>6229</v>
      </c>
      <c r="C818" s="230" t="s">
        <v>2906</v>
      </c>
      <c r="D818" s="194">
        <v>3</v>
      </c>
      <c r="E818" s="194"/>
      <c r="F818" s="188" t="s">
        <v>5795</v>
      </c>
      <c r="G818" s="247" t="s">
        <v>2907</v>
      </c>
      <c r="H818" s="102">
        <v>2500</v>
      </c>
      <c r="I818" s="40" t="s">
        <v>1901</v>
      </c>
      <c r="J818" s="63">
        <v>45170</v>
      </c>
      <c r="K818" s="382">
        <v>350</v>
      </c>
      <c r="L818" s="231" t="s">
        <v>2860</v>
      </c>
    </row>
    <row r="819" spans="1:12" ht="25.5" x14ac:dyDescent="0.2">
      <c r="A819" s="3">
        <v>2166</v>
      </c>
      <c r="B819" s="3">
        <v>6229</v>
      </c>
      <c r="C819" s="230" t="s">
        <v>2908</v>
      </c>
      <c r="D819" s="194">
        <v>4</v>
      </c>
      <c r="E819" s="194"/>
      <c r="F819" s="188" t="s">
        <v>5795</v>
      </c>
      <c r="G819" s="247" t="s">
        <v>2909</v>
      </c>
      <c r="H819" s="102">
        <v>1320</v>
      </c>
      <c r="I819" s="40" t="s">
        <v>1901</v>
      </c>
      <c r="J819" s="63">
        <v>45170</v>
      </c>
      <c r="K819" s="382">
        <v>350</v>
      </c>
      <c r="L819" s="231" t="s">
        <v>2860</v>
      </c>
    </row>
    <row r="820" spans="1:12" ht="25.5" x14ac:dyDescent="0.2">
      <c r="A820" s="3">
        <v>2167</v>
      </c>
      <c r="B820" s="3">
        <v>6229</v>
      </c>
      <c r="C820" s="230" t="s">
        <v>264</v>
      </c>
      <c r="D820" s="194">
        <v>2</v>
      </c>
      <c r="E820" s="194"/>
      <c r="F820" s="188" t="s">
        <v>5795</v>
      </c>
      <c r="G820" s="247" t="s">
        <v>2376</v>
      </c>
      <c r="H820" s="102">
        <v>2580</v>
      </c>
      <c r="I820" s="40" t="s">
        <v>1901</v>
      </c>
      <c r="J820" s="63">
        <v>45170</v>
      </c>
      <c r="K820" s="382">
        <v>350</v>
      </c>
      <c r="L820" s="231" t="s">
        <v>2860</v>
      </c>
    </row>
    <row r="821" spans="1:12" ht="25.5" x14ac:dyDescent="0.2">
      <c r="A821" s="3">
        <v>2168</v>
      </c>
      <c r="B821" s="3">
        <v>6229</v>
      </c>
      <c r="C821" s="230" t="s">
        <v>2910</v>
      </c>
      <c r="D821" s="194">
        <v>2</v>
      </c>
      <c r="E821" s="194"/>
      <c r="F821" s="188" t="s">
        <v>5795</v>
      </c>
      <c r="G821" s="247" t="s">
        <v>2911</v>
      </c>
      <c r="H821" s="102">
        <v>7980</v>
      </c>
      <c r="I821" s="40" t="s">
        <v>1901</v>
      </c>
      <c r="J821" s="63">
        <v>45170</v>
      </c>
      <c r="K821" s="382">
        <v>350</v>
      </c>
      <c r="L821" s="231" t="s">
        <v>2860</v>
      </c>
    </row>
    <row r="822" spans="1:12" ht="25.5" x14ac:dyDescent="0.2">
      <c r="A822" s="3">
        <v>2169</v>
      </c>
      <c r="B822" s="3">
        <v>6229</v>
      </c>
      <c r="C822" s="230" t="s">
        <v>2965</v>
      </c>
      <c r="D822" s="194">
        <v>1</v>
      </c>
      <c r="E822" s="194"/>
      <c r="F822" s="188" t="s">
        <v>5795</v>
      </c>
      <c r="G822" s="247" t="s">
        <v>2966</v>
      </c>
      <c r="H822" s="102">
        <v>2390</v>
      </c>
      <c r="I822" s="40" t="s">
        <v>1901</v>
      </c>
      <c r="J822" s="63">
        <v>45170</v>
      </c>
      <c r="K822" s="382">
        <v>350</v>
      </c>
      <c r="L822" s="231" t="s">
        <v>2860</v>
      </c>
    </row>
    <row r="823" spans="1:12" ht="25.5" x14ac:dyDescent="0.2">
      <c r="A823" s="3">
        <v>2170</v>
      </c>
      <c r="B823" s="3">
        <v>6229</v>
      </c>
      <c r="C823" s="230" t="s">
        <v>2912</v>
      </c>
      <c r="D823" s="194">
        <v>1</v>
      </c>
      <c r="E823" s="194"/>
      <c r="F823" s="188" t="s">
        <v>5795</v>
      </c>
      <c r="G823" s="247" t="s">
        <v>2913</v>
      </c>
      <c r="H823" s="102">
        <v>7990</v>
      </c>
      <c r="I823" s="40" t="s">
        <v>1901</v>
      </c>
      <c r="J823" s="63">
        <v>45170</v>
      </c>
      <c r="K823" s="382">
        <v>350</v>
      </c>
      <c r="L823" s="231" t="s">
        <v>2860</v>
      </c>
    </row>
    <row r="824" spans="1:12" ht="25.5" x14ac:dyDescent="0.2">
      <c r="A824" s="3">
        <v>2171</v>
      </c>
      <c r="B824" s="3">
        <v>6229</v>
      </c>
      <c r="C824" s="230" t="s">
        <v>2914</v>
      </c>
      <c r="D824" s="194">
        <v>1</v>
      </c>
      <c r="E824" s="194"/>
      <c r="F824" s="188" t="s">
        <v>5795</v>
      </c>
      <c r="G824" s="247" t="s">
        <v>2915</v>
      </c>
      <c r="H824" s="102">
        <v>7990</v>
      </c>
      <c r="I824" s="40" t="s">
        <v>1901</v>
      </c>
      <c r="J824" s="63">
        <v>45170</v>
      </c>
      <c r="K824" s="382">
        <v>350</v>
      </c>
      <c r="L824" s="231" t="s">
        <v>2860</v>
      </c>
    </row>
    <row r="825" spans="1:12" ht="25.5" x14ac:dyDescent="0.2">
      <c r="A825" s="3">
        <v>2172</v>
      </c>
      <c r="B825" s="3">
        <v>6229</v>
      </c>
      <c r="C825" s="230" t="s">
        <v>2967</v>
      </c>
      <c r="D825" s="194">
        <v>1</v>
      </c>
      <c r="E825" s="194"/>
      <c r="F825" s="188" t="s">
        <v>5795</v>
      </c>
      <c r="G825" s="247" t="s">
        <v>2968</v>
      </c>
      <c r="H825" s="102">
        <v>7990</v>
      </c>
      <c r="I825" s="40" t="s">
        <v>1901</v>
      </c>
      <c r="J825" s="63">
        <v>45170</v>
      </c>
      <c r="K825" s="382">
        <v>350</v>
      </c>
      <c r="L825" s="231" t="s">
        <v>2860</v>
      </c>
    </row>
    <row r="826" spans="1:12" ht="25.5" x14ac:dyDescent="0.2">
      <c r="A826" s="3">
        <v>2173</v>
      </c>
      <c r="B826" s="3">
        <v>6229</v>
      </c>
      <c r="C826" s="230" t="s">
        <v>2969</v>
      </c>
      <c r="D826" s="194">
        <v>2</v>
      </c>
      <c r="E826" s="194"/>
      <c r="F826" s="188" t="s">
        <v>5795</v>
      </c>
      <c r="G826" s="247" t="s">
        <v>2970</v>
      </c>
      <c r="H826" s="102">
        <v>2980</v>
      </c>
      <c r="I826" s="40" t="s">
        <v>1901</v>
      </c>
      <c r="J826" s="63">
        <v>45170</v>
      </c>
      <c r="K826" s="382">
        <v>350</v>
      </c>
      <c r="L826" s="231" t="s">
        <v>2860</v>
      </c>
    </row>
    <row r="827" spans="1:12" ht="25.5" x14ac:dyDescent="0.2">
      <c r="A827" s="3">
        <v>2174</v>
      </c>
      <c r="B827" s="3">
        <v>6229</v>
      </c>
      <c r="C827" s="230" t="s">
        <v>2971</v>
      </c>
      <c r="D827" s="194">
        <v>2</v>
      </c>
      <c r="E827" s="194"/>
      <c r="F827" s="188" t="s">
        <v>5795</v>
      </c>
      <c r="G827" s="247" t="s">
        <v>2972</v>
      </c>
      <c r="H827" s="102">
        <v>2580</v>
      </c>
      <c r="I827" s="40" t="s">
        <v>1901</v>
      </c>
      <c r="J827" s="63">
        <v>45170</v>
      </c>
      <c r="K827" s="382">
        <v>350</v>
      </c>
      <c r="L827" s="231" t="s">
        <v>2860</v>
      </c>
    </row>
    <row r="828" spans="1:12" ht="25.5" x14ac:dyDescent="0.2">
      <c r="A828" s="3">
        <v>2175</v>
      </c>
      <c r="B828" s="3">
        <v>6229</v>
      </c>
      <c r="C828" s="230" t="s">
        <v>2916</v>
      </c>
      <c r="D828" s="194">
        <v>2</v>
      </c>
      <c r="E828" s="194"/>
      <c r="F828" s="188" t="s">
        <v>5795</v>
      </c>
      <c r="G828" s="247" t="s">
        <v>2917</v>
      </c>
      <c r="H828" s="102">
        <v>1980</v>
      </c>
      <c r="I828" s="40" t="s">
        <v>1901</v>
      </c>
      <c r="J828" s="63">
        <v>45170</v>
      </c>
      <c r="K828" s="382">
        <v>350</v>
      </c>
      <c r="L828" s="231" t="s">
        <v>2860</v>
      </c>
    </row>
    <row r="829" spans="1:12" ht="25.5" x14ac:dyDescent="0.2">
      <c r="A829" s="3">
        <v>2176</v>
      </c>
      <c r="B829" s="3">
        <v>6229</v>
      </c>
      <c r="C829" s="230" t="s">
        <v>2918</v>
      </c>
      <c r="D829" s="194">
        <v>1</v>
      </c>
      <c r="E829" s="194"/>
      <c r="F829" s="188" t="s">
        <v>5795</v>
      </c>
      <c r="G829" s="247" t="s">
        <v>2919</v>
      </c>
      <c r="H829" s="102">
        <v>8290</v>
      </c>
      <c r="I829" s="40" t="s">
        <v>1901</v>
      </c>
      <c r="J829" s="63">
        <v>45170</v>
      </c>
      <c r="K829" s="382">
        <v>350</v>
      </c>
      <c r="L829" s="231" t="s">
        <v>2860</v>
      </c>
    </row>
    <row r="830" spans="1:12" ht="25.5" x14ac:dyDescent="0.2">
      <c r="A830" s="3">
        <v>2177</v>
      </c>
      <c r="B830" s="3">
        <v>6229</v>
      </c>
      <c r="C830" s="230" t="s">
        <v>2920</v>
      </c>
      <c r="D830" s="194">
        <v>1</v>
      </c>
      <c r="E830" s="194"/>
      <c r="F830" s="188" t="s">
        <v>5795</v>
      </c>
      <c r="G830" s="247" t="s">
        <v>2921</v>
      </c>
      <c r="H830" s="102">
        <v>8290</v>
      </c>
      <c r="I830" s="40" t="s">
        <v>1901</v>
      </c>
      <c r="J830" s="63">
        <v>45170</v>
      </c>
      <c r="K830" s="382">
        <v>350</v>
      </c>
      <c r="L830" s="231" t="s">
        <v>2860</v>
      </c>
    </row>
    <row r="831" spans="1:12" ht="25.5" x14ac:dyDescent="0.2">
      <c r="A831" s="3">
        <v>2178</v>
      </c>
      <c r="B831" s="3">
        <v>6229</v>
      </c>
      <c r="C831" s="230" t="s">
        <v>2973</v>
      </c>
      <c r="D831" s="194">
        <v>2</v>
      </c>
      <c r="E831" s="194"/>
      <c r="F831" s="188" t="s">
        <v>5795</v>
      </c>
      <c r="G831" s="247" t="s">
        <v>2974</v>
      </c>
      <c r="H831" s="102">
        <v>1780</v>
      </c>
      <c r="I831" s="40" t="s">
        <v>1901</v>
      </c>
      <c r="J831" s="63">
        <v>45170</v>
      </c>
      <c r="K831" s="382">
        <v>350</v>
      </c>
      <c r="L831" s="231" t="s">
        <v>2860</v>
      </c>
    </row>
    <row r="832" spans="1:12" ht="25.5" x14ac:dyDescent="0.2">
      <c r="A832" s="3">
        <v>2179</v>
      </c>
      <c r="B832" s="3">
        <v>6229</v>
      </c>
      <c r="C832" s="230" t="s">
        <v>2922</v>
      </c>
      <c r="D832" s="194">
        <v>6</v>
      </c>
      <c r="E832" s="194"/>
      <c r="F832" s="188" t="s">
        <v>5795</v>
      </c>
      <c r="G832" s="247" t="s">
        <v>2923</v>
      </c>
      <c r="H832" s="102">
        <v>7740</v>
      </c>
      <c r="I832" s="40" t="s">
        <v>1901</v>
      </c>
      <c r="J832" s="63">
        <v>45170</v>
      </c>
      <c r="K832" s="382">
        <v>350</v>
      </c>
      <c r="L832" s="231" t="s">
        <v>2860</v>
      </c>
    </row>
    <row r="833" spans="1:12" ht="25.5" x14ac:dyDescent="0.2">
      <c r="A833" s="3">
        <v>2180</v>
      </c>
      <c r="B833" s="3">
        <v>6229</v>
      </c>
      <c r="C833" s="230" t="s">
        <v>2975</v>
      </c>
      <c r="D833" s="194">
        <v>1</v>
      </c>
      <c r="E833" s="194"/>
      <c r="F833" s="188" t="s">
        <v>5795</v>
      </c>
      <c r="G833" s="247" t="s">
        <v>2976</v>
      </c>
      <c r="H833" s="102">
        <v>1490</v>
      </c>
      <c r="I833" s="40" t="s">
        <v>1901</v>
      </c>
      <c r="J833" s="63">
        <v>45170</v>
      </c>
      <c r="K833" s="382">
        <v>350</v>
      </c>
      <c r="L833" s="231" t="s">
        <v>2860</v>
      </c>
    </row>
    <row r="834" spans="1:12" ht="25.5" x14ac:dyDescent="0.2">
      <c r="A834" s="3">
        <v>2181</v>
      </c>
      <c r="B834" s="3">
        <v>6229</v>
      </c>
      <c r="C834" s="230" t="s">
        <v>2977</v>
      </c>
      <c r="D834" s="194">
        <v>4</v>
      </c>
      <c r="E834" s="194"/>
      <c r="F834" s="188" t="s">
        <v>5795</v>
      </c>
      <c r="G834" s="247">
        <v>92046570</v>
      </c>
      <c r="H834" s="102">
        <v>7560</v>
      </c>
      <c r="I834" s="40" t="s">
        <v>1901</v>
      </c>
      <c r="J834" s="63">
        <v>45170</v>
      </c>
      <c r="K834" s="382">
        <v>350</v>
      </c>
      <c r="L834" s="231" t="s">
        <v>2860</v>
      </c>
    </row>
    <row r="835" spans="1:12" ht="38.25" x14ac:dyDescent="0.2">
      <c r="A835" s="3">
        <v>2269</v>
      </c>
      <c r="B835" s="179">
        <v>6320</v>
      </c>
      <c r="C835" s="230" t="s">
        <v>3086</v>
      </c>
      <c r="D835" s="179">
        <v>2</v>
      </c>
      <c r="E835" s="179"/>
      <c r="F835" s="188" t="s">
        <v>5795</v>
      </c>
      <c r="G835" s="3" t="s">
        <v>2891</v>
      </c>
      <c r="H835" s="49">
        <v>6000</v>
      </c>
      <c r="I835" s="40" t="s">
        <v>1901</v>
      </c>
      <c r="J835" s="63">
        <v>45076</v>
      </c>
      <c r="K835" s="382">
        <v>350</v>
      </c>
      <c r="L835" s="231" t="s">
        <v>2860</v>
      </c>
    </row>
    <row r="836" spans="1:12" ht="38.25" x14ac:dyDescent="0.2">
      <c r="A836" s="3">
        <v>2270</v>
      </c>
      <c r="B836" s="179">
        <v>6320</v>
      </c>
      <c r="C836" s="230" t="s">
        <v>3087</v>
      </c>
      <c r="D836" s="179">
        <v>2</v>
      </c>
      <c r="E836" s="179"/>
      <c r="F836" s="188" t="s">
        <v>5795</v>
      </c>
      <c r="G836" s="3" t="s">
        <v>2894</v>
      </c>
      <c r="H836" s="49">
        <v>6000</v>
      </c>
      <c r="I836" s="40" t="s">
        <v>1901</v>
      </c>
      <c r="J836" s="63">
        <v>45076</v>
      </c>
      <c r="K836" s="382">
        <v>350</v>
      </c>
      <c r="L836" s="231" t="s">
        <v>2860</v>
      </c>
    </row>
    <row r="837" spans="1:12" ht="25.5" x14ac:dyDescent="0.2">
      <c r="A837" s="3">
        <v>2271</v>
      </c>
      <c r="B837" s="179">
        <v>6320</v>
      </c>
      <c r="C837" s="228" t="s">
        <v>2372</v>
      </c>
      <c r="D837" s="179">
        <v>2</v>
      </c>
      <c r="E837" s="179"/>
      <c r="F837" s="188" t="s">
        <v>5795</v>
      </c>
      <c r="G837" s="3" t="s">
        <v>2897</v>
      </c>
      <c r="H837" s="49">
        <v>3000</v>
      </c>
      <c r="I837" s="40" t="s">
        <v>1901</v>
      </c>
      <c r="J837" s="63">
        <v>45076</v>
      </c>
      <c r="K837" s="382">
        <v>350</v>
      </c>
      <c r="L837" s="231" t="s">
        <v>2860</v>
      </c>
    </row>
    <row r="838" spans="1:12" ht="25.5" x14ac:dyDescent="0.2">
      <c r="A838" s="3">
        <v>2272</v>
      </c>
      <c r="B838" s="179">
        <v>6320</v>
      </c>
      <c r="C838" s="228" t="s">
        <v>3088</v>
      </c>
      <c r="D838" s="179">
        <v>6</v>
      </c>
      <c r="E838" s="179"/>
      <c r="F838" s="188" t="s">
        <v>5795</v>
      </c>
      <c r="G838" s="3" t="s">
        <v>2414</v>
      </c>
      <c r="H838" s="49">
        <v>3000</v>
      </c>
      <c r="I838" s="40" t="s">
        <v>1901</v>
      </c>
      <c r="J838" s="63">
        <v>45076</v>
      </c>
      <c r="K838" s="382">
        <v>350</v>
      </c>
      <c r="L838" s="231" t="s">
        <v>2860</v>
      </c>
    </row>
    <row r="839" spans="1:12" ht="25.5" x14ac:dyDescent="0.2">
      <c r="A839" s="3">
        <v>2273</v>
      </c>
      <c r="B839" s="179">
        <v>6320</v>
      </c>
      <c r="C839" s="228" t="s">
        <v>2965</v>
      </c>
      <c r="D839" s="179">
        <v>14</v>
      </c>
      <c r="E839" s="179"/>
      <c r="F839" s="188" t="s">
        <v>5795</v>
      </c>
      <c r="G839" s="3" t="s">
        <v>2966</v>
      </c>
      <c r="H839" s="49">
        <v>3000</v>
      </c>
      <c r="I839" s="40" t="s">
        <v>1901</v>
      </c>
      <c r="J839" s="63">
        <v>45076</v>
      </c>
      <c r="K839" s="382">
        <v>350</v>
      </c>
      <c r="L839" s="231" t="s">
        <v>2860</v>
      </c>
    </row>
    <row r="840" spans="1:12" ht="38.25" x14ac:dyDescent="0.2">
      <c r="A840" s="3">
        <v>2274</v>
      </c>
      <c r="B840" s="179">
        <v>6320</v>
      </c>
      <c r="C840" s="228" t="s">
        <v>3089</v>
      </c>
      <c r="D840" s="179">
        <v>1</v>
      </c>
      <c r="E840" s="179"/>
      <c r="F840" s="188" t="s">
        <v>5795</v>
      </c>
      <c r="G840" s="3" t="s">
        <v>2913</v>
      </c>
      <c r="H840" s="49">
        <v>8000</v>
      </c>
      <c r="I840" s="40" t="s">
        <v>1901</v>
      </c>
      <c r="J840" s="63">
        <v>45076</v>
      </c>
      <c r="K840" s="382">
        <v>350</v>
      </c>
      <c r="L840" s="231" t="s">
        <v>2860</v>
      </c>
    </row>
    <row r="841" spans="1:12" ht="38.25" x14ac:dyDescent="0.2">
      <c r="A841" s="3">
        <v>2275</v>
      </c>
      <c r="B841" s="179">
        <v>6320</v>
      </c>
      <c r="C841" s="228" t="s">
        <v>3090</v>
      </c>
      <c r="D841" s="179">
        <v>1</v>
      </c>
      <c r="E841" s="179"/>
      <c r="F841" s="188" t="s">
        <v>5795</v>
      </c>
      <c r="G841" s="3" t="s">
        <v>2915</v>
      </c>
      <c r="H841" s="49">
        <v>8000</v>
      </c>
      <c r="I841" s="40" t="s">
        <v>1901</v>
      </c>
      <c r="J841" s="63">
        <v>45076</v>
      </c>
      <c r="K841" s="382">
        <v>350</v>
      </c>
      <c r="L841" s="231" t="s">
        <v>2860</v>
      </c>
    </row>
    <row r="842" spans="1:12" ht="25.5" x14ac:dyDescent="0.2">
      <c r="A842" s="3">
        <v>2276</v>
      </c>
      <c r="B842" s="179">
        <v>6320</v>
      </c>
      <c r="C842" s="228" t="s">
        <v>3091</v>
      </c>
      <c r="D842" s="179">
        <v>3</v>
      </c>
      <c r="E842" s="179"/>
      <c r="F842" s="188" t="s">
        <v>5795</v>
      </c>
      <c r="G842" s="3" t="s">
        <v>2898</v>
      </c>
      <c r="H842" s="49">
        <v>8000</v>
      </c>
      <c r="I842" s="40" t="s">
        <v>1901</v>
      </c>
      <c r="J842" s="63">
        <v>45076</v>
      </c>
      <c r="K842" s="382">
        <v>350</v>
      </c>
      <c r="L842" s="231" t="s">
        <v>2860</v>
      </c>
    </row>
    <row r="843" spans="1:12" ht="38.25" x14ac:dyDescent="0.2">
      <c r="A843" s="3">
        <v>2277</v>
      </c>
      <c r="B843" s="179">
        <v>6320</v>
      </c>
      <c r="C843" s="228" t="s">
        <v>3092</v>
      </c>
      <c r="D843" s="179">
        <v>1</v>
      </c>
      <c r="E843" s="179"/>
      <c r="F843" s="188" t="s">
        <v>5795</v>
      </c>
      <c r="G843" s="3" t="s">
        <v>2968</v>
      </c>
      <c r="H843" s="49">
        <v>8000</v>
      </c>
      <c r="I843" s="40" t="s">
        <v>1901</v>
      </c>
      <c r="J843" s="63">
        <v>45076</v>
      </c>
      <c r="K843" s="382">
        <v>350</v>
      </c>
      <c r="L843" s="231" t="s">
        <v>2860</v>
      </c>
    </row>
    <row r="844" spans="1:12" ht="25.5" x14ac:dyDescent="0.2">
      <c r="A844" s="3">
        <v>2278</v>
      </c>
      <c r="B844" s="179">
        <v>6320</v>
      </c>
      <c r="C844" s="228" t="s">
        <v>3093</v>
      </c>
      <c r="D844" s="179">
        <v>2</v>
      </c>
      <c r="E844" s="179"/>
      <c r="F844" s="188" t="s">
        <v>5795</v>
      </c>
      <c r="G844" s="3" t="s">
        <v>2970</v>
      </c>
      <c r="H844" s="49">
        <v>4000</v>
      </c>
      <c r="I844" s="40" t="s">
        <v>1901</v>
      </c>
      <c r="J844" s="63">
        <v>45076</v>
      </c>
      <c r="K844" s="382">
        <v>350</v>
      </c>
      <c r="L844" s="231" t="s">
        <v>2860</v>
      </c>
    </row>
    <row r="845" spans="1:12" ht="25.5" x14ac:dyDescent="0.2">
      <c r="A845" s="3">
        <v>2279</v>
      </c>
      <c r="B845" s="179">
        <v>6320</v>
      </c>
      <c r="C845" s="228" t="s">
        <v>3094</v>
      </c>
      <c r="D845" s="179">
        <v>1</v>
      </c>
      <c r="E845" s="179"/>
      <c r="F845" s="188" t="s">
        <v>5795</v>
      </c>
      <c r="G845" s="3" t="s">
        <v>2972</v>
      </c>
      <c r="H845" s="49">
        <v>3000</v>
      </c>
      <c r="I845" s="40" t="s">
        <v>1901</v>
      </c>
      <c r="J845" s="63">
        <v>45076</v>
      </c>
      <c r="K845" s="382">
        <v>350</v>
      </c>
      <c r="L845" s="231" t="s">
        <v>2860</v>
      </c>
    </row>
    <row r="846" spans="1:12" ht="25.5" x14ac:dyDescent="0.2">
      <c r="A846" s="3">
        <v>2280</v>
      </c>
      <c r="B846" s="179">
        <v>6320</v>
      </c>
      <c r="C846" s="228" t="s">
        <v>3095</v>
      </c>
      <c r="D846" s="179">
        <v>21</v>
      </c>
      <c r="E846" s="179"/>
      <c r="F846" s="188" t="s">
        <v>5795</v>
      </c>
      <c r="G846" s="3" t="s">
        <v>2917</v>
      </c>
      <c r="H846" s="49">
        <v>9000</v>
      </c>
      <c r="I846" s="40" t="s">
        <v>1901</v>
      </c>
      <c r="J846" s="63">
        <v>45076</v>
      </c>
      <c r="K846" s="382">
        <v>350</v>
      </c>
      <c r="L846" s="231" t="s">
        <v>2860</v>
      </c>
    </row>
    <row r="847" spans="1:12" ht="25.5" x14ac:dyDescent="0.2">
      <c r="A847" s="3">
        <v>2281</v>
      </c>
      <c r="B847" s="179">
        <v>6320</v>
      </c>
      <c r="C847" s="228" t="s">
        <v>3096</v>
      </c>
      <c r="D847" s="179">
        <v>2</v>
      </c>
      <c r="E847" s="179"/>
      <c r="F847" s="188" t="s">
        <v>5795</v>
      </c>
      <c r="G847" s="3" t="s">
        <v>2919</v>
      </c>
      <c r="H847" s="49">
        <v>9000</v>
      </c>
      <c r="I847" s="40" t="s">
        <v>1901</v>
      </c>
      <c r="J847" s="63">
        <v>45076</v>
      </c>
      <c r="K847" s="382">
        <v>350</v>
      </c>
      <c r="L847" s="231" t="s">
        <v>2860</v>
      </c>
    </row>
    <row r="848" spans="1:12" ht="25.5" x14ac:dyDescent="0.2">
      <c r="A848" s="3">
        <v>2282</v>
      </c>
      <c r="B848" s="179">
        <v>6320</v>
      </c>
      <c r="C848" s="228" t="s">
        <v>3097</v>
      </c>
      <c r="D848" s="179">
        <v>0</v>
      </c>
      <c r="E848" s="179"/>
      <c r="F848" s="188" t="s">
        <v>5795</v>
      </c>
      <c r="G848" s="3" t="s">
        <v>2921</v>
      </c>
      <c r="H848" s="49">
        <v>9000</v>
      </c>
      <c r="I848" s="40" t="s">
        <v>1901</v>
      </c>
      <c r="J848" s="63">
        <v>45076</v>
      </c>
      <c r="K848" s="382">
        <v>350</v>
      </c>
      <c r="L848" s="231" t="s">
        <v>2860</v>
      </c>
    </row>
    <row r="849" spans="1:12" ht="25.5" x14ac:dyDescent="0.2">
      <c r="A849" s="3">
        <v>2283</v>
      </c>
      <c r="B849" s="179">
        <v>6320</v>
      </c>
      <c r="C849" s="228" t="s">
        <v>2973</v>
      </c>
      <c r="D849" s="179">
        <v>9</v>
      </c>
      <c r="E849" s="179"/>
      <c r="F849" s="188" t="s">
        <v>5795</v>
      </c>
      <c r="G849" s="3" t="s">
        <v>2974</v>
      </c>
      <c r="H849" s="49">
        <v>6000</v>
      </c>
      <c r="I849" s="40" t="s">
        <v>1901</v>
      </c>
      <c r="J849" s="63">
        <v>45076</v>
      </c>
      <c r="K849" s="382">
        <v>350</v>
      </c>
      <c r="L849" s="231" t="s">
        <v>2860</v>
      </c>
    </row>
    <row r="850" spans="1:12" ht="25.5" x14ac:dyDescent="0.2">
      <c r="A850" s="3">
        <v>2284</v>
      </c>
      <c r="B850" s="179">
        <v>6320</v>
      </c>
      <c r="C850" s="228" t="s">
        <v>2922</v>
      </c>
      <c r="D850" s="179">
        <v>2</v>
      </c>
      <c r="E850" s="179"/>
      <c r="F850" s="188" t="s">
        <v>5795</v>
      </c>
      <c r="G850" s="3" t="s">
        <v>2923</v>
      </c>
      <c r="H850" s="49">
        <v>6000</v>
      </c>
      <c r="I850" s="40" t="s">
        <v>1901</v>
      </c>
      <c r="J850" s="63">
        <v>45076</v>
      </c>
      <c r="K850" s="382">
        <v>350</v>
      </c>
      <c r="L850" s="231" t="s">
        <v>2860</v>
      </c>
    </row>
    <row r="851" spans="1:12" ht="25.5" x14ac:dyDescent="0.2">
      <c r="A851" s="3">
        <v>2285</v>
      </c>
      <c r="B851" s="179">
        <v>6320</v>
      </c>
      <c r="C851" s="228" t="s">
        <v>3098</v>
      </c>
      <c r="D851" s="179">
        <v>2</v>
      </c>
      <c r="E851" s="179"/>
      <c r="F851" s="188" t="s">
        <v>5795</v>
      </c>
      <c r="G851" s="3" t="s">
        <v>2976</v>
      </c>
      <c r="H851" s="49">
        <v>6000</v>
      </c>
      <c r="I851" s="40" t="s">
        <v>1901</v>
      </c>
      <c r="J851" s="63">
        <v>45076</v>
      </c>
      <c r="K851" s="382">
        <v>350</v>
      </c>
      <c r="L851" s="231" t="s">
        <v>2860</v>
      </c>
    </row>
    <row r="852" spans="1:12" ht="25.5" x14ac:dyDescent="0.2">
      <c r="A852" s="3">
        <v>2286</v>
      </c>
      <c r="B852" s="179">
        <v>6320</v>
      </c>
      <c r="C852" s="228" t="s">
        <v>3099</v>
      </c>
      <c r="D852" s="179">
        <v>3</v>
      </c>
      <c r="E852" s="179"/>
      <c r="F852" s="188" t="s">
        <v>5795</v>
      </c>
      <c r="G852" s="3" t="s">
        <v>2902</v>
      </c>
      <c r="H852" s="49">
        <v>2000</v>
      </c>
      <c r="I852" s="40" t="s">
        <v>1901</v>
      </c>
      <c r="J852" s="63">
        <v>45076</v>
      </c>
      <c r="K852" s="382">
        <v>350</v>
      </c>
      <c r="L852" s="231" t="s">
        <v>2860</v>
      </c>
    </row>
    <row r="853" spans="1:12" ht="25.5" x14ac:dyDescent="0.2">
      <c r="A853" s="3">
        <v>2287</v>
      </c>
      <c r="B853" s="179">
        <v>6320</v>
      </c>
      <c r="C853" s="228" t="s">
        <v>3100</v>
      </c>
      <c r="D853" s="179">
        <v>3</v>
      </c>
      <c r="E853" s="179"/>
      <c r="F853" s="188" t="s">
        <v>5795</v>
      </c>
      <c r="G853" s="3" t="s">
        <v>2400</v>
      </c>
      <c r="H853" s="49">
        <v>6000</v>
      </c>
      <c r="I853" s="40" t="s">
        <v>1901</v>
      </c>
      <c r="J853" s="63">
        <v>45076</v>
      </c>
      <c r="K853" s="382">
        <v>350</v>
      </c>
      <c r="L853" s="231" t="s">
        <v>2860</v>
      </c>
    </row>
    <row r="854" spans="1:12" ht="51" x14ac:dyDescent="0.2">
      <c r="A854" s="3">
        <v>2288</v>
      </c>
      <c r="B854" s="179">
        <v>6320</v>
      </c>
      <c r="C854" s="228" t="s">
        <v>3101</v>
      </c>
      <c r="D854" s="179">
        <v>1</v>
      </c>
      <c r="E854" s="179"/>
      <c r="F854" s="188" t="s">
        <v>5795</v>
      </c>
      <c r="G854" s="3" t="s">
        <v>2964</v>
      </c>
      <c r="H854" s="49">
        <v>8000</v>
      </c>
      <c r="I854" s="40" t="s">
        <v>1901</v>
      </c>
      <c r="J854" s="63">
        <v>45076</v>
      </c>
      <c r="K854" s="382">
        <v>350</v>
      </c>
      <c r="L854" s="231" t="s">
        <v>2860</v>
      </c>
    </row>
    <row r="855" spans="1:12" ht="38.25" x14ac:dyDescent="0.2">
      <c r="A855" s="3">
        <v>2289</v>
      </c>
      <c r="B855" s="179">
        <v>6320</v>
      </c>
      <c r="C855" s="228" t="s">
        <v>3102</v>
      </c>
      <c r="D855" s="179">
        <v>1</v>
      </c>
      <c r="E855" s="179"/>
      <c r="F855" s="188" t="s">
        <v>5795</v>
      </c>
      <c r="G855" s="3" t="s">
        <v>2382</v>
      </c>
      <c r="H855" s="49">
        <v>8000</v>
      </c>
      <c r="I855" s="40" t="s">
        <v>1901</v>
      </c>
      <c r="J855" s="63">
        <v>45076</v>
      </c>
      <c r="K855" s="382">
        <v>350</v>
      </c>
      <c r="L855" s="231" t="s">
        <v>2860</v>
      </c>
    </row>
    <row r="856" spans="1:12" ht="25.5" x14ac:dyDescent="0.2">
      <c r="A856" s="3">
        <v>2290</v>
      </c>
      <c r="B856" s="179">
        <v>6320</v>
      </c>
      <c r="C856" s="228" t="s">
        <v>3103</v>
      </c>
      <c r="D856" s="179">
        <v>2</v>
      </c>
      <c r="E856" s="179"/>
      <c r="F856" s="188" t="s">
        <v>5795</v>
      </c>
      <c r="G856" s="3" t="s">
        <v>2911</v>
      </c>
      <c r="H856" s="49">
        <v>8000</v>
      </c>
      <c r="I856" s="40" t="s">
        <v>1901</v>
      </c>
      <c r="J856" s="63">
        <v>45076</v>
      </c>
      <c r="K856" s="382">
        <v>350</v>
      </c>
      <c r="L856" s="231" t="s">
        <v>2860</v>
      </c>
    </row>
    <row r="857" spans="1:12" ht="25.5" x14ac:dyDescent="0.2">
      <c r="A857" s="3">
        <v>2291</v>
      </c>
      <c r="B857" s="179">
        <v>6320</v>
      </c>
      <c r="C857" s="230" t="s">
        <v>3104</v>
      </c>
      <c r="D857" s="179">
        <v>4</v>
      </c>
      <c r="E857" s="179"/>
      <c r="F857" s="188" t="s">
        <v>5795</v>
      </c>
      <c r="G857" s="3">
        <v>92046570</v>
      </c>
      <c r="H857" s="49">
        <v>8000</v>
      </c>
      <c r="I857" s="40" t="s">
        <v>1901</v>
      </c>
      <c r="J857" s="63">
        <v>45076</v>
      </c>
      <c r="K857" s="382">
        <v>350</v>
      </c>
      <c r="L857" s="231" t="s">
        <v>2860</v>
      </c>
    </row>
    <row r="858" spans="1:12" ht="25.5" x14ac:dyDescent="0.2">
      <c r="A858" s="3">
        <v>2350</v>
      </c>
      <c r="B858" s="3">
        <v>7020</v>
      </c>
      <c r="C858" s="230" t="s">
        <v>2890</v>
      </c>
      <c r="D858" s="3">
        <v>24</v>
      </c>
      <c r="E858" s="3"/>
      <c r="F858" s="188" t="s">
        <v>5795</v>
      </c>
      <c r="G858" s="179">
        <v>44121701</v>
      </c>
      <c r="H858" s="80">
        <v>9627.5999999999985</v>
      </c>
      <c r="I858" s="40" t="s">
        <v>1901</v>
      </c>
      <c r="J858" s="63">
        <v>45170</v>
      </c>
      <c r="K858" s="208">
        <v>350</v>
      </c>
      <c r="L858" s="231" t="s">
        <v>2860</v>
      </c>
    </row>
    <row r="859" spans="1:12" ht="25.5" x14ac:dyDescent="0.2">
      <c r="A859" s="3">
        <v>2351</v>
      </c>
      <c r="B859" s="3">
        <v>7020</v>
      </c>
      <c r="C859" s="230" t="s">
        <v>2895</v>
      </c>
      <c r="D859" s="3">
        <v>24</v>
      </c>
      <c r="E859" s="3"/>
      <c r="F859" s="188" t="s">
        <v>5795</v>
      </c>
      <c r="G859" s="179">
        <v>44121701</v>
      </c>
      <c r="H859" s="80">
        <v>9627.5999999999985</v>
      </c>
      <c r="I859" s="40" t="s">
        <v>1901</v>
      </c>
      <c r="J859" s="63">
        <v>45170</v>
      </c>
      <c r="K859" s="208">
        <v>350</v>
      </c>
      <c r="L859" s="231" t="s">
        <v>2860</v>
      </c>
    </row>
    <row r="860" spans="1:12" ht="25.5" x14ac:dyDescent="0.2">
      <c r="A860" s="3">
        <v>2352</v>
      </c>
      <c r="B860" s="3">
        <v>7020</v>
      </c>
      <c r="C860" s="230" t="s">
        <v>260</v>
      </c>
      <c r="D860" s="3">
        <v>8</v>
      </c>
      <c r="E860" s="3"/>
      <c r="F860" s="188" t="s">
        <v>5795</v>
      </c>
      <c r="G860" s="179">
        <v>44122107</v>
      </c>
      <c r="H860" s="80">
        <v>8045.5999999999995</v>
      </c>
      <c r="I860" s="40" t="s">
        <v>1901</v>
      </c>
      <c r="J860" s="63">
        <v>45170</v>
      </c>
      <c r="K860" s="208">
        <v>350</v>
      </c>
      <c r="L860" s="231" t="s">
        <v>2860</v>
      </c>
    </row>
    <row r="861" spans="1:12" ht="25.5" x14ac:dyDescent="0.2">
      <c r="A861" s="3">
        <v>2353</v>
      </c>
      <c r="B861" s="3">
        <v>7020</v>
      </c>
      <c r="C861" s="230" t="s">
        <v>3175</v>
      </c>
      <c r="D861" s="3">
        <v>8</v>
      </c>
      <c r="E861" s="3"/>
      <c r="F861" s="188" t="s">
        <v>5795</v>
      </c>
      <c r="G861" s="179">
        <v>44122104</v>
      </c>
      <c r="H861" s="80">
        <v>8949.5999999999985</v>
      </c>
      <c r="I861" s="40" t="s">
        <v>1901</v>
      </c>
      <c r="J861" s="63">
        <v>45170</v>
      </c>
      <c r="K861" s="208">
        <v>350</v>
      </c>
      <c r="L861" s="231" t="s">
        <v>2860</v>
      </c>
    </row>
    <row r="862" spans="1:12" ht="25.5" x14ac:dyDescent="0.2">
      <c r="A862" s="3">
        <v>2354</v>
      </c>
      <c r="B862" s="3">
        <v>7020</v>
      </c>
      <c r="C862" s="230" t="s">
        <v>262</v>
      </c>
      <c r="D862" s="3">
        <v>3</v>
      </c>
      <c r="E862" s="3"/>
      <c r="F862" s="188" t="s">
        <v>5795</v>
      </c>
      <c r="G862" s="179">
        <v>44122026</v>
      </c>
      <c r="H862" s="80">
        <v>1661.1</v>
      </c>
      <c r="I862" s="40" t="s">
        <v>1901</v>
      </c>
      <c r="J862" s="63">
        <v>45170</v>
      </c>
      <c r="K862" s="208">
        <v>350</v>
      </c>
      <c r="L862" s="231" t="s">
        <v>2860</v>
      </c>
    </row>
    <row r="863" spans="1:12" ht="25.5" x14ac:dyDescent="0.2">
      <c r="A863" s="3">
        <v>2355</v>
      </c>
      <c r="B863" s="3">
        <v>7020</v>
      </c>
      <c r="C863" s="230" t="s">
        <v>2901</v>
      </c>
      <c r="D863" s="3">
        <v>5</v>
      </c>
      <c r="E863" s="3"/>
      <c r="F863" s="188" t="s">
        <v>5795</v>
      </c>
      <c r="G863" s="179">
        <v>44121804</v>
      </c>
      <c r="H863" s="80">
        <v>4520</v>
      </c>
      <c r="I863" s="40" t="s">
        <v>1901</v>
      </c>
      <c r="J863" s="63">
        <v>45170</v>
      </c>
      <c r="K863" s="208">
        <v>350</v>
      </c>
      <c r="L863" s="231" t="s">
        <v>2860</v>
      </c>
    </row>
    <row r="864" spans="1:12" ht="25.5" x14ac:dyDescent="0.2">
      <c r="A864" s="3">
        <v>2356</v>
      </c>
      <c r="B864" s="3">
        <v>7020</v>
      </c>
      <c r="C864" s="230" t="s">
        <v>2962</v>
      </c>
      <c r="D864" s="3">
        <v>30</v>
      </c>
      <c r="E864" s="3"/>
      <c r="F864" s="188" t="s">
        <v>5795</v>
      </c>
      <c r="G864" s="179">
        <v>44121802</v>
      </c>
      <c r="H864" s="80">
        <v>19051.8</v>
      </c>
      <c r="I864" s="40" t="s">
        <v>1901</v>
      </c>
      <c r="J864" s="63">
        <v>45170</v>
      </c>
      <c r="K864" s="208">
        <v>350</v>
      </c>
      <c r="L864" s="231" t="s">
        <v>2860</v>
      </c>
    </row>
    <row r="865" spans="1:12" ht="25.5" x14ac:dyDescent="0.2">
      <c r="A865" s="3">
        <v>2357</v>
      </c>
      <c r="B865" s="3">
        <v>7020</v>
      </c>
      <c r="C865" s="230" t="s">
        <v>3176</v>
      </c>
      <c r="D865" s="3">
        <v>24</v>
      </c>
      <c r="E865" s="3"/>
      <c r="F865" s="188" t="s">
        <v>5795</v>
      </c>
      <c r="G865" s="179">
        <v>44121716</v>
      </c>
      <c r="H865" s="80">
        <v>16434.719999999998</v>
      </c>
      <c r="I865" s="40" t="s">
        <v>1901</v>
      </c>
      <c r="J865" s="63">
        <v>45170</v>
      </c>
      <c r="K865" s="208">
        <v>350</v>
      </c>
      <c r="L865" s="231" t="s">
        <v>2860</v>
      </c>
    </row>
    <row r="866" spans="1:12" ht="25.5" x14ac:dyDescent="0.2">
      <c r="A866" s="3">
        <v>2358</v>
      </c>
      <c r="B866" s="3">
        <v>7020</v>
      </c>
      <c r="C866" s="230" t="s">
        <v>2903</v>
      </c>
      <c r="D866" s="3">
        <v>15</v>
      </c>
      <c r="E866" s="3"/>
      <c r="F866" s="188" t="s">
        <v>5795</v>
      </c>
      <c r="G866" s="179">
        <v>44121716</v>
      </c>
      <c r="H866" s="80">
        <v>10271.699999999999</v>
      </c>
      <c r="I866" s="40" t="s">
        <v>1901</v>
      </c>
      <c r="J866" s="63">
        <v>45170</v>
      </c>
      <c r="K866" s="208">
        <v>350</v>
      </c>
      <c r="L866" s="231" t="s">
        <v>2860</v>
      </c>
    </row>
    <row r="867" spans="1:12" ht="25.5" x14ac:dyDescent="0.2">
      <c r="A867" s="3">
        <v>2359</v>
      </c>
      <c r="B867" s="3">
        <v>7020</v>
      </c>
      <c r="C867" s="230" t="s">
        <v>2904</v>
      </c>
      <c r="D867" s="3">
        <v>25</v>
      </c>
      <c r="E867" s="3"/>
      <c r="F867" s="188" t="s">
        <v>5795</v>
      </c>
      <c r="G867" s="179">
        <v>44121716</v>
      </c>
      <c r="H867" s="80">
        <v>17119.5</v>
      </c>
      <c r="I867" s="40" t="s">
        <v>1901</v>
      </c>
      <c r="J867" s="63">
        <v>45170</v>
      </c>
      <c r="K867" s="208">
        <v>350</v>
      </c>
      <c r="L867" s="231" t="s">
        <v>2860</v>
      </c>
    </row>
    <row r="868" spans="1:12" ht="25.5" x14ac:dyDescent="0.2">
      <c r="A868" s="3">
        <v>2360</v>
      </c>
      <c r="B868" s="3">
        <v>7020</v>
      </c>
      <c r="C868" s="230" t="s">
        <v>3177</v>
      </c>
      <c r="D868" s="3">
        <v>16</v>
      </c>
      <c r="E868" s="3"/>
      <c r="F868" s="188" t="s">
        <v>5795</v>
      </c>
      <c r="G868" s="179">
        <v>44121716</v>
      </c>
      <c r="H868" s="80">
        <v>10956.48</v>
      </c>
      <c r="I868" s="40" t="s">
        <v>1901</v>
      </c>
      <c r="J868" s="63">
        <v>45170</v>
      </c>
      <c r="K868" s="208">
        <v>350</v>
      </c>
      <c r="L868" s="231" t="s">
        <v>2860</v>
      </c>
    </row>
    <row r="869" spans="1:12" ht="25.5" x14ac:dyDescent="0.2">
      <c r="A869" s="3">
        <v>2361</v>
      </c>
      <c r="B869" s="3">
        <v>7020</v>
      </c>
      <c r="C869" s="230" t="s">
        <v>3178</v>
      </c>
      <c r="D869" s="3">
        <v>25</v>
      </c>
      <c r="E869" s="3"/>
      <c r="F869" s="188" t="s">
        <v>5795</v>
      </c>
      <c r="G869" s="179">
        <v>44121716</v>
      </c>
      <c r="H869" s="80">
        <v>17119.5</v>
      </c>
      <c r="I869" s="40" t="s">
        <v>1901</v>
      </c>
      <c r="J869" s="63">
        <v>45170</v>
      </c>
      <c r="K869" s="208">
        <v>350</v>
      </c>
      <c r="L869" s="231" t="s">
        <v>2860</v>
      </c>
    </row>
    <row r="870" spans="1:12" ht="25.5" x14ac:dyDescent="0.2">
      <c r="A870" s="3">
        <v>2362</v>
      </c>
      <c r="B870" s="3">
        <v>7020</v>
      </c>
      <c r="C870" s="230" t="s">
        <v>3179</v>
      </c>
      <c r="D870" s="3">
        <v>25</v>
      </c>
      <c r="E870" s="3"/>
      <c r="F870" s="188" t="s">
        <v>5795</v>
      </c>
      <c r="G870" s="179">
        <v>44121716</v>
      </c>
      <c r="H870" s="80">
        <v>17119.5</v>
      </c>
      <c r="I870" s="40" t="s">
        <v>1901</v>
      </c>
      <c r="J870" s="63">
        <v>45170</v>
      </c>
      <c r="K870" s="208">
        <v>350</v>
      </c>
      <c r="L870" s="231" t="s">
        <v>2860</v>
      </c>
    </row>
    <row r="871" spans="1:12" ht="25.5" x14ac:dyDescent="0.2">
      <c r="A871" s="3">
        <v>2363</v>
      </c>
      <c r="B871" s="3">
        <v>7020</v>
      </c>
      <c r="C871" s="230" t="s">
        <v>2908</v>
      </c>
      <c r="D871" s="3">
        <v>25</v>
      </c>
      <c r="E871" s="3"/>
      <c r="F871" s="188" t="s">
        <v>5795</v>
      </c>
      <c r="G871" s="179">
        <v>44111501</v>
      </c>
      <c r="H871" s="80">
        <v>9068.25</v>
      </c>
      <c r="I871" s="40" t="s">
        <v>1901</v>
      </c>
      <c r="J871" s="63">
        <v>45170</v>
      </c>
      <c r="K871" s="208">
        <v>350</v>
      </c>
      <c r="L871" s="231" t="s">
        <v>2860</v>
      </c>
    </row>
    <row r="872" spans="1:12" ht="25.5" x14ac:dyDescent="0.2">
      <c r="A872" s="3">
        <v>2364</v>
      </c>
      <c r="B872" s="3">
        <v>7020</v>
      </c>
      <c r="C872" s="230" t="s">
        <v>264</v>
      </c>
      <c r="D872" s="3">
        <v>3</v>
      </c>
      <c r="E872" s="3"/>
      <c r="F872" s="188" t="s">
        <v>5795</v>
      </c>
      <c r="G872" s="179">
        <v>44121618</v>
      </c>
      <c r="H872" s="80">
        <v>2498.4299999999998</v>
      </c>
      <c r="I872" s="40" t="s">
        <v>1901</v>
      </c>
      <c r="J872" s="63">
        <v>45170</v>
      </c>
      <c r="K872" s="208">
        <v>350</v>
      </c>
      <c r="L872" s="231" t="s">
        <v>2860</v>
      </c>
    </row>
    <row r="873" spans="1:12" ht="25.5" x14ac:dyDescent="0.2">
      <c r="A873" s="3">
        <v>2365</v>
      </c>
      <c r="B873" s="3">
        <v>7020</v>
      </c>
      <c r="C873" s="230" t="s">
        <v>2910</v>
      </c>
      <c r="D873" s="3">
        <v>2</v>
      </c>
      <c r="E873" s="3"/>
      <c r="F873" s="188" t="s">
        <v>5795</v>
      </c>
      <c r="G873" s="179">
        <v>44121615</v>
      </c>
      <c r="H873" s="80">
        <v>14667.399999999998</v>
      </c>
      <c r="I873" s="40" t="s">
        <v>1901</v>
      </c>
      <c r="J873" s="63">
        <v>45170</v>
      </c>
      <c r="K873" s="208">
        <v>350</v>
      </c>
      <c r="L873" s="231" t="s">
        <v>2860</v>
      </c>
    </row>
    <row r="874" spans="1:12" ht="25.5" x14ac:dyDescent="0.2">
      <c r="A874" s="3">
        <v>2366</v>
      </c>
      <c r="B874" s="3">
        <v>7020</v>
      </c>
      <c r="C874" s="230" t="s">
        <v>3180</v>
      </c>
      <c r="D874" s="3">
        <v>3</v>
      </c>
      <c r="E874" s="3"/>
      <c r="F874" s="188" t="s">
        <v>5795</v>
      </c>
      <c r="G874" s="179">
        <v>41111604</v>
      </c>
      <c r="H874" s="80">
        <v>8027.5199999999995</v>
      </c>
      <c r="I874" s="40" t="s">
        <v>1901</v>
      </c>
      <c r="J874" s="63">
        <v>45170</v>
      </c>
      <c r="K874" s="208">
        <v>350</v>
      </c>
      <c r="L874" s="231" t="s">
        <v>2860</v>
      </c>
    </row>
    <row r="875" spans="1:12" ht="25.5" x14ac:dyDescent="0.2">
      <c r="A875" s="3">
        <v>2367</v>
      </c>
      <c r="B875" s="3">
        <v>7020</v>
      </c>
      <c r="C875" s="230" t="s">
        <v>3181</v>
      </c>
      <c r="D875" s="3">
        <v>12</v>
      </c>
      <c r="E875" s="3"/>
      <c r="F875" s="188" t="s">
        <v>5795</v>
      </c>
      <c r="G875" s="179">
        <v>27112309</v>
      </c>
      <c r="H875" s="80">
        <v>1586.5199999999998</v>
      </c>
      <c r="I875" s="40" t="s">
        <v>1901</v>
      </c>
      <c r="J875" s="63">
        <v>45170</v>
      </c>
      <c r="K875" s="208">
        <v>350</v>
      </c>
      <c r="L875" s="231" t="s">
        <v>2860</v>
      </c>
    </row>
    <row r="876" spans="1:12" ht="25.5" x14ac:dyDescent="0.2">
      <c r="A876" s="3">
        <v>2368</v>
      </c>
      <c r="B876" s="3">
        <v>7020</v>
      </c>
      <c r="C876" s="230" t="s">
        <v>2914</v>
      </c>
      <c r="D876" s="3">
        <v>5</v>
      </c>
      <c r="E876" s="3"/>
      <c r="F876" s="188" t="s">
        <v>5795</v>
      </c>
      <c r="G876" s="179">
        <v>44121708</v>
      </c>
      <c r="H876" s="80">
        <v>2683.7499999999995</v>
      </c>
      <c r="I876" s="40" t="s">
        <v>1901</v>
      </c>
      <c r="J876" s="63">
        <v>45170</v>
      </c>
      <c r="K876" s="208">
        <v>350</v>
      </c>
      <c r="L876" s="231" t="s">
        <v>2860</v>
      </c>
    </row>
    <row r="877" spans="1:12" ht="25.5" x14ac:dyDescent="0.2">
      <c r="A877" s="3">
        <v>2369</v>
      </c>
      <c r="B877" s="3">
        <v>7020</v>
      </c>
      <c r="C877" s="230" t="s">
        <v>2967</v>
      </c>
      <c r="D877" s="3">
        <v>12</v>
      </c>
      <c r="E877" s="3"/>
      <c r="F877" s="188" t="s">
        <v>5795</v>
      </c>
      <c r="G877" s="179">
        <v>44121708</v>
      </c>
      <c r="H877" s="80">
        <v>2683.7499999999995</v>
      </c>
      <c r="I877" s="40" t="s">
        <v>1901</v>
      </c>
      <c r="J877" s="63">
        <v>45170</v>
      </c>
      <c r="K877" s="208">
        <v>350</v>
      </c>
      <c r="L877" s="231" t="s">
        <v>2860</v>
      </c>
    </row>
    <row r="878" spans="1:12" ht="25.5" x14ac:dyDescent="0.2">
      <c r="A878" s="3">
        <v>2370</v>
      </c>
      <c r="B878" s="3">
        <v>7020</v>
      </c>
      <c r="C878" s="230" t="s">
        <v>2969</v>
      </c>
      <c r="D878" s="3">
        <v>4</v>
      </c>
      <c r="E878" s="3"/>
      <c r="F878" s="188" t="s">
        <v>5795</v>
      </c>
      <c r="G878" s="179">
        <v>31201610</v>
      </c>
      <c r="H878" s="80">
        <v>8090.7999999999993</v>
      </c>
      <c r="I878" s="40" t="s">
        <v>1901</v>
      </c>
      <c r="J878" s="63">
        <v>45170</v>
      </c>
      <c r="K878" s="208">
        <v>350</v>
      </c>
      <c r="L878" s="231" t="s">
        <v>2860</v>
      </c>
    </row>
    <row r="879" spans="1:12" ht="25.5" x14ac:dyDescent="0.2">
      <c r="A879" s="3">
        <v>2371</v>
      </c>
      <c r="B879" s="3">
        <v>7020</v>
      </c>
      <c r="C879" s="230" t="s">
        <v>2971</v>
      </c>
      <c r="D879" s="3">
        <v>2</v>
      </c>
      <c r="E879" s="3"/>
      <c r="F879" s="188" t="s">
        <v>5795</v>
      </c>
      <c r="G879" s="179">
        <v>31201610</v>
      </c>
      <c r="H879" s="80">
        <v>5175.3999999999996</v>
      </c>
      <c r="I879" s="40" t="s">
        <v>1901</v>
      </c>
      <c r="J879" s="63">
        <v>45170</v>
      </c>
      <c r="K879" s="208">
        <v>350</v>
      </c>
      <c r="L879" s="231" t="s">
        <v>2860</v>
      </c>
    </row>
    <row r="880" spans="1:12" ht="25.5" x14ac:dyDescent="0.2">
      <c r="A880" s="3">
        <v>2372</v>
      </c>
      <c r="B880" s="3">
        <v>7020</v>
      </c>
      <c r="C880" s="230" t="s">
        <v>2916</v>
      </c>
      <c r="D880" s="3">
        <v>2</v>
      </c>
      <c r="E880" s="3"/>
      <c r="F880" s="188" t="s">
        <v>5795</v>
      </c>
      <c r="G880" s="179">
        <v>44121708</v>
      </c>
      <c r="H880" s="80">
        <v>1331.1399999999999</v>
      </c>
      <c r="I880" s="40" t="s">
        <v>1901</v>
      </c>
      <c r="J880" s="63">
        <v>45170</v>
      </c>
      <c r="K880" s="208">
        <v>350</v>
      </c>
      <c r="L880" s="231" t="s">
        <v>2860</v>
      </c>
    </row>
    <row r="881" spans="1:12" ht="25.5" x14ac:dyDescent="0.2">
      <c r="A881" s="3">
        <v>2373</v>
      </c>
      <c r="B881" s="3">
        <v>7020</v>
      </c>
      <c r="C881" s="230" t="s">
        <v>2918</v>
      </c>
      <c r="D881" s="3">
        <v>2</v>
      </c>
      <c r="E881" s="3"/>
      <c r="F881" s="188" t="s">
        <v>5795</v>
      </c>
      <c r="G881" s="179">
        <v>44121708</v>
      </c>
      <c r="H881" s="80">
        <v>1331.1399999999999</v>
      </c>
      <c r="I881" s="40" t="s">
        <v>1901</v>
      </c>
      <c r="J881" s="63">
        <v>45170</v>
      </c>
      <c r="K881" s="208">
        <v>350</v>
      </c>
      <c r="L881" s="231" t="s">
        <v>2860</v>
      </c>
    </row>
    <row r="882" spans="1:12" ht="25.5" x14ac:dyDescent="0.2">
      <c r="A882" s="3">
        <v>2374</v>
      </c>
      <c r="B882" s="3">
        <v>7020</v>
      </c>
      <c r="C882" s="230" t="s">
        <v>2920</v>
      </c>
      <c r="D882" s="3">
        <v>2</v>
      </c>
      <c r="E882" s="3"/>
      <c r="F882" s="188" t="s">
        <v>5795</v>
      </c>
      <c r="G882" s="179">
        <v>44121708</v>
      </c>
      <c r="H882" s="80">
        <v>1331.1399999999999</v>
      </c>
      <c r="I882" s="40" t="s">
        <v>1901</v>
      </c>
      <c r="J882" s="63">
        <v>45170</v>
      </c>
      <c r="K882" s="208">
        <v>350</v>
      </c>
      <c r="L882" s="231" t="s">
        <v>2860</v>
      </c>
    </row>
    <row r="883" spans="1:12" ht="25.5" x14ac:dyDescent="0.2">
      <c r="A883" s="3">
        <v>2375</v>
      </c>
      <c r="B883" s="3">
        <v>7020</v>
      </c>
      <c r="C883" s="230" t="s">
        <v>3182</v>
      </c>
      <c r="D883" s="3">
        <v>2</v>
      </c>
      <c r="E883" s="3"/>
      <c r="F883" s="188" t="s">
        <v>5795</v>
      </c>
      <c r="G883" s="179">
        <v>44121708</v>
      </c>
      <c r="H883" s="80">
        <v>1331.1399999999999</v>
      </c>
      <c r="I883" s="40" t="s">
        <v>1901</v>
      </c>
      <c r="J883" s="63">
        <v>45170</v>
      </c>
      <c r="K883" s="208">
        <v>350</v>
      </c>
      <c r="L883" s="231" t="s">
        <v>2860</v>
      </c>
    </row>
    <row r="884" spans="1:12" ht="25.5" x14ac:dyDescent="0.2">
      <c r="A884" s="3">
        <v>2376</v>
      </c>
      <c r="B884" s="3">
        <v>7020</v>
      </c>
      <c r="C884" s="230" t="s">
        <v>2973</v>
      </c>
      <c r="D884" s="3">
        <v>10</v>
      </c>
      <c r="E884" s="3"/>
      <c r="F884" s="188" t="s">
        <v>5795</v>
      </c>
      <c r="G884" s="179">
        <v>44121619</v>
      </c>
      <c r="H884" s="80">
        <v>6305.4</v>
      </c>
      <c r="I884" s="40" t="s">
        <v>1901</v>
      </c>
      <c r="J884" s="63">
        <v>45170</v>
      </c>
      <c r="K884" s="208">
        <v>350</v>
      </c>
      <c r="L884" s="231" t="s">
        <v>2860</v>
      </c>
    </row>
    <row r="885" spans="1:12" ht="25.5" x14ac:dyDescent="0.2">
      <c r="A885" s="3">
        <v>2377</v>
      </c>
      <c r="B885" s="3">
        <v>7020</v>
      </c>
      <c r="C885" s="230" t="s">
        <v>2922</v>
      </c>
      <c r="D885" s="3">
        <v>20</v>
      </c>
      <c r="E885" s="3"/>
      <c r="F885" s="188" t="s">
        <v>5795</v>
      </c>
      <c r="G885" s="179">
        <v>31201512</v>
      </c>
      <c r="H885" s="80">
        <v>27097.399999999998</v>
      </c>
      <c r="I885" s="40" t="s">
        <v>1901</v>
      </c>
      <c r="J885" s="63">
        <v>45170</v>
      </c>
      <c r="K885" s="208">
        <v>350</v>
      </c>
      <c r="L885" s="231" t="s">
        <v>2860</v>
      </c>
    </row>
    <row r="886" spans="1:12" ht="25.5" x14ac:dyDescent="0.2">
      <c r="A886" s="3">
        <v>2378</v>
      </c>
      <c r="B886" s="3">
        <v>7020</v>
      </c>
      <c r="C886" s="230" t="s">
        <v>2977</v>
      </c>
      <c r="D886" s="3">
        <v>8</v>
      </c>
      <c r="E886" s="3"/>
      <c r="F886" s="188" t="s">
        <v>5795</v>
      </c>
      <c r="G886" s="179">
        <v>44122012</v>
      </c>
      <c r="H886" s="80">
        <v>19797.599999999999</v>
      </c>
      <c r="I886" s="40" t="s">
        <v>1901</v>
      </c>
      <c r="J886" s="63">
        <v>45170</v>
      </c>
      <c r="K886" s="208">
        <v>350</v>
      </c>
      <c r="L886" s="231" t="s">
        <v>2860</v>
      </c>
    </row>
    <row r="887" spans="1:12" ht="25.5" x14ac:dyDescent="0.2">
      <c r="A887" s="3">
        <v>2407</v>
      </c>
      <c r="B887" s="179">
        <v>6202</v>
      </c>
      <c r="C887" s="187" t="s">
        <v>3211</v>
      </c>
      <c r="D887" s="179">
        <v>24</v>
      </c>
      <c r="E887" s="179"/>
      <c r="F887" s="188" t="s">
        <v>5795</v>
      </c>
      <c r="G887" s="109">
        <v>42291614</v>
      </c>
      <c r="H887" s="80">
        <v>60000</v>
      </c>
      <c r="I887" s="40" t="s">
        <v>1901</v>
      </c>
      <c r="J887" s="63">
        <v>45078</v>
      </c>
      <c r="K887" s="382">
        <v>350</v>
      </c>
      <c r="L887" s="231" t="s">
        <v>2860</v>
      </c>
    </row>
    <row r="888" spans="1:12" ht="25.5" x14ac:dyDescent="0.2">
      <c r="A888" s="3">
        <v>2408</v>
      </c>
      <c r="B888" s="179">
        <v>6202</v>
      </c>
      <c r="C888" s="187" t="s">
        <v>2890</v>
      </c>
      <c r="D888" s="179">
        <v>192</v>
      </c>
      <c r="E888" s="179"/>
      <c r="F888" s="188" t="s">
        <v>5795</v>
      </c>
      <c r="G888" s="109" t="s">
        <v>2891</v>
      </c>
      <c r="H888" s="80">
        <v>31104</v>
      </c>
      <c r="I888" s="40" t="s">
        <v>1901</v>
      </c>
      <c r="J888" s="63">
        <v>45078</v>
      </c>
      <c r="K888" s="382">
        <v>350</v>
      </c>
      <c r="L888" s="231" t="s">
        <v>2860</v>
      </c>
    </row>
    <row r="889" spans="1:12" ht="25.5" x14ac:dyDescent="0.2">
      <c r="A889" s="3">
        <v>2409</v>
      </c>
      <c r="B889" s="179">
        <v>6202</v>
      </c>
      <c r="C889" s="187" t="s">
        <v>2893</v>
      </c>
      <c r="D889" s="179">
        <v>192</v>
      </c>
      <c r="E889" s="179"/>
      <c r="F889" s="188" t="s">
        <v>5795</v>
      </c>
      <c r="G889" s="109" t="s">
        <v>2894</v>
      </c>
      <c r="H889" s="80">
        <v>31104</v>
      </c>
      <c r="I889" s="40" t="s">
        <v>1901</v>
      </c>
      <c r="J889" s="63">
        <v>45078</v>
      </c>
      <c r="K889" s="382">
        <v>350</v>
      </c>
      <c r="L889" s="231" t="s">
        <v>2860</v>
      </c>
    </row>
    <row r="890" spans="1:12" ht="25.5" x14ac:dyDescent="0.2">
      <c r="A890" s="3">
        <v>2410</v>
      </c>
      <c r="B890" s="179">
        <v>6202</v>
      </c>
      <c r="C890" s="187" t="s">
        <v>2895</v>
      </c>
      <c r="D890" s="179">
        <v>192</v>
      </c>
      <c r="E890" s="179"/>
      <c r="F890" s="188" t="s">
        <v>5795</v>
      </c>
      <c r="G890" s="109" t="s">
        <v>2896</v>
      </c>
      <c r="H890" s="80">
        <v>31104</v>
      </c>
      <c r="I890" s="40" t="s">
        <v>1901</v>
      </c>
      <c r="J890" s="63">
        <v>45078</v>
      </c>
      <c r="K890" s="382">
        <v>350</v>
      </c>
      <c r="L890" s="231" t="s">
        <v>2860</v>
      </c>
    </row>
    <row r="891" spans="1:12" ht="25.5" x14ac:dyDescent="0.2">
      <c r="A891" s="3">
        <v>2411</v>
      </c>
      <c r="B891" s="179">
        <v>6202</v>
      </c>
      <c r="C891" s="187" t="s">
        <v>3212</v>
      </c>
      <c r="D891" s="179">
        <v>36</v>
      </c>
      <c r="E891" s="179"/>
      <c r="F891" s="188" t="s">
        <v>5795</v>
      </c>
      <c r="G891" s="109" t="s">
        <v>2897</v>
      </c>
      <c r="H891" s="80">
        <v>31176</v>
      </c>
      <c r="I891" s="40" t="s">
        <v>1901</v>
      </c>
      <c r="J891" s="63">
        <v>45078</v>
      </c>
      <c r="K891" s="382">
        <v>350</v>
      </c>
      <c r="L891" s="231" t="s">
        <v>2860</v>
      </c>
    </row>
    <row r="892" spans="1:12" ht="25.5" x14ac:dyDescent="0.2">
      <c r="A892" s="3">
        <v>2412</v>
      </c>
      <c r="B892" s="179">
        <v>6202</v>
      </c>
      <c r="C892" s="187" t="s">
        <v>3213</v>
      </c>
      <c r="D892" s="179">
        <v>36</v>
      </c>
      <c r="E892" s="179"/>
      <c r="F892" s="188" t="s">
        <v>5795</v>
      </c>
      <c r="G892" s="109" t="s">
        <v>2414</v>
      </c>
      <c r="H892" s="80">
        <v>5472</v>
      </c>
      <c r="I892" s="40" t="s">
        <v>1901</v>
      </c>
      <c r="J892" s="63">
        <v>45078</v>
      </c>
      <c r="K892" s="382">
        <v>350</v>
      </c>
      <c r="L892" s="231" t="s">
        <v>2860</v>
      </c>
    </row>
    <row r="893" spans="1:12" ht="25.5" x14ac:dyDescent="0.2">
      <c r="A893" s="3">
        <v>2413</v>
      </c>
      <c r="B893" s="179">
        <v>6202</v>
      </c>
      <c r="C893" s="187" t="s">
        <v>3214</v>
      </c>
      <c r="D893" s="179">
        <v>36</v>
      </c>
      <c r="E893" s="179"/>
      <c r="F893" s="188" t="s">
        <v>5795</v>
      </c>
      <c r="G893" s="109" t="s">
        <v>2961</v>
      </c>
      <c r="H893" s="80">
        <v>14148</v>
      </c>
      <c r="I893" s="40" t="s">
        <v>1901</v>
      </c>
      <c r="J893" s="63">
        <v>45078</v>
      </c>
      <c r="K893" s="382">
        <v>350</v>
      </c>
      <c r="L893" s="231" t="s">
        <v>2860</v>
      </c>
    </row>
    <row r="894" spans="1:12" ht="25.5" x14ac:dyDescent="0.2">
      <c r="A894" s="3">
        <v>2414</v>
      </c>
      <c r="B894" s="179">
        <v>6202</v>
      </c>
      <c r="C894" s="187" t="s">
        <v>3215</v>
      </c>
      <c r="D894" s="179">
        <v>36</v>
      </c>
      <c r="E894" s="179"/>
      <c r="F894" s="188" t="s">
        <v>5795</v>
      </c>
      <c r="G894" s="109" t="s">
        <v>3216</v>
      </c>
      <c r="H894" s="80">
        <v>19404</v>
      </c>
      <c r="I894" s="40" t="s">
        <v>1901</v>
      </c>
      <c r="J894" s="63">
        <v>45078</v>
      </c>
      <c r="K894" s="382">
        <v>350</v>
      </c>
      <c r="L894" s="231" t="s">
        <v>2860</v>
      </c>
    </row>
    <row r="895" spans="1:12" ht="25.5" x14ac:dyDescent="0.2">
      <c r="A895" s="3">
        <v>2415</v>
      </c>
      <c r="B895" s="179">
        <v>6202</v>
      </c>
      <c r="C895" s="187" t="s">
        <v>3217</v>
      </c>
      <c r="D895" s="179">
        <v>36</v>
      </c>
      <c r="E895" s="179"/>
      <c r="F895" s="188" t="s">
        <v>5795</v>
      </c>
      <c r="G895" s="109" t="s">
        <v>2900</v>
      </c>
      <c r="H895" s="80">
        <v>22896</v>
      </c>
      <c r="I895" s="40" t="s">
        <v>1901</v>
      </c>
      <c r="J895" s="63">
        <v>45078</v>
      </c>
      <c r="K895" s="382">
        <v>350</v>
      </c>
      <c r="L895" s="231" t="s">
        <v>2860</v>
      </c>
    </row>
    <row r="896" spans="1:12" ht="25.5" x14ac:dyDescent="0.2">
      <c r="A896" s="3">
        <v>2416</v>
      </c>
      <c r="B896" s="179">
        <v>6202</v>
      </c>
      <c r="C896" s="187" t="s">
        <v>2901</v>
      </c>
      <c r="D896" s="179">
        <v>12</v>
      </c>
      <c r="E896" s="179"/>
      <c r="F896" s="188" t="s">
        <v>5795</v>
      </c>
      <c r="G896" s="109" t="s">
        <v>2902</v>
      </c>
      <c r="H896" s="80">
        <v>6648</v>
      </c>
      <c r="I896" s="40" t="s">
        <v>1901</v>
      </c>
      <c r="J896" s="63">
        <v>45078</v>
      </c>
      <c r="K896" s="382">
        <v>350</v>
      </c>
      <c r="L896" s="231" t="s">
        <v>2860</v>
      </c>
    </row>
    <row r="897" spans="1:12" ht="25.5" x14ac:dyDescent="0.2">
      <c r="A897" s="3">
        <v>2417</v>
      </c>
      <c r="B897" s="179">
        <v>6202</v>
      </c>
      <c r="C897" s="187" t="s">
        <v>2963</v>
      </c>
      <c r="D897" s="179">
        <v>42</v>
      </c>
      <c r="E897" s="179"/>
      <c r="F897" s="188" t="s">
        <v>5795</v>
      </c>
      <c r="G897" s="109" t="s">
        <v>2380</v>
      </c>
      <c r="H897" s="80">
        <v>30408</v>
      </c>
      <c r="I897" s="40" t="s">
        <v>1901</v>
      </c>
      <c r="J897" s="63">
        <v>45078</v>
      </c>
      <c r="K897" s="382">
        <v>350</v>
      </c>
      <c r="L897" s="231" t="s">
        <v>2860</v>
      </c>
    </row>
    <row r="898" spans="1:12" ht="25.5" x14ac:dyDescent="0.2">
      <c r="A898" s="3">
        <v>2418</v>
      </c>
      <c r="B898" s="179">
        <v>6202</v>
      </c>
      <c r="C898" s="187" t="s">
        <v>2903</v>
      </c>
      <c r="D898" s="179">
        <v>42</v>
      </c>
      <c r="E898" s="179"/>
      <c r="F898" s="188" t="s">
        <v>5795</v>
      </c>
      <c r="G898" s="109" t="s">
        <v>2382</v>
      </c>
      <c r="H898" s="80">
        <v>30408</v>
      </c>
      <c r="I898" s="40" t="s">
        <v>1901</v>
      </c>
      <c r="J898" s="63">
        <v>45078</v>
      </c>
      <c r="K898" s="382">
        <v>350</v>
      </c>
      <c r="L898" s="231" t="s">
        <v>2860</v>
      </c>
    </row>
    <row r="899" spans="1:12" ht="25.5" x14ac:dyDescent="0.2">
      <c r="A899" s="3">
        <v>2419</v>
      </c>
      <c r="B899" s="179">
        <v>6202</v>
      </c>
      <c r="C899" s="187" t="s">
        <v>2904</v>
      </c>
      <c r="D899" s="179">
        <v>42</v>
      </c>
      <c r="E899" s="179"/>
      <c r="F899" s="188" t="s">
        <v>5795</v>
      </c>
      <c r="G899" s="109" t="s">
        <v>2905</v>
      </c>
      <c r="H899" s="80">
        <v>30408</v>
      </c>
      <c r="I899" s="40" t="s">
        <v>1901</v>
      </c>
      <c r="J899" s="63">
        <v>45078</v>
      </c>
      <c r="K899" s="382">
        <v>350</v>
      </c>
      <c r="L899" s="231" t="s">
        <v>2860</v>
      </c>
    </row>
    <row r="900" spans="1:12" ht="25.5" x14ac:dyDescent="0.2">
      <c r="A900" s="3">
        <v>2420</v>
      </c>
      <c r="B900" s="179">
        <v>6202</v>
      </c>
      <c r="C900" s="187" t="s">
        <v>3218</v>
      </c>
      <c r="D900" s="179">
        <v>42</v>
      </c>
      <c r="E900" s="179"/>
      <c r="F900" s="188" t="s">
        <v>5795</v>
      </c>
      <c r="G900" s="109" t="s">
        <v>3219</v>
      </c>
      <c r="H900" s="80">
        <v>170856</v>
      </c>
      <c r="I900" s="40" t="s">
        <v>1901</v>
      </c>
      <c r="J900" s="63">
        <v>45078</v>
      </c>
      <c r="K900" s="382">
        <v>350</v>
      </c>
      <c r="L900" s="231" t="s">
        <v>2860</v>
      </c>
    </row>
    <row r="901" spans="1:12" ht="25.5" x14ac:dyDescent="0.2">
      <c r="A901" s="3">
        <v>2421</v>
      </c>
      <c r="B901" s="179">
        <v>6202</v>
      </c>
      <c r="C901" s="187" t="s">
        <v>2908</v>
      </c>
      <c r="D901" s="179">
        <v>24</v>
      </c>
      <c r="E901" s="179"/>
      <c r="F901" s="188" t="s">
        <v>5795</v>
      </c>
      <c r="G901" s="109" t="s">
        <v>2909</v>
      </c>
      <c r="H901" s="80">
        <v>43392</v>
      </c>
      <c r="I901" s="40" t="s">
        <v>1901</v>
      </c>
      <c r="J901" s="63">
        <v>45078</v>
      </c>
      <c r="K901" s="382">
        <v>350</v>
      </c>
      <c r="L901" s="231" t="s">
        <v>2860</v>
      </c>
    </row>
    <row r="902" spans="1:12" ht="25.5" x14ac:dyDescent="0.2">
      <c r="A902" s="3">
        <v>2422</v>
      </c>
      <c r="B902" s="179">
        <v>6202</v>
      </c>
      <c r="C902" s="187" t="s">
        <v>264</v>
      </c>
      <c r="D902" s="179">
        <v>12</v>
      </c>
      <c r="E902" s="179"/>
      <c r="F902" s="188" t="s">
        <v>5795</v>
      </c>
      <c r="G902" s="109" t="s">
        <v>2376</v>
      </c>
      <c r="H902" s="80">
        <v>24408</v>
      </c>
      <c r="I902" s="40" t="s">
        <v>1901</v>
      </c>
      <c r="J902" s="63">
        <v>45078</v>
      </c>
      <c r="K902" s="382">
        <v>350</v>
      </c>
      <c r="L902" s="231" t="s">
        <v>2860</v>
      </c>
    </row>
    <row r="903" spans="1:12" ht="25.5" x14ac:dyDescent="0.2">
      <c r="A903" s="3">
        <v>2423</v>
      </c>
      <c r="B903" s="179">
        <v>6202</v>
      </c>
      <c r="C903" s="187" t="s">
        <v>2910</v>
      </c>
      <c r="D903" s="179">
        <v>14</v>
      </c>
      <c r="E903" s="179"/>
      <c r="F903" s="188" t="s">
        <v>5795</v>
      </c>
      <c r="G903" s="109" t="s">
        <v>3220</v>
      </c>
      <c r="H903" s="80">
        <v>91756</v>
      </c>
      <c r="I903" s="40" t="s">
        <v>1901</v>
      </c>
      <c r="J903" s="63">
        <v>45078</v>
      </c>
      <c r="K903" s="382">
        <v>350</v>
      </c>
      <c r="L903" s="231" t="s">
        <v>2860</v>
      </c>
    </row>
    <row r="904" spans="1:12" ht="25.5" x14ac:dyDescent="0.2">
      <c r="A904" s="3">
        <v>2424</v>
      </c>
      <c r="B904" s="179">
        <v>6202</v>
      </c>
      <c r="C904" s="187" t="s">
        <v>3180</v>
      </c>
      <c r="D904" s="179">
        <v>12</v>
      </c>
      <c r="E904" s="179"/>
      <c r="F904" s="188" t="s">
        <v>5795</v>
      </c>
      <c r="G904" s="109" t="s">
        <v>3221</v>
      </c>
      <c r="H904" s="80">
        <v>5832</v>
      </c>
      <c r="I904" s="40" t="s">
        <v>1901</v>
      </c>
      <c r="J904" s="63">
        <v>45078</v>
      </c>
      <c r="K904" s="382">
        <v>350</v>
      </c>
      <c r="L904" s="231" t="s">
        <v>2860</v>
      </c>
    </row>
    <row r="905" spans="1:12" ht="25.5" x14ac:dyDescent="0.2">
      <c r="A905" s="3">
        <v>2425</v>
      </c>
      <c r="B905" s="179">
        <v>6202</v>
      </c>
      <c r="C905" s="187" t="s">
        <v>3222</v>
      </c>
      <c r="D905" s="179">
        <v>12</v>
      </c>
      <c r="E905" s="179"/>
      <c r="F905" s="188" t="s">
        <v>5795</v>
      </c>
      <c r="G905" s="109" t="s">
        <v>3223</v>
      </c>
      <c r="H905" s="80">
        <v>81228</v>
      </c>
      <c r="I905" s="40" t="s">
        <v>1901</v>
      </c>
      <c r="J905" s="63">
        <v>45078</v>
      </c>
      <c r="K905" s="382">
        <v>350</v>
      </c>
      <c r="L905" s="231" t="s">
        <v>2860</v>
      </c>
    </row>
    <row r="906" spans="1:12" ht="25.5" x14ac:dyDescent="0.2">
      <c r="A906" s="3">
        <v>2426</v>
      </c>
      <c r="B906" s="179">
        <v>6202</v>
      </c>
      <c r="C906" s="187" t="s">
        <v>3224</v>
      </c>
      <c r="D906" s="179">
        <v>100</v>
      </c>
      <c r="E906" s="179"/>
      <c r="F906" s="188" t="s">
        <v>5795</v>
      </c>
      <c r="G906" s="109">
        <v>31201512</v>
      </c>
      <c r="H906" s="80">
        <v>71800</v>
      </c>
      <c r="I906" s="40" t="s">
        <v>1901</v>
      </c>
      <c r="J906" s="63">
        <v>45078</v>
      </c>
      <c r="K906" s="382">
        <v>350</v>
      </c>
      <c r="L906" s="231" t="s">
        <v>2860</v>
      </c>
    </row>
    <row r="907" spans="1:12" ht="25.5" x14ac:dyDescent="0.2">
      <c r="A907" s="3">
        <v>2427</v>
      </c>
      <c r="B907" s="179">
        <v>6202</v>
      </c>
      <c r="C907" s="187" t="s">
        <v>3225</v>
      </c>
      <c r="D907" s="179">
        <v>4</v>
      </c>
      <c r="E907" s="179"/>
      <c r="F907" s="188" t="s">
        <v>5795</v>
      </c>
      <c r="G907" s="109">
        <v>31201512</v>
      </c>
      <c r="H907" s="80">
        <v>8868</v>
      </c>
      <c r="I907" s="40" t="s">
        <v>1901</v>
      </c>
      <c r="J907" s="63">
        <v>45078</v>
      </c>
      <c r="K907" s="382">
        <v>350</v>
      </c>
      <c r="L907" s="231" t="s">
        <v>2860</v>
      </c>
    </row>
    <row r="908" spans="1:12" ht="38.25" x14ac:dyDescent="0.2">
      <c r="A908" s="3">
        <v>2428</v>
      </c>
      <c r="B908" s="179">
        <v>6202</v>
      </c>
      <c r="C908" s="187" t="s">
        <v>3226</v>
      </c>
      <c r="D908" s="179">
        <v>4</v>
      </c>
      <c r="E908" s="179"/>
      <c r="F908" s="188" t="s">
        <v>5795</v>
      </c>
      <c r="G908" s="109">
        <v>31201512</v>
      </c>
      <c r="H908" s="80">
        <v>8416</v>
      </c>
      <c r="I908" s="40" t="s">
        <v>1901</v>
      </c>
      <c r="J908" s="63">
        <v>45078</v>
      </c>
      <c r="K908" s="382">
        <v>350</v>
      </c>
      <c r="L908" s="231" t="s">
        <v>2860</v>
      </c>
    </row>
    <row r="909" spans="1:12" ht="25.5" x14ac:dyDescent="0.2">
      <c r="A909" s="3">
        <v>2429</v>
      </c>
      <c r="B909" s="179">
        <v>6202</v>
      </c>
      <c r="C909" s="187" t="s">
        <v>3227</v>
      </c>
      <c r="D909" s="179">
        <v>20</v>
      </c>
      <c r="E909" s="179"/>
      <c r="F909" s="188" t="s">
        <v>5795</v>
      </c>
      <c r="G909" s="109">
        <v>44121802</v>
      </c>
      <c r="H909" s="80">
        <v>10740</v>
      </c>
      <c r="I909" s="40" t="s">
        <v>1901</v>
      </c>
      <c r="J909" s="63">
        <v>45078</v>
      </c>
      <c r="K909" s="382">
        <v>350</v>
      </c>
      <c r="L909" s="231" t="s">
        <v>2860</v>
      </c>
    </row>
    <row r="910" spans="1:12" ht="25.5" x14ac:dyDescent="0.2">
      <c r="A910" s="3">
        <v>2430</v>
      </c>
      <c r="B910" s="179">
        <v>6202</v>
      </c>
      <c r="C910" s="187" t="s">
        <v>3228</v>
      </c>
      <c r="D910" s="179">
        <v>42</v>
      </c>
      <c r="E910" s="179"/>
      <c r="F910" s="188" t="s">
        <v>5795</v>
      </c>
      <c r="G910" s="109">
        <v>44121708</v>
      </c>
      <c r="H910" s="80">
        <v>30408</v>
      </c>
      <c r="I910" s="40" t="s">
        <v>1901</v>
      </c>
      <c r="J910" s="63">
        <v>45078</v>
      </c>
      <c r="K910" s="382">
        <v>350</v>
      </c>
      <c r="L910" s="231" t="s">
        <v>2860</v>
      </c>
    </row>
    <row r="911" spans="1:12" ht="38.25" x14ac:dyDescent="0.2">
      <c r="A911" s="3">
        <v>2431</v>
      </c>
      <c r="B911" s="179">
        <v>6202</v>
      </c>
      <c r="C911" s="187" t="s">
        <v>3229</v>
      </c>
      <c r="D911" s="179">
        <v>36</v>
      </c>
      <c r="E911" s="179"/>
      <c r="F911" s="188" t="s">
        <v>5795</v>
      </c>
      <c r="G911" s="109">
        <v>44121708</v>
      </c>
      <c r="H911" s="80">
        <v>18936</v>
      </c>
      <c r="I911" s="40" t="s">
        <v>1901</v>
      </c>
      <c r="J911" s="63">
        <v>45078</v>
      </c>
      <c r="K911" s="382">
        <v>350</v>
      </c>
      <c r="L911" s="231" t="s">
        <v>2860</v>
      </c>
    </row>
    <row r="912" spans="1:12" ht="38.25" x14ac:dyDescent="0.2">
      <c r="A912" s="3">
        <v>2432</v>
      </c>
      <c r="B912" s="179">
        <v>6202</v>
      </c>
      <c r="C912" s="187" t="s">
        <v>3230</v>
      </c>
      <c r="D912" s="179">
        <v>36</v>
      </c>
      <c r="E912" s="179"/>
      <c r="F912" s="188" t="s">
        <v>5795</v>
      </c>
      <c r="G912" s="109">
        <v>44121708</v>
      </c>
      <c r="H912" s="80">
        <v>18936</v>
      </c>
      <c r="I912" s="40" t="s">
        <v>1901</v>
      </c>
      <c r="J912" s="63">
        <v>45078</v>
      </c>
      <c r="K912" s="382">
        <v>350</v>
      </c>
      <c r="L912" s="231" t="s">
        <v>2860</v>
      </c>
    </row>
    <row r="913" spans="1:12" ht="38.25" x14ac:dyDescent="0.2">
      <c r="A913" s="3">
        <v>2433</v>
      </c>
      <c r="B913" s="179">
        <v>6202</v>
      </c>
      <c r="C913" s="171" t="s">
        <v>3231</v>
      </c>
      <c r="D913" s="106">
        <v>36</v>
      </c>
      <c r="E913" s="107"/>
      <c r="F913" s="188" t="s">
        <v>5795</v>
      </c>
      <c r="G913" s="109">
        <v>44121708</v>
      </c>
      <c r="H913" s="80">
        <v>18936</v>
      </c>
      <c r="I913" s="40" t="s">
        <v>1901</v>
      </c>
      <c r="J913" s="63">
        <v>45078</v>
      </c>
      <c r="K913" s="194">
        <v>350</v>
      </c>
      <c r="L913" s="231" t="s">
        <v>2860</v>
      </c>
    </row>
    <row r="914" spans="1:12" ht="38.25" x14ac:dyDescent="0.2">
      <c r="A914" s="3">
        <v>2434</v>
      </c>
      <c r="B914" s="179">
        <v>6202</v>
      </c>
      <c r="C914" s="171" t="s">
        <v>3232</v>
      </c>
      <c r="D914" s="106">
        <v>36</v>
      </c>
      <c r="E914" s="107"/>
      <c r="F914" s="188" t="s">
        <v>5795</v>
      </c>
      <c r="G914" s="109">
        <v>44121708</v>
      </c>
      <c r="H914" s="80">
        <v>18936</v>
      </c>
      <c r="I914" s="40" t="s">
        <v>1901</v>
      </c>
      <c r="J914" s="63">
        <v>45078</v>
      </c>
      <c r="K914" s="194">
        <v>350</v>
      </c>
      <c r="L914" s="231" t="s">
        <v>2860</v>
      </c>
    </row>
    <row r="915" spans="1:12" ht="38.25" x14ac:dyDescent="0.2">
      <c r="A915" s="3">
        <v>2435</v>
      </c>
      <c r="B915" s="179">
        <v>6202</v>
      </c>
      <c r="C915" s="171" t="s">
        <v>3233</v>
      </c>
      <c r="D915" s="106">
        <v>36</v>
      </c>
      <c r="E915" s="107"/>
      <c r="F915" s="188" t="s">
        <v>5795</v>
      </c>
      <c r="G915" s="109">
        <v>44121708</v>
      </c>
      <c r="H915" s="80">
        <v>18936</v>
      </c>
      <c r="I915" s="40" t="s">
        <v>1901</v>
      </c>
      <c r="J915" s="63">
        <v>45078</v>
      </c>
      <c r="K915" s="194">
        <v>350</v>
      </c>
      <c r="L915" s="231" t="s">
        <v>2860</v>
      </c>
    </row>
    <row r="916" spans="1:12" ht="38.25" x14ac:dyDescent="0.2">
      <c r="A916" s="3">
        <v>2436</v>
      </c>
      <c r="B916" s="179">
        <v>6202</v>
      </c>
      <c r="C916" s="171" t="s">
        <v>3234</v>
      </c>
      <c r="D916" s="106">
        <v>36</v>
      </c>
      <c r="E916" s="107"/>
      <c r="F916" s="188" t="s">
        <v>5795</v>
      </c>
      <c r="G916" s="109">
        <v>44121708</v>
      </c>
      <c r="H916" s="80">
        <v>20448</v>
      </c>
      <c r="I916" s="40" t="s">
        <v>1901</v>
      </c>
      <c r="J916" s="63">
        <v>45078</v>
      </c>
      <c r="K916" s="194">
        <v>350</v>
      </c>
      <c r="L916" s="231" t="s">
        <v>2860</v>
      </c>
    </row>
    <row r="917" spans="1:12" ht="38.25" x14ac:dyDescent="0.2">
      <c r="A917" s="3">
        <v>2437</v>
      </c>
      <c r="B917" s="179">
        <v>6202</v>
      </c>
      <c r="C917" s="171" t="s">
        <v>3235</v>
      </c>
      <c r="D917" s="106">
        <v>36</v>
      </c>
      <c r="E917" s="107"/>
      <c r="F917" s="188" t="s">
        <v>5795</v>
      </c>
      <c r="G917" s="109">
        <v>44121708</v>
      </c>
      <c r="H917" s="80">
        <v>20448</v>
      </c>
      <c r="I917" s="40" t="s">
        <v>1901</v>
      </c>
      <c r="J917" s="63">
        <v>45078</v>
      </c>
      <c r="K917" s="194">
        <v>350</v>
      </c>
      <c r="L917" s="231" t="s">
        <v>2860</v>
      </c>
    </row>
    <row r="918" spans="1:12" ht="38.25" x14ac:dyDescent="0.2">
      <c r="A918" s="3">
        <v>2438</v>
      </c>
      <c r="B918" s="179">
        <v>6202</v>
      </c>
      <c r="C918" s="171" t="s">
        <v>3236</v>
      </c>
      <c r="D918" s="106">
        <v>36</v>
      </c>
      <c r="E918" s="107"/>
      <c r="F918" s="188" t="s">
        <v>5795</v>
      </c>
      <c r="G918" s="109">
        <v>44121708</v>
      </c>
      <c r="H918" s="80">
        <v>20448</v>
      </c>
      <c r="I918" s="40" t="s">
        <v>1901</v>
      </c>
      <c r="J918" s="63">
        <v>45078</v>
      </c>
      <c r="K918" s="194">
        <v>350</v>
      </c>
      <c r="L918" s="231" t="s">
        <v>2860</v>
      </c>
    </row>
    <row r="919" spans="1:12" ht="51" x14ac:dyDescent="0.2">
      <c r="A919" s="3">
        <v>2439</v>
      </c>
      <c r="B919" s="179">
        <v>6202</v>
      </c>
      <c r="C919" s="171" t="s">
        <v>3237</v>
      </c>
      <c r="D919" s="106">
        <v>24</v>
      </c>
      <c r="E919" s="107"/>
      <c r="F919" s="188" t="s">
        <v>5795</v>
      </c>
      <c r="G919" s="109">
        <v>44121622</v>
      </c>
      <c r="H919" s="80">
        <v>16776</v>
      </c>
      <c r="I919" s="40" t="s">
        <v>1901</v>
      </c>
      <c r="J919" s="63">
        <v>45078</v>
      </c>
      <c r="K919" s="194">
        <v>350</v>
      </c>
      <c r="L919" s="231" t="s">
        <v>2860</v>
      </c>
    </row>
    <row r="920" spans="1:12" ht="38.25" x14ac:dyDescent="0.2">
      <c r="A920" s="3">
        <v>2440</v>
      </c>
      <c r="B920" s="179">
        <v>6202</v>
      </c>
      <c r="C920" s="171" t="s">
        <v>3238</v>
      </c>
      <c r="D920" s="106">
        <v>16</v>
      </c>
      <c r="E920" s="107"/>
      <c r="F920" s="188" t="s">
        <v>5795</v>
      </c>
      <c r="G920" s="109">
        <v>45101903</v>
      </c>
      <c r="H920" s="80">
        <v>48704</v>
      </c>
      <c r="I920" s="40" t="s">
        <v>1901</v>
      </c>
      <c r="J920" s="63">
        <v>45078</v>
      </c>
      <c r="K920" s="194">
        <v>350</v>
      </c>
      <c r="L920" s="231" t="s">
        <v>2860</v>
      </c>
    </row>
    <row r="921" spans="1:12" ht="25.5" x14ac:dyDescent="0.2">
      <c r="A921" s="3">
        <v>2441</v>
      </c>
      <c r="B921" s="179">
        <v>6202</v>
      </c>
      <c r="C921" s="171" t="s">
        <v>3239</v>
      </c>
      <c r="D921" s="106">
        <v>10</v>
      </c>
      <c r="E921" s="107"/>
      <c r="F921" s="188" t="s">
        <v>5795</v>
      </c>
      <c r="G921" s="109">
        <v>14111531</v>
      </c>
      <c r="H921" s="80">
        <v>20560</v>
      </c>
      <c r="I921" s="40" t="s">
        <v>1901</v>
      </c>
      <c r="J921" s="63">
        <v>45078</v>
      </c>
      <c r="K921" s="194">
        <v>350</v>
      </c>
      <c r="L921" s="231" t="s">
        <v>2860</v>
      </c>
    </row>
    <row r="922" spans="1:12" ht="25.5" x14ac:dyDescent="0.2">
      <c r="A922" s="3">
        <v>2442</v>
      </c>
      <c r="B922" s="179">
        <v>6202</v>
      </c>
      <c r="C922" s="171" t="s">
        <v>3240</v>
      </c>
      <c r="D922" s="106">
        <v>3</v>
      </c>
      <c r="E922" s="107"/>
      <c r="F922" s="188" t="s">
        <v>5795</v>
      </c>
      <c r="G922" s="109">
        <v>44122011</v>
      </c>
      <c r="H922" s="80">
        <v>54546</v>
      </c>
      <c r="I922" s="40" t="s">
        <v>1901</v>
      </c>
      <c r="J922" s="63">
        <v>45078</v>
      </c>
      <c r="K922" s="194">
        <v>350</v>
      </c>
      <c r="L922" s="231" t="s">
        <v>2860</v>
      </c>
    </row>
    <row r="923" spans="1:12" ht="25.5" x14ac:dyDescent="0.2">
      <c r="A923" s="3">
        <v>2443</v>
      </c>
      <c r="B923" s="179">
        <v>6202</v>
      </c>
      <c r="C923" s="171" t="s">
        <v>3241</v>
      </c>
      <c r="D923" s="106">
        <v>3</v>
      </c>
      <c r="E923" s="107"/>
      <c r="F923" s="188" t="s">
        <v>5795</v>
      </c>
      <c r="G923" s="109">
        <v>44122118</v>
      </c>
      <c r="H923" s="80">
        <v>9120</v>
      </c>
      <c r="I923" s="40" t="s">
        <v>1901</v>
      </c>
      <c r="J923" s="63">
        <v>45078</v>
      </c>
      <c r="K923" s="194">
        <v>350</v>
      </c>
      <c r="L923" s="231" t="s">
        <v>2860</v>
      </c>
    </row>
    <row r="924" spans="1:12" ht="25.5" x14ac:dyDescent="0.2">
      <c r="A924" s="3">
        <v>2444</v>
      </c>
      <c r="B924" s="179">
        <v>6202</v>
      </c>
      <c r="C924" s="171" t="s">
        <v>3242</v>
      </c>
      <c r="D924" s="106">
        <v>10</v>
      </c>
      <c r="E924" s="107"/>
      <c r="F924" s="188" t="s">
        <v>5795</v>
      </c>
      <c r="G924" s="109">
        <v>44122023</v>
      </c>
      <c r="H924" s="80">
        <v>29240</v>
      </c>
      <c r="I924" s="40" t="s">
        <v>1901</v>
      </c>
      <c r="J924" s="63">
        <v>45078</v>
      </c>
      <c r="K924" s="194">
        <v>350</v>
      </c>
      <c r="L924" s="231" t="s">
        <v>2860</v>
      </c>
    </row>
    <row r="925" spans="1:12" ht="25.5" x14ac:dyDescent="0.2">
      <c r="A925" s="3">
        <v>2445</v>
      </c>
      <c r="B925" s="179">
        <v>6202</v>
      </c>
      <c r="C925" s="171" t="s">
        <v>172</v>
      </c>
      <c r="D925" s="106">
        <v>5</v>
      </c>
      <c r="E925" s="107"/>
      <c r="F925" s="188" t="s">
        <v>5795</v>
      </c>
      <c r="G925" s="109">
        <v>44121634</v>
      </c>
      <c r="H925" s="80">
        <v>14130</v>
      </c>
      <c r="I925" s="40" t="s">
        <v>1901</v>
      </c>
      <c r="J925" s="63">
        <v>45078</v>
      </c>
      <c r="K925" s="194">
        <v>350</v>
      </c>
      <c r="L925" s="231" t="s">
        <v>2860</v>
      </c>
    </row>
    <row r="926" spans="1:12" ht="38.25" x14ac:dyDescent="0.2">
      <c r="A926" s="3">
        <v>2446</v>
      </c>
      <c r="B926" s="179">
        <v>6202</v>
      </c>
      <c r="C926" s="171" t="s">
        <v>3243</v>
      </c>
      <c r="D926" s="106">
        <v>42</v>
      </c>
      <c r="E926" s="107"/>
      <c r="F926" s="188" t="s">
        <v>5795</v>
      </c>
      <c r="G926" s="109">
        <v>44122012</v>
      </c>
      <c r="H926" s="80">
        <v>56910</v>
      </c>
      <c r="I926" s="40" t="s">
        <v>1901</v>
      </c>
      <c r="J926" s="63">
        <v>45078</v>
      </c>
      <c r="K926" s="194">
        <v>350</v>
      </c>
      <c r="L926" s="231" t="s">
        <v>2860</v>
      </c>
    </row>
    <row r="927" spans="1:12" ht="114.75" x14ac:dyDescent="0.2">
      <c r="A927" s="3">
        <v>2470</v>
      </c>
      <c r="B927" s="61">
        <v>7301</v>
      </c>
      <c r="C927" s="234" t="s">
        <v>3277</v>
      </c>
      <c r="D927" s="61">
        <v>30</v>
      </c>
      <c r="E927" s="61"/>
      <c r="F927" s="188" t="s">
        <v>5795</v>
      </c>
      <c r="G927" s="256" t="s">
        <v>3278</v>
      </c>
      <c r="H927" s="32">
        <v>5000</v>
      </c>
      <c r="I927" s="40" t="s">
        <v>1901</v>
      </c>
      <c r="J927" s="63">
        <v>45078</v>
      </c>
      <c r="K927" s="61">
        <v>350</v>
      </c>
      <c r="L927" s="111" t="s">
        <v>3279</v>
      </c>
    </row>
    <row r="928" spans="1:12" ht="114.75" x14ac:dyDescent="0.2">
      <c r="A928" s="3">
        <v>2471</v>
      </c>
      <c r="B928" s="61">
        <v>7301</v>
      </c>
      <c r="C928" s="234" t="s">
        <v>3280</v>
      </c>
      <c r="D928" s="61">
        <v>30</v>
      </c>
      <c r="E928" s="61"/>
      <c r="F928" s="188" t="s">
        <v>5795</v>
      </c>
      <c r="G928" s="256" t="s">
        <v>3281</v>
      </c>
      <c r="H928" s="32">
        <v>5000</v>
      </c>
      <c r="I928" s="40" t="s">
        <v>1901</v>
      </c>
      <c r="J928" s="63">
        <v>45078</v>
      </c>
      <c r="K928" s="61">
        <v>350</v>
      </c>
      <c r="L928" s="111" t="s">
        <v>3279</v>
      </c>
    </row>
    <row r="929" spans="1:12" ht="114.75" x14ac:dyDescent="0.2">
      <c r="A929" s="3">
        <v>2472</v>
      </c>
      <c r="B929" s="61">
        <v>7301</v>
      </c>
      <c r="C929" s="234" t="s">
        <v>272</v>
      </c>
      <c r="D929" s="61">
        <v>20</v>
      </c>
      <c r="E929" s="61"/>
      <c r="F929" s="188" t="s">
        <v>5795</v>
      </c>
      <c r="G929" s="256" t="s">
        <v>3282</v>
      </c>
      <c r="H929" s="32">
        <v>14000</v>
      </c>
      <c r="I929" s="40" t="s">
        <v>1901</v>
      </c>
      <c r="J929" s="63">
        <v>45078</v>
      </c>
      <c r="K929" s="61">
        <v>350</v>
      </c>
      <c r="L929" s="111" t="s">
        <v>3279</v>
      </c>
    </row>
    <row r="930" spans="1:12" ht="114.75" x14ac:dyDescent="0.2">
      <c r="A930" s="3">
        <v>2473</v>
      </c>
      <c r="B930" s="61">
        <v>7301</v>
      </c>
      <c r="C930" s="234" t="s">
        <v>3283</v>
      </c>
      <c r="D930" s="61">
        <v>8</v>
      </c>
      <c r="E930" s="61"/>
      <c r="F930" s="188" t="s">
        <v>5795</v>
      </c>
      <c r="G930" s="256" t="s">
        <v>3284</v>
      </c>
      <c r="H930" s="32">
        <v>20000</v>
      </c>
      <c r="I930" s="40" t="s">
        <v>1901</v>
      </c>
      <c r="J930" s="63">
        <v>45078</v>
      </c>
      <c r="K930" s="61">
        <v>350</v>
      </c>
      <c r="L930" s="111" t="s">
        <v>3279</v>
      </c>
    </row>
    <row r="931" spans="1:12" ht="178.5" x14ac:dyDescent="0.2">
      <c r="A931" s="3">
        <v>2720</v>
      </c>
      <c r="B931" s="40">
        <v>2502</v>
      </c>
      <c r="C931" s="50" t="s">
        <v>3772</v>
      </c>
      <c r="D931" s="40">
        <v>20</v>
      </c>
      <c r="E931" s="116"/>
      <c r="F931" s="116" t="s">
        <v>34</v>
      </c>
      <c r="G931" s="93" t="s">
        <v>3773</v>
      </c>
      <c r="H931" s="121">
        <v>375000</v>
      </c>
      <c r="I931" s="40" t="s">
        <v>1901</v>
      </c>
      <c r="J931" s="63">
        <v>45200</v>
      </c>
      <c r="K931" s="382">
        <v>350</v>
      </c>
      <c r="L931" s="123" t="s">
        <v>3774</v>
      </c>
    </row>
    <row r="932" spans="1:12" ht="38.25" x14ac:dyDescent="0.2">
      <c r="A932" s="3">
        <v>2901</v>
      </c>
      <c r="B932" s="211">
        <v>2505</v>
      </c>
      <c r="C932" s="197" t="s">
        <v>4197</v>
      </c>
      <c r="D932" s="211">
        <v>100</v>
      </c>
      <c r="E932" s="211"/>
      <c r="F932" s="211" t="s">
        <v>34</v>
      </c>
      <c r="G932" s="211" t="s">
        <v>4198</v>
      </c>
      <c r="H932" s="269">
        <v>130000</v>
      </c>
      <c r="I932" s="211" t="s">
        <v>1901</v>
      </c>
      <c r="J932" s="63">
        <v>44958</v>
      </c>
      <c r="K932" s="211">
        <v>350</v>
      </c>
      <c r="L932" s="212" t="s">
        <v>4199</v>
      </c>
    </row>
    <row r="933" spans="1:12" ht="25.5" x14ac:dyDescent="0.2">
      <c r="A933" s="3">
        <v>2902</v>
      </c>
      <c r="B933" s="211">
        <v>2505</v>
      </c>
      <c r="C933" s="197" t="s">
        <v>4200</v>
      </c>
      <c r="D933" s="211">
        <v>10</v>
      </c>
      <c r="E933" s="211"/>
      <c r="F933" s="211" t="s">
        <v>34</v>
      </c>
      <c r="G933" s="211" t="s">
        <v>4201</v>
      </c>
      <c r="H933" s="269">
        <v>30000</v>
      </c>
      <c r="I933" s="211" t="s">
        <v>1901</v>
      </c>
      <c r="J933" s="63">
        <v>44958</v>
      </c>
      <c r="K933" s="211">
        <v>350</v>
      </c>
      <c r="L933" s="212" t="s">
        <v>4202</v>
      </c>
    </row>
    <row r="934" spans="1:12" ht="25.5" x14ac:dyDescent="0.2">
      <c r="A934" s="3">
        <v>2903</v>
      </c>
      <c r="B934" s="211">
        <v>2505</v>
      </c>
      <c r="C934" s="197" t="s">
        <v>4203</v>
      </c>
      <c r="D934" s="211">
        <v>4</v>
      </c>
      <c r="E934" s="211"/>
      <c r="F934" s="211" t="s">
        <v>34</v>
      </c>
      <c r="G934" s="211" t="s">
        <v>2397</v>
      </c>
      <c r="H934" s="269">
        <v>18000</v>
      </c>
      <c r="I934" s="211" t="s">
        <v>1901</v>
      </c>
      <c r="J934" s="63">
        <v>44958</v>
      </c>
      <c r="K934" s="211">
        <v>350</v>
      </c>
      <c r="L934" s="212" t="s">
        <v>4204</v>
      </c>
    </row>
    <row r="935" spans="1:12" ht="76.5" x14ac:dyDescent="0.2">
      <c r="A935" s="3">
        <v>2911</v>
      </c>
      <c r="B935" s="211">
        <v>2505</v>
      </c>
      <c r="C935" s="197" t="s">
        <v>4225</v>
      </c>
      <c r="D935" s="211">
        <v>12</v>
      </c>
      <c r="E935" s="211"/>
      <c r="F935" s="211" t="s">
        <v>34</v>
      </c>
      <c r="G935" s="211" t="s">
        <v>4226</v>
      </c>
      <c r="H935" s="269">
        <v>120000</v>
      </c>
      <c r="I935" s="211" t="s">
        <v>1901</v>
      </c>
      <c r="J935" s="63">
        <v>44958</v>
      </c>
      <c r="K935" s="211">
        <v>350</v>
      </c>
      <c r="L935" s="212" t="s">
        <v>4227</v>
      </c>
    </row>
    <row r="936" spans="1:12" ht="63.75" x14ac:dyDescent="0.2">
      <c r="A936" s="3">
        <v>2914</v>
      </c>
      <c r="B936" s="211">
        <v>2505</v>
      </c>
      <c r="C936" s="197" t="s">
        <v>2362</v>
      </c>
      <c r="D936" s="211">
        <v>20</v>
      </c>
      <c r="E936" s="211"/>
      <c r="F936" s="211" t="s">
        <v>34</v>
      </c>
      <c r="G936" s="211" t="s">
        <v>4234</v>
      </c>
      <c r="H936" s="269">
        <v>34000</v>
      </c>
      <c r="I936" s="211" t="s">
        <v>1901</v>
      </c>
      <c r="J936" s="63">
        <v>44958</v>
      </c>
      <c r="K936" s="211">
        <v>350</v>
      </c>
      <c r="L936" s="212" t="s">
        <v>4235</v>
      </c>
    </row>
    <row r="937" spans="1:12" ht="89.25" x14ac:dyDescent="0.2">
      <c r="A937" s="3">
        <v>2948</v>
      </c>
      <c r="B937" s="211">
        <v>2505</v>
      </c>
      <c r="C937" s="197" t="s">
        <v>4309</v>
      </c>
      <c r="D937" s="211">
        <v>16</v>
      </c>
      <c r="E937" s="211"/>
      <c r="F937" s="211" t="s">
        <v>34</v>
      </c>
      <c r="G937" s="140" t="s">
        <v>4310</v>
      </c>
      <c r="H937" s="141">
        <v>24000</v>
      </c>
      <c r="I937" s="196" t="s">
        <v>4311</v>
      </c>
      <c r="J937" s="63">
        <v>44927</v>
      </c>
      <c r="K937" s="211">
        <v>350</v>
      </c>
      <c r="L937" s="212" t="s">
        <v>4312</v>
      </c>
    </row>
    <row r="938" spans="1:12" ht="89.25" x14ac:dyDescent="0.2">
      <c r="A938" s="3">
        <v>2949</v>
      </c>
      <c r="B938" s="211">
        <v>2505</v>
      </c>
      <c r="C938" s="197" t="s">
        <v>4313</v>
      </c>
      <c r="D938" s="211">
        <v>3</v>
      </c>
      <c r="E938" s="211"/>
      <c r="F938" s="211" t="s">
        <v>34</v>
      </c>
      <c r="G938" s="140" t="s">
        <v>4314</v>
      </c>
      <c r="H938" s="141">
        <v>3900</v>
      </c>
      <c r="I938" s="196" t="s">
        <v>4311</v>
      </c>
      <c r="J938" s="63">
        <v>44927</v>
      </c>
      <c r="K938" s="211">
        <v>350</v>
      </c>
      <c r="L938" s="212" t="s">
        <v>4312</v>
      </c>
    </row>
    <row r="939" spans="1:12" ht="89.25" x14ac:dyDescent="0.2">
      <c r="A939" s="3">
        <v>2950</v>
      </c>
      <c r="B939" s="211">
        <v>2505</v>
      </c>
      <c r="C939" s="197" t="s">
        <v>4315</v>
      </c>
      <c r="D939" s="211">
        <v>3</v>
      </c>
      <c r="E939" s="211"/>
      <c r="F939" s="211" t="s">
        <v>34</v>
      </c>
      <c r="G939" s="140" t="s">
        <v>4316</v>
      </c>
      <c r="H939" s="141">
        <v>4500</v>
      </c>
      <c r="I939" s="196" t="s">
        <v>4311</v>
      </c>
      <c r="J939" s="63">
        <v>44927</v>
      </c>
      <c r="K939" s="211">
        <v>350</v>
      </c>
      <c r="L939" s="212" t="s">
        <v>4312</v>
      </c>
    </row>
    <row r="940" spans="1:12" ht="89.25" x14ac:dyDescent="0.2">
      <c r="A940" s="3">
        <v>2951</v>
      </c>
      <c r="B940" s="211">
        <v>2505</v>
      </c>
      <c r="C940" s="197" t="s">
        <v>4317</v>
      </c>
      <c r="D940" s="211">
        <v>20</v>
      </c>
      <c r="E940" s="211"/>
      <c r="F940" s="211" t="s">
        <v>34</v>
      </c>
      <c r="G940" s="140" t="s">
        <v>4318</v>
      </c>
      <c r="H940" s="141">
        <v>14000</v>
      </c>
      <c r="I940" s="196" t="s">
        <v>4311</v>
      </c>
      <c r="J940" s="63">
        <v>44927</v>
      </c>
      <c r="K940" s="211">
        <v>350</v>
      </c>
      <c r="L940" s="212" t="s">
        <v>4312</v>
      </c>
    </row>
    <row r="941" spans="1:12" ht="89.25" x14ac:dyDescent="0.2">
      <c r="A941" s="3">
        <v>2952</v>
      </c>
      <c r="B941" s="211">
        <v>2505</v>
      </c>
      <c r="C941" s="197" t="s">
        <v>4319</v>
      </c>
      <c r="D941" s="211">
        <v>20</v>
      </c>
      <c r="E941" s="211"/>
      <c r="F941" s="211" t="s">
        <v>34</v>
      </c>
      <c r="G941" s="142" t="s">
        <v>4320</v>
      </c>
      <c r="H941" s="141">
        <v>30000</v>
      </c>
      <c r="I941" s="196" t="s">
        <v>4311</v>
      </c>
      <c r="J941" s="63">
        <v>44927</v>
      </c>
      <c r="K941" s="211">
        <v>350</v>
      </c>
      <c r="L941" s="212" t="s">
        <v>4312</v>
      </c>
    </row>
    <row r="942" spans="1:12" ht="89.25" x14ac:dyDescent="0.2">
      <c r="A942" s="3">
        <v>2953</v>
      </c>
      <c r="B942" s="211">
        <v>2505</v>
      </c>
      <c r="C942" s="197" t="s">
        <v>4321</v>
      </c>
      <c r="D942" s="211">
        <v>3</v>
      </c>
      <c r="E942" s="211"/>
      <c r="F942" s="211" t="s">
        <v>34</v>
      </c>
      <c r="G942" s="211" t="s">
        <v>4322</v>
      </c>
      <c r="H942" s="141">
        <v>18000</v>
      </c>
      <c r="I942" s="196" t="s">
        <v>4311</v>
      </c>
      <c r="J942" s="63">
        <v>44927</v>
      </c>
      <c r="K942" s="211">
        <v>350</v>
      </c>
      <c r="L942" s="212" t="s">
        <v>4312</v>
      </c>
    </row>
    <row r="943" spans="1:12" ht="89.25" x14ac:dyDescent="0.2">
      <c r="A943" s="3">
        <v>2954</v>
      </c>
      <c r="B943" s="211">
        <v>2505</v>
      </c>
      <c r="C943" s="197" t="s">
        <v>4323</v>
      </c>
      <c r="D943" s="211">
        <v>3</v>
      </c>
      <c r="E943" s="211"/>
      <c r="F943" s="211" t="s">
        <v>34</v>
      </c>
      <c r="G943" s="211" t="s">
        <v>4324</v>
      </c>
      <c r="H943" s="141">
        <v>12000</v>
      </c>
      <c r="I943" s="196" t="s">
        <v>4311</v>
      </c>
      <c r="J943" s="63">
        <v>44927</v>
      </c>
      <c r="K943" s="211">
        <v>350</v>
      </c>
      <c r="L943" s="212" t="s">
        <v>4312</v>
      </c>
    </row>
    <row r="944" spans="1:12" ht="89.25" x14ac:dyDescent="0.2">
      <c r="A944" s="3">
        <v>2955</v>
      </c>
      <c r="B944" s="211">
        <v>2505</v>
      </c>
      <c r="C944" s="197" t="s">
        <v>4325</v>
      </c>
      <c r="D944" s="211">
        <v>6</v>
      </c>
      <c r="E944" s="211"/>
      <c r="F944" s="211" t="s">
        <v>34</v>
      </c>
      <c r="G944" s="140" t="s">
        <v>4201</v>
      </c>
      <c r="H944" s="141">
        <v>10650</v>
      </c>
      <c r="I944" s="196" t="s">
        <v>4311</v>
      </c>
      <c r="J944" s="63">
        <v>44927</v>
      </c>
      <c r="K944" s="211">
        <v>350</v>
      </c>
      <c r="L944" s="212" t="s">
        <v>4312</v>
      </c>
    </row>
    <row r="945" spans="1:12" ht="89.25" x14ac:dyDescent="0.2">
      <c r="A945" s="3">
        <v>2956</v>
      </c>
      <c r="B945" s="211">
        <v>2505</v>
      </c>
      <c r="C945" s="197" t="s">
        <v>2910</v>
      </c>
      <c r="D945" s="211">
        <v>4</v>
      </c>
      <c r="E945" s="211"/>
      <c r="F945" s="211" t="s">
        <v>34</v>
      </c>
      <c r="G945" s="140" t="s">
        <v>4326</v>
      </c>
      <c r="H945" s="141">
        <v>16000</v>
      </c>
      <c r="I945" s="196" t="s">
        <v>4311</v>
      </c>
      <c r="J945" s="63">
        <v>44927</v>
      </c>
      <c r="K945" s="211">
        <v>350</v>
      </c>
      <c r="L945" s="212" t="s">
        <v>4312</v>
      </c>
    </row>
    <row r="946" spans="1:12" ht="89.25" x14ac:dyDescent="0.2">
      <c r="A946" s="3">
        <v>2957</v>
      </c>
      <c r="B946" s="211">
        <v>2505</v>
      </c>
      <c r="C946" s="197" t="s">
        <v>4327</v>
      </c>
      <c r="D946" s="211">
        <v>10</v>
      </c>
      <c r="E946" s="211"/>
      <c r="F946" s="211" t="s">
        <v>34</v>
      </c>
      <c r="G946" s="211" t="s">
        <v>4328</v>
      </c>
      <c r="H946" s="141">
        <v>25000</v>
      </c>
      <c r="I946" s="196" t="s">
        <v>4311</v>
      </c>
      <c r="J946" s="63">
        <v>44927</v>
      </c>
      <c r="K946" s="211">
        <v>350</v>
      </c>
      <c r="L946" s="212" t="s">
        <v>4312</v>
      </c>
    </row>
    <row r="947" spans="1:12" ht="89.25" x14ac:dyDescent="0.2">
      <c r="A947" s="3">
        <v>2958</v>
      </c>
      <c r="B947" s="211">
        <v>2505</v>
      </c>
      <c r="C947" s="197" t="s">
        <v>4329</v>
      </c>
      <c r="D947" s="211">
        <v>7</v>
      </c>
      <c r="E947" s="211"/>
      <c r="F947" s="211" t="s">
        <v>34</v>
      </c>
      <c r="G947" s="140" t="s">
        <v>3216</v>
      </c>
      <c r="H947" s="141">
        <v>3500</v>
      </c>
      <c r="I947" s="196" t="s">
        <v>4311</v>
      </c>
      <c r="J947" s="63">
        <v>44927</v>
      </c>
      <c r="K947" s="211">
        <v>350</v>
      </c>
      <c r="L947" s="212" t="s">
        <v>4312</v>
      </c>
    </row>
    <row r="948" spans="1:12" ht="89.25" x14ac:dyDescent="0.2">
      <c r="A948" s="3">
        <v>2959</v>
      </c>
      <c r="B948" s="211">
        <v>2505</v>
      </c>
      <c r="C948" s="197" t="s">
        <v>4330</v>
      </c>
      <c r="D948" s="211">
        <v>3</v>
      </c>
      <c r="E948" s="211"/>
      <c r="F948" s="211" t="s">
        <v>34</v>
      </c>
      <c r="G948" s="140" t="s">
        <v>4331</v>
      </c>
      <c r="H948" s="141">
        <v>19500</v>
      </c>
      <c r="I948" s="196" t="s">
        <v>4311</v>
      </c>
      <c r="J948" s="63">
        <v>44927</v>
      </c>
      <c r="K948" s="211">
        <v>350</v>
      </c>
      <c r="L948" s="212" t="s">
        <v>4312</v>
      </c>
    </row>
    <row r="949" spans="1:12" ht="89.25" x14ac:dyDescent="0.2">
      <c r="A949" s="3">
        <v>2960</v>
      </c>
      <c r="B949" s="211">
        <v>2505</v>
      </c>
      <c r="C949" s="197" t="s">
        <v>4332</v>
      </c>
      <c r="D949" s="211">
        <v>15</v>
      </c>
      <c r="E949" s="211"/>
      <c r="F949" s="211" t="s">
        <v>34</v>
      </c>
      <c r="G949" s="140" t="s">
        <v>4333</v>
      </c>
      <c r="H949" s="141">
        <v>9000</v>
      </c>
      <c r="I949" s="196" t="s">
        <v>4311</v>
      </c>
      <c r="J949" s="63">
        <v>44927</v>
      </c>
      <c r="K949" s="211">
        <v>350</v>
      </c>
      <c r="L949" s="212" t="s">
        <v>4312</v>
      </c>
    </row>
    <row r="950" spans="1:12" ht="89.25" x14ac:dyDescent="0.2">
      <c r="A950" s="3">
        <v>2961</v>
      </c>
      <c r="B950" s="211">
        <v>2505</v>
      </c>
      <c r="C950" s="197" t="s">
        <v>4334</v>
      </c>
      <c r="D950" s="211">
        <v>10</v>
      </c>
      <c r="E950" s="211"/>
      <c r="F950" s="211" t="s">
        <v>34</v>
      </c>
      <c r="G950" s="140" t="s">
        <v>4335</v>
      </c>
      <c r="H950" s="141">
        <v>3000</v>
      </c>
      <c r="I950" s="196" t="s">
        <v>4311</v>
      </c>
      <c r="J950" s="63">
        <v>44927</v>
      </c>
      <c r="K950" s="211">
        <v>350</v>
      </c>
      <c r="L950" s="212" t="s">
        <v>4312</v>
      </c>
    </row>
    <row r="951" spans="1:12" ht="89.25" x14ac:dyDescent="0.2">
      <c r="A951" s="3">
        <v>2962</v>
      </c>
      <c r="B951" s="211">
        <v>2505</v>
      </c>
      <c r="C951" s="197" t="s">
        <v>4336</v>
      </c>
      <c r="D951" s="211">
        <v>12</v>
      </c>
      <c r="E951" s="211"/>
      <c r="F951" s="211" t="s">
        <v>34</v>
      </c>
      <c r="G951" s="211" t="s">
        <v>4337</v>
      </c>
      <c r="H951" s="141">
        <v>14400</v>
      </c>
      <c r="I951" s="196" t="s">
        <v>4311</v>
      </c>
      <c r="J951" s="63">
        <v>44927</v>
      </c>
      <c r="K951" s="211">
        <v>350</v>
      </c>
      <c r="L951" s="212" t="s">
        <v>4312</v>
      </c>
    </row>
    <row r="952" spans="1:12" ht="89.25" x14ac:dyDescent="0.2">
      <c r="A952" s="3">
        <v>2963</v>
      </c>
      <c r="B952" s="211">
        <v>2505</v>
      </c>
      <c r="C952" s="197" t="s">
        <v>4338</v>
      </c>
      <c r="D952" s="211">
        <v>2</v>
      </c>
      <c r="E952" s="211"/>
      <c r="F952" s="211" t="s">
        <v>34</v>
      </c>
      <c r="G952" s="211" t="s">
        <v>4339</v>
      </c>
      <c r="H952" s="141">
        <v>16000</v>
      </c>
      <c r="I952" s="196" t="s">
        <v>4311</v>
      </c>
      <c r="J952" s="63">
        <v>44927</v>
      </c>
      <c r="K952" s="211">
        <v>350</v>
      </c>
      <c r="L952" s="212" t="s">
        <v>4312</v>
      </c>
    </row>
    <row r="953" spans="1:12" ht="89.25" x14ac:dyDescent="0.2">
      <c r="A953" s="3">
        <v>2964</v>
      </c>
      <c r="B953" s="211">
        <v>2505</v>
      </c>
      <c r="C953" s="197" t="s">
        <v>4340</v>
      </c>
      <c r="D953" s="211">
        <v>2</v>
      </c>
      <c r="E953" s="211"/>
      <c r="F953" s="211" t="s">
        <v>34</v>
      </c>
      <c r="G953" s="211" t="s">
        <v>4341</v>
      </c>
      <c r="H953" s="141">
        <v>20000</v>
      </c>
      <c r="I953" s="196" t="s">
        <v>4311</v>
      </c>
      <c r="J953" s="63">
        <v>44927</v>
      </c>
      <c r="K953" s="211">
        <v>350</v>
      </c>
      <c r="L953" s="212" t="s">
        <v>4312</v>
      </c>
    </row>
    <row r="954" spans="1:12" ht="89.25" x14ac:dyDescent="0.2">
      <c r="A954" s="3">
        <v>2965</v>
      </c>
      <c r="B954" s="211">
        <v>2505</v>
      </c>
      <c r="C954" s="197" t="s">
        <v>4342</v>
      </c>
      <c r="D954" s="211">
        <v>4</v>
      </c>
      <c r="E954" s="211"/>
      <c r="F954" s="211" t="s">
        <v>34</v>
      </c>
      <c r="G954" s="140" t="s">
        <v>4343</v>
      </c>
      <c r="H954" s="141">
        <v>5600</v>
      </c>
      <c r="I954" s="196" t="s">
        <v>4311</v>
      </c>
      <c r="J954" s="63">
        <v>44927</v>
      </c>
      <c r="K954" s="211">
        <v>350</v>
      </c>
      <c r="L954" s="212" t="s">
        <v>4312</v>
      </c>
    </row>
    <row r="955" spans="1:12" ht="89.25" x14ac:dyDescent="0.2">
      <c r="A955" s="3">
        <v>2966</v>
      </c>
      <c r="B955" s="211">
        <v>2505</v>
      </c>
      <c r="C955" s="197" t="s">
        <v>4344</v>
      </c>
      <c r="D955" s="211">
        <v>6</v>
      </c>
      <c r="E955" s="211"/>
      <c r="F955" s="211" t="s">
        <v>34</v>
      </c>
      <c r="G955" s="211" t="s">
        <v>4345</v>
      </c>
      <c r="H955" s="141">
        <v>12000</v>
      </c>
      <c r="I955" s="196" t="s">
        <v>4311</v>
      </c>
      <c r="J955" s="63">
        <v>44927</v>
      </c>
      <c r="K955" s="211">
        <v>350</v>
      </c>
      <c r="L955" s="212" t="s">
        <v>4312</v>
      </c>
    </row>
    <row r="956" spans="1:12" ht="89.25" x14ac:dyDescent="0.2">
      <c r="A956" s="3">
        <v>2967</v>
      </c>
      <c r="B956" s="211">
        <v>2505</v>
      </c>
      <c r="C956" s="197" t="s">
        <v>4346</v>
      </c>
      <c r="D956" s="211">
        <v>12</v>
      </c>
      <c r="E956" s="211"/>
      <c r="F956" s="211" t="s">
        <v>34</v>
      </c>
      <c r="G956" s="140" t="s">
        <v>4347</v>
      </c>
      <c r="H956" s="141">
        <v>24000</v>
      </c>
      <c r="I956" s="196" t="s">
        <v>4311</v>
      </c>
      <c r="J956" s="63">
        <v>44927</v>
      </c>
      <c r="K956" s="211">
        <v>350</v>
      </c>
      <c r="L956" s="212" t="s">
        <v>4312</v>
      </c>
    </row>
    <row r="957" spans="1:12" ht="89.25" x14ac:dyDescent="0.2">
      <c r="A957" s="3">
        <v>2968</v>
      </c>
      <c r="B957" s="211">
        <v>2505</v>
      </c>
      <c r="C957" s="197" t="s">
        <v>4348</v>
      </c>
      <c r="D957" s="211">
        <v>5</v>
      </c>
      <c r="E957" s="211"/>
      <c r="F957" s="211" t="s">
        <v>34</v>
      </c>
      <c r="G957" s="140" t="s">
        <v>4349</v>
      </c>
      <c r="H957" s="141">
        <v>25000</v>
      </c>
      <c r="I957" s="196" t="s">
        <v>4311</v>
      </c>
      <c r="J957" s="63">
        <v>44927</v>
      </c>
      <c r="K957" s="211">
        <v>350</v>
      </c>
      <c r="L957" s="212" t="s">
        <v>4312</v>
      </c>
    </row>
    <row r="958" spans="1:12" ht="89.25" x14ac:dyDescent="0.2">
      <c r="A958" s="3">
        <v>2969</v>
      </c>
      <c r="B958" s="211">
        <v>2505</v>
      </c>
      <c r="C958" s="197" t="s">
        <v>4350</v>
      </c>
      <c r="D958" s="211">
        <v>9</v>
      </c>
      <c r="E958" s="211"/>
      <c r="F958" s="211" t="s">
        <v>34</v>
      </c>
      <c r="G958" s="140" t="s">
        <v>4351</v>
      </c>
      <c r="H958" s="141">
        <v>18000</v>
      </c>
      <c r="I958" s="196" t="s">
        <v>4311</v>
      </c>
      <c r="J958" s="63">
        <v>44927</v>
      </c>
      <c r="K958" s="211">
        <v>350</v>
      </c>
      <c r="L958" s="212" t="s">
        <v>4312</v>
      </c>
    </row>
    <row r="959" spans="1:12" ht="76.5" x14ac:dyDescent="0.2">
      <c r="A959" s="3">
        <v>3071</v>
      </c>
      <c r="B959" s="188">
        <v>2505</v>
      </c>
      <c r="C959" s="187" t="s">
        <v>4554</v>
      </c>
      <c r="D959" s="188">
        <v>40</v>
      </c>
      <c r="E959" s="188"/>
      <c r="F959" s="188" t="s">
        <v>34</v>
      </c>
      <c r="G959" s="188">
        <v>44121701</v>
      </c>
      <c r="H959" s="143">
        <v>12000</v>
      </c>
      <c r="I959" s="188" t="s">
        <v>1901</v>
      </c>
      <c r="J959" s="63">
        <v>45261</v>
      </c>
      <c r="K959" s="211">
        <v>350</v>
      </c>
      <c r="L959" s="212" t="s">
        <v>4556</v>
      </c>
    </row>
    <row r="960" spans="1:12" ht="76.5" x14ac:dyDescent="0.2">
      <c r="A960" s="3">
        <v>3073</v>
      </c>
      <c r="B960" s="188">
        <v>2505</v>
      </c>
      <c r="C960" s="187" t="s">
        <v>4560</v>
      </c>
      <c r="D960" s="188">
        <v>15</v>
      </c>
      <c r="E960" s="188"/>
      <c r="F960" s="188" t="s">
        <v>34</v>
      </c>
      <c r="G960" s="188" t="s">
        <v>4561</v>
      </c>
      <c r="H960" s="143">
        <v>15000</v>
      </c>
      <c r="I960" s="188" t="s">
        <v>1901</v>
      </c>
      <c r="J960" s="63">
        <v>45261</v>
      </c>
      <c r="K960" s="211">
        <v>350</v>
      </c>
      <c r="L960" s="212" t="s">
        <v>4556</v>
      </c>
    </row>
    <row r="961" spans="1:12" ht="76.5" x14ac:dyDescent="0.2">
      <c r="A961" s="3">
        <v>3074</v>
      </c>
      <c r="B961" s="188">
        <v>2505</v>
      </c>
      <c r="C961" s="187" t="s">
        <v>4562</v>
      </c>
      <c r="D961" s="188">
        <v>10</v>
      </c>
      <c r="E961" s="188"/>
      <c r="F961" s="188" t="s">
        <v>34</v>
      </c>
      <c r="G961" s="188" t="s">
        <v>4563</v>
      </c>
      <c r="H961" s="143">
        <v>20000</v>
      </c>
      <c r="I961" s="188" t="s">
        <v>1901</v>
      </c>
      <c r="J961" s="63">
        <v>45261</v>
      </c>
      <c r="K961" s="211">
        <v>350</v>
      </c>
      <c r="L961" s="212" t="s">
        <v>4556</v>
      </c>
    </row>
    <row r="962" spans="1:12" ht="76.5" x14ac:dyDescent="0.2">
      <c r="A962" s="3">
        <v>3076</v>
      </c>
      <c r="B962" s="188">
        <v>2505</v>
      </c>
      <c r="C962" s="187" t="s">
        <v>4566</v>
      </c>
      <c r="D962" s="188">
        <v>5</v>
      </c>
      <c r="E962" s="188"/>
      <c r="F962" s="188" t="s">
        <v>34</v>
      </c>
      <c r="G962" s="188" t="s">
        <v>4567</v>
      </c>
      <c r="H962" s="143">
        <v>10000</v>
      </c>
      <c r="I962" s="188" t="s">
        <v>1901</v>
      </c>
      <c r="J962" s="63">
        <v>45261</v>
      </c>
      <c r="K962" s="211">
        <v>350</v>
      </c>
      <c r="L962" s="212" t="s">
        <v>4556</v>
      </c>
    </row>
    <row r="963" spans="1:12" ht="76.5" x14ac:dyDescent="0.2">
      <c r="A963" s="3">
        <v>3077</v>
      </c>
      <c r="B963" s="188">
        <v>2505</v>
      </c>
      <c r="C963" s="187" t="s">
        <v>4568</v>
      </c>
      <c r="D963" s="188">
        <v>10</v>
      </c>
      <c r="E963" s="188"/>
      <c r="F963" s="188" t="s">
        <v>34</v>
      </c>
      <c r="G963" s="188" t="s">
        <v>2389</v>
      </c>
      <c r="H963" s="143">
        <v>20000</v>
      </c>
      <c r="I963" s="188" t="s">
        <v>1901</v>
      </c>
      <c r="J963" s="63">
        <v>45261</v>
      </c>
      <c r="K963" s="211">
        <v>350</v>
      </c>
      <c r="L963" s="212" t="s">
        <v>4556</v>
      </c>
    </row>
    <row r="964" spans="1:12" ht="51" x14ac:dyDescent="0.2">
      <c r="A964" s="3">
        <v>3470</v>
      </c>
      <c r="B964" s="310">
        <v>3230</v>
      </c>
      <c r="C964" s="66" t="s">
        <v>5193</v>
      </c>
      <c r="D964" s="311">
        <v>5</v>
      </c>
      <c r="E964" s="311"/>
      <c r="F964" s="310" t="s">
        <v>39</v>
      </c>
      <c r="G964" s="3">
        <v>4412</v>
      </c>
      <c r="H964" s="291">
        <v>32553.53</v>
      </c>
      <c r="I964" s="188" t="s">
        <v>1901</v>
      </c>
      <c r="J964" s="63">
        <v>45231</v>
      </c>
      <c r="K964" s="310">
        <v>350</v>
      </c>
      <c r="L964" s="314" t="s">
        <v>5146</v>
      </c>
    </row>
    <row r="965" spans="1:12" ht="25.5" x14ac:dyDescent="0.2">
      <c r="A965" s="3">
        <v>3630</v>
      </c>
      <c r="B965" s="296">
        <v>4011</v>
      </c>
      <c r="C965" s="374" t="s">
        <v>5452</v>
      </c>
      <c r="D965" s="296">
        <v>12</v>
      </c>
      <c r="E965" s="296"/>
      <c r="F965" s="296" t="s">
        <v>39</v>
      </c>
      <c r="G965" s="296" t="s">
        <v>4706</v>
      </c>
      <c r="H965" s="49">
        <v>6000</v>
      </c>
      <c r="I965" s="188" t="s">
        <v>1901</v>
      </c>
      <c r="J965" s="63">
        <v>45261</v>
      </c>
      <c r="K965" s="146">
        <v>350</v>
      </c>
      <c r="L965" s="375" t="s">
        <v>5453</v>
      </c>
    </row>
    <row r="966" spans="1:12" ht="38.25" x14ac:dyDescent="0.2">
      <c r="A966" s="3">
        <v>3631</v>
      </c>
      <c r="B966" s="296">
        <v>4011</v>
      </c>
      <c r="C966" s="374" t="s">
        <v>5454</v>
      </c>
      <c r="D966" s="296">
        <v>50</v>
      </c>
      <c r="E966" s="296"/>
      <c r="F966" s="296" t="s">
        <v>39</v>
      </c>
      <c r="G966" s="296" t="s">
        <v>5230</v>
      </c>
      <c r="H966" s="49">
        <v>25000</v>
      </c>
      <c r="I966" s="188" t="s">
        <v>1901</v>
      </c>
      <c r="J966" s="63">
        <v>45261</v>
      </c>
      <c r="K966" s="146">
        <v>350</v>
      </c>
      <c r="L966" s="375" t="s">
        <v>5455</v>
      </c>
    </row>
    <row r="967" spans="1:12" ht="38.25" x14ac:dyDescent="0.2">
      <c r="A967" s="3">
        <v>3632</v>
      </c>
      <c r="B967" s="296">
        <v>4011</v>
      </c>
      <c r="C967" s="374" t="s">
        <v>5456</v>
      </c>
      <c r="D967" s="296">
        <v>30</v>
      </c>
      <c r="E967" s="296"/>
      <c r="F967" s="296" t="s">
        <v>39</v>
      </c>
      <c r="G967" s="296" t="s">
        <v>5230</v>
      </c>
      <c r="H967" s="49">
        <v>9000</v>
      </c>
      <c r="I967" s="188" t="s">
        <v>1901</v>
      </c>
      <c r="J967" s="63">
        <v>45261</v>
      </c>
      <c r="K967" s="146">
        <v>350</v>
      </c>
      <c r="L967" s="375" t="s">
        <v>5455</v>
      </c>
    </row>
    <row r="968" spans="1:12" ht="38.25" x14ac:dyDescent="0.2">
      <c r="A968" s="3">
        <v>3633</v>
      </c>
      <c r="B968" s="296">
        <v>4011</v>
      </c>
      <c r="C968" s="374" t="s">
        <v>5457</v>
      </c>
      <c r="D968" s="296">
        <v>15</v>
      </c>
      <c r="E968" s="296"/>
      <c r="F968" s="296" t="s">
        <v>39</v>
      </c>
      <c r="G968" s="296" t="s">
        <v>4347</v>
      </c>
      <c r="H968" s="49">
        <v>20000</v>
      </c>
      <c r="I968" s="188" t="s">
        <v>1901</v>
      </c>
      <c r="J968" s="63">
        <v>45261</v>
      </c>
      <c r="K968" s="146">
        <v>350</v>
      </c>
      <c r="L968" s="375" t="s">
        <v>5458</v>
      </c>
    </row>
    <row r="969" spans="1:12" ht="25.5" x14ac:dyDescent="0.2">
      <c r="A969" s="3">
        <v>3634</v>
      </c>
      <c r="B969" s="296">
        <v>4011</v>
      </c>
      <c r="C969" s="374" t="s">
        <v>5459</v>
      </c>
      <c r="D969" s="296">
        <v>48</v>
      </c>
      <c r="E969" s="296"/>
      <c r="F969" s="296" t="s">
        <v>39</v>
      </c>
      <c r="G969" s="296" t="s">
        <v>2603</v>
      </c>
      <c r="H969" s="49">
        <v>12000</v>
      </c>
      <c r="I969" s="188" t="s">
        <v>1901</v>
      </c>
      <c r="J969" s="63">
        <v>45261</v>
      </c>
      <c r="K969" s="146">
        <v>350</v>
      </c>
      <c r="L969" s="375" t="s">
        <v>5460</v>
      </c>
    </row>
    <row r="970" spans="1:12" ht="25.5" x14ac:dyDescent="0.2">
      <c r="A970" s="3">
        <v>3635</v>
      </c>
      <c r="B970" s="296">
        <v>4011</v>
      </c>
      <c r="C970" s="374" t="s">
        <v>5461</v>
      </c>
      <c r="D970" s="296">
        <v>48</v>
      </c>
      <c r="E970" s="296"/>
      <c r="F970" s="296" t="s">
        <v>39</v>
      </c>
      <c r="G970" s="296" t="s">
        <v>2603</v>
      </c>
      <c r="H970" s="49">
        <v>12000</v>
      </c>
      <c r="I970" s="188" t="s">
        <v>1901</v>
      </c>
      <c r="J970" s="63">
        <v>45261</v>
      </c>
      <c r="K970" s="146">
        <v>350</v>
      </c>
      <c r="L970" s="375" t="s">
        <v>5460</v>
      </c>
    </row>
    <row r="971" spans="1:12" ht="25.5" x14ac:dyDescent="0.2">
      <c r="A971" s="3">
        <v>3636</v>
      </c>
      <c r="B971" s="296">
        <v>4011</v>
      </c>
      <c r="C971" s="374" t="s">
        <v>5462</v>
      </c>
      <c r="D971" s="296">
        <v>24</v>
      </c>
      <c r="E971" s="296"/>
      <c r="F971" s="296" t="s">
        <v>39</v>
      </c>
      <c r="G971" s="296" t="s">
        <v>2603</v>
      </c>
      <c r="H971" s="49">
        <v>6000</v>
      </c>
      <c r="I971" s="188" t="s">
        <v>1901</v>
      </c>
      <c r="J971" s="63">
        <v>45261</v>
      </c>
      <c r="K971" s="146">
        <v>350</v>
      </c>
      <c r="L971" s="375" t="s">
        <v>5460</v>
      </c>
    </row>
    <row r="972" spans="1:12" x14ac:dyDescent="0.2">
      <c r="H972" s="357">
        <f>SUM(H545:H971)</f>
        <v>6797906.7100000009</v>
      </c>
    </row>
    <row r="973" spans="1:12" ht="38.25" x14ac:dyDescent="0.2">
      <c r="A973" s="3">
        <v>5</v>
      </c>
      <c r="B973" s="179">
        <v>3001</v>
      </c>
      <c r="C973" s="177" t="s">
        <v>49</v>
      </c>
      <c r="D973" s="176">
        <v>1</v>
      </c>
      <c r="E973" s="176" t="s">
        <v>44</v>
      </c>
      <c r="F973" s="176" t="s">
        <v>39</v>
      </c>
      <c r="G973" s="191">
        <v>43211706</v>
      </c>
      <c r="H973" s="30">
        <v>35000</v>
      </c>
      <c r="I973" s="179" t="s">
        <v>1901</v>
      </c>
      <c r="J973" s="63">
        <v>45261</v>
      </c>
      <c r="K973" s="382">
        <v>351</v>
      </c>
      <c r="L973" s="182" t="s">
        <v>48</v>
      </c>
    </row>
    <row r="974" spans="1:12" ht="38.25" x14ac:dyDescent="0.2">
      <c r="A974" s="3">
        <v>6</v>
      </c>
      <c r="B974" s="179">
        <v>3001</v>
      </c>
      <c r="C974" s="177" t="s">
        <v>50</v>
      </c>
      <c r="D974" s="176">
        <v>4</v>
      </c>
      <c r="E974" s="176" t="s">
        <v>44</v>
      </c>
      <c r="F974" s="176" t="s">
        <v>39</v>
      </c>
      <c r="G974" s="191">
        <v>43211802</v>
      </c>
      <c r="H974" s="30">
        <v>18000</v>
      </c>
      <c r="I974" s="179" t="s">
        <v>1901</v>
      </c>
      <c r="J974" s="63">
        <v>45261</v>
      </c>
      <c r="K974" s="382">
        <v>351</v>
      </c>
      <c r="L974" s="182" t="s">
        <v>48</v>
      </c>
    </row>
    <row r="975" spans="1:12" ht="38.25" x14ac:dyDescent="0.2">
      <c r="A975" s="3">
        <v>39</v>
      </c>
      <c r="B975" s="179">
        <v>3250</v>
      </c>
      <c r="C975" s="187" t="s">
        <v>88</v>
      </c>
      <c r="D975" s="179">
        <v>2</v>
      </c>
      <c r="E975" s="179" t="s">
        <v>44</v>
      </c>
      <c r="F975" s="179" t="s">
        <v>39</v>
      </c>
      <c r="G975" s="179">
        <v>43211706</v>
      </c>
      <c r="H975" s="33">
        <v>19980</v>
      </c>
      <c r="I975" s="179" t="s">
        <v>1901</v>
      </c>
      <c r="J975" s="63">
        <v>45261</v>
      </c>
      <c r="K975" s="382">
        <v>351</v>
      </c>
      <c r="L975" s="182" t="s">
        <v>48</v>
      </c>
    </row>
    <row r="976" spans="1:12" ht="38.25" x14ac:dyDescent="0.2">
      <c r="A976" s="3">
        <v>40</v>
      </c>
      <c r="B976" s="179">
        <v>3250</v>
      </c>
      <c r="C976" s="187" t="s">
        <v>89</v>
      </c>
      <c r="D976" s="179">
        <v>3</v>
      </c>
      <c r="E976" s="179" t="s">
        <v>44</v>
      </c>
      <c r="F976" s="179" t="s">
        <v>39</v>
      </c>
      <c r="G976" s="179">
        <v>43211708</v>
      </c>
      <c r="H976" s="33">
        <v>8070</v>
      </c>
      <c r="I976" s="179" t="s">
        <v>1901</v>
      </c>
      <c r="J976" s="63">
        <v>45261</v>
      </c>
      <c r="K976" s="382">
        <v>351</v>
      </c>
      <c r="L976" s="182" t="s">
        <v>48</v>
      </c>
    </row>
    <row r="977" spans="1:12" ht="38.25" x14ac:dyDescent="0.2">
      <c r="A977" s="3">
        <v>41</v>
      </c>
      <c r="B977" s="179">
        <v>3250</v>
      </c>
      <c r="C977" s="187" t="s">
        <v>90</v>
      </c>
      <c r="D977" s="179">
        <v>3</v>
      </c>
      <c r="E977" s="179" t="s">
        <v>44</v>
      </c>
      <c r="F977" s="179" t="s">
        <v>39</v>
      </c>
      <c r="G977" s="179">
        <v>43211708</v>
      </c>
      <c r="H977" s="33">
        <v>26970</v>
      </c>
      <c r="I977" s="179" t="s">
        <v>1901</v>
      </c>
      <c r="J977" s="63">
        <v>45261</v>
      </c>
      <c r="K977" s="382">
        <v>351</v>
      </c>
      <c r="L977" s="182" t="s">
        <v>48</v>
      </c>
    </row>
    <row r="978" spans="1:12" ht="38.25" x14ac:dyDescent="0.2">
      <c r="A978" s="3">
        <v>42</v>
      </c>
      <c r="B978" s="179">
        <v>3250</v>
      </c>
      <c r="C978" s="187" t="s">
        <v>91</v>
      </c>
      <c r="D978" s="179">
        <v>3</v>
      </c>
      <c r="E978" s="179" t="s">
        <v>44</v>
      </c>
      <c r="F978" s="179" t="s">
        <v>39</v>
      </c>
      <c r="G978" s="176"/>
      <c r="H978" s="33">
        <v>47970</v>
      </c>
      <c r="I978" s="179" t="s">
        <v>1901</v>
      </c>
      <c r="J978" s="63">
        <v>45261</v>
      </c>
      <c r="K978" s="382">
        <v>351</v>
      </c>
      <c r="L978" s="182" t="s">
        <v>48</v>
      </c>
    </row>
    <row r="979" spans="1:12" ht="38.25" x14ac:dyDescent="0.2">
      <c r="A979" s="3">
        <v>49</v>
      </c>
      <c r="B979" s="176">
        <v>3201</v>
      </c>
      <c r="C979" s="187" t="s">
        <v>108</v>
      </c>
      <c r="D979" s="179">
        <v>3</v>
      </c>
      <c r="E979" s="179" t="s">
        <v>44</v>
      </c>
      <c r="F979" s="179" t="s">
        <v>39</v>
      </c>
      <c r="G979" s="179">
        <v>43211802</v>
      </c>
      <c r="H979" s="49">
        <v>10000</v>
      </c>
      <c r="I979" s="179" t="s">
        <v>1901</v>
      </c>
      <c r="J979" s="63">
        <v>45231</v>
      </c>
      <c r="K979" s="382">
        <v>351</v>
      </c>
      <c r="L979" s="182" t="s">
        <v>48</v>
      </c>
    </row>
    <row r="980" spans="1:12" ht="38.25" x14ac:dyDescent="0.2">
      <c r="A980" s="3">
        <v>50</v>
      </c>
      <c r="B980" s="176">
        <v>3201</v>
      </c>
      <c r="C980" s="187" t="s">
        <v>109</v>
      </c>
      <c r="D980" s="179">
        <v>3</v>
      </c>
      <c r="E980" s="179" t="s">
        <v>44</v>
      </c>
      <c r="F980" s="179" t="s">
        <v>39</v>
      </c>
      <c r="G980" s="179">
        <v>43211706</v>
      </c>
      <c r="H980" s="49">
        <v>15000</v>
      </c>
      <c r="I980" s="179" t="s">
        <v>1901</v>
      </c>
      <c r="J980" s="63">
        <v>45231</v>
      </c>
      <c r="K980" s="382">
        <v>351</v>
      </c>
      <c r="L980" s="182" t="s">
        <v>48</v>
      </c>
    </row>
    <row r="981" spans="1:12" ht="38.25" x14ac:dyDescent="0.2">
      <c r="A981" s="3">
        <v>51</v>
      </c>
      <c r="B981" s="176">
        <v>3201</v>
      </c>
      <c r="C981" s="187" t="s">
        <v>89</v>
      </c>
      <c r="D981" s="179">
        <v>3</v>
      </c>
      <c r="E981" s="179" t="s">
        <v>44</v>
      </c>
      <c r="F981" s="179" t="s">
        <v>39</v>
      </c>
      <c r="G981" s="179">
        <v>43211708</v>
      </c>
      <c r="H981" s="49">
        <v>10000</v>
      </c>
      <c r="I981" s="179" t="s">
        <v>1901</v>
      </c>
      <c r="J981" s="63">
        <v>45231</v>
      </c>
      <c r="K981" s="382">
        <v>351</v>
      </c>
      <c r="L981" s="182" t="s">
        <v>48</v>
      </c>
    </row>
    <row r="982" spans="1:12" ht="38.25" x14ac:dyDescent="0.2">
      <c r="A982" s="3">
        <v>103</v>
      </c>
      <c r="B982" s="179">
        <v>2030</v>
      </c>
      <c r="C982" s="187" t="s">
        <v>108</v>
      </c>
      <c r="D982" s="179">
        <v>10</v>
      </c>
      <c r="E982" s="179" t="s">
        <v>44</v>
      </c>
      <c r="F982" s="179" t="s">
        <v>39</v>
      </c>
      <c r="G982" s="179">
        <v>43211802</v>
      </c>
      <c r="H982" s="49">
        <v>30850</v>
      </c>
      <c r="I982" s="179" t="s">
        <v>1901</v>
      </c>
      <c r="J982" s="63">
        <v>44927</v>
      </c>
      <c r="K982" s="382">
        <v>351</v>
      </c>
      <c r="L982" s="182" t="s">
        <v>48</v>
      </c>
    </row>
    <row r="983" spans="1:12" ht="38.25" x14ac:dyDescent="0.2">
      <c r="A983" s="3">
        <v>104</v>
      </c>
      <c r="B983" s="179">
        <v>2030</v>
      </c>
      <c r="C983" s="187" t="s">
        <v>109</v>
      </c>
      <c r="D983" s="179">
        <v>5</v>
      </c>
      <c r="E983" s="179" t="s">
        <v>44</v>
      </c>
      <c r="F983" s="179" t="s">
        <v>39</v>
      </c>
      <c r="G983" s="179">
        <v>43211706</v>
      </c>
      <c r="H983" s="49">
        <v>18665</v>
      </c>
      <c r="I983" s="179" t="s">
        <v>1901</v>
      </c>
      <c r="J983" s="63">
        <v>45078</v>
      </c>
      <c r="K983" s="382">
        <v>351</v>
      </c>
      <c r="L983" s="182" t="s">
        <v>48</v>
      </c>
    </row>
    <row r="984" spans="1:12" ht="38.25" x14ac:dyDescent="0.2">
      <c r="A984" s="3">
        <v>105</v>
      </c>
      <c r="B984" s="179">
        <v>2030</v>
      </c>
      <c r="C984" s="187" t="s">
        <v>89</v>
      </c>
      <c r="D984" s="179">
        <v>4</v>
      </c>
      <c r="E984" s="179" t="s">
        <v>44</v>
      </c>
      <c r="F984" s="179" t="s">
        <v>39</v>
      </c>
      <c r="G984" s="179">
        <v>43211708</v>
      </c>
      <c r="H984" s="49">
        <v>11500</v>
      </c>
      <c r="I984" s="179" t="s">
        <v>1901</v>
      </c>
      <c r="J984" s="63">
        <v>45078</v>
      </c>
      <c r="K984" s="382">
        <v>351</v>
      </c>
      <c r="L984" s="182" t="s">
        <v>48</v>
      </c>
    </row>
    <row r="985" spans="1:12" ht="38.25" x14ac:dyDescent="0.2">
      <c r="A985" s="3">
        <v>106</v>
      </c>
      <c r="B985" s="179">
        <v>2030</v>
      </c>
      <c r="C985" s="187" t="s">
        <v>191</v>
      </c>
      <c r="D985" s="179">
        <v>2</v>
      </c>
      <c r="E985" s="179" t="s">
        <v>44</v>
      </c>
      <c r="F985" s="179" t="s">
        <v>39</v>
      </c>
      <c r="G985" s="179">
        <v>54101507</v>
      </c>
      <c r="H985" s="49">
        <v>39735</v>
      </c>
      <c r="I985" s="179" t="s">
        <v>1901</v>
      </c>
      <c r="J985" s="63">
        <v>44986</v>
      </c>
      <c r="K985" s="382">
        <v>351</v>
      </c>
      <c r="L985" s="182" t="s">
        <v>48</v>
      </c>
    </row>
    <row r="986" spans="1:12" ht="38.25" x14ac:dyDescent="0.2">
      <c r="A986" s="3">
        <v>107</v>
      </c>
      <c r="B986" s="179">
        <v>2030</v>
      </c>
      <c r="C986" s="187" t="s">
        <v>192</v>
      </c>
      <c r="D986" s="179">
        <v>2</v>
      </c>
      <c r="E986" s="179" t="s">
        <v>44</v>
      </c>
      <c r="F986" s="179" t="s">
        <v>39</v>
      </c>
      <c r="G986" s="179">
        <v>43191609</v>
      </c>
      <c r="H986" s="49">
        <v>50190</v>
      </c>
      <c r="I986" s="179" t="s">
        <v>1901</v>
      </c>
      <c r="J986" s="63">
        <v>45078</v>
      </c>
      <c r="K986" s="382">
        <v>351</v>
      </c>
      <c r="L986" s="182" t="s">
        <v>48</v>
      </c>
    </row>
    <row r="987" spans="1:12" ht="76.5" x14ac:dyDescent="0.2">
      <c r="A987" s="3">
        <v>129</v>
      </c>
      <c r="B987" s="176">
        <v>3240</v>
      </c>
      <c r="C987" s="177" t="s">
        <v>230</v>
      </c>
      <c r="D987" s="176">
        <v>9</v>
      </c>
      <c r="E987" s="179" t="s">
        <v>44</v>
      </c>
      <c r="F987" s="179" t="s">
        <v>39</v>
      </c>
      <c r="G987" s="382" t="s">
        <v>231</v>
      </c>
      <c r="H987" s="57">
        <v>297000</v>
      </c>
      <c r="I987" s="179" t="s">
        <v>1901</v>
      </c>
      <c r="J987" s="63">
        <v>45231</v>
      </c>
      <c r="K987" s="382">
        <v>351</v>
      </c>
      <c r="L987" s="180" t="s">
        <v>232</v>
      </c>
    </row>
    <row r="988" spans="1:12" ht="76.5" x14ac:dyDescent="0.2">
      <c r="A988" s="3">
        <v>130</v>
      </c>
      <c r="B988" s="176">
        <v>3240</v>
      </c>
      <c r="C988" s="177" t="s">
        <v>233</v>
      </c>
      <c r="D988" s="176">
        <v>1</v>
      </c>
      <c r="E988" s="176" t="s">
        <v>44</v>
      </c>
      <c r="F988" s="176" t="s">
        <v>39</v>
      </c>
      <c r="G988" s="382" t="s">
        <v>234</v>
      </c>
      <c r="H988" s="57">
        <v>17010</v>
      </c>
      <c r="I988" s="179" t="s">
        <v>1901</v>
      </c>
      <c r="J988" s="63">
        <v>45231</v>
      </c>
      <c r="K988" s="382">
        <v>351</v>
      </c>
      <c r="L988" s="180" t="s">
        <v>232</v>
      </c>
    </row>
    <row r="989" spans="1:12" ht="76.5" x14ac:dyDescent="0.2">
      <c r="A989" s="3">
        <v>131</v>
      </c>
      <c r="B989" s="176">
        <v>3240</v>
      </c>
      <c r="C989" s="177" t="s">
        <v>235</v>
      </c>
      <c r="D989" s="176">
        <v>9</v>
      </c>
      <c r="E989" s="179" t="s">
        <v>44</v>
      </c>
      <c r="F989" s="179" t="s">
        <v>39</v>
      </c>
      <c r="G989" s="382" t="s">
        <v>236</v>
      </c>
      <c r="H989" s="57">
        <v>126000</v>
      </c>
      <c r="I989" s="179" t="s">
        <v>1901</v>
      </c>
      <c r="J989" s="63">
        <v>45231</v>
      </c>
      <c r="K989" s="382">
        <v>351</v>
      </c>
      <c r="L989" s="180" t="s">
        <v>232</v>
      </c>
    </row>
    <row r="990" spans="1:12" ht="76.5" x14ac:dyDescent="0.2">
      <c r="A990" s="3">
        <v>132</v>
      </c>
      <c r="B990" s="176">
        <v>3240</v>
      </c>
      <c r="C990" s="177" t="s">
        <v>237</v>
      </c>
      <c r="D990" s="176">
        <v>17</v>
      </c>
      <c r="E990" s="179" t="s">
        <v>44</v>
      </c>
      <c r="F990" s="179" t="s">
        <v>39</v>
      </c>
      <c r="G990" s="382" t="s">
        <v>238</v>
      </c>
      <c r="H990" s="57">
        <v>136000</v>
      </c>
      <c r="I990" s="179" t="s">
        <v>1901</v>
      </c>
      <c r="J990" s="63">
        <v>45231</v>
      </c>
      <c r="K990" s="382">
        <v>351</v>
      </c>
      <c r="L990" s="180" t="s">
        <v>232</v>
      </c>
    </row>
    <row r="991" spans="1:12" ht="76.5" x14ac:dyDescent="0.2">
      <c r="A991" s="3">
        <v>133</v>
      </c>
      <c r="B991" s="176">
        <v>3240</v>
      </c>
      <c r="C991" s="177" t="s">
        <v>239</v>
      </c>
      <c r="D991" s="176">
        <v>13</v>
      </c>
      <c r="E991" s="179" t="s">
        <v>44</v>
      </c>
      <c r="F991" s="179" t="s">
        <v>39</v>
      </c>
      <c r="G991" s="382">
        <v>54101507</v>
      </c>
      <c r="H991" s="57">
        <v>286000</v>
      </c>
      <c r="I991" s="179" t="s">
        <v>1901</v>
      </c>
      <c r="J991" s="63">
        <v>45231</v>
      </c>
      <c r="K991" s="382">
        <v>351</v>
      </c>
      <c r="L991" s="180" t="s">
        <v>232</v>
      </c>
    </row>
    <row r="992" spans="1:12" ht="76.5" x14ac:dyDescent="0.2">
      <c r="A992" s="3">
        <v>134</v>
      </c>
      <c r="B992" s="176">
        <v>3240</v>
      </c>
      <c r="C992" s="177" t="s">
        <v>240</v>
      </c>
      <c r="D992" s="176">
        <v>8</v>
      </c>
      <c r="E992" s="179" t="s">
        <v>44</v>
      </c>
      <c r="F992" s="179" t="s">
        <v>39</v>
      </c>
      <c r="G992" s="61" t="s">
        <v>241</v>
      </c>
      <c r="H992" s="57">
        <v>232000</v>
      </c>
      <c r="I992" s="179" t="s">
        <v>1901</v>
      </c>
      <c r="J992" s="63">
        <v>45231</v>
      </c>
      <c r="K992" s="382">
        <v>351</v>
      </c>
      <c r="L992" s="180" t="s">
        <v>232</v>
      </c>
    </row>
    <row r="993" spans="1:12" ht="25.5" x14ac:dyDescent="0.2">
      <c r="A993" s="3">
        <v>135</v>
      </c>
      <c r="B993" s="176">
        <v>3240</v>
      </c>
      <c r="C993" s="177" t="s">
        <v>242</v>
      </c>
      <c r="D993" s="176">
        <v>4</v>
      </c>
      <c r="E993" s="179" t="s">
        <v>44</v>
      </c>
      <c r="F993" s="179" t="s">
        <v>39</v>
      </c>
      <c r="G993" s="61" t="s">
        <v>243</v>
      </c>
      <c r="H993" s="57">
        <v>196000</v>
      </c>
      <c r="I993" s="179" t="s">
        <v>1901</v>
      </c>
      <c r="J993" s="63">
        <v>45231</v>
      </c>
      <c r="K993" s="382">
        <v>351</v>
      </c>
      <c r="L993" s="180" t="s">
        <v>244</v>
      </c>
    </row>
    <row r="994" spans="1:12" x14ac:dyDescent="0.2">
      <c r="A994" s="3">
        <v>655</v>
      </c>
      <c r="B994" s="179">
        <v>3220</v>
      </c>
      <c r="C994" s="187" t="s">
        <v>109</v>
      </c>
      <c r="D994" s="3">
        <v>4</v>
      </c>
      <c r="E994" s="194" t="s">
        <v>44</v>
      </c>
      <c r="F994" s="179" t="s">
        <v>39</v>
      </c>
      <c r="G994" s="179">
        <v>43211706</v>
      </c>
      <c r="H994" s="49">
        <v>52000</v>
      </c>
      <c r="I994" s="179" t="s">
        <v>1901</v>
      </c>
      <c r="J994" s="63">
        <v>45200</v>
      </c>
      <c r="K994" s="382">
        <v>351</v>
      </c>
      <c r="L994" s="182"/>
    </row>
    <row r="995" spans="1:12" x14ac:dyDescent="0.2">
      <c r="A995" s="3">
        <v>656</v>
      </c>
      <c r="B995" s="179">
        <v>3220</v>
      </c>
      <c r="C995" s="187" t="s">
        <v>851</v>
      </c>
      <c r="D995" s="3">
        <v>4</v>
      </c>
      <c r="E995" s="194" t="s">
        <v>44</v>
      </c>
      <c r="F995" s="179" t="s">
        <v>39</v>
      </c>
      <c r="G995" s="179">
        <v>43211802</v>
      </c>
      <c r="H995" s="49">
        <v>15000</v>
      </c>
      <c r="I995" s="179" t="s">
        <v>1901</v>
      </c>
      <c r="J995" s="63">
        <v>45200</v>
      </c>
      <c r="K995" s="382">
        <v>351</v>
      </c>
      <c r="L995" s="182"/>
    </row>
    <row r="996" spans="1:12" x14ac:dyDescent="0.2">
      <c r="A996" s="3">
        <v>657</v>
      </c>
      <c r="B996" s="179">
        <v>3220</v>
      </c>
      <c r="C996" s="187" t="s">
        <v>852</v>
      </c>
      <c r="D996" s="3">
        <v>4</v>
      </c>
      <c r="E996" s="194" t="s">
        <v>44</v>
      </c>
      <c r="F996" s="179" t="s">
        <v>39</v>
      </c>
      <c r="G996" s="179">
        <v>43211802</v>
      </c>
      <c r="H996" s="49">
        <v>13000</v>
      </c>
      <c r="I996" s="179" t="s">
        <v>1901</v>
      </c>
      <c r="J996" s="63">
        <v>45200</v>
      </c>
      <c r="K996" s="382">
        <v>351</v>
      </c>
      <c r="L996" s="182"/>
    </row>
    <row r="997" spans="1:12" ht="38.25" x14ac:dyDescent="0.2">
      <c r="A997" s="3">
        <v>1285</v>
      </c>
      <c r="B997" s="61">
        <v>3210</v>
      </c>
      <c r="C997" s="222" t="s">
        <v>1942</v>
      </c>
      <c r="D997" s="61">
        <v>5</v>
      </c>
      <c r="E997" s="194" t="s">
        <v>44</v>
      </c>
      <c r="F997" s="3" t="s">
        <v>39</v>
      </c>
      <c r="G997" s="61">
        <v>43201611</v>
      </c>
      <c r="H997" s="221">
        <v>80000</v>
      </c>
      <c r="I997" s="179" t="s">
        <v>1901</v>
      </c>
      <c r="J997" s="63">
        <v>44958</v>
      </c>
      <c r="K997" s="382">
        <v>351</v>
      </c>
      <c r="L997" s="180" t="s">
        <v>1709</v>
      </c>
    </row>
    <row r="998" spans="1:12" ht="38.25" x14ac:dyDescent="0.2">
      <c r="A998" s="3">
        <v>1286</v>
      </c>
      <c r="B998" s="61">
        <v>3210</v>
      </c>
      <c r="C998" s="222" t="s">
        <v>851</v>
      </c>
      <c r="D998" s="61">
        <v>10</v>
      </c>
      <c r="E998" s="194" t="s">
        <v>44</v>
      </c>
      <c r="F998" s="3" t="s">
        <v>39</v>
      </c>
      <c r="G998" s="179">
        <v>43211708</v>
      </c>
      <c r="H998" s="221">
        <v>80000</v>
      </c>
      <c r="I998" s="179" t="s">
        <v>1901</v>
      </c>
      <c r="J998" s="63">
        <v>44958</v>
      </c>
      <c r="K998" s="382">
        <v>351</v>
      </c>
      <c r="L998" s="180" t="s">
        <v>1709</v>
      </c>
    </row>
    <row r="999" spans="1:12" ht="38.25" x14ac:dyDescent="0.2">
      <c r="A999" s="3">
        <v>1287</v>
      </c>
      <c r="B999" s="61">
        <v>3210</v>
      </c>
      <c r="C999" s="222" t="s">
        <v>1943</v>
      </c>
      <c r="D999" s="61">
        <v>8</v>
      </c>
      <c r="E999" s="194" t="s">
        <v>44</v>
      </c>
      <c r="F999" s="3" t="s">
        <v>39</v>
      </c>
      <c r="G999" s="179">
        <v>54101507</v>
      </c>
      <c r="H999" s="221">
        <v>150000</v>
      </c>
      <c r="I999" s="179" t="s">
        <v>1901</v>
      </c>
      <c r="J999" s="63">
        <v>44958</v>
      </c>
      <c r="K999" s="382">
        <v>351</v>
      </c>
      <c r="L999" s="180" t="s">
        <v>1709</v>
      </c>
    </row>
    <row r="1000" spans="1:12" ht="38.25" x14ac:dyDescent="0.2">
      <c r="A1000" s="3">
        <v>1288</v>
      </c>
      <c r="B1000" s="61">
        <v>3210</v>
      </c>
      <c r="C1000" s="216" t="s">
        <v>50</v>
      </c>
      <c r="D1000" s="61">
        <v>8</v>
      </c>
      <c r="E1000" s="194" t="s">
        <v>44</v>
      </c>
      <c r="F1000" s="3" t="s">
        <v>39</v>
      </c>
      <c r="G1000" s="179">
        <v>43211708</v>
      </c>
      <c r="H1000" s="221">
        <v>80000</v>
      </c>
      <c r="I1000" s="179" t="s">
        <v>1901</v>
      </c>
      <c r="J1000" s="63">
        <v>44958</v>
      </c>
      <c r="K1000" s="382">
        <v>351</v>
      </c>
      <c r="L1000" s="180" t="s">
        <v>1709</v>
      </c>
    </row>
    <row r="1001" spans="1:12" x14ac:dyDescent="0.2">
      <c r="A1001" s="3">
        <v>1874</v>
      </c>
      <c r="B1001" s="188">
        <v>6110</v>
      </c>
      <c r="C1001" s="228" t="s">
        <v>2730</v>
      </c>
      <c r="D1001" s="188">
        <v>4</v>
      </c>
      <c r="E1001" s="188"/>
      <c r="F1001" s="188" t="s">
        <v>5795</v>
      </c>
      <c r="G1001" s="188">
        <v>43211802</v>
      </c>
      <c r="H1001" s="92">
        <v>30000</v>
      </c>
      <c r="I1001" s="179" t="s">
        <v>1901</v>
      </c>
      <c r="J1001" s="63">
        <v>44958</v>
      </c>
      <c r="K1001" s="382">
        <v>351</v>
      </c>
      <c r="L1001" s="231" t="s">
        <v>2720</v>
      </c>
    </row>
    <row r="1002" spans="1:12" x14ac:dyDescent="0.2">
      <c r="A1002" s="3">
        <v>1875</v>
      </c>
      <c r="B1002" s="188">
        <v>6110</v>
      </c>
      <c r="C1002" s="228" t="s">
        <v>2731</v>
      </c>
      <c r="D1002" s="188">
        <v>4</v>
      </c>
      <c r="E1002" s="188"/>
      <c r="F1002" s="188" t="s">
        <v>5795</v>
      </c>
      <c r="G1002" s="188">
        <v>52161512</v>
      </c>
      <c r="H1002" s="92">
        <v>30000</v>
      </c>
      <c r="I1002" s="179" t="s">
        <v>1901</v>
      </c>
      <c r="J1002" s="63">
        <v>44958</v>
      </c>
      <c r="K1002" s="382">
        <v>351</v>
      </c>
      <c r="L1002" s="231" t="s">
        <v>2720</v>
      </c>
    </row>
    <row r="1003" spans="1:12" x14ac:dyDescent="0.2">
      <c r="A1003" s="3">
        <v>1935</v>
      </c>
      <c r="B1003" s="188">
        <v>6120</v>
      </c>
      <c r="C1003" s="228" t="s">
        <v>2730</v>
      </c>
      <c r="D1003" s="188">
        <v>2</v>
      </c>
      <c r="E1003" s="188"/>
      <c r="F1003" s="188" t="s">
        <v>5795</v>
      </c>
      <c r="G1003" s="188">
        <v>43211802</v>
      </c>
      <c r="H1003" s="92">
        <v>15000</v>
      </c>
      <c r="I1003" s="179" t="s">
        <v>1901</v>
      </c>
      <c r="J1003" s="63">
        <v>45078</v>
      </c>
      <c r="K1003" s="382">
        <v>351</v>
      </c>
      <c r="L1003" s="231" t="s">
        <v>2720</v>
      </c>
    </row>
    <row r="1004" spans="1:12" x14ac:dyDescent="0.2">
      <c r="A1004" s="3">
        <v>2044</v>
      </c>
      <c r="B1004" s="188">
        <v>6311</v>
      </c>
      <c r="C1004" s="228" t="s">
        <v>2730</v>
      </c>
      <c r="D1004" s="188">
        <v>2</v>
      </c>
      <c r="E1004" s="188"/>
      <c r="F1004" s="188" t="s">
        <v>5795</v>
      </c>
      <c r="G1004" s="188">
        <v>43211802</v>
      </c>
      <c r="H1004" s="92">
        <v>15000</v>
      </c>
      <c r="I1004" s="179" t="s">
        <v>1901</v>
      </c>
      <c r="J1004" s="63">
        <v>44986</v>
      </c>
      <c r="K1004" s="382">
        <v>351</v>
      </c>
      <c r="L1004" s="231" t="s">
        <v>2720</v>
      </c>
    </row>
    <row r="1005" spans="1:12" ht="25.5" x14ac:dyDescent="0.2">
      <c r="A1005" s="3">
        <v>2295</v>
      </c>
      <c r="B1005" s="179">
        <v>6320</v>
      </c>
      <c r="C1005" s="230" t="s">
        <v>3108</v>
      </c>
      <c r="D1005" s="179">
        <v>1</v>
      </c>
      <c r="E1005" s="179"/>
      <c r="F1005" s="188" t="s">
        <v>5795</v>
      </c>
      <c r="G1005" s="3" t="s">
        <v>3109</v>
      </c>
      <c r="H1005" s="49">
        <v>22000</v>
      </c>
      <c r="I1005" s="179" t="s">
        <v>1901</v>
      </c>
      <c r="J1005" s="63">
        <v>45015</v>
      </c>
      <c r="K1005" s="382">
        <v>351</v>
      </c>
      <c r="L1005" s="231" t="s">
        <v>2860</v>
      </c>
    </row>
    <row r="1006" spans="1:12" ht="25.5" x14ac:dyDescent="0.2">
      <c r="A1006" s="3">
        <v>2379</v>
      </c>
      <c r="B1006" s="3">
        <v>7020</v>
      </c>
      <c r="C1006" s="230" t="s">
        <v>89</v>
      </c>
      <c r="D1006" s="3">
        <v>1</v>
      </c>
      <c r="E1006" s="3"/>
      <c r="F1006" s="188" t="s">
        <v>5795</v>
      </c>
      <c r="G1006" s="179">
        <v>43211708</v>
      </c>
      <c r="H1006" s="80">
        <v>6000</v>
      </c>
      <c r="I1006" s="179" t="s">
        <v>1901</v>
      </c>
      <c r="J1006" s="63">
        <v>45170</v>
      </c>
      <c r="K1006" s="208">
        <v>351</v>
      </c>
      <c r="L1006" s="231" t="s">
        <v>2860</v>
      </c>
    </row>
    <row r="1007" spans="1:12" ht="25.5" x14ac:dyDescent="0.2">
      <c r="A1007" s="3">
        <v>2380</v>
      </c>
      <c r="B1007" s="3">
        <v>7020</v>
      </c>
      <c r="C1007" s="230" t="s">
        <v>50</v>
      </c>
      <c r="D1007" s="3">
        <v>5</v>
      </c>
      <c r="E1007" s="3"/>
      <c r="F1007" s="188" t="s">
        <v>5795</v>
      </c>
      <c r="G1007" s="179">
        <v>43211802</v>
      </c>
      <c r="H1007" s="80">
        <v>45000</v>
      </c>
      <c r="I1007" s="179" t="s">
        <v>1901</v>
      </c>
      <c r="J1007" s="63">
        <v>45170</v>
      </c>
      <c r="K1007" s="208">
        <v>351</v>
      </c>
      <c r="L1007" s="231" t="s">
        <v>2860</v>
      </c>
    </row>
    <row r="1008" spans="1:12" ht="25.5" x14ac:dyDescent="0.2">
      <c r="A1008" s="3">
        <v>2447</v>
      </c>
      <c r="B1008" s="179">
        <v>6202</v>
      </c>
      <c r="C1008" s="172" t="s">
        <v>88</v>
      </c>
      <c r="D1008" s="59">
        <v>24</v>
      </c>
      <c r="E1008" s="108"/>
      <c r="F1008" s="188" t="s">
        <v>5795</v>
      </c>
      <c r="G1008" s="109" t="s">
        <v>3244</v>
      </c>
      <c r="H1008" s="80">
        <v>408000</v>
      </c>
      <c r="I1008" s="179" t="s">
        <v>1901</v>
      </c>
      <c r="J1008" s="63">
        <v>45078</v>
      </c>
      <c r="K1008" s="194">
        <v>351</v>
      </c>
      <c r="L1008" s="231" t="s">
        <v>2860</v>
      </c>
    </row>
    <row r="1009" spans="1:12" ht="25.5" x14ac:dyDescent="0.2">
      <c r="A1009" s="3">
        <v>2448</v>
      </c>
      <c r="B1009" s="179">
        <v>6202</v>
      </c>
      <c r="C1009" s="172" t="s">
        <v>3245</v>
      </c>
      <c r="D1009" s="106">
        <v>5</v>
      </c>
      <c r="E1009" s="107"/>
      <c r="F1009" s="188" t="s">
        <v>5795</v>
      </c>
      <c r="G1009" s="109" t="s">
        <v>3246</v>
      </c>
      <c r="H1009" s="80">
        <v>1265000</v>
      </c>
      <c r="I1009" s="179" t="s">
        <v>1901</v>
      </c>
      <c r="J1009" s="63">
        <v>45078</v>
      </c>
      <c r="K1009" s="194">
        <v>351</v>
      </c>
      <c r="L1009" s="231" t="s">
        <v>2860</v>
      </c>
    </row>
    <row r="1010" spans="1:12" ht="25.5" x14ac:dyDescent="0.2">
      <c r="A1010" s="3">
        <v>2449</v>
      </c>
      <c r="B1010" s="179">
        <v>6202</v>
      </c>
      <c r="C1010" s="172" t="s">
        <v>3245</v>
      </c>
      <c r="D1010" s="106">
        <v>3</v>
      </c>
      <c r="E1010" s="107"/>
      <c r="F1010" s="188" t="s">
        <v>5795</v>
      </c>
      <c r="G1010" s="3" t="s">
        <v>2887</v>
      </c>
      <c r="H1010" s="80">
        <v>630000</v>
      </c>
      <c r="I1010" s="179" t="s">
        <v>1901</v>
      </c>
      <c r="J1010" s="63">
        <v>45078</v>
      </c>
      <c r="K1010" s="194">
        <v>351</v>
      </c>
      <c r="L1010" s="231" t="s">
        <v>2860</v>
      </c>
    </row>
    <row r="1011" spans="1:12" ht="25.5" x14ac:dyDescent="0.2">
      <c r="A1011" s="3">
        <v>2450</v>
      </c>
      <c r="B1011" s="179">
        <v>6202</v>
      </c>
      <c r="C1011" s="172" t="s">
        <v>3245</v>
      </c>
      <c r="D1011" s="106">
        <v>3</v>
      </c>
      <c r="E1011" s="107"/>
      <c r="F1011" s="188" t="s">
        <v>5795</v>
      </c>
      <c r="G1011" s="109" t="s">
        <v>3246</v>
      </c>
      <c r="H1011" s="80">
        <v>216000</v>
      </c>
      <c r="I1011" s="179" t="s">
        <v>1901</v>
      </c>
      <c r="J1011" s="63">
        <v>45078</v>
      </c>
      <c r="K1011" s="194">
        <v>351</v>
      </c>
      <c r="L1011" s="231" t="s">
        <v>2860</v>
      </c>
    </row>
    <row r="1012" spans="1:12" ht="25.5" x14ac:dyDescent="0.2">
      <c r="A1012" s="3">
        <v>2451</v>
      </c>
      <c r="B1012" s="179">
        <v>6202</v>
      </c>
      <c r="C1012" s="172" t="s">
        <v>3245</v>
      </c>
      <c r="D1012" s="106">
        <v>4</v>
      </c>
      <c r="E1012" s="107"/>
      <c r="F1012" s="188" t="s">
        <v>5795</v>
      </c>
      <c r="G1012" s="3" t="s">
        <v>2887</v>
      </c>
      <c r="H1012" s="80">
        <v>180000</v>
      </c>
      <c r="I1012" s="179" t="s">
        <v>1901</v>
      </c>
      <c r="J1012" s="63">
        <v>45078</v>
      </c>
      <c r="K1012" s="194">
        <v>351</v>
      </c>
      <c r="L1012" s="231" t="s">
        <v>2860</v>
      </c>
    </row>
    <row r="1013" spans="1:12" ht="25.5" x14ac:dyDescent="0.2">
      <c r="A1013" s="3">
        <v>2452</v>
      </c>
      <c r="B1013" s="179">
        <v>6202</v>
      </c>
      <c r="C1013" s="172" t="s">
        <v>235</v>
      </c>
      <c r="D1013" s="106">
        <v>24</v>
      </c>
      <c r="E1013" s="107"/>
      <c r="F1013" s="188" t="s">
        <v>5795</v>
      </c>
      <c r="G1013" s="3" t="s">
        <v>3247</v>
      </c>
      <c r="H1013" s="80">
        <v>336000</v>
      </c>
      <c r="I1013" s="179" t="s">
        <v>1901</v>
      </c>
      <c r="J1013" s="63">
        <v>45078</v>
      </c>
      <c r="K1013" s="194">
        <v>351</v>
      </c>
      <c r="L1013" s="231" t="s">
        <v>2860</v>
      </c>
    </row>
    <row r="1014" spans="1:12" ht="25.5" x14ac:dyDescent="0.2">
      <c r="A1014" s="3">
        <v>2453</v>
      </c>
      <c r="B1014" s="179">
        <v>6202</v>
      </c>
      <c r="C1014" s="172" t="s">
        <v>3248</v>
      </c>
      <c r="D1014" s="106">
        <v>26</v>
      </c>
      <c r="E1014" s="107"/>
      <c r="F1014" s="188" t="s">
        <v>5795</v>
      </c>
      <c r="G1014" s="3" t="s">
        <v>3249</v>
      </c>
      <c r="H1014" s="80">
        <v>208000</v>
      </c>
      <c r="I1014" s="179" t="s">
        <v>1901</v>
      </c>
      <c r="J1014" s="63">
        <v>45078</v>
      </c>
      <c r="K1014" s="194">
        <v>351</v>
      </c>
      <c r="L1014" s="231" t="s">
        <v>2860</v>
      </c>
    </row>
    <row r="1015" spans="1:12" ht="51" x14ac:dyDescent="0.2">
      <c r="A1015" s="3">
        <v>2454</v>
      </c>
      <c r="B1015" s="179">
        <v>6202</v>
      </c>
      <c r="C1015" s="172" t="s">
        <v>240</v>
      </c>
      <c r="D1015" s="106">
        <v>10</v>
      </c>
      <c r="E1015" s="107"/>
      <c r="F1015" s="188" t="s">
        <v>5795</v>
      </c>
      <c r="G1015" s="109">
        <v>43201611</v>
      </c>
      <c r="H1015" s="80">
        <v>290000</v>
      </c>
      <c r="I1015" s="179" t="s">
        <v>1901</v>
      </c>
      <c r="J1015" s="63">
        <v>45078</v>
      </c>
      <c r="K1015" s="194">
        <v>351</v>
      </c>
      <c r="L1015" s="231" t="s">
        <v>2860</v>
      </c>
    </row>
    <row r="1016" spans="1:12" ht="25.5" x14ac:dyDescent="0.2">
      <c r="A1016" s="3">
        <v>2455</v>
      </c>
      <c r="B1016" s="179">
        <v>6202</v>
      </c>
      <c r="C1016" s="172" t="s">
        <v>3250</v>
      </c>
      <c r="D1016" s="106">
        <v>10</v>
      </c>
      <c r="E1016" s="107"/>
      <c r="F1016" s="188" t="s">
        <v>5795</v>
      </c>
      <c r="G1016" s="109">
        <v>52161699</v>
      </c>
      <c r="H1016" s="80">
        <v>195000</v>
      </c>
      <c r="I1016" s="179" t="s">
        <v>1901</v>
      </c>
      <c r="J1016" s="63">
        <v>45078</v>
      </c>
      <c r="K1016" s="194">
        <v>351</v>
      </c>
      <c r="L1016" s="231" t="s">
        <v>2860</v>
      </c>
    </row>
    <row r="1017" spans="1:12" ht="25.5" x14ac:dyDescent="0.2">
      <c r="A1017" s="3">
        <v>2456</v>
      </c>
      <c r="B1017" s="179">
        <v>6202</v>
      </c>
      <c r="C1017" s="172" t="s">
        <v>3251</v>
      </c>
      <c r="D1017" s="106">
        <v>10</v>
      </c>
      <c r="E1017" s="107"/>
      <c r="F1017" s="188" t="s">
        <v>5795</v>
      </c>
      <c r="G1017" s="109" t="s">
        <v>3252</v>
      </c>
      <c r="H1017" s="80">
        <v>220000</v>
      </c>
      <c r="I1017" s="179" t="s">
        <v>1901</v>
      </c>
      <c r="J1017" s="63">
        <v>45078</v>
      </c>
      <c r="K1017" s="194">
        <v>351</v>
      </c>
      <c r="L1017" s="231" t="s">
        <v>2860</v>
      </c>
    </row>
    <row r="1018" spans="1:12" ht="25.5" x14ac:dyDescent="0.2">
      <c r="A1018" s="3">
        <v>2457</v>
      </c>
      <c r="B1018" s="179">
        <v>6202</v>
      </c>
      <c r="C1018" s="172" t="s">
        <v>3253</v>
      </c>
      <c r="D1018" s="106">
        <v>12</v>
      </c>
      <c r="E1018" s="107"/>
      <c r="F1018" s="188" t="s">
        <v>5795</v>
      </c>
      <c r="G1018" s="109" t="s">
        <v>3254</v>
      </c>
      <c r="H1018" s="80">
        <v>204000</v>
      </c>
      <c r="I1018" s="179" t="s">
        <v>1901</v>
      </c>
      <c r="J1018" s="63">
        <v>45078</v>
      </c>
      <c r="K1018" s="194">
        <v>351</v>
      </c>
      <c r="L1018" s="231" t="s">
        <v>2860</v>
      </c>
    </row>
    <row r="1019" spans="1:12" ht="114.75" x14ac:dyDescent="0.2">
      <c r="A1019" s="3">
        <v>2474</v>
      </c>
      <c r="B1019" s="3">
        <v>7301</v>
      </c>
      <c r="C1019" s="462" t="s">
        <v>3285</v>
      </c>
      <c r="D1019" s="3">
        <v>7</v>
      </c>
      <c r="E1019" s="3"/>
      <c r="F1019" s="188" t="s">
        <v>5795</v>
      </c>
      <c r="G1019" s="463" t="s">
        <v>3286</v>
      </c>
      <c r="H1019" s="100">
        <v>80000</v>
      </c>
      <c r="I1019" s="179" t="s">
        <v>1901</v>
      </c>
      <c r="J1019" s="63">
        <v>45078</v>
      </c>
      <c r="K1019" s="3">
        <v>351</v>
      </c>
      <c r="L1019" s="464" t="s">
        <v>3287</v>
      </c>
    </row>
    <row r="1020" spans="1:12" ht="38.25" x14ac:dyDescent="0.2">
      <c r="A1020" s="3">
        <v>2621</v>
      </c>
      <c r="B1020" s="179">
        <v>7500</v>
      </c>
      <c r="C1020" s="187" t="s">
        <v>3484</v>
      </c>
      <c r="D1020" s="179">
        <v>3</v>
      </c>
      <c r="E1020" s="179"/>
      <c r="F1020" s="179" t="s">
        <v>39</v>
      </c>
      <c r="G1020" s="179">
        <v>43211724</v>
      </c>
      <c r="H1020" s="262">
        <v>15500</v>
      </c>
      <c r="I1020" s="179" t="s">
        <v>1901</v>
      </c>
      <c r="J1020" s="63">
        <v>45231</v>
      </c>
      <c r="K1020" s="382">
        <v>351</v>
      </c>
      <c r="L1020" s="264" t="s">
        <v>3485</v>
      </c>
    </row>
    <row r="1021" spans="1:12" ht="25.5" x14ac:dyDescent="0.2">
      <c r="A1021" s="3">
        <v>2622</v>
      </c>
      <c r="B1021" s="179">
        <v>2011</v>
      </c>
      <c r="C1021" s="187" t="s">
        <v>3486</v>
      </c>
      <c r="D1021" s="179">
        <v>16</v>
      </c>
      <c r="E1021" s="179"/>
      <c r="F1021" s="179" t="s">
        <v>39</v>
      </c>
      <c r="G1021" s="265" t="s">
        <v>3487</v>
      </c>
      <c r="H1021" s="115">
        <v>100000</v>
      </c>
      <c r="I1021" s="179" t="s">
        <v>1901</v>
      </c>
      <c r="J1021" s="63" t="s">
        <v>3479</v>
      </c>
      <c r="K1021" s="382">
        <v>351</v>
      </c>
      <c r="L1021" s="264" t="s">
        <v>3488</v>
      </c>
    </row>
    <row r="1022" spans="1:12" ht="127.5" x14ac:dyDescent="0.2">
      <c r="A1022" s="3">
        <v>2714</v>
      </c>
      <c r="B1022" s="40">
        <v>2502</v>
      </c>
      <c r="C1022" s="120" t="s">
        <v>3758</v>
      </c>
      <c r="D1022" s="40">
        <v>8</v>
      </c>
      <c r="E1022" s="116"/>
      <c r="F1022" s="116" t="s">
        <v>34</v>
      </c>
      <c r="G1022" s="40" t="s">
        <v>3759</v>
      </c>
      <c r="H1022" s="124">
        <v>275000</v>
      </c>
      <c r="I1022" s="40" t="s">
        <v>1901</v>
      </c>
      <c r="J1022" s="63">
        <v>45017</v>
      </c>
      <c r="K1022" s="211">
        <v>351</v>
      </c>
      <c r="L1022" s="123" t="s">
        <v>3760</v>
      </c>
    </row>
    <row r="1023" spans="1:12" ht="25.5" x14ac:dyDescent="0.2">
      <c r="A1023" s="3">
        <v>3167</v>
      </c>
      <c r="B1023" s="188">
        <v>2801</v>
      </c>
      <c r="C1023" s="224" t="s">
        <v>4715</v>
      </c>
      <c r="D1023" s="188">
        <v>3</v>
      </c>
      <c r="E1023" s="188"/>
      <c r="F1023" s="188" t="s">
        <v>39</v>
      </c>
      <c r="G1023" s="457">
        <v>4411</v>
      </c>
      <c r="H1023" s="458">
        <v>15500</v>
      </c>
      <c r="I1023" s="211" t="s">
        <v>1901</v>
      </c>
      <c r="J1023" s="63" t="s">
        <v>4714</v>
      </c>
      <c r="K1023" s="211">
        <v>351</v>
      </c>
      <c r="L1023" s="283"/>
    </row>
    <row r="1024" spans="1:12" ht="25.5" x14ac:dyDescent="0.2">
      <c r="A1024" s="3">
        <v>3271</v>
      </c>
      <c r="B1024" s="211">
        <v>2820</v>
      </c>
      <c r="C1024" s="275" t="s">
        <v>4833</v>
      </c>
      <c r="D1024" s="211">
        <v>3</v>
      </c>
      <c r="E1024" s="188"/>
      <c r="F1024" s="188" t="s">
        <v>5814</v>
      </c>
      <c r="G1024" s="211">
        <v>81112099</v>
      </c>
      <c r="H1024" s="276">
        <v>135000</v>
      </c>
      <c r="I1024" s="211" t="s">
        <v>1901</v>
      </c>
      <c r="J1024" s="63">
        <v>44958</v>
      </c>
      <c r="K1024" s="188">
        <v>351</v>
      </c>
      <c r="L1024" s="275"/>
    </row>
    <row r="1025" spans="1:12" ht="25.5" x14ac:dyDescent="0.2">
      <c r="A1025" s="3">
        <v>3278</v>
      </c>
      <c r="B1025" s="146">
        <v>2810</v>
      </c>
      <c r="C1025" s="158" t="s">
        <v>4852</v>
      </c>
      <c r="D1025" s="146">
        <v>3</v>
      </c>
      <c r="E1025" s="146"/>
      <c r="F1025" s="146" t="s">
        <v>4510</v>
      </c>
      <c r="G1025" s="146">
        <v>81112099</v>
      </c>
      <c r="H1025" s="459">
        <v>120000</v>
      </c>
      <c r="I1025" s="460" t="s">
        <v>4853</v>
      </c>
      <c r="J1025" s="63">
        <v>43496</v>
      </c>
      <c r="K1025" s="146">
        <v>351</v>
      </c>
      <c r="L1025" s="158" t="s">
        <v>4854</v>
      </c>
    </row>
    <row r="1026" spans="1:12" ht="25.5" x14ac:dyDescent="0.2">
      <c r="A1026" s="3">
        <v>3280</v>
      </c>
      <c r="B1026" s="146">
        <v>2810</v>
      </c>
      <c r="C1026" s="158" t="s">
        <v>4855</v>
      </c>
      <c r="D1026" s="146">
        <v>3</v>
      </c>
      <c r="E1026" s="146"/>
      <c r="F1026" s="146" t="s">
        <v>4510</v>
      </c>
      <c r="G1026" s="146">
        <v>43191609</v>
      </c>
      <c r="H1026" s="459">
        <v>75000</v>
      </c>
      <c r="I1026" s="168" t="s">
        <v>1901</v>
      </c>
      <c r="J1026" s="63">
        <v>43616</v>
      </c>
      <c r="K1026" s="164">
        <v>351</v>
      </c>
      <c r="L1026" s="158" t="s">
        <v>4854</v>
      </c>
    </row>
    <row r="1027" spans="1:12" ht="38.25" x14ac:dyDescent="0.2">
      <c r="A1027" s="3">
        <v>3299</v>
      </c>
      <c r="B1027" s="211">
        <v>2830</v>
      </c>
      <c r="C1027" s="41" t="s">
        <v>4887</v>
      </c>
      <c r="D1027" s="211">
        <v>5</v>
      </c>
      <c r="E1027" s="211"/>
      <c r="F1027" s="211" t="s">
        <v>4510</v>
      </c>
      <c r="G1027" s="211">
        <v>43191609</v>
      </c>
      <c r="H1027" s="276">
        <v>120000</v>
      </c>
      <c r="I1027" s="131" t="s">
        <v>1901</v>
      </c>
      <c r="J1027" s="63">
        <v>45017</v>
      </c>
      <c r="K1027" s="131">
        <v>351</v>
      </c>
      <c r="L1027" s="275" t="s">
        <v>4888</v>
      </c>
    </row>
    <row r="1028" spans="1:12" ht="25.5" x14ac:dyDescent="0.2">
      <c r="A1028" s="3">
        <v>3336</v>
      </c>
      <c r="B1028" s="211">
        <v>2830</v>
      </c>
      <c r="C1028" s="41" t="s">
        <v>4952</v>
      </c>
      <c r="D1028" s="211">
        <v>4</v>
      </c>
      <c r="E1028" s="211"/>
      <c r="F1028" s="211" t="s">
        <v>4510</v>
      </c>
      <c r="G1028" s="211">
        <v>81112099</v>
      </c>
      <c r="H1028" s="461">
        <v>155900</v>
      </c>
      <c r="I1028" s="131" t="s">
        <v>1901</v>
      </c>
      <c r="J1028" s="63">
        <v>45017</v>
      </c>
      <c r="K1028" s="211">
        <v>351</v>
      </c>
      <c r="L1028" s="275" t="s">
        <v>4953</v>
      </c>
    </row>
    <row r="1029" spans="1:12" ht="25.5" x14ac:dyDescent="0.2">
      <c r="A1029" s="3">
        <v>3341</v>
      </c>
      <c r="B1029" s="211">
        <v>2834</v>
      </c>
      <c r="C1029" s="282" t="s">
        <v>4965</v>
      </c>
      <c r="D1029" s="131">
        <v>2</v>
      </c>
      <c r="E1029" s="131"/>
      <c r="F1029" s="211" t="s">
        <v>4510</v>
      </c>
      <c r="G1029" s="211">
        <v>81112099</v>
      </c>
      <c r="H1029" s="461">
        <v>108150</v>
      </c>
      <c r="I1029" s="131" t="s">
        <v>1901</v>
      </c>
      <c r="J1029" s="63">
        <v>44986</v>
      </c>
      <c r="K1029" s="196">
        <v>351</v>
      </c>
      <c r="L1029" s="275" t="s">
        <v>4964</v>
      </c>
    </row>
    <row r="1030" spans="1:12" ht="25.5" x14ac:dyDescent="0.2">
      <c r="A1030" s="3">
        <v>3349</v>
      </c>
      <c r="B1030" s="188">
        <v>2833</v>
      </c>
      <c r="C1030" s="224" t="s">
        <v>4981</v>
      </c>
      <c r="D1030" s="188" t="s">
        <v>4982</v>
      </c>
      <c r="E1030" s="188"/>
      <c r="F1030" s="188" t="s">
        <v>4510</v>
      </c>
      <c r="G1030" s="188">
        <v>81112099</v>
      </c>
      <c r="H1030" s="458">
        <v>80000</v>
      </c>
      <c r="I1030" s="188" t="s">
        <v>693</v>
      </c>
      <c r="J1030" s="63">
        <v>45108</v>
      </c>
      <c r="K1030" s="211">
        <v>351</v>
      </c>
      <c r="L1030" s="283"/>
    </row>
    <row r="1031" spans="1:12" ht="63.75" x14ac:dyDescent="0.2">
      <c r="A1031" s="3">
        <v>3356</v>
      </c>
      <c r="B1031" s="188">
        <v>2822</v>
      </c>
      <c r="C1031" s="224" t="s">
        <v>3251</v>
      </c>
      <c r="D1031" s="188">
        <v>5</v>
      </c>
      <c r="E1031" s="188"/>
      <c r="F1031" s="188" t="s">
        <v>4510</v>
      </c>
      <c r="G1031" s="286" t="s">
        <v>5001</v>
      </c>
      <c r="H1031" s="458">
        <v>110000</v>
      </c>
      <c r="I1031" s="188" t="s">
        <v>1901</v>
      </c>
      <c r="J1031" s="63">
        <v>45017</v>
      </c>
      <c r="K1031" s="211">
        <v>351</v>
      </c>
      <c r="L1031" s="283" t="s">
        <v>5002</v>
      </c>
    </row>
    <row r="1032" spans="1:12" ht="51" x14ac:dyDescent="0.2">
      <c r="A1032" s="3">
        <v>3357</v>
      </c>
      <c r="B1032" s="188">
        <v>2822</v>
      </c>
      <c r="C1032" s="224" t="s">
        <v>5003</v>
      </c>
      <c r="D1032" s="188">
        <v>5</v>
      </c>
      <c r="E1032" s="188"/>
      <c r="F1032" s="188" t="s">
        <v>4510</v>
      </c>
      <c r="G1032" s="286" t="s">
        <v>5004</v>
      </c>
      <c r="H1032" s="458">
        <v>105000</v>
      </c>
      <c r="I1032" s="188" t="s">
        <v>1901</v>
      </c>
      <c r="J1032" s="63">
        <v>45017</v>
      </c>
      <c r="K1032" s="211">
        <v>351</v>
      </c>
      <c r="L1032" s="283" t="s">
        <v>5005</v>
      </c>
    </row>
    <row r="1033" spans="1:12" x14ac:dyDescent="0.2">
      <c r="H1033" s="357">
        <f>SUM(H973:H1032)</f>
        <v>7911990</v>
      </c>
    </row>
    <row r="1034" spans="1:12" ht="38.25" x14ac:dyDescent="0.2">
      <c r="A1034" s="3">
        <v>2485</v>
      </c>
      <c r="B1034" s="258">
        <v>6030</v>
      </c>
      <c r="C1034" s="234" t="s">
        <v>3308</v>
      </c>
      <c r="D1034" s="258">
        <v>1</v>
      </c>
      <c r="E1034" s="258"/>
      <c r="F1034" s="258" t="s">
        <v>5795</v>
      </c>
      <c r="G1034" s="258">
        <v>15101502</v>
      </c>
      <c r="H1034" s="358">
        <v>7702.8201427230424</v>
      </c>
      <c r="I1034" s="188" t="s">
        <v>306</v>
      </c>
      <c r="J1034" s="63">
        <v>45078</v>
      </c>
      <c r="K1034" s="258">
        <v>277</v>
      </c>
      <c r="L1034" s="234" t="s">
        <v>3293</v>
      </c>
    </row>
    <row r="1036" spans="1:12" ht="51" x14ac:dyDescent="0.2">
      <c r="A1036" s="384">
        <v>2838</v>
      </c>
      <c r="B1036" s="385">
        <v>2502</v>
      </c>
      <c r="C1036" s="386" t="s">
        <v>4075</v>
      </c>
      <c r="D1036" s="385">
        <v>4</v>
      </c>
      <c r="E1036" s="385"/>
      <c r="F1036" s="385" t="s">
        <v>3960</v>
      </c>
      <c r="G1036" s="385">
        <v>15101603</v>
      </c>
      <c r="H1036" s="387">
        <v>100000</v>
      </c>
      <c r="I1036" s="385" t="s">
        <v>3958</v>
      </c>
      <c r="J1036" s="388">
        <v>45200</v>
      </c>
      <c r="K1036" s="389">
        <v>369</v>
      </c>
      <c r="L1036" s="390" t="s">
        <v>4076</v>
      </c>
    </row>
    <row r="1037" spans="1:12" ht="38.25" x14ac:dyDescent="0.2">
      <c r="A1037" s="384">
        <v>2840</v>
      </c>
      <c r="B1037" s="385">
        <v>2502</v>
      </c>
      <c r="C1037" s="386" t="s">
        <v>4080</v>
      </c>
      <c r="D1037" s="385" t="s">
        <v>4078</v>
      </c>
      <c r="E1037" s="385"/>
      <c r="F1037" s="385" t="s">
        <v>3960</v>
      </c>
      <c r="G1037" s="385">
        <v>15101605</v>
      </c>
      <c r="H1037" s="387">
        <v>100000</v>
      </c>
      <c r="I1037" s="385" t="s">
        <v>3958</v>
      </c>
      <c r="J1037" s="388">
        <v>45200</v>
      </c>
      <c r="K1037" s="389">
        <v>369</v>
      </c>
      <c r="L1037" s="390" t="s">
        <v>4081</v>
      </c>
    </row>
    <row r="1039" spans="1:12" ht="25.5" x14ac:dyDescent="0.2">
      <c r="A1039" s="3">
        <v>2084</v>
      </c>
      <c r="B1039" s="179">
        <v>6226</v>
      </c>
      <c r="C1039" s="228" t="s">
        <v>2864</v>
      </c>
      <c r="D1039" s="179">
        <v>12</v>
      </c>
      <c r="E1039" s="179"/>
      <c r="F1039" s="179" t="s">
        <v>5795</v>
      </c>
      <c r="G1039" s="3">
        <v>15121501</v>
      </c>
      <c r="H1039" s="49">
        <v>100000</v>
      </c>
      <c r="I1039" s="188" t="s">
        <v>4710</v>
      </c>
      <c r="J1039" s="63">
        <v>45017</v>
      </c>
      <c r="K1039" s="382">
        <v>269</v>
      </c>
      <c r="L1039" s="231" t="s">
        <v>2860</v>
      </c>
    </row>
    <row r="1040" spans="1:12" ht="25.5" x14ac:dyDescent="0.2">
      <c r="A1040" s="3">
        <v>2191</v>
      </c>
      <c r="B1040" s="179">
        <v>6320</v>
      </c>
      <c r="C1040" s="230" t="s">
        <v>2990</v>
      </c>
      <c r="D1040" s="179">
        <v>1</v>
      </c>
      <c r="E1040" s="179"/>
      <c r="F1040" s="179" t="s">
        <v>5795</v>
      </c>
      <c r="G1040" s="59">
        <v>15121501</v>
      </c>
      <c r="H1040" s="49">
        <v>36000</v>
      </c>
      <c r="I1040" s="188" t="s">
        <v>4710</v>
      </c>
      <c r="J1040" s="63">
        <v>45122</v>
      </c>
      <c r="K1040" s="382">
        <v>269</v>
      </c>
      <c r="L1040" s="231" t="s">
        <v>2860</v>
      </c>
    </row>
    <row r="1041" spans="1:12" ht="25.5" x14ac:dyDescent="0.2">
      <c r="A1041" s="3">
        <v>2396</v>
      </c>
      <c r="B1041" s="179">
        <v>6202</v>
      </c>
      <c r="C1041" s="187" t="s">
        <v>3199</v>
      </c>
      <c r="D1041" s="179">
        <v>9</v>
      </c>
      <c r="E1041" s="179"/>
      <c r="F1041" s="179" t="s">
        <v>5795</v>
      </c>
      <c r="G1041" s="3">
        <v>15121501</v>
      </c>
      <c r="H1041" s="80">
        <v>20000</v>
      </c>
      <c r="I1041" s="188" t="s">
        <v>4710</v>
      </c>
      <c r="J1041" s="63">
        <v>45078</v>
      </c>
      <c r="K1041" s="382">
        <v>269</v>
      </c>
      <c r="L1041" s="231" t="s">
        <v>2860</v>
      </c>
    </row>
    <row r="1042" spans="1:12" ht="25.5" x14ac:dyDescent="0.2">
      <c r="A1042" s="3">
        <v>2397</v>
      </c>
      <c r="B1042" s="179">
        <v>6202</v>
      </c>
      <c r="C1042" s="187" t="s">
        <v>3201</v>
      </c>
      <c r="D1042" s="179">
        <v>9</v>
      </c>
      <c r="E1042" s="179"/>
      <c r="F1042" s="179" t="s">
        <v>5795</v>
      </c>
      <c r="G1042" s="3">
        <v>15121501</v>
      </c>
      <c r="H1042" s="80">
        <v>20000</v>
      </c>
      <c r="I1042" s="188" t="s">
        <v>4710</v>
      </c>
      <c r="J1042" s="63">
        <v>45078</v>
      </c>
      <c r="K1042" s="382">
        <v>269</v>
      </c>
      <c r="L1042" s="231" t="s">
        <v>2860</v>
      </c>
    </row>
    <row r="1043" spans="1:12" ht="38.25" x14ac:dyDescent="0.2">
      <c r="A1043" s="3">
        <v>1829</v>
      </c>
      <c r="B1043" s="179">
        <v>6224</v>
      </c>
      <c r="C1043" s="230" t="s">
        <v>2680</v>
      </c>
      <c r="D1043" s="179">
        <v>1</v>
      </c>
      <c r="E1043" s="179"/>
      <c r="F1043" s="179" t="s">
        <v>5795</v>
      </c>
      <c r="G1043" s="179">
        <v>15121520</v>
      </c>
      <c r="H1043" s="49">
        <v>20000</v>
      </c>
      <c r="I1043" s="188" t="s">
        <v>4710</v>
      </c>
      <c r="J1043" s="63">
        <v>45007</v>
      </c>
      <c r="K1043" s="382">
        <v>269</v>
      </c>
      <c r="L1043" s="231" t="s">
        <v>5813</v>
      </c>
    </row>
    <row r="1044" spans="1:12" x14ac:dyDescent="0.2">
      <c r="H1044" s="357">
        <f>SUM(H1039:H1043)</f>
        <v>196000</v>
      </c>
    </row>
    <row r="1045" spans="1:12" ht="51" x14ac:dyDescent="0.2">
      <c r="A1045" s="3">
        <v>3450</v>
      </c>
      <c r="B1045" s="310">
        <v>3230</v>
      </c>
      <c r="C1045" s="66" t="s">
        <v>5172</v>
      </c>
      <c r="D1045" s="311">
        <v>6</v>
      </c>
      <c r="E1045" s="311"/>
      <c r="F1045" s="310" t="s">
        <v>39</v>
      </c>
      <c r="G1045" s="3">
        <v>15121802</v>
      </c>
      <c r="H1045" s="291">
        <v>7200</v>
      </c>
      <c r="I1045" s="311" t="s">
        <v>4711</v>
      </c>
      <c r="J1045" s="313">
        <v>45231</v>
      </c>
      <c r="K1045" s="382">
        <v>278</v>
      </c>
      <c r="L1045" s="314" t="s">
        <v>5138</v>
      </c>
    </row>
    <row r="1046" spans="1:12" ht="51" x14ac:dyDescent="0.2">
      <c r="A1046" s="3">
        <v>3451</v>
      </c>
      <c r="B1046" s="310">
        <v>3230</v>
      </c>
      <c r="C1046" s="66" t="s">
        <v>5173</v>
      </c>
      <c r="D1046" s="311">
        <v>6</v>
      </c>
      <c r="E1046" s="311"/>
      <c r="F1046" s="310" t="s">
        <v>39</v>
      </c>
      <c r="G1046" s="3">
        <v>15121802</v>
      </c>
      <c r="H1046" s="291">
        <v>27855</v>
      </c>
      <c r="I1046" s="311" t="s">
        <v>4711</v>
      </c>
      <c r="J1046" s="313">
        <v>45231</v>
      </c>
      <c r="K1046" s="382">
        <v>278</v>
      </c>
      <c r="L1046" s="314" t="s">
        <v>5138</v>
      </c>
    </row>
    <row r="1048" spans="1:12" ht="38.25" x14ac:dyDescent="0.2">
      <c r="A1048" s="3">
        <v>2203</v>
      </c>
      <c r="B1048" s="179">
        <v>6320</v>
      </c>
      <c r="C1048" s="230" t="s">
        <v>3010</v>
      </c>
      <c r="D1048" s="179">
        <v>1</v>
      </c>
      <c r="E1048" s="179"/>
      <c r="F1048" s="179" t="s">
        <v>5795</v>
      </c>
      <c r="G1048" s="198">
        <v>15121803</v>
      </c>
      <c r="H1048" s="49">
        <v>36000</v>
      </c>
      <c r="I1048" s="311" t="s">
        <v>4711</v>
      </c>
      <c r="J1048" s="313">
        <v>45170</v>
      </c>
      <c r="K1048" s="382">
        <v>278</v>
      </c>
      <c r="L1048" s="231" t="s">
        <v>2860</v>
      </c>
    </row>
    <row r="1050" spans="1:12" ht="76.5" x14ac:dyDescent="0.2">
      <c r="A1050" s="3">
        <v>2299</v>
      </c>
      <c r="B1050" s="179">
        <v>7020</v>
      </c>
      <c r="C1050" s="228" t="s">
        <v>3115</v>
      </c>
      <c r="D1050" s="179" t="s">
        <v>3116</v>
      </c>
      <c r="E1050" s="205"/>
      <c r="F1050" s="179" t="s">
        <v>5795</v>
      </c>
      <c r="G1050" s="179">
        <v>15121901</v>
      </c>
      <c r="H1050" s="49">
        <v>258000</v>
      </c>
      <c r="I1050" s="188" t="s">
        <v>4710</v>
      </c>
      <c r="J1050" s="313">
        <v>45170</v>
      </c>
      <c r="K1050" s="382">
        <v>269</v>
      </c>
      <c r="L1050" s="231" t="s">
        <v>2860</v>
      </c>
    </row>
    <row r="1052" spans="1:12" ht="38.25" x14ac:dyDescent="0.2">
      <c r="A1052" s="3">
        <v>159</v>
      </c>
      <c r="B1052" s="44">
        <v>7203</v>
      </c>
      <c r="C1052" s="45" t="s">
        <v>300</v>
      </c>
      <c r="D1052" s="44">
        <v>5</v>
      </c>
      <c r="E1052" s="179" t="s">
        <v>44</v>
      </c>
      <c r="F1052" s="44" t="s">
        <v>39</v>
      </c>
      <c r="G1052" s="480">
        <v>15121902</v>
      </c>
      <c r="H1052" s="421">
        <v>100000</v>
      </c>
      <c r="I1052" s="44" t="s">
        <v>301</v>
      </c>
      <c r="J1052" s="313">
        <v>45261</v>
      </c>
      <c r="K1052" s="47">
        <v>269</v>
      </c>
      <c r="L1052" s="48" t="s">
        <v>302</v>
      </c>
    </row>
    <row r="1053" spans="1:12" ht="38.25" x14ac:dyDescent="0.2">
      <c r="A1053" s="3">
        <v>160</v>
      </c>
      <c r="B1053" s="44">
        <v>7203</v>
      </c>
      <c r="C1053" s="45" t="s">
        <v>303</v>
      </c>
      <c r="D1053" s="44">
        <v>5</v>
      </c>
      <c r="E1053" s="179" t="s">
        <v>44</v>
      </c>
      <c r="F1053" s="44" t="s">
        <v>39</v>
      </c>
      <c r="G1053" s="480">
        <v>15121902</v>
      </c>
      <c r="H1053" s="421">
        <v>100000</v>
      </c>
      <c r="I1053" s="44" t="s">
        <v>301</v>
      </c>
      <c r="J1053" s="313">
        <v>45261</v>
      </c>
      <c r="K1053" s="47">
        <v>269</v>
      </c>
      <c r="L1053" s="48" t="s">
        <v>302</v>
      </c>
    </row>
    <row r="1055" spans="1:12" ht="63.75" x14ac:dyDescent="0.2">
      <c r="A1055" s="3">
        <v>1572</v>
      </c>
      <c r="B1055" s="61">
        <v>4001</v>
      </c>
      <c r="C1055" s="219" t="s">
        <v>2114</v>
      </c>
      <c r="D1055" s="61"/>
      <c r="E1055" s="194"/>
      <c r="F1055" s="382" t="s">
        <v>163</v>
      </c>
      <c r="G1055" s="61">
        <v>20101705</v>
      </c>
      <c r="H1055" s="71">
        <v>213750</v>
      </c>
      <c r="I1055" s="382" t="s">
        <v>4806</v>
      </c>
      <c r="J1055" s="63">
        <v>45200</v>
      </c>
      <c r="K1055" s="61">
        <v>413</v>
      </c>
      <c r="L1055" s="380" t="s">
        <v>2296</v>
      </c>
    </row>
    <row r="1057" spans="1:12" x14ac:dyDescent="0.2">
      <c r="A1057" s="3">
        <v>2049</v>
      </c>
      <c r="B1057" s="188">
        <v>6311</v>
      </c>
      <c r="C1057" s="228" t="s">
        <v>2851</v>
      </c>
      <c r="D1057" s="188">
        <v>1</v>
      </c>
      <c r="E1057" s="188"/>
      <c r="F1057" s="188" t="s">
        <v>5816</v>
      </c>
      <c r="G1057" s="188">
        <v>20121523</v>
      </c>
      <c r="H1057" s="92">
        <v>350000</v>
      </c>
      <c r="I1057" s="188" t="s">
        <v>4806</v>
      </c>
      <c r="J1057" s="63">
        <v>44986</v>
      </c>
      <c r="K1057" s="382">
        <v>413</v>
      </c>
      <c r="L1057" s="231" t="s">
        <v>2727</v>
      </c>
    </row>
    <row r="1059" spans="1:12" ht="63.75" x14ac:dyDescent="0.2">
      <c r="A1059" s="3">
        <v>1616</v>
      </c>
      <c r="B1059" s="176">
        <v>4320</v>
      </c>
      <c r="C1059" s="232" t="s">
        <v>2341</v>
      </c>
      <c r="D1059" s="176">
        <v>5</v>
      </c>
      <c r="E1059" s="176"/>
      <c r="F1059" s="176" t="s">
        <v>5795</v>
      </c>
      <c r="G1059" s="176">
        <v>20121602</v>
      </c>
      <c r="H1059" s="30">
        <v>100000</v>
      </c>
      <c r="I1059" s="188" t="s">
        <v>1785</v>
      </c>
      <c r="J1059" s="63">
        <v>44986</v>
      </c>
      <c r="K1059" s="176">
        <v>314</v>
      </c>
      <c r="L1059" s="234" t="s">
        <v>2343</v>
      </c>
    </row>
    <row r="1061" spans="1:12" ht="38.25" x14ac:dyDescent="0.2">
      <c r="A1061" s="3">
        <v>1921</v>
      </c>
      <c r="B1061" s="188">
        <v>6120</v>
      </c>
      <c r="C1061" s="228" t="s">
        <v>2757</v>
      </c>
      <c r="D1061" s="188">
        <v>2</v>
      </c>
      <c r="E1061" s="188"/>
      <c r="F1061" s="188" t="s">
        <v>5794</v>
      </c>
      <c r="G1061" s="188">
        <v>20122004</v>
      </c>
      <c r="H1061" s="92">
        <v>150000</v>
      </c>
      <c r="I1061" s="188" t="s">
        <v>4712</v>
      </c>
      <c r="J1061" s="63">
        <v>45108</v>
      </c>
      <c r="K1061" s="382">
        <v>304</v>
      </c>
      <c r="L1061" s="231" t="s">
        <v>2720</v>
      </c>
    </row>
    <row r="1063" spans="1:12" ht="51" x14ac:dyDescent="0.2">
      <c r="A1063" s="3">
        <v>48</v>
      </c>
      <c r="B1063" s="176">
        <v>3201</v>
      </c>
      <c r="C1063" s="177" t="s">
        <v>104</v>
      </c>
      <c r="D1063" s="176">
        <v>1</v>
      </c>
      <c r="E1063" s="179" t="s">
        <v>44</v>
      </c>
      <c r="F1063" s="179" t="s">
        <v>39</v>
      </c>
      <c r="G1063" s="61">
        <v>73152108</v>
      </c>
      <c r="H1063" s="56">
        <v>1000000</v>
      </c>
      <c r="I1063" s="191" t="s">
        <v>4704</v>
      </c>
      <c r="J1063" s="63">
        <v>45231</v>
      </c>
      <c r="K1063" s="61">
        <v>192</v>
      </c>
      <c r="L1063" s="182" t="s">
        <v>107</v>
      </c>
    </row>
    <row r="1064" spans="1:12" ht="51" x14ac:dyDescent="0.2">
      <c r="A1064" s="3">
        <v>119</v>
      </c>
      <c r="B1064" s="176">
        <v>3240</v>
      </c>
      <c r="C1064" s="177" t="s">
        <v>104</v>
      </c>
      <c r="D1064" s="176">
        <v>1</v>
      </c>
      <c r="E1064" s="179" t="s">
        <v>44</v>
      </c>
      <c r="F1064" s="179" t="s">
        <v>39</v>
      </c>
      <c r="G1064" s="61">
        <v>73152108</v>
      </c>
      <c r="H1064" s="56">
        <v>100000</v>
      </c>
      <c r="I1064" s="191" t="s">
        <v>4704</v>
      </c>
      <c r="J1064" s="63">
        <v>45231</v>
      </c>
      <c r="K1064" s="176">
        <v>192</v>
      </c>
      <c r="L1064" s="66" t="s">
        <v>211</v>
      </c>
    </row>
    <row r="1065" spans="1:12" ht="51" x14ac:dyDescent="0.2">
      <c r="A1065" s="3">
        <v>120</v>
      </c>
      <c r="B1065" s="176">
        <v>3240</v>
      </c>
      <c r="C1065" s="177" t="s">
        <v>212</v>
      </c>
      <c r="D1065" s="176">
        <v>1</v>
      </c>
      <c r="E1065" s="179" t="s">
        <v>44</v>
      </c>
      <c r="F1065" s="179" t="s">
        <v>39</v>
      </c>
      <c r="G1065" s="61">
        <v>73152198</v>
      </c>
      <c r="H1065" s="56">
        <v>100000</v>
      </c>
      <c r="I1065" s="191" t="s">
        <v>4704</v>
      </c>
      <c r="J1065" s="63">
        <v>45231</v>
      </c>
      <c r="K1065" s="176">
        <v>192</v>
      </c>
      <c r="L1065" s="66" t="s">
        <v>213</v>
      </c>
    </row>
    <row r="1066" spans="1:12" ht="51" x14ac:dyDescent="0.2">
      <c r="A1066" s="3">
        <v>121</v>
      </c>
      <c r="B1066" s="176">
        <v>3240</v>
      </c>
      <c r="C1066" s="177" t="s">
        <v>214</v>
      </c>
      <c r="D1066" s="176">
        <v>1</v>
      </c>
      <c r="E1066" s="179" t="s">
        <v>44</v>
      </c>
      <c r="F1066" s="179" t="s">
        <v>39</v>
      </c>
      <c r="G1066" s="61">
        <v>73152198</v>
      </c>
      <c r="H1066" s="56">
        <v>200000</v>
      </c>
      <c r="I1066" s="191" t="s">
        <v>4704</v>
      </c>
      <c r="J1066" s="63">
        <v>45231</v>
      </c>
      <c r="K1066" s="176">
        <v>192</v>
      </c>
      <c r="L1066" s="66" t="s">
        <v>215</v>
      </c>
    </row>
    <row r="1067" spans="1:12" ht="38.25" x14ac:dyDescent="0.2">
      <c r="A1067" s="3">
        <v>122</v>
      </c>
      <c r="B1067" s="176">
        <v>3240</v>
      </c>
      <c r="C1067" s="177" t="s">
        <v>216</v>
      </c>
      <c r="D1067" s="176">
        <v>2</v>
      </c>
      <c r="E1067" s="179" t="s">
        <v>44</v>
      </c>
      <c r="F1067" s="179" t="s">
        <v>39</v>
      </c>
      <c r="G1067" s="61">
        <v>72153613</v>
      </c>
      <c r="H1067" s="56">
        <v>100000</v>
      </c>
      <c r="I1067" s="191" t="s">
        <v>4704</v>
      </c>
      <c r="J1067" s="63">
        <v>45231</v>
      </c>
      <c r="K1067" s="176">
        <v>192</v>
      </c>
      <c r="L1067" s="66" t="s">
        <v>217</v>
      </c>
    </row>
    <row r="1068" spans="1:12" ht="51" x14ac:dyDescent="0.2">
      <c r="A1068" s="3">
        <v>123</v>
      </c>
      <c r="B1068" s="176">
        <v>3240</v>
      </c>
      <c r="C1068" s="177" t="s">
        <v>218</v>
      </c>
      <c r="D1068" s="176">
        <v>2</v>
      </c>
      <c r="E1068" s="179" t="s">
        <v>44</v>
      </c>
      <c r="F1068" s="179" t="s">
        <v>39</v>
      </c>
      <c r="G1068" s="61">
        <v>72153609</v>
      </c>
      <c r="H1068" s="56">
        <v>100000</v>
      </c>
      <c r="I1068" s="191" t="s">
        <v>4704</v>
      </c>
      <c r="J1068" s="63">
        <v>45231</v>
      </c>
      <c r="K1068" s="176">
        <v>192</v>
      </c>
      <c r="L1068" s="66" t="s">
        <v>219</v>
      </c>
    </row>
    <row r="1069" spans="1:12" ht="38.25" x14ac:dyDescent="0.2">
      <c r="A1069" s="3">
        <v>624</v>
      </c>
      <c r="B1069" s="176">
        <v>3235</v>
      </c>
      <c r="C1069" s="187" t="s">
        <v>818</v>
      </c>
      <c r="D1069" s="179">
        <v>1</v>
      </c>
      <c r="E1069" s="194" t="s">
        <v>44</v>
      </c>
      <c r="F1069" s="179" t="s">
        <v>39</v>
      </c>
      <c r="G1069" s="179">
        <v>81151699</v>
      </c>
      <c r="H1069" s="193">
        <v>1000000</v>
      </c>
      <c r="I1069" s="191" t="s">
        <v>4704</v>
      </c>
      <c r="J1069" s="63">
        <v>44986</v>
      </c>
      <c r="K1069" s="382">
        <v>192</v>
      </c>
      <c r="L1069" s="182" t="s">
        <v>819</v>
      </c>
    </row>
    <row r="1070" spans="1:12" ht="51" x14ac:dyDescent="0.2">
      <c r="A1070" s="3">
        <v>636</v>
      </c>
      <c r="B1070" s="176">
        <v>3220</v>
      </c>
      <c r="C1070" s="187" t="s">
        <v>830</v>
      </c>
      <c r="D1070" s="3">
        <v>2</v>
      </c>
      <c r="E1070" s="194" t="s">
        <v>44</v>
      </c>
      <c r="F1070" s="179" t="s">
        <v>39</v>
      </c>
      <c r="G1070" s="179">
        <v>73152108</v>
      </c>
      <c r="H1070" s="49">
        <v>600000</v>
      </c>
      <c r="I1070" s="191" t="s">
        <v>4704</v>
      </c>
      <c r="J1070" s="63">
        <v>45200</v>
      </c>
      <c r="K1070" s="382">
        <v>192</v>
      </c>
      <c r="L1070" s="200"/>
    </row>
    <row r="1071" spans="1:12" ht="51" x14ac:dyDescent="0.2">
      <c r="A1071" s="3">
        <v>637</v>
      </c>
      <c r="B1071" s="179">
        <v>3220</v>
      </c>
      <c r="C1071" s="187" t="s">
        <v>831</v>
      </c>
      <c r="D1071" s="3">
        <v>4</v>
      </c>
      <c r="E1071" s="194" t="s">
        <v>44</v>
      </c>
      <c r="F1071" s="179" t="s">
        <v>39</v>
      </c>
      <c r="G1071" s="179">
        <v>73152109</v>
      </c>
      <c r="H1071" s="49">
        <v>200000</v>
      </c>
      <c r="I1071" s="191" t="s">
        <v>4704</v>
      </c>
      <c r="J1071" s="63">
        <v>45200</v>
      </c>
      <c r="K1071" s="382">
        <v>192</v>
      </c>
      <c r="L1071" s="200"/>
    </row>
    <row r="1072" spans="1:12" ht="51" x14ac:dyDescent="0.2">
      <c r="A1072" s="3">
        <v>638</v>
      </c>
      <c r="B1072" s="179">
        <v>3220</v>
      </c>
      <c r="C1072" s="187" t="s">
        <v>832</v>
      </c>
      <c r="D1072" s="3">
        <v>1</v>
      </c>
      <c r="E1072" s="194" t="s">
        <v>44</v>
      </c>
      <c r="F1072" s="179" t="s">
        <v>39</v>
      </c>
      <c r="G1072" s="179">
        <v>81141504</v>
      </c>
      <c r="H1072" s="49">
        <v>100000</v>
      </c>
      <c r="I1072" s="191" t="s">
        <v>4704</v>
      </c>
      <c r="J1072" s="63">
        <v>45200</v>
      </c>
      <c r="K1072" s="382">
        <v>192</v>
      </c>
      <c r="L1072" s="200"/>
    </row>
    <row r="1073" spans="1:12" ht="63.75" x14ac:dyDescent="0.2">
      <c r="A1073" s="3">
        <v>639</v>
      </c>
      <c r="B1073" s="179">
        <v>3220</v>
      </c>
      <c r="C1073" s="187" t="s">
        <v>833</v>
      </c>
      <c r="D1073" s="3">
        <v>1</v>
      </c>
      <c r="E1073" s="194" t="s">
        <v>44</v>
      </c>
      <c r="F1073" s="179" t="s">
        <v>39</v>
      </c>
      <c r="G1073" s="179">
        <v>73152109</v>
      </c>
      <c r="H1073" s="49">
        <v>920000</v>
      </c>
      <c r="I1073" s="191" t="s">
        <v>4704</v>
      </c>
      <c r="J1073" s="63">
        <v>45200</v>
      </c>
      <c r="K1073" s="382">
        <v>192</v>
      </c>
      <c r="L1073" s="201" t="s">
        <v>834</v>
      </c>
    </row>
    <row r="1074" spans="1:12" ht="51" x14ac:dyDescent="0.2">
      <c r="A1074" s="3">
        <v>640</v>
      </c>
      <c r="B1074" s="176">
        <v>3220</v>
      </c>
      <c r="C1074" s="177" t="s">
        <v>835</v>
      </c>
      <c r="D1074" s="61">
        <v>12</v>
      </c>
      <c r="E1074" s="194" t="s">
        <v>44</v>
      </c>
      <c r="F1074" s="179" t="s">
        <v>39</v>
      </c>
      <c r="G1074" s="176">
        <v>731521</v>
      </c>
      <c r="H1074" s="30">
        <v>1500000</v>
      </c>
      <c r="I1074" s="191" t="s">
        <v>4704</v>
      </c>
      <c r="J1074" s="63">
        <v>45200</v>
      </c>
      <c r="K1074" s="382">
        <v>192</v>
      </c>
      <c r="L1074" s="200" t="s">
        <v>836</v>
      </c>
    </row>
    <row r="1075" spans="1:12" ht="25.5" x14ac:dyDescent="0.2">
      <c r="A1075" s="3">
        <v>1939</v>
      </c>
      <c r="B1075" s="188">
        <v>6120</v>
      </c>
      <c r="C1075" s="228" t="s">
        <v>2765</v>
      </c>
      <c r="D1075" s="188">
        <v>4</v>
      </c>
      <c r="E1075" s="188"/>
      <c r="F1075" s="188" t="s">
        <v>5794</v>
      </c>
      <c r="G1075" s="188" t="s">
        <v>2766</v>
      </c>
      <c r="H1075" s="92">
        <v>3000000</v>
      </c>
      <c r="I1075" s="191" t="s">
        <v>4704</v>
      </c>
      <c r="J1075" s="63">
        <v>45078</v>
      </c>
      <c r="K1075" s="382">
        <v>192</v>
      </c>
      <c r="L1075" s="231" t="s">
        <v>2768</v>
      </c>
    </row>
    <row r="1076" spans="1:12" ht="25.5" x14ac:dyDescent="0.2">
      <c r="A1076" s="3">
        <v>2048</v>
      </c>
      <c r="B1076" s="188">
        <v>6311</v>
      </c>
      <c r="C1076" s="228" t="s">
        <v>2765</v>
      </c>
      <c r="D1076" s="188">
        <v>6</v>
      </c>
      <c r="E1076" s="188"/>
      <c r="F1076" s="188" t="s">
        <v>5794</v>
      </c>
      <c r="G1076" s="188" t="s">
        <v>2766</v>
      </c>
      <c r="H1076" s="92">
        <v>3000000</v>
      </c>
      <c r="I1076" s="191" t="s">
        <v>4704</v>
      </c>
      <c r="J1076" s="63">
        <v>44986</v>
      </c>
      <c r="K1076" s="382">
        <v>192</v>
      </c>
      <c r="L1076" s="231" t="s">
        <v>2770</v>
      </c>
    </row>
    <row r="1077" spans="1:12" ht="38.25" x14ac:dyDescent="0.2">
      <c r="A1077" s="3">
        <v>2101</v>
      </c>
      <c r="B1077" s="3">
        <v>6226</v>
      </c>
      <c r="C1077" s="230" t="s">
        <v>2884</v>
      </c>
      <c r="D1077" s="194">
        <v>10</v>
      </c>
      <c r="E1077" s="223"/>
      <c r="F1077" s="188" t="s">
        <v>5794</v>
      </c>
      <c r="G1077" s="194">
        <v>72151802</v>
      </c>
      <c r="H1077" s="49">
        <v>2500000</v>
      </c>
      <c r="I1077" s="191" t="s">
        <v>4704</v>
      </c>
      <c r="J1077" s="63">
        <v>45047</v>
      </c>
      <c r="K1077" s="211">
        <v>192</v>
      </c>
      <c r="L1077" s="231" t="s">
        <v>2860</v>
      </c>
    </row>
    <row r="1078" spans="1:12" ht="25.5" x14ac:dyDescent="0.2">
      <c r="A1078" s="3">
        <v>2102</v>
      </c>
      <c r="B1078" s="3">
        <v>6226</v>
      </c>
      <c r="C1078" s="230" t="s">
        <v>2885</v>
      </c>
      <c r="D1078" s="194">
        <v>4</v>
      </c>
      <c r="E1078" s="223"/>
      <c r="F1078" s="188" t="s">
        <v>5794</v>
      </c>
      <c r="G1078" s="194">
        <v>72151802</v>
      </c>
      <c r="H1078" s="49">
        <v>500000</v>
      </c>
      <c r="I1078" s="191" t="s">
        <v>4704</v>
      </c>
      <c r="J1078" s="63">
        <v>45047</v>
      </c>
      <c r="K1078" s="211">
        <v>192</v>
      </c>
      <c r="L1078" s="231" t="s">
        <v>2860</v>
      </c>
    </row>
    <row r="1079" spans="1:12" ht="38.25" x14ac:dyDescent="0.2">
      <c r="A1079" s="3">
        <v>2150</v>
      </c>
      <c r="B1079" s="3">
        <v>6229</v>
      </c>
      <c r="C1079" s="230" t="s">
        <v>2958</v>
      </c>
      <c r="D1079" s="194">
        <v>10</v>
      </c>
      <c r="E1079" s="194"/>
      <c r="F1079" s="188" t="s">
        <v>5794</v>
      </c>
      <c r="G1079" s="250">
        <v>72151802</v>
      </c>
      <c r="H1079" s="102">
        <v>2000000</v>
      </c>
      <c r="I1079" s="191" t="s">
        <v>4704</v>
      </c>
      <c r="J1079" s="63">
        <v>45079</v>
      </c>
      <c r="K1079" s="382">
        <v>192</v>
      </c>
      <c r="L1079" s="231" t="s">
        <v>2860</v>
      </c>
    </row>
    <row r="1080" spans="1:12" ht="25.5" x14ac:dyDescent="0.2">
      <c r="A1080" s="3">
        <v>2151</v>
      </c>
      <c r="B1080" s="3">
        <v>6229</v>
      </c>
      <c r="C1080" s="230" t="s">
        <v>2959</v>
      </c>
      <c r="D1080" s="194">
        <v>4</v>
      </c>
      <c r="E1080" s="194"/>
      <c r="F1080" s="188" t="s">
        <v>5794</v>
      </c>
      <c r="G1080" s="247">
        <v>81141504</v>
      </c>
      <c r="H1080" s="102">
        <v>190000</v>
      </c>
      <c r="I1080" s="191" t="s">
        <v>4704</v>
      </c>
      <c r="J1080" s="63">
        <v>45077</v>
      </c>
      <c r="K1080" s="382">
        <v>192</v>
      </c>
      <c r="L1080" s="231" t="s">
        <v>2860</v>
      </c>
    </row>
    <row r="1081" spans="1:12" ht="63.75" x14ac:dyDescent="0.2">
      <c r="A1081" s="3">
        <v>2292</v>
      </c>
      <c r="B1081" s="179">
        <v>6320</v>
      </c>
      <c r="C1081" s="230" t="s">
        <v>3105</v>
      </c>
      <c r="D1081" s="179">
        <v>1</v>
      </c>
      <c r="E1081" s="179"/>
      <c r="F1081" s="188" t="s">
        <v>5794</v>
      </c>
      <c r="G1081" s="194">
        <v>81141504</v>
      </c>
      <c r="H1081" s="49">
        <v>5000000</v>
      </c>
      <c r="I1081" s="191" t="s">
        <v>4704</v>
      </c>
      <c r="J1081" s="63">
        <v>45015</v>
      </c>
      <c r="K1081" s="382">
        <v>192</v>
      </c>
      <c r="L1081" s="231" t="s">
        <v>3049</v>
      </c>
    </row>
    <row r="1082" spans="1:12" ht="76.5" x14ac:dyDescent="0.2">
      <c r="A1082" s="3">
        <v>2293</v>
      </c>
      <c r="B1082" s="179">
        <v>6320</v>
      </c>
      <c r="C1082" s="230" t="s">
        <v>3106</v>
      </c>
      <c r="D1082" s="179">
        <v>1</v>
      </c>
      <c r="E1082" s="179"/>
      <c r="F1082" s="188" t="s">
        <v>5794</v>
      </c>
      <c r="G1082" s="194">
        <v>81141504</v>
      </c>
      <c r="H1082" s="49">
        <v>2000000</v>
      </c>
      <c r="I1082" s="191" t="s">
        <v>4704</v>
      </c>
      <c r="J1082" s="63">
        <v>45015</v>
      </c>
      <c r="K1082" s="382">
        <v>192</v>
      </c>
      <c r="L1082" s="231" t="s">
        <v>3049</v>
      </c>
    </row>
    <row r="1083" spans="1:12" ht="38.25" x14ac:dyDescent="0.2">
      <c r="A1083" s="3">
        <v>2294</v>
      </c>
      <c r="B1083" s="179">
        <v>6320</v>
      </c>
      <c r="C1083" s="230" t="s">
        <v>3107</v>
      </c>
      <c r="D1083" s="179">
        <v>1</v>
      </c>
      <c r="E1083" s="179"/>
      <c r="F1083" s="188" t="s">
        <v>5794</v>
      </c>
      <c r="G1083" s="194">
        <v>81141504</v>
      </c>
      <c r="H1083" s="49">
        <v>2000000</v>
      </c>
      <c r="I1083" s="191" t="s">
        <v>4704</v>
      </c>
      <c r="J1083" s="63">
        <v>45015</v>
      </c>
      <c r="K1083" s="382">
        <v>192</v>
      </c>
      <c r="L1083" s="231" t="s">
        <v>3049</v>
      </c>
    </row>
    <row r="1084" spans="1:12" ht="51" x14ac:dyDescent="0.2">
      <c r="A1084" s="3">
        <v>2344</v>
      </c>
      <c r="B1084" s="3">
        <v>7020</v>
      </c>
      <c r="C1084" s="230" t="s">
        <v>3169</v>
      </c>
      <c r="D1084" s="3">
        <v>2</v>
      </c>
      <c r="E1084" s="3"/>
      <c r="F1084" s="188" t="s">
        <v>5794</v>
      </c>
      <c r="G1084" s="179">
        <v>72151802</v>
      </c>
      <c r="H1084" s="80">
        <v>356000</v>
      </c>
      <c r="I1084" s="191" t="s">
        <v>4704</v>
      </c>
      <c r="J1084" s="63">
        <v>45170</v>
      </c>
      <c r="K1084" s="208">
        <v>192</v>
      </c>
      <c r="L1084" s="231" t="s">
        <v>2860</v>
      </c>
    </row>
    <row r="1085" spans="1:12" ht="51" x14ac:dyDescent="0.2">
      <c r="A1085" s="3">
        <v>2345</v>
      </c>
      <c r="B1085" s="3">
        <v>7020</v>
      </c>
      <c r="C1085" s="230" t="s">
        <v>3170</v>
      </c>
      <c r="D1085" s="3">
        <v>3</v>
      </c>
      <c r="E1085" s="3"/>
      <c r="F1085" s="188" t="s">
        <v>5794</v>
      </c>
      <c r="G1085" s="179">
        <v>72151802</v>
      </c>
      <c r="H1085" s="80">
        <v>294000</v>
      </c>
      <c r="I1085" s="191" t="s">
        <v>4704</v>
      </c>
      <c r="J1085" s="63">
        <v>45170</v>
      </c>
      <c r="K1085" s="208">
        <v>192</v>
      </c>
      <c r="L1085" s="231" t="s">
        <v>2860</v>
      </c>
    </row>
    <row r="1086" spans="1:12" ht="38.25" x14ac:dyDescent="0.2">
      <c r="A1086" s="3">
        <v>2346</v>
      </c>
      <c r="B1086" s="3">
        <v>7020</v>
      </c>
      <c r="C1086" s="230" t="s">
        <v>3171</v>
      </c>
      <c r="D1086" s="3">
        <v>1</v>
      </c>
      <c r="E1086" s="3"/>
      <c r="F1086" s="188" t="s">
        <v>5794</v>
      </c>
      <c r="G1086" s="179">
        <v>72151802</v>
      </c>
      <c r="H1086" s="80">
        <v>240000</v>
      </c>
      <c r="I1086" s="191" t="s">
        <v>4704</v>
      </c>
      <c r="J1086" s="63">
        <v>45170</v>
      </c>
      <c r="K1086" s="208">
        <v>192</v>
      </c>
      <c r="L1086" s="231" t="s">
        <v>2860</v>
      </c>
    </row>
    <row r="1087" spans="1:12" ht="38.25" x14ac:dyDescent="0.2">
      <c r="A1087" s="3">
        <v>2347</v>
      </c>
      <c r="B1087" s="3">
        <v>7020</v>
      </c>
      <c r="C1087" s="230" t="s">
        <v>3172</v>
      </c>
      <c r="D1087" s="3">
        <v>2</v>
      </c>
      <c r="E1087" s="3"/>
      <c r="F1087" s="188" t="s">
        <v>5794</v>
      </c>
      <c r="G1087" s="179">
        <v>72151802</v>
      </c>
      <c r="H1087" s="80">
        <v>176000</v>
      </c>
      <c r="I1087" s="191" t="s">
        <v>4704</v>
      </c>
      <c r="J1087" s="63">
        <v>45170</v>
      </c>
      <c r="K1087" s="208">
        <v>192</v>
      </c>
      <c r="L1087" s="231" t="s">
        <v>2860</v>
      </c>
    </row>
    <row r="1088" spans="1:12" ht="51" x14ac:dyDescent="0.2">
      <c r="A1088" s="3">
        <v>2348</v>
      </c>
      <c r="B1088" s="3">
        <v>7020</v>
      </c>
      <c r="C1088" s="230" t="s">
        <v>3173</v>
      </c>
      <c r="D1088" s="3">
        <v>3</v>
      </c>
      <c r="E1088" s="3"/>
      <c r="F1088" s="188" t="s">
        <v>5794</v>
      </c>
      <c r="G1088" s="179">
        <v>72151802</v>
      </c>
      <c r="H1088" s="80">
        <v>397500</v>
      </c>
      <c r="I1088" s="191" t="s">
        <v>4704</v>
      </c>
      <c r="J1088" s="63">
        <v>45170</v>
      </c>
      <c r="K1088" s="208">
        <v>192</v>
      </c>
      <c r="L1088" s="231" t="s">
        <v>2860</v>
      </c>
    </row>
    <row r="1089" spans="1:12" ht="51" x14ac:dyDescent="0.2">
      <c r="A1089" s="3">
        <v>2349</v>
      </c>
      <c r="B1089" s="3">
        <v>7020</v>
      </c>
      <c r="C1089" s="230" t="s">
        <v>3174</v>
      </c>
      <c r="D1089" s="3">
        <v>1</v>
      </c>
      <c r="E1089" s="3"/>
      <c r="F1089" s="188" t="s">
        <v>5794</v>
      </c>
      <c r="G1089" s="179">
        <v>72151802</v>
      </c>
      <c r="H1089" s="80">
        <v>98000</v>
      </c>
      <c r="I1089" s="191" t="s">
        <v>4704</v>
      </c>
      <c r="J1089" s="63">
        <v>45170</v>
      </c>
      <c r="K1089" s="208">
        <v>192</v>
      </c>
      <c r="L1089" s="231" t="s">
        <v>2860</v>
      </c>
    </row>
    <row r="1090" spans="1:12" ht="38.25" x14ac:dyDescent="0.2">
      <c r="A1090" s="3">
        <v>2402</v>
      </c>
      <c r="B1090" s="179">
        <v>6202</v>
      </c>
      <c r="C1090" s="187" t="s">
        <v>3204</v>
      </c>
      <c r="D1090" s="179">
        <v>32</v>
      </c>
      <c r="E1090" s="179"/>
      <c r="F1090" s="188" t="s">
        <v>5794</v>
      </c>
      <c r="G1090" s="3" t="s">
        <v>3205</v>
      </c>
      <c r="H1090" s="80">
        <v>7200000</v>
      </c>
      <c r="I1090" s="191" t="s">
        <v>4704</v>
      </c>
      <c r="J1090" s="63">
        <v>45079</v>
      </c>
      <c r="K1090" s="382">
        <v>192</v>
      </c>
      <c r="L1090" s="231" t="s">
        <v>2860</v>
      </c>
    </row>
    <row r="1091" spans="1:12" ht="38.25" x14ac:dyDescent="0.2">
      <c r="A1091" s="3">
        <v>2403</v>
      </c>
      <c r="B1091" s="179">
        <v>6202</v>
      </c>
      <c r="C1091" s="177" t="s">
        <v>3206</v>
      </c>
      <c r="D1091" s="179">
        <v>20</v>
      </c>
      <c r="E1091" s="179"/>
      <c r="F1091" s="188" t="s">
        <v>5794</v>
      </c>
      <c r="G1091" s="3">
        <v>72151802</v>
      </c>
      <c r="H1091" s="80">
        <v>4640000</v>
      </c>
      <c r="I1091" s="191" t="s">
        <v>4704</v>
      </c>
      <c r="J1091" s="63">
        <v>45079</v>
      </c>
      <c r="K1091" s="382">
        <v>192</v>
      </c>
      <c r="L1091" s="231" t="s">
        <v>2860</v>
      </c>
    </row>
    <row r="1092" spans="1:12" ht="63.75" x14ac:dyDescent="0.2">
      <c r="A1092" s="3">
        <v>2467</v>
      </c>
      <c r="B1092" s="61">
        <v>7301</v>
      </c>
      <c r="C1092" s="234" t="s">
        <v>3270</v>
      </c>
      <c r="D1092" s="61">
        <v>1</v>
      </c>
      <c r="E1092" s="61"/>
      <c r="F1092" s="188" t="s">
        <v>5794</v>
      </c>
      <c r="G1092" s="256" t="s">
        <v>3271</v>
      </c>
      <c r="H1092" s="32">
        <v>75000</v>
      </c>
      <c r="I1092" s="191" t="s">
        <v>4704</v>
      </c>
      <c r="J1092" s="63">
        <v>45079</v>
      </c>
      <c r="K1092" s="61">
        <v>192</v>
      </c>
      <c r="L1092" s="113" t="s">
        <v>3272</v>
      </c>
    </row>
    <row r="1093" spans="1:12" ht="63.75" x14ac:dyDescent="0.2">
      <c r="A1093" s="3">
        <v>2468</v>
      </c>
      <c r="B1093" s="61">
        <v>7301</v>
      </c>
      <c r="C1093" s="234" t="s">
        <v>3273</v>
      </c>
      <c r="D1093" s="61">
        <v>1</v>
      </c>
      <c r="E1093" s="61"/>
      <c r="F1093" s="61" t="s">
        <v>5817</v>
      </c>
      <c r="G1093" s="256" t="s">
        <v>3271</v>
      </c>
      <c r="H1093" s="32">
        <v>75000</v>
      </c>
      <c r="I1093" s="191" t="s">
        <v>4704</v>
      </c>
      <c r="J1093" s="63">
        <v>45079</v>
      </c>
      <c r="K1093" s="61">
        <v>192</v>
      </c>
      <c r="L1093" s="113" t="s">
        <v>3272</v>
      </c>
    </row>
    <row r="1094" spans="1:12" ht="38.25" x14ac:dyDescent="0.2">
      <c r="A1094" s="3">
        <v>2642</v>
      </c>
      <c r="B1094" s="40">
        <v>2502</v>
      </c>
      <c r="C1094" s="50" t="s">
        <v>3541</v>
      </c>
      <c r="D1094" s="40" t="s">
        <v>3542</v>
      </c>
      <c r="E1094" s="116"/>
      <c r="F1094" s="116" t="s">
        <v>34</v>
      </c>
      <c r="G1094" s="40" t="s">
        <v>3543</v>
      </c>
      <c r="H1094" s="121">
        <v>250000</v>
      </c>
      <c r="I1094" s="191" t="s">
        <v>4704</v>
      </c>
      <c r="J1094" s="63">
        <v>45200</v>
      </c>
      <c r="K1094" s="382">
        <v>192</v>
      </c>
      <c r="L1094" s="123" t="s">
        <v>3544</v>
      </c>
    </row>
    <row r="1095" spans="1:12" ht="38.25" x14ac:dyDescent="0.2">
      <c r="A1095" s="3">
        <v>2643</v>
      </c>
      <c r="B1095" s="40">
        <v>2502</v>
      </c>
      <c r="C1095" s="50" t="s">
        <v>3541</v>
      </c>
      <c r="D1095" s="40" t="s">
        <v>3542</v>
      </c>
      <c r="E1095" s="116"/>
      <c r="F1095" s="116" t="s">
        <v>34</v>
      </c>
      <c r="G1095" s="40" t="s">
        <v>3545</v>
      </c>
      <c r="H1095" s="121">
        <v>250000</v>
      </c>
      <c r="I1095" s="191" t="s">
        <v>4704</v>
      </c>
      <c r="J1095" s="63">
        <v>45200</v>
      </c>
      <c r="K1095" s="382">
        <v>192</v>
      </c>
      <c r="L1095" s="123" t="s">
        <v>3546</v>
      </c>
    </row>
    <row r="1096" spans="1:12" ht="63.75" x14ac:dyDescent="0.2">
      <c r="A1096" s="3">
        <v>2725</v>
      </c>
      <c r="B1096" s="40">
        <v>2502</v>
      </c>
      <c r="C1096" s="120" t="s">
        <v>3206</v>
      </c>
      <c r="D1096" s="40">
        <v>2</v>
      </c>
      <c r="E1096" s="116"/>
      <c r="F1096" s="116" t="s">
        <v>34</v>
      </c>
      <c r="G1096" s="40" t="s">
        <v>3789</v>
      </c>
      <c r="H1096" s="121">
        <v>500000</v>
      </c>
      <c r="I1096" s="191" t="s">
        <v>4704</v>
      </c>
      <c r="J1096" s="63">
        <v>45200</v>
      </c>
      <c r="K1096" s="382">
        <v>192</v>
      </c>
      <c r="L1096" s="123" t="s">
        <v>3791</v>
      </c>
    </row>
    <row r="1097" spans="1:12" ht="76.5" x14ac:dyDescent="0.2">
      <c r="A1097" s="3">
        <v>2879</v>
      </c>
      <c r="B1097" s="211">
        <v>2505</v>
      </c>
      <c r="C1097" s="197" t="s">
        <v>4139</v>
      </c>
      <c r="D1097" s="211">
        <v>3</v>
      </c>
      <c r="E1097" s="211"/>
      <c r="F1097" s="211" t="s">
        <v>34</v>
      </c>
      <c r="G1097" s="211" t="s">
        <v>4140</v>
      </c>
      <c r="H1097" s="269">
        <v>368550</v>
      </c>
      <c r="I1097" s="191" t="s">
        <v>4704</v>
      </c>
      <c r="J1097" s="63">
        <v>45078</v>
      </c>
      <c r="K1097" s="211">
        <v>192</v>
      </c>
      <c r="L1097" s="212" t="s">
        <v>4141</v>
      </c>
    </row>
    <row r="1098" spans="1:12" ht="76.5" x14ac:dyDescent="0.2">
      <c r="A1098" s="3">
        <v>2880</v>
      </c>
      <c r="B1098" s="211">
        <v>2505</v>
      </c>
      <c r="C1098" s="197" t="s">
        <v>4142</v>
      </c>
      <c r="D1098" s="211">
        <v>2</v>
      </c>
      <c r="E1098" s="211"/>
      <c r="F1098" s="211" t="s">
        <v>34</v>
      </c>
      <c r="G1098" s="211" t="s">
        <v>4143</v>
      </c>
      <c r="H1098" s="269">
        <v>1083600</v>
      </c>
      <c r="I1098" s="191" t="s">
        <v>4704</v>
      </c>
      <c r="J1098" s="63">
        <v>45078</v>
      </c>
      <c r="K1098" s="211">
        <v>192</v>
      </c>
      <c r="L1098" s="212" t="s">
        <v>4141</v>
      </c>
    </row>
    <row r="1099" spans="1:12" ht="76.5" x14ac:dyDescent="0.2">
      <c r="A1099" s="3">
        <v>2881</v>
      </c>
      <c r="B1099" s="211">
        <v>2505</v>
      </c>
      <c r="C1099" s="197" t="s">
        <v>4144</v>
      </c>
      <c r="D1099" s="211">
        <v>2</v>
      </c>
      <c r="E1099" s="211"/>
      <c r="F1099" s="211" t="s">
        <v>34</v>
      </c>
      <c r="G1099" s="211" t="s">
        <v>4143</v>
      </c>
      <c r="H1099" s="269">
        <v>415800</v>
      </c>
      <c r="I1099" s="191" t="s">
        <v>4704</v>
      </c>
      <c r="J1099" s="63">
        <v>45078</v>
      </c>
      <c r="K1099" s="211">
        <v>192</v>
      </c>
      <c r="L1099" s="212" t="s">
        <v>4141</v>
      </c>
    </row>
    <row r="1100" spans="1:12" ht="76.5" x14ac:dyDescent="0.2">
      <c r="A1100" s="3">
        <v>2882</v>
      </c>
      <c r="B1100" s="211">
        <v>2505</v>
      </c>
      <c r="C1100" s="197" t="s">
        <v>4145</v>
      </c>
      <c r="D1100" s="211">
        <v>1</v>
      </c>
      <c r="E1100" s="211"/>
      <c r="F1100" s="211" t="s">
        <v>34</v>
      </c>
      <c r="G1100" s="211" t="s">
        <v>4146</v>
      </c>
      <c r="H1100" s="269">
        <v>283500</v>
      </c>
      <c r="I1100" s="191" t="s">
        <v>4704</v>
      </c>
      <c r="J1100" s="63">
        <v>45078</v>
      </c>
      <c r="K1100" s="211">
        <v>192</v>
      </c>
      <c r="L1100" s="212" t="s">
        <v>4141</v>
      </c>
    </row>
    <row r="1101" spans="1:12" ht="76.5" x14ac:dyDescent="0.2">
      <c r="A1101" s="3">
        <v>2883</v>
      </c>
      <c r="B1101" s="211">
        <v>2505</v>
      </c>
      <c r="C1101" s="197" t="s">
        <v>4147</v>
      </c>
      <c r="D1101" s="211">
        <v>2</v>
      </c>
      <c r="E1101" s="211"/>
      <c r="F1101" s="211" t="s">
        <v>34</v>
      </c>
      <c r="G1101" s="211" t="s">
        <v>4148</v>
      </c>
      <c r="H1101" s="269">
        <v>403200</v>
      </c>
      <c r="I1101" s="191" t="s">
        <v>4704</v>
      </c>
      <c r="J1101" s="63">
        <v>45078</v>
      </c>
      <c r="K1101" s="211">
        <v>192</v>
      </c>
      <c r="L1101" s="212" t="s">
        <v>4141</v>
      </c>
    </row>
    <row r="1102" spans="1:12" ht="76.5" x14ac:dyDescent="0.2">
      <c r="A1102" s="3">
        <v>2936</v>
      </c>
      <c r="B1102" s="211">
        <v>2505</v>
      </c>
      <c r="C1102" s="197" t="s">
        <v>4281</v>
      </c>
      <c r="D1102" s="211">
        <v>2</v>
      </c>
      <c r="E1102" s="211"/>
      <c r="F1102" s="211" t="s">
        <v>34</v>
      </c>
      <c r="G1102" s="211" t="s">
        <v>4282</v>
      </c>
      <c r="H1102" s="269">
        <v>100000</v>
      </c>
      <c r="I1102" s="191" t="s">
        <v>4704</v>
      </c>
      <c r="J1102" s="63">
        <v>44958</v>
      </c>
      <c r="K1102" s="211">
        <v>192</v>
      </c>
      <c r="L1102" s="212" t="s">
        <v>4283</v>
      </c>
    </row>
    <row r="1103" spans="1:12" ht="76.5" x14ac:dyDescent="0.2">
      <c r="A1103" s="3">
        <v>2937</v>
      </c>
      <c r="B1103" s="211">
        <v>2505</v>
      </c>
      <c r="C1103" s="197" t="s">
        <v>4284</v>
      </c>
      <c r="D1103" s="211">
        <v>2</v>
      </c>
      <c r="E1103" s="211"/>
      <c r="F1103" s="211" t="s">
        <v>34</v>
      </c>
      <c r="G1103" s="211" t="s">
        <v>4282</v>
      </c>
      <c r="H1103" s="269">
        <v>100000</v>
      </c>
      <c r="I1103" s="191" t="s">
        <v>4704</v>
      </c>
      <c r="J1103" s="63">
        <v>44958</v>
      </c>
      <c r="K1103" s="211">
        <v>192</v>
      </c>
      <c r="L1103" s="212" t="s">
        <v>4283</v>
      </c>
    </row>
    <row r="1104" spans="1:12" ht="76.5" x14ac:dyDescent="0.2">
      <c r="A1104" s="3">
        <v>2938</v>
      </c>
      <c r="B1104" s="211">
        <v>2505</v>
      </c>
      <c r="C1104" s="197" t="s">
        <v>4285</v>
      </c>
      <c r="D1104" s="211">
        <v>2</v>
      </c>
      <c r="E1104" s="211"/>
      <c r="F1104" s="211" t="s">
        <v>34</v>
      </c>
      <c r="G1104" s="211" t="s">
        <v>4282</v>
      </c>
      <c r="H1104" s="269">
        <v>100000</v>
      </c>
      <c r="I1104" s="191" t="s">
        <v>4704</v>
      </c>
      <c r="J1104" s="63">
        <v>44958</v>
      </c>
      <c r="K1104" s="211">
        <v>192</v>
      </c>
      <c r="L1104" s="212" t="s">
        <v>4283</v>
      </c>
    </row>
    <row r="1105" spans="1:12" ht="63.75" x14ac:dyDescent="0.2">
      <c r="A1105" s="3">
        <v>2947</v>
      </c>
      <c r="B1105" s="211">
        <v>2505</v>
      </c>
      <c r="C1105" s="197" t="s">
        <v>4306</v>
      </c>
      <c r="D1105" s="211">
        <v>3</v>
      </c>
      <c r="E1105" s="211"/>
      <c r="F1105" s="211" t="s">
        <v>34</v>
      </c>
      <c r="G1105" s="211" t="s">
        <v>4307</v>
      </c>
      <c r="H1105" s="269">
        <v>30000</v>
      </c>
      <c r="I1105" s="191" t="s">
        <v>4704</v>
      </c>
      <c r="J1105" s="63">
        <v>44958</v>
      </c>
      <c r="K1105" s="211">
        <v>192</v>
      </c>
      <c r="L1105" s="212" t="s">
        <v>4308</v>
      </c>
    </row>
    <row r="1106" spans="1:12" ht="51" x14ac:dyDescent="0.2">
      <c r="A1106" s="3">
        <v>3038</v>
      </c>
      <c r="B1106" s="211">
        <v>2505</v>
      </c>
      <c r="C1106" s="197" t="s">
        <v>4489</v>
      </c>
      <c r="D1106" s="211">
        <v>1</v>
      </c>
      <c r="E1106" s="211"/>
      <c r="F1106" s="211" t="s">
        <v>34</v>
      </c>
      <c r="G1106" s="211" t="s">
        <v>4490</v>
      </c>
      <c r="H1106" s="139">
        <v>100000</v>
      </c>
      <c r="I1106" s="191" t="s">
        <v>4704</v>
      </c>
      <c r="J1106" s="63">
        <v>44927</v>
      </c>
      <c r="K1106" s="211">
        <v>192</v>
      </c>
      <c r="L1106" s="212" t="s">
        <v>4491</v>
      </c>
    </row>
    <row r="1107" spans="1:12" ht="51" x14ac:dyDescent="0.2">
      <c r="A1107" s="3">
        <v>3039</v>
      </c>
      <c r="B1107" s="211">
        <v>2505</v>
      </c>
      <c r="C1107" s="197" t="s">
        <v>4492</v>
      </c>
      <c r="D1107" s="211">
        <v>2</v>
      </c>
      <c r="E1107" s="211"/>
      <c r="F1107" s="211" t="s">
        <v>34</v>
      </c>
      <c r="G1107" s="211" t="s">
        <v>4490</v>
      </c>
      <c r="H1107" s="139">
        <v>850000</v>
      </c>
      <c r="I1107" s="191" t="s">
        <v>4704</v>
      </c>
      <c r="J1107" s="63">
        <v>44927</v>
      </c>
      <c r="K1107" s="211">
        <v>192</v>
      </c>
      <c r="L1107" s="212" t="s">
        <v>4493</v>
      </c>
    </row>
    <row r="1108" spans="1:12" ht="38.25" x14ac:dyDescent="0.2">
      <c r="A1108" s="3">
        <v>3040</v>
      </c>
      <c r="B1108" s="211">
        <v>2505</v>
      </c>
      <c r="C1108" s="197" t="s">
        <v>4494</v>
      </c>
      <c r="D1108" s="211">
        <v>8</v>
      </c>
      <c r="E1108" s="211"/>
      <c r="F1108" s="211" t="s">
        <v>34</v>
      </c>
      <c r="G1108" s="211" t="s">
        <v>4490</v>
      </c>
      <c r="H1108" s="139">
        <v>225000</v>
      </c>
      <c r="I1108" s="191" t="s">
        <v>4704</v>
      </c>
      <c r="J1108" s="63">
        <v>44927</v>
      </c>
      <c r="K1108" s="211">
        <v>192</v>
      </c>
      <c r="L1108" s="212" t="s">
        <v>4495</v>
      </c>
    </row>
    <row r="1109" spans="1:12" ht="38.25" x14ac:dyDescent="0.2">
      <c r="A1109" s="3">
        <v>3041</v>
      </c>
      <c r="B1109" s="211">
        <v>2505</v>
      </c>
      <c r="C1109" s="197" t="s">
        <v>4496</v>
      </c>
      <c r="D1109" s="211">
        <v>6</v>
      </c>
      <c r="E1109" s="211"/>
      <c r="F1109" s="211" t="s">
        <v>34</v>
      </c>
      <c r="G1109" s="211" t="s">
        <v>4490</v>
      </c>
      <c r="H1109" s="139">
        <v>225000</v>
      </c>
      <c r="I1109" s="191" t="s">
        <v>4704</v>
      </c>
      <c r="J1109" s="63">
        <v>44927</v>
      </c>
      <c r="K1109" s="211">
        <v>192</v>
      </c>
      <c r="L1109" s="212" t="s">
        <v>4495</v>
      </c>
    </row>
    <row r="1110" spans="1:12" ht="51" x14ac:dyDescent="0.2">
      <c r="A1110" s="481">
        <v>3086</v>
      </c>
      <c r="B1110" s="481">
        <v>2505</v>
      </c>
      <c r="C1110" s="482" t="s">
        <v>4591</v>
      </c>
      <c r="D1110" s="481">
        <v>1</v>
      </c>
      <c r="E1110" s="481"/>
      <c r="F1110" s="481" t="s">
        <v>34</v>
      </c>
      <c r="G1110" s="483" t="s">
        <v>4521</v>
      </c>
      <c r="H1110" s="484">
        <v>20905</v>
      </c>
      <c r="I1110" s="485" t="s">
        <v>4704</v>
      </c>
      <c r="J1110" s="486">
        <v>44958</v>
      </c>
      <c r="K1110" s="483">
        <v>192</v>
      </c>
      <c r="L1110" s="487" t="s">
        <v>4592</v>
      </c>
    </row>
    <row r="1111" spans="1:12" ht="51" x14ac:dyDescent="0.2">
      <c r="A1111" s="481">
        <v>3087</v>
      </c>
      <c r="B1111" s="481">
        <v>2505</v>
      </c>
      <c r="C1111" s="482" t="s">
        <v>4593</v>
      </c>
      <c r="D1111" s="481">
        <v>1</v>
      </c>
      <c r="E1111" s="481"/>
      <c r="F1111" s="481" t="s">
        <v>34</v>
      </c>
      <c r="G1111" s="483" t="s">
        <v>4594</v>
      </c>
      <c r="H1111" s="484">
        <v>10170</v>
      </c>
      <c r="I1111" s="485" t="s">
        <v>4704</v>
      </c>
      <c r="J1111" s="486">
        <v>44958</v>
      </c>
      <c r="K1111" s="483">
        <v>192</v>
      </c>
      <c r="L1111" s="487" t="s">
        <v>4592</v>
      </c>
    </row>
    <row r="1112" spans="1:12" ht="51" x14ac:dyDescent="0.2">
      <c r="A1112" s="481">
        <v>3088</v>
      </c>
      <c r="B1112" s="481">
        <v>2505</v>
      </c>
      <c r="C1112" s="482" t="s">
        <v>4595</v>
      </c>
      <c r="D1112" s="481">
        <v>1</v>
      </c>
      <c r="E1112" s="481"/>
      <c r="F1112" s="481" t="s">
        <v>34</v>
      </c>
      <c r="G1112" s="483" t="s">
        <v>4596</v>
      </c>
      <c r="H1112" s="484">
        <v>9040</v>
      </c>
      <c r="I1112" s="485" t="s">
        <v>4704</v>
      </c>
      <c r="J1112" s="486">
        <v>44958</v>
      </c>
      <c r="K1112" s="483">
        <v>192</v>
      </c>
      <c r="L1112" s="487" t="s">
        <v>4592</v>
      </c>
    </row>
    <row r="1113" spans="1:12" ht="51" x14ac:dyDescent="0.2">
      <c r="A1113" s="481">
        <v>3089</v>
      </c>
      <c r="B1113" s="481">
        <v>2505</v>
      </c>
      <c r="C1113" s="482" t="s">
        <v>4597</v>
      </c>
      <c r="D1113" s="481">
        <v>1</v>
      </c>
      <c r="E1113" s="481"/>
      <c r="F1113" s="481" t="s">
        <v>34</v>
      </c>
      <c r="G1113" s="483" t="s">
        <v>4598</v>
      </c>
      <c r="H1113" s="484">
        <v>14125</v>
      </c>
      <c r="I1113" s="485" t="s">
        <v>4704</v>
      </c>
      <c r="J1113" s="486">
        <v>44958</v>
      </c>
      <c r="K1113" s="483">
        <v>192</v>
      </c>
      <c r="L1113" s="487" t="s">
        <v>4592</v>
      </c>
    </row>
    <row r="1114" spans="1:12" ht="51" x14ac:dyDescent="0.2">
      <c r="A1114" s="481">
        <v>3090</v>
      </c>
      <c r="B1114" s="481">
        <v>2505</v>
      </c>
      <c r="C1114" s="482" t="s">
        <v>4599</v>
      </c>
      <c r="D1114" s="481">
        <v>1</v>
      </c>
      <c r="E1114" s="481"/>
      <c r="F1114" s="481" t="s">
        <v>34</v>
      </c>
      <c r="G1114" s="483" t="s">
        <v>4600</v>
      </c>
      <c r="H1114" s="484">
        <v>39550</v>
      </c>
      <c r="I1114" s="485" t="s">
        <v>4704</v>
      </c>
      <c r="J1114" s="486">
        <v>44958</v>
      </c>
      <c r="K1114" s="483">
        <v>192</v>
      </c>
      <c r="L1114" s="487" t="s">
        <v>4592</v>
      </c>
    </row>
    <row r="1115" spans="1:12" ht="51" x14ac:dyDescent="0.2">
      <c r="A1115" s="481">
        <v>3091</v>
      </c>
      <c r="B1115" s="481">
        <v>2505</v>
      </c>
      <c r="C1115" s="482" t="s">
        <v>4601</v>
      </c>
      <c r="D1115" s="481">
        <v>1</v>
      </c>
      <c r="E1115" s="481"/>
      <c r="F1115" s="481" t="s">
        <v>34</v>
      </c>
      <c r="G1115" s="483" t="s">
        <v>4602</v>
      </c>
      <c r="H1115" s="484">
        <v>4938.1000000000004</v>
      </c>
      <c r="I1115" s="485" t="s">
        <v>4704</v>
      </c>
      <c r="J1115" s="486">
        <v>44958</v>
      </c>
      <c r="K1115" s="483">
        <v>192</v>
      </c>
      <c r="L1115" s="487" t="s">
        <v>4592</v>
      </c>
    </row>
    <row r="1116" spans="1:12" ht="51" x14ac:dyDescent="0.2">
      <c r="A1116" s="481">
        <v>3092</v>
      </c>
      <c r="B1116" s="481">
        <v>2505</v>
      </c>
      <c r="C1116" s="482" t="s">
        <v>4603</v>
      </c>
      <c r="D1116" s="481">
        <v>1</v>
      </c>
      <c r="E1116" s="481"/>
      <c r="F1116" s="481" t="s">
        <v>34</v>
      </c>
      <c r="G1116" s="483" t="s">
        <v>4602</v>
      </c>
      <c r="H1116" s="484">
        <v>4938.1000000000004</v>
      </c>
      <c r="I1116" s="485" t="s">
        <v>4704</v>
      </c>
      <c r="J1116" s="486">
        <v>44958</v>
      </c>
      <c r="K1116" s="483">
        <v>192</v>
      </c>
      <c r="L1116" s="487" t="s">
        <v>4592</v>
      </c>
    </row>
    <row r="1117" spans="1:12" ht="51" x14ac:dyDescent="0.2">
      <c r="A1117" s="481">
        <v>3093</v>
      </c>
      <c r="B1117" s="481">
        <v>2505</v>
      </c>
      <c r="C1117" s="482" t="s">
        <v>4604</v>
      </c>
      <c r="D1117" s="481">
        <v>1</v>
      </c>
      <c r="E1117" s="481"/>
      <c r="F1117" s="481" t="s">
        <v>34</v>
      </c>
      <c r="G1117" s="483" t="s">
        <v>4602</v>
      </c>
      <c r="H1117" s="484">
        <v>4938.1000000000004</v>
      </c>
      <c r="I1117" s="485" t="s">
        <v>4704</v>
      </c>
      <c r="J1117" s="486">
        <v>44958</v>
      </c>
      <c r="K1117" s="483">
        <v>192</v>
      </c>
      <c r="L1117" s="487" t="s">
        <v>4592</v>
      </c>
    </row>
    <row r="1118" spans="1:12" ht="51" x14ac:dyDescent="0.2">
      <c r="A1118" s="481">
        <v>3094</v>
      </c>
      <c r="B1118" s="481">
        <v>2505</v>
      </c>
      <c r="C1118" s="482" t="s">
        <v>4605</v>
      </c>
      <c r="D1118" s="481">
        <v>1</v>
      </c>
      <c r="E1118" s="481"/>
      <c r="F1118" s="481" t="s">
        <v>34</v>
      </c>
      <c r="G1118" s="483" t="s">
        <v>4602</v>
      </c>
      <c r="H1118" s="484">
        <v>8446.75</v>
      </c>
      <c r="I1118" s="485" t="s">
        <v>4704</v>
      </c>
      <c r="J1118" s="486">
        <v>44958</v>
      </c>
      <c r="K1118" s="483">
        <v>192</v>
      </c>
      <c r="L1118" s="487" t="s">
        <v>4592</v>
      </c>
    </row>
    <row r="1119" spans="1:12" ht="51" x14ac:dyDescent="0.2">
      <c r="A1119" s="481">
        <v>3095</v>
      </c>
      <c r="B1119" s="481">
        <v>2505</v>
      </c>
      <c r="C1119" s="482" t="s">
        <v>4606</v>
      </c>
      <c r="D1119" s="481">
        <v>1</v>
      </c>
      <c r="E1119" s="481"/>
      <c r="F1119" s="481" t="s">
        <v>34</v>
      </c>
      <c r="G1119" s="483" t="s">
        <v>4602</v>
      </c>
      <c r="H1119" s="484">
        <v>3768.55</v>
      </c>
      <c r="I1119" s="485" t="s">
        <v>4704</v>
      </c>
      <c r="J1119" s="486">
        <v>44958</v>
      </c>
      <c r="K1119" s="483">
        <v>192</v>
      </c>
      <c r="L1119" s="487" t="s">
        <v>4592</v>
      </c>
    </row>
    <row r="1120" spans="1:12" ht="51" x14ac:dyDescent="0.2">
      <c r="A1120" s="481">
        <v>3096</v>
      </c>
      <c r="B1120" s="481">
        <v>2505</v>
      </c>
      <c r="C1120" s="482" t="s">
        <v>4607</v>
      </c>
      <c r="D1120" s="481">
        <v>1</v>
      </c>
      <c r="E1120" s="481"/>
      <c r="F1120" s="481" t="s">
        <v>34</v>
      </c>
      <c r="G1120" s="483" t="s">
        <v>4608</v>
      </c>
      <c r="H1120" s="484">
        <v>14317.1</v>
      </c>
      <c r="I1120" s="485" t="s">
        <v>4704</v>
      </c>
      <c r="J1120" s="486">
        <v>44958</v>
      </c>
      <c r="K1120" s="483">
        <v>192</v>
      </c>
      <c r="L1120" s="487" t="s">
        <v>4592</v>
      </c>
    </row>
    <row r="1121" spans="1:12" ht="51" x14ac:dyDescent="0.2">
      <c r="A1121" s="481">
        <v>3097</v>
      </c>
      <c r="B1121" s="481">
        <v>2505</v>
      </c>
      <c r="C1121" s="482" t="s">
        <v>4609</v>
      </c>
      <c r="D1121" s="481">
        <v>1</v>
      </c>
      <c r="E1121" s="481"/>
      <c r="F1121" s="481" t="s">
        <v>34</v>
      </c>
      <c r="G1121" s="483" t="s">
        <v>4608</v>
      </c>
      <c r="H1121" s="484">
        <v>17176</v>
      </c>
      <c r="I1121" s="485" t="s">
        <v>4704</v>
      </c>
      <c r="J1121" s="486">
        <v>44958</v>
      </c>
      <c r="K1121" s="483">
        <v>192</v>
      </c>
      <c r="L1121" s="487" t="s">
        <v>4592</v>
      </c>
    </row>
    <row r="1122" spans="1:12" ht="51" x14ac:dyDescent="0.2">
      <c r="A1122" s="481">
        <v>3098</v>
      </c>
      <c r="B1122" s="481">
        <v>2505</v>
      </c>
      <c r="C1122" s="482" t="s">
        <v>4610</v>
      </c>
      <c r="D1122" s="481">
        <v>1</v>
      </c>
      <c r="E1122" s="481"/>
      <c r="F1122" s="481" t="s">
        <v>34</v>
      </c>
      <c r="G1122" s="483" t="s">
        <v>4608</v>
      </c>
      <c r="H1122" s="484">
        <v>19888</v>
      </c>
      <c r="I1122" s="485" t="s">
        <v>4704</v>
      </c>
      <c r="J1122" s="486">
        <v>44958</v>
      </c>
      <c r="K1122" s="483">
        <v>192</v>
      </c>
      <c r="L1122" s="487" t="s">
        <v>4592</v>
      </c>
    </row>
    <row r="1123" spans="1:12" ht="51" x14ac:dyDescent="0.2">
      <c r="A1123" s="481">
        <v>3099</v>
      </c>
      <c r="B1123" s="481">
        <v>2505</v>
      </c>
      <c r="C1123" s="482" t="s">
        <v>4611</v>
      </c>
      <c r="D1123" s="481">
        <v>1</v>
      </c>
      <c r="E1123" s="481"/>
      <c r="F1123" s="481" t="s">
        <v>34</v>
      </c>
      <c r="G1123" s="483" t="s">
        <v>4608</v>
      </c>
      <c r="H1123" s="484">
        <v>11045.75</v>
      </c>
      <c r="I1123" s="485" t="s">
        <v>4704</v>
      </c>
      <c r="J1123" s="486">
        <v>44958</v>
      </c>
      <c r="K1123" s="483">
        <v>192</v>
      </c>
      <c r="L1123" s="487" t="s">
        <v>4592</v>
      </c>
    </row>
    <row r="1124" spans="1:12" ht="51" x14ac:dyDescent="0.2">
      <c r="A1124" s="481">
        <v>3100</v>
      </c>
      <c r="B1124" s="481">
        <v>2505</v>
      </c>
      <c r="C1124" s="482" t="s">
        <v>4612</v>
      </c>
      <c r="D1124" s="481">
        <v>1</v>
      </c>
      <c r="E1124" s="481"/>
      <c r="F1124" s="481" t="s">
        <v>34</v>
      </c>
      <c r="G1124" s="483" t="s">
        <v>4608</v>
      </c>
      <c r="H1124" s="484">
        <v>32487.5</v>
      </c>
      <c r="I1124" s="485" t="s">
        <v>4704</v>
      </c>
      <c r="J1124" s="486">
        <v>44958</v>
      </c>
      <c r="K1124" s="483">
        <v>192</v>
      </c>
      <c r="L1124" s="487" t="s">
        <v>4592</v>
      </c>
    </row>
    <row r="1125" spans="1:12" ht="51" x14ac:dyDescent="0.2">
      <c r="A1125" s="481">
        <v>3101</v>
      </c>
      <c r="B1125" s="481">
        <v>2505</v>
      </c>
      <c r="C1125" s="482" t="s">
        <v>4613</v>
      </c>
      <c r="D1125" s="481">
        <v>1</v>
      </c>
      <c r="E1125" s="481"/>
      <c r="F1125" s="481" t="s">
        <v>34</v>
      </c>
      <c r="G1125" s="483" t="s">
        <v>4614</v>
      </c>
      <c r="H1125" s="484">
        <v>11209.6</v>
      </c>
      <c r="I1125" s="485" t="s">
        <v>4704</v>
      </c>
      <c r="J1125" s="486">
        <v>44958</v>
      </c>
      <c r="K1125" s="483">
        <v>192</v>
      </c>
      <c r="L1125" s="487" t="s">
        <v>4592</v>
      </c>
    </row>
    <row r="1126" spans="1:12" ht="51" x14ac:dyDescent="0.2">
      <c r="A1126" s="481">
        <v>3102</v>
      </c>
      <c r="B1126" s="481">
        <v>2505</v>
      </c>
      <c r="C1126" s="482" t="s">
        <v>4615</v>
      </c>
      <c r="D1126" s="481">
        <v>1</v>
      </c>
      <c r="E1126" s="481"/>
      <c r="F1126" s="481" t="s">
        <v>34</v>
      </c>
      <c r="G1126" s="483" t="s">
        <v>4614</v>
      </c>
      <c r="H1126" s="484">
        <v>13108</v>
      </c>
      <c r="I1126" s="485" t="s">
        <v>4704</v>
      </c>
      <c r="J1126" s="486">
        <v>44958</v>
      </c>
      <c r="K1126" s="483">
        <v>192</v>
      </c>
      <c r="L1126" s="487" t="s">
        <v>4592</v>
      </c>
    </row>
    <row r="1127" spans="1:12" ht="51" x14ac:dyDescent="0.2">
      <c r="A1127" s="481">
        <v>3103</v>
      </c>
      <c r="B1127" s="481">
        <v>2505</v>
      </c>
      <c r="C1127" s="482" t="s">
        <v>4616</v>
      </c>
      <c r="D1127" s="481">
        <v>1</v>
      </c>
      <c r="E1127" s="481"/>
      <c r="F1127" s="481" t="s">
        <v>34</v>
      </c>
      <c r="G1127" s="483" t="s">
        <v>4614</v>
      </c>
      <c r="H1127" s="484">
        <v>25707.5</v>
      </c>
      <c r="I1127" s="485" t="s">
        <v>4704</v>
      </c>
      <c r="J1127" s="486">
        <v>44958</v>
      </c>
      <c r="K1127" s="483">
        <v>192</v>
      </c>
      <c r="L1127" s="487" t="s">
        <v>4592</v>
      </c>
    </row>
    <row r="1128" spans="1:12" ht="51" x14ac:dyDescent="0.2">
      <c r="A1128" s="481">
        <v>3104</v>
      </c>
      <c r="B1128" s="481">
        <v>2505</v>
      </c>
      <c r="C1128" s="482" t="s">
        <v>4617</v>
      </c>
      <c r="D1128" s="481">
        <v>1</v>
      </c>
      <c r="E1128" s="481"/>
      <c r="F1128" s="481" t="s">
        <v>34</v>
      </c>
      <c r="G1128" s="483" t="s">
        <v>4614</v>
      </c>
      <c r="H1128" s="484">
        <v>4265.75</v>
      </c>
      <c r="I1128" s="485" t="s">
        <v>4704</v>
      </c>
      <c r="J1128" s="486">
        <v>44958</v>
      </c>
      <c r="K1128" s="483">
        <v>192</v>
      </c>
      <c r="L1128" s="487" t="s">
        <v>4592</v>
      </c>
    </row>
    <row r="1129" spans="1:12" ht="51" x14ac:dyDescent="0.2">
      <c r="A1129" s="481">
        <v>3105</v>
      </c>
      <c r="B1129" s="481">
        <v>2505</v>
      </c>
      <c r="C1129" s="482" t="s">
        <v>4618</v>
      </c>
      <c r="D1129" s="481">
        <v>1</v>
      </c>
      <c r="E1129" s="481"/>
      <c r="F1129" s="481" t="s">
        <v>34</v>
      </c>
      <c r="G1129" s="483" t="s">
        <v>4614</v>
      </c>
      <c r="H1129" s="484">
        <v>7537.1</v>
      </c>
      <c r="I1129" s="485" t="s">
        <v>4704</v>
      </c>
      <c r="J1129" s="486">
        <v>44958</v>
      </c>
      <c r="K1129" s="483">
        <v>192</v>
      </c>
      <c r="L1129" s="487" t="s">
        <v>4592</v>
      </c>
    </row>
    <row r="1130" spans="1:12" ht="51" x14ac:dyDescent="0.2">
      <c r="A1130" s="481">
        <v>3106</v>
      </c>
      <c r="B1130" s="481">
        <v>2505</v>
      </c>
      <c r="C1130" s="482" t="s">
        <v>4619</v>
      </c>
      <c r="D1130" s="481">
        <v>1</v>
      </c>
      <c r="E1130" s="481"/>
      <c r="F1130" s="481" t="s">
        <v>34</v>
      </c>
      <c r="G1130" s="483" t="s">
        <v>4620</v>
      </c>
      <c r="H1130" s="484">
        <v>4181</v>
      </c>
      <c r="I1130" s="485" t="s">
        <v>4704</v>
      </c>
      <c r="J1130" s="486">
        <v>44958</v>
      </c>
      <c r="K1130" s="483">
        <v>192</v>
      </c>
      <c r="L1130" s="487" t="s">
        <v>4592</v>
      </c>
    </row>
    <row r="1131" spans="1:12" ht="51" x14ac:dyDescent="0.2">
      <c r="A1131" s="481">
        <v>3107</v>
      </c>
      <c r="B1131" s="481">
        <v>2505</v>
      </c>
      <c r="C1131" s="482" t="s">
        <v>4621</v>
      </c>
      <c r="D1131" s="481">
        <v>1</v>
      </c>
      <c r="E1131" s="481"/>
      <c r="F1131" s="481" t="s">
        <v>34</v>
      </c>
      <c r="G1131" s="483" t="s">
        <v>4622</v>
      </c>
      <c r="H1131" s="484">
        <v>3898.5</v>
      </c>
      <c r="I1131" s="485" t="s">
        <v>4704</v>
      </c>
      <c r="J1131" s="486">
        <v>44958</v>
      </c>
      <c r="K1131" s="483">
        <v>192</v>
      </c>
      <c r="L1131" s="487" t="s">
        <v>4592</v>
      </c>
    </row>
    <row r="1132" spans="1:12" ht="51" x14ac:dyDescent="0.2">
      <c r="A1132" s="481">
        <v>3108</v>
      </c>
      <c r="B1132" s="481">
        <v>2505</v>
      </c>
      <c r="C1132" s="482" t="s">
        <v>4623</v>
      </c>
      <c r="D1132" s="481">
        <v>1</v>
      </c>
      <c r="E1132" s="481"/>
      <c r="F1132" s="481" t="s">
        <v>34</v>
      </c>
      <c r="G1132" s="483" t="s">
        <v>4624</v>
      </c>
      <c r="H1132" s="484">
        <v>5424</v>
      </c>
      <c r="I1132" s="485" t="s">
        <v>4704</v>
      </c>
      <c r="J1132" s="486">
        <v>44958</v>
      </c>
      <c r="K1132" s="483">
        <v>192</v>
      </c>
      <c r="L1132" s="487" t="s">
        <v>4592</v>
      </c>
    </row>
    <row r="1133" spans="1:12" ht="51" x14ac:dyDescent="0.2">
      <c r="A1133" s="481">
        <v>3109</v>
      </c>
      <c r="B1133" s="481">
        <v>2505</v>
      </c>
      <c r="C1133" s="482" t="s">
        <v>4625</v>
      </c>
      <c r="D1133" s="481">
        <v>1</v>
      </c>
      <c r="E1133" s="481"/>
      <c r="F1133" s="481" t="s">
        <v>34</v>
      </c>
      <c r="G1133" s="483" t="s">
        <v>4626</v>
      </c>
      <c r="H1133" s="484">
        <v>11300</v>
      </c>
      <c r="I1133" s="485" t="s">
        <v>4704</v>
      </c>
      <c r="J1133" s="486">
        <v>44958</v>
      </c>
      <c r="K1133" s="483">
        <v>192</v>
      </c>
      <c r="L1133" s="487" t="s">
        <v>4592</v>
      </c>
    </row>
    <row r="1134" spans="1:12" ht="51" x14ac:dyDescent="0.2">
      <c r="A1134" s="481">
        <v>3110</v>
      </c>
      <c r="B1134" s="481">
        <v>2505</v>
      </c>
      <c r="C1134" s="482" t="s">
        <v>4627</v>
      </c>
      <c r="D1134" s="481">
        <v>1</v>
      </c>
      <c r="E1134" s="481"/>
      <c r="F1134" s="481" t="s">
        <v>34</v>
      </c>
      <c r="G1134" s="483" t="s">
        <v>4626</v>
      </c>
      <c r="H1134" s="484">
        <v>16950</v>
      </c>
      <c r="I1134" s="485" t="s">
        <v>4704</v>
      </c>
      <c r="J1134" s="486">
        <v>44958</v>
      </c>
      <c r="K1134" s="483">
        <v>192</v>
      </c>
      <c r="L1134" s="487" t="s">
        <v>4592</v>
      </c>
    </row>
    <row r="1135" spans="1:12" ht="51" x14ac:dyDescent="0.2">
      <c r="A1135" s="481">
        <v>3111</v>
      </c>
      <c r="B1135" s="481">
        <v>2505</v>
      </c>
      <c r="C1135" s="482" t="s">
        <v>4628</v>
      </c>
      <c r="D1135" s="481">
        <v>1</v>
      </c>
      <c r="E1135" s="481"/>
      <c r="F1135" s="481" t="s">
        <v>34</v>
      </c>
      <c r="G1135" s="483" t="s">
        <v>4626</v>
      </c>
      <c r="H1135" s="484">
        <v>16950</v>
      </c>
      <c r="I1135" s="485" t="s">
        <v>4704</v>
      </c>
      <c r="J1135" s="486">
        <v>44958</v>
      </c>
      <c r="K1135" s="483">
        <v>192</v>
      </c>
      <c r="L1135" s="487" t="s">
        <v>4592</v>
      </c>
    </row>
    <row r="1136" spans="1:12" ht="51" x14ac:dyDescent="0.2">
      <c r="A1136" s="481">
        <v>3112</v>
      </c>
      <c r="B1136" s="481">
        <v>2505</v>
      </c>
      <c r="C1136" s="482" t="s">
        <v>4629</v>
      </c>
      <c r="D1136" s="481">
        <v>1</v>
      </c>
      <c r="E1136" s="481"/>
      <c r="F1136" s="481" t="s">
        <v>34</v>
      </c>
      <c r="G1136" s="483" t="s">
        <v>4626</v>
      </c>
      <c r="H1136" s="484">
        <v>16950</v>
      </c>
      <c r="I1136" s="485" t="s">
        <v>4704</v>
      </c>
      <c r="J1136" s="486">
        <v>44958</v>
      </c>
      <c r="K1136" s="483">
        <v>192</v>
      </c>
      <c r="L1136" s="487" t="s">
        <v>4592</v>
      </c>
    </row>
    <row r="1137" spans="1:12" ht="51" x14ac:dyDescent="0.2">
      <c r="A1137" s="481">
        <v>3113</v>
      </c>
      <c r="B1137" s="481">
        <v>2505</v>
      </c>
      <c r="C1137" s="482" t="s">
        <v>4630</v>
      </c>
      <c r="D1137" s="481">
        <v>1</v>
      </c>
      <c r="E1137" s="481"/>
      <c r="F1137" s="481" t="s">
        <v>34</v>
      </c>
      <c r="G1137" s="483" t="s">
        <v>4626</v>
      </c>
      <c r="H1137" s="484">
        <v>28250</v>
      </c>
      <c r="I1137" s="485" t="s">
        <v>4704</v>
      </c>
      <c r="J1137" s="486">
        <v>44958</v>
      </c>
      <c r="K1137" s="483">
        <v>192</v>
      </c>
      <c r="L1137" s="487" t="s">
        <v>4592</v>
      </c>
    </row>
    <row r="1138" spans="1:12" ht="51" x14ac:dyDescent="0.2">
      <c r="A1138" s="481">
        <v>3114</v>
      </c>
      <c r="B1138" s="481">
        <v>2505</v>
      </c>
      <c r="C1138" s="482" t="s">
        <v>4631</v>
      </c>
      <c r="D1138" s="481">
        <v>1</v>
      </c>
      <c r="E1138" s="481"/>
      <c r="F1138" s="481" t="s">
        <v>34</v>
      </c>
      <c r="G1138" s="483" t="s">
        <v>4632</v>
      </c>
      <c r="H1138" s="484">
        <v>11040.1</v>
      </c>
      <c r="I1138" s="485" t="s">
        <v>4704</v>
      </c>
      <c r="J1138" s="486">
        <v>44958</v>
      </c>
      <c r="K1138" s="483">
        <v>192</v>
      </c>
      <c r="L1138" s="487" t="s">
        <v>4592</v>
      </c>
    </row>
    <row r="1139" spans="1:12" ht="51" x14ac:dyDescent="0.2">
      <c r="A1139" s="481">
        <v>3115</v>
      </c>
      <c r="B1139" s="481">
        <v>2505</v>
      </c>
      <c r="C1139" s="482" t="s">
        <v>4633</v>
      </c>
      <c r="D1139" s="481">
        <v>1</v>
      </c>
      <c r="E1139" s="481"/>
      <c r="F1139" s="481" t="s">
        <v>34</v>
      </c>
      <c r="G1139" s="483" t="s">
        <v>4634</v>
      </c>
      <c r="H1139" s="484">
        <v>11040.1</v>
      </c>
      <c r="I1139" s="485" t="s">
        <v>4704</v>
      </c>
      <c r="J1139" s="486">
        <v>44958</v>
      </c>
      <c r="K1139" s="483">
        <v>192</v>
      </c>
      <c r="L1139" s="487" t="s">
        <v>4592</v>
      </c>
    </row>
    <row r="1140" spans="1:12" ht="51" x14ac:dyDescent="0.2">
      <c r="A1140" s="481">
        <v>3116</v>
      </c>
      <c r="B1140" s="481">
        <v>2505</v>
      </c>
      <c r="C1140" s="482" t="s">
        <v>4635</v>
      </c>
      <c r="D1140" s="481">
        <v>1</v>
      </c>
      <c r="E1140" s="481"/>
      <c r="F1140" s="481" t="s">
        <v>34</v>
      </c>
      <c r="G1140" s="483" t="s">
        <v>4636</v>
      </c>
      <c r="H1140" s="484">
        <v>11040.1</v>
      </c>
      <c r="I1140" s="485" t="s">
        <v>4704</v>
      </c>
      <c r="J1140" s="486">
        <v>44958</v>
      </c>
      <c r="K1140" s="483">
        <v>192</v>
      </c>
      <c r="L1140" s="487" t="s">
        <v>4592</v>
      </c>
    </row>
    <row r="1141" spans="1:12" ht="51" x14ac:dyDescent="0.2">
      <c r="A1141" s="481">
        <v>3117</v>
      </c>
      <c r="B1141" s="481">
        <v>2505</v>
      </c>
      <c r="C1141" s="482" t="s">
        <v>4637</v>
      </c>
      <c r="D1141" s="481">
        <v>1</v>
      </c>
      <c r="E1141" s="481"/>
      <c r="F1141" s="481" t="s">
        <v>34</v>
      </c>
      <c r="G1141" s="483" t="s">
        <v>4602</v>
      </c>
      <c r="H1141" s="484">
        <v>4520</v>
      </c>
      <c r="I1141" s="485" t="s">
        <v>4704</v>
      </c>
      <c r="J1141" s="486">
        <v>44958</v>
      </c>
      <c r="K1141" s="483">
        <v>192</v>
      </c>
      <c r="L1141" s="487" t="s">
        <v>4592</v>
      </c>
    </row>
    <row r="1142" spans="1:12" ht="51" x14ac:dyDescent="0.2">
      <c r="A1142" s="481">
        <v>3118</v>
      </c>
      <c r="B1142" s="481">
        <v>2505</v>
      </c>
      <c r="C1142" s="482" t="s">
        <v>4638</v>
      </c>
      <c r="D1142" s="481">
        <v>1</v>
      </c>
      <c r="E1142" s="481"/>
      <c r="F1142" s="481" t="s">
        <v>34</v>
      </c>
      <c r="G1142" s="483" t="s">
        <v>4602</v>
      </c>
      <c r="H1142" s="484">
        <v>1695</v>
      </c>
      <c r="I1142" s="485" t="s">
        <v>4704</v>
      </c>
      <c r="J1142" s="486">
        <v>44958</v>
      </c>
      <c r="K1142" s="483">
        <v>192</v>
      </c>
      <c r="L1142" s="487" t="s">
        <v>4592</v>
      </c>
    </row>
    <row r="1143" spans="1:12" ht="51" x14ac:dyDescent="0.2">
      <c r="A1143" s="481">
        <v>3119</v>
      </c>
      <c r="B1143" s="481">
        <v>2505</v>
      </c>
      <c r="C1143" s="482" t="s">
        <v>4639</v>
      </c>
      <c r="D1143" s="481">
        <v>1</v>
      </c>
      <c r="E1143" s="481"/>
      <c r="F1143" s="481" t="s">
        <v>34</v>
      </c>
      <c r="G1143" s="483" t="s">
        <v>4602</v>
      </c>
      <c r="H1143" s="484">
        <v>12430</v>
      </c>
      <c r="I1143" s="485" t="s">
        <v>4704</v>
      </c>
      <c r="J1143" s="486">
        <v>44958</v>
      </c>
      <c r="K1143" s="483">
        <v>192</v>
      </c>
      <c r="L1143" s="487" t="s">
        <v>4592</v>
      </c>
    </row>
    <row r="1144" spans="1:12" ht="51" x14ac:dyDescent="0.2">
      <c r="A1144" s="481">
        <v>3120</v>
      </c>
      <c r="B1144" s="481">
        <v>2505</v>
      </c>
      <c r="C1144" s="482" t="s">
        <v>4640</v>
      </c>
      <c r="D1144" s="481">
        <v>1</v>
      </c>
      <c r="E1144" s="481"/>
      <c r="F1144" s="481" t="s">
        <v>34</v>
      </c>
      <c r="G1144" s="483" t="s">
        <v>4602</v>
      </c>
      <c r="H1144" s="484">
        <v>2825</v>
      </c>
      <c r="I1144" s="485" t="s">
        <v>4704</v>
      </c>
      <c r="J1144" s="486">
        <v>44958</v>
      </c>
      <c r="K1144" s="483">
        <v>192</v>
      </c>
      <c r="L1144" s="487" t="s">
        <v>4592</v>
      </c>
    </row>
    <row r="1145" spans="1:12" ht="51" x14ac:dyDescent="0.2">
      <c r="A1145" s="481">
        <v>3121</v>
      </c>
      <c r="B1145" s="481">
        <v>2505</v>
      </c>
      <c r="C1145" s="482" t="s">
        <v>4641</v>
      </c>
      <c r="D1145" s="481">
        <v>1</v>
      </c>
      <c r="E1145" s="481"/>
      <c r="F1145" s="481" t="s">
        <v>34</v>
      </c>
      <c r="G1145" s="483" t="s">
        <v>4608</v>
      </c>
      <c r="H1145" s="484">
        <v>12995</v>
      </c>
      <c r="I1145" s="485" t="s">
        <v>4704</v>
      </c>
      <c r="J1145" s="486">
        <v>44958</v>
      </c>
      <c r="K1145" s="483">
        <v>192</v>
      </c>
      <c r="L1145" s="487" t="s">
        <v>4592</v>
      </c>
    </row>
    <row r="1146" spans="1:12" ht="51" x14ac:dyDescent="0.2">
      <c r="A1146" s="481">
        <v>3122</v>
      </c>
      <c r="B1146" s="481">
        <v>2505</v>
      </c>
      <c r="C1146" s="482" t="s">
        <v>4642</v>
      </c>
      <c r="D1146" s="481">
        <v>1</v>
      </c>
      <c r="E1146" s="481"/>
      <c r="F1146" s="481" t="s">
        <v>34</v>
      </c>
      <c r="G1146" s="483" t="s">
        <v>4608</v>
      </c>
      <c r="H1146" s="484">
        <v>20792</v>
      </c>
      <c r="I1146" s="485" t="s">
        <v>4704</v>
      </c>
      <c r="J1146" s="486">
        <v>44958</v>
      </c>
      <c r="K1146" s="483">
        <v>192</v>
      </c>
      <c r="L1146" s="487" t="s">
        <v>4592</v>
      </c>
    </row>
    <row r="1147" spans="1:12" ht="51" x14ac:dyDescent="0.2">
      <c r="A1147" s="481">
        <v>3123</v>
      </c>
      <c r="B1147" s="481">
        <v>2505</v>
      </c>
      <c r="C1147" s="482" t="s">
        <v>4643</v>
      </c>
      <c r="D1147" s="481">
        <v>1</v>
      </c>
      <c r="E1147" s="481"/>
      <c r="F1147" s="481" t="s">
        <v>34</v>
      </c>
      <c r="G1147" s="483" t="s">
        <v>4608</v>
      </c>
      <c r="H1147" s="484">
        <v>9040</v>
      </c>
      <c r="I1147" s="485" t="s">
        <v>4704</v>
      </c>
      <c r="J1147" s="486">
        <v>44958</v>
      </c>
      <c r="K1147" s="483">
        <v>192</v>
      </c>
      <c r="L1147" s="487" t="s">
        <v>4592</v>
      </c>
    </row>
    <row r="1148" spans="1:12" ht="51" x14ac:dyDescent="0.2">
      <c r="A1148" s="481">
        <v>3124</v>
      </c>
      <c r="B1148" s="481">
        <v>2505</v>
      </c>
      <c r="C1148" s="482" t="s">
        <v>4644</v>
      </c>
      <c r="D1148" s="481">
        <v>1</v>
      </c>
      <c r="E1148" s="481"/>
      <c r="F1148" s="481" t="s">
        <v>34</v>
      </c>
      <c r="G1148" s="483" t="s">
        <v>4608</v>
      </c>
      <c r="H1148" s="484">
        <v>10170</v>
      </c>
      <c r="I1148" s="485" t="s">
        <v>4704</v>
      </c>
      <c r="J1148" s="486">
        <v>44958</v>
      </c>
      <c r="K1148" s="483">
        <v>192</v>
      </c>
      <c r="L1148" s="487" t="s">
        <v>4592</v>
      </c>
    </row>
    <row r="1149" spans="1:12" ht="51" x14ac:dyDescent="0.2">
      <c r="A1149" s="481">
        <v>3125</v>
      </c>
      <c r="B1149" s="481">
        <v>2505</v>
      </c>
      <c r="C1149" s="482" t="s">
        <v>4645</v>
      </c>
      <c r="D1149" s="481">
        <v>1</v>
      </c>
      <c r="E1149" s="481"/>
      <c r="F1149" s="481" t="s">
        <v>34</v>
      </c>
      <c r="G1149" s="483" t="s">
        <v>4646</v>
      </c>
      <c r="H1149" s="484">
        <v>3768.55</v>
      </c>
      <c r="I1149" s="485" t="s">
        <v>4704</v>
      </c>
      <c r="J1149" s="486">
        <v>44958</v>
      </c>
      <c r="K1149" s="483">
        <v>192</v>
      </c>
      <c r="L1149" s="487" t="s">
        <v>4592</v>
      </c>
    </row>
    <row r="1150" spans="1:12" ht="51" x14ac:dyDescent="0.2">
      <c r="A1150" s="481">
        <v>3126</v>
      </c>
      <c r="B1150" s="481">
        <v>2505</v>
      </c>
      <c r="C1150" s="482" t="s">
        <v>4647</v>
      </c>
      <c r="D1150" s="481">
        <v>1</v>
      </c>
      <c r="E1150" s="481"/>
      <c r="F1150" s="481" t="s">
        <v>34</v>
      </c>
      <c r="G1150" s="483" t="s">
        <v>4622</v>
      </c>
      <c r="H1150" s="484">
        <v>3955</v>
      </c>
      <c r="I1150" s="485" t="s">
        <v>4704</v>
      </c>
      <c r="J1150" s="486">
        <v>44958</v>
      </c>
      <c r="K1150" s="483">
        <v>192</v>
      </c>
      <c r="L1150" s="487" t="s">
        <v>4592</v>
      </c>
    </row>
    <row r="1151" spans="1:12" ht="51" x14ac:dyDescent="0.2">
      <c r="A1151" s="481">
        <v>3127</v>
      </c>
      <c r="B1151" s="481">
        <v>2505</v>
      </c>
      <c r="C1151" s="482" t="s">
        <v>4648</v>
      </c>
      <c r="D1151" s="481">
        <v>1</v>
      </c>
      <c r="E1151" s="481"/>
      <c r="F1151" s="481" t="s">
        <v>34</v>
      </c>
      <c r="G1151" s="483" t="s">
        <v>4614</v>
      </c>
      <c r="H1151" s="484">
        <v>4520</v>
      </c>
      <c r="I1151" s="485" t="s">
        <v>4704</v>
      </c>
      <c r="J1151" s="486">
        <v>44958</v>
      </c>
      <c r="K1151" s="483">
        <v>192</v>
      </c>
      <c r="L1151" s="487" t="s">
        <v>4592</v>
      </c>
    </row>
    <row r="1152" spans="1:12" ht="51" x14ac:dyDescent="0.2">
      <c r="A1152" s="481">
        <v>3128</v>
      </c>
      <c r="B1152" s="481">
        <v>2505</v>
      </c>
      <c r="C1152" s="482" t="s">
        <v>4649</v>
      </c>
      <c r="D1152" s="481">
        <v>1</v>
      </c>
      <c r="E1152" s="481"/>
      <c r="F1152" s="481" t="s">
        <v>34</v>
      </c>
      <c r="G1152" s="483" t="s">
        <v>4614</v>
      </c>
      <c r="H1152" s="484">
        <v>4520</v>
      </c>
      <c r="I1152" s="485" t="s">
        <v>4704</v>
      </c>
      <c r="J1152" s="486">
        <v>44958</v>
      </c>
      <c r="K1152" s="483">
        <v>192</v>
      </c>
      <c r="L1152" s="487" t="s">
        <v>4592</v>
      </c>
    </row>
    <row r="1153" spans="1:12" ht="51" x14ac:dyDescent="0.2">
      <c r="A1153" s="481">
        <v>3129</v>
      </c>
      <c r="B1153" s="481">
        <v>2505</v>
      </c>
      <c r="C1153" s="482" t="s">
        <v>4650</v>
      </c>
      <c r="D1153" s="481">
        <v>1</v>
      </c>
      <c r="E1153" s="481"/>
      <c r="F1153" s="481" t="s">
        <v>34</v>
      </c>
      <c r="G1153" s="483" t="s">
        <v>4614</v>
      </c>
      <c r="H1153" s="484">
        <v>8475</v>
      </c>
      <c r="I1153" s="485" t="s">
        <v>4704</v>
      </c>
      <c r="J1153" s="486">
        <v>44958</v>
      </c>
      <c r="K1153" s="483">
        <v>192</v>
      </c>
      <c r="L1153" s="487" t="s">
        <v>4592</v>
      </c>
    </row>
    <row r="1154" spans="1:12" ht="51" x14ac:dyDescent="0.2">
      <c r="A1154" s="481">
        <v>3130</v>
      </c>
      <c r="B1154" s="481">
        <v>2505</v>
      </c>
      <c r="C1154" s="482" t="s">
        <v>4651</v>
      </c>
      <c r="D1154" s="481">
        <v>1</v>
      </c>
      <c r="E1154" s="481"/>
      <c r="F1154" s="481" t="s">
        <v>34</v>
      </c>
      <c r="G1154" s="483" t="s">
        <v>4614</v>
      </c>
      <c r="H1154" s="484">
        <v>16272</v>
      </c>
      <c r="I1154" s="485" t="s">
        <v>4704</v>
      </c>
      <c r="J1154" s="486">
        <v>44958</v>
      </c>
      <c r="K1154" s="483">
        <v>192</v>
      </c>
      <c r="L1154" s="487" t="s">
        <v>4592</v>
      </c>
    </row>
    <row r="1155" spans="1:12" ht="51" x14ac:dyDescent="0.2">
      <c r="A1155" s="481">
        <v>3131</v>
      </c>
      <c r="B1155" s="481">
        <v>2505</v>
      </c>
      <c r="C1155" s="482" t="s">
        <v>4652</v>
      </c>
      <c r="D1155" s="481">
        <v>1</v>
      </c>
      <c r="E1155" s="481"/>
      <c r="F1155" s="481" t="s">
        <v>34</v>
      </c>
      <c r="G1155" s="483" t="s">
        <v>4626</v>
      </c>
      <c r="H1155" s="484">
        <v>11300</v>
      </c>
      <c r="I1155" s="485" t="s">
        <v>4704</v>
      </c>
      <c r="J1155" s="486">
        <v>44958</v>
      </c>
      <c r="K1155" s="483">
        <v>192</v>
      </c>
      <c r="L1155" s="487" t="s">
        <v>4592</v>
      </c>
    </row>
    <row r="1156" spans="1:12" ht="51" x14ac:dyDescent="0.2">
      <c r="A1156" s="481">
        <v>3132</v>
      </c>
      <c r="B1156" s="481">
        <v>2505</v>
      </c>
      <c r="C1156" s="482" t="s">
        <v>4653</v>
      </c>
      <c r="D1156" s="481">
        <v>1</v>
      </c>
      <c r="E1156" s="481"/>
      <c r="F1156" s="481" t="s">
        <v>34</v>
      </c>
      <c r="G1156" s="483" t="s">
        <v>4626</v>
      </c>
      <c r="H1156" s="484">
        <v>11300</v>
      </c>
      <c r="I1156" s="485" t="s">
        <v>4704</v>
      </c>
      <c r="J1156" s="486">
        <v>44958</v>
      </c>
      <c r="K1156" s="483">
        <v>192</v>
      </c>
      <c r="L1156" s="487" t="s">
        <v>4592</v>
      </c>
    </row>
    <row r="1157" spans="1:12" ht="51" x14ac:dyDescent="0.2">
      <c r="A1157" s="481">
        <v>3133</v>
      </c>
      <c r="B1157" s="481">
        <v>2505</v>
      </c>
      <c r="C1157" s="482" t="s">
        <v>4654</v>
      </c>
      <c r="D1157" s="481">
        <v>1</v>
      </c>
      <c r="E1157" s="481"/>
      <c r="F1157" s="481" t="s">
        <v>34</v>
      </c>
      <c r="G1157" s="483" t="s">
        <v>4626</v>
      </c>
      <c r="H1157" s="484">
        <v>16950</v>
      </c>
      <c r="I1157" s="485" t="s">
        <v>4704</v>
      </c>
      <c r="J1157" s="486">
        <v>44958</v>
      </c>
      <c r="K1157" s="483">
        <v>192</v>
      </c>
      <c r="L1157" s="487" t="s">
        <v>4592</v>
      </c>
    </row>
    <row r="1158" spans="1:12" ht="51" x14ac:dyDescent="0.2">
      <c r="A1158" s="481">
        <v>3134</v>
      </c>
      <c r="B1158" s="481">
        <v>2505</v>
      </c>
      <c r="C1158" s="482" t="s">
        <v>4655</v>
      </c>
      <c r="D1158" s="481">
        <v>1</v>
      </c>
      <c r="E1158" s="481"/>
      <c r="F1158" s="481" t="s">
        <v>34</v>
      </c>
      <c r="G1158" s="483" t="s">
        <v>4626</v>
      </c>
      <c r="H1158" s="484">
        <v>16950</v>
      </c>
      <c r="I1158" s="485" t="s">
        <v>4704</v>
      </c>
      <c r="J1158" s="486">
        <v>44958</v>
      </c>
      <c r="K1158" s="483">
        <v>192</v>
      </c>
      <c r="L1158" s="487" t="s">
        <v>4592</v>
      </c>
    </row>
    <row r="1159" spans="1:12" ht="51" x14ac:dyDescent="0.2">
      <c r="A1159" s="481">
        <v>3135</v>
      </c>
      <c r="B1159" s="481">
        <v>2505</v>
      </c>
      <c r="C1159" s="482" t="s">
        <v>4656</v>
      </c>
      <c r="D1159" s="481">
        <v>1</v>
      </c>
      <c r="E1159" s="481"/>
      <c r="F1159" s="481" t="s">
        <v>34</v>
      </c>
      <c r="G1159" s="483" t="s">
        <v>4602</v>
      </c>
      <c r="H1159" s="484">
        <v>6215</v>
      </c>
      <c r="I1159" s="485" t="s">
        <v>4704</v>
      </c>
      <c r="J1159" s="486">
        <v>44958</v>
      </c>
      <c r="K1159" s="483">
        <v>192</v>
      </c>
      <c r="L1159" s="487" t="s">
        <v>4592</v>
      </c>
    </row>
    <row r="1160" spans="1:12" ht="51" x14ac:dyDescent="0.2">
      <c r="A1160" s="481">
        <v>3136</v>
      </c>
      <c r="B1160" s="481">
        <v>2505</v>
      </c>
      <c r="C1160" s="482" t="s">
        <v>4657</v>
      </c>
      <c r="D1160" s="481">
        <v>1</v>
      </c>
      <c r="E1160" s="481"/>
      <c r="F1160" s="481" t="s">
        <v>34</v>
      </c>
      <c r="G1160" s="483" t="s">
        <v>4602</v>
      </c>
      <c r="H1160" s="484">
        <v>6215</v>
      </c>
      <c r="I1160" s="485" t="s">
        <v>4704</v>
      </c>
      <c r="J1160" s="486">
        <v>44958</v>
      </c>
      <c r="K1160" s="483">
        <v>192</v>
      </c>
      <c r="L1160" s="487" t="s">
        <v>4592</v>
      </c>
    </row>
    <row r="1161" spans="1:12" ht="51" x14ac:dyDescent="0.2">
      <c r="A1161" s="481">
        <v>3137</v>
      </c>
      <c r="B1161" s="481">
        <v>2505</v>
      </c>
      <c r="C1161" s="482" t="s">
        <v>4658</v>
      </c>
      <c r="D1161" s="481">
        <v>1</v>
      </c>
      <c r="E1161" s="481"/>
      <c r="F1161" s="481" t="s">
        <v>34</v>
      </c>
      <c r="G1161" s="483" t="s">
        <v>4602</v>
      </c>
      <c r="H1161" s="484">
        <v>6215</v>
      </c>
      <c r="I1161" s="485" t="s">
        <v>4704</v>
      </c>
      <c r="J1161" s="486">
        <v>44958</v>
      </c>
      <c r="K1161" s="483">
        <v>192</v>
      </c>
      <c r="L1161" s="487" t="s">
        <v>4592</v>
      </c>
    </row>
    <row r="1162" spans="1:12" ht="51" x14ac:dyDescent="0.2">
      <c r="A1162" s="481">
        <v>3138</v>
      </c>
      <c r="B1162" s="481">
        <v>2505</v>
      </c>
      <c r="C1162" s="482" t="s">
        <v>4659</v>
      </c>
      <c r="D1162" s="481">
        <v>1</v>
      </c>
      <c r="E1162" s="481"/>
      <c r="F1162" s="481" t="s">
        <v>34</v>
      </c>
      <c r="G1162" s="483" t="s">
        <v>4608</v>
      </c>
      <c r="H1162" s="484">
        <v>16950</v>
      </c>
      <c r="I1162" s="485" t="s">
        <v>4704</v>
      </c>
      <c r="J1162" s="486">
        <v>44958</v>
      </c>
      <c r="K1162" s="483">
        <v>192</v>
      </c>
      <c r="L1162" s="487" t="s">
        <v>4592</v>
      </c>
    </row>
    <row r="1163" spans="1:12" ht="51" x14ac:dyDescent="0.2">
      <c r="A1163" s="481">
        <v>3139</v>
      </c>
      <c r="B1163" s="481">
        <v>2505</v>
      </c>
      <c r="C1163" s="482" t="s">
        <v>4660</v>
      </c>
      <c r="D1163" s="481">
        <v>1</v>
      </c>
      <c r="E1163" s="481"/>
      <c r="F1163" s="481" t="s">
        <v>34</v>
      </c>
      <c r="G1163" s="483" t="s">
        <v>4608</v>
      </c>
      <c r="H1163" s="484">
        <v>16950</v>
      </c>
      <c r="I1163" s="485" t="s">
        <v>4704</v>
      </c>
      <c r="J1163" s="486">
        <v>44958</v>
      </c>
      <c r="K1163" s="483">
        <v>192</v>
      </c>
      <c r="L1163" s="487" t="s">
        <v>4592</v>
      </c>
    </row>
    <row r="1164" spans="1:12" ht="51" x14ac:dyDescent="0.2">
      <c r="A1164" s="481">
        <v>3140</v>
      </c>
      <c r="B1164" s="481">
        <v>2505</v>
      </c>
      <c r="C1164" s="482" t="s">
        <v>4661</v>
      </c>
      <c r="D1164" s="481">
        <v>1</v>
      </c>
      <c r="E1164" s="481"/>
      <c r="F1164" s="481" t="s">
        <v>34</v>
      </c>
      <c r="G1164" s="483" t="s">
        <v>4608</v>
      </c>
      <c r="H1164" s="484">
        <v>16950</v>
      </c>
      <c r="I1164" s="485" t="s">
        <v>4704</v>
      </c>
      <c r="J1164" s="486">
        <v>44958</v>
      </c>
      <c r="K1164" s="483">
        <v>192</v>
      </c>
      <c r="L1164" s="487" t="s">
        <v>4592</v>
      </c>
    </row>
    <row r="1165" spans="1:12" ht="51" x14ac:dyDescent="0.2">
      <c r="A1165" s="481">
        <v>3141</v>
      </c>
      <c r="B1165" s="481">
        <v>2505</v>
      </c>
      <c r="C1165" s="482" t="s">
        <v>4662</v>
      </c>
      <c r="D1165" s="481">
        <v>1</v>
      </c>
      <c r="E1165" s="481"/>
      <c r="F1165" s="481" t="s">
        <v>34</v>
      </c>
      <c r="G1165" s="483" t="s">
        <v>4663</v>
      </c>
      <c r="H1165" s="484">
        <v>11040.1</v>
      </c>
      <c r="I1165" s="485" t="s">
        <v>4704</v>
      </c>
      <c r="J1165" s="486">
        <v>44958</v>
      </c>
      <c r="K1165" s="483">
        <v>192</v>
      </c>
      <c r="L1165" s="487" t="s">
        <v>4592</v>
      </c>
    </row>
    <row r="1166" spans="1:12" ht="51" x14ac:dyDescent="0.2">
      <c r="A1166" s="481">
        <v>3142</v>
      </c>
      <c r="B1166" s="481">
        <v>2505</v>
      </c>
      <c r="C1166" s="482" t="s">
        <v>4664</v>
      </c>
      <c r="D1166" s="481">
        <v>1</v>
      </c>
      <c r="E1166" s="481"/>
      <c r="F1166" s="481" t="s">
        <v>34</v>
      </c>
      <c r="G1166" s="483" t="s">
        <v>4665</v>
      </c>
      <c r="H1166" s="484">
        <v>11040.1</v>
      </c>
      <c r="I1166" s="485" t="s">
        <v>4704</v>
      </c>
      <c r="J1166" s="486">
        <v>44958</v>
      </c>
      <c r="K1166" s="483">
        <v>192</v>
      </c>
      <c r="L1166" s="487" t="s">
        <v>4592</v>
      </c>
    </row>
    <row r="1167" spans="1:12" ht="51" x14ac:dyDescent="0.2">
      <c r="A1167" s="481">
        <v>3143</v>
      </c>
      <c r="B1167" s="481">
        <v>2505</v>
      </c>
      <c r="C1167" s="482" t="s">
        <v>4666</v>
      </c>
      <c r="D1167" s="481">
        <v>1</v>
      </c>
      <c r="E1167" s="481"/>
      <c r="F1167" s="481" t="s">
        <v>34</v>
      </c>
      <c r="G1167" s="483" t="s">
        <v>4602</v>
      </c>
      <c r="H1167" s="484">
        <v>2034</v>
      </c>
      <c r="I1167" s="485" t="s">
        <v>4704</v>
      </c>
      <c r="J1167" s="486">
        <v>44958</v>
      </c>
      <c r="K1167" s="483">
        <v>192</v>
      </c>
      <c r="L1167" s="487" t="s">
        <v>4592</v>
      </c>
    </row>
    <row r="1168" spans="1:12" ht="51" x14ac:dyDescent="0.2">
      <c r="A1168" s="481">
        <v>3144</v>
      </c>
      <c r="B1168" s="481">
        <v>2505</v>
      </c>
      <c r="C1168" s="482" t="s">
        <v>4667</v>
      </c>
      <c r="D1168" s="481">
        <v>1</v>
      </c>
      <c r="E1168" s="481"/>
      <c r="F1168" s="481" t="s">
        <v>34</v>
      </c>
      <c r="G1168" s="483" t="s">
        <v>4668</v>
      </c>
      <c r="H1168" s="484">
        <v>10735</v>
      </c>
      <c r="I1168" s="485" t="s">
        <v>4704</v>
      </c>
      <c r="J1168" s="486">
        <v>44958</v>
      </c>
      <c r="K1168" s="483">
        <v>192</v>
      </c>
      <c r="L1168" s="487" t="s">
        <v>4592</v>
      </c>
    </row>
    <row r="1169" spans="1:12" ht="51" x14ac:dyDescent="0.2">
      <c r="A1169" s="481">
        <v>3145</v>
      </c>
      <c r="B1169" s="481">
        <v>2505</v>
      </c>
      <c r="C1169" s="482" t="s">
        <v>4669</v>
      </c>
      <c r="D1169" s="481">
        <v>1</v>
      </c>
      <c r="E1169" s="481"/>
      <c r="F1169" s="481" t="s">
        <v>34</v>
      </c>
      <c r="G1169" s="483" t="s">
        <v>4670</v>
      </c>
      <c r="H1169" s="484">
        <v>12430</v>
      </c>
      <c r="I1169" s="485" t="s">
        <v>4704</v>
      </c>
      <c r="J1169" s="486">
        <v>44958</v>
      </c>
      <c r="K1169" s="483">
        <v>192</v>
      </c>
      <c r="L1169" s="487" t="s">
        <v>4592</v>
      </c>
    </row>
    <row r="1170" spans="1:12" ht="51" x14ac:dyDescent="0.2">
      <c r="A1170" s="481">
        <v>3146</v>
      </c>
      <c r="B1170" s="481">
        <v>2505</v>
      </c>
      <c r="C1170" s="482" t="s">
        <v>4671</v>
      </c>
      <c r="D1170" s="481">
        <v>1</v>
      </c>
      <c r="E1170" s="481"/>
      <c r="F1170" s="481" t="s">
        <v>34</v>
      </c>
      <c r="G1170" s="483" t="s">
        <v>4614</v>
      </c>
      <c r="H1170" s="484">
        <v>6520.1</v>
      </c>
      <c r="I1170" s="485" t="s">
        <v>4704</v>
      </c>
      <c r="J1170" s="486">
        <v>44958</v>
      </c>
      <c r="K1170" s="483">
        <v>192</v>
      </c>
      <c r="L1170" s="487" t="s">
        <v>4592</v>
      </c>
    </row>
    <row r="1171" spans="1:12" ht="51" x14ac:dyDescent="0.2">
      <c r="A1171" s="481">
        <v>3147</v>
      </c>
      <c r="B1171" s="481">
        <v>2505</v>
      </c>
      <c r="C1171" s="482" t="s">
        <v>4672</v>
      </c>
      <c r="D1171" s="481">
        <v>1</v>
      </c>
      <c r="E1171" s="481"/>
      <c r="F1171" s="481" t="s">
        <v>34</v>
      </c>
      <c r="G1171" s="483" t="s">
        <v>4673</v>
      </c>
      <c r="H1171" s="484">
        <v>6102</v>
      </c>
      <c r="I1171" s="485" t="s">
        <v>4704</v>
      </c>
      <c r="J1171" s="486">
        <v>44958</v>
      </c>
      <c r="K1171" s="483">
        <v>192</v>
      </c>
      <c r="L1171" s="487" t="s">
        <v>4592</v>
      </c>
    </row>
    <row r="1172" spans="1:12" ht="51" x14ac:dyDescent="0.2">
      <c r="A1172" s="481">
        <v>3148</v>
      </c>
      <c r="B1172" s="481">
        <v>2505</v>
      </c>
      <c r="C1172" s="482" t="s">
        <v>4674</v>
      </c>
      <c r="D1172" s="481">
        <v>1</v>
      </c>
      <c r="E1172" s="481"/>
      <c r="F1172" s="481" t="s">
        <v>34</v>
      </c>
      <c r="G1172" s="483" t="s">
        <v>4675</v>
      </c>
      <c r="H1172" s="484">
        <v>28250</v>
      </c>
      <c r="I1172" s="485" t="s">
        <v>4704</v>
      </c>
      <c r="J1172" s="486">
        <v>44958</v>
      </c>
      <c r="K1172" s="483">
        <v>192</v>
      </c>
      <c r="L1172" s="487" t="s">
        <v>4592</v>
      </c>
    </row>
    <row r="1173" spans="1:12" ht="51" x14ac:dyDescent="0.2">
      <c r="A1173" s="481">
        <v>3149</v>
      </c>
      <c r="B1173" s="481">
        <v>2505</v>
      </c>
      <c r="C1173" s="482" t="s">
        <v>4676</v>
      </c>
      <c r="D1173" s="481">
        <v>1</v>
      </c>
      <c r="E1173" s="481"/>
      <c r="F1173" s="481" t="s">
        <v>34</v>
      </c>
      <c r="G1173" s="483" t="s">
        <v>4677</v>
      </c>
      <c r="H1173" s="484">
        <v>4520</v>
      </c>
      <c r="I1173" s="485" t="s">
        <v>4704</v>
      </c>
      <c r="J1173" s="486">
        <v>44958</v>
      </c>
      <c r="K1173" s="483">
        <v>192</v>
      </c>
      <c r="L1173" s="487" t="s">
        <v>4592</v>
      </c>
    </row>
    <row r="1174" spans="1:12" ht="51" x14ac:dyDescent="0.2">
      <c r="A1174" s="481">
        <v>3150</v>
      </c>
      <c r="B1174" s="481">
        <v>2505</v>
      </c>
      <c r="C1174" s="482" t="s">
        <v>4678</v>
      </c>
      <c r="D1174" s="481">
        <v>1</v>
      </c>
      <c r="E1174" s="481"/>
      <c r="F1174" s="481" t="s">
        <v>34</v>
      </c>
      <c r="G1174" s="483" t="s">
        <v>4679</v>
      </c>
      <c r="H1174" s="484">
        <v>32770</v>
      </c>
      <c r="I1174" s="485" t="s">
        <v>4704</v>
      </c>
      <c r="J1174" s="486">
        <v>44958</v>
      </c>
      <c r="K1174" s="483">
        <v>192</v>
      </c>
      <c r="L1174" s="487" t="s">
        <v>4592</v>
      </c>
    </row>
    <row r="1175" spans="1:12" ht="51" x14ac:dyDescent="0.2">
      <c r="A1175" s="481">
        <v>3151</v>
      </c>
      <c r="B1175" s="481">
        <v>2505</v>
      </c>
      <c r="C1175" s="482" t="s">
        <v>4680</v>
      </c>
      <c r="D1175" s="481">
        <v>1</v>
      </c>
      <c r="E1175" s="481"/>
      <c r="F1175" s="481" t="s">
        <v>34</v>
      </c>
      <c r="G1175" s="483" t="s">
        <v>4602</v>
      </c>
      <c r="H1175" s="484">
        <v>4520</v>
      </c>
      <c r="I1175" s="485" t="s">
        <v>4704</v>
      </c>
      <c r="J1175" s="486">
        <v>44958</v>
      </c>
      <c r="K1175" s="483">
        <v>192</v>
      </c>
      <c r="L1175" s="487" t="s">
        <v>4592</v>
      </c>
    </row>
    <row r="1176" spans="1:12" ht="51" x14ac:dyDescent="0.2">
      <c r="A1176" s="481">
        <v>3152</v>
      </c>
      <c r="B1176" s="481">
        <v>2505</v>
      </c>
      <c r="C1176" s="482" t="s">
        <v>4681</v>
      </c>
      <c r="D1176" s="481">
        <v>1</v>
      </c>
      <c r="E1176" s="481"/>
      <c r="F1176" s="481" t="s">
        <v>34</v>
      </c>
      <c r="G1176" s="483" t="s">
        <v>4682</v>
      </c>
      <c r="H1176" s="484">
        <v>39550</v>
      </c>
      <c r="I1176" s="485" t="s">
        <v>4704</v>
      </c>
      <c r="J1176" s="486">
        <v>44958</v>
      </c>
      <c r="K1176" s="483">
        <v>192</v>
      </c>
      <c r="L1176" s="487" t="s">
        <v>4592</v>
      </c>
    </row>
    <row r="1177" spans="1:12" ht="51" x14ac:dyDescent="0.2">
      <c r="A1177" s="481">
        <v>3153</v>
      </c>
      <c r="B1177" s="481">
        <v>2505</v>
      </c>
      <c r="C1177" s="482" t="s">
        <v>4683</v>
      </c>
      <c r="D1177" s="481">
        <v>1</v>
      </c>
      <c r="E1177" s="481"/>
      <c r="F1177" s="481" t="s">
        <v>34</v>
      </c>
      <c r="G1177" s="483" t="s">
        <v>4684</v>
      </c>
      <c r="H1177" s="484">
        <v>28250</v>
      </c>
      <c r="I1177" s="485" t="s">
        <v>4704</v>
      </c>
      <c r="J1177" s="486">
        <v>44958</v>
      </c>
      <c r="K1177" s="483">
        <v>192</v>
      </c>
      <c r="L1177" s="487" t="s">
        <v>4592</v>
      </c>
    </row>
    <row r="1178" spans="1:12" ht="51" x14ac:dyDescent="0.2">
      <c r="A1178" s="481">
        <v>3154</v>
      </c>
      <c r="B1178" s="481">
        <v>2505</v>
      </c>
      <c r="C1178" s="482" t="s">
        <v>4685</v>
      </c>
      <c r="D1178" s="481">
        <v>1</v>
      </c>
      <c r="E1178" s="481"/>
      <c r="F1178" s="481" t="s">
        <v>34</v>
      </c>
      <c r="G1178" s="483" t="s">
        <v>4686</v>
      </c>
      <c r="H1178" s="484">
        <v>2034</v>
      </c>
      <c r="I1178" s="485" t="s">
        <v>4704</v>
      </c>
      <c r="J1178" s="486">
        <v>44958</v>
      </c>
      <c r="K1178" s="483">
        <v>192</v>
      </c>
      <c r="L1178" s="487" t="s">
        <v>4592</v>
      </c>
    </row>
    <row r="1179" spans="1:12" ht="51" x14ac:dyDescent="0.2">
      <c r="A1179" s="481">
        <v>3155</v>
      </c>
      <c r="B1179" s="481">
        <v>2505</v>
      </c>
      <c r="C1179" s="482" t="s">
        <v>4687</v>
      </c>
      <c r="D1179" s="481">
        <v>1</v>
      </c>
      <c r="E1179" s="481"/>
      <c r="F1179" s="481" t="s">
        <v>34</v>
      </c>
      <c r="G1179" s="483" t="s">
        <v>4675</v>
      </c>
      <c r="H1179" s="484">
        <v>14690</v>
      </c>
      <c r="I1179" s="485" t="s">
        <v>4704</v>
      </c>
      <c r="J1179" s="486">
        <v>44958</v>
      </c>
      <c r="K1179" s="483">
        <v>192</v>
      </c>
      <c r="L1179" s="487" t="s">
        <v>4592</v>
      </c>
    </row>
    <row r="1180" spans="1:12" ht="51" x14ac:dyDescent="0.2">
      <c r="A1180" s="481">
        <v>3156</v>
      </c>
      <c r="B1180" s="481">
        <v>2505</v>
      </c>
      <c r="C1180" s="482" t="s">
        <v>4688</v>
      </c>
      <c r="D1180" s="481">
        <v>1</v>
      </c>
      <c r="E1180" s="481"/>
      <c r="F1180" s="481" t="s">
        <v>34</v>
      </c>
      <c r="G1180" s="483" t="s">
        <v>4689</v>
      </c>
      <c r="H1180" s="484">
        <v>4520</v>
      </c>
      <c r="I1180" s="485" t="s">
        <v>4704</v>
      </c>
      <c r="J1180" s="486">
        <v>44958</v>
      </c>
      <c r="K1180" s="483">
        <v>192</v>
      </c>
      <c r="L1180" s="487" t="s">
        <v>4592</v>
      </c>
    </row>
    <row r="1181" spans="1:12" ht="51" x14ac:dyDescent="0.2">
      <c r="A1181" s="481">
        <v>3157</v>
      </c>
      <c r="B1181" s="481">
        <v>2505</v>
      </c>
      <c r="C1181" s="482" t="s">
        <v>4690</v>
      </c>
      <c r="D1181" s="481">
        <v>1</v>
      </c>
      <c r="E1181" s="481"/>
      <c r="F1181" s="481" t="s">
        <v>34</v>
      </c>
      <c r="G1181" s="483" t="s">
        <v>4689</v>
      </c>
      <c r="H1181" s="484">
        <v>3955</v>
      </c>
      <c r="I1181" s="485" t="s">
        <v>4704</v>
      </c>
      <c r="J1181" s="486">
        <v>44958</v>
      </c>
      <c r="K1181" s="483">
        <v>192</v>
      </c>
      <c r="L1181" s="487" t="s">
        <v>4592</v>
      </c>
    </row>
    <row r="1182" spans="1:12" ht="51" x14ac:dyDescent="0.2">
      <c r="A1182" s="481">
        <v>3158</v>
      </c>
      <c r="B1182" s="481">
        <v>2505</v>
      </c>
      <c r="C1182" s="482" t="s">
        <v>4691</v>
      </c>
      <c r="D1182" s="481">
        <v>1</v>
      </c>
      <c r="E1182" s="481"/>
      <c r="F1182" s="481" t="s">
        <v>34</v>
      </c>
      <c r="G1182" s="483" t="s">
        <v>4689</v>
      </c>
      <c r="H1182" s="484">
        <v>3955</v>
      </c>
      <c r="I1182" s="485" t="s">
        <v>4704</v>
      </c>
      <c r="J1182" s="486">
        <v>44958</v>
      </c>
      <c r="K1182" s="483">
        <v>192</v>
      </c>
      <c r="L1182" s="487" t="s">
        <v>4592</v>
      </c>
    </row>
    <row r="1183" spans="1:12" ht="51" x14ac:dyDescent="0.2">
      <c r="A1183" s="481">
        <v>3159</v>
      </c>
      <c r="B1183" s="481">
        <v>2505</v>
      </c>
      <c r="C1183" s="482" t="s">
        <v>4692</v>
      </c>
      <c r="D1183" s="481">
        <v>1</v>
      </c>
      <c r="E1183" s="481"/>
      <c r="F1183" s="481" t="s">
        <v>34</v>
      </c>
      <c r="G1183" s="483" t="s">
        <v>4693</v>
      </c>
      <c r="H1183" s="484">
        <v>1695</v>
      </c>
      <c r="I1183" s="485" t="s">
        <v>4704</v>
      </c>
      <c r="J1183" s="486">
        <v>44958</v>
      </c>
      <c r="K1183" s="483">
        <v>192</v>
      </c>
      <c r="L1183" s="487" t="s">
        <v>4592</v>
      </c>
    </row>
    <row r="1184" spans="1:12" ht="51" x14ac:dyDescent="0.2">
      <c r="A1184" s="481">
        <v>3160</v>
      </c>
      <c r="B1184" s="481">
        <v>2505</v>
      </c>
      <c r="C1184" s="482" t="s">
        <v>4694</v>
      </c>
      <c r="D1184" s="481">
        <v>1</v>
      </c>
      <c r="E1184" s="481"/>
      <c r="F1184" s="481" t="s">
        <v>34</v>
      </c>
      <c r="G1184" s="483" t="s">
        <v>4695</v>
      </c>
      <c r="H1184" s="484">
        <v>3955</v>
      </c>
      <c r="I1184" s="485" t="s">
        <v>4704</v>
      </c>
      <c r="J1184" s="486">
        <v>44958</v>
      </c>
      <c r="K1184" s="483">
        <v>192</v>
      </c>
      <c r="L1184" s="487" t="s">
        <v>4592</v>
      </c>
    </row>
    <row r="1185" spans="1:12" ht="51" x14ac:dyDescent="0.2">
      <c r="A1185" s="481">
        <v>3161</v>
      </c>
      <c r="B1185" s="481">
        <v>2505</v>
      </c>
      <c r="C1185" s="482" t="s">
        <v>4696</v>
      </c>
      <c r="D1185" s="481">
        <v>1</v>
      </c>
      <c r="E1185" s="481"/>
      <c r="F1185" s="481" t="s">
        <v>34</v>
      </c>
      <c r="G1185" s="483" t="s">
        <v>4697</v>
      </c>
      <c r="H1185" s="484">
        <v>3955</v>
      </c>
      <c r="I1185" s="485" t="s">
        <v>4704</v>
      </c>
      <c r="J1185" s="486">
        <v>44958</v>
      </c>
      <c r="K1185" s="483">
        <v>192</v>
      </c>
      <c r="L1185" s="487" t="s">
        <v>4592</v>
      </c>
    </row>
    <row r="1186" spans="1:12" ht="51" x14ac:dyDescent="0.2">
      <c r="A1186" s="481">
        <v>3162</v>
      </c>
      <c r="B1186" s="481">
        <v>2505</v>
      </c>
      <c r="C1186" s="482" t="s">
        <v>4698</v>
      </c>
      <c r="D1186" s="481">
        <v>1</v>
      </c>
      <c r="E1186" s="481"/>
      <c r="F1186" s="481" t="s">
        <v>34</v>
      </c>
      <c r="G1186" s="483" t="s">
        <v>4697</v>
      </c>
      <c r="H1186" s="484">
        <v>3955</v>
      </c>
      <c r="I1186" s="485" t="s">
        <v>4704</v>
      </c>
      <c r="J1186" s="486">
        <v>44958</v>
      </c>
      <c r="K1186" s="483">
        <v>192</v>
      </c>
      <c r="L1186" s="487" t="s">
        <v>4592</v>
      </c>
    </row>
    <row r="1187" spans="1:12" ht="51" x14ac:dyDescent="0.2">
      <c r="A1187" s="481">
        <v>3163</v>
      </c>
      <c r="B1187" s="481">
        <v>2505</v>
      </c>
      <c r="C1187" s="482" t="s">
        <v>4699</v>
      </c>
      <c r="D1187" s="481">
        <v>1</v>
      </c>
      <c r="E1187" s="481"/>
      <c r="F1187" s="481" t="s">
        <v>34</v>
      </c>
      <c r="G1187" s="483" t="s">
        <v>4700</v>
      </c>
      <c r="H1187" s="484">
        <v>3955</v>
      </c>
      <c r="I1187" s="485" t="s">
        <v>4704</v>
      </c>
      <c r="J1187" s="486">
        <v>44958</v>
      </c>
      <c r="K1187" s="483">
        <v>192</v>
      </c>
      <c r="L1187" s="487" t="s">
        <v>4592</v>
      </c>
    </row>
    <row r="1188" spans="1:12" ht="114.75" x14ac:dyDescent="0.2">
      <c r="A1188" s="481">
        <v>3164</v>
      </c>
      <c r="B1188" s="481">
        <v>2505</v>
      </c>
      <c r="C1188" s="482" t="s">
        <v>4701</v>
      </c>
      <c r="D1188" s="481">
        <v>1</v>
      </c>
      <c r="E1188" s="481"/>
      <c r="F1188" s="481" t="s">
        <v>34</v>
      </c>
      <c r="G1188" s="483" t="s">
        <v>4702</v>
      </c>
      <c r="H1188" s="484">
        <v>3955</v>
      </c>
      <c r="I1188" s="485" t="s">
        <v>4704</v>
      </c>
      <c r="J1188" s="486">
        <v>44958</v>
      </c>
      <c r="K1188" s="483">
        <v>192</v>
      </c>
      <c r="L1188" s="488" t="s">
        <v>4703</v>
      </c>
    </row>
    <row r="1189" spans="1:12" ht="63.75" x14ac:dyDescent="0.2">
      <c r="A1189" s="3">
        <v>3288</v>
      </c>
      <c r="B1189" s="211">
        <v>2830</v>
      </c>
      <c r="C1189" s="41" t="s">
        <v>4866</v>
      </c>
      <c r="D1189" s="211">
        <v>1</v>
      </c>
      <c r="E1189" s="211"/>
      <c r="F1189" s="211" t="s">
        <v>4510</v>
      </c>
      <c r="G1189" s="211">
        <v>81112208</v>
      </c>
      <c r="H1189" s="276">
        <v>13000000</v>
      </c>
      <c r="I1189" s="191" t="s">
        <v>4704</v>
      </c>
      <c r="J1189" s="63">
        <v>44986</v>
      </c>
      <c r="K1189" s="131" t="s">
        <v>4867</v>
      </c>
      <c r="L1189" s="275" t="s">
        <v>4868</v>
      </c>
    </row>
    <row r="1190" spans="1:12" ht="63.75" x14ac:dyDescent="0.2">
      <c r="A1190" s="3">
        <v>3289</v>
      </c>
      <c r="B1190" s="211">
        <v>2830</v>
      </c>
      <c r="C1190" s="41" t="s">
        <v>4869</v>
      </c>
      <c r="D1190" s="211">
        <v>1</v>
      </c>
      <c r="E1190" s="211"/>
      <c r="F1190" s="211" t="s">
        <v>4510</v>
      </c>
      <c r="G1190" s="211">
        <v>81112208</v>
      </c>
      <c r="H1190" s="276">
        <v>12000000</v>
      </c>
      <c r="I1190" s="191" t="s">
        <v>4704</v>
      </c>
      <c r="J1190" s="63">
        <v>45078</v>
      </c>
      <c r="K1190" s="131" t="s">
        <v>4867</v>
      </c>
      <c r="L1190" s="275" t="s">
        <v>4870</v>
      </c>
    </row>
    <row r="1191" spans="1:12" ht="153" x14ac:dyDescent="0.2">
      <c r="A1191" s="3">
        <v>3291</v>
      </c>
      <c r="B1191" s="211">
        <v>2830</v>
      </c>
      <c r="C1191" s="41" t="s">
        <v>4873</v>
      </c>
      <c r="D1191" s="211">
        <v>1</v>
      </c>
      <c r="E1191" s="211"/>
      <c r="F1191" s="211" t="s">
        <v>4510</v>
      </c>
      <c r="G1191" s="211">
        <v>81112003</v>
      </c>
      <c r="H1191" s="276">
        <v>35000000</v>
      </c>
      <c r="I1191" s="191" t="s">
        <v>4704</v>
      </c>
      <c r="J1191" s="63">
        <v>45078</v>
      </c>
      <c r="K1191" s="131" t="s">
        <v>4867</v>
      </c>
      <c r="L1191" s="275" t="s">
        <v>4874</v>
      </c>
    </row>
    <row r="1192" spans="1:12" ht="63.75" x14ac:dyDescent="0.2">
      <c r="A1192" s="3">
        <v>3486</v>
      </c>
      <c r="B1192" s="310">
        <v>3230</v>
      </c>
      <c r="C1192" s="312" t="s">
        <v>5209</v>
      </c>
      <c r="D1192" s="310">
        <v>4</v>
      </c>
      <c r="E1192" s="310"/>
      <c r="F1192" s="310" t="s">
        <v>39</v>
      </c>
      <c r="G1192" s="3">
        <v>81101707</v>
      </c>
      <c r="H1192" s="291">
        <v>6900000</v>
      </c>
      <c r="I1192" s="191" t="s">
        <v>4704</v>
      </c>
      <c r="J1192" s="63">
        <v>45231</v>
      </c>
      <c r="K1192" s="316">
        <v>192</v>
      </c>
      <c r="L1192" s="314" t="s">
        <v>5210</v>
      </c>
    </row>
    <row r="1193" spans="1:12" ht="102" x14ac:dyDescent="0.2">
      <c r="A1193" s="3">
        <v>3644</v>
      </c>
      <c r="B1193" s="372">
        <v>4321</v>
      </c>
      <c r="C1193" s="373" t="s">
        <v>5480</v>
      </c>
      <c r="D1193" s="372">
        <v>3</v>
      </c>
      <c r="E1193" s="372"/>
      <c r="F1193" s="372" t="s">
        <v>39</v>
      </c>
      <c r="G1193" s="372">
        <v>81141504</v>
      </c>
      <c r="H1193" s="329">
        <v>7500000</v>
      </c>
      <c r="I1193" s="191" t="s">
        <v>4704</v>
      </c>
      <c r="J1193" s="63">
        <v>45261</v>
      </c>
      <c r="K1193" s="160">
        <v>192</v>
      </c>
      <c r="L1193" s="146" t="s">
        <v>5481</v>
      </c>
    </row>
    <row r="1194" spans="1:12" ht="229.5" x14ac:dyDescent="0.2">
      <c r="A1194" s="3">
        <v>3645</v>
      </c>
      <c r="B1194" s="372">
        <v>4321</v>
      </c>
      <c r="C1194" s="373" t="s">
        <v>5482</v>
      </c>
      <c r="D1194" s="372">
        <v>20</v>
      </c>
      <c r="E1194" s="372"/>
      <c r="F1194" s="372" t="s">
        <v>39</v>
      </c>
      <c r="G1194" s="97">
        <v>81101706</v>
      </c>
      <c r="H1194" s="329">
        <v>2000000</v>
      </c>
      <c r="I1194" s="191" t="s">
        <v>4704</v>
      </c>
      <c r="J1194" s="63">
        <v>45261</v>
      </c>
      <c r="K1194" s="160">
        <v>192</v>
      </c>
      <c r="L1194" s="146" t="s">
        <v>5483</v>
      </c>
    </row>
    <row r="1195" spans="1:12" ht="38.25" x14ac:dyDescent="0.2">
      <c r="A1195" s="3">
        <v>3646</v>
      </c>
      <c r="B1195" s="372">
        <v>4321</v>
      </c>
      <c r="C1195" s="373" t="s">
        <v>5484</v>
      </c>
      <c r="D1195" s="372">
        <v>2</v>
      </c>
      <c r="E1195" s="372"/>
      <c r="F1195" s="372" t="s">
        <v>39</v>
      </c>
      <c r="G1195" s="372">
        <v>73152108</v>
      </c>
      <c r="H1195" s="329">
        <v>500000</v>
      </c>
      <c r="I1195" s="191" t="s">
        <v>4704</v>
      </c>
      <c r="J1195" s="63" t="s">
        <v>5485</v>
      </c>
      <c r="K1195" s="372">
        <v>192</v>
      </c>
      <c r="L1195" s="146" t="s">
        <v>5486</v>
      </c>
    </row>
    <row r="1196" spans="1:12" x14ac:dyDescent="0.2">
      <c r="H1196" s="357">
        <f>SUM(H1063:H1195)</f>
        <v>122751093.55000001</v>
      </c>
    </row>
    <row r="1197" spans="1:12" ht="51" x14ac:dyDescent="0.2">
      <c r="A1197" s="3">
        <v>2771</v>
      </c>
      <c r="B1197" s="84">
        <v>2502</v>
      </c>
      <c r="C1197" s="127" t="s">
        <v>3917</v>
      </c>
      <c r="D1197" s="84" t="s">
        <v>3918</v>
      </c>
      <c r="E1197" s="84"/>
      <c r="F1197" s="84" t="s">
        <v>34</v>
      </c>
      <c r="G1197" s="84">
        <v>21101510</v>
      </c>
      <c r="H1197" s="489">
        <v>400000</v>
      </c>
      <c r="I1197" s="84" t="s">
        <v>693</v>
      </c>
      <c r="J1197" s="63">
        <v>45200</v>
      </c>
      <c r="K1197" s="382">
        <v>364</v>
      </c>
      <c r="L1197" s="128" t="s">
        <v>3919</v>
      </c>
    </row>
  </sheetData>
  <autoFilter ref="A1:L127" xr:uid="{A3960FF9-D6F3-44B1-97E9-3C7F0D87EA15}"/>
  <mergeCells count="10">
    <mergeCell ref="L486:L487"/>
    <mergeCell ref="H486:H487"/>
    <mergeCell ref="L498:L504"/>
    <mergeCell ref="L538:L542"/>
    <mergeCell ref="L244:L252"/>
    <mergeCell ref="H70:H71"/>
    <mergeCell ref="L70:L71"/>
    <mergeCell ref="L160:L161"/>
    <mergeCell ref="H182:H184"/>
    <mergeCell ref="L182:L184"/>
  </mergeCells>
  <conditionalFormatting sqref="H48">
    <cfRule type="cellIs" dxfId="18" priority="7" operator="lessThan">
      <formula>0</formula>
    </cfRule>
  </conditionalFormatting>
  <conditionalFormatting sqref="H140">
    <cfRule type="cellIs" dxfId="17" priority="6" operator="lessThan">
      <formula>0</formula>
    </cfRule>
  </conditionalFormatting>
  <conditionalFormatting sqref="H168:H169">
    <cfRule type="cellIs" dxfId="16" priority="5" operator="lessThan">
      <formula>0</formula>
    </cfRule>
  </conditionalFormatting>
  <conditionalFormatting sqref="K185">
    <cfRule type="expression" dxfId="15" priority="4" stopIfTrue="1">
      <formula>AND(COUNTIF($I$773:$I$773, K185)+COUNTIF($I$729:$I$735, K185)+COUNTIF($I$737:$I$748, K185)+COUNTIF($I$750:$I$754, K185)+COUNTIF($I$756:$I$771, K185)+COUNTIF($I$775:$I$775, K185)+COUNTIF($I$777:$I$782, K185)&gt;1,NOT(ISBLANK(K185)))</formula>
    </cfRule>
  </conditionalFormatting>
  <conditionalFormatting sqref="H458">
    <cfRule type="cellIs" dxfId="14" priority="3" operator="lessThan">
      <formula>0</formula>
    </cfRule>
  </conditionalFormatting>
  <conditionalFormatting sqref="H607:H647">
    <cfRule type="cellIs" dxfId="13" priority="2" operator="lessThan">
      <formula>0</formula>
    </cfRule>
  </conditionalFormatting>
  <conditionalFormatting sqref="H997:H1000">
    <cfRule type="cellIs" dxfId="12" priority="1" operator="lessThan">
      <formula>0</formula>
    </cfRule>
  </conditionalFormatting>
  <dataValidations disablePrompts="1" count="1">
    <dataValidation type="list" allowBlank="1" showDropDown="1" showInputMessage="1" showErrorMessage="1" error="# O.G. No Existe" prompt="# O.G. según tipo presupuesto" sqref="K254:K255" xr:uid="{8B02F85D-F5EB-4EF3-A158-EE709C2BD45A}">
      <formula1>IF(H254="OPERACIÓN",OGOPERACION,IF(H254="INVERSIÓN",OGINVERSION))</formula1>
    </dataValidation>
  </dataValidations>
  <hyperlinks>
    <hyperlink ref="G188" r:id="rId1" display="https://www.sicop.go.cr/moduloTcata/cata/ct/IM_CTJ_CSQ101.jsp?orderBy=&amp;radioSelect=product&amp;cateNmEn=&amp;cateNm=comida&amp;pageSize=10&amp;cateId=&amp;page_no=3" xr:uid="{153EE694-A43F-484E-B668-7F2868EC7CAB}"/>
    <hyperlink ref="G320" r:id="rId2" display="20111707" xr:uid="{B3299DAD-8E6B-4B5C-98AE-B2A640F21647}"/>
    <hyperlink ref="G410" r:id="rId3" display="27111544" xr:uid="{8613C237-9216-4227-B82C-368BE084E2C1}"/>
    <hyperlink ref="G340" r:id="rId4" display="24112204" xr:uid="{C51E0050-8FF0-419D-A785-D3629E3EC981}"/>
    <hyperlink ref="G344" r:id="rId5" display="46181548" xr:uid="{E31F214D-4687-42D8-B7C0-2D53C48AC52E}"/>
    <hyperlink ref="G346" r:id="rId6" display="41114501" xr:uid="{1B7676FC-269C-4D51-9C2F-5A61A78CAB9D}"/>
    <hyperlink ref="G347" r:id="rId7" display="23251503" xr:uid="{B631D988-F89F-4BD0-9F36-17FBDAECB667}"/>
    <hyperlink ref="G378" r:id="rId8" display="27111713" xr:uid="{B097F790-76FF-4A07-9D90-3C8071AFCF9C}"/>
    <hyperlink ref="G958" r:id="rId9" display="https://www.sicop.go.cr/moduloTcata/cata/gc/IM_GCJ_GIQ004.jsp?cateId=&amp;listSize=100&amp;centralProdNm=&amp;expendObj=2.99.01&amp;page_no=2" xr:uid="{530234D7-0077-40B2-A651-0CEBAE68B0B0}"/>
    <hyperlink ref="G945" r:id="rId10" display="https://www.sicop.go.cr/moduloTcata/cata/gc/IM_GCJ_GIQ004.jsp?cateId=&amp;listSize=100&amp;centralProdNm=&amp;expendObj=2.99.01&amp;page_no=2" xr:uid="{3CFE18D8-0BD4-450F-8B81-F0493D87CD67}"/>
    <hyperlink ref="G937" r:id="rId11" display="https://www.sicop.go.cr/moduloTcata/cata/gc/IM_GCJ_GIQ004.jsp?cateId=&amp;listSize=100&amp;centralProdNm=&amp;expendObj=2.99.01&amp;page_no=2" xr:uid="{D6242748-BC02-4E4D-875E-3AB5C717EA6A}"/>
    <hyperlink ref="G938" r:id="rId12" display="https://www.sicop.go.cr/moduloTcata/cata/gc/IM_GCJ_GIQ004.jsp?cateId=&amp;listSize=100&amp;centralProdNm=&amp;expendObj=2.99.01&amp;page_no=2" xr:uid="{AE348C90-829E-4823-9EBA-BBBBC169FC0A}"/>
    <hyperlink ref="G939" r:id="rId13" display="https://www.sicop.go.cr/moduloTcata/cata/gc/IM_GCJ_GIQ004.jsp?cateId=&amp;listSize=100&amp;centralProdNm=&amp;expendObj=2.99.01&amp;page_no=2" xr:uid="{568DC181-E350-4474-991E-387820E06355}"/>
    <hyperlink ref="G944" r:id="rId14" display="https://www.sicop.go.cr/moduloTcata/cata/gc/IM_GCJ_GIQ004.jsp?cateId=&amp;listSize=100&amp;centralProdNm=&amp;expendObj=2.99.01&amp;page_no=2" xr:uid="{61DEB7C4-E9B3-4FC4-9E6B-230C9EE7C444}"/>
    <hyperlink ref="G940" r:id="rId15" display="https://www.sicop.go.cr/moduloTcata/cata/gc/IM_GCJ_GIQ004.jsp?cateId=&amp;listSize=100&amp;centralProdNm=&amp;expendObj=2.99.01&amp;page_no=3" xr:uid="{6F0ACA55-30B1-4B12-9A84-D0152229CF4E}"/>
    <hyperlink ref="G954" r:id="rId16" display="https://www.sicop.go.cr/moduloTcata/cata/gc/IM_GCJ_GIQ004.jsp?cateId=&amp;listSize=100&amp;centralProdNm=&amp;expendObj=2.99.01&amp;page_no=3" xr:uid="{35AB6B8B-A235-440C-B3E6-A3991B2E869E}"/>
    <hyperlink ref="G950" r:id="rId17" display="https://www.sicop.go.cr/moduloTcata/cata/gc/IM_GCJ_GIQ004.jsp?cateId=&amp;listSize=100&amp;centralProdNm=&amp;expendObj=2.99.01&amp;page_no=3" xr:uid="{C9D7FD5D-A3FD-4FC0-954E-CD57BEA7068B}"/>
    <hyperlink ref="G956" r:id="rId18" display="https://www.sicop.go.cr/moduloTcata/cata/gc/IM_GCJ_GIQ004.jsp?cateId=&amp;listSize=100&amp;centralProdNm=&amp;expendObj=2.99.01&amp;page_no=3" xr:uid="{CA74CF04-9851-4088-AA41-99B1E9A6F9F6}"/>
    <hyperlink ref="G947" r:id="rId19" display="https://www.sicop.go.cr/moduloTcata/cata/gc/IM_GCJ_GIQ004.jsp?cateId=&amp;listSize=100&amp;centralProdNm=&amp;expendObj=2.99.01&amp;page_no=3" xr:uid="{4FA28473-4B49-4DBB-B28D-9780BC8C722D}"/>
    <hyperlink ref="G949" r:id="rId20" display="https://www.sicop.go.cr/moduloTcata/cata/gc/IM_GCJ_GIQ004.jsp?cateId=&amp;listSize=100&amp;centralProdNm=&amp;expendObj=2.99.01&amp;page_no=3" xr:uid="{4E7B6C4B-2E15-4B0F-9E72-9072CDBA2611}"/>
    <hyperlink ref="G943" r:id="rId21" display="https://www.sicop.go.cr/moduloTcata/cata/gc/IM_GCJ_GIQ004.jsp?cateId=&amp;listSize=100&amp;centralProdNm=&amp;expendObj=2.99.01&amp;page_no=4" xr:uid="{D89F42B1-B618-4126-8FDF-BA905220BCBA}"/>
    <hyperlink ref="G957" r:id="rId22" display="https://www.sicop.go.cr/moduloTcata/cata/gc/IM_GCJ_GIQ004.jsp?cateId=&amp;listSize=100&amp;centralProdNm=&amp;expendObj=2.99.01&amp;page_no=2" xr:uid="{FA189E0B-D847-4DC8-AE48-A40A85D5CFE0}"/>
    <hyperlink ref="G948" r:id="rId23" display="https://www.sicop.go.cr/moduloTcata/cata/gc/IM_GCJ_GIQ004.jsp?listSize=100&amp;expendObj=2.99.01&amp;centralProdNm=&amp;cateId=&amp;page_no=1" xr:uid="{EDEF9BC3-07E5-428B-96F9-32896179AC4D}"/>
    <hyperlink ref="G941" r:id="rId24" display="https://www.sicop.go.cr/moduloTcata/cata/ct/IM_CTJ_GSQ101.jsp" xr:uid="{815C658F-A61E-48F8-BA76-4DD577E9FFFA}"/>
    <hyperlink ref="G1023" r:id="rId25" display="https://www.sicop.go.cr/moduloTcata/cata/ct/IM_CTJ_GSQ301.jsp?page_no=1" xr:uid="{B7D40C91-A293-4A33-9FB1-FE8AC5CC968D}"/>
    <hyperlink ref="G1065" r:id="rId26" display="https://www.sicop.go.cr/moduloTcata/cata/ct/IM_CTJ_CSQ101.jsp" xr:uid="{2213A195-3655-4553-9617-D30F992D0E36}"/>
  </hyperlinks>
  <pageMargins left="0.7" right="0.7" top="0.75" bottom="0.75" header="0.3" footer="0.3"/>
  <pageSetup paperSize="9" orientation="portrait" horizontalDpi="1200" verticalDpi="1200" r:id="rId27"/>
  <legacyDrawing r:id="rId2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5857-680E-4916-A8E6-B78C1286C2A9}">
  <sheetPr codeName="Hoja4" filterMode="1">
    <pageSetUpPr fitToPage="1"/>
  </sheetPr>
  <dimension ref="A1:I7496"/>
  <sheetViews>
    <sheetView zoomScale="130" zoomScaleNormal="130" workbookViewId="0">
      <pane ySplit="1" topLeftCell="A3503" activePane="bottomLeft" state="frozen"/>
      <selection activeCell="A6" sqref="A6"/>
      <selection pane="bottomLeft" activeCell="C3507" sqref="C3507"/>
    </sheetView>
  </sheetViews>
  <sheetFormatPr baseColWidth="10" defaultColWidth="11.42578125" defaultRowHeight="44.25" customHeight="1" x14ac:dyDescent="0.2"/>
  <cols>
    <col min="1" max="1" width="11.42578125" style="20"/>
    <col min="2" max="2" width="15.28515625" style="20" customWidth="1"/>
    <col min="3" max="3" width="15.28515625" style="405" customWidth="1"/>
    <col min="4" max="4" width="26.42578125" style="20" bestFit="1" customWidth="1"/>
    <col min="5" max="5" width="27" style="20" customWidth="1"/>
    <col min="6" max="6" width="31.5703125" style="656" bestFit="1" customWidth="1"/>
    <col min="7" max="7" width="28.28515625" style="405" customWidth="1"/>
    <col min="8" max="8" width="25.140625" style="405" bestFit="1" customWidth="1"/>
    <col min="9" max="9" width="12.85546875" style="663" customWidth="1"/>
    <col min="28" max="28" width="0" hidden="1" customWidth="1"/>
  </cols>
  <sheetData>
    <row r="1" spans="1:9" ht="44.25" customHeight="1" x14ac:dyDescent="0.2">
      <c r="A1" s="2" t="s">
        <v>9</v>
      </c>
      <c r="B1" s="2" t="s">
        <v>31</v>
      </c>
      <c r="C1" s="2" t="s">
        <v>10</v>
      </c>
      <c r="D1" s="29" t="s">
        <v>29</v>
      </c>
      <c r="E1" s="29" t="s">
        <v>26</v>
      </c>
      <c r="F1" s="553" t="s">
        <v>27</v>
      </c>
      <c r="G1" s="29" t="s">
        <v>30</v>
      </c>
      <c r="H1" s="29" t="s">
        <v>32</v>
      </c>
      <c r="I1" s="2" t="s">
        <v>4</v>
      </c>
    </row>
    <row r="2" spans="1:9" ht="44.25" hidden="1" customHeight="1" x14ac:dyDescent="0.2">
      <c r="A2" s="3">
        <v>1</v>
      </c>
      <c r="B2" s="176">
        <v>3001</v>
      </c>
      <c r="C2" s="177" t="s">
        <v>37</v>
      </c>
      <c r="D2" s="176" t="s">
        <v>39</v>
      </c>
      <c r="E2" s="191">
        <v>502017</v>
      </c>
      <c r="F2" s="554">
        <v>16800</v>
      </c>
      <c r="G2" s="382" t="s">
        <v>40</v>
      </c>
      <c r="H2" s="178" t="s">
        <v>41</v>
      </c>
      <c r="I2" s="382">
        <v>374</v>
      </c>
    </row>
    <row r="3" spans="1:9" ht="44.25" hidden="1" customHeight="1" x14ac:dyDescent="0.2">
      <c r="A3" s="3">
        <v>2</v>
      </c>
      <c r="B3" s="179">
        <v>3001</v>
      </c>
      <c r="C3" s="177" t="s">
        <v>42</v>
      </c>
      <c r="D3" s="176" t="s">
        <v>39</v>
      </c>
      <c r="E3" s="191">
        <v>501615</v>
      </c>
      <c r="F3" s="554">
        <v>7200</v>
      </c>
      <c r="G3" s="382" t="s">
        <v>40</v>
      </c>
      <c r="H3" s="178" t="s">
        <v>41</v>
      </c>
      <c r="I3" s="382">
        <v>374</v>
      </c>
    </row>
    <row r="4" spans="1:9" ht="44.25" hidden="1" customHeight="1" x14ac:dyDescent="0.2">
      <c r="A4" s="3">
        <v>3</v>
      </c>
      <c r="B4" s="179">
        <v>3001</v>
      </c>
      <c r="C4" s="177" t="s">
        <v>43</v>
      </c>
      <c r="D4" s="176" t="s">
        <v>39</v>
      </c>
      <c r="E4" s="191">
        <v>44101706</v>
      </c>
      <c r="F4" s="554">
        <v>35000</v>
      </c>
      <c r="G4" s="191" t="s">
        <v>45</v>
      </c>
      <c r="H4" s="178" t="s">
        <v>41</v>
      </c>
      <c r="I4" s="382">
        <v>344</v>
      </c>
    </row>
    <row r="5" spans="1:9" ht="44.25" hidden="1" customHeight="1" x14ac:dyDescent="0.2">
      <c r="A5" s="3">
        <v>4</v>
      </c>
      <c r="B5" s="179">
        <v>3001</v>
      </c>
      <c r="C5" s="177" t="s">
        <v>46</v>
      </c>
      <c r="D5" s="176" t="s">
        <v>39</v>
      </c>
      <c r="E5" s="191">
        <v>44103103</v>
      </c>
      <c r="F5" s="554">
        <v>140000</v>
      </c>
      <c r="G5" s="191" t="s">
        <v>47</v>
      </c>
      <c r="H5" s="178" t="s">
        <v>41</v>
      </c>
      <c r="I5" s="382">
        <v>352</v>
      </c>
    </row>
    <row r="6" spans="1:9" ht="44.25" hidden="1" customHeight="1" x14ac:dyDescent="0.2">
      <c r="A6" s="3">
        <v>5</v>
      </c>
      <c r="B6" s="179">
        <v>3001</v>
      </c>
      <c r="C6" s="177" t="s">
        <v>49</v>
      </c>
      <c r="D6" s="176" t="s">
        <v>39</v>
      </c>
      <c r="E6" s="191">
        <v>43211706</v>
      </c>
      <c r="F6" s="554">
        <v>35000</v>
      </c>
      <c r="G6" s="382" t="s">
        <v>47</v>
      </c>
      <c r="H6" s="178" t="s">
        <v>41</v>
      </c>
      <c r="I6" s="382">
        <v>351</v>
      </c>
    </row>
    <row r="7" spans="1:9" ht="44.25" hidden="1" customHeight="1" x14ac:dyDescent="0.2">
      <c r="A7" s="3">
        <v>6</v>
      </c>
      <c r="B7" s="179">
        <v>3001</v>
      </c>
      <c r="C7" s="177" t="s">
        <v>50</v>
      </c>
      <c r="D7" s="176" t="s">
        <v>39</v>
      </c>
      <c r="E7" s="191">
        <v>43211802</v>
      </c>
      <c r="F7" s="554">
        <v>18000</v>
      </c>
      <c r="G7" s="382" t="s">
        <v>47</v>
      </c>
      <c r="H7" s="178" t="s">
        <v>41</v>
      </c>
      <c r="I7" s="382">
        <v>351</v>
      </c>
    </row>
    <row r="8" spans="1:9" ht="44.25" hidden="1" customHeight="1" x14ac:dyDescent="0.2">
      <c r="A8" s="3">
        <v>7</v>
      </c>
      <c r="B8" s="176">
        <v>3140</v>
      </c>
      <c r="C8" s="177" t="s">
        <v>37</v>
      </c>
      <c r="D8" s="176" t="s">
        <v>39</v>
      </c>
      <c r="E8" s="176">
        <v>502017</v>
      </c>
      <c r="F8" s="555">
        <v>43000</v>
      </c>
      <c r="G8" s="382" t="s">
        <v>40</v>
      </c>
      <c r="H8" s="178" t="s">
        <v>41</v>
      </c>
      <c r="I8" s="382">
        <v>374</v>
      </c>
    </row>
    <row r="9" spans="1:9" ht="44.25" hidden="1" customHeight="1" x14ac:dyDescent="0.2">
      <c r="A9" s="3">
        <v>8</v>
      </c>
      <c r="B9" s="179">
        <v>3140</v>
      </c>
      <c r="C9" s="177" t="s">
        <v>42</v>
      </c>
      <c r="D9" s="176" t="s">
        <v>39</v>
      </c>
      <c r="E9" s="176">
        <v>501615</v>
      </c>
      <c r="F9" s="555">
        <v>7000</v>
      </c>
      <c r="G9" s="382" t="s">
        <v>40</v>
      </c>
      <c r="H9" s="178" t="s">
        <v>41</v>
      </c>
      <c r="I9" s="382">
        <v>374</v>
      </c>
    </row>
    <row r="10" spans="1:9" ht="44.25" hidden="1" customHeight="1" x14ac:dyDescent="0.2">
      <c r="A10" s="3">
        <v>9</v>
      </c>
      <c r="B10" s="20">
        <v>3140</v>
      </c>
      <c r="C10" s="177" t="s">
        <v>52</v>
      </c>
      <c r="D10" s="176" t="s">
        <v>39</v>
      </c>
      <c r="E10" s="61">
        <v>1411</v>
      </c>
      <c r="F10" s="555">
        <v>5000</v>
      </c>
      <c r="G10" s="382" t="s">
        <v>53</v>
      </c>
      <c r="H10" s="178" t="s">
        <v>54</v>
      </c>
      <c r="I10" s="61">
        <v>289</v>
      </c>
    </row>
    <row r="11" spans="1:9" ht="44.25" hidden="1" customHeight="1" x14ac:dyDescent="0.2">
      <c r="A11" s="3">
        <v>10</v>
      </c>
      <c r="B11" s="176">
        <v>3301</v>
      </c>
      <c r="C11" s="177" t="s">
        <v>37</v>
      </c>
      <c r="D11" s="176" t="s">
        <v>39</v>
      </c>
      <c r="E11" s="176">
        <v>502017</v>
      </c>
      <c r="F11" s="555">
        <v>7500</v>
      </c>
      <c r="G11" s="382" t="s">
        <v>40</v>
      </c>
      <c r="H11" s="178" t="s">
        <v>41</v>
      </c>
      <c r="I11" s="382">
        <v>374</v>
      </c>
    </row>
    <row r="12" spans="1:9" ht="44.25" hidden="1" customHeight="1" x14ac:dyDescent="0.2">
      <c r="A12" s="3">
        <v>11</v>
      </c>
      <c r="B12" s="179">
        <v>3301</v>
      </c>
      <c r="C12" s="177" t="s">
        <v>42</v>
      </c>
      <c r="D12" s="176" t="s">
        <v>39</v>
      </c>
      <c r="E12" s="176">
        <v>501615</v>
      </c>
      <c r="F12" s="555">
        <v>2500</v>
      </c>
      <c r="G12" s="382" t="s">
        <v>40</v>
      </c>
      <c r="H12" s="178" t="s">
        <v>41</v>
      </c>
      <c r="I12" s="382">
        <v>374</v>
      </c>
    </row>
    <row r="13" spans="1:9" ht="44.25" hidden="1" customHeight="1" x14ac:dyDescent="0.2">
      <c r="A13" s="3">
        <v>12</v>
      </c>
      <c r="B13" s="20">
        <v>3301</v>
      </c>
      <c r="C13" s="177" t="s">
        <v>55</v>
      </c>
      <c r="D13" s="176" t="s">
        <v>39</v>
      </c>
      <c r="E13" s="776" t="s">
        <v>56</v>
      </c>
      <c r="F13" s="555">
        <v>10000000</v>
      </c>
      <c r="G13" s="382" t="s">
        <v>57</v>
      </c>
      <c r="H13" s="178" t="s">
        <v>41</v>
      </c>
      <c r="I13" s="61">
        <v>180</v>
      </c>
    </row>
    <row r="14" spans="1:9" ht="44.25" hidden="1" customHeight="1" x14ac:dyDescent="0.2">
      <c r="A14" s="3">
        <v>13</v>
      </c>
      <c r="B14" s="176">
        <v>3320</v>
      </c>
      <c r="C14" s="177" t="s">
        <v>37</v>
      </c>
      <c r="D14" s="176" t="s">
        <v>39</v>
      </c>
      <c r="E14" s="191">
        <v>502017</v>
      </c>
      <c r="F14" s="554">
        <v>84000</v>
      </c>
      <c r="G14" s="382" t="s">
        <v>40</v>
      </c>
      <c r="H14" s="178" t="s">
        <v>41</v>
      </c>
      <c r="I14" s="382">
        <v>374</v>
      </c>
    </row>
    <row r="15" spans="1:9" ht="44.25" hidden="1" customHeight="1" x14ac:dyDescent="0.2">
      <c r="A15" s="3">
        <v>14</v>
      </c>
      <c r="B15" s="179">
        <v>3320</v>
      </c>
      <c r="C15" s="177" t="s">
        <v>42</v>
      </c>
      <c r="D15" s="176" t="s">
        <v>39</v>
      </c>
      <c r="E15" s="191">
        <v>501615</v>
      </c>
      <c r="F15" s="554">
        <v>21600</v>
      </c>
      <c r="G15" s="382" t="s">
        <v>40</v>
      </c>
      <c r="H15" s="178" t="s">
        <v>41</v>
      </c>
      <c r="I15" s="382">
        <v>374</v>
      </c>
    </row>
    <row r="16" spans="1:9" ht="44.25" hidden="1" customHeight="1" x14ac:dyDescent="0.2">
      <c r="A16" s="3">
        <v>15</v>
      </c>
      <c r="B16" s="179">
        <v>3320</v>
      </c>
      <c r="C16" s="177" t="s">
        <v>59</v>
      </c>
      <c r="D16" s="176" t="s">
        <v>39</v>
      </c>
      <c r="E16" s="191">
        <v>52151698</v>
      </c>
      <c r="F16" s="554">
        <v>2100</v>
      </c>
      <c r="G16" s="382" t="s">
        <v>40</v>
      </c>
      <c r="H16" s="178" t="s">
        <v>41</v>
      </c>
      <c r="I16" s="382">
        <v>374</v>
      </c>
    </row>
    <row r="17" spans="1:9" ht="44.25" hidden="1" customHeight="1" x14ac:dyDescent="0.2">
      <c r="A17" s="3">
        <v>16</v>
      </c>
      <c r="B17" s="179">
        <v>3320</v>
      </c>
      <c r="C17" s="177" t="s">
        <v>43</v>
      </c>
      <c r="D17" s="176" t="s">
        <v>39</v>
      </c>
      <c r="E17" s="191">
        <v>44101706</v>
      </c>
      <c r="F17" s="554">
        <v>30000</v>
      </c>
      <c r="G17" s="191" t="s">
        <v>45</v>
      </c>
      <c r="H17" s="178" t="s">
        <v>41</v>
      </c>
      <c r="I17" s="382">
        <v>344</v>
      </c>
    </row>
    <row r="18" spans="1:9" ht="44.25" hidden="1" customHeight="1" x14ac:dyDescent="0.2">
      <c r="A18" s="3">
        <v>17</v>
      </c>
      <c r="B18" s="179">
        <v>3320</v>
      </c>
      <c r="C18" s="177" t="s">
        <v>46</v>
      </c>
      <c r="D18" s="176" t="s">
        <v>39</v>
      </c>
      <c r="E18" s="191">
        <v>44103103</v>
      </c>
      <c r="F18" s="554">
        <v>140000</v>
      </c>
      <c r="G18" s="191" t="s">
        <v>47</v>
      </c>
      <c r="H18" s="178" t="s">
        <v>41</v>
      </c>
      <c r="I18" s="382">
        <v>352</v>
      </c>
    </row>
    <row r="19" spans="1:9" ht="44.25" hidden="1" customHeight="1" x14ac:dyDescent="0.2">
      <c r="A19" s="3">
        <v>18</v>
      </c>
      <c r="B19" s="176">
        <v>3101</v>
      </c>
      <c r="C19" s="177" t="s">
        <v>60</v>
      </c>
      <c r="D19" s="176" t="s">
        <v>39</v>
      </c>
      <c r="E19" s="176">
        <v>841115</v>
      </c>
      <c r="F19" s="588">
        <v>400000000</v>
      </c>
      <c r="G19" s="382" t="s">
        <v>57</v>
      </c>
      <c r="H19" s="178" t="s">
        <v>41</v>
      </c>
      <c r="I19" s="382">
        <v>180</v>
      </c>
    </row>
    <row r="20" spans="1:9" ht="44.25" hidden="1" customHeight="1" x14ac:dyDescent="0.2">
      <c r="A20" s="3">
        <v>19</v>
      </c>
      <c r="B20" s="179">
        <v>3101</v>
      </c>
      <c r="C20" s="177" t="s">
        <v>62</v>
      </c>
      <c r="D20" s="176" t="s">
        <v>39</v>
      </c>
      <c r="E20" s="176">
        <v>841115</v>
      </c>
      <c r="F20" s="554">
        <v>180000</v>
      </c>
      <c r="G20" s="382" t="s">
        <v>57</v>
      </c>
      <c r="H20" s="178" t="s">
        <v>63</v>
      </c>
      <c r="I20" s="382">
        <v>180</v>
      </c>
    </row>
    <row r="21" spans="1:9" ht="44.25" hidden="1" customHeight="1" x14ac:dyDescent="0.2">
      <c r="A21" s="3">
        <v>20</v>
      </c>
      <c r="B21" s="179">
        <v>3101</v>
      </c>
      <c r="C21" s="177" t="s">
        <v>64</v>
      </c>
      <c r="D21" s="176" t="s">
        <v>39</v>
      </c>
      <c r="E21" s="176">
        <v>841115</v>
      </c>
      <c r="F21" s="554">
        <v>80000</v>
      </c>
      <c r="G21" s="382" t="s">
        <v>57</v>
      </c>
      <c r="H21" s="178" t="s">
        <v>63</v>
      </c>
      <c r="I21" s="382">
        <v>180</v>
      </c>
    </row>
    <row r="22" spans="1:9" ht="44.25" hidden="1" customHeight="1" x14ac:dyDescent="0.2">
      <c r="A22" s="3">
        <v>21</v>
      </c>
      <c r="B22" s="179">
        <v>3101</v>
      </c>
      <c r="C22" s="177" t="s">
        <v>65</v>
      </c>
      <c r="D22" s="176" t="s">
        <v>39</v>
      </c>
      <c r="E22" s="176">
        <v>841115</v>
      </c>
      <c r="F22" s="557">
        <f>8*80000</f>
        <v>640000</v>
      </c>
      <c r="G22" s="382" t="s">
        <v>57</v>
      </c>
      <c r="H22" s="178" t="s">
        <v>41</v>
      </c>
      <c r="I22" s="382">
        <v>180</v>
      </c>
    </row>
    <row r="23" spans="1:9" ht="44.25" hidden="1" customHeight="1" x14ac:dyDescent="0.2">
      <c r="A23" s="3">
        <v>22</v>
      </c>
      <c r="B23" s="179">
        <v>3101</v>
      </c>
      <c r="C23" s="177" t="s">
        <v>66</v>
      </c>
      <c r="D23" s="176" t="s">
        <v>39</v>
      </c>
      <c r="E23" s="176">
        <v>841115</v>
      </c>
      <c r="F23" s="554">
        <f>3*90000</f>
        <v>270000</v>
      </c>
      <c r="G23" s="382" t="s">
        <v>57</v>
      </c>
      <c r="H23" s="178" t="s">
        <v>41</v>
      </c>
      <c r="I23" s="382">
        <v>180</v>
      </c>
    </row>
    <row r="24" spans="1:9" ht="44.25" hidden="1" customHeight="1" x14ac:dyDescent="0.2">
      <c r="A24" s="3">
        <v>23</v>
      </c>
      <c r="B24" s="179">
        <v>3101</v>
      </c>
      <c r="C24" s="177" t="s">
        <v>67</v>
      </c>
      <c r="D24" s="176" t="s">
        <v>39</v>
      </c>
      <c r="E24" s="176">
        <v>841115</v>
      </c>
      <c r="F24" s="558">
        <f>3*3000000</f>
        <v>9000000</v>
      </c>
      <c r="G24" s="382" t="s">
        <v>57</v>
      </c>
      <c r="H24" s="178" t="s">
        <v>41</v>
      </c>
      <c r="I24" s="382">
        <v>180</v>
      </c>
    </row>
    <row r="25" spans="1:9" ht="44.25" hidden="1" customHeight="1" x14ac:dyDescent="0.2">
      <c r="A25" s="3">
        <v>24</v>
      </c>
      <c r="B25" s="179">
        <v>3101</v>
      </c>
      <c r="C25" s="177" t="s">
        <v>68</v>
      </c>
      <c r="D25" s="176" t="s">
        <v>39</v>
      </c>
      <c r="E25" s="176">
        <v>841115</v>
      </c>
      <c r="F25" s="554">
        <f>3*30000</f>
        <v>90000</v>
      </c>
      <c r="G25" s="382" t="s">
        <v>57</v>
      </c>
      <c r="H25" s="186">
        <v>45108</v>
      </c>
      <c r="I25" s="382">
        <v>180</v>
      </c>
    </row>
    <row r="26" spans="1:9" ht="44.25" hidden="1" customHeight="1" x14ac:dyDescent="0.2">
      <c r="A26" s="3">
        <v>25</v>
      </c>
      <c r="B26" s="179">
        <v>3101</v>
      </c>
      <c r="C26" s="177" t="s">
        <v>62</v>
      </c>
      <c r="D26" s="176" t="s">
        <v>39</v>
      </c>
      <c r="E26" s="176">
        <v>841115</v>
      </c>
      <c r="F26" s="554">
        <v>180000</v>
      </c>
      <c r="G26" s="382" t="s">
        <v>57</v>
      </c>
      <c r="H26" s="186">
        <v>45139</v>
      </c>
      <c r="I26" s="382">
        <v>180</v>
      </c>
    </row>
    <row r="27" spans="1:9" ht="44.25" hidden="1" customHeight="1" x14ac:dyDescent="0.2">
      <c r="A27" s="3">
        <v>26</v>
      </c>
      <c r="B27" s="179">
        <v>3101</v>
      </c>
      <c r="C27" s="177" t="s">
        <v>69</v>
      </c>
      <c r="D27" s="176" t="s">
        <v>39</v>
      </c>
      <c r="E27" s="176">
        <v>80131802</v>
      </c>
      <c r="F27" s="554">
        <v>250000</v>
      </c>
      <c r="G27" s="382" t="s">
        <v>70</v>
      </c>
      <c r="H27" s="186">
        <v>45231</v>
      </c>
      <c r="I27" s="382">
        <v>175</v>
      </c>
    </row>
    <row r="28" spans="1:9" ht="44.25" hidden="1" customHeight="1" x14ac:dyDescent="0.2">
      <c r="A28" s="3">
        <v>27</v>
      </c>
      <c r="B28" s="179">
        <v>3101</v>
      </c>
      <c r="C28" s="177" t="s">
        <v>37</v>
      </c>
      <c r="D28" s="176" t="s">
        <v>39</v>
      </c>
      <c r="E28" s="176">
        <v>502017</v>
      </c>
      <c r="F28" s="554">
        <f>12*3800</f>
        <v>45600</v>
      </c>
      <c r="G28" s="382" t="s">
        <v>40</v>
      </c>
      <c r="H28" s="178" t="s">
        <v>41</v>
      </c>
      <c r="I28" s="382">
        <v>374</v>
      </c>
    </row>
    <row r="29" spans="1:9" ht="44.25" hidden="1" customHeight="1" x14ac:dyDescent="0.2">
      <c r="A29" s="3">
        <v>28</v>
      </c>
      <c r="B29" s="179">
        <v>3101</v>
      </c>
      <c r="C29" s="177" t="s">
        <v>42</v>
      </c>
      <c r="D29" s="176" t="s">
        <v>39</v>
      </c>
      <c r="E29" s="176">
        <v>50161510</v>
      </c>
      <c r="F29" s="554">
        <f>8*1500</f>
        <v>12000</v>
      </c>
      <c r="G29" s="382" t="s">
        <v>40</v>
      </c>
      <c r="H29" s="178" t="s">
        <v>41</v>
      </c>
      <c r="I29" s="382">
        <v>374</v>
      </c>
    </row>
    <row r="30" spans="1:9" ht="44.25" hidden="1" customHeight="1" x14ac:dyDescent="0.2">
      <c r="A30" s="3">
        <v>29</v>
      </c>
      <c r="B30" s="179">
        <v>3101</v>
      </c>
      <c r="C30" s="177" t="s">
        <v>43</v>
      </c>
      <c r="D30" s="176" t="s">
        <v>39</v>
      </c>
      <c r="E30" s="176">
        <v>44101706</v>
      </c>
      <c r="F30" s="554">
        <v>70000</v>
      </c>
      <c r="G30" s="382" t="s">
        <v>45</v>
      </c>
      <c r="H30" s="186">
        <v>45108</v>
      </c>
      <c r="I30" s="382">
        <v>344</v>
      </c>
    </row>
    <row r="31" spans="1:9" ht="44.25" hidden="1" customHeight="1" x14ac:dyDescent="0.2">
      <c r="A31" s="3">
        <v>30</v>
      </c>
      <c r="B31" s="179">
        <v>3101</v>
      </c>
      <c r="C31" s="177" t="s">
        <v>75</v>
      </c>
      <c r="D31" s="176" t="s">
        <v>39</v>
      </c>
      <c r="E31" s="176">
        <v>26111702</v>
      </c>
      <c r="F31" s="554">
        <v>5000</v>
      </c>
      <c r="G31" s="382" t="s">
        <v>76</v>
      </c>
      <c r="H31" s="186">
        <v>45261</v>
      </c>
      <c r="I31" s="382">
        <v>364</v>
      </c>
    </row>
    <row r="32" spans="1:9" ht="44.25" hidden="1" customHeight="1" x14ac:dyDescent="0.2">
      <c r="A32" s="3">
        <v>31</v>
      </c>
      <c r="B32" s="179">
        <v>3101</v>
      </c>
      <c r="C32" s="177" t="s">
        <v>77</v>
      </c>
      <c r="D32" s="176" t="s">
        <v>36</v>
      </c>
      <c r="E32" s="176">
        <v>43231512</v>
      </c>
      <c r="F32" s="554">
        <v>35000000</v>
      </c>
      <c r="G32" s="382" t="s">
        <v>79</v>
      </c>
      <c r="H32" s="186">
        <v>45261</v>
      </c>
      <c r="I32" s="382">
        <v>480</v>
      </c>
    </row>
    <row r="33" spans="1:9" ht="44.25" hidden="1" customHeight="1" x14ac:dyDescent="0.2">
      <c r="A33" s="3">
        <v>32</v>
      </c>
      <c r="B33" s="176">
        <v>3250</v>
      </c>
      <c r="C33" s="187" t="s">
        <v>37</v>
      </c>
      <c r="D33" s="179" t="s">
        <v>39</v>
      </c>
      <c r="E33" s="176">
        <v>502017</v>
      </c>
      <c r="F33" s="559">
        <v>19500</v>
      </c>
      <c r="G33" s="188" t="s">
        <v>40</v>
      </c>
      <c r="H33" s="186">
        <v>45261</v>
      </c>
      <c r="I33" s="382">
        <v>374</v>
      </c>
    </row>
    <row r="34" spans="1:9" ht="44.25" hidden="1" customHeight="1" x14ac:dyDescent="0.2">
      <c r="A34" s="3">
        <v>33</v>
      </c>
      <c r="B34" s="179">
        <v>3250</v>
      </c>
      <c r="C34" s="187" t="s">
        <v>42</v>
      </c>
      <c r="D34" s="179" t="s">
        <v>39</v>
      </c>
      <c r="E34" s="176">
        <v>50161510</v>
      </c>
      <c r="F34" s="559">
        <v>3500</v>
      </c>
      <c r="G34" s="188" t="s">
        <v>40</v>
      </c>
      <c r="H34" s="186">
        <v>45261</v>
      </c>
      <c r="I34" s="382">
        <v>374</v>
      </c>
    </row>
    <row r="35" spans="1:9" ht="44.25" hidden="1" customHeight="1" x14ac:dyDescent="0.2">
      <c r="A35" s="3">
        <v>34</v>
      </c>
      <c r="B35" s="179">
        <v>3250</v>
      </c>
      <c r="C35" s="187" t="s">
        <v>46</v>
      </c>
      <c r="D35" s="179" t="s">
        <v>39</v>
      </c>
      <c r="E35" s="205">
        <v>44103103</v>
      </c>
      <c r="F35" s="559">
        <v>30000</v>
      </c>
      <c r="G35" s="188" t="s">
        <v>53</v>
      </c>
      <c r="H35" s="186">
        <v>45261</v>
      </c>
      <c r="I35" s="382">
        <v>352</v>
      </c>
    </row>
    <row r="36" spans="1:9" ht="44.25" hidden="1" customHeight="1" x14ac:dyDescent="0.2">
      <c r="A36" s="3">
        <v>35</v>
      </c>
      <c r="B36" s="179">
        <v>3250</v>
      </c>
      <c r="C36" s="187" t="s">
        <v>43</v>
      </c>
      <c r="D36" s="179" t="s">
        <v>39</v>
      </c>
      <c r="E36" s="176">
        <v>44101706</v>
      </c>
      <c r="F36" s="559">
        <v>21120</v>
      </c>
      <c r="G36" s="188" t="s">
        <v>53</v>
      </c>
      <c r="H36" s="186">
        <v>45261</v>
      </c>
      <c r="I36" s="382">
        <v>352</v>
      </c>
    </row>
    <row r="37" spans="1:9" ht="44.25" hidden="1" customHeight="1" x14ac:dyDescent="0.2">
      <c r="A37" s="3">
        <v>36</v>
      </c>
      <c r="B37" s="179">
        <v>3250</v>
      </c>
      <c r="C37" s="187" t="s">
        <v>83</v>
      </c>
      <c r="D37" s="179" t="s">
        <v>39</v>
      </c>
      <c r="E37" s="176">
        <v>26111702</v>
      </c>
      <c r="F37" s="559">
        <v>7890</v>
      </c>
      <c r="G37" s="188" t="s">
        <v>76</v>
      </c>
      <c r="H37" s="186">
        <v>45261</v>
      </c>
      <c r="I37" s="382">
        <v>364</v>
      </c>
    </row>
    <row r="38" spans="1:9" ht="44.25" hidden="1" customHeight="1" x14ac:dyDescent="0.2">
      <c r="A38" s="3">
        <v>37</v>
      </c>
      <c r="B38" s="179">
        <v>3250</v>
      </c>
      <c r="C38" s="187" t="s">
        <v>88</v>
      </c>
      <c r="D38" s="179" t="s">
        <v>39</v>
      </c>
      <c r="E38" s="179">
        <v>43211706</v>
      </c>
      <c r="F38" s="559">
        <v>19980</v>
      </c>
      <c r="G38" s="188" t="s">
        <v>47</v>
      </c>
      <c r="H38" s="186">
        <v>45261</v>
      </c>
      <c r="I38" s="382">
        <v>351</v>
      </c>
    </row>
    <row r="39" spans="1:9" ht="44.25" hidden="1" customHeight="1" x14ac:dyDescent="0.2">
      <c r="A39" s="3">
        <v>38</v>
      </c>
      <c r="B39" s="179">
        <v>3250</v>
      </c>
      <c r="C39" s="187" t="s">
        <v>89</v>
      </c>
      <c r="D39" s="179" t="s">
        <v>39</v>
      </c>
      <c r="E39" s="179">
        <v>43211708</v>
      </c>
      <c r="F39" s="559">
        <v>8070</v>
      </c>
      <c r="G39" s="188" t="s">
        <v>47</v>
      </c>
      <c r="H39" s="186">
        <v>45261</v>
      </c>
      <c r="I39" s="382">
        <v>351</v>
      </c>
    </row>
    <row r="40" spans="1:9" ht="44.25" hidden="1" customHeight="1" x14ac:dyDescent="0.2">
      <c r="A40" s="3">
        <v>39</v>
      </c>
      <c r="B40" s="179">
        <v>3250</v>
      </c>
      <c r="C40" s="187" t="s">
        <v>90</v>
      </c>
      <c r="D40" s="179" t="s">
        <v>39</v>
      </c>
      <c r="E40" s="179">
        <v>43211708</v>
      </c>
      <c r="F40" s="559">
        <v>26970</v>
      </c>
      <c r="G40" s="188" t="s">
        <v>47</v>
      </c>
      <c r="H40" s="186">
        <v>45261</v>
      </c>
      <c r="I40" s="382">
        <v>351</v>
      </c>
    </row>
    <row r="41" spans="1:9" ht="44.25" hidden="1" customHeight="1" x14ac:dyDescent="0.2">
      <c r="A41" s="3">
        <v>40</v>
      </c>
      <c r="B41" s="179">
        <v>3250</v>
      </c>
      <c r="C41" s="187" t="s">
        <v>91</v>
      </c>
      <c r="D41" s="179" t="s">
        <v>39</v>
      </c>
      <c r="E41" s="176"/>
      <c r="F41" s="559">
        <v>47970</v>
      </c>
      <c r="G41" s="188" t="s">
        <v>47</v>
      </c>
      <c r="H41" s="186">
        <v>45261</v>
      </c>
      <c r="I41" s="382">
        <v>351</v>
      </c>
    </row>
    <row r="42" spans="1:9" ht="44.25" hidden="1" customHeight="1" x14ac:dyDescent="0.2">
      <c r="A42" s="3">
        <v>41</v>
      </c>
      <c r="B42" s="34">
        <v>3201</v>
      </c>
      <c r="C42" s="35" t="s">
        <v>92</v>
      </c>
      <c r="D42" s="176" t="s">
        <v>39</v>
      </c>
      <c r="E42" s="51">
        <v>90141799</v>
      </c>
      <c r="F42" s="560">
        <v>400000</v>
      </c>
      <c r="G42" s="382" t="s">
        <v>93</v>
      </c>
      <c r="H42" s="38" t="s">
        <v>54</v>
      </c>
      <c r="I42" s="39">
        <v>387</v>
      </c>
    </row>
    <row r="43" spans="1:9" ht="99.75" hidden="1" customHeight="1" x14ac:dyDescent="0.2">
      <c r="A43" s="3">
        <v>42</v>
      </c>
      <c r="B43" s="40">
        <v>3201</v>
      </c>
      <c r="C43" s="41" t="s">
        <v>95</v>
      </c>
      <c r="D43" s="179" t="s">
        <v>39</v>
      </c>
      <c r="E43" s="84">
        <v>82141599</v>
      </c>
      <c r="F43" s="561">
        <v>100000</v>
      </c>
      <c r="G43" s="382" t="s">
        <v>96</v>
      </c>
      <c r="H43" s="38" t="s">
        <v>41</v>
      </c>
      <c r="I43" s="39">
        <v>387</v>
      </c>
    </row>
    <row r="44" spans="1:9" ht="44.25" hidden="1" customHeight="1" x14ac:dyDescent="0.2">
      <c r="A44" s="3">
        <v>43</v>
      </c>
      <c r="B44" s="44">
        <v>3201</v>
      </c>
      <c r="C44" s="45" t="s">
        <v>98</v>
      </c>
      <c r="D44" s="179" t="s">
        <v>39</v>
      </c>
      <c r="E44" s="47">
        <v>50201706</v>
      </c>
      <c r="F44" s="561">
        <v>28000</v>
      </c>
      <c r="G44" s="382" t="s">
        <v>40</v>
      </c>
      <c r="H44" s="178" t="s">
        <v>41</v>
      </c>
      <c r="I44" s="47">
        <v>374</v>
      </c>
    </row>
    <row r="45" spans="1:9" ht="44.25" hidden="1" customHeight="1" x14ac:dyDescent="0.2">
      <c r="A45" s="3">
        <v>44</v>
      </c>
      <c r="B45" s="44">
        <v>3201</v>
      </c>
      <c r="C45" s="45" t="s">
        <v>100</v>
      </c>
      <c r="D45" s="179" t="s">
        <v>39</v>
      </c>
      <c r="E45" s="47">
        <v>50161509</v>
      </c>
      <c r="F45" s="561">
        <v>2000</v>
      </c>
      <c r="G45" s="382" t="s">
        <v>40</v>
      </c>
      <c r="H45" s="178" t="s">
        <v>41</v>
      </c>
      <c r="I45" s="47">
        <v>374</v>
      </c>
    </row>
    <row r="46" spans="1:9" ht="44.25" hidden="1" customHeight="1" x14ac:dyDescent="0.2">
      <c r="A46" s="3">
        <v>45</v>
      </c>
      <c r="B46" s="176">
        <v>3201</v>
      </c>
      <c r="C46" s="187" t="s">
        <v>101</v>
      </c>
      <c r="D46" s="179" t="s">
        <v>39</v>
      </c>
      <c r="E46" s="179">
        <v>44101706</v>
      </c>
      <c r="F46" s="490">
        <v>35000</v>
      </c>
      <c r="G46" s="188" t="s">
        <v>45</v>
      </c>
      <c r="H46" s="178" t="s">
        <v>102</v>
      </c>
      <c r="I46" s="382">
        <v>344</v>
      </c>
    </row>
    <row r="47" spans="1:9" ht="44.25" hidden="1" customHeight="1" x14ac:dyDescent="0.2">
      <c r="A47" s="3">
        <v>46</v>
      </c>
      <c r="B47" s="176">
        <v>3201</v>
      </c>
      <c r="C47" s="177" t="s">
        <v>104</v>
      </c>
      <c r="D47" s="179" t="s">
        <v>39</v>
      </c>
      <c r="E47" s="61">
        <v>73152108</v>
      </c>
      <c r="F47" s="554">
        <v>1000000</v>
      </c>
      <c r="G47" s="191" t="s">
        <v>105</v>
      </c>
      <c r="H47" s="38" t="s">
        <v>106</v>
      </c>
      <c r="I47" s="61">
        <v>192</v>
      </c>
    </row>
    <row r="48" spans="1:9" ht="44.25" hidden="1" customHeight="1" x14ac:dyDescent="0.2">
      <c r="A48" s="3">
        <v>47</v>
      </c>
      <c r="B48" s="176">
        <v>3201</v>
      </c>
      <c r="C48" s="187" t="s">
        <v>108</v>
      </c>
      <c r="D48" s="179" t="s">
        <v>39</v>
      </c>
      <c r="E48" s="179">
        <v>43211802</v>
      </c>
      <c r="F48" s="490">
        <v>10000</v>
      </c>
      <c r="G48" s="188" t="s">
        <v>47</v>
      </c>
      <c r="H48" s="38" t="s">
        <v>106</v>
      </c>
      <c r="I48" s="382">
        <v>351</v>
      </c>
    </row>
    <row r="49" spans="1:9" ht="44.25" hidden="1" customHeight="1" x14ac:dyDescent="0.2">
      <c r="A49" s="3">
        <v>48</v>
      </c>
      <c r="B49" s="176">
        <v>3201</v>
      </c>
      <c r="C49" s="187" t="s">
        <v>109</v>
      </c>
      <c r="D49" s="179" t="s">
        <v>39</v>
      </c>
      <c r="E49" s="179">
        <v>43211706</v>
      </c>
      <c r="F49" s="490">
        <v>15000</v>
      </c>
      <c r="G49" s="188" t="s">
        <v>47</v>
      </c>
      <c r="H49" s="38" t="s">
        <v>106</v>
      </c>
      <c r="I49" s="382">
        <v>351</v>
      </c>
    </row>
    <row r="50" spans="1:9" ht="44.25" hidden="1" customHeight="1" x14ac:dyDescent="0.2">
      <c r="A50" s="3">
        <v>49</v>
      </c>
      <c r="B50" s="176">
        <v>3201</v>
      </c>
      <c r="C50" s="187" t="s">
        <v>89</v>
      </c>
      <c r="D50" s="179" t="s">
        <v>39</v>
      </c>
      <c r="E50" s="179">
        <v>43211708</v>
      </c>
      <c r="F50" s="490">
        <v>10000</v>
      </c>
      <c r="G50" s="188" t="s">
        <v>47</v>
      </c>
      <c r="H50" s="38" t="s">
        <v>106</v>
      </c>
      <c r="I50" s="382">
        <v>351</v>
      </c>
    </row>
    <row r="51" spans="1:9" ht="44.25" hidden="1" customHeight="1" x14ac:dyDescent="0.2">
      <c r="A51" s="3">
        <v>50</v>
      </c>
      <c r="B51" s="176">
        <v>3201</v>
      </c>
      <c r="C51" s="187" t="s">
        <v>110</v>
      </c>
      <c r="D51" s="179" t="s">
        <v>39</v>
      </c>
      <c r="E51" s="179">
        <v>60121525</v>
      </c>
      <c r="F51" s="490">
        <v>6000</v>
      </c>
      <c r="G51" s="188" t="s">
        <v>47</v>
      </c>
      <c r="H51" s="38" t="s">
        <v>111</v>
      </c>
      <c r="I51" s="382">
        <v>350</v>
      </c>
    </row>
    <row r="52" spans="1:9" ht="44.25" hidden="1" customHeight="1" x14ac:dyDescent="0.2">
      <c r="A52" s="3">
        <v>51</v>
      </c>
      <c r="B52" s="179">
        <v>3201</v>
      </c>
      <c r="C52" s="187" t="s">
        <v>112</v>
      </c>
      <c r="D52" s="179" t="s">
        <v>39</v>
      </c>
      <c r="E52" s="179">
        <v>44103103</v>
      </c>
      <c r="F52" s="490">
        <v>110000</v>
      </c>
      <c r="G52" s="188" t="s">
        <v>47</v>
      </c>
      <c r="H52" s="38" t="s">
        <v>63</v>
      </c>
      <c r="I52" s="382">
        <v>352</v>
      </c>
    </row>
    <row r="53" spans="1:9" ht="44.25" hidden="1" customHeight="1" x14ac:dyDescent="0.2">
      <c r="A53" s="3">
        <v>52</v>
      </c>
      <c r="B53" s="34">
        <v>2030</v>
      </c>
      <c r="C53" s="50" t="s">
        <v>113</v>
      </c>
      <c r="D53" s="51" t="s">
        <v>114</v>
      </c>
      <c r="E53" s="34">
        <v>42172001</v>
      </c>
      <c r="F53" s="560">
        <v>40000</v>
      </c>
      <c r="G53" s="362" t="s">
        <v>115</v>
      </c>
      <c r="H53" s="38" t="s">
        <v>116</v>
      </c>
      <c r="I53" s="39">
        <v>274</v>
      </c>
    </row>
    <row r="54" spans="1:9" ht="44.25" hidden="1" customHeight="1" x14ac:dyDescent="0.2">
      <c r="A54" s="3">
        <v>53</v>
      </c>
      <c r="B54" s="34">
        <v>2030</v>
      </c>
      <c r="C54" s="50" t="s">
        <v>118</v>
      </c>
      <c r="D54" s="179" t="s">
        <v>39</v>
      </c>
      <c r="E54" s="34">
        <v>44122011</v>
      </c>
      <c r="F54" s="560">
        <v>17754</v>
      </c>
      <c r="G54" s="362" t="s">
        <v>53</v>
      </c>
      <c r="H54" s="38" t="s">
        <v>120</v>
      </c>
      <c r="I54" s="39">
        <v>289</v>
      </c>
    </row>
    <row r="55" spans="1:9" ht="44.25" hidden="1" customHeight="1" x14ac:dyDescent="0.2">
      <c r="A55" s="3">
        <v>54</v>
      </c>
      <c r="B55" s="34">
        <v>2030</v>
      </c>
      <c r="C55" s="50" t="s">
        <v>122</v>
      </c>
      <c r="D55" s="179" t="s">
        <v>39</v>
      </c>
      <c r="E55" s="34">
        <v>44122011</v>
      </c>
      <c r="F55" s="560">
        <v>25063</v>
      </c>
      <c r="G55" s="362" t="s">
        <v>53</v>
      </c>
      <c r="H55" s="38" t="s">
        <v>120</v>
      </c>
      <c r="I55" s="39">
        <v>289</v>
      </c>
    </row>
    <row r="56" spans="1:9" ht="44.25" hidden="1" customHeight="1" x14ac:dyDescent="0.2">
      <c r="A56" s="3">
        <v>55</v>
      </c>
      <c r="B56" s="34">
        <v>2030</v>
      </c>
      <c r="C56" s="50" t="s">
        <v>124</v>
      </c>
      <c r="D56" s="179" t="s">
        <v>39</v>
      </c>
      <c r="E56" s="34">
        <v>14111537</v>
      </c>
      <c r="F56" s="560">
        <v>10970</v>
      </c>
      <c r="G56" s="362" t="s">
        <v>53</v>
      </c>
      <c r="H56" s="38" t="s">
        <v>120</v>
      </c>
      <c r="I56" s="39">
        <v>289</v>
      </c>
    </row>
    <row r="57" spans="1:9" ht="44.25" hidden="1" customHeight="1" x14ac:dyDescent="0.2">
      <c r="A57" s="3">
        <v>56</v>
      </c>
      <c r="B57" s="34">
        <v>2030</v>
      </c>
      <c r="C57" s="50" t="s">
        <v>126</v>
      </c>
      <c r="D57" s="179" t="s">
        <v>39</v>
      </c>
      <c r="E57" s="34">
        <v>14111530</v>
      </c>
      <c r="F57" s="560">
        <v>13775</v>
      </c>
      <c r="G57" s="362" t="s">
        <v>53</v>
      </c>
      <c r="H57" s="38" t="s">
        <v>128</v>
      </c>
      <c r="I57" s="39">
        <v>289</v>
      </c>
    </row>
    <row r="58" spans="1:9" ht="44.25" hidden="1" customHeight="1" x14ac:dyDescent="0.2">
      <c r="A58" s="3">
        <v>57</v>
      </c>
      <c r="B58" s="34">
        <v>2030</v>
      </c>
      <c r="C58" s="50" t="s">
        <v>129</v>
      </c>
      <c r="D58" s="179" t="s">
        <v>39</v>
      </c>
      <c r="E58" s="34">
        <v>14111610</v>
      </c>
      <c r="F58" s="560">
        <v>3188</v>
      </c>
      <c r="G58" s="362" t="s">
        <v>53</v>
      </c>
      <c r="H58" s="38" t="s">
        <v>120</v>
      </c>
      <c r="I58" s="39">
        <v>289</v>
      </c>
    </row>
    <row r="59" spans="1:9" ht="44.25" hidden="1" customHeight="1" x14ac:dyDescent="0.2">
      <c r="A59" s="3">
        <v>58</v>
      </c>
      <c r="B59" s="34">
        <v>2030</v>
      </c>
      <c r="C59" s="50" t="s">
        <v>131</v>
      </c>
      <c r="D59" s="179" t="s">
        <v>39</v>
      </c>
      <c r="E59" s="34">
        <v>44122011</v>
      </c>
      <c r="F59" s="560">
        <v>16700</v>
      </c>
      <c r="G59" s="362" t="s">
        <v>53</v>
      </c>
      <c r="H59" s="38" t="s">
        <v>120</v>
      </c>
      <c r="I59" s="39">
        <v>289</v>
      </c>
    </row>
    <row r="60" spans="1:9" ht="44.25" hidden="1" customHeight="1" x14ac:dyDescent="0.2">
      <c r="A60" s="3">
        <v>59</v>
      </c>
      <c r="B60" s="34">
        <v>2030</v>
      </c>
      <c r="C60" s="50" t="s">
        <v>133</v>
      </c>
      <c r="D60" s="179" t="s">
        <v>39</v>
      </c>
      <c r="E60" s="34">
        <v>14111530</v>
      </c>
      <c r="F60" s="560">
        <v>12550</v>
      </c>
      <c r="G60" s="362" t="s">
        <v>53</v>
      </c>
      <c r="H60" s="38" t="s">
        <v>128</v>
      </c>
      <c r="I60" s="39">
        <v>289</v>
      </c>
    </row>
    <row r="61" spans="1:9" ht="44.25" hidden="1" customHeight="1" x14ac:dyDescent="0.2">
      <c r="A61" s="3">
        <v>60</v>
      </c>
      <c r="B61" s="34">
        <v>2030</v>
      </c>
      <c r="C61" s="50" t="s">
        <v>135</v>
      </c>
      <c r="D61" s="179" t="s">
        <v>39</v>
      </c>
      <c r="E61" s="34">
        <v>39111709</v>
      </c>
      <c r="F61" s="560">
        <v>12500</v>
      </c>
      <c r="G61" s="362" t="s">
        <v>136</v>
      </c>
      <c r="H61" s="38" t="s">
        <v>111</v>
      </c>
      <c r="I61" s="39">
        <v>304</v>
      </c>
    </row>
    <row r="62" spans="1:9" ht="44.25" hidden="1" customHeight="1" x14ac:dyDescent="0.2">
      <c r="A62" s="3">
        <v>61</v>
      </c>
      <c r="B62" s="34">
        <v>2030</v>
      </c>
      <c r="C62" s="50" t="s">
        <v>137</v>
      </c>
      <c r="D62" s="179" t="s">
        <v>39</v>
      </c>
      <c r="E62" s="34">
        <v>39121031</v>
      </c>
      <c r="F62" s="560">
        <v>10500</v>
      </c>
      <c r="G62" s="362" t="s">
        <v>136</v>
      </c>
      <c r="H62" s="38" t="s">
        <v>111</v>
      </c>
      <c r="I62" s="39">
        <v>304</v>
      </c>
    </row>
    <row r="63" spans="1:9" ht="44.25" hidden="1" customHeight="1" x14ac:dyDescent="0.2">
      <c r="A63" s="3">
        <v>62</v>
      </c>
      <c r="B63" s="34">
        <v>2030</v>
      </c>
      <c r="C63" s="50" t="s">
        <v>138</v>
      </c>
      <c r="D63" s="179" t="s">
        <v>39</v>
      </c>
      <c r="E63" s="34">
        <v>39101619</v>
      </c>
      <c r="F63" s="560">
        <v>19765</v>
      </c>
      <c r="G63" s="362" t="s">
        <v>136</v>
      </c>
      <c r="H63" s="38" t="s">
        <v>120</v>
      </c>
      <c r="I63" s="39">
        <v>304</v>
      </c>
    </row>
    <row r="64" spans="1:9" ht="44.25" hidden="1" customHeight="1" x14ac:dyDescent="0.2">
      <c r="A64" s="3">
        <v>63</v>
      </c>
      <c r="B64" s="34">
        <v>2030</v>
      </c>
      <c r="C64" s="50" t="s">
        <v>139</v>
      </c>
      <c r="D64" s="179" t="s">
        <v>39</v>
      </c>
      <c r="E64" s="34">
        <v>39121031</v>
      </c>
      <c r="F64" s="560">
        <v>47235</v>
      </c>
      <c r="G64" s="362" t="s">
        <v>136</v>
      </c>
      <c r="H64" s="38" t="s">
        <v>102</v>
      </c>
      <c r="I64" s="39">
        <v>304</v>
      </c>
    </row>
    <row r="65" spans="1:9" ht="44.25" hidden="1" customHeight="1" x14ac:dyDescent="0.2">
      <c r="A65" s="3">
        <v>64</v>
      </c>
      <c r="B65" s="34">
        <v>2030</v>
      </c>
      <c r="C65" s="50" t="s">
        <v>140</v>
      </c>
      <c r="D65" s="179" t="s">
        <v>39</v>
      </c>
      <c r="E65" s="34">
        <v>46171501</v>
      </c>
      <c r="F65" s="560">
        <v>40000</v>
      </c>
      <c r="G65" s="362" t="s">
        <v>141</v>
      </c>
      <c r="H65" s="38" t="s">
        <v>54</v>
      </c>
      <c r="I65" s="39">
        <v>314</v>
      </c>
    </row>
    <row r="66" spans="1:9" ht="44.25" hidden="1" customHeight="1" x14ac:dyDescent="0.2">
      <c r="A66" s="3">
        <v>65</v>
      </c>
      <c r="B66" s="34">
        <v>2030</v>
      </c>
      <c r="C66" s="50" t="s">
        <v>142</v>
      </c>
      <c r="D66" s="179" t="s">
        <v>39</v>
      </c>
      <c r="E66" s="34">
        <v>26111701</v>
      </c>
      <c r="F66" s="560">
        <v>32500</v>
      </c>
      <c r="G66" s="362" t="s">
        <v>45</v>
      </c>
      <c r="H66" s="38" t="s">
        <v>144</v>
      </c>
      <c r="I66" s="39">
        <v>344</v>
      </c>
    </row>
    <row r="67" spans="1:9" ht="44.25" hidden="1" customHeight="1" x14ac:dyDescent="0.2">
      <c r="A67" s="3">
        <v>66</v>
      </c>
      <c r="B67" s="34">
        <v>2030</v>
      </c>
      <c r="C67" s="50" t="s">
        <v>146</v>
      </c>
      <c r="D67" s="179" t="s">
        <v>39</v>
      </c>
      <c r="E67" s="34">
        <v>55121804</v>
      </c>
      <c r="F67" s="560">
        <v>221537</v>
      </c>
      <c r="G67" s="362" t="s">
        <v>76</v>
      </c>
      <c r="H67" s="38" t="s">
        <v>120</v>
      </c>
      <c r="I67" s="39">
        <v>364</v>
      </c>
    </row>
    <row r="68" spans="1:9" ht="44.25" hidden="1" customHeight="1" x14ac:dyDescent="0.2">
      <c r="A68" s="3">
        <v>67</v>
      </c>
      <c r="B68" s="34">
        <v>2030</v>
      </c>
      <c r="C68" s="50" t="s">
        <v>147</v>
      </c>
      <c r="D68" s="179" t="s">
        <v>39</v>
      </c>
      <c r="E68" s="34">
        <v>55121802</v>
      </c>
      <c r="F68" s="560">
        <v>2661208</v>
      </c>
      <c r="G68" s="362" t="s">
        <v>76</v>
      </c>
      <c r="H68" s="38" t="s">
        <v>111</v>
      </c>
      <c r="I68" s="39">
        <v>364</v>
      </c>
    </row>
    <row r="69" spans="1:9" ht="44.25" hidden="1" customHeight="1" x14ac:dyDescent="0.2">
      <c r="A69" s="3">
        <v>68</v>
      </c>
      <c r="B69" s="34">
        <v>2030</v>
      </c>
      <c r="C69" s="50" t="s">
        <v>148</v>
      </c>
      <c r="D69" s="179" t="s">
        <v>39</v>
      </c>
      <c r="E69" s="34">
        <v>55121802</v>
      </c>
      <c r="F69" s="560">
        <v>73850</v>
      </c>
      <c r="G69" s="362" t="s">
        <v>76</v>
      </c>
      <c r="H69" s="38" t="s">
        <v>120</v>
      </c>
      <c r="I69" s="39">
        <v>364</v>
      </c>
    </row>
    <row r="70" spans="1:9" ht="44.25" hidden="1" customHeight="1" x14ac:dyDescent="0.2">
      <c r="A70" s="3">
        <v>69</v>
      </c>
      <c r="B70" s="34">
        <v>2030</v>
      </c>
      <c r="C70" s="50" t="s">
        <v>149</v>
      </c>
      <c r="D70" s="179" t="s">
        <v>39</v>
      </c>
      <c r="E70" s="34">
        <v>55121802</v>
      </c>
      <c r="F70" s="560">
        <v>167195</v>
      </c>
      <c r="G70" s="362" t="s">
        <v>76</v>
      </c>
      <c r="H70" s="38" t="s">
        <v>120</v>
      </c>
      <c r="I70" s="39">
        <v>364</v>
      </c>
    </row>
    <row r="71" spans="1:9" ht="44.25" hidden="1" customHeight="1" x14ac:dyDescent="0.2">
      <c r="A71" s="3">
        <v>70</v>
      </c>
      <c r="B71" s="34">
        <v>2030</v>
      </c>
      <c r="C71" s="50" t="s">
        <v>150</v>
      </c>
      <c r="D71" s="179" t="s">
        <v>39</v>
      </c>
      <c r="E71" s="34">
        <v>26111702</v>
      </c>
      <c r="F71" s="560">
        <v>8250</v>
      </c>
      <c r="G71" s="362" t="s">
        <v>76</v>
      </c>
      <c r="H71" s="38" t="s">
        <v>152</v>
      </c>
      <c r="I71" s="39">
        <v>364</v>
      </c>
    </row>
    <row r="72" spans="1:9" ht="44.25" hidden="1" customHeight="1" x14ac:dyDescent="0.2">
      <c r="A72" s="3">
        <v>71</v>
      </c>
      <c r="B72" s="34">
        <v>2030</v>
      </c>
      <c r="C72" s="50" t="s">
        <v>153</v>
      </c>
      <c r="D72" s="51" t="s">
        <v>114</v>
      </c>
      <c r="E72" s="34">
        <v>26111702</v>
      </c>
      <c r="F72" s="560">
        <v>8345</v>
      </c>
      <c r="G72" s="362" t="s">
        <v>76</v>
      </c>
      <c r="H72" s="38" t="s">
        <v>152</v>
      </c>
      <c r="I72" s="39">
        <v>364</v>
      </c>
    </row>
    <row r="73" spans="1:9" ht="44.25" hidden="1" customHeight="1" x14ac:dyDescent="0.2">
      <c r="A73" s="3">
        <v>72</v>
      </c>
      <c r="B73" s="34">
        <v>2030</v>
      </c>
      <c r="C73" s="50" t="s">
        <v>155</v>
      </c>
      <c r="D73" s="179" t="s">
        <v>39</v>
      </c>
      <c r="E73" s="34">
        <v>26111702</v>
      </c>
      <c r="F73" s="560">
        <v>13960</v>
      </c>
      <c r="G73" s="362" t="s">
        <v>76</v>
      </c>
      <c r="H73" s="38" t="s">
        <v>152</v>
      </c>
      <c r="I73" s="39">
        <v>364</v>
      </c>
    </row>
    <row r="74" spans="1:9" ht="44.25" hidden="1" customHeight="1" x14ac:dyDescent="0.2">
      <c r="A74" s="3">
        <v>73</v>
      </c>
      <c r="B74" s="34">
        <v>2030</v>
      </c>
      <c r="C74" s="50" t="s">
        <v>157</v>
      </c>
      <c r="D74" s="179" t="s">
        <v>39</v>
      </c>
      <c r="E74" s="34">
        <v>26111702</v>
      </c>
      <c r="F74" s="560">
        <v>6275</v>
      </c>
      <c r="G74" s="362" t="s">
        <v>76</v>
      </c>
      <c r="H74" s="38" t="s">
        <v>63</v>
      </c>
      <c r="I74" s="39">
        <v>364</v>
      </c>
    </row>
    <row r="75" spans="1:9" ht="44.25" hidden="1" customHeight="1" x14ac:dyDescent="0.2">
      <c r="A75" s="3">
        <v>74</v>
      </c>
      <c r="B75" s="34">
        <v>2030</v>
      </c>
      <c r="C75" s="50" t="s">
        <v>158</v>
      </c>
      <c r="D75" s="179" t="s">
        <v>39</v>
      </c>
      <c r="E75" s="34">
        <v>46171609</v>
      </c>
      <c r="F75" s="560">
        <v>139380</v>
      </c>
      <c r="G75" s="362" t="s">
        <v>76</v>
      </c>
      <c r="H75" s="38" t="s">
        <v>120</v>
      </c>
      <c r="I75" s="39">
        <v>364</v>
      </c>
    </row>
    <row r="76" spans="1:9" ht="44.25" hidden="1" customHeight="1" x14ac:dyDescent="0.2">
      <c r="A76" s="3">
        <v>75</v>
      </c>
      <c r="B76" s="34">
        <v>2030</v>
      </c>
      <c r="C76" s="50" t="s">
        <v>37</v>
      </c>
      <c r="D76" s="179" t="s">
        <v>39</v>
      </c>
      <c r="E76" s="34">
        <v>502017</v>
      </c>
      <c r="F76" s="560">
        <v>500000</v>
      </c>
      <c r="G76" s="362" t="s">
        <v>40</v>
      </c>
      <c r="H76" s="38" t="s">
        <v>128</v>
      </c>
      <c r="I76" s="39">
        <v>374</v>
      </c>
    </row>
    <row r="77" spans="1:9" ht="44.25" hidden="1" customHeight="1" x14ac:dyDescent="0.2">
      <c r="A77" s="3">
        <v>76</v>
      </c>
      <c r="B77" s="34">
        <v>2030</v>
      </c>
      <c r="C77" s="50" t="s">
        <v>42</v>
      </c>
      <c r="D77" s="179" t="s">
        <v>39</v>
      </c>
      <c r="E77" s="34">
        <v>50161510</v>
      </c>
      <c r="F77" s="560">
        <v>150000</v>
      </c>
      <c r="G77" s="362" t="s">
        <v>40</v>
      </c>
      <c r="H77" s="38" t="s">
        <v>128</v>
      </c>
      <c r="I77" s="39">
        <v>374</v>
      </c>
    </row>
    <row r="78" spans="1:9" ht="44.25" hidden="1" customHeight="1" x14ac:dyDescent="0.2">
      <c r="A78" s="3">
        <v>77</v>
      </c>
      <c r="B78" s="51">
        <v>2030</v>
      </c>
      <c r="C78" s="54" t="s">
        <v>162</v>
      </c>
      <c r="D78" s="39" t="s">
        <v>163</v>
      </c>
      <c r="E78" s="51" t="s">
        <v>164</v>
      </c>
      <c r="F78" s="668">
        <v>60500000</v>
      </c>
      <c r="G78" s="39" t="s">
        <v>165</v>
      </c>
      <c r="H78" s="38" t="s">
        <v>41</v>
      </c>
      <c r="I78" s="39">
        <v>413</v>
      </c>
    </row>
    <row r="79" spans="1:9" ht="44.25" hidden="1" customHeight="1" x14ac:dyDescent="0.2">
      <c r="A79" s="3">
        <v>78</v>
      </c>
      <c r="B79" s="51">
        <v>2030</v>
      </c>
      <c r="C79" s="54" t="s">
        <v>166</v>
      </c>
      <c r="D79" s="39" t="s">
        <v>163</v>
      </c>
      <c r="E79" s="51" t="s">
        <v>167</v>
      </c>
      <c r="F79" s="563">
        <v>6000000</v>
      </c>
      <c r="G79" s="39" t="s">
        <v>165</v>
      </c>
      <c r="H79" s="38" t="s">
        <v>41</v>
      </c>
      <c r="I79" s="51">
        <v>413</v>
      </c>
    </row>
    <row r="80" spans="1:9" ht="44.25" hidden="1" customHeight="1" x14ac:dyDescent="0.2">
      <c r="A80" s="3">
        <v>79</v>
      </c>
      <c r="B80" s="176">
        <v>2030</v>
      </c>
      <c r="C80" s="187" t="s">
        <v>168</v>
      </c>
      <c r="D80" s="179" t="s">
        <v>39</v>
      </c>
      <c r="E80" s="179">
        <v>44102999</v>
      </c>
      <c r="F80" s="490">
        <v>17500</v>
      </c>
      <c r="G80" s="188" t="s">
        <v>169</v>
      </c>
      <c r="H80" s="38" t="s">
        <v>120</v>
      </c>
      <c r="I80" s="382">
        <v>278</v>
      </c>
    </row>
    <row r="81" spans="1:9" ht="44.25" hidden="1" customHeight="1" x14ac:dyDescent="0.2">
      <c r="A81" s="3">
        <v>80</v>
      </c>
      <c r="B81" s="179">
        <v>2030</v>
      </c>
      <c r="C81" s="187" t="s">
        <v>110</v>
      </c>
      <c r="D81" s="179" t="s">
        <v>39</v>
      </c>
      <c r="E81" s="179">
        <v>60121525</v>
      </c>
      <c r="F81" s="490">
        <v>8900</v>
      </c>
      <c r="G81" s="188" t="s">
        <v>47</v>
      </c>
      <c r="H81" s="38" t="s">
        <v>111</v>
      </c>
      <c r="I81" s="382">
        <v>350</v>
      </c>
    </row>
    <row r="82" spans="1:9" ht="44.25" hidden="1" customHeight="1" x14ac:dyDescent="0.2">
      <c r="A82" s="3">
        <v>81</v>
      </c>
      <c r="B82" s="179">
        <v>2030</v>
      </c>
      <c r="C82" s="187" t="s">
        <v>170</v>
      </c>
      <c r="D82" s="179" t="s">
        <v>39</v>
      </c>
      <c r="E82" s="179">
        <v>44122118</v>
      </c>
      <c r="F82" s="490">
        <v>18700</v>
      </c>
      <c r="G82" s="188" t="s">
        <v>47</v>
      </c>
      <c r="H82" s="38" t="s">
        <v>120</v>
      </c>
      <c r="I82" s="382">
        <v>350</v>
      </c>
    </row>
    <row r="83" spans="1:9" ht="44.25" hidden="1" customHeight="1" x14ac:dyDescent="0.2">
      <c r="A83" s="3">
        <v>82</v>
      </c>
      <c r="B83" s="179">
        <v>2030</v>
      </c>
      <c r="C83" s="187" t="s">
        <v>171</v>
      </c>
      <c r="D83" s="179" t="s">
        <v>39</v>
      </c>
      <c r="E83" s="179">
        <v>44122104</v>
      </c>
      <c r="F83" s="490">
        <v>5650</v>
      </c>
      <c r="G83" s="188" t="s">
        <v>47</v>
      </c>
      <c r="H83" s="38" t="s">
        <v>120</v>
      </c>
      <c r="I83" s="382">
        <v>350</v>
      </c>
    </row>
    <row r="84" spans="1:9" ht="44.25" hidden="1" customHeight="1" x14ac:dyDescent="0.2">
      <c r="A84" s="3">
        <v>83</v>
      </c>
      <c r="B84" s="179">
        <v>2030</v>
      </c>
      <c r="C84" s="187" t="s">
        <v>172</v>
      </c>
      <c r="D84" s="179" t="s">
        <v>39</v>
      </c>
      <c r="E84" s="179">
        <v>44121634</v>
      </c>
      <c r="F84" s="490">
        <v>24200</v>
      </c>
      <c r="G84" s="188" t="s">
        <v>47</v>
      </c>
      <c r="H84" s="38" t="s">
        <v>120</v>
      </c>
      <c r="I84" s="382">
        <v>350</v>
      </c>
    </row>
    <row r="85" spans="1:9" ht="44.25" hidden="1" customHeight="1" x14ac:dyDescent="0.2">
      <c r="A85" s="3">
        <v>84</v>
      </c>
      <c r="B85" s="179">
        <v>2030</v>
      </c>
      <c r="C85" s="187" t="s">
        <v>173</v>
      </c>
      <c r="D85" s="179" t="s">
        <v>39</v>
      </c>
      <c r="E85" s="179">
        <v>44122016</v>
      </c>
      <c r="F85" s="490">
        <v>20650</v>
      </c>
      <c r="G85" s="188" t="s">
        <v>47</v>
      </c>
      <c r="H85" s="38" t="s">
        <v>128</v>
      </c>
      <c r="I85" s="382">
        <v>350</v>
      </c>
    </row>
    <row r="86" spans="1:9" ht="44.25" hidden="1" customHeight="1" x14ac:dyDescent="0.2">
      <c r="A86" s="3">
        <v>85</v>
      </c>
      <c r="B86" s="179">
        <v>2030</v>
      </c>
      <c r="C86" s="187" t="s">
        <v>174</v>
      </c>
      <c r="D86" s="179" t="s">
        <v>39</v>
      </c>
      <c r="E86" s="179">
        <v>44121708</v>
      </c>
      <c r="F86" s="490">
        <v>4580</v>
      </c>
      <c r="G86" s="188" t="s">
        <v>47</v>
      </c>
      <c r="H86" s="38" t="s">
        <v>111</v>
      </c>
      <c r="I86" s="382">
        <v>350</v>
      </c>
    </row>
    <row r="87" spans="1:9" ht="44.25" hidden="1" customHeight="1" x14ac:dyDescent="0.2">
      <c r="A87" s="3">
        <v>86</v>
      </c>
      <c r="B87" s="179">
        <v>2030</v>
      </c>
      <c r="C87" s="187" t="s">
        <v>175</v>
      </c>
      <c r="D87" s="179" t="s">
        <v>39</v>
      </c>
      <c r="E87" s="179">
        <v>44121708</v>
      </c>
      <c r="F87" s="490">
        <v>1715</v>
      </c>
      <c r="G87" s="188" t="s">
        <v>47</v>
      </c>
      <c r="H87" s="38" t="s">
        <v>111</v>
      </c>
      <c r="I87" s="382">
        <v>350</v>
      </c>
    </row>
    <row r="88" spans="1:9" ht="44.25" hidden="1" customHeight="1" x14ac:dyDescent="0.2">
      <c r="A88" s="3">
        <v>87</v>
      </c>
      <c r="B88" s="179">
        <v>2030</v>
      </c>
      <c r="C88" s="187" t="s">
        <v>176</v>
      </c>
      <c r="D88" s="179" t="s">
        <v>39</v>
      </c>
      <c r="E88" s="179">
        <v>44121627</v>
      </c>
      <c r="F88" s="490">
        <v>4150</v>
      </c>
      <c r="G88" s="188" t="s">
        <v>47</v>
      </c>
      <c r="H88" s="38" t="s">
        <v>111</v>
      </c>
      <c r="I88" s="382">
        <v>350</v>
      </c>
    </row>
    <row r="89" spans="1:9" ht="44.25" hidden="1" customHeight="1" x14ac:dyDescent="0.2">
      <c r="A89" s="3">
        <v>88</v>
      </c>
      <c r="B89" s="179">
        <v>2030</v>
      </c>
      <c r="C89" s="187" t="s">
        <v>177</v>
      </c>
      <c r="D89" s="179" t="s">
        <v>39</v>
      </c>
      <c r="E89" s="179">
        <v>44121804</v>
      </c>
      <c r="F89" s="490">
        <v>3110</v>
      </c>
      <c r="G89" s="188" t="s">
        <v>47</v>
      </c>
      <c r="H89" s="38" t="s">
        <v>111</v>
      </c>
      <c r="I89" s="382">
        <v>350</v>
      </c>
    </row>
    <row r="90" spans="1:9" ht="44.25" hidden="1" customHeight="1" x14ac:dyDescent="0.2">
      <c r="A90" s="3">
        <v>89</v>
      </c>
      <c r="B90" s="179">
        <v>2030</v>
      </c>
      <c r="C90" s="187" t="s">
        <v>178</v>
      </c>
      <c r="D90" s="179" t="s">
        <v>39</v>
      </c>
      <c r="E90" s="179">
        <v>44122012</v>
      </c>
      <c r="F90" s="490">
        <v>20610</v>
      </c>
      <c r="G90" s="188" t="s">
        <v>47</v>
      </c>
      <c r="H90" s="38" t="s">
        <v>111</v>
      </c>
      <c r="I90" s="382">
        <v>350</v>
      </c>
    </row>
    <row r="91" spans="1:9" ht="44.25" hidden="1" customHeight="1" x14ac:dyDescent="0.2">
      <c r="A91" s="3">
        <v>90</v>
      </c>
      <c r="B91" s="179">
        <v>2030</v>
      </c>
      <c r="C91" s="187" t="s">
        <v>179</v>
      </c>
      <c r="D91" s="179" t="s">
        <v>39</v>
      </c>
      <c r="E91" s="179">
        <v>55121616</v>
      </c>
      <c r="F91" s="490">
        <v>5300</v>
      </c>
      <c r="G91" s="188" t="s">
        <v>47</v>
      </c>
      <c r="H91" s="38" t="s">
        <v>128</v>
      </c>
      <c r="I91" s="382">
        <v>350</v>
      </c>
    </row>
    <row r="92" spans="1:9" ht="44.25" hidden="1" customHeight="1" x14ac:dyDescent="0.2">
      <c r="A92" s="3">
        <v>91</v>
      </c>
      <c r="B92" s="179">
        <v>2030</v>
      </c>
      <c r="C92" s="187" t="s">
        <v>180</v>
      </c>
      <c r="D92" s="179" t="s">
        <v>39</v>
      </c>
      <c r="E92" s="179">
        <v>312015</v>
      </c>
      <c r="F92" s="490">
        <v>14370</v>
      </c>
      <c r="G92" s="188" t="s">
        <v>47</v>
      </c>
      <c r="H92" s="38" t="s">
        <v>128</v>
      </c>
      <c r="I92" s="382">
        <v>350</v>
      </c>
    </row>
    <row r="93" spans="1:9" ht="44.25" hidden="1" customHeight="1" x14ac:dyDescent="0.2">
      <c r="A93" s="3">
        <v>92</v>
      </c>
      <c r="B93" s="179">
        <v>2030</v>
      </c>
      <c r="C93" s="187" t="s">
        <v>181</v>
      </c>
      <c r="D93" s="179" t="s">
        <v>39</v>
      </c>
      <c r="E93" s="179">
        <v>44122104</v>
      </c>
      <c r="F93" s="490">
        <v>1767</v>
      </c>
      <c r="G93" s="188" t="s">
        <v>47</v>
      </c>
      <c r="H93" s="38" t="s">
        <v>111</v>
      </c>
      <c r="I93" s="382">
        <v>350</v>
      </c>
    </row>
    <row r="94" spans="1:9" ht="44.25" hidden="1" customHeight="1" x14ac:dyDescent="0.2">
      <c r="A94" s="3">
        <v>93</v>
      </c>
      <c r="B94" s="179">
        <v>2030</v>
      </c>
      <c r="C94" s="187" t="s">
        <v>182</v>
      </c>
      <c r="D94" s="179" t="s">
        <v>39</v>
      </c>
      <c r="E94" s="179">
        <v>44122107</v>
      </c>
      <c r="F94" s="490">
        <v>3100</v>
      </c>
      <c r="G94" s="188" t="s">
        <v>47</v>
      </c>
      <c r="H94" s="38" t="s">
        <v>111</v>
      </c>
      <c r="I94" s="382">
        <v>350</v>
      </c>
    </row>
    <row r="95" spans="1:9" ht="44.25" hidden="1" customHeight="1" x14ac:dyDescent="0.2">
      <c r="A95" s="3">
        <v>94</v>
      </c>
      <c r="B95" s="179">
        <v>2030</v>
      </c>
      <c r="C95" s="187" t="s">
        <v>183</v>
      </c>
      <c r="D95" s="179" t="s">
        <v>39</v>
      </c>
      <c r="E95" s="179">
        <v>46171515</v>
      </c>
      <c r="F95" s="490">
        <v>12530</v>
      </c>
      <c r="G95" s="188" t="s">
        <v>47</v>
      </c>
      <c r="H95" s="38" t="s">
        <v>128</v>
      </c>
      <c r="I95" s="382">
        <v>350</v>
      </c>
    </row>
    <row r="96" spans="1:9" ht="44.25" hidden="1" customHeight="1" x14ac:dyDescent="0.2">
      <c r="A96" s="3">
        <v>95</v>
      </c>
      <c r="B96" s="179">
        <v>2030</v>
      </c>
      <c r="C96" s="187" t="s">
        <v>184</v>
      </c>
      <c r="D96" s="179" t="s">
        <v>39</v>
      </c>
      <c r="E96" s="179">
        <v>44121611</v>
      </c>
      <c r="F96" s="490">
        <v>9885</v>
      </c>
      <c r="G96" s="188" t="s">
        <v>47</v>
      </c>
      <c r="H96" s="38" t="s">
        <v>128</v>
      </c>
      <c r="I96" s="382">
        <v>350</v>
      </c>
    </row>
    <row r="97" spans="1:9" ht="44.25" hidden="1" customHeight="1" x14ac:dyDescent="0.2">
      <c r="A97" s="3">
        <v>96</v>
      </c>
      <c r="B97" s="179">
        <v>2030</v>
      </c>
      <c r="C97" s="187" t="s">
        <v>185</v>
      </c>
      <c r="D97" s="179" t="s">
        <v>39</v>
      </c>
      <c r="E97" s="179">
        <v>44121615</v>
      </c>
      <c r="F97" s="490">
        <v>33930</v>
      </c>
      <c r="G97" s="188" t="s">
        <v>47</v>
      </c>
      <c r="H97" s="38" t="s">
        <v>128</v>
      </c>
      <c r="I97" s="382">
        <v>350</v>
      </c>
    </row>
    <row r="98" spans="1:9" ht="44.25" hidden="1" customHeight="1" x14ac:dyDescent="0.2">
      <c r="A98" s="3">
        <v>97</v>
      </c>
      <c r="B98" s="179">
        <v>2030</v>
      </c>
      <c r="C98" s="187" t="s">
        <v>186</v>
      </c>
      <c r="D98" s="179" t="s">
        <v>39</v>
      </c>
      <c r="E98" s="179">
        <v>27111501</v>
      </c>
      <c r="F98" s="490">
        <v>5625</v>
      </c>
      <c r="G98" s="188" t="s">
        <v>47</v>
      </c>
      <c r="H98" s="38" t="s">
        <v>128</v>
      </c>
      <c r="I98" s="382">
        <v>350</v>
      </c>
    </row>
    <row r="99" spans="1:9" ht="44.25" hidden="1" customHeight="1" x14ac:dyDescent="0.2">
      <c r="A99" s="3">
        <v>98</v>
      </c>
      <c r="B99" s="179">
        <v>2030</v>
      </c>
      <c r="C99" s="187" t="s">
        <v>187</v>
      </c>
      <c r="D99" s="179" t="s">
        <v>39</v>
      </c>
      <c r="E99" s="179">
        <v>44121904</v>
      </c>
      <c r="F99" s="490">
        <v>3535</v>
      </c>
      <c r="G99" s="188" t="s">
        <v>47</v>
      </c>
      <c r="H99" s="38" t="s">
        <v>111</v>
      </c>
      <c r="I99" s="382">
        <v>350</v>
      </c>
    </row>
    <row r="100" spans="1:9" ht="44.25" hidden="1" customHeight="1" x14ac:dyDescent="0.2">
      <c r="A100" s="3">
        <v>99</v>
      </c>
      <c r="B100" s="179">
        <v>2030</v>
      </c>
      <c r="C100" s="187" t="s">
        <v>188</v>
      </c>
      <c r="D100" s="179" t="s">
        <v>39</v>
      </c>
      <c r="E100" s="179">
        <v>44122106</v>
      </c>
      <c r="F100" s="490">
        <v>1550</v>
      </c>
      <c r="G100" s="188" t="s">
        <v>47</v>
      </c>
      <c r="H100" s="38" t="s">
        <v>111</v>
      </c>
      <c r="I100" s="382">
        <v>350</v>
      </c>
    </row>
    <row r="101" spans="1:9" ht="44.25" hidden="1" customHeight="1" x14ac:dyDescent="0.2">
      <c r="A101" s="3">
        <v>100</v>
      </c>
      <c r="B101" s="179">
        <v>2030</v>
      </c>
      <c r="C101" s="187" t="s">
        <v>190</v>
      </c>
      <c r="D101" s="179" t="s">
        <v>39</v>
      </c>
      <c r="E101" s="179">
        <v>31201503</v>
      </c>
      <c r="F101" s="490">
        <v>2700</v>
      </c>
      <c r="G101" s="188" t="s">
        <v>47</v>
      </c>
      <c r="H101" s="38" t="s">
        <v>128</v>
      </c>
      <c r="I101" s="382">
        <v>350</v>
      </c>
    </row>
    <row r="102" spans="1:9" ht="44.25" hidden="1" customHeight="1" x14ac:dyDescent="0.2">
      <c r="A102" s="3">
        <v>101</v>
      </c>
      <c r="B102" s="179">
        <v>2030</v>
      </c>
      <c r="C102" s="187" t="s">
        <v>108</v>
      </c>
      <c r="D102" s="179" t="s">
        <v>39</v>
      </c>
      <c r="E102" s="179">
        <v>43211802</v>
      </c>
      <c r="F102" s="490">
        <v>30850</v>
      </c>
      <c r="G102" s="188" t="s">
        <v>47</v>
      </c>
      <c r="H102" s="38" t="s">
        <v>128</v>
      </c>
      <c r="I102" s="382">
        <v>351</v>
      </c>
    </row>
    <row r="103" spans="1:9" ht="44.25" hidden="1" customHeight="1" x14ac:dyDescent="0.2">
      <c r="A103" s="3">
        <v>102</v>
      </c>
      <c r="B103" s="179">
        <v>2030</v>
      </c>
      <c r="C103" s="187" t="s">
        <v>109</v>
      </c>
      <c r="D103" s="179" t="s">
        <v>39</v>
      </c>
      <c r="E103" s="179">
        <v>43211706</v>
      </c>
      <c r="F103" s="490">
        <v>18665</v>
      </c>
      <c r="G103" s="188" t="s">
        <v>47</v>
      </c>
      <c r="H103" s="38" t="s">
        <v>120</v>
      </c>
      <c r="I103" s="382">
        <v>351</v>
      </c>
    </row>
    <row r="104" spans="1:9" ht="44.25" hidden="1" customHeight="1" x14ac:dyDescent="0.2">
      <c r="A104" s="3">
        <v>103</v>
      </c>
      <c r="B104" s="179">
        <v>2030</v>
      </c>
      <c r="C104" s="187" t="s">
        <v>89</v>
      </c>
      <c r="D104" s="179" t="s">
        <v>39</v>
      </c>
      <c r="E104" s="179">
        <v>43211708</v>
      </c>
      <c r="F104" s="490">
        <v>11500</v>
      </c>
      <c r="G104" s="188" t="s">
        <v>47</v>
      </c>
      <c r="H104" s="38" t="s">
        <v>120</v>
      </c>
      <c r="I104" s="382">
        <v>351</v>
      </c>
    </row>
    <row r="105" spans="1:9" ht="44.25" hidden="1" customHeight="1" x14ac:dyDescent="0.2">
      <c r="A105" s="3">
        <v>104</v>
      </c>
      <c r="B105" s="179">
        <v>2030</v>
      </c>
      <c r="C105" s="187" t="s">
        <v>191</v>
      </c>
      <c r="D105" s="179" t="s">
        <v>39</v>
      </c>
      <c r="E105" s="179">
        <v>54101507</v>
      </c>
      <c r="F105" s="490">
        <v>39735</v>
      </c>
      <c r="G105" s="188" t="s">
        <v>47</v>
      </c>
      <c r="H105" s="38" t="s">
        <v>111</v>
      </c>
      <c r="I105" s="382">
        <v>351</v>
      </c>
    </row>
    <row r="106" spans="1:9" ht="44.25" hidden="1" customHeight="1" x14ac:dyDescent="0.2">
      <c r="A106" s="3">
        <v>105</v>
      </c>
      <c r="B106" s="179">
        <v>2030</v>
      </c>
      <c r="C106" s="187" t="s">
        <v>192</v>
      </c>
      <c r="D106" s="179" t="s">
        <v>39</v>
      </c>
      <c r="E106" s="179">
        <v>43191609</v>
      </c>
      <c r="F106" s="490">
        <v>50190</v>
      </c>
      <c r="G106" s="188" t="s">
        <v>47</v>
      </c>
      <c r="H106" s="38" t="s">
        <v>120</v>
      </c>
      <c r="I106" s="382">
        <v>351</v>
      </c>
    </row>
    <row r="107" spans="1:9" ht="44.25" hidden="1" customHeight="1" x14ac:dyDescent="0.2">
      <c r="A107" s="3">
        <v>106</v>
      </c>
      <c r="B107" s="179">
        <v>2030</v>
      </c>
      <c r="C107" s="187" t="s">
        <v>193</v>
      </c>
      <c r="D107" s="179" t="s">
        <v>39</v>
      </c>
      <c r="E107" s="179">
        <v>44103105</v>
      </c>
      <c r="F107" s="490">
        <v>567770</v>
      </c>
      <c r="G107" s="188" t="s">
        <v>47</v>
      </c>
      <c r="H107" s="38" t="s">
        <v>63</v>
      </c>
      <c r="I107" s="382">
        <v>352</v>
      </c>
    </row>
    <row r="108" spans="1:9" ht="44.25" hidden="1" customHeight="1" x14ac:dyDescent="0.2">
      <c r="A108" s="3">
        <v>107</v>
      </c>
      <c r="B108" s="179">
        <v>2030</v>
      </c>
      <c r="C108" s="187" t="s">
        <v>194</v>
      </c>
      <c r="D108" s="179" t="s">
        <v>39</v>
      </c>
      <c r="E108" s="179">
        <v>44103105</v>
      </c>
      <c r="F108" s="490">
        <v>198665</v>
      </c>
      <c r="G108" s="188" t="s">
        <v>47</v>
      </c>
      <c r="H108" s="38" t="s">
        <v>63</v>
      </c>
      <c r="I108" s="382">
        <v>352</v>
      </c>
    </row>
    <row r="109" spans="1:9" ht="44.25" hidden="1" customHeight="1" x14ac:dyDescent="0.2">
      <c r="A109" s="3">
        <v>108</v>
      </c>
      <c r="B109" s="179">
        <v>2030</v>
      </c>
      <c r="C109" s="187" t="s">
        <v>195</v>
      </c>
      <c r="D109" s="179" t="s">
        <v>39</v>
      </c>
      <c r="E109" s="179">
        <v>44103105</v>
      </c>
      <c r="F109" s="490">
        <v>238400</v>
      </c>
      <c r="G109" s="188" t="s">
        <v>47</v>
      </c>
      <c r="H109" s="38" t="s">
        <v>63</v>
      </c>
      <c r="I109" s="382">
        <v>352</v>
      </c>
    </row>
    <row r="110" spans="1:9" ht="44.25" hidden="1" customHeight="1" x14ac:dyDescent="0.2">
      <c r="A110" s="3">
        <v>109</v>
      </c>
      <c r="B110" s="179">
        <v>2030</v>
      </c>
      <c r="C110" s="187" t="s">
        <v>196</v>
      </c>
      <c r="D110" s="179" t="s">
        <v>39</v>
      </c>
      <c r="E110" s="179">
        <v>44103105</v>
      </c>
      <c r="F110" s="490">
        <v>209500</v>
      </c>
      <c r="G110" s="188" t="s">
        <v>47</v>
      </c>
      <c r="H110" s="38" t="s">
        <v>111</v>
      </c>
      <c r="I110" s="382">
        <v>352</v>
      </c>
    </row>
    <row r="111" spans="1:9" ht="44.25" hidden="1" customHeight="1" x14ac:dyDescent="0.2">
      <c r="A111" s="3">
        <v>110</v>
      </c>
      <c r="B111" s="179">
        <v>2030</v>
      </c>
      <c r="C111" s="187" t="s">
        <v>112</v>
      </c>
      <c r="D111" s="179" t="s">
        <v>39</v>
      </c>
      <c r="E111" s="179">
        <v>44103103</v>
      </c>
      <c r="F111" s="490">
        <v>110000</v>
      </c>
      <c r="G111" s="188" t="s">
        <v>47</v>
      </c>
      <c r="H111" s="38" t="s">
        <v>63</v>
      </c>
      <c r="I111" s="382">
        <v>352</v>
      </c>
    </row>
    <row r="112" spans="1:9" ht="44.25" hidden="1" customHeight="1" x14ac:dyDescent="0.2">
      <c r="A112" s="3">
        <v>111</v>
      </c>
      <c r="B112" s="176">
        <v>3240</v>
      </c>
      <c r="C112" s="177" t="s">
        <v>197</v>
      </c>
      <c r="D112" s="179" t="s">
        <v>39</v>
      </c>
      <c r="E112" s="465">
        <v>43191501</v>
      </c>
      <c r="F112" s="588">
        <v>7746865</v>
      </c>
      <c r="G112" s="191" t="s">
        <v>76</v>
      </c>
      <c r="H112" s="38" t="s">
        <v>106</v>
      </c>
      <c r="I112" s="382">
        <v>364</v>
      </c>
    </row>
    <row r="113" spans="1:9" ht="44.25" hidden="1" customHeight="1" x14ac:dyDescent="0.2">
      <c r="A113" s="3">
        <v>112</v>
      </c>
      <c r="B113" s="176">
        <v>3240</v>
      </c>
      <c r="C113" s="177" t="s">
        <v>197</v>
      </c>
      <c r="D113" s="179" t="s">
        <v>39</v>
      </c>
      <c r="E113" s="465">
        <v>43191501</v>
      </c>
      <c r="F113" s="588">
        <v>1145508</v>
      </c>
      <c r="G113" s="191" t="s">
        <v>76</v>
      </c>
      <c r="H113" s="178" t="s">
        <v>106</v>
      </c>
      <c r="I113" s="382">
        <v>364</v>
      </c>
    </row>
    <row r="114" spans="1:9" ht="44.25" hidden="1" customHeight="1" x14ac:dyDescent="0.2">
      <c r="A114" s="3">
        <v>113</v>
      </c>
      <c r="B114" s="176">
        <v>3240</v>
      </c>
      <c r="C114" s="177" t="s">
        <v>200</v>
      </c>
      <c r="D114" s="179" t="s">
        <v>39</v>
      </c>
      <c r="E114" s="465">
        <v>43191501</v>
      </c>
      <c r="F114" s="588">
        <v>2107627</v>
      </c>
      <c r="G114" s="191" t="s">
        <v>76</v>
      </c>
      <c r="H114" s="38" t="s">
        <v>106</v>
      </c>
      <c r="I114" s="382">
        <v>364</v>
      </c>
    </row>
    <row r="115" spans="1:9" ht="44.25" hidden="1" customHeight="1" x14ac:dyDescent="0.2">
      <c r="A115" s="3">
        <v>114</v>
      </c>
      <c r="B115" s="176">
        <v>3240</v>
      </c>
      <c r="C115" s="177" t="s">
        <v>42</v>
      </c>
      <c r="D115" s="179" t="s">
        <v>39</v>
      </c>
      <c r="E115" s="465" t="s">
        <v>202</v>
      </c>
      <c r="F115" s="554">
        <v>12541.267049999999</v>
      </c>
      <c r="G115" s="191" t="s">
        <v>40</v>
      </c>
      <c r="H115" s="178" t="s">
        <v>106</v>
      </c>
      <c r="I115" s="382">
        <v>374</v>
      </c>
    </row>
    <row r="116" spans="1:9" ht="44.25" hidden="1" customHeight="1" x14ac:dyDescent="0.2">
      <c r="A116" s="3">
        <v>115</v>
      </c>
      <c r="B116" s="176">
        <v>3240</v>
      </c>
      <c r="C116" s="177" t="s">
        <v>37</v>
      </c>
      <c r="D116" s="179" t="s">
        <v>39</v>
      </c>
      <c r="E116" s="465" t="s">
        <v>205</v>
      </c>
      <c r="F116" s="554">
        <v>287458.73294999998</v>
      </c>
      <c r="G116" s="191" t="s">
        <v>40</v>
      </c>
      <c r="H116" s="38" t="s">
        <v>106</v>
      </c>
      <c r="I116" s="382">
        <v>374</v>
      </c>
    </row>
    <row r="117" spans="1:9" ht="44.25" hidden="1" customHeight="1" x14ac:dyDescent="0.2">
      <c r="A117" s="3">
        <v>116</v>
      </c>
      <c r="B117" s="176">
        <v>3240</v>
      </c>
      <c r="C117" s="177" t="s">
        <v>104</v>
      </c>
      <c r="D117" s="179" t="s">
        <v>39</v>
      </c>
      <c r="E117" s="61">
        <v>73152108</v>
      </c>
      <c r="F117" s="554">
        <v>100000</v>
      </c>
      <c r="G117" s="191" t="s">
        <v>105</v>
      </c>
      <c r="H117" s="38" t="s">
        <v>106</v>
      </c>
      <c r="I117" s="61">
        <v>192</v>
      </c>
    </row>
    <row r="118" spans="1:9" ht="44.25" hidden="1" customHeight="1" x14ac:dyDescent="0.2">
      <c r="A118" s="3">
        <v>117</v>
      </c>
      <c r="B118" s="176">
        <v>3240</v>
      </c>
      <c r="C118" s="177" t="s">
        <v>212</v>
      </c>
      <c r="D118" s="179" t="s">
        <v>39</v>
      </c>
      <c r="E118" s="61">
        <v>73152198</v>
      </c>
      <c r="F118" s="554">
        <v>100000</v>
      </c>
      <c r="G118" s="191" t="s">
        <v>105</v>
      </c>
      <c r="H118" s="178" t="s">
        <v>106</v>
      </c>
      <c r="I118" s="61">
        <v>192</v>
      </c>
    </row>
    <row r="119" spans="1:9" ht="44.25" hidden="1" customHeight="1" x14ac:dyDescent="0.2">
      <c r="A119" s="3">
        <v>118</v>
      </c>
      <c r="B119" s="176">
        <v>3240</v>
      </c>
      <c r="C119" s="177" t="s">
        <v>214</v>
      </c>
      <c r="D119" s="179" t="s">
        <v>39</v>
      </c>
      <c r="E119" s="61">
        <v>73152198</v>
      </c>
      <c r="F119" s="554">
        <v>200000</v>
      </c>
      <c r="G119" s="191" t="s">
        <v>105</v>
      </c>
      <c r="H119" s="38" t="s">
        <v>106</v>
      </c>
      <c r="I119" s="61">
        <v>192</v>
      </c>
    </row>
    <row r="120" spans="1:9" ht="44.25" hidden="1" customHeight="1" x14ac:dyDescent="0.2">
      <c r="A120" s="3">
        <v>119</v>
      </c>
      <c r="B120" s="176">
        <v>3240</v>
      </c>
      <c r="C120" s="177" t="s">
        <v>216</v>
      </c>
      <c r="D120" s="179" t="s">
        <v>39</v>
      </c>
      <c r="E120" s="61">
        <v>72153613</v>
      </c>
      <c r="F120" s="554">
        <v>100000</v>
      </c>
      <c r="G120" s="191" t="s">
        <v>105</v>
      </c>
      <c r="H120" s="178" t="s">
        <v>106</v>
      </c>
      <c r="I120" s="61">
        <v>192</v>
      </c>
    </row>
    <row r="121" spans="1:9" ht="44.25" hidden="1" customHeight="1" x14ac:dyDescent="0.2">
      <c r="A121" s="3">
        <v>120</v>
      </c>
      <c r="B121" s="176">
        <v>3240</v>
      </c>
      <c r="C121" s="177" t="s">
        <v>218</v>
      </c>
      <c r="D121" s="179" t="s">
        <v>39</v>
      </c>
      <c r="E121" s="61">
        <v>72153609</v>
      </c>
      <c r="F121" s="554">
        <v>100000</v>
      </c>
      <c r="G121" s="191" t="s">
        <v>105</v>
      </c>
      <c r="H121" s="38" t="s">
        <v>106</v>
      </c>
      <c r="I121" s="61">
        <v>192</v>
      </c>
    </row>
    <row r="122" spans="1:9" ht="44.25" hidden="1" customHeight="1" x14ac:dyDescent="0.2">
      <c r="A122" s="3">
        <v>121</v>
      </c>
      <c r="B122" s="176">
        <v>3240</v>
      </c>
      <c r="C122" s="177" t="s">
        <v>220</v>
      </c>
      <c r="D122" s="179" t="s">
        <v>39</v>
      </c>
      <c r="E122" s="176">
        <v>77121701</v>
      </c>
      <c r="F122" s="554">
        <v>200000</v>
      </c>
      <c r="G122" s="382" t="s">
        <v>73</v>
      </c>
      <c r="H122" s="178" t="s">
        <v>106</v>
      </c>
      <c r="I122" s="61">
        <v>250</v>
      </c>
    </row>
    <row r="123" spans="1:9" ht="44.25" hidden="1" customHeight="1" x14ac:dyDescent="0.2">
      <c r="A123" s="3">
        <v>122</v>
      </c>
      <c r="B123" s="176">
        <v>3240</v>
      </c>
      <c r="C123" s="177" t="s">
        <v>222</v>
      </c>
      <c r="D123" s="179" t="s">
        <v>39</v>
      </c>
      <c r="E123" s="176" t="s">
        <v>223</v>
      </c>
      <c r="F123" s="554">
        <v>260000</v>
      </c>
      <c r="G123" s="382" t="s">
        <v>73</v>
      </c>
      <c r="H123" s="38" t="s">
        <v>106</v>
      </c>
      <c r="I123" s="61">
        <v>250</v>
      </c>
    </row>
    <row r="124" spans="1:9" ht="44.25" hidden="1" customHeight="1" x14ac:dyDescent="0.2">
      <c r="A124" s="3">
        <v>123</v>
      </c>
      <c r="B124" s="176">
        <v>3240</v>
      </c>
      <c r="C124" s="177" t="s">
        <v>46</v>
      </c>
      <c r="D124" s="179" t="s">
        <v>39</v>
      </c>
      <c r="E124" s="61" t="s">
        <v>224</v>
      </c>
      <c r="F124" s="555">
        <v>44635.43</v>
      </c>
      <c r="G124" s="191" t="s">
        <v>47</v>
      </c>
      <c r="H124" s="178" t="s">
        <v>106</v>
      </c>
      <c r="I124" s="382">
        <v>352</v>
      </c>
    </row>
    <row r="125" spans="1:9" ht="44.25" hidden="1" customHeight="1" x14ac:dyDescent="0.2">
      <c r="A125" s="3">
        <v>124</v>
      </c>
      <c r="B125" s="176">
        <v>3240</v>
      </c>
      <c r="C125" s="177" t="s">
        <v>46</v>
      </c>
      <c r="D125" s="179" t="s">
        <v>39</v>
      </c>
      <c r="E125" s="61" t="s">
        <v>226</v>
      </c>
      <c r="F125" s="555">
        <v>70000</v>
      </c>
      <c r="G125" s="191" t="s">
        <v>47</v>
      </c>
      <c r="H125" s="38" t="s">
        <v>106</v>
      </c>
      <c r="I125" s="382">
        <v>352</v>
      </c>
    </row>
    <row r="126" spans="1:9" ht="44.25" hidden="1" customHeight="1" x14ac:dyDescent="0.2">
      <c r="A126" s="3">
        <v>125</v>
      </c>
      <c r="B126" s="176">
        <v>3240</v>
      </c>
      <c r="C126" s="177" t="s">
        <v>228</v>
      </c>
      <c r="D126" s="179" t="s">
        <v>39</v>
      </c>
      <c r="E126" s="61">
        <v>52161547</v>
      </c>
      <c r="F126" s="555">
        <f>519.8*668</f>
        <v>347226.39999999997</v>
      </c>
      <c r="G126" s="191" t="s">
        <v>165</v>
      </c>
      <c r="H126" s="178" t="s">
        <v>106</v>
      </c>
      <c r="I126" s="382">
        <v>413</v>
      </c>
    </row>
    <row r="127" spans="1:9" ht="44.25" hidden="1" customHeight="1" x14ac:dyDescent="0.2">
      <c r="A127" s="3">
        <v>126</v>
      </c>
      <c r="B127" s="176">
        <v>3240</v>
      </c>
      <c r="C127" s="177" t="s">
        <v>230</v>
      </c>
      <c r="D127" s="179" t="s">
        <v>39</v>
      </c>
      <c r="E127" s="382" t="s">
        <v>231</v>
      </c>
      <c r="F127" s="555">
        <v>297000</v>
      </c>
      <c r="G127" s="191" t="s">
        <v>47</v>
      </c>
      <c r="H127" s="38" t="s">
        <v>106</v>
      </c>
      <c r="I127" s="382">
        <v>351</v>
      </c>
    </row>
    <row r="128" spans="1:9" ht="44.25" hidden="1" customHeight="1" x14ac:dyDescent="0.2">
      <c r="A128" s="3">
        <v>127</v>
      </c>
      <c r="B128" s="176">
        <v>3240</v>
      </c>
      <c r="C128" s="177" t="s">
        <v>233</v>
      </c>
      <c r="D128" s="176" t="s">
        <v>39</v>
      </c>
      <c r="E128" s="382" t="s">
        <v>234</v>
      </c>
      <c r="F128" s="555">
        <v>17010</v>
      </c>
      <c r="G128" s="191" t="s">
        <v>47</v>
      </c>
      <c r="H128" s="178" t="s">
        <v>106</v>
      </c>
      <c r="I128" s="382">
        <v>351</v>
      </c>
    </row>
    <row r="129" spans="1:9" ht="44.25" hidden="1" customHeight="1" x14ac:dyDescent="0.2">
      <c r="A129" s="3">
        <v>128</v>
      </c>
      <c r="B129" s="176">
        <v>3240</v>
      </c>
      <c r="C129" s="177" t="s">
        <v>235</v>
      </c>
      <c r="D129" s="179" t="s">
        <v>39</v>
      </c>
      <c r="E129" s="382" t="s">
        <v>236</v>
      </c>
      <c r="F129" s="555">
        <v>126000</v>
      </c>
      <c r="G129" s="191" t="s">
        <v>47</v>
      </c>
      <c r="H129" s="38" t="s">
        <v>106</v>
      </c>
      <c r="I129" s="382">
        <v>351</v>
      </c>
    </row>
    <row r="130" spans="1:9" ht="44.25" hidden="1" customHeight="1" x14ac:dyDescent="0.2">
      <c r="A130" s="3">
        <v>129</v>
      </c>
      <c r="B130" s="176">
        <v>3240</v>
      </c>
      <c r="C130" s="177" t="s">
        <v>237</v>
      </c>
      <c r="D130" s="179" t="s">
        <v>39</v>
      </c>
      <c r="E130" s="382" t="s">
        <v>238</v>
      </c>
      <c r="F130" s="555">
        <v>136000</v>
      </c>
      <c r="G130" s="191" t="s">
        <v>47</v>
      </c>
      <c r="H130" s="178" t="s">
        <v>106</v>
      </c>
      <c r="I130" s="382">
        <v>351</v>
      </c>
    </row>
    <row r="131" spans="1:9" ht="44.25" hidden="1" customHeight="1" x14ac:dyDescent="0.2">
      <c r="A131" s="3">
        <v>130</v>
      </c>
      <c r="B131" s="176">
        <v>3240</v>
      </c>
      <c r="C131" s="177" t="s">
        <v>239</v>
      </c>
      <c r="D131" s="179" t="s">
        <v>39</v>
      </c>
      <c r="E131" s="382">
        <v>54101507</v>
      </c>
      <c r="F131" s="555">
        <v>286000</v>
      </c>
      <c r="G131" s="191" t="s">
        <v>47</v>
      </c>
      <c r="H131" s="38" t="s">
        <v>106</v>
      </c>
      <c r="I131" s="382">
        <v>351</v>
      </c>
    </row>
    <row r="132" spans="1:9" ht="44.25" hidden="1" customHeight="1" x14ac:dyDescent="0.2">
      <c r="A132" s="3">
        <v>131</v>
      </c>
      <c r="B132" s="176">
        <v>3240</v>
      </c>
      <c r="C132" s="177" t="s">
        <v>240</v>
      </c>
      <c r="D132" s="179" t="s">
        <v>39</v>
      </c>
      <c r="E132" s="61" t="s">
        <v>241</v>
      </c>
      <c r="F132" s="555">
        <v>232000</v>
      </c>
      <c r="G132" s="191" t="s">
        <v>47</v>
      </c>
      <c r="H132" s="178" t="s">
        <v>106</v>
      </c>
      <c r="I132" s="382">
        <v>351</v>
      </c>
    </row>
    <row r="133" spans="1:9" ht="44.25" hidden="1" customHeight="1" x14ac:dyDescent="0.2">
      <c r="A133" s="3">
        <v>132</v>
      </c>
      <c r="B133" s="176">
        <v>3240</v>
      </c>
      <c r="C133" s="177" t="s">
        <v>242</v>
      </c>
      <c r="D133" s="179" t="s">
        <v>39</v>
      </c>
      <c r="E133" s="61" t="s">
        <v>243</v>
      </c>
      <c r="F133" s="555">
        <v>196000</v>
      </c>
      <c r="G133" s="191" t="s">
        <v>47</v>
      </c>
      <c r="H133" s="38" t="s">
        <v>106</v>
      </c>
      <c r="I133" s="382">
        <v>351</v>
      </c>
    </row>
    <row r="134" spans="1:9" ht="44.25" hidden="1" customHeight="1" x14ac:dyDescent="0.2">
      <c r="A134" s="3">
        <v>133</v>
      </c>
      <c r="B134" s="176">
        <v>3240</v>
      </c>
      <c r="C134" s="177" t="s">
        <v>245</v>
      </c>
      <c r="D134" s="179" t="s">
        <v>39</v>
      </c>
      <c r="E134" s="61">
        <v>44101706</v>
      </c>
      <c r="F134" s="555">
        <v>50000</v>
      </c>
      <c r="G134" s="382" t="s">
        <v>45</v>
      </c>
      <c r="H134" s="178" t="s">
        <v>106</v>
      </c>
      <c r="I134" s="61">
        <v>344</v>
      </c>
    </row>
    <row r="135" spans="1:9" ht="44.25" hidden="1" customHeight="1" x14ac:dyDescent="0.2">
      <c r="A135" s="3">
        <v>134</v>
      </c>
      <c r="B135" s="176">
        <v>3240</v>
      </c>
      <c r="C135" s="177" t="s">
        <v>247</v>
      </c>
      <c r="D135" s="179" t="s">
        <v>39</v>
      </c>
      <c r="E135" s="176" t="s">
        <v>248</v>
      </c>
      <c r="F135" s="555">
        <v>16800</v>
      </c>
      <c r="G135" s="382" t="s">
        <v>47</v>
      </c>
      <c r="H135" s="38" t="s">
        <v>106</v>
      </c>
      <c r="I135" s="61">
        <v>350</v>
      </c>
    </row>
    <row r="136" spans="1:9" ht="44.25" hidden="1" customHeight="1" x14ac:dyDescent="0.2">
      <c r="A136" s="3">
        <v>135</v>
      </c>
      <c r="B136" s="176">
        <v>3240</v>
      </c>
      <c r="C136" s="177" t="s">
        <v>250</v>
      </c>
      <c r="D136" s="179" t="s">
        <v>39</v>
      </c>
      <c r="E136" s="176" t="s">
        <v>251</v>
      </c>
      <c r="F136" s="555">
        <v>6000</v>
      </c>
      <c r="G136" s="382" t="s">
        <v>47</v>
      </c>
      <c r="H136" s="178" t="s">
        <v>106</v>
      </c>
      <c r="I136" s="61">
        <v>350</v>
      </c>
    </row>
    <row r="137" spans="1:9" ht="44.25" hidden="1" customHeight="1" x14ac:dyDescent="0.2">
      <c r="A137" s="3">
        <v>136</v>
      </c>
      <c r="B137" s="176">
        <v>3240</v>
      </c>
      <c r="C137" s="177" t="s">
        <v>252</v>
      </c>
      <c r="D137" s="179" t="s">
        <v>39</v>
      </c>
      <c r="E137" s="176" t="s">
        <v>253</v>
      </c>
      <c r="F137" s="555">
        <v>3600</v>
      </c>
      <c r="G137" s="382" t="s">
        <v>47</v>
      </c>
      <c r="H137" s="38" t="s">
        <v>106</v>
      </c>
      <c r="I137" s="61">
        <v>350</v>
      </c>
    </row>
    <row r="138" spans="1:9" ht="44.25" hidden="1" customHeight="1" x14ac:dyDescent="0.2">
      <c r="A138" s="3">
        <v>137</v>
      </c>
      <c r="B138" s="176">
        <v>3240</v>
      </c>
      <c r="C138" s="177" t="s">
        <v>254</v>
      </c>
      <c r="D138" s="179" t="s">
        <v>39</v>
      </c>
      <c r="E138" s="176" t="s">
        <v>255</v>
      </c>
      <c r="F138" s="555">
        <v>18000</v>
      </c>
      <c r="G138" s="382" t="s">
        <v>47</v>
      </c>
      <c r="H138" s="178" t="s">
        <v>106</v>
      </c>
      <c r="I138" s="61">
        <v>350</v>
      </c>
    </row>
    <row r="139" spans="1:9" ht="44.25" hidden="1" customHeight="1" x14ac:dyDescent="0.2">
      <c r="A139" s="3">
        <v>138</v>
      </c>
      <c r="B139" s="176">
        <v>3240</v>
      </c>
      <c r="C139" s="177" t="s">
        <v>256</v>
      </c>
      <c r="D139" s="179" t="s">
        <v>39</v>
      </c>
      <c r="E139" s="176" t="s">
        <v>257</v>
      </c>
      <c r="F139" s="555">
        <v>4780</v>
      </c>
      <c r="G139" s="382" t="s">
        <v>47</v>
      </c>
      <c r="H139" s="38" t="s">
        <v>106</v>
      </c>
      <c r="I139" s="61">
        <v>350</v>
      </c>
    </row>
    <row r="140" spans="1:9" ht="44.25" hidden="1" customHeight="1" x14ac:dyDescent="0.2">
      <c r="A140" s="3">
        <v>139</v>
      </c>
      <c r="B140" s="176">
        <v>3240</v>
      </c>
      <c r="C140" s="177" t="s">
        <v>258</v>
      </c>
      <c r="D140" s="179" t="s">
        <v>39</v>
      </c>
      <c r="E140" s="176" t="s">
        <v>259</v>
      </c>
      <c r="F140" s="555">
        <v>13770</v>
      </c>
      <c r="G140" s="382" t="s">
        <v>47</v>
      </c>
      <c r="H140" s="178" t="s">
        <v>106</v>
      </c>
      <c r="I140" s="61">
        <v>350</v>
      </c>
    </row>
    <row r="141" spans="1:9" ht="44.25" hidden="1" customHeight="1" x14ac:dyDescent="0.2">
      <c r="A141" s="3">
        <v>140</v>
      </c>
      <c r="B141" s="176">
        <v>3240</v>
      </c>
      <c r="C141" s="177" t="s">
        <v>260</v>
      </c>
      <c r="D141" s="179" t="s">
        <v>39</v>
      </c>
      <c r="E141" s="176" t="s">
        <v>261</v>
      </c>
      <c r="F141" s="555">
        <v>5460</v>
      </c>
      <c r="G141" s="382" t="s">
        <v>47</v>
      </c>
      <c r="H141" s="38" t="s">
        <v>106</v>
      </c>
      <c r="I141" s="61">
        <v>350</v>
      </c>
    </row>
    <row r="142" spans="1:9" ht="44.25" hidden="1" customHeight="1" x14ac:dyDescent="0.2">
      <c r="A142" s="3">
        <v>141</v>
      </c>
      <c r="B142" s="176">
        <v>3240</v>
      </c>
      <c r="C142" s="177" t="s">
        <v>262</v>
      </c>
      <c r="D142" s="179" t="s">
        <v>39</v>
      </c>
      <c r="E142" s="176" t="s">
        <v>263</v>
      </c>
      <c r="F142" s="555">
        <v>2370</v>
      </c>
      <c r="G142" s="382" t="s">
        <v>47</v>
      </c>
      <c r="H142" s="178" t="s">
        <v>106</v>
      </c>
      <c r="I142" s="61">
        <v>350</v>
      </c>
    </row>
    <row r="143" spans="1:9" ht="44.25" hidden="1" customHeight="1" x14ac:dyDescent="0.2">
      <c r="A143" s="3">
        <v>142</v>
      </c>
      <c r="B143" s="176">
        <v>3240</v>
      </c>
      <c r="C143" s="177" t="s">
        <v>264</v>
      </c>
      <c r="D143" s="179" t="s">
        <v>39</v>
      </c>
      <c r="E143" s="176" t="s">
        <v>265</v>
      </c>
      <c r="F143" s="555">
        <v>8970</v>
      </c>
      <c r="G143" s="382" t="s">
        <v>47</v>
      </c>
      <c r="H143" s="38" t="s">
        <v>106</v>
      </c>
      <c r="I143" s="61">
        <v>350</v>
      </c>
    </row>
    <row r="144" spans="1:9" ht="44.25" hidden="1" customHeight="1" x14ac:dyDescent="0.2">
      <c r="A144" s="3">
        <v>143</v>
      </c>
      <c r="B144" s="176">
        <v>3240</v>
      </c>
      <c r="C144" s="177" t="s">
        <v>266</v>
      </c>
      <c r="D144" s="179" t="s">
        <v>39</v>
      </c>
      <c r="E144" s="176" t="s">
        <v>267</v>
      </c>
      <c r="F144" s="555">
        <v>7080</v>
      </c>
      <c r="G144" s="382" t="s">
        <v>47</v>
      </c>
      <c r="H144" s="178" t="s">
        <v>106</v>
      </c>
      <c r="I144" s="61">
        <v>350</v>
      </c>
    </row>
    <row r="145" spans="1:9" ht="44.25" hidden="1" customHeight="1" x14ac:dyDescent="0.2">
      <c r="A145" s="3">
        <v>144</v>
      </c>
      <c r="B145" s="176">
        <v>3240</v>
      </c>
      <c r="C145" s="177" t="s">
        <v>268</v>
      </c>
      <c r="D145" s="179" t="s">
        <v>39</v>
      </c>
      <c r="E145" s="176" t="s">
        <v>269</v>
      </c>
      <c r="F145" s="555">
        <v>8970</v>
      </c>
      <c r="G145" s="382" t="s">
        <v>47</v>
      </c>
      <c r="H145" s="38" t="s">
        <v>106</v>
      </c>
      <c r="I145" s="61">
        <v>350</v>
      </c>
    </row>
    <row r="146" spans="1:9" ht="44.25" hidden="1" customHeight="1" x14ac:dyDescent="0.2">
      <c r="A146" s="3">
        <v>145</v>
      </c>
      <c r="B146" s="176">
        <v>3240</v>
      </c>
      <c r="C146" s="177" t="s">
        <v>270</v>
      </c>
      <c r="D146" s="179" t="s">
        <v>39</v>
      </c>
      <c r="E146" s="176" t="s">
        <v>271</v>
      </c>
      <c r="F146" s="555">
        <v>9540</v>
      </c>
      <c r="G146" s="382" t="s">
        <v>47</v>
      </c>
      <c r="H146" s="178" t="s">
        <v>106</v>
      </c>
      <c r="I146" s="61">
        <v>350</v>
      </c>
    </row>
    <row r="147" spans="1:9" ht="44.25" hidden="1" customHeight="1" x14ac:dyDescent="0.2">
      <c r="A147" s="3">
        <v>146</v>
      </c>
      <c r="B147" s="176">
        <v>3240</v>
      </c>
      <c r="C147" s="177" t="s">
        <v>272</v>
      </c>
      <c r="D147" s="179" t="s">
        <v>39</v>
      </c>
      <c r="E147" s="176" t="s">
        <v>273</v>
      </c>
      <c r="F147" s="555">
        <v>6980</v>
      </c>
      <c r="G147" s="382" t="s">
        <v>47</v>
      </c>
      <c r="H147" s="38" t="s">
        <v>106</v>
      </c>
      <c r="I147" s="61">
        <v>350</v>
      </c>
    </row>
    <row r="148" spans="1:9" ht="44.25" hidden="1" customHeight="1" x14ac:dyDescent="0.2">
      <c r="A148" s="3">
        <v>147</v>
      </c>
      <c r="B148" s="176">
        <v>3240</v>
      </c>
      <c r="C148" s="177" t="s">
        <v>274</v>
      </c>
      <c r="D148" s="179" t="s">
        <v>39</v>
      </c>
      <c r="E148" s="176" t="s">
        <v>275</v>
      </c>
      <c r="F148" s="555">
        <v>7740</v>
      </c>
      <c r="G148" s="382" t="s">
        <v>47</v>
      </c>
      <c r="H148" s="178" t="s">
        <v>106</v>
      </c>
      <c r="I148" s="61">
        <v>350</v>
      </c>
    </row>
    <row r="149" spans="1:9" ht="44.25" hidden="1" customHeight="1" x14ac:dyDescent="0.2">
      <c r="A149" s="3">
        <v>148</v>
      </c>
      <c r="B149" s="44">
        <v>7203</v>
      </c>
      <c r="C149" s="45" t="s">
        <v>277</v>
      </c>
      <c r="D149" s="44" t="s">
        <v>39</v>
      </c>
      <c r="E149" s="47">
        <v>73159997</v>
      </c>
      <c r="F149" s="565">
        <v>250000.00000000003</v>
      </c>
      <c r="G149" s="44" t="s">
        <v>279</v>
      </c>
      <c r="H149" s="178" t="s">
        <v>41</v>
      </c>
      <c r="I149" s="47">
        <v>141</v>
      </c>
    </row>
    <row r="150" spans="1:9" ht="44.25" hidden="1" customHeight="1" x14ac:dyDescent="0.2">
      <c r="A150" s="3">
        <v>149</v>
      </c>
      <c r="B150" s="44">
        <v>7203</v>
      </c>
      <c r="C150" s="45" t="s">
        <v>281</v>
      </c>
      <c r="D150" s="44" t="s">
        <v>39</v>
      </c>
      <c r="E150" s="47">
        <v>73159997</v>
      </c>
      <c r="F150" s="565">
        <v>250000</v>
      </c>
      <c r="G150" s="44" t="s">
        <v>283</v>
      </c>
      <c r="H150" s="178" t="s">
        <v>41</v>
      </c>
      <c r="I150" s="47">
        <v>142</v>
      </c>
    </row>
    <row r="151" spans="1:9" ht="44.25" hidden="1" customHeight="1" x14ac:dyDescent="0.2">
      <c r="A151" s="3">
        <v>150</v>
      </c>
      <c r="B151" s="44">
        <v>7203</v>
      </c>
      <c r="C151" s="45" t="s">
        <v>285</v>
      </c>
      <c r="D151" s="44" t="s">
        <v>39</v>
      </c>
      <c r="E151" s="47">
        <v>81101502</v>
      </c>
      <c r="F151" s="565">
        <v>280000</v>
      </c>
      <c r="G151" s="44" t="s">
        <v>286</v>
      </c>
      <c r="H151" s="178" t="s">
        <v>41</v>
      </c>
      <c r="I151" s="47">
        <v>175</v>
      </c>
    </row>
    <row r="152" spans="1:9" ht="44.25" hidden="1" customHeight="1" x14ac:dyDescent="0.2">
      <c r="A152" s="3">
        <v>151</v>
      </c>
      <c r="B152" s="44">
        <v>7203</v>
      </c>
      <c r="C152" s="45" t="s">
        <v>288</v>
      </c>
      <c r="D152" s="44" t="s">
        <v>39</v>
      </c>
      <c r="E152" s="660" t="s">
        <v>289</v>
      </c>
      <c r="F152" s="706">
        <v>68000000</v>
      </c>
      <c r="G152" s="44" t="s">
        <v>290</v>
      </c>
      <c r="H152" s="178" t="s">
        <v>41</v>
      </c>
      <c r="I152" s="47">
        <v>195</v>
      </c>
    </row>
    <row r="153" spans="1:9" ht="44.25" hidden="1" customHeight="1" x14ac:dyDescent="0.2">
      <c r="A153" s="3">
        <v>152</v>
      </c>
      <c r="B153" s="44">
        <v>7203</v>
      </c>
      <c r="C153" s="45" t="s">
        <v>292</v>
      </c>
      <c r="D153" s="44" t="s">
        <v>39</v>
      </c>
      <c r="E153" s="660" t="s">
        <v>289</v>
      </c>
      <c r="F153" s="706">
        <v>10000000</v>
      </c>
      <c r="G153" s="44" t="s">
        <v>290</v>
      </c>
      <c r="H153" s="178" t="s">
        <v>41</v>
      </c>
      <c r="I153" s="47">
        <v>195</v>
      </c>
    </row>
    <row r="154" spans="1:9" ht="44.25" hidden="1" customHeight="1" x14ac:dyDescent="0.2">
      <c r="A154" s="3">
        <v>153</v>
      </c>
      <c r="B154" s="44">
        <v>7203</v>
      </c>
      <c r="C154" s="45" t="s">
        <v>294</v>
      </c>
      <c r="D154" s="44" t="s">
        <v>39</v>
      </c>
      <c r="E154" s="47">
        <v>81101703</v>
      </c>
      <c r="F154" s="565">
        <v>400000</v>
      </c>
      <c r="G154" s="44" t="s">
        <v>295</v>
      </c>
      <c r="H154" s="178" t="s">
        <v>41</v>
      </c>
      <c r="I154" s="47">
        <v>247</v>
      </c>
    </row>
    <row r="155" spans="1:9" ht="44.25" hidden="1" customHeight="1" x14ac:dyDescent="0.2">
      <c r="A155" s="3">
        <v>154</v>
      </c>
      <c r="B155" s="44">
        <v>7203</v>
      </c>
      <c r="C155" s="45" t="s">
        <v>296</v>
      </c>
      <c r="D155" s="44" t="s">
        <v>39</v>
      </c>
      <c r="E155" s="777">
        <v>72154055</v>
      </c>
      <c r="F155" s="565">
        <v>3500000</v>
      </c>
      <c r="G155" s="44" t="s">
        <v>297</v>
      </c>
      <c r="H155" s="178" t="s">
        <v>41</v>
      </c>
      <c r="I155" s="47">
        <v>250</v>
      </c>
    </row>
    <row r="156" spans="1:9" ht="44.25" hidden="1" customHeight="1" x14ac:dyDescent="0.2">
      <c r="A156" s="3">
        <v>155</v>
      </c>
      <c r="B156" s="44">
        <v>7203</v>
      </c>
      <c r="C156" s="45" t="s">
        <v>298</v>
      </c>
      <c r="D156" s="44" t="s">
        <v>39</v>
      </c>
      <c r="E156" s="777">
        <v>76121501</v>
      </c>
      <c r="F156" s="565">
        <v>500000</v>
      </c>
      <c r="G156" s="44" t="s">
        <v>297</v>
      </c>
      <c r="H156" s="178" t="s">
        <v>41</v>
      </c>
      <c r="I156" s="47">
        <v>250</v>
      </c>
    </row>
    <row r="157" spans="1:9" ht="44.25" hidden="1" customHeight="1" x14ac:dyDescent="0.2">
      <c r="A157" s="3">
        <v>156</v>
      </c>
      <c r="B157" s="44">
        <v>7203</v>
      </c>
      <c r="C157" s="45" t="s">
        <v>300</v>
      </c>
      <c r="D157" s="44" t="s">
        <v>39</v>
      </c>
      <c r="E157" s="777">
        <v>15121902</v>
      </c>
      <c r="F157" s="565">
        <v>100000</v>
      </c>
      <c r="G157" s="44" t="s">
        <v>301</v>
      </c>
      <c r="H157" s="178" t="s">
        <v>41</v>
      </c>
      <c r="I157" s="47">
        <v>269</v>
      </c>
    </row>
    <row r="158" spans="1:9" ht="44.25" hidden="1" customHeight="1" x14ac:dyDescent="0.2">
      <c r="A158" s="3">
        <v>157</v>
      </c>
      <c r="B158" s="44">
        <v>7203</v>
      </c>
      <c r="C158" s="45" t="s">
        <v>303</v>
      </c>
      <c r="D158" s="44" t="s">
        <v>39</v>
      </c>
      <c r="E158" s="777">
        <v>15121902</v>
      </c>
      <c r="F158" s="565">
        <v>100000</v>
      </c>
      <c r="G158" s="44" t="s">
        <v>301</v>
      </c>
      <c r="H158" s="178" t="s">
        <v>41</v>
      </c>
      <c r="I158" s="47">
        <v>269</v>
      </c>
    </row>
    <row r="159" spans="1:9" ht="44.25" hidden="1" customHeight="1" x14ac:dyDescent="0.2">
      <c r="A159" s="3">
        <v>158</v>
      </c>
      <c r="B159" s="44">
        <v>7203</v>
      </c>
      <c r="C159" s="44" t="s">
        <v>304</v>
      </c>
      <c r="D159" s="44" t="s">
        <v>39</v>
      </c>
      <c r="E159" s="480">
        <v>31211515</v>
      </c>
      <c r="F159" s="655">
        <v>24600</v>
      </c>
      <c r="G159" s="44" t="s">
        <v>306</v>
      </c>
      <c r="H159" s="178" t="s">
        <v>41</v>
      </c>
      <c r="I159" s="47">
        <v>277</v>
      </c>
    </row>
    <row r="160" spans="1:9" ht="44.25" hidden="1" customHeight="1" x14ac:dyDescent="0.2">
      <c r="A160" s="3">
        <v>159</v>
      </c>
      <c r="B160" s="44">
        <v>7203</v>
      </c>
      <c r="C160" s="44" t="s">
        <v>307</v>
      </c>
      <c r="D160" s="44" t="s">
        <v>39</v>
      </c>
      <c r="E160" s="480">
        <v>31211515</v>
      </c>
      <c r="F160" s="655">
        <v>73800</v>
      </c>
      <c r="G160" s="44" t="s">
        <v>306</v>
      </c>
      <c r="H160" s="178" t="s">
        <v>41</v>
      </c>
      <c r="I160" s="47">
        <v>277</v>
      </c>
    </row>
    <row r="161" spans="1:9" ht="44.25" hidden="1" customHeight="1" x14ac:dyDescent="0.2">
      <c r="A161" s="3">
        <v>160</v>
      </c>
      <c r="B161" s="44">
        <v>7203</v>
      </c>
      <c r="C161" s="44" t="s">
        <v>309</v>
      </c>
      <c r="D161" s="44" t="s">
        <v>39</v>
      </c>
      <c r="E161" s="480">
        <v>31211803</v>
      </c>
      <c r="F161" s="655">
        <v>75000</v>
      </c>
      <c r="G161" s="44" t="s">
        <v>306</v>
      </c>
      <c r="H161" s="178" t="s">
        <v>41</v>
      </c>
      <c r="I161" s="47">
        <v>277</v>
      </c>
    </row>
    <row r="162" spans="1:9" ht="44.25" hidden="1" customHeight="1" x14ac:dyDescent="0.2">
      <c r="A162" s="3">
        <v>161</v>
      </c>
      <c r="B162" s="44">
        <v>7203</v>
      </c>
      <c r="C162" s="44" t="s">
        <v>310</v>
      </c>
      <c r="D162" s="44" t="s">
        <v>39</v>
      </c>
      <c r="E162" s="480">
        <v>31211803</v>
      </c>
      <c r="F162" s="655">
        <v>15000</v>
      </c>
      <c r="G162" s="44" t="s">
        <v>306</v>
      </c>
      <c r="H162" s="178" t="s">
        <v>41</v>
      </c>
      <c r="I162" s="47">
        <v>277</v>
      </c>
    </row>
    <row r="163" spans="1:9" ht="44.25" hidden="1" customHeight="1" x14ac:dyDescent="0.2">
      <c r="A163" s="3">
        <v>162</v>
      </c>
      <c r="B163" s="44">
        <v>7203</v>
      </c>
      <c r="C163" s="44" t="s">
        <v>312</v>
      </c>
      <c r="D163" s="44" t="s">
        <v>39</v>
      </c>
      <c r="E163" s="480">
        <v>31211803</v>
      </c>
      <c r="F163" s="655">
        <v>65000</v>
      </c>
      <c r="G163" s="44" t="s">
        <v>306</v>
      </c>
      <c r="H163" s="178" t="s">
        <v>41</v>
      </c>
      <c r="I163" s="47">
        <v>277</v>
      </c>
    </row>
    <row r="164" spans="1:9" ht="44.25" hidden="1" customHeight="1" x14ac:dyDescent="0.2">
      <c r="A164" s="3">
        <v>163</v>
      </c>
      <c r="B164" s="44">
        <v>7203</v>
      </c>
      <c r="C164" s="44" t="s">
        <v>314</v>
      </c>
      <c r="D164" s="44" t="s">
        <v>39</v>
      </c>
      <c r="E164" s="480">
        <v>31211803</v>
      </c>
      <c r="F164" s="655">
        <v>15000</v>
      </c>
      <c r="G164" s="44" t="s">
        <v>306</v>
      </c>
      <c r="H164" s="178" t="s">
        <v>41</v>
      </c>
      <c r="I164" s="47">
        <v>277</v>
      </c>
    </row>
    <row r="165" spans="1:9" ht="44.25" hidden="1" customHeight="1" x14ac:dyDescent="0.2">
      <c r="A165" s="3">
        <v>164</v>
      </c>
      <c r="B165" s="44">
        <v>7203</v>
      </c>
      <c r="C165" s="44" t="s">
        <v>315</v>
      </c>
      <c r="D165" s="44" t="s">
        <v>39</v>
      </c>
      <c r="E165" s="47">
        <v>31211501</v>
      </c>
      <c r="F165" s="655">
        <v>21000</v>
      </c>
      <c r="G165" s="44" t="s">
        <v>306</v>
      </c>
      <c r="H165" s="178" t="s">
        <v>41</v>
      </c>
      <c r="I165" s="47">
        <v>277</v>
      </c>
    </row>
    <row r="166" spans="1:9" ht="44.25" hidden="1" customHeight="1" x14ac:dyDescent="0.2">
      <c r="A166" s="3">
        <v>165</v>
      </c>
      <c r="B166" s="44">
        <v>7203</v>
      </c>
      <c r="C166" s="44" t="s">
        <v>317</v>
      </c>
      <c r="D166" s="44" t="s">
        <v>39</v>
      </c>
      <c r="E166" s="480">
        <v>31211501</v>
      </c>
      <c r="F166" s="655">
        <v>130000</v>
      </c>
      <c r="G166" s="44" t="s">
        <v>306</v>
      </c>
      <c r="H166" s="178" t="s">
        <v>41</v>
      </c>
      <c r="I166" s="47">
        <v>277</v>
      </c>
    </row>
    <row r="167" spans="1:9" ht="44.25" hidden="1" customHeight="1" x14ac:dyDescent="0.2">
      <c r="A167" s="3">
        <v>166</v>
      </c>
      <c r="B167" s="44">
        <v>7203</v>
      </c>
      <c r="C167" s="44" t="s">
        <v>319</v>
      </c>
      <c r="D167" s="44" t="s">
        <v>39</v>
      </c>
      <c r="E167" s="480">
        <v>31211501</v>
      </c>
      <c r="F167" s="655">
        <v>12000</v>
      </c>
      <c r="G167" s="44" t="s">
        <v>306</v>
      </c>
      <c r="H167" s="178" t="s">
        <v>41</v>
      </c>
      <c r="I167" s="47">
        <v>277</v>
      </c>
    </row>
    <row r="168" spans="1:9" ht="44.25" hidden="1" customHeight="1" x14ac:dyDescent="0.2">
      <c r="A168" s="3">
        <v>167</v>
      </c>
      <c r="B168" s="44">
        <v>7203</v>
      </c>
      <c r="C168" s="44" t="s">
        <v>320</v>
      </c>
      <c r="D168" s="44" t="s">
        <v>39</v>
      </c>
      <c r="E168" s="480">
        <v>31211501</v>
      </c>
      <c r="F168" s="655">
        <v>48000</v>
      </c>
      <c r="G168" s="44" t="s">
        <v>306</v>
      </c>
      <c r="H168" s="178" t="s">
        <v>41</v>
      </c>
      <c r="I168" s="47">
        <v>277</v>
      </c>
    </row>
    <row r="169" spans="1:9" ht="44.25" hidden="1" customHeight="1" x14ac:dyDescent="0.2">
      <c r="A169" s="3">
        <v>168</v>
      </c>
      <c r="B169" s="44">
        <v>7203</v>
      </c>
      <c r="C169" s="44" t="s">
        <v>321</v>
      </c>
      <c r="D169" s="44" t="s">
        <v>39</v>
      </c>
      <c r="E169" s="480">
        <v>31211518</v>
      </c>
      <c r="F169" s="655">
        <v>21000</v>
      </c>
      <c r="G169" s="44" t="s">
        <v>306</v>
      </c>
      <c r="H169" s="178" t="s">
        <v>41</v>
      </c>
      <c r="I169" s="47">
        <v>277</v>
      </c>
    </row>
    <row r="170" spans="1:9" ht="44.25" hidden="1" customHeight="1" x14ac:dyDescent="0.2">
      <c r="A170" s="3">
        <v>169</v>
      </c>
      <c r="B170" s="44">
        <v>7203</v>
      </c>
      <c r="C170" s="44" t="s">
        <v>322</v>
      </c>
      <c r="D170" s="44" t="s">
        <v>39</v>
      </c>
      <c r="E170" s="480">
        <v>31211518</v>
      </c>
      <c r="F170" s="655">
        <v>72000</v>
      </c>
      <c r="G170" s="44" t="s">
        <v>306</v>
      </c>
      <c r="H170" s="178" t="s">
        <v>41</v>
      </c>
      <c r="I170" s="47">
        <v>277</v>
      </c>
    </row>
    <row r="171" spans="1:9" ht="44.25" hidden="1" customHeight="1" x14ac:dyDescent="0.2">
      <c r="A171" s="3">
        <v>170</v>
      </c>
      <c r="B171" s="44">
        <v>7203</v>
      </c>
      <c r="C171" s="44" t="s">
        <v>323</v>
      </c>
      <c r="D171" s="44" t="s">
        <v>39</v>
      </c>
      <c r="E171" s="480">
        <v>31211518</v>
      </c>
      <c r="F171" s="655">
        <v>17500</v>
      </c>
      <c r="G171" s="44" t="s">
        <v>306</v>
      </c>
      <c r="H171" s="178" t="s">
        <v>41</v>
      </c>
      <c r="I171" s="47">
        <v>277</v>
      </c>
    </row>
    <row r="172" spans="1:9" ht="44.25" hidden="1" customHeight="1" x14ac:dyDescent="0.2">
      <c r="A172" s="3">
        <v>171</v>
      </c>
      <c r="B172" s="44">
        <v>7203</v>
      </c>
      <c r="C172" s="44" t="s">
        <v>324</v>
      </c>
      <c r="D172" s="44" t="s">
        <v>39</v>
      </c>
      <c r="E172" s="480">
        <v>31211508</v>
      </c>
      <c r="F172" s="655">
        <v>160000</v>
      </c>
      <c r="G172" s="44" t="s">
        <v>306</v>
      </c>
      <c r="H172" s="178" t="s">
        <v>41</v>
      </c>
      <c r="I172" s="47">
        <v>277</v>
      </c>
    </row>
    <row r="173" spans="1:9" ht="44.25" hidden="1" customHeight="1" x14ac:dyDescent="0.2">
      <c r="A173" s="3">
        <v>172</v>
      </c>
      <c r="B173" s="44">
        <v>7203</v>
      </c>
      <c r="C173" s="44" t="s">
        <v>326</v>
      </c>
      <c r="D173" s="44" t="s">
        <v>39</v>
      </c>
      <c r="E173" s="480">
        <v>31211508</v>
      </c>
      <c r="F173" s="655">
        <v>170000</v>
      </c>
      <c r="G173" s="44" t="s">
        <v>306</v>
      </c>
      <c r="H173" s="178" t="s">
        <v>41</v>
      </c>
      <c r="I173" s="47">
        <v>277</v>
      </c>
    </row>
    <row r="174" spans="1:9" ht="44.25" hidden="1" customHeight="1" x14ac:dyDescent="0.2">
      <c r="A174" s="3">
        <v>173</v>
      </c>
      <c r="B174" s="44">
        <v>7203</v>
      </c>
      <c r="C174" s="44" t="s">
        <v>327</v>
      </c>
      <c r="D174" s="44" t="s">
        <v>39</v>
      </c>
      <c r="E174" s="480">
        <v>31211505</v>
      </c>
      <c r="F174" s="655">
        <v>150000</v>
      </c>
      <c r="G174" s="44" t="s">
        <v>306</v>
      </c>
      <c r="H174" s="178" t="s">
        <v>41</v>
      </c>
      <c r="I174" s="47">
        <v>277</v>
      </c>
    </row>
    <row r="175" spans="1:9" ht="44.25" hidden="1" customHeight="1" x14ac:dyDescent="0.2">
      <c r="A175" s="3">
        <v>174</v>
      </c>
      <c r="B175" s="44">
        <v>7203</v>
      </c>
      <c r="C175" s="44" t="s">
        <v>328</v>
      </c>
      <c r="D175" s="44" t="s">
        <v>39</v>
      </c>
      <c r="E175" s="480">
        <v>31211801</v>
      </c>
      <c r="F175" s="655">
        <v>44000</v>
      </c>
      <c r="G175" s="44" t="s">
        <v>306</v>
      </c>
      <c r="H175" s="178" t="s">
        <v>41</v>
      </c>
      <c r="I175" s="47">
        <v>277</v>
      </c>
    </row>
    <row r="176" spans="1:9" ht="44.25" hidden="1" customHeight="1" x14ac:dyDescent="0.2">
      <c r="A176" s="3">
        <v>175</v>
      </c>
      <c r="B176" s="44">
        <v>7203</v>
      </c>
      <c r="C176" s="44" t="s">
        <v>329</v>
      </c>
      <c r="D176" s="44" t="s">
        <v>39</v>
      </c>
      <c r="E176" s="480">
        <v>31211801</v>
      </c>
      <c r="F176" s="655">
        <v>16000</v>
      </c>
      <c r="G176" s="44" t="s">
        <v>306</v>
      </c>
      <c r="H176" s="178" t="s">
        <v>41</v>
      </c>
      <c r="I176" s="47">
        <v>277</v>
      </c>
    </row>
    <row r="177" spans="1:9" ht="44.25" hidden="1" customHeight="1" x14ac:dyDescent="0.2">
      <c r="A177" s="3">
        <v>176</v>
      </c>
      <c r="B177" s="44">
        <v>7203</v>
      </c>
      <c r="C177" s="44" t="s">
        <v>330</v>
      </c>
      <c r="D177" s="44" t="s">
        <v>39</v>
      </c>
      <c r="E177" s="480">
        <v>31211704</v>
      </c>
      <c r="F177" s="655">
        <v>12000</v>
      </c>
      <c r="G177" s="44" t="s">
        <v>306</v>
      </c>
      <c r="H177" s="178" t="s">
        <v>41</v>
      </c>
      <c r="I177" s="47">
        <v>277</v>
      </c>
    </row>
    <row r="178" spans="1:9" ht="44.25" hidden="1" customHeight="1" x14ac:dyDescent="0.2">
      <c r="A178" s="3">
        <v>177</v>
      </c>
      <c r="B178" s="44">
        <v>7203</v>
      </c>
      <c r="C178" s="44" t="s">
        <v>331</v>
      </c>
      <c r="D178" s="44" t="s">
        <v>39</v>
      </c>
      <c r="E178" s="480">
        <v>31211704</v>
      </c>
      <c r="F178" s="655">
        <v>90000</v>
      </c>
      <c r="G178" s="44" t="s">
        <v>306</v>
      </c>
      <c r="H178" s="178" t="s">
        <v>41</v>
      </c>
      <c r="I178" s="47">
        <v>277</v>
      </c>
    </row>
    <row r="179" spans="1:9" ht="44.25" hidden="1" customHeight="1" x14ac:dyDescent="0.2">
      <c r="A179" s="3">
        <v>178</v>
      </c>
      <c r="B179" s="44">
        <v>7203</v>
      </c>
      <c r="C179" s="44" t="s">
        <v>332</v>
      </c>
      <c r="D179" s="44" t="s">
        <v>39</v>
      </c>
      <c r="E179" s="480">
        <v>31211704</v>
      </c>
      <c r="F179" s="655">
        <v>54000</v>
      </c>
      <c r="G179" s="44" t="s">
        <v>306</v>
      </c>
      <c r="H179" s="178" t="s">
        <v>41</v>
      </c>
      <c r="I179" s="47">
        <v>277</v>
      </c>
    </row>
    <row r="180" spans="1:9" ht="44.25" hidden="1" customHeight="1" x14ac:dyDescent="0.2">
      <c r="A180" s="3">
        <v>179</v>
      </c>
      <c r="B180" s="44">
        <v>7203</v>
      </c>
      <c r="C180" s="44" t="s">
        <v>333</v>
      </c>
      <c r="D180" s="44" t="s">
        <v>39</v>
      </c>
      <c r="E180" s="480">
        <v>31211803</v>
      </c>
      <c r="F180" s="655">
        <v>12500</v>
      </c>
      <c r="G180" s="44" t="s">
        <v>306</v>
      </c>
      <c r="H180" s="178" t="s">
        <v>41</v>
      </c>
      <c r="I180" s="47">
        <v>277</v>
      </c>
    </row>
    <row r="181" spans="1:9" ht="44.25" hidden="1" customHeight="1" x14ac:dyDescent="0.2">
      <c r="A181" s="3">
        <v>180</v>
      </c>
      <c r="B181" s="44">
        <v>7203</v>
      </c>
      <c r="C181" s="45" t="s">
        <v>335</v>
      </c>
      <c r="D181" s="44" t="s">
        <v>39</v>
      </c>
      <c r="E181" s="777">
        <v>47131821</v>
      </c>
      <c r="F181" s="565">
        <v>6600</v>
      </c>
      <c r="G181" s="44" t="s">
        <v>306</v>
      </c>
      <c r="H181" s="178" t="s">
        <v>41</v>
      </c>
      <c r="I181" s="47">
        <v>278</v>
      </c>
    </row>
    <row r="182" spans="1:9" ht="44.25" hidden="1" customHeight="1" x14ac:dyDescent="0.2">
      <c r="A182" s="3">
        <v>181</v>
      </c>
      <c r="B182" s="44">
        <v>7203</v>
      </c>
      <c r="C182" s="45" t="s">
        <v>336</v>
      </c>
      <c r="D182" s="44" t="s">
        <v>39</v>
      </c>
      <c r="E182" s="777">
        <v>47131821</v>
      </c>
      <c r="F182" s="565">
        <v>16000</v>
      </c>
      <c r="G182" s="44" t="s">
        <v>306</v>
      </c>
      <c r="H182" s="178" t="s">
        <v>41</v>
      </c>
      <c r="I182" s="47">
        <v>278</v>
      </c>
    </row>
    <row r="183" spans="1:9" ht="44.25" hidden="1" customHeight="1" x14ac:dyDescent="0.2">
      <c r="A183" s="3">
        <v>182</v>
      </c>
      <c r="B183" s="44">
        <v>7203</v>
      </c>
      <c r="C183" s="44" t="s">
        <v>337</v>
      </c>
      <c r="D183" s="44" t="s">
        <v>39</v>
      </c>
      <c r="E183" s="47">
        <v>31133711</v>
      </c>
      <c r="F183" s="655">
        <v>500000</v>
      </c>
      <c r="G183" s="44" t="s">
        <v>306</v>
      </c>
      <c r="H183" s="178" t="s">
        <v>41</v>
      </c>
      <c r="I183" s="47">
        <v>277</v>
      </c>
    </row>
    <row r="184" spans="1:9" ht="44.25" hidden="1" customHeight="1" x14ac:dyDescent="0.2">
      <c r="A184" s="3">
        <v>183</v>
      </c>
      <c r="B184" s="44">
        <v>7203</v>
      </c>
      <c r="C184" s="45" t="s">
        <v>338</v>
      </c>
      <c r="D184" s="44" t="s">
        <v>39</v>
      </c>
      <c r="E184" s="777">
        <v>47131803</v>
      </c>
      <c r="F184" s="565">
        <v>50000</v>
      </c>
      <c r="G184" s="44" t="s">
        <v>306</v>
      </c>
      <c r="H184" s="178" t="s">
        <v>41</v>
      </c>
      <c r="I184" s="47">
        <v>278</v>
      </c>
    </row>
    <row r="185" spans="1:9" ht="44.25" hidden="1" customHeight="1" x14ac:dyDescent="0.2">
      <c r="A185" s="3">
        <v>184</v>
      </c>
      <c r="B185" s="44">
        <v>7203</v>
      </c>
      <c r="C185" s="45" t="s">
        <v>340</v>
      </c>
      <c r="D185" s="44" t="s">
        <v>39</v>
      </c>
      <c r="E185" s="777">
        <v>31201610</v>
      </c>
      <c r="F185" s="565">
        <v>40000</v>
      </c>
      <c r="G185" s="44" t="s">
        <v>306</v>
      </c>
      <c r="H185" s="178" t="s">
        <v>41</v>
      </c>
      <c r="I185" s="47">
        <v>278</v>
      </c>
    </row>
    <row r="186" spans="1:9" ht="44.25" hidden="1" customHeight="1" x14ac:dyDescent="0.2">
      <c r="A186" s="3">
        <v>185</v>
      </c>
      <c r="B186" s="44">
        <v>7203</v>
      </c>
      <c r="C186" s="45" t="s">
        <v>341</v>
      </c>
      <c r="D186" s="44" t="s">
        <v>39</v>
      </c>
      <c r="E186" s="777">
        <v>31201610</v>
      </c>
      <c r="F186" s="565">
        <v>100000</v>
      </c>
      <c r="G186" s="44" t="s">
        <v>306</v>
      </c>
      <c r="H186" s="178" t="s">
        <v>41</v>
      </c>
      <c r="I186" s="47">
        <v>278</v>
      </c>
    </row>
    <row r="187" spans="1:9" ht="44.25" hidden="1" customHeight="1" x14ac:dyDescent="0.2">
      <c r="A187" s="3">
        <v>186</v>
      </c>
      <c r="B187" s="44">
        <v>7203</v>
      </c>
      <c r="C187" s="45" t="s">
        <v>342</v>
      </c>
      <c r="D187" s="44" t="s">
        <v>39</v>
      </c>
      <c r="E187" s="47">
        <v>31211515</v>
      </c>
      <c r="F187" s="565">
        <v>90000</v>
      </c>
      <c r="G187" s="44" t="s">
        <v>306</v>
      </c>
      <c r="H187" s="178" t="s">
        <v>41</v>
      </c>
      <c r="I187" s="47">
        <v>278</v>
      </c>
    </row>
    <row r="188" spans="1:9" ht="44.25" hidden="1" customHeight="1" x14ac:dyDescent="0.2">
      <c r="A188" s="3">
        <v>187</v>
      </c>
      <c r="B188" s="44">
        <v>7203</v>
      </c>
      <c r="C188" s="45" t="s">
        <v>343</v>
      </c>
      <c r="D188" s="44" t="s">
        <v>39</v>
      </c>
      <c r="E188" s="47">
        <v>39121439</v>
      </c>
      <c r="F188" s="565">
        <v>398860</v>
      </c>
      <c r="G188" s="44" t="s">
        <v>306</v>
      </c>
      <c r="H188" s="178" t="s">
        <v>41</v>
      </c>
      <c r="I188" s="47">
        <v>278</v>
      </c>
    </row>
    <row r="189" spans="1:9" ht="44.25" hidden="1" customHeight="1" x14ac:dyDescent="0.2">
      <c r="A189" s="3">
        <v>188</v>
      </c>
      <c r="B189" s="44">
        <v>7203</v>
      </c>
      <c r="C189" s="45" t="s">
        <v>344</v>
      </c>
      <c r="D189" s="44" t="s">
        <v>39</v>
      </c>
      <c r="E189" s="47">
        <v>31211508</v>
      </c>
      <c r="F189" s="565">
        <v>96000</v>
      </c>
      <c r="G189" s="44" t="s">
        <v>306</v>
      </c>
      <c r="H189" s="178" t="s">
        <v>41</v>
      </c>
      <c r="I189" s="47">
        <v>278</v>
      </c>
    </row>
    <row r="190" spans="1:9" ht="44.25" hidden="1" customHeight="1" x14ac:dyDescent="0.2">
      <c r="A190" s="3">
        <v>189</v>
      </c>
      <c r="B190" s="44">
        <v>7203</v>
      </c>
      <c r="C190" s="45" t="s">
        <v>345</v>
      </c>
      <c r="D190" s="44" t="s">
        <v>39</v>
      </c>
      <c r="E190" s="47">
        <v>31211508</v>
      </c>
      <c r="F190" s="565">
        <v>80000</v>
      </c>
      <c r="G190" s="44" t="s">
        <v>306</v>
      </c>
      <c r="H190" s="178" t="s">
        <v>41</v>
      </c>
      <c r="I190" s="47">
        <v>278</v>
      </c>
    </row>
    <row r="191" spans="1:9" ht="44.25" hidden="1" customHeight="1" x14ac:dyDescent="0.2">
      <c r="A191" s="3">
        <v>190</v>
      </c>
      <c r="B191" s="44">
        <v>7203</v>
      </c>
      <c r="C191" s="45" t="s">
        <v>346</v>
      </c>
      <c r="D191" s="44" t="s">
        <v>39</v>
      </c>
      <c r="E191" s="47">
        <v>31211508</v>
      </c>
      <c r="F191" s="565">
        <v>90000</v>
      </c>
      <c r="G191" s="44" t="s">
        <v>306</v>
      </c>
      <c r="H191" s="178" t="s">
        <v>41</v>
      </c>
      <c r="I191" s="47">
        <v>278</v>
      </c>
    </row>
    <row r="192" spans="1:9" ht="44.25" hidden="1" customHeight="1" x14ac:dyDescent="0.2">
      <c r="A192" s="3">
        <v>191</v>
      </c>
      <c r="B192" s="44">
        <v>7203</v>
      </c>
      <c r="C192" s="45" t="s">
        <v>347</v>
      </c>
      <c r="D192" s="44" t="s">
        <v>39</v>
      </c>
      <c r="E192" s="47">
        <v>31211508</v>
      </c>
      <c r="F192" s="565">
        <v>54000</v>
      </c>
      <c r="G192" s="44" t="s">
        <v>306</v>
      </c>
      <c r="H192" s="178" t="s">
        <v>41</v>
      </c>
      <c r="I192" s="47">
        <v>278</v>
      </c>
    </row>
    <row r="193" spans="1:9" ht="44.25" hidden="1" customHeight="1" x14ac:dyDescent="0.2">
      <c r="A193" s="3">
        <v>192</v>
      </c>
      <c r="B193" s="44">
        <v>7203</v>
      </c>
      <c r="C193" s="45" t="s">
        <v>348</v>
      </c>
      <c r="D193" s="44" t="s">
        <v>39</v>
      </c>
      <c r="E193" s="47">
        <v>31211508</v>
      </c>
      <c r="F193" s="565">
        <v>66600</v>
      </c>
      <c r="G193" s="44" t="s">
        <v>306</v>
      </c>
      <c r="H193" s="178" t="s">
        <v>41</v>
      </c>
      <c r="I193" s="47">
        <v>278</v>
      </c>
    </row>
    <row r="194" spans="1:9" ht="44.25" hidden="1" customHeight="1" x14ac:dyDescent="0.2">
      <c r="A194" s="3">
        <v>193</v>
      </c>
      <c r="B194" s="44">
        <v>7203</v>
      </c>
      <c r="C194" s="45" t="s">
        <v>349</v>
      </c>
      <c r="D194" s="44" t="s">
        <v>39</v>
      </c>
      <c r="E194" s="47">
        <v>31211508</v>
      </c>
      <c r="F194" s="565">
        <v>66600</v>
      </c>
      <c r="G194" s="44" t="s">
        <v>306</v>
      </c>
      <c r="H194" s="178" t="s">
        <v>41</v>
      </c>
      <c r="I194" s="47">
        <v>278</v>
      </c>
    </row>
    <row r="195" spans="1:9" ht="44.25" hidden="1" customHeight="1" x14ac:dyDescent="0.2">
      <c r="A195" s="3">
        <v>194</v>
      </c>
      <c r="B195" s="44">
        <v>7203</v>
      </c>
      <c r="C195" s="45" t="s">
        <v>350</v>
      </c>
      <c r="D195" s="44" t="s">
        <v>39</v>
      </c>
      <c r="E195" s="47">
        <v>31211506</v>
      </c>
      <c r="F195" s="565">
        <v>248850</v>
      </c>
      <c r="G195" s="44" t="s">
        <v>306</v>
      </c>
      <c r="H195" s="178" t="s">
        <v>41</v>
      </c>
      <c r="I195" s="47">
        <v>278</v>
      </c>
    </row>
    <row r="196" spans="1:9" ht="44.25" hidden="1" customHeight="1" x14ac:dyDescent="0.2">
      <c r="A196" s="3">
        <v>195</v>
      </c>
      <c r="B196" s="44">
        <v>7203</v>
      </c>
      <c r="C196" s="44" t="s">
        <v>351</v>
      </c>
      <c r="D196" s="44" t="s">
        <v>39</v>
      </c>
      <c r="E196" s="47">
        <v>23281902</v>
      </c>
      <c r="F196" s="655">
        <v>45000</v>
      </c>
      <c r="G196" s="44" t="s">
        <v>306</v>
      </c>
      <c r="H196" s="178" t="s">
        <v>41</v>
      </c>
      <c r="I196" s="47">
        <v>277</v>
      </c>
    </row>
    <row r="197" spans="1:9" ht="44.25" hidden="1" customHeight="1" x14ac:dyDescent="0.2">
      <c r="A197" s="3">
        <v>196</v>
      </c>
      <c r="B197" s="44">
        <v>7203</v>
      </c>
      <c r="C197" s="44" t="s">
        <v>352</v>
      </c>
      <c r="D197" s="44" t="s">
        <v>39</v>
      </c>
      <c r="E197" s="47">
        <v>23281902</v>
      </c>
      <c r="F197" s="655">
        <v>130000</v>
      </c>
      <c r="G197" s="44" t="s">
        <v>306</v>
      </c>
      <c r="H197" s="178" t="s">
        <v>41</v>
      </c>
      <c r="I197" s="47">
        <v>277</v>
      </c>
    </row>
    <row r="198" spans="1:9" ht="44.25" hidden="1" customHeight="1" x14ac:dyDescent="0.2">
      <c r="A198" s="3">
        <v>197</v>
      </c>
      <c r="B198" s="44">
        <v>7203</v>
      </c>
      <c r="C198" s="45" t="s">
        <v>353</v>
      </c>
      <c r="D198" s="44" t="s">
        <v>39</v>
      </c>
      <c r="E198" s="777">
        <v>24131513</v>
      </c>
      <c r="F198" s="565">
        <v>115000</v>
      </c>
      <c r="G198" s="44" t="s">
        <v>306</v>
      </c>
      <c r="H198" s="178" t="s">
        <v>41</v>
      </c>
      <c r="I198" s="47">
        <v>278</v>
      </c>
    </row>
    <row r="199" spans="1:9" ht="44.25" hidden="1" customHeight="1" x14ac:dyDescent="0.2">
      <c r="A199" s="3">
        <v>198</v>
      </c>
      <c r="B199" s="44">
        <v>7203</v>
      </c>
      <c r="C199" s="45" t="s">
        <v>354</v>
      </c>
      <c r="D199" s="44" t="s">
        <v>39</v>
      </c>
      <c r="E199" s="777">
        <v>24131513</v>
      </c>
      <c r="F199" s="565">
        <v>234000</v>
      </c>
      <c r="G199" s="44" t="s">
        <v>306</v>
      </c>
      <c r="H199" s="178" t="s">
        <v>41</v>
      </c>
      <c r="I199" s="47">
        <v>278</v>
      </c>
    </row>
    <row r="200" spans="1:9" ht="44.25" hidden="1" customHeight="1" x14ac:dyDescent="0.2">
      <c r="A200" s="3">
        <v>199</v>
      </c>
      <c r="B200" s="44">
        <v>7203</v>
      </c>
      <c r="C200" s="45" t="s">
        <v>355</v>
      </c>
      <c r="D200" s="44" t="s">
        <v>39</v>
      </c>
      <c r="E200" s="47">
        <v>31211704</v>
      </c>
      <c r="F200" s="565">
        <v>245980</v>
      </c>
      <c r="G200" s="44" t="s">
        <v>306</v>
      </c>
      <c r="H200" s="178" t="s">
        <v>41</v>
      </c>
      <c r="I200" s="47">
        <v>278</v>
      </c>
    </row>
    <row r="201" spans="1:9" ht="44.25" hidden="1" customHeight="1" x14ac:dyDescent="0.2">
      <c r="A201" s="3">
        <v>200</v>
      </c>
      <c r="B201" s="44">
        <v>7203</v>
      </c>
      <c r="C201" s="45" t="s">
        <v>356</v>
      </c>
      <c r="D201" s="44" t="s">
        <v>39</v>
      </c>
      <c r="E201" s="47">
        <v>31211704</v>
      </c>
      <c r="F201" s="565">
        <v>51800</v>
      </c>
      <c r="G201" s="44" t="s">
        <v>306</v>
      </c>
      <c r="H201" s="178" t="s">
        <v>41</v>
      </c>
      <c r="I201" s="47">
        <v>278</v>
      </c>
    </row>
    <row r="202" spans="1:9" ht="44.25" hidden="1" customHeight="1" x14ac:dyDescent="0.2">
      <c r="A202" s="3">
        <v>201</v>
      </c>
      <c r="B202" s="44">
        <v>7203</v>
      </c>
      <c r="C202" s="45" t="s">
        <v>357</v>
      </c>
      <c r="D202" s="44" t="s">
        <v>39</v>
      </c>
      <c r="E202" s="47">
        <v>31211704</v>
      </c>
      <c r="F202" s="565">
        <v>40000</v>
      </c>
      <c r="G202" s="44" t="s">
        <v>306</v>
      </c>
      <c r="H202" s="178" t="s">
        <v>41</v>
      </c>
      <c r="I202" s="47">
        <v>278</v>
      </c>
    </row>
    <row r="203" spans="1:9" ht="44.25" hidden="1" customHeight="1" x14ac:dyDescent="0.2">
      <c r="A203" s="3">
        <v>202</v>
      </c>
      <c r="B203" s="44">
        <v>7203</v>
      </c>
      <c r="C203" s="45" t="s">
        <v>358</v>
      </c>
      <c r="D203" s="44" t="s">
        <v>39</v>
      </c>
      <c r="E203" s="47">
        <v>31211704</v>
      </c>
      <c r="F203" s="565">
        <v>210000</v>
      </c>
      <c r="G203" s="44" t="s">
        <v>306</v>
      </c>
      <c r="H203" s="178" t="s">
        <v>41</v>
      </c>
      <c r="I203" s="47">
        <v>278</v>
      </c>
    </row>
    <row r="204" spans="1:9" ht="44.25" hidden="1" customHeight="1" x14ac:dyDescent="0.2">
      <c r="A204" s="3">
        <v>203</v>
      </c>
      <c r="B204" s="44">
        <v>7203</v>
      </c>
      <c r="C204" s="45" t="s">
        <v>359</v>
      </c>
      <c r="D204" s="44" t="s">
        <v>39</v>
      </c>
      <c r="E204" s="47">
        <v>31211707</v>
      </c>
      <c r="F204" s="565">
        <v>150000</v>
      </c>
      <c r="G204" s="44" t="s">
        <v>306</v>
      </c>
      <c r="H204" s="178" t="s">
        <v>41</v>
      </c>
      <c r="I204" s="47">
        <v>278</v>
      </c>
    </row>
    <row r="205" spans="1:9" ht="44.25" hidden="1" customHeight="1" x14ac:dyDescent="0.2">
      <c r="A205" s="3">
        <v>204</v>
      </c>
      <c r="B205" s="406">
        <v>7203</v>
      </c>
      <c r="C205" s="407" t="s">
        <v>360</v>
      </c>
      <c r="D205" s="406" t="s">
        <v>39</v>
      </c>
      <c r="E205" s="419">
        <v>31211704</v>
      </c>
      <c r="F205" s="567">
        <v>20000</v>
      </c>
      <c r="G205" s="406" t="s">
        <v>306</v>
      </c>
      <c r="H205" s="178" t="s">
        <v>41</v>
      </c>
      <c r="I205" s="192">
        <v>278</v>
      </c>
    </row>
    <row r="206" spans="1:9" ht="44.25" hidden="1" customHeight="1" x14ac:dyDescent="0.2">
      <c r="A206" s="3">
        <v>205</v>
      </c>
      <c r="B206" s="406">
        <v>7203</v>
      </c>
      <c r="C206" s="407" t="s">
        <v>361</v>
      </c>
      <c r="D206" s="406" t="s">
        <v>39</v>
      </c>
      <c r="E206" s="419">
        <v>10171702</v>
      </c>
      <c r="F206" s="567">
        <v>28000</v>
      </c>
      <c r="G206" s="406" t="s">
        <v>306</v>
      </c>
      <c r="H206" s="178" t="s">
        <v>41</v>
      </c>
      <c r="I206" s="192">
        <v>278</v>
      </c>
    </row>
    <row r="207" spans="1:9" ht="44.25" hidden="1" customHeight="1" x14ac:dyDescent="0.2">
      <c r="A207" s="3">
        <v>206</v>
      </c>
      <c r="B207" s="44">
        <v>7203</v>
      </c>
      <c r="C207" s="45" t="s">
        <v>362</v>
      </c>
      <c r="D207" s="44" t="s">
        <v>39</v>
      </c>
      <c r="E207" s="777">
        <v>26121613</v>
      </c>
      <c r="F207" s="565">
        <v>162500</v>
      </c>
      <c r="G207" s="44" t="s">
        <v>364</v>
      </c>
      <c r="H207" s="178" t="s">
        <v>41</v>
      </c>
      <c r="I207" s="47">
        <v>299</v>
      </c>
    </row>
    <row r="208" spans="1:9" ht="44.25" hidden="1" customHeight="1" x14ac:dyDescent="0.2">
      <c r="A208" s="3">
        <v>207</v>
      </c>
      <c r="B208" s="44">
        <v>7203</v>
      </c>
      <c r="C208" s="45" t="s">
        <v>365</v>
      </c>
      <c r="D208" s="44" t="s">
        <v>39</v>
      </c>
      <c r="E208" s="777">
        <v>26121613</v>
      </c>
      <c r="F208" s="565">
        <v>72000</v>
      </c>
      <c r="G208" s="44" t="s">
        <v>364</v>
      </c>
      <c r="H208" s="178" t="s">
        <v>41</v>
      </c>
      <c r="I208" s="47">
        <v>299</v>
      </c>
    </row>
    <row r="209" spans="1:9" ht="44.25" hidden="1" customHeight="1" x14ac:dyDescent="0.2">
      <c r="A209" s="3">
        <v>208</v>
      </c>
      <c r="B209" s="44">
        <v>7203</v>
      </c>
      <c r="C209" s="45" t="s">
        <v>366</v>
      </c>
      <c r="D209" s="44" t="s">
        <v>39</v>
      </c>
      <c r="E209" s="777">
        <v>26121613</v>
      </c>
      <c r="F209" s="565">
        <v>180000</v>
      </c>
      <c r="G209" s="44" t="s">
        <v>364</v>
      </c>
      <c r="H209" s="178" t="s">
        <v>41</v>
      </c>
      <c r="I209" s="47">
        <v>299</v>
      </c>
    </row>
    <row r="210" spans="1:9" ht="44.25" hidden="1" customHeight="1" x14ac:dyDescent="0.2">
      <c r="A210" s="3">
        <v>209</v>
      </c>
      <c r="B210" s="44">
        <v>7203</v>
      </c>
      <c r="C210" s="45" t="s">
        <v>367</v>
      </c>
      <c r="D210" s="44" t="s">
        <v>39</v>
      </c>
      <c r="E210" s="777">
        <v>26121613</v>
      </c>
      <c r="F210" s="565">
        <v>180000</v>
      </c>
      <c r="G210" s="44" t="s">
        <v>364</v>
      </c>
      <c r="H210" s="178" t="s">
        <v>41</v>
      </c>
      <c r="I210" s="47">
        <v>299</v>
      </c>
    </row>
    <row r="211" spans="1:9" ht="44.25" hidden="1" customHeight="1" x14ac:dyDescent="0.2">
      <c r="A211" s="3">
        <v>210</v>
      </c>
      <c r="B211" s="44">
        <v>7203</v>
      </c>
      <c r="C211" s="45" t="s">
        <v>368</v>
      </c>
      <c r="D211" s="44" t="s">
        <v>39</v>
      </c>
      <c r="E211" s="777">
        <v>26121613</v>
      </c>
      <c r="F211" s="565">
        <v>560000</v>
      </c>
      <c r="G211" s="44" t="s">
        <v>364</v>
      </c>
      <c r="H211" s="178" t="s">
        <v>41</v>
      </c>
      <c r="I211" s="47">
        <v>299</v>
      </c>
    </row>
    <row r="212" spans="1:9" ht="44.25" hidden="1" customHeight="1" x14ac:dyDescent="0.2">
      <c r="A212" s="3">
        <v>211</v>
      </c>
      <c r="B212" s="44">
        <v>7203</v>
      </c>
      <c r="C212" s="45" t="s">
        <v>369</v>
      </c>
      <c r="D212" s="44" t="s">
        <v>39</v>
      </c>
      <c r="E212" s="777">
        <v>26121613</v>
      </c>
      <c r="F212" s="565">
        <v>200000</v>
      </c>
      <c r="G212" s="44" t="s">
        <v>364</v>
      </c>
      <c r="H212" s="178" t="s">
        <v>41</v>
      </c>
      <c r="I212" s="47">
        <v>299</v>
      </c>
    </row>
    <row r="213" spans="1:9" ht="44.25" hidden="1" customHeight="1" x14ac:dyDescent="0.2">
      <c r="A213" s="3">
        <v>212</v>
      </c>
      <c r="B213" s="44">
        <v>7203</v>
      </c>
      <c r="C213" s="45" t="s">
        <v>370</v>
      </c>
      <c r="D213" s="44" t="s">
        <v>39</v>
      </c>
      <c r="E213" s="777">
        <v>26121613</v>
      </c>
      <c r="F213" s="565">
        <v>500000</v>
      </c>
      <c r="G213" s="44" t="s">
        <v>364</v>
      </c>
      <c r="H213" s="178" t="s">
        <v>41</v>
      </c>
      <c r="I213" s="47">
        <v>299</v>
      </c>
    </row>
    <row r="214" spans="1:9" ht="44.25" hidden="1" customHeight="1" x14ac:dyDescent="0.2">
      <c r="A214" s="3">
        <v>213</v>
      </c>
      <c r="B214" s="44">
        <v>7203</v>
      </c>
      <c r="C214" s="45" t="s">
        <v>371</v>
      </c>
      <c r="D214" s="44" t="s">
        <v>39</v>
      </c>
      <c r="E214" s="47">
        <v>26121634</v>
      </c>
      <c r="F214" s="565">
        <v>344875</v>
      </c>
      <c r="G214" s="44" t="s">
        <v>364</v>
      </c>
      <c r="H214" s="178" t="s">
        <v>41</v>
      </c>
      <c r="I214" s="47">
        <v>299</v>
      </c>
    </row>
    <row r="215" spans="1:9" ht="44.25" hidden="1" customHeight="1" x14ac:dyDescent="0.2">
      <c r="A215" s="3">
        <v>214</v>
      </c>
      <c r="B215" s="44">
        <v>7203</v>
      </c>
      <c r="C215" s="45" t="s">
        <v>372</v>
      </c>
      <c r="D215" s="44" t="s">
        <v>39</v>
      </c>
      <c r="E215" s="47">
        <v>26121629</v>
      </c>
      <c r="F215" s="565">
        <v>200000</v>
      </c>
      <c r="G215" s="44" t="s">
        <v>364</v>
      </c>
      <c r="H215" s="178" t="s">
        <v>41</v>
      </c>
      <c r="I215" s="47">
        <v>299</v>
      </c>
    </row>
    <row r="216" spans="1:9" ht="44.25" hidden="1" customHeight="1" x14ac:dyDescent="0.2">
      <c r="A216" s="3">
        <v>215</v>
      </c>
      <c r="B216" s="44">
        <v>7203</v>
      </c>
      <c r="C216" s="45" t="s">
        <v>373</v>
      </c>
      <c r="D216" s="44" t="s">
        <v>39</v>
      </c>
      <c r="E216" s="47">
        <v>39111810</v>
      </c>
      <c r="F216" s="565">
        <v>67500</v>
      </c>
      <c r="G216" s="44" t="s">
        <v>364</v>
      </c>
      <c r="H216" s="178" t="s">
        <v>41</v>
      </c>
      <c r="I216" s="47">
        <v>304</v>
      </c>
    </row>
    <row r="217" spans="1:9" ht="44.25" hidden="1" customHeight="1" x14ac:dyDescent="0.2">
      <c r="A217" s="3">
        <v>216</v>
      </c>
      <c r="B217" s="44">
        <v>7203</v>
      </c>
      <c r="C217" s="45" t="s">
        <v>374</v>
      </c>
      <c r="D217" s="44" t="s">
        <v>39</v>
      </c>
      <c r="E217" s="47">
        <v>39111810</v>
      </c>
      <c r="F217" s="565">
        <v>46500</v>
      </c>
      <c r="G217" s="44" t="s">
        <v>364</v>
      </c>
      <c r="H217" s="178" t="s">
        <v>41</v>
      </c>
      <c r="I217" s="47">
        <v>304</v>
      </c>
    </row>
    <row r="218" spans="1:9" ht="44.25" hidden="1" customHeight="1" x14ac:dyDescent="0.2">
      <c r="A218" s="3">
        <v>217</v>
      </c>
      <c r="B218" s="44">
        <v>7203</v>
      </c>
      <c r="C218" s="45" t="s">
        <v>375</v>
      </c>
      <c r="D218" s="44" t="s">
        <v>39</v>
      </c>
      <c r="E218" s="47">
        <v>39111810</v>
      </c>
      <c r="F218" s="565">
        <v>100000</v>
      </c>
      <c r="G218" s="44" t="s">
        <v>364</v>
      </c>
      <c r="H218" s="178" t="s">
        <v>41</v>
      </c>
      <c r="I218" s="47">
        <v>304</v>
      </c>
    </row>
    <row r="219" spans="1:9" ht="44.25" hidden="1" customHeight="1" x14ac:dyDescent="0.2">
      <c r="A219" s="3">
        <v>218</v>
      </c>
      <c r="B219" s="44">
        <v>7203</v>
      </c>
      <c r="C219" s="45" t="s">
        <v>376</v>
      </c>
      <c r="D219" s="44" t="s">
        <v>39</v>
      </c>
      <c r="E219" s="47">
        <v>39111810</v>
      </c>
      <c r="F219" s="565">
        <v>82500</v>
      </c>
      <c r="G219" s="44" t="s">
        <v>364</v>
      </c>
      <c r="H219" s="178" t="s">
        <v>41</v>
      </c>
      <c r="I219" s="47">
        <v>304</v>
      </c>
    </row>
    <row r="220" spans="1:9" ht="44.25" hidden="1" customHeight="1" x14ac:dyDescent="0.2">
      <c r="A220" s="3">
        <v>219</v>
      </c>
      <c r="B220" s="44">
        <v>7203</v>
      </c>
      <c r="C220" s="45" t="s">
        <v>377</v>
      </c>
      <c r="D220" s="44" t="s">
        <v>39</v>
      </c>
      <c r="E220" s="47">
        <v>39101699</v>
      </c>
      <c r="F220" s="565">
        <v>234000</v>
      </c>
      <c r="G220" s="44" t="s">
        <v>364</v>
      </c>
      <c r="H220" s="178" t="s">
        <v>41</v>
      </c>
      <c r="I220" s="47">
        <v>304</v>
      </c>
    </row>
    <row r="221" spans="1:9" ht="44.25" hidden="1" customHeight="1" x14ac:dyDescent="0.2">
      <c r="A221" s="3">
        <v>220</v>
      </c>
      <c r="B221" s="44">
        <v>7203</v>
      </c>
      <c r="C221" s="45" t="s">
        <v>378</v>
      </c>
      <c r="D221" s="44" t="s">
        <v>39</v>
      </c>
      <c r="E221" s="47"/>
      <c r="F221" s="565">
        <v>160800</v>
      </c>
      <c r="G221" s="44" t="s">
        <v>364</v>
      </c>
      <c r="H221" s="178" t="s">
        <v>41</v>
      </c>
      <c r="I221" s="47">
        <v>304</v>
      </c>
    </row>
    <row r="222" spans="1:9" ht="44.25" hidden="1" customHeight="1" x14ac:dyDescent="0.2">
      <c r="A222" s="3">
        <v>221</v>
      </c>
      <c r="B222" s="44">
        <v>7203</v>
      </c>
      <c r="C222" s="45" t="s">
        <v>379</v>
      </c>
      <c r="D222" s="44" t="s">
        <v>39</v>
      </c>
      <c r="E222" s="777">
        <v>39121633</v>
      </c>
      <c r="F222" s="565">
        <v>249200</v>
      </c>
      <c r="G222" s="44" t="s">
        <v>364</v>
      </c>
      <c r="H222" s="178" t="s">
        <v>41</v>
      </c>
      <c r="I222" s="47">
        <v>304</v>
      </c>
    </row>
    <row r="223" spans="1:9" ht="44.25" hidden="1" customHeight="1" x14ac:dyDescent="0.2">
      <c r="A223" s="3">
        <v>222</v>
      </c>
      <c r="B223" s="44">
        <v>7203</v>
      </c>
      <c r="C223" s="45" t="s">
        <v>380</v>
      </c>
      <c r="D223" s="44" t="s">
        <v>39</v>
      </c>
      <c r="E223" s="777">
        <v>39121633</v>
      </c>
      <c r="F223" s="565">
        <v>98550</v>
      </c>
      <c r="G223" s="44" t="s">
        <v>364</v>
      </c>
      <c r="H223" s="178" t="s">
        <v>41</v>
      </c>
      <c r="I223" s="47">
        <v>304</v>
      </c>
    </row>
    <row r="224" spans="1:9" ht="44.25" hidden="1" customHeight="1" x14ac:dyDescent="0.2">
      <c r="A224" s="3">
        <v>223</v>
      </c>
      <c r="B224" s="44">
        <v>7203</v>
      </c>
      <c r="C224" s="45" t="s">
        <v>381</v>
      </c>
      <c r="D224" s="44" t="s">
        <v>39</v>
      </c>
      <c r="E224" s="777">
        <v>39121633</v>
      </c>
      <c r="F224" s="565">
        <v>334140</v>
      </c>
      <c r="G224" s="44" t="s">
        <v>364</v>
      </c>
      <c r="H224" s="178" t="s">
        <v>41</v>
      </c>
      <c r="I224" s="47">
        <v>304</v>
      </c>
    </row>
    <row r="225" spans="1:9" ht="44.25" hidden="1" customHeight="1" x14ac:dyDescent="0.2">
      <c r="A225" s="3">
        <v>224</v>
      </c>
      <c r="B225" s="44">
        <v>7203</v>
      </c>
      <c r="C225" s="45" t="s">
        <v>382</v>
      </c>
      <c r="D225" s="44" t="s">
        <v>39</v>
      </c>
      <c r="E225" s="777">
        <v>39121633</v>
      </c>
      <c r="F225" s="565">
        <v>279150</v>
      </c>
      <c r="G225" s="44" t="s">
        <v>364</v>
      </c>
      <c r="H225" s="178" t="s">
        <v>41</v>
      </c>
      <c r="I225" s="47">
        <v>304</v>
      </c>
    </row>
    <row r="226" spans="1:9" ht="44.25" hidden="1" customHeight="1" x14ac:dyDescent="0.2">
      <c r="A226" s="3">
        <v>225</v>
      </c>
      <c r="B226" s="44">
        <v>7203</v>
      </c>
      <c r="C226" s="45" t="s">
        <v>383</v>
      </c>
      <c r="D226" s="44" t="s">
        <v>39</v>
      </c>
      <c r="E226" s="777">
        <v>39121633</v>
      </c>
      <c r="F226" s="565">
        <v>315000</v>
      </c>
      <c r="G226" s="44" t="s">
        <v>364</v>
      </c>
      <c r="H226" s="178" t="s">
        <v>41</v>
      </c>
      <c r="I226" s="47">
        <v>304</v>
      </c>
    </row>
    <row r="227" spans="1:9" ht="44.25" hidden="1" customHeight="1" x14ac:dyDescent="0.2">
      <c r="A227" s="3">
        <v>226</v>
      </c>
      <c r="B227" s="44">
        <v>7203</v>
      </c>
      <c r="C227" s="45" t="s">
        <v>384</v>
      </c>
      <c r="D227" s="44" t="s">
        <v>39</v>
      </c>
      <c r="E227" s="777">
        <v>39121633</v>
      </c>
      <c r="F227" s="565">
        <v>207007</v>
      </c>
      <c r="G227" s="44" t="s">
        <v>385</v>
      </c>
      <c r="H227" s="178" t="s">
        <v>41</v>
      </c>
      <c r="I227" s="47">
        <v>304</v>
      </c>
    </row>
    <row r="228" spans="1:9" ht="44.25" hidden="1" customHeight="1" x14ac:dyDescent="0.2">
      <c r="A228" s="3">
        <v>227</v>
      </c>
      <c r="B228" s="44">
        <v>7203</v>
      </c>
      <c r="C228" s="45" t="s">
        <v>386</v>
      </c>
      <c r="D228" s="44" t="s">
        <v>39</v>
      </c>
      <c r="E228" s="777">
        <v>39121633</v>
      </c>
      <c r="F228" s="565">
        <v>315000</v>
      </c>
      <c r="G228" s="44" t="s">
        <v>364</v>
      </c>
      <c r="H228" s="178" t="s">
        <v>41</v>
      </c>
      <c r="I228" s="47">
        <v>304</v>
      </c>
    </row>
    <row r="229" spans="1:9" ht="44.25" hidden="1" customHeight="1" x14ac:dyDescent="0.2">
      <c r="A229" s="3">
        <v>228</v>
      </c>
      <c r="B229" s="44">
        <v>7203</v>
      </c>
      <c r="C229" s="45" t="s">
        <v>387</v>
      </c>
      <c r="D229" s="44" t="s">
        <v>39</v>
      </c>
      <c r="E229" s="777">
        <v>39121633</v>
      </c>
      <c r="F229" s="565">
        <v>712012.2</v>
      </c>
      <c r="G229" s="44" t="s">
        <v>364</v>
      </c>
      <c r="H229" s="178" t="s">
        <v>41</v>
      </c>
      <c r="I229" s="47">
        <v>304</v>
      </c>
    </row>
    <row r="230" spans="1:9" ht="44.25" hidden="1" customHeight="1" x14ac:dyDescent="0.2">
      <c r="A230" s="3">
        <v>229</v>
      </c>
      <c r="B230" s="44">
        <v>7203</v>
      </c>
      <c r="C230" s="45" t="s">
        <v>388</v>
      </c>
      <c r="D230" s="44" t="s">
        <v>39</v>
      </c>
      <c r="E230" s="480">
        <v>39121318</v>
      </c>
      <c r="F230" s="565">
        <v>918610.35000000009</v>
      </c>
      <c r="G230" s="44" t="s">
        <v>364</v>
      </c>
      <c r="H230" s="178" t="s">
        <v>41</v>
      </c>
      <c r="I230" s="47">
        <v>304</v>
      </c>
    </row>
    <row r="231" spans="1:9" ht="44.25" hidden="1" customHeight="1" x14ac:dyDescent="0.2">
      <c r="A231" s="3">
        <v>230</v>
      </c>
      <c r="B231" s="44">
        <v>7203</v>
      </c>
      <c r="C231" s="45" t="s">
        <v>389</v>
      </c>
      <c r="D231" s="44" t="s">
        <v>39</v>
      </c>
      <c r="E231" s="47">
        <v>39121318</v>
      </c>
      <c r="F231" s="565">
        <v>486000</v>
      </c>
      <c r="G231" s="44" t="s">
        <v>364</v>
      </c>
      <c r="H231" s="178" t="s">
        <v>41</v>
      </c>
      <c r="I231" s="47">
        <v>304</v>
      </c>
    </row>
    <row r="232" spans="1:9" ht="44.25" hidden="1" customHeight="1" x14ac:dyDescent="0.2">
      <c r="A232" s="3">
        <v>231</v>
      </c>
      <c r="B232" s="44">
        <v>7203</v>
      </c>
      <c r="C232" s="45" t="s">
        <v>390</v>
      </c>
      <c r="D232" s="44" t="s">
        <v>39</v>
      </c>
      <c r="E232" s="47">
        <v>39121318</v>
      </c>
      <c r="F232" s="565">
        <v>486000</v>
      </c>
      <c r="G232" s="44" t="s">
        <v>364</v>
      </c>
      <c r="H232" s="178" t="s">
        <v>41</v>
      </c>
      <c r="I232" s="47">
        <v>304</v>
      </c>
    </row>
    <row r="233" spans="1:9" ht="44.25" hidden="1" customHeight="1" x14ac:dyDescent="0.2">
      <c r="A233" s="3">
        <v>232</v>
      </c>
      <c r="B233" s="44">
        <v>7203</v>
      </c>
      <c r="C233" s="45" t="s">
        <v>391</v>
      </c>
      <c r="D233" s="44" t="s">
        <v>39</v>
      </c>
      <c r="E233" s="47">
        <v>39121318</v>
      </c>
      <c r="F233" s="565">
        <v>368000</v>
      </c>
      <c r="G233" s="44" t="s">
        <v>364</v>
      </c>
      <c r="H233" s="178" t="s">
        <v>41</v>
      </c>
      <c r="I233" s="47">
        <v>304</v>
      </c>
    </row>
    <row r="234" spans="1:9" ht="44.25" hidden="1" customHeight="1" x14ac:dyDescent="0.2">
      <c r="A234" s="3">
        <v>233</v>
      </c>
      <c r="B234" s="44">
        <v>7203</v>
      </c>
      <c r="C234" s="45" t="s">
        <v>392</v>
      </c>
      <c r="D234" s="44" t="s">
        <v>39</v>
      </c>
      <c r="E234" s="47">
        <v>39121318</v>
      </c>
      <c r="F234" s="565">
        <v>368000</v>
      </c>
      <c r="G234" s="44" t="s">
        <v>364</v>
      </c>
      <c r="H234" s="178" t="s">
        <v>41</v>
      </c>
      <c r="I234" s="47">
        <v>304</v>
      </c>
    </row>
    <row r="235" spans="1:9" ht="44.25" hidden="1" customHeight="1" x14ac:dyDescent="0.2">
      <c r="A235" s="3">
        <v>234</v>
      </c>
      <c r="B235" s="44">
        <v>7203</v>
      </c>
      <c r="C235" s="45" t="s">
        <v>393</v>
      </c>
      <c r="D235" s="44" t="s">
        <v>39</v>
      </c>
      <c r="E235" s="47">
        <v>39121318</v>
      </c>
      <c r="F235" s="565">
        <v>428000</v>
      </c>
      <c r="G235" s="44" t="s">
        <v>364</v>
      </c>
      <c r="H235" s="178" t="s">
        <v>41</v>
      </c>
      <c r="I235" s="47">
        <v>304</v>
      </c>
    </row>
    <row r="236" spans="1:9" ht="44.25" hidden="1" customHeight="1" x14ac:dyDescent="0.2">
      <c r="A236" s="3">
        <v>235</v>
      </c>
      <c r="B236" s="44">
        <v>7203</v>
      </c>
      <c r="C236" s="45" t="s">
        <v>394</v>
      </c>
      <c r="D236" s="44" t="s">
        <v>39</v>
      </c>
      <c r="E236" s="47">
        <v>39121439</v>
      </c>
      <c r="F236" s="565">
        <v>31500</v>
      </c>
      <c r="G236" s="44" t="s">
        <v>364</v>
      </c>
      <c r="H236" s="178" t="s">
        <v>41</v>
      </c>
      <c r="I236" s="47">
        <v>304</v>
      </c>
    </row>
    <row r="237" spans="1:9" ht="44.25" hidden="1" customHeight="1" x14ac:dyDescent="0.2">
      <c r="A237" s="3">
        <v>236</v>
      </c>
      <c r="B237" s="44">
        <v>7203</v>
      </c>
      <c r="C237" s="45" t="s">
        <v>395</v>
      </c>
      <c r="D237" s="44" t="s">
        <v>39</v>
      </c>
      <c r="E237" s="47">
        <v>39122233</v>
      </c>
      <c r="F237" s="565">
        <v>300000</v>
      </c>
      <c r="G237" s="44" t="s">
        <v>364</v>
      </c>
      <c r="H237" s="178" t="s">
        <v>41</v>
      </c>
      <c r="I237" s="47">
        <v>304</v>
      </c>
    </row>
    <row r="238" spans="1:9" ht="44.25" hidden="1" customHeight="1" x14ac:dyDescent="0.2">
      <c r="A238" s="3">
        <v>237</v>
      </c>
      <c r="B238" s="44">
        <v>7203</v>
      </c>
      <c r="C238" s="45" t="s">
        <v>396</v>
      </c>
      <c r="D238" s="44" t="s">
        <v>39</v>
      </c>
      <c r="E238" s="47">
        <v>39122210</v>
      </c>
      <c r="F238" s="565">
        <v>300000</v>
      </c>
      <c r="G238" s="44" t="s">
        <v>364</v>
      </c>
      <c r="H238" s="178" t="s">
        <v>41</v>
      </c>
      <c r="I238" s="47">
        <v>304</v>
      </c>
    </row>
    <row r="239" spans="1:9" ht="44.25" hidden="1" customHeight="1" x14ac:dyDescent="0.2">
      <c r="A239" s="3">
        <v>238</v>
      </c>
      <c r="B239" s="44">
        <v>7203</v>
      </c>
      <c r="C239" s="45" t="s">
        <v>397</v>
      </c>
      <c r="D239" s="44" t="s">
        <v>39</v>
      </c>
      <c r="E239" s="47">
        <v>39101699</v>
      </c>
      <c r="F239" s="565">
        <v>1200000</v>
      </c>
      <c r="G239" s="44" t="s">
        <v>364</v>
      </c>
      <c r="H239" s="178" t="s">
        <v>41</v>
      </c>
      <c r="I239" s="47">
        <v>304</v>
      </c>
    </row>
    <row r="240" spans="1:9" ht="44.25" hidden="1" customHeight="1" x14ac:dyDescent="0.2">
      <c r="A240" s="3">
        <v>239</v>
      </c>
      <c r="B240" s="44">
        <v>7203</v>
      </c>
      <c r="C240" s="45" t="s">
        <v>398</v>
      </c>
      <c r="D240" s="44" t="s">
        <v>39</v>
      </c>
      <c r="E240" s="47">
        <v>43211909</v>
      </c>
      <c r="F240" s="565">
        <v>520000</v>
      </c>
      <c r="G240" s="44" t="s">
        <v>364</v>
      </c>
      <c r="H240" s="178" t="s">
        <v>41</v>
      </c>
      <c r="I240" s="47">
        <v>304</v>
      </c>
    </row>
    <row r="241" spans="1:9" ht="44.25" hidden="1" customHeight="1" x14ac:dyDescent="0.2">
      <c r="A241" s="3">
        <v>240</v>
      </c>
      <c r="B241" s="44">
        <v>7203</v>
      </c>
      <c r="C241" s="45" t="s">
        <v>399</v>
      </c>
      <c r="D241" s="44" t="s">
        <v>39</v>
      </c>
      <c r="E241" s="47">
        <v>43211909</v>
      </c>
      <c r="F241" s="565">
        <v>860000</v>
      </c>
      <c r="G241" s="44" t="s">
        <v>364</v>
      </c>
      <c r="H241" s="178" t="s">
        <v>41</v>
      </c>
      <c r="I241" s="47">
        <v>304</v>
      </c>
    </row>
    <row r="242" spans="1:9" ht="44.25" hidden="1" customHeight="1" x14ac:dyDescent="0.2">
      <c r="A242" s="3">
        <v>241</v>
      </c>
      <c r="B242" s="44">
        <v>7203</v>
      </c>
      <c r="C242" s="45" t="s">
        <v>400</v>
      </c>
      <c r="D242" s="44" t="s">
        <v>39</v>
      </c>
      <c r="E242" s="47">
        <v>39121439</v>
      </c>
      <c r="F242" s="565">
        <v>172500</v>
      </c>
      <c r="G242" s="44" t="s">
        <v>364</v>
      </c>
      <c r="H242" s="178" t="s">
        <v>41</v>
      </c>
      <c r="I242" s="47">
        <v>304</v>
      </c>
    </row>
    <row r="243" spans="1:9" ht="44.25" hidden="1" customHeight="1" x14ac:dyDescent="0.2">
      <c r="A243" s="3">
        <v>242</v>
      </c>
      <c r="B243" s="44">
        <v>7203</v>
      </c>
      <c r="C243" s="45" t="s">
        <v>401</v>
      </c>
      <c r="D243" s="44" t="s">
        <v>39</v>
      </c>
      <c r="E243" s="47">
        <v>39101803</v>
      </c>
      <c r="F243" s="565">
        <v>14800</v>
      </c>
      <c r="G243" s="44" t="s">
        <v>364</v>
      </c>
      <c r="H243" s="178" t="s">
        <v>41</v>
      </c>
      <c r="I243" s="47">
        <v>304</v>
      </c>
    </row>
    <row r="244" spans="1:9" ht="44.25" hidden="1" customHeight="1" x14ac:dyDescent="0.2">
      <c r="A244" s="3">
        <v>243</v>
      </c>
      <c r="B244" s="44">
        <v>7203</v>
      </c>
      <c r="C244" s="45" t="s">
        <v>402</v>
      </c>
      <c r="D244" s="44" t="s">
        <v>39</v>
      </c>
      <c r="E244" s="47">
        <v>39121610</v>
      </c>
      <c r="F244" s="565">
        <v>1480000</v>
      </c>
      <c r="G244" s="44" t="s">
        <v>364</v>
      </c>
      <c r="H244" s="178" t="s">
        <v>41</v>
      </c>
      <c r="I244" s="47">
        <v>304</v>
      </c>
    </row>
    <row r="245" spans="1:9" ht="44.25" hidden="1" customHeight="1" x14ac:dyDescent="0.2">
      <c r="A245" s="3">
        <v>244</v>
      </c>
      <c r="B245" s="44">
        <v>7203</v>
      </c>
      <c r="C245" s="45" t="s">
        <v>403</v>
      </c>
      <c r="D245" s="44" t="s">
        <v>39</v>
      </c>
      <c r="E245" s="47">
        <v>39121610</v>
      </c>
      <c r="F245" s="565">
        <v>770000</v>
      </c>
      <c r="G245" s="44" t="s">
        <v>364</v>
      </c>
      <c r="H245" s="178" t="s">
        <v>41</v>
      </c>
      <c r="I245" s="47">
        <v>304</v>
      </c>
    </row>
    <row r="246" spans="1:9" ht="44.25" hidden="1" customHeight="1" x14ac:dyDescent="0.2">
      <c r="A246" s="3">
        <v>245</v>
      </c>
      <c r="B246" s="44">
        <v>7203</v>
      </c>
      <c r="C246" s="45" t="s">
        <v>404</v>
      </c>
      <c r="D246" s="44" t="s">
        <v>39</v>
      </c>
      <c r="E246" s="47">
        <v>39121439</v>
      </c>
      <c r="F246" s="565">
        <v>294400</v>
      </c>
      <c r="G246" s="44" t="s">
        <v>364</v>
      </c>
      <c r="H246" s="178" t="s">
        <v>41</v>
      </c>
      <c r="I246" s="47">
        <v>304</v>
      </c>
    </row>
    <row r="247" spans="1:9" ht="44.25" hidden="1" customHeight="1" x14ac:dyDescent="0.2">
      <c r="A247" s="3">
        <v>246</v>
      </c>
      <c r="B247" s="44">
        <v>7203</v>
      </c>
      <c r="C247" s="45" t="s">
        <v>405</v>
      </c>
      <c r="D247" s="44" t="s">
        <v>39</v>
      </c>
      <c r="E247" s="47">
        <v>31152209</v>
      </c>
      <c r="F247" s="565">
        <v>5750</v>
      </c>
      <c r="G247" s="44" t="s">
        <v>35</v>
      </c>
      <c r="H247" s="178" t="s">
        <v>41</v>
      </c>
      <c r="I247" s="47">
        <v>314</v>
      </c>
    </row>
    <row r="248" spans="1:9" ht="44.25" hidden="1" customHeight="1" x14ac:dyDescent="0.2">
      <c r="A248" s="3">
        <v>247</v>
      </c>
      <c r="B248" s="44">
        <v>7203</v>
      </c>
      <c r="C248" s="45" t="s">
        <v>406</v>
      </c>
      <c r="D248" s="44" t="s">
        <v>39</v>
      </c>
      <c r="E248" s="47">
        <v>30161604</v>
      </c>
      <c r="F248" s="565">
        <v>450000</v>
      </c>
      <c r="G248" s="44" t="s">
        <v>35</v>
      </c>
      <c r="H248" s="178" t="s">
        <v>41</v>
      </c>
      <c r="I248" s="47">
        <v>314</v>
      </c>
    </row>
    <row r="249" spans="1:9" ht="44.25" hidden="1" customHeight="1" x14ac:dyDescent="0.2">
      <c r="A249" s="3">
        <v>248</v>
      </c>
      <c r="B249" s="44">
        <v>7203</v>
      </c>
      <c r="C249" s="45" t="s">
        <v>407</v>
      </c>
      <c r="D249" s="44" t="s">
        <v>39</v>
      </c>
      <c r="E249" s="47">
        <v>39121102</v>
      </c>
      <c r="F249" s="565">
        <v>650000</v>
      </c>
      <c r="G249" s="44" t="s">
        <v>35</v>
      </c>
      <c r="H249" s="178" t="s">
        <v>41</v>
      </c>
      <c r="I249" s="47">
        <v>314</v>
      </c>
    </row>
    <row r="250" spans="1:9" ht="44.25" hidden="1" customHeight="1" x14ac:dyDescent="0.2">
      <c r="A250" s="3">
        <v>249</v>
      </c>
      <c r="B250" s="44">
        <v>7203</v>
      </c>
      <c r="C250" s="45" t="s">
        <v>408</v>
      </c>
      <c r="D250" s="44" t="s">
        <v>39</v>
      </c>
      <c r="E250" s="47">
        <v>27111539</v>
      </c>
      <c r="F250" s="565">
        <v>5000</v>
      </c>
      <c r="G250" s="44" t="s">
        <v>35</v>
      </c>
      <c r="H250" s="178" t="s">
        <v>41</v>
      </c>
      <c r="I250" s="47">
        <v>314</v>
      </c>
    </row>
    <row r="251" spans="1:9" ht="44.25" hidden="1" customHeight="1" x14ac:dyDescent="0.2">
      <c r="A251" s="3">
        <v>250</v>
      </c>
      <c r="B251" s="44">
        <v>7203</v>
      </c>
      <c r="C251" s="45" t="s">
        <v>409</v>
      </c>
      <c r="D251" s="44" t="s">
        <v>39</v>
      </c>
      <c r="E251" s="47">
        <v>27111539</v>
      </c>
      <c r="F251" s="565">
        <v>5750</v>
      </c>
      <c r="G251" s="44" t="s">
        <v>35</v>
      </c>
      <c r="H251" s="178" t="s">
        <v>41</v>
      </c>
      <c r="I251" s="47">
        <v>314</v>
      </c>
    </row>
    <row r="252" spans="1:9" ht="44.25" hidden="1" customHeight="1" x14ac:dyDescent="0.2">
      <c r="A252" s="3">
        <v>251</v>
      </c>
      <c r="B252" s="44">
        <v>7203</v>
      </c>
      <c r="C252" s="45" t="s">
        <v>410</v>
      </c>
      <c r="D252" s="44" t="s">
        <v>39</v>
      </c>
      <c r="E252" s="47">
        <v>27111539</v>
      </c>
      <c r="F252" s="565">
        <v>5500</v>
      </c>
      <c r="G252" s="44" t="s">
        <v>35</v>
      </c>
      <c r="H252" s="178" t="s">
        <v>41</v>
      </c>
      <c r="I252" s="47">
        <v>314</v>
      </c>
    </row>
    <row r="253" spans="1:9" ht="44.25" hidden="1" customHeight="1" x14ac:dyDescent="0.2">
      <c r="A253" s="3">
        <v>252</v>
      </c>
      <c r="B253" s="44">
        <v>7203</v>
      </c>
      <c r="C253" s="45" t="s">
        <v>411</v>
      </c>
      <c r="D253" s="44" t="s">
        <v>39</v>
      </c>
      <c r="E253" s="777">
        <v>27111543</v>
      </c>
      <c r="F253" s="565">
        <v>20000</v>
      </c>
      <c r="G253" s="44" t="s">
        <v>35</v>
      </c>
      <c r="H253" s="178" t="s">
        <v>41</v>
      </c>
      <c r="I253" s="47">
        <v>314</v>
      </c>
    </row>
    <row r="254" spans="1:9" ht="44.25" hidden="1" customHeight="1" x14ac:dyDescent="0.2">
      <c r="A254" s="3">
        <v>253</v>
      </c>
      <c r="B254" s="44">
        <v>7203</v>
      </c>
      <c r="C254" s="45" t="s">
        <v>412</v>
      </c>
      <c r="D254" s="44" t="s">
        <v>39</v>
      </c>
      <c r="E254" s="777">
        <v>27111543</v>
      </c>
      <c r="F254" s="565">
        <v>8000</v>
      </c>
      <c r="G254" s="44" t="s">
        <v>35</v>
      </c>
      <c r="H254" s="178" t="s">
        <v>41</v>
      </c>
      <c r="I254" s="47">
        <v>314</v>
      </c>
    </row>
    <row r="255" spans="1:9" ht="44.25" hidden="1" customHeight="1" x14ac:dyDescent="0.2">
      <c r="A255" s="3">
        <v>254</v>
      </c>
      <c r="B255" s="44">
        <v>7203</v>
      </c>
      <c r="C255" s="45" t="s">
        <v>413</v>
      </c>
      <c r="D255" s="44" t="s">
        <v>39</v>
      </c>
      <c r="E255" s="777">
        <v>27111543</v>
      </c>
      <c r="F255" s="565">
        <v>15000</v>
      </c>
      <c r="G255" s="44" t="s">
        <v>35</v>
      </c>
      <c r="H255" s="178" t="s">
        <v>41</v>
      </c>
      <c r="I255" s="47">
        <v>314</v>
      </c>
    </row>
    <row r="256" spans="1:9" ht="44.25" hidden="1" customHeight="1" x14ac:dyDescent="0.2">
      <c r="A256" s="3">
        <v>255</v>
      </c>
      <c r="B256" s="44">
        <v>7203</v>
      </c>
      <c r="C256" s="45" t="s">
        <v>414</v>
      </c>
      <c r="D256" s="44" t="s">
        <v>39</v>
      </c>
      <c r="E256" s="777">
        <v>27111538</v>
      </c>
      <c r="F256" s="565">
        <v>5500</v>
      </c>
      <c r="G256" s="44" t="s">
        <v>35</v>
      </c>
      <c r="H256" s="178" t="s">
        <v>41</v>
      </c>
      <c r="I256" s="47">
        <v>314</v>
      </c>
    </row>
    <row r="257" spans="1:9" ht="44.25" hidden="1" customHeight="1" x14ac:dyDescent="0.2">
      <c r="A257" s="3">
        <v>256</v>
      </c>
      <c r="B257" s="44">
        <v>7203</v>
      </c>
      <c r="C257" s="45" t="s">
        <v>415</v>
      </c>
      <c r="D257" s="44" t="s">
        <v>39</v>
      </c>
      <c r="E257" s="777">
        <v>27111538</v>
      </c>
      <c r="F257" s="565">
        <v>13000</v>
      </c>
      <c r="G257" s="44" t="s">
        <v>35</v>
      </c>
      <c r="H257" s="178" t="s">
        <v>41</v>
      </c>
      <c r="I257" s="47">
        <v>314</v>
      </c>
    </row>
    <row r="258" spans="1:9" ht="44.25" hidden="1" customHeight="1" x14ac:dyDescent="0.2">
      <c r="A258" s="3">
        <v>257</v>
      </c>
      <c r="B258" s="44">
        <v>7203</v>
      </c>
      <c r="C258" s="45" t="s">
        <v>416</v>
      </c>
      <c r="D258" s="44" t="s">
        <v>39</v>
      </c>
      <c r="E258" s="47">
        <v>27111538</v>
      </c>
      <c r="F258" s="565">
        <v>90000</v>
      </c>
      <c r="G258" s="44" t="s">
        <v>35</v>
      </c>
      <c r="H258" s="178" t="s">
        <v>41</v>
      </c>
      <c r="I258" s="47">
        <v>314</v>
      </c>
    </row>
    <row r="259" spans="1:9" ht="44.25" hidden="1" customHeight="1" x14ac:dyDescent="0.2">
      <c r="A259" s="3">
        <v>258</v>
      </c>
      <c r="B259" s="44">
        <v>7203</v>
      </c>
      <c r="C259" s="45" t="s">
        <v>417</v>
      </c>
      <c r="D259" s="44" t="s">
        <v>39</v>
      </c>
      <c r="E259" s="47">
        <v>27112811</v>
      </c>
      <c r="F259" s="565">
        <v>25000</v>
      </c>
      <c r="G259" s="44" t="s">
        <v>35</v>
      </c>
      <c r="H259" s="178" t="s">
        <v>41</v>
      </c>
      <c r="I259" s="47">
        <v>314</v>
      </c>
    </row>
    <row r="260" spans="1:9" ht="44.25" hidden="1" customHeight="1" x14ac:dyDescent="0.2">
      <c r="A260" s="3">
        <v>259</v>
      </c>
      <c r="B260" s="44">
        <v>7203</v>
      </c>
      <c r="C260" s="45" t="s">
        <v>418</v>
      </c>
      <c r="D260" s="44" t="s">
        <v>39</v>
      </c>
      <c r="E260" s="47">
        <v>27112811</v>
      </c>
      <c r="F260" s="565">
        <v>30000</v>
      </c>
      <c r="G260" s="44" t="s">
        <v>35</v>
      </c>
      <c r="H260" s="178" t="s">
        <v>41</v>
      </c>
      <c r="I260" s="47">
        <v>314</v>
      </c>
    </row>
    <row r="261" spans="1:9" ht="44.25" hidden="1" customHeight="1" x14ac:dyDescent="0.2">
      <c r="A261" s="3">
        <v>260</v>
      </c>
      <c r="B261" s="44">
        <v>7203</v>
      </c>
      <c r="C261" s="45" t="s">
        <v>419</v>
      </c>
      <c r="D261" s="44" t="s">
        <v>39</v>
      </c>
      <c r="E261" s="47">
        <v>27111538</v>
      </c>
      <c r="F261" s="565">
        <v>8000</v>
      </c>
      <c r="G261" s="44" t="s">
        <v>35</v>
      </c>
      <c r="H261" s="178" t="s">
        <v>41</v>
      </c>
      <c r="I261" s="47">
        <v>314</v>
      </c>
    </row>
    <row r="262" spans="1:9" ht="44.25" hidden="1" customHeight="1" x14ac:dyDescent="0.2">
      <c r="A262" s="3">
        <v>261</v>
      </c>
      <c r="B262" s="44">
        <v>7203</v>
      </c>
      <c r="C262" s="45" t="s">
        <v>420</v>
      </c>
      <c r="D262" s="44" t="s">
        <v>39</v>
      </c>
      <c r="E262" s="47">
        <v>39121303</v>
      </c>
      <c r="F262" s="565">
        <v>90000</v>
      </c>
      <c r="G262" s="44" t="s">
        <v>35</v>
      </c>
      <c r="H262" s="178" t="s">
        <v>41</v>
      </c>
      <c r="I262" s="47">
        <v>314</v>
      </c>
    </row>
    <row r="263" spans="1:9" ht="44.25" hidden="1" customHeight="1" x14ac:dyDescent="0.2">
      <c r="A263" s="3">
        <v>262</v>
      </c>
      <c r="B263" s="44">
        <v>7203</v>
      </c>
      <c r="C263" s="45" t="s">
        <v>421</v>
      </c>
      <c r="D263" s="44" t="s">
        <v>39</v>
      </c>
      <c r="E263" s="47">
        <v>39121303</v>
      </c>
      <c r="F263" s="565">
        <v>134520</v>
      </c>
      <c r="G263" s="44" t="s">
        <v>35</v>
      </c>
      <c r="H263" s="178" t="s">
        <v>41</v>
      </c>
      <c r="I263" s="47">
        <v>314</v>
      </c>
    </row>
    <row r="264" spans="1:9" ht="44.25" hidden="1" customHeight="1" x14ac:dyDescent="0.2">
      <c r="A264" s="3">
        <v>263</v>
      </c>
      <c r="B264" s="44">
        <v>7203</v>
      </c>
      <c r="C264" s="45" t="s">
        <v>422</v>
      </c>
      <c r="D264" s="44" t="s">
        <v>39</v>
      </c>
      <c r="E264" s="47">
        <v>39121303</v>
      </c>
      <c r="F264" s="565">
        <v>42750</v>
      </c>
      <c r="G264" s="44" t="s">
        <v>35</v>
      </c>
      <c r="H264" s="178" t="s">
        <v>41</v>
      </c>
      <c r="I264" s="47">
        <v>314</v>
      </c>
    </row>
    <row r="265" spans="1:9" ht="44.25" hidden="1" customHeight="1" x14ac:dyDescent="0.2">
      <c r="A265" s="3">
        <v>264</v>
      </c>
      <c r="B265" s="44">
        <v>7203</v>
      </c>
      <c r="C265" s="45" t="s">
        <v>423</v>
      </c>
      <c r="D265" s="44" t="s">
        <v>39</v>
      </c>
      <c r="E265" s="47">
        <v>39121303</v>
      </c>
      <c r="F265" s="565">
        <v>66000</v>
      </c>
      <c r="G265" s="44" t="s">
        <v>35</v>
      </c>
      <c r="H265" s="178" t="s">
        <v>41</v>
      </c>
      <c r="I265" s="47">
        <v>314</v>
      </c>
    </row>
    <row r="266" spans="1:9" ht="44.25" hidden="1" customHeight="1" x14ac:dyDescent="0.2">
      <c r="A266" s="3">
        <v>265</v>
      </c>
      <c r="B266" s="44">
        <v>7203</v>
      </c>
      <c r="C266" s="45" t="s">
        <v>424</v>
      </c>
      <c r="D266" s="44" t="s">
        <v>39</v>
      </c>
      <c r="E266" s="47">
        <v>39161604</v>
      </c>
      <c r="F266" s="565">
        <v>26000</v>
      </c>
      <c r="G266" s="44" t="s">
        <v>35</v>
      </c>
      <c r="H266" s="178" t="s">
        <v>41</v>
      </c>
      <c r="I266" s="47">
        <v>314</v>
      </c>
    </row>
    <row r="267" spans="1:9" ht="44.25" hidden="1" customHeight="1" x14ac:dyDescent="0.2">
      <c r="A267" s="3">
        <v>266</v>
      </c>
      <c r="B267" s="44">
        <v>7203</v>
      </c>
      <c r="C267" s="45" t="s">
        <v>425</v>
      </c>
      <c r="D267" s="44" t="s">
        <v>39</v>
      </c>
      <c r="E267" s="47">
        <v>31201515</v>
      </c>
      <c r="F267" s="565">
        <v>5625</v>
      </c>
      <c r="G267" s="44" t="s">
        <v>35</v>
      </c>
      <c r="H267" s="178" t="s">
        <v>41</v>
      </c>
      <c r="I267" s="47">
        <v>314</v>
      </c>
    </row>
    <row r="268" spans="1:9" ht="44.25" hidden="1" customHeight="1" x14ac:dyDescent="0.2">
      <c r="A268" s="3">
        <v>267</v>
      </c>
      <c r="B268" s="44">
        <v>7203</v>
      </c>
      <c r="C268" s="45" t="s">
        <v>426</v>
      </c>
      <c r="D268" s="44" t="s">
        <v>39</v>
      </c>
      <c r="E268" s="47">
        <v>31201515</v>
      </c>
      <c r="F268" s="565">
        <v>5400</v>
      </c>
      <c r="G268" s="44" t="s">
        <v>35</v>
      </c>
      <c r="H268" s="178" t="s">
        <v>41</v>
      </c>
      <c r="I268" s="47">
        <v>314</v>
      </c>
    </row>
    <row r="269" spans="1:9" ht="44.25" hidden="1" customHeight="1" x14ac:dyDescent="0.2">
      <c r="A269" s="3">
        <v>268</v>
      </c>
      <c r="B269" s="44">
        <v>7203</v>
      </c>
      <c r="C269" s="45" t="s">
        <v>427</v>
      </c>
      <c r="D269" s="44" t="s">
        <v>39</v>
      </c>
      <c r="E269" s="47">
        <v>31162004</v>
      </c>
      <c r="F269" s="565">
        <v>16000</v>
      </c>
      <c r="G269" s="44" t="s">
        <v>35</v>
      </c>
      <c r="H269" s="178" t="s">
        <v>41</v>
      </c>
      <c r="I269" s="47">
        <v>314</v>
      </c>
    </row>
    <row r="270" spans="1:9" ht="44.25" hidden="1" customHeight="1" x14ac:dyDescent="0.2">
      <c r="A270" s="3">
        <v>269</v>
      </c>
      <c r="B270" s="44">
        <v>7203</v>
      </c>
      <c r="C270" s="45" t="s">
        <v>428</v>
      </c>
      <c r="D270" s="44" t="s">
        <v>39</v>
      </c>
      <c r="E270" s="47">
        <v>31162002</v>
      </c>
      <c r="F270" s="565">
        <v>6000</v>
      </c>
      <c r="G270" s="44" t="s">
        <v>35</v>
      </c>
      <c r="H270" s="178" t="s">
        <v>41</v>
      </c>
      <c r="I270" s="47">
        <v>314</v>
      </c>
    </row>
    <row r="271" spans="1:9" ht="44.25" hidden="1" customHeight="1" x14ac:dyDescent="0.2">
      <c r="A271" s="3">
        <v>270</v>
      </c>
      <c r="B271" s="44">
        <v>7203</v>
      </c>
      <c r="C271" s="45" t="s">
        <v>429</v>
      </c>
      <c r="D271" s="44" t="s">
        <v>39</v>
      </c>
      <c r="E271" s="47">
        <v>31162002</v>
      </c>
      <c r="F271" s="565">
        <v>6000</v>
      </c>
      <c r="G271" s="44" t="s">
        <v>35</v>
      </c>
      <c r="H271" s="178" t="s">
        <v>41</v>
      </c>
      <c r="I271" s="47">
        <v>314</v>
      </c>
    </row>
    <row r="272" spans="1:9" ht="44.25" hidden="1" customHeight="1" x14ac:dyDescent="0.2">
      <c r="A272" s="3">
        <v>271</v>
      </c>
      <c r="B272" s="44">
        <v>7203</v>
      </c>
      <c r="C272" s="45" t="s">
        <v>430</v>
      </c>
      <c r="D272" s="44" t="s">
        <v>39</v>
      </c>
      <c r="E272" s="47">
        <v>39121434</v>
      </c>
      <c r="F272" s="565">
        <v>31500</v>
      </c>
      <c r="G272" s="44" t="s">
        <v>35</v>
      </c>
      <c r="H272" s="178" t="s">
        <v>41</v>
      </c>
      <c r="I272" s="47">
        <v>314</v>
      </c>
    </row>
    <row r="273" spans="1:9" ht="44.25" hidden="1" customHeight="1" x14ac:dyDescent="0.2">
      <c r="A273" s="3">
        <v>272</v>
      </c>
      <c r="B273" s="44">
        <v>7203</v>
      </c>
      <c r="C273" s="45" t="s">
        <v>431</v>
      </c>
      <c r="D273" s="44" t="s">
        <v>39</v>
      </c>
      <c r="E273" s="47">
        <v>39121434</v>
      </c>
      <c r="F273" s="565">
        <v>13000</v>
      </c>
      <c r="G273" s="44" t="s">
        <v>35</v>
      </c>
      <c r="H273" s="178" t="s">
        <v>41</v>
      </c>
      <c r="I273" s="47">
        <v>314</v>
      </c>
    </row>
    <row r="274" spans="1:9" ht="44.25" hidden="1" customHeight="1" x14ac:dyDescent="0.2">
      <c r="A274" s="3">
        <v>273</v>
      </c>
      <c r="B274" s="44">
        <v>7203</v>
      </c>
      <c r="C274" s="45" t="s">
        <v>432</v>
      </c>
      <c r="D274" s="44" t="s">
        <v>39</v>
      </c>
      <c r="E274" s="47">
        <v>39121434</v>
      </c>
      <c r="F274" s="565">
        <v>70000</v>
      </c>
      <c r="G274" s="44" t="s">
        <v>35</v>
      </c>
      <c r="H274" s="178" t="s">
        <v>41</v>
      </c>
      <c r="I274" s="47">
        <v>314</v>
      </c>
    </row>
    <row r="275" spans="1:9" ht="44.25" hidden="1" customHeight="1" x14ac:dyDescent="0.2">
      <c r="A275" s="3">
        <v>274</v>
      </c>
      <c r="B275" s="44">
        <v>7203</v>
      </c>
      <c r="C275" s="45" t="s">
        <v>433</v>
      </c>
      <c r="D275" s="44" t="s">
        <v>39</v>
      </c>
      <c r="E275" s="47">
        <v>39121434</v>
      </c>
      <c r="F275" s="565">
        <v>50000</v>
      </c>
      <c r="G275" s="44" t="s">
        <v>35</v>
      </c>
      <c r="H275" s="178" t="s">
        <v>41</v>
      </c>
      <c r="I275" s="47">
        <v>314</v>
      </c>
    </row>
    <row r="276" spans="1:9" ht="44.25" hidden="1" customHeight="1" x14ac:dyDescent="0.2">
      <c r="A276" s="3">
        <v>275</v>
      </c>
      <c r="B276" s="44">
        <v>7203</v>
      </c>
      <c r="C276" s="45" t="s">
        <v>434</v>
      </c>
      <c r="D276" s="44" t="s">
        <v>39</v>
      </c>
      <c r="E276" s="47">
        <v>30151602</v>
      </c>
      <c r="F276" s="565">
        <v>58000</v>
      </c>
      <c r="G276" s="44" t="s">
        <v>35</v>
      </c>
      <c r="H276" s="178" t="s">
        <v>41</v>
      </c>
      <c r="I276" s="47">
        <v>314</v>
      </c>
    </row>
    <row r="277" spans="1:9" ht="44.25" hidden="1" customHeight="1" x14ac:dyDescent="0.2">
      <c r="A277" s="3">
        <v>276</v>
      </c>
      <c r="B277" s="44">
        <v>7203</v>
      </c>
      <c r="C277" s="45" t="s">
        <v>435</v>
      </c>
      <c r="D277" s="44" t="s">
        <v>39</v>
      </c>
      <c r="E277" s="47">
        <v>30151602</v>
      </c>
      <c r="F277" s="565">
        <v>23000</v>
      </c>
      <c r="G277" s="44" t="s">
        <v>35</v>
      </c>
      <c r="H277" s="178" t="s">
        <v>41</v>
      </c>
      <c r="I277" s="47">
        <v>314</v>
      </c>
    </row>
    <row r="278" spans="1:9" ht="44.25" hidden="1" customHeight="1" x14ac:dyDescent="0.2">
      <c r="A278" s="3">
        <v>277</v>
      </c>
      <c r="B278" s="44">
        <v>7203</v>
      </c>
      <c r="C278" s="45" t="s">
        <v>436</v>
      </c>
      <c r="D278" s="44" t="s">
        <v>39</v>
      </c>
      <c r="E278" s="47">
        <v>40141720</v>
      </c>
      <c r="F278" s="565">
        <v>20000</v>
      </c>
      <c r="G278" s="44" t="s">
        <v>35</v>
      </c>
      <c r="H278" s="178" t="s">
        <v>41</v>
      </c>
      <c r="I278" s="47">
        <v>314</v>
      </c>
    </row>
    <row r="279" spans="1:9" ht="44.25" hidden="1" customHeight="1" x14ac:dyDescent="0.2">
      <c r="A279" s="3">
        <v>278</v>
      </c>
      <c r="B279" s="44">
        <v>7203</v>
      </c>
      <c r="C279" s="45" t="s">
        <v>437</v>
      </c>
      <c r="D279" s="44" t="s">
        <v>39</v>
      </c>
      <c r="E279" s="47">
        <v>27112813</v>
      </c>
      <c r="F279" s="565">
        <v>18000</v>
      </c>
      <c r="G279" s="44" t="s">
        <v>35</v>
      </c>
      <c r="H279" s="178" t="s">
        <v>41</v>
      </c>
      <c r="I279" s="47">
        <v>314</v>
      </c>
    </row>
    <row r="280" spans="1:9" ht="44.25" hidden="1" customHeight="1" x14ac:dyDescent="0.2">
      <c r="A280" s="3">
        <v>279</v>
      </c>
      <c r="B280" s="44">
        <v>7203</v>
      </c>
      <c r="C280" s="45" t="s">
        <v>438</v>
      </c>
      <c r="D280" s="44" t="s">
        <v>39</v>
      </c>
      <c r="E280" s="47">
        <v>30102306</v>
      </c>
      <c r="F280" s="565">
        <v>27000</v>
      </c>
      <c r="G280" s="44" t="s">
        <v>35</v>
      </c>
      <c r="H280" s="178" t="s">
        <v>41</v>
      </c>
      <c r="I280" s="47">
        <v>314</v>
      </c>
    </row>
    <row r="281" spans="1:9" ht="44.25" hidden="1" customHeight="1" x14ac:dyDescent="0.2">
      <c r="A281" s="3">
        <v>280</v>
      </c>
      <c r="B281" s="44">
        <v>7203</v>
      </c>
      <c r="C281" s="45" t="s">
        <v>439</v>
      </c>
      <c r="D281" s="44" t="s">
        <v>39</v>
      </c>
      <c r="E281" s="47">
        <v>23102304</v>
      </c>
      <c r="F281" s="565">
        <v>46500</v>
      </c>
      <c r="G281" s="44" t="s">
        <v>35</v>
      </c>
      <c r="H281" s="178" t="s">
        <v>41</v>
      </c>
      <c r="I281" s="47">
        <v>314</v>
      </c>
    </row>
    <row r="282" spans="1:9" ht="44.25" hidden="1" customHeight="1" x14ac:dyDescent="0.2">
      <c r="A282" s="3">
        <v>281</v>
      </c>
      <c r="B282" s="44">
        <v>7203</v>
      </c>
      <c r="C282" s="45" t="s">
        <v>440</v>
      </c>
      <c r="D282" s="44" t="s">
        <v>39</v>
      </c>
      <c r="E282" s="47">
        <v>39121705</v>
      </c>
      <c r="F282" s="565">
        <v>10400</v>
      </c>
      <c r="G282" s="44" t="s">
        <v>35</v>
      </c>
      <c r="H282" s="178" t="s">
        <v>41</v>
      </c>
      <c r="I282" s="47">
        <v>314</v>
      </c>
    </row>
    <row r="283" spans="1:9" ht="44.25" hidden="1" customHeight="1" x14ac:dyDescent="0.2">
      <c r="A283" s="3">
        <v>282</v>
      </c>
      <c r="B283" s="44">
        <v>7203</v>
      </c>
      <c r="C283" s="45" t="s">
        <v>441</v>
      </c>
      <c r="D283" s="44" t="s">
        <v>39</v>
      </c>
      <c r="E283" s="47">
        <v>39121705</v>
      </c>
      <c r="F283" s="565">
        <v>15000</v>
      </c>
      <c r="G283" s="44" t="s">
        <v>35</v>
      </c>
      <c r="H283" s="178" t="s">
        <v>41</v>
      </c>
      <c r="I283" s="47">
        <v>314</v>
      </c>
    </row>
    <row r="284" spans="1:9" ht="44.25" hidden="1" customHeight="1" x14ac:dyDescent="0.2">
      <c r="A284" s="3">
        <v>283</v>
      </c>
      <c r="B284" s="44">
        <v>7203</v>
      </c>
      <c r="C284" s="45" t="s">
        <v>442</v>
      </c>
      <c r="D284" s="44" t="s">
        <v>39</v>
      </c>
      <c r="E284" s="47">
        <v>39121705</v>
      </c>
      <c r="F284" s="565">
        <v>5000</v>
      </c>
      <c r="G284" s="44" t="s">
        <v>35</v>
      </c>
      <c r="H284" s="178" t="s">
        <v>41</v>
      </c>
      <c r="I284" s="47">
        <v>314</v>
      </c>
    </row>
    <row r="285" spans="1:9" ht="44.25" hidden="1" customHeight="1" x14ac:dyDescent="0.2">
      <c r="A285" s="3">
        <v>284</v>
      </c>
      <c r="B285" s="44">
        <v>7203</v>
      </c>
      <c r="C285" s="45" t="s">
        <v>443</v>
      </c>
      <c r="D285" s="44" t="s">
        <v>39</v>
      </c>
      <c r="E285" s="47">
        <v>30102003</v>
      </c>
      <c r="F285" s="565">
        <v>145000</v>
      </c>
      <c r="G285" s="44" t="s">
        <v>35</v>
      </c>
      <c r="H285" s="178" t="s">
        <v>41</v>
      </c>
      <c r="I285" s="47">
        <v>314</v>
      </c>
    </row>
    <row r="286" spans="1:9" ht="44.25" hidden="1" customHeight="1" x14ac:dyDescent="0.2">
      <c r="A286" s="3">
        <v>285</v>
      </c>
      <c r="B286" s="44">
        <v>7203</v>
      </c>
      <c r="C286" s="45" t="s">
        <v>444</v>
      </c>
      <c r="D286" s="44" t="s">
        <v>39</v>
      </c>
      <c r="E286" s="47">
        <v>30102004</v>
      </c>
      <c r="F286" s="565">
        <v>562400</v>
      </c>
      <c r="G286" s="44" t="s">
        <v>35</v>
      </c>
      <c r="H286" s="178" t="s">
        <v>41</v>
      </c>
      <c r="I286" s="47">
        <v>314</v>
      </c>
    </row>
    <row r="287" spans="1:9" ht="44.25" hidden="1" customHeight="1" x14ac:dyDescent="0.2">
      <c r="A287" s="3">
        <v>286</v>
      </c>
      <c r="B287" s="44">
        <v>7203</v>
      </c>
      <c r="C287" s="45" t="s">
        <v>445</v>
      </c>
      <c r="D287" s="44" t="s">
        <v>39</v>
      </c>
      <c r="E287" s="47">
        <v>30102003</v>
      </c>
      <c r="F287" s="565">
        <v>250000</v>
      </c>
      <c r="G287" s="44" t="s">
        <v>35</v>
      </c>
      <c r="H287" s="178" t="s">
        <v>41</v>
      </c>
      <c r="I287" s="47">
        <v>314</v>
      </c>
    </row>
    <row r="288" spans="1:9" ht="44.25" hidden="1" customHeight="1" x14ac:dyDescent="0.2">
      <c r="A288" s="3">
        <v>287</v>
      </c>
      <c r="B288" s="44">
        <v>7203</v>
      </c>
      <c r="C288" s="45" t="s">
        <v>446</v>
      </c>
      <c r="D288" s="44" t="s">
        <v>39</v>
      </c>
      <c r="E288" s="47">
        <v>30102004</v>
      </c>
      <c r="F288" s="565">
        <v>285000</v>
      </c>
      <c r="G288" s="44" t="s">
        <v>35</v>
      </c>
      <c r="H288" s="178" t="s">
        <v>41</v>
      </c>
      <c r="I288" s="47">
        <v>314</v>
      </c>
    </row>
    <row r="289" spans="1:9" ht="44.25" hidden="1" customHeight="1" x14ac:dyDescent="0.2">
      <c r="A289" s="3">
        <v>288</v>
      </c>
      <c r="B289" s="44">
        <v>7203</v>
      </c>
      <c r="C289" s="45" t="s">
        <v>447</v>
      </c>
      <c r="D289" s="44" t="s">
        <v>39</v>
      </c>
      <c r="E289" s="47">
        <v>31191501</v>
      </c>
      <c r="F289" s="565">
        <v>6000</v>
      </c>
      <c r="G289" s="44" t="s">
        <v>35</v>
      </c>
      <c r="H289" s="178" t="s">
        <v>41</v>
      </c>
      <c r="I289" s="47">
        <v>314</v>
      </c>
    </row>
    <row r="290" spans="1:9" ht="44.25" hidden="1" customHeight="1" x14ac:dyDescent="0.2">
      <c r="A290" s="3">
        <v>289</v>
      </c>
      <c r="B290" s="44">
        <v>7203</v>
      </c>
      <c r="C290" s="45" t="s">
        <v>448</v>
      </c>
      <c r="D290" s="44" t="s">
        <v>39</v>
      </c>
      <c r="E290" s="47">
        <v>30181701</v>
      </c>
      <c r="F290" s="565">
        <v>135000</v>
      </c>
      <c r="G290" s="44" t="s">
        <v>35</v>
      </c>
      <c r="H290" s="178" t="s">
        <v>41</v>
      </c>
      <c r="I290" s="47">
        <v>314</v>
      </c>
    </row>
    <row r="291" spans="1:9" ht="44.25" hidden="1" customHeight="1" x14ac:dyDescent="0.2">
      <c r="A291" s="3">
        <v>290</v>
      </c>
      <c r="B291" s="44">
        <v>7203</v>
      </c>
      <c r="C291" s="45" t="s">
        <v>449</v>
      </c>
      <c r="D291" s="44" t="s">
        <v>39</v>
      </c>
      <c r="E291" s="47">
        <v>30181701</v>
      </c>
      <c r="F291" s="565">
        <v>210000</v>
      </c>
      <c r="G291" s="44" t="s">
        <v>35</v>
      </c>
      <c r="H291" s="178" t="s">
        <v>41</v>
      </c>
      <c r="I291" s="47">
        <v>314</v>
      </c>
    </row>
    <row r="292" spans="1:9" ht="44.25" hidden="1" customHeight="1" x14ac:dyDescent="0.2">
      <c r="A292" s="3">
        <v>291</v>
      </c>
      <c r="B292" s="44">
        <v>7203</v>
      </c>
      <c r="C292" s="45" t="s">
        <v>450</v>
      </c>
      <c r="D292" s="44" t="s">
        <v>39</v>
      </c>
      <c r="E292" s="47">
        <v>30181701</v>
      </c>
      <c r="F292" s="565">
        <v>120000</v>
      </c>
      <c r="G292" s="44" t="s">
        <v>35</v>
      </c>
      <c r="H292" s="178" t="s">
        <v>41</v>
      </c>
      <c r="I292" s="47">
        <v>314</v>
      </c>
    </row>
    <row r="293" spans="1:9" ht="44.25" hidden="1" customHeight="1" x14ac:dyDescent="0.2">
      <c r="A293" s="3">
        <v>292</v>
      </c>
      <c r="B293" s="44">
        <v>7203</v>
      </c>
      <c r="C293" s="45" t="s">
        <v>451</v>
      </c>
      <c r="D293" s="44" t="s">
        <v>39</v>
      </c>
      <c r="E293" s="47">
        <v>30181701</v>
      </c>
      <c r="F293" s="565">
        <v>49000</v>
      </c>
      <c r="G293" s="44" t="s">
        <v>35</v>
      </c>
      <c r="H293" s="178" t="s">
        <v>41</v>
      </c>
      <c r="I293" s="47">
        <v>314</v>
      </c>
    </row>
    <row r="294" spans="1:9" ht="44.25" hidden="1" customHeight="1" x14ac:dyDescent="0.2">
      <c r="A294" s="3">
        <v>293</v>
      </c>
      <c r="B294" s="44">
        <v>7203</v>
      </c>
      <c r="C294" s="45" t="s">
        <v>452</v>
      </c>
      <c r="D294" s="44" t="s">
        <v>39</v>
      </c>
      <c r="E294" s="47">
        <v>30161604</v>
      </c>
      <c r="F294" s="565">
        <v>30000</v>
      </c>
      <c r="G294" s="44" t="s">
        <v>35</v>
      </c>
      <c r="H294" s="178" t="s">
        <v>41</v>
      </c>
      <c r="I294" s="47">
        <v>314</v>
      </c>
    </row>
    <row r="295" spans="1:9" ht="44.25" hidden="1" customHeight="1" x14ac:dyDescent="0.2">
      <c r="A295" s="3">
        <v>294</v>
      </c>
      <c r="B295" s="44">
        <v>7203</v>
      </c>
      <c r="C295" s="45" t="s">
        <v>453</v>
      </c>
      <c r="D295" s="44" t="s">
        <v>39</v>
      </c>
      <c r="E295" s="47">
        <v>30161604</v>
      </c>
      <c r="F295" s="565">
        <v>44000</v>
      </c>
      <c r="G295" s="44" t="s">
        <v>35</v>
      </c>
      <c r="H295" s="178" t="s">
        <v>41</v>
      </c>
      <c r="I295" s="47">
        <v>314</v>
      </c>
    </row>
    <row r="296" spans="1:9" ht="44.25" hidden="1" customHeight="1" x14ac:dyDescent="0.2">
      <c r="A296" s="3">
        <v>295</v>
      </c>
      <c r="B296" s="44">
        <v>7203</v>
      </c>
      <c r="C296" s="45" t="s">
        <v>454</v>
      </c>
      <c r="D296" s="44" t="s">
        <v>39</v>
      </c>
      <c r="E296" s="47">
        <v>30161604</v>
      </c>
      <c r="F296" s="565">
        <v>55500</v>
      </c>
      <c r="G296" s="44" t="s">
        <v>35</v>
      </c>
      <c r="H296" s="178" t="s">
        <v>41</v>
      </c>
      <c r="I296" s="47">
        <v>314</v>
      </c>
    </row>
    <row r="297" spans="1:9" ht="44.25" hidden="1" customHeight="1" x14ac:dyDescent="0.2">
      <c r="A297" s="3">
        <v>296</v>
      </c>
      <c r="B297" s="44">
        <v>7203</v>
      </c>
      <c r="C297" s="45" t="s">
        <v>455</v>
      </c>
      <c r="D297" s="44" t="s">
        <v>39</v>
      </c>
      <c r="E297" s="47">
        <v>30161604</v>
      </c>
      <c r="F297" s="565">
        <v>86000</v>
      </c>
      <c r="G297" s="44" t="s">
        <v>35</v>
      </c>
      <c r="H297" s="178" t="s">
        <v>41</v>
      </c>
      <c r="I297" s="47">
        <v>314</v>
      </c>
    </row>
    <row r="298" spans="1:9" ht="44.25" hidden="1" customHeight="1" x14ac:dyDescent="0.2">
      <c r="A298" s="3">
        <v>297</v>
      </c>
      <c r="B298" s="44">
        <v>7203</v>
      </c>
      <c r="C298" s="45" t="s">
        <v>456</v>
      </c>
      <c r="D298" s="44" t="s">
        <v>39</v>
      </c>
      <c r="E298" s="47">
        <v>39121304</v>
      </c>
      <c r="F298" s="565">
        <v>35000</v>
      </c>
      <c r="G298" s="44" t="s">
        <v>35</v>
      </c>
      <c r="H298" s="178" t="s">
        <v>41</v>
      </c>
      <c r="I298" s="47">
        <v>314</v>
      </c>
    </row>
    <row r="299" spans="1:9" ht="44.25" hidden="1" customHeight="1" x14ac:dyDescent="0.2">
      <c r="A299" s="3">
        <v>298</v>
      </c>
      <c r="B299" s="44">
        <v>7203</v>
      </c>
      <c r="C299" s="45" t="s">
        <v>457</v>
      </c>
      <c r="D299" s="44" t="s">
        <v>39</v>
      </c>
      <c r="E299" s="47">
        <v>30161604</v>
      </c>
      <c r="F299" s="565">
        <v>600000</v>
      </c>
      <c r="G299" s="44" t="s">
        <v>35</v>
      </c>
      <c r="H299" s="178" t="s">
        <v>41</v>
      </c>
      <c r="I299" s="47">
        <v>314</v>
      </c>
    </row>
    <row r="300" spans="1:9" ht="44.25" hidden="1" customHeight="1" x14ac:dyDescent="0.2">
      <c r="A300" s="3">
        <v>299</v>
      </c>
      <c r="B300" s="44">
        <v>7203</v>
      </c>
      <c r="C300" s="45" t="s">
        <v>458</v>
      </c>
      <c r="D300" s="44" t="s">
        <v>39</v>
      </c>
      <c r="E300" s="47">
        <v>30161604</v>
      </c>
      <c r="F300" s="565">
        <v>220000</v>
      </c>
      <c r="G300" s="44" t="s">
        <v>35</v>
      </c>
      <c r="H300" s="178" t="s">
        <v>41</v>
      </c>
      <c r="I300" s="47">
        <v>314</v>
      </c>
    </row>
    <row r="301" spans="1:9" ht="44.25" hidden="1" customHeight="1" x14ac:dyDescent="0.2">
      <c r="A301" s="3">
        <v>300</v>
      </c>
      <c r="B301" s="44">
        <v>7203</v>
      </c>
      <c r="C301" s="45" t="s">
        <v>459</v>
      </c>
      <c r="D301" s="44" t="s">
        <v>39</v>
      </c>
      <c r="E301" s="47">
        <v>30161604</v>
      </c>
      <c r="F301" s="565">
        <v>120000</v>
      </c>
      <c r="G301" s="44" t="s">
        <v>35</v>
      </c>
      <c r="H301" s="178" t="s">
        <v>41</v>
      </c>
      <c r="I301" s="47">
        <v>314</v>
      </c>
    </row>
    <row r="302" spans="1:9" ht="44.25" hidden="1" customHeight="1" x14ac:dyDescent="0.2">
      <c r="A302" s="3">
        <v>301</v>
      </c>
      <c r="B302" s="44">
        <v>7203</v>
      </c>
      <c r="C302" s="45" t="s">
        <v>460</v>
      </c>
      <c r="D302" s="44" t="s">
        <v>39</v>
      </c>
      <c r="E302" s="47">
        <v>31161507</v>
      </c>
      <c r="F302" s="565">
        <v>8000</v>
      </c>
      <c r="G302" s="44" t="s">
        <v>35</v>
      </c>
      <c r="H302" s="178" t="s">
        <v>41</v>
      </c>
      <c r="I302" s="47">
        <v>314</v>
      </c>
    </row>
    <row r="303" spans="1:9" ht="44.25" hidden="1" customHeight="1" x14ac:dyDescent="0.2">
      <c r="A303" s="3">
        <v>302</v>
      </c>
      <c r="B303" s="44">
        <v>7203</v>
      </c>
      <c r="C303" s="45" t="s">
        <v>461</v>
      </c>
      <c r="D303" s="44" t="s">
        <v>39</v>
      </c>
      <c r="E303" s="47">
        <v>31161507</v>
      </c>
      <c r="F303" s="565">
        <v>10000</v>
      </c>
      <c r="G303" s="44" t="s">
        <v>35</v>
      </c>
      <c r="H303" s="178" t="s">
        <v>41</v>
      </c>
      <c r="I303" s="47">
        <v>314</v>
      </c>
    </row>
    <row r="304" spans="1:9" ht="44.25" hidden="1" customHeight="1" x14ac:dyDescent="0.2">
      <c r="A304" s="3">
        <v>303</v>
      </c>
      <c r="B304" s="44">
        <v>7203</v>
      </c>
      <c r="C304" s="45" t="s">
        <v>462</v>
      </c>
      <c r="D304" s="44" t="s">
        <v>39</v>
      </c>
      <c r="E304" s="47">
        <v>31161507</v>
      </c>
      <c r="F304" s="565">
        <v>6000</v>
      </c>
      <c r="G304" s="44" t="s">
        <v>35</v>
      </c>
      <c r="H304" s="178" t="s">
        <v>41</v>
      </c>
      <c r="I304" s="47">
        <v>314</v>
      </c>
    </row>
    <row r="305" spans="1:9" ht="44.25" hidden="1" customHeight="1" x14ac:dyDescent="0.2">
      <c r="A305" s="3">
        <v>304</v>
      </c>
      <c r="B305" s="44">
        <v>7203</v>
      </c>
      <c r="C305" s="45" t="s">
        <v>463</v>
      </c>
      <c r="D305" s="44" t="s">
        <v>39</v>
      </c>
      <c r="E305" s="47">
        <v>31161502</v>
      </c>
      <c r="F305" s="565">
        <v>19000</v>
      </c>
      <c r="G305" s="44" t="s">
        <v>35</v>
      </c>
      <c r="H305" s="178" t="s">
        <v>41</v>
      </c>
      <c r="I305" s="47">
        <v>314</v>
      </c>
    </row>
    <row r="306" spans="1:9" ht="44.25" hidden="1" customHeight="1" x14ac:dyDescent="0.2">
      <c r="A306" s="3">
        <v>305</v>
      </c>
      <c r="B306" s="44">
        <v>7203</v>
      </c>
      <c r="C306" s="45" t="s">
        <v>464</v>
      </c>
      <c r="D306" s="44" t="s">
        <v>39</v>
      </c>
      <c r="E306" s="47">
        <v>31161507</v>
      </c>
      <c r="F306" s="565">
        <v>9000</v>
      </c>
      <c r="G306" s="44" t="s">
        <v>35</v>
      </c>
      <c r="H306" s="178" t="s">
        <v>41</v>
      </c>
      <c r="I306" s="47">
        <v>314</v>
      </c>
    </row>
    <row r="307" spans="1:9" ht="44.25" hidden="1" customHeight="1" x14ac:dyDescent="0.2">
      <c r="A307" s="3">
        <v>306</v>
      </c>
      <c r="B307" s="44">
        <v>7203</v>
      </c>
      <c r="C307" s="45" t="s">
        <v>465</v>
      </c>
      <c r="D307" s="44" t="s">
        <v>39</v>
      </c>
      <c r="E307" s="47">
        <v>31161507</v>
      </c>
      <c r="F307" s="565">
        <v>7000</v>
      </c>
      <c r="G307" s="44" t="s">
        <v>35</v>
      </c>
      <c r="H307" s="178" t="s">
        <v>41</v>
      </c>
      <c r="I307" s="47">
        <v>314</v>
      </c>
    </row>
    <row r="308" spans="1:9" ht="44.25" hidden="1" customHeight="1" x14ac:dyDescent="0.2">
      <c r="A308" s="3">
        <v>307</v>
      </c>
      <c r="B308" s="44">
        <v>7203</v>
      </c>
      <c r="C308" s="45" t="s">
        <v>466</v>
      </c>
      <c r="D308" s="44" t="s">
        <v>39</v>
      </c>
      <c r="E308" s="47">
        <v>31161507</v>
      </c>
      <c r="F308" s="565">
        <v>12000</v>
      </c>
      <c r="G308" s="44" t="s">
        <v>35</v>
      </c>
      <c r="H308" s="178" t="s">
        <v>41</v>
      </c>
      <c r="I308" s="47">
        <v>314</v>
      </c>
    </row>
    <row r="309" spans="1:9" ht="44.25" hidden="1" customHeight="1" x14ac:dyDescent="0.2">
      <c r="A309" s="3">
        <v>308</v>
      </c>
      <c r="B309" s="44">
        <v>7203</v>
      </c>
      <c r="C309" s="45" t="s">
        <v>467</v>
      </c>
      <c r="D309" s="44" t="s">
        <v>39</v>
      </c>
      <c r="E309" s="47">
        <v>31161507</v>
      </c>
      <c r="F309" s="565">
        <v>6000</v>
      </c>
      <c r="G309" s="44" t="s">
        <v>35</v>
      </c>
      <c r="H309" s="178" t="s">
        <v>41</v>
      </c>
      <c r="I309" s="47">
        <v>314</v>
      </c>
    </row>
    <row r="310" spans="1:9" ht="44.25" hidden="1" customHeight="1" x14ac:dyDescent="0.2">
      <c r="A310" s="3">
        <v>309</v>
      </c>
      <c r="B310" s="44">
        <v>7203</v>
      </c>
      <c r="C310" s="45" t="s">
        <v>468</v>
      </c>
      <c r="D310" s="44" t="s">
        <v>39</v>
      </c>
      <c r="E310" s="47">
        <v>31161507</v>
      </c>
      <c r="F310" s="565">
        <v>6500</v>
      </c>
      <c r="G310" s="44" t="s">
        <v>35</v>
      </c>
      <c r="H310" s="178" t="s">
        <v>41</v>
      </c>
      <c r="I310" s="47">
        <v>314</v>
      </c>
    </row>
    <row r="311" spans="1:9" ht="44.25" hidden="1" customHeight="1" x14ac:dyDescent="0.2">
      <c r="A311" s="3">
        <v>310</v>
      </c>
      <c r="B311" s="44">
        <v>7203</v>
      </c>
      <c r="C311" s="45" t="s">
        <v>469</v>
      </c>
      <c r="D311" s="44" t="s">
        <v>39</v>
      </c>
      <c r="E311" s="47">
        <v>31161507</v>
      </c>
      <c r="F311" s="565">
        <v>4500</v>
      </c>
      <c r="G311" s="44" t="s">
        <v>35</v>
      </c>
      <c r="H311" s="178" t="s">
        <v>41</v>
      </c>
      <c r="I311" s="47">
        <v>314</v>
      </c>
    </row>
    <row r="312" spans="1:9" ht="44.25" hidden="1" customHeight="1" x14ac:dyDescent="0.2">
      <c r="A312" s="3">
        <v>311</v>
      </c>
      <c r="B312" s="44">
        <v>7203</v>
      </c>
      <c r="C312" s="45" t="s">
        <v>470</v>
      </c>
      <c r="D312" s="44" t="s">
        <v>39</v>
      </c>
      <c r="E312" s="47">
        <v>31161507</v>
      </c>
      <c r="F312" s="565">
        <v>20000</v>
      </c>
      <c r="G312" s="44" t="s">
        <v>35</v>
      </c>
      <c r="H312" s="178" t="s">
        <v>41</v>
      </c>
      <c r="I312" s="47">
        <v>314</v>
      </c>
    </row>
    <row r="313" spans="1:9" ht="44.25" hidden="1" customHeight="1" x14ac:dyDescent="0.2">
      <c r="A313" s="3">
        <v>312</v>
      </c>
      <c r="B313" s="44">
        <v>7203</v>
      </c>
      <c r="C313" s="45" t="s">
        <v>471</v>
      </c>
      <c r="D313" s="44" t="s">
        <v>39</v>
      </c>
      <c r="E313" s="47">
        <v>31161507</v>
      </c>
      <c r="F313" s="565">
        <v>14000</v>
      </c>
      <c r="G313" s="44" t="s">
        <v>35</v>
      </c>
      <c r="H313" s="178" t="s">
        <v>41</v>
      </c>
      <c r="I313" s="47">
        <v>314</v>
      </c>
    </row>
    <row r="314" spans="1:9" ht="44.25" hidden="1" customHeight="1" x14ac:dyDescent="0.2">
      <c r="A314" s="3">
        <v>313</v>
      </c>
      <c r="B314" s="44">
        <v>7203</v>
      </c>
      <c r="C314" s="45" t="s">
        <v>472</v>
      </c>
      <c r="D314" s="44" t="s">
        <v>39</v>
      </c>
      <c r="E314" s="47">
        <v>31161507</v>
      </c>
      <c r="F314" s="565">
        <v>14000</v>
      </c>
      <c r="G314" s="44" t="s">
        <v>35</v>
      </c>
      <c r="H314" s="178" t="s">
        <v>41</v>
      </c>
      <c r="I314" s="47">
        <v>314</v>
      </c>
    </row>
    <row r="315" spans="1:9" ht="44.25" hidden="1" customHeight="1" x14ac:dyDescent="0.2">
      <c r="A315" s="3">
        <v>314</v>
      </c>
      <c r="B315" s="44">
        <v>7203</v>
      </c>
      <c r="C315" s="45" t="s">
        <v>473</v>
      </c>
      <c r="D315" s="44" t="s">
        <v>39</v>
      </c>
      <c r="E315" s="47">
        <v>31161507</v>
      </c>
      <c r="F315" s="565">
        <v>6000</v>
      </c>
      <c r="G315" s="44" t="s">
        <v>35</v>
      </c>
      <c r="H315" s="178" t="s">
        <v>41</v>
      </c>
      <c r="I315" s="47">
        <v>314</v>
      </c>
    </row>
    <row r="316" spans="1:9" ht="44.25" hidden="1" customHeight="1" x14ac:dyDescent="0.2">
      <c r="A316" s="3">
        <v>315</v>
      </c>
      <c r="B316" s="44">
        <v>7203</v>
      </c>
      <c r="C316" s="45" t="s">
        <v>474</v>
      </c>
      <c r="D316" s="44" t="s">
        <v>39</v>
      </c>
      <c r="E316" s="47">
        <v>31161507</v>
      </c>
      <c r="F316" s="565">
        <v>30000</v>
      </c>
      <c r="G316" s="44" t="s">
        <v>35</v>
      </c>
      <c r="H316" s="178" t="s">
        <v>41</v>
      </c>
      <c r="I316" s="47">
        <v>314</v>
      </c>
    </row>
    <row r="317" spans="1:9" ht="44.25" hidden="1" customHeight="1" x14ac:dyDescent="0.2">
      <c r="A317" s="3">
        <v>316</v>
      </c>
      <c r="B317" s="44">
        <v>7203</v>
      </c>
      <c r="C317" s="45" t="s">
        <v>475</v>
      </c>
      <c r="D317" s="44" t="s">
        <v>39</v>
      </c>
      <c r="E317" s="47">
        <v>30102303</v>
      </c>
      <c r="F317" s="565">
        <v>28000</v>
      </c>
      <c r="G317" s="44" t="s">
        <v>35</v>
      </c>
      <c r="H317" s="178" t="s">
        <v>41</v>
      </c>
      <c r="I317" s="47">
        <v>314</v>
      </c>
    </row>
    <row r="318" spans="1:9" ht="44.25" hidden="1" customHeight="1" x14ac:dyDescent="0.2">
      <c r="A318" s="3">
        <v>317</v>
      </c>
      <c r="B318" s="44">
        <v>7203</v>
      </c>
      <c r="C318" s="45" t="s">
        <v>476</v>
      </c>
      <c r="D318" s="44" t="s">
        <v>39</v>
      </c>
      <c r="E318" s="47">
        <v>30102303</v>
      </c>
      <c r="F318" s="565">
        <v>32000</v>
      </c>
      <c r="G318" s="44" t="s">
        <v>35</v>
      </c>
      <c r="H318" s="178" t="s">
        <v>41</v>
      </c>
      <c r="I318" s="47">
        <v>314</v>
      </c>
    </row>
    <row r="319" spans="1:9" ht="44.25" hidden="1" customHeight="1" x14ac:dyDescent="0.2">
      <c r="A319" s="3">
        <v>318</v>
      </c>
      <c r="B319" s="44">
        <v>7203</v>
      </c>
      <c r="C319" s="45" t="s">
        <v>477</v>
      </c>
      <c r="D319" s="44" t="s">
        <v>39</v>
      </c>
      <c r="E319" s="47">
        <v>30102303</v>
      </c>
      <c r="F319" s="565">
        <v>23000</v>
      </c>
      <c r="G319" s="44" t="s">
        <v>35</v>
      </c>
      <c r="H319" s="178" t="s">
        <v>41</v>
      </c>
      <c r="I319" s="47">
        <v>314</v>
      </c>
    </row>
    <row r="320" spans="1:9" ht="44.25" hidden="1" customHeight="1" x14ac:dyDescent="0.2">
      <c r="A320" s="3">
        <v>319</v>
      </c>
      <c r="B320" s="44">
        <v>7203</v>
      </c>
      <c r="C320" s="45" t="s">
        <v>478</v>
      </c>
      <c r="D320" s="44" t="s">
        <v>39</v>
      </c>
      <c r="E320" s="47">
        <v>30102303</v>
      </c>
      <c r="F320" s="565">
        <v>38000</v>
      </c>
      <c r="G320" s="44" t="s">
        <v>35</v>
      </c>
      <c r="H320" s="178" t="s">
        <v>41</v>
      </c>
      <c r="I320" s="47">
        <v>314</v>
      </c>
    </row>
    <row r="321" spans="1:9" ht="44.25" hidden="1" customHeight="1" x14ac:dyDescent="0.2">
      <c r="A321" s="3">
        <v>320</v>
      </c>
      <c r="B321" s="44">
        <v>7203</v>
      </c>
      <c r="C321" s="45" t="s">
        <v>479</v>
      </c>
      <c r="D321" s="44" t="s">
        <v>39</v>
      </c>
      <c r="E321" s="47">
        <v>39131719</v>
      </c>
      <c r="F321" s="565">
        <v>165000</v>
      </c>
      <c r="G321" s="44" t="s">
        <v>35</v>
      </c>
      <c r="H321" s="178" t="s">
        <v>41</v>
      </c>
      <c r="I321" s="47">
        <v>314</v>
      </c>
    </row>
    <row r="322" spans="1:9" ht="44.25" hidden="1" customHeight="1" x14ac:dyDescent="0.2">
      <c r="A322" s="3">
        <v>321</v>
      </c>
      <c r="B322" s="44">
        <v>7203</v>
      </c>
      <c r="C322" s="45" t="s">
        <v>480</v>
      </c>
      <c r="D322" s="44" t="s">
        <v>39</v>
      </c>
      <c r="E322" s="47">
        <v>39131719</v>
      </c>
      <c r="F322" s="565">
        <v>285000</v>
      </c>
      <c r="G322" s="44" t="s">
        <v>35</v>
      </c>
      <c r="H322" s="178" t="s">
        <v>41</v>
      </c>
      <c r="I322" s="47">
        <v>314</v>
      </c>
    </row>
    <row r="323" spans="1:9" ht="44.25" hidden="1" customHeight="1" x14ac:dyDescent="0.2">
      <c r="A323" s="3">
        <v>322</v>
      </c>
      <c r="B323" s="44">
        <v>7203</v>
      </c>
      <c r="C323" s="45" t="s">
        <v>481</v>
      </c>
      <c r="D323" s="44" t="s">
        <v>39</v>
      </c>
      <c r="E323" s="47">
        <v>30102303</v>
      </c>
      <c r="F323" s="565">
        <v>81000</v>
      </c>
      <c r="G323" s="44" t="s">
        <v>35</v>
      </c>
      <c r="H323" s="178" t="s">
        <v>41</v>
      </c>
      <c r="I323" s="47">
        <v>314</v>
      </c>
    </row>
    <row r="324" spans="1:9" ht="44.25" hidden="1" customHeight="1" x14ac:dyDescent="0.2">
      <c r="A324" s="3">
        <v>323</v>
      </c>
      <c r="B324" s="44">
        <v>7203</v>
      </c>
      <c r="C324" s="45" t="s">
        <v>482</v>
      </c>
      <c r="D324" s="44" t="s">
        <v>39</v>
      </c>
      <c r="E324" s="47">
        <v>40171601</v>
      </c>
      <c r="F324" s="565">
        <v>128000</v>
      </c>
      <c r="G324" s="44" t="s">
        <v>35</v>
      </c>
      <c r="H324" s="178" t="s">
        <v>41</v>
      </c>
      <c r="I324" s="47">
        <v>314</v>
      </c>
    </row>
    <row r="325" spans="1:9" ht="44.25" hidden="1" customHeight="1" x14ac:dyDescent="0.2">
      <c r="A325" s="3">
        <v>324</v>
      </c>
      <c r="B325" s="44">
        <v>7203</v>
      </c>
      <c r="C325" s="45" t="s">
        <v>483</v>
      </c>
      <c r="D325" s="44" t="s">
        <v>39</v>
      </c>
      <c r="E325" s="47">
        <v>30102303</v>
      </c>
      <c r="F325" s="565">
        <v>160000</v>
      </c>
      <c r="G325" s="44" t="s">
        <v>35</v>
      </c>
      <c r="H325" s="178" t="s">
        <v>41</v>
      </c>
      <c r="I325" s="47">
        <v>314</v>
      </c>
    </row>
    <row r="326" spans="1:9" ht="44.25" hidden="1" customHeight="1" x14ac:dyDescent="0.2">
      <c r="A326" s="3">
        <v>325</v>
      </c>
      <c r="B326" s="44">
        <v>7203</v>
      </c>
      <c r="C326" s="45" t="s">
        <v>484</v>
      </c>
      <c r="D326" s="44" t="s">
        <v>39</v>
      </c>
      <c r="E326" s="47">
        <v>30102303</v>
      </c>
      <c r="F326" s="565">
        <v>248000</v>
      </c>
      <c r="G326" s="44" t="s">
        <v>35</v>
      </c>
      <c r="H326" s="178" t="s">
        <v>41</v>
      </c>
      <c r="I326" s="47">
        <v>314</v>
      </c>
    </row>
    <row r="327" spans="1:9" ht="44.25" hidden="1" customHeight="1" x14ac:dyDescent="0.2">
      <c r="A327" s="3">
        <v>326</v>
      </c>
      <c r="B327" s="44">
        <v>7203</v>
      </c>
      <c r="C327" s="45" t="s">
        <v>485</v>
      </c>
      <c r="D327" s="44" t="s">
        <v>39</v>
      </c>
      <c r="E327" s="47">
        <v>30102303</v>
      </c>
      <c r="F327" s="565">
        <v>229000</v>
      </c>
      <c r="G327" s="44" t="s">
        <v>35</v>
      </c>
      <c r="H327" s="178" t="s">
        <v>41</v>
      </c>
      <c r="I327" s="47">
        <v>314</v>
      </c>
    </row>
    <row r="328" spans="1:9" ht="44.25" hidden="1" customHeight="1" x14ac:dyDescent="0.2">
      <c r="A328" s="3">
        <v>327</v>
      </c>
      <c r="B328" s="44">
        <v>7203</v>
      </c>
      <c r="C328" s="45" t="s">
        <v>486</v>
      </c>
      <c r="D328" s="44" t="s">
        <v>39</v>
      </c>
      <c r="E328" s="47">
        <v>30102303</v>
      </c>
      <c r="F328" s="565">
        <v>308000</v>
      </c>
      <c r="G328" s="44" t="s">
        <v>35</v>
      </c>
      <c r="H328" s="178" t="s">
        <v>41</v>
      </c>
      <c r="I328" s="47">
        <v>314</v>
      </c>
    </row>
    <row r="329" spans="1:9" ht="44.25" hidden="1" customHeight="1" x14ac:dyDescent="0.2">
      <c r="A329" s="3">
        <v>328</v>
      </c>
      <c r="B329" s="44">
        <v>7203</v>
      </c>
      <c r="C329" s="45" t="s">
        <v>487</v>
      </c>
      <c r="D329" s="44" t="s">
        <v>39</v>
      </c>
      <c r="E329" s="47">
        <v>30102303</v>
      </c>
      <c r="F329" s="565">
        <v>78400</v>
      </c>
      <c r="G329" s="44" t="s">
        <v>35</v>
      </c>
      <c r="H329" s="178" t="s">
        <v>41</v>
      </c>
      <c r="I329" s="47">
        <v>314</v>
      </c>
    </row>
    <row r="330" spans="1:9" ht="44.25" hidden="1" customHeight="1" x14ac:dyDescent="0.2">
      <c r="A330" s="3">
        <v>329</v>
      </c>
      <c r="B330" s="44">
        <v>7203</v>
      </c>
      <c r="C330" s="45" t="s">
        <v>488</v>
      </c>
      <c r="D330" s="44" t="s">
        <v>39</v>
      </c>
      <c r="E330" s="47">
        <v>30102303</v>
      </c>
      <c r="F330" s="565">
        <v>310000</v>
      </c>
      <c r="G330" s="44" t="s">
        <v>35</v>
      </c>
      <c r="H330" s="178" t="s">
        <v>41</v>
      </c>
      <c r="I330" s="47">
        <v>314</v>
      </c>
    </row>
    <row r="331" spans="1:9" ht="44.25" hidden="1" customHeight="1" x14ac:dyDescent="0.2">
      <c r="A331" s="3">
        <v>330</v>
      </c>
      <c r="B331" s="44">
        <v>7203</v>
      </c>
      <c r="C331" s="45" t="s">
        <v>489</v>
      </c>
      <c r="D331" s="44" t="s">
        <v>39</v>
      </c>
      <c r="E331" s="47">
        <v>39131719</v>
      </c>
      <c r="F331" s="565">
        <v>339000</v>
      </c>
      <c r="G331" s="44" t="s">
        <v>35</v>
      </c>
      <c r="H331" s="178" t="s">
        <v>41</v>
      </c>
      <c r="I331" s="47">
        <v>314</v>
      </c>
    </row>
    <row r="332" spans="1:9" ht="44.25" hidden="1" customHeight="1" x14ac:dyDescent="0.2">
      <c r="A332" s="3">
        <v>331</v>
      </c>
      <c r="B332" s="44">
        <v>7203</v>
      </c>
      <c r="C332" s="45" t="s">
        <v>490</v>
      </c>
      <c r="D332" s="44" t="s">
        <v>39</v>
      </c>
      <c r="E332" s="47">
        <v>39121434</v>
      </c>
      <c r="F332" s="565">
        <v>70000</v>
      </c>
      <c r="G332" s="44" t="s">
        <v>35</v>
      </c>
      <c r="H332" s="178" t="s">
        <v>41</v>
      </c>
      <c r="I332" s="47">
        <v>314</v>
      </c>
    </row>
    <row r="333" spans="1:9" ht="44.25" hidden="1" customHeight="1" x14ac:dyDescent="0.2">
      <c r="A333" s="3">
        <v>332</v>
      </c>
      <c r="B333" s="44">
        <v>7203</v>
      </c>
      <c r="C333" s="45" t="s">
        <v>491</v>
      </c>
      <c r="D333" s="44" t="s">
        <v>39</v>
      </c>
      <c r="E333" s="47">
        <v>39121434</v>
      </c>
      <c r="F333" s="565">
        <v>45000</v>
      </c>
      <c r="G333" s="44" t="s">
        <v>35</v>
      </c>
      <c r="H333" s="178" t="s">
        <v>41</v>
      </c>
      <c r="I333" s="47">
        <v>314</v>
      </c>
    </row>
    <row r="334" spans="1:9" ht="44.25" hidden="1" customHeight="1" x14ac:dyDescent="0.2">
      <c r="A334" s="3">
        <v>333</v>
      </c>
      <c r="B334" s="44">
        <v>7203</v>
      </c>
      <c r="C334" s="45" t="s">
        <v>492</v>
      </c>
      <c r="D334" s="44" t="s">
        <v>39</v>
      </c>
      <c r="E334" s="47">
        <v>30102404</v>
      </c>
      <c r="F334" s="565">
        <v>84000</v>
      </c>
      <c r="G334" s="44" t="s">
        <v>35</v>
      </c>
      <c r="H334" s="178" t="s">
        <v>41</v>
      </c>
      <c r="I334" s="47">
        <v>314</v>
      </c>
    </row>
    <row r="335" spans="1:9" ht="44.25" hidden="1" customHeight="1" x14ac:dyDescent="0.2">
      <c r="A335" s="3">
        <v>334</v>
      </c>
      <c r="B335" s="44">
        <v>7203</v>
      </c>
      <c r="C335" s="45" t="s">
        <v>493</v>
      </c>
      <c r="D335" s="44" t="s">
        <v>39</v>
      </c>
      <c r="E335" s="47">
        <v>30102404</v>
      </c>
      <c r="F335" s="565">
        <v>98000</v>
      </c>
      <c r="G335" s="44" t="s">
        <v>35</v>
      </c>
      <c r="H335" s="178" t="s">
        <v>41</v>
      </c>
      <c r="I335" s="47">
        <v>314</v>
      </c>
    </row>
    <row r="336" spans="1:9" ht="44.25" hidden="1" customHeight="1" x14ac:dyDescent="0.2">
      <c r="A336" s="3">
        <v>335</v>
      </c>
      <c r="B336" s="44">
        <v>7203</v>
      </c>
      <c r="C336" s="45" t="s">
        <v>494</v>
      </c>
      <c r="D336" s="44" t="s">
        <v>39</v>
      </c>
      <c r="E336" s="47">
        <v>30103603</v>
      </c>
      <c r="F336" s="565">
        <v>12500</v>
      </c>
      <c r="G336" s="44" t="s">
        <v>495</v>
      </c>
      <c r="H336" s="178" t="s">
        <v>41</v>
      </c>
      <c r="I336" s="47">
        <v>319</v>
      </c>
    </row>
    <row r="337" spans="1:9" ht="44.25" hidden="1" customHeight="1" x14ac:dyDescent="0.2">
      <c r="A337" s="3">
        <v>336</v>
      </c>
      <c r="B337" s="44">
        <v>7203</v>
      </c>
      <c r="C337" s="45" t="s">
        <v>496</v>
      </c>
      <c r="D337" s="44" t="s">
        <v>39</v>
      </c>
      <c r="E337" s="47">
        <v>30171507</v>
      </c>
      <c r="F337" s="565">
        <v>150000</v>
      </c>
      <c r="G337" s="44" t="s">
        <v>495</v>
      </c>
      <c r="H337" s="178" t="s">
        <v>41</v>
      </c>
      <c r="I337" s="47">
        <v>319</v>
      </c>
    </row>
    <row r="338" spans="1:9" ht="44.25" hidden="1" customHeight="1" x14ac:dyDescent="0.2">
      <c r="A338" s="3">
        <v>337</v>
      </c>
      <c r="B338" s="44">
        <v>7203</v>
      </c>
      <c r="C338" s="45" t="s">
        <v>497</v>
      </c>
      <c r="D338" s="44" t="s">
        <v>39</v>
      </c>
      <c r="E338" s="47">
        <v>11122001</v>
      </c>
      <c r="F338" s="565">
        <v>114000</v>
      </c>
      <c r="G338" s="44" t="s">
        <v>495</v>
      </c>
      <c r="H338" s="178" t="s">
        <v>41</v>
      </c>
      <c r="I338" s="47">
        <v>319</v>
      </c>
    </row>
    <row r="339" spans="1:9" ht="44.25" hidden="1" customHeight="1" x14ac:dyDescent="0.2">
      <c r="A339" s="3">
        <v>338</v>
      </c>
      <c r="B339" s="442">
        <v>7203</v>
      </c>
      <c r="C339" s="443" t="s">
        <v>498</v>
      </c>
      <c r="D339" s="44" t="s">
        <v>39</v>
      </c>
      <c r="E339" s="47">
        <v>30171599</v>
      </c>
      <c r="F339" s="565">
        <v>52000</v>
      </c>
      <c r="G339" s="44" t="s">
        <v>495</v>
      </c>
      <c r="H339" s="178" t="s">
        <v>41</v>
      </c>
      <c r="I339" s="47">
        <v>319</v>
      </c>
    </row>
    <row r="340" spans="1:9" ht="44.25" hidden="1" customHeight="1" x14ac:dyDescent="0.2">
      <c r="A340" s="3">
        <v>339</v>
      </c>
      <c r="B340" s="47">
        <v>7203</v>
      </c>
      <c r="C340" s="46" t="s">
        <v>499</v>
      </c>
      <c r="D340" s="44" t="s">
        <v>39</v>
      </c>
      <c r="E340" s="47">
        <v>30171599</v>
      </c>
      <c r="F340" s="565">
        <v>64000</v>
      </c>
      <c r="G340" s="44" t="s">
        <v>495</v>
      </c>
      <c r="H340" s="178" t="s">
        <v>41</v>
      </c>
      <c r="I340" s="47">
        <v>319</v>
      </c>
    </row>
    <row r="341" spans="1:9" ht="44.25" hidden="1" customHeight="1" x14ac:dyDescent="0.2">
      <c r="A341" s="3">
        <v>340</v>
      </c>
      <c r="B341" s="47">
        <v>7203</v>
      </c>
      <c r="C341" s="46" t="s">
        <v>500</v>
      </c>
      <c r="D341" s="44" t="s">
        <v>39</v>
      </c>
      <c r="E341" s="47">
        <v>30171504</v>
      </c>
      <c r="F341" s="565">
        <v>96000</v>
      </c>
      <c r="G341" s="44" t="s">
        <v>495</v>
      </c>
      <c r="H341" s="178" t="s">
        <v>41</v>
      </c>
      <c r="I341" s="47">
        <v>319</v>
      </c>
    </row>
    <row r="342" spans="1:9" ht="44.25" hidden="1" customHeight="1" x14ac:dyDescent="0.2">
      <c r="A342" s="3">
        <v>341</v>
      </c>
      <c r="B342" s="47">
        <v>7203</v>
      </c>
      <c r="C342" s="46" t="s">
        <v>501</v>
      </c>
      <c r="D342" s="44" t="s">
        <v>39</v>
      </c>
      <c r="E342" s="47">
        <v>30103617</v>
      </c>
      <c r="F342" s="565">
        <v>16800</v>
      </c>
      <c r="G342" s="44" t="s">
        <v>495</v>
      </c>
      <c r="H342" s="178" t="s">
        <v>41</v>
      </c>
      <c r="I342" s="47">
        <v>319</v>
      </c>
    </row>
    <row r="343" spans="1:9" ht="44.25" hidden="1" customHeight="1" x14ac:dyDescent="0.2">
      <c r="A343" s="3">
        <v>342</v>
      </c>
      <c r="B343" s="47">
        <v>7203</v>
      </c>
      <c r="C343" s="46" t="s">
        <v>502</v>
      </c>
      <c r="D343" s="44" t="s">
        <v>39</v>
      </c>
      <c r="E343" s="47">
        <v>30103617</v>
      </c>
      <c r="F343" s="565">
        <v>54000</v>
      </c>
      <c r="G343" s="44" t="s">
        <v>495</v>
      </c>
      <c r="H343" s="178" t="s">
        <v>41</v>
      </c>
      <c r="I343" s="47">
        <v>319</v>
      </c>
    </row>
    <row r="344" spans="1:9" ht="44.25" hidden="1" customHeight="1" x14ac:dyDescent="0.2">
      <c r="A344" s="3">
        <v>343</v>
      </c>
      <c r="B344" s="47">
        <v>7203</v>
      </c>
      <c r="C344" s="46" t="s">
        <v>503</v>
      </c>
      <c r="D344" s="44" t="s">
        <v>39</v>
      </c>
      <c r="E344" s="47">
        <v>30103617</v>
      </c>
      <c r="F344" s="565">
        <v>12000</v>
      </c>
      <c r="G344" s="44" t="s">
        <v>495</v>
      </c>
      <c r="H344" s="178" t="s">
        <v>41</v>
      </c>
      <c r="I344" s="47">
        <v>319</v>
      </c>
    </row>
    <row r="345" spans="1:9" ht="44.25" hidden="1" customHeight="1" x14ac:dyDescent="0.2">
      <c r="A345" s="3">
        <v>344</v>
      </c>
      <c r="B345" s="47">
        <v>7203</v>
      </c>
      <c r="C345" s="46" t="s">
        <v>504</v>
      </c>
      <c r="D345" s="44" t="s">
        <v>39</v>
      </c>
      <c r="E345" s="47">
        <v>40171708</v>
      </c>
      <c r="F345" s="565">
        <v>32500</v>
      </c>
      <c r="G345" s="44" t="s">
        <v>505</v>
      </c>
      <c r="H345" s="178" t="s">
        <v>41</v>
      </c>
      <c r="I345" s="47">
        <v>324</v>
      </c>
    </row>
    <row r="346" spans="1:9" ht="44.25" hidden="1" customHeight="1" x14ac:dyDescent="0.2">
      <c r="A346" s="3">
        <v>345</v>
      </c>
      <c r="B346" s="47">
        <v>7203</v>
      </c>
      <c r="C346" s="46" t="s">
        <v>506</v>
      </c>
      <c r="D346" s="44" t="s">
        <v>39</v>
      </c>
      <c r="E346" s="47">
        <v>30171706</v>
      </c>
      <c r="F346" s="565">
        <v>425000</v>
      </c>
      <c r="G346" s="44" t="s">
        <v>505</v>
      </c>
      <c r="H346" s="178" t="s">
        <v>41</v>
      </c>
      <c r="I346" s="47">
        <v>324</v>
      </c>
    </row>
    <row r="347" spans="1:9" ht="44.25" hidden="1" customHeight="1" x14ac:dyDescent="0.2">
      <c r="A347" s="3">
        <v>346</v>
      </c>
      <c r="B347" s="47">
        <v>7203</v>
      </c>
      <c r="C347" s="46" t="s">
        <v>507</v>
      </c>
      <c r="D347" s="44" t="s">
        <v>39</v>
      </c>
      <c r="E347" s="47">
        <v>40171708</v>
      </c>
      <c r="F347" s="565">
        <v>25000</v>
      </c>
      <c r="G347" s="44" t="s">
        <v>505</v>
      </c>
      <c r="H347" s="178" t="s">
        <v>41</v>
      </c>
      <c r="I347" s="47">
        <v>324</v>
      </c>
    </row>
    <row r="348" spans="1:9" ht="44.25" hidden="1" customHeight="1" x14ac:dyDescent="0.2">
      <c r="A348" s="3">
        <v>347</v>
      </c>
      <c r="B348" s="47">
        <v>7203</v>
      </c>
      <c r="C348" s="46" t="s">
        <v>508</v>
      </c>
      <c r="D348" s="44" t="s">
        <v>39</v>
      </c>
      <c r="E348" s="47">
        <v>40171708</v>
      </c>
      <c r="F348" s="565">
        <v>23000</v>
      </c>
      <c r="G348" s="44" t="s">
        <v>505</v>
      </c>
      <c r="H348" s="178" t="s">
        <v>41</v>
      </c>
      <c r="I348" s="47">
        <v>324</v>
      </c>
    </row>
    <row r="349" spans="1:9" ht="44.25" hidden="1" customHeight="1" x14ac:dyDescent="0.2">
      <c r="A349" s="3">
        <v>348</v>
      </c>
      <c r="B349" s="47">
        <v>7203</v>
      </c>
      <c r="C349" s="46" t="s">
        <v>509</v>
      </c>
      <c r="D349" s="44" t="s">
        <v>39</v>
      </c>
      <c r="E349" s="47">
        <v>40171708</v>
      </c>
      <c r="F349" s="565">
        <v>5500</v>
      </c>
      <c r="G349" s="44" t="s">
        <v>505</v>
      </c>
      <c r="H349" s="178" t="s">
        <v>41</v>
      </c>
      <c r="I349" s="47">
        <v>324</v>
      </c>
    </row>
    <row r="350" spans="1:9" ht="44.25" hidden="1" customHeight="1" x14ac:dyDescent="0.2">
      <c r="A350" s="3">
        <v>349</v>
      </c>
      <c r="B350" s="47">
        <v>7203</v>
      </c>
      <c r="C350" s="46" t="s">
        <v>510</v>
      </c>
      <c r="D350" s="44" t="s">
        <v>39</v>
      </c>
      <c r="E350" s="47">
        <v>31161502</v>
      </c>
      <c r="F350" s="565">
        <v>40000</v>
      </c>
      <c r="G350" s="44" t="s">
        <v>505</v>
      </c>
      <c r="H350" s="178" t="s">
        <v>41</v>
      </c>
      <c r="I350" s="47">
        <v>324</v>
      </c>
    </row>
    <row r="351" spans="1:9" ht="44.25" hidden="1" customHeight="1" x14ac:dyDescent="0.2">
      <c r="A351" s="3">
        <v>350</v>
      </c>
      <c r="B351" s="47">
        <v>7203</v>
      </c>
      <c r="C351" s="46" t="s">
        <v>511</v>
      </c>
      <c r="D351" s="44" t="s">
        <v>39</v>
      </c>
      <c r="E351" s="47">
        <v>31161502</v>
      </c>
      <c r="F351" s="565">
        <v>20000</v>
      </c>
      <c r="G351" s="44" t="s">
        <v>505</v>
      </c>
      <c r="H351" s="178" t="s">
        <v>41</v>
      </c>
      <c r="I351" s="47">
        <v>324</v>
      </c>
    </row>
    <row r="352" spans="1:9" ht="44.25" hidden="1" customHeight="1" x14ac:dyDescent="0.2">
      <c r="A352" s="3">
        <v>351</v>
      </c>
      <c r="B352" s="47">
        <v>7203</v>
      </c>
      <c r="C352" s="46" t="s">
        <v>512</v>
      </c>
      <c r="D352" s="44" t="s">
        <v>39</v>
      </c>
      <c r="E352" s="47">
        <v>31162403</v>
      </c>
      <c r="F352" s="565">
        <v>18000</v>
      </c>
      <c r="G352" s="44" t="s">
        <v>505</v>
      </c>
      <c r="H352" s="178" t="s">
        <v>41</v>
      </c>
      <c r="I352" s="47">
        <v>324</v>
      </c>
    </row>
    <row r="353" spans="1:9" ht="44.25" hidden="1" customHeight="1" x14ac:dyDescent="0.2">
      <c r="A353" s="3">
        <v>352</v>
      </c>
      <c r="B353" s="47">
        <v>7203</v>
      </c>
      <c r="C353" s="46" t="s">
        <v>513</v>
      </c>
      <c r="D353" s="44" t="s">
        <v>39</v>
      </c>
      <c r="E353" s="47">
        <v>31162403</v>
      </c>
      <c r="F353" s="565">
        <v>16000</v>
      </c>
      <c r="G353" s="44" t="s">
        <v>505</v>
      </c>
      <c r="H353" s="178" t="s">
        <v>41</v>
      </c>
      <c r="I353" s="47">
        <v>324</v>
      </c>
    </row>
    <row r="354" spans="1:9" ht="44.25" hidden="1" customHeight="1" x14ac:dyDescent="0.2">
      <c r="A354" s="3">
        <v>353</v>
      </c>
      <c r="B354" s="47">
        <v>7203</v>
      </c>
      <c r="C354" s="46" t="s">
        <v>514</v>
      </c>
      <c r="D354" s="44" t="s">
        <v>39</v>
      </c>
      <c r="E354" s="47">
        <v>31162403</v>
      </c>
      <c r="F354" s="565">
        <v>22000</v>
      </c>
      <c r="G354" s="44" t="s">
        <v>505</v>
      </c>
      <c r="H354" s="178" t="s">
        <v>41</v>
      </c>
      <c r="I354" s="47">
        <v>324</v>
      </c>
    </row>
    <row r="355" spans="1:9" ht="44.25" hidden="1" customHeight="1" x14ac:dyDescent="0.2">
      <c r="A355" s="3">
        <v>354</v>
      </c>
      <c r="B355" s="47">
        <v>7203</v>
      </c>
      <c r="C355" s="46" t="s">
        <v>515</v>
      </c>
      <c r="D355" s="44" t="s">
        <v>39</v>
      </c>
      <c r="E355" s="47">
        <v>31162403</v>
      </c>
      <c r="F355" s="565">
        <v>28000</v>
      </c>
      <c r="G355" s="44" t="s">
        <v>505</v>
      </c>
      <c r="H355" s="178" t="s">
        <v>41</v>
      </c>
      <c r="I355" s="47">
        <v>324</v>
      </c>
    </row>
    <row r="356" spans="1:9" ht="44.25" hidden="1" customHeight="1" x14ac:dyDescent="0.2">
      <c r="A356" s="3">
        <v>355</v>
      </c>
      <c r="B356" s="47">
        <v>7203</v>
      </c>
      <c r="C356" s="46" t="s">
        <v>516</v>
      </c>
      <c r="D356" s="44" t="s">
        <v>39</v>
      </c>
      <c r="E356" s="47">
        <v>40141731</v>
      </c>
      <c r="F356" s="565">
        <v>34000</v>
      </c>
      <c r="G356" s="44" t="s">
        <v>505</v>
      </c>
      <c r="H356" s="178" t="s">
        <v>41</v>
      </c>
      <c r="I356" s="47">
        <v>324</v>
      </c>
    </row>
    <row r="357" spans="1:9" ht="44.25" hidden="1" customHeight="1" x14ac:dyDescent="0.2">
      <c r="A357" s="3">
        <v>356</v>
      </c>
      <c r="B357" s="47">
        <v>7203</v>
      </c>
      <c r="C357" s="46" t="s">
        <v>517</v>
      </c>
      <c r="D357" s="44" t="s">
        <v>39</v>
      </c>
      <c r="E357" s="47">
        <v>40141731</v>
      </c>
      <c r="F357" s="565">
        <v>37500</v>
      </c>
      <c r="G357" s="44" t="s">
        <v>505</v>
      </c>
      <c r="H357" s="178" t="s">
        <v>41</v>
      </c>
      <c r="I357" s="47">
        <v>324</v>
      </c>
    </row>
    <row r="358" spans="1:9" ht="44.25" hidden="1" customHeight="1" x14ac:dyDescent="0.2">
      <c r="A358" s="3">
        <v>357</v>
      </c>
      <c r="B358" s="47">
        <v>7203</v>
      </c>
      <c r="C358" s="46" t="s">
        <v>518</v>
      </c>
      <c r="D358" s="44" t="s">
        <v>39</v>
      </c>
      <c r="E358" s="47">
        <v>30181515</v>
      </c>
      <c r="F358" s="565">
        <v>75000</v>
      </c>
      <c r="G358" s="44" t="s">
        <v>505</v>
      </c>
      <c r="H358" s="178" t="s">
        <v>41</v>
      </c>
      <c r="I358" s="47">
        <v>324</v>
      </c>
    </row>
    <row r="359" spans="1:9" ht="44.25" hidden="1" customHeight="1" x14ac:dyDescent="0.2">
      <c r="A359" s="3">
        <v>358</v>
      </c>
      <c r="B359" s="47">
        <v>7203</v>
      </c>
      <c r="C359" s="46" t="s">
        <v>519</v>
      </c>
      <c r="D359" s="44" t="s">
        <v>39</v>
      </c>
      <c r="E359" s="47">
        <v>30181515</v>
      </c>
      <c r="F359" s="565">
        <v>63000</v>
      </c>
      <c r="G359" s="44" t="s">
        <v>505</v>
      </c>
      <c r="H359" s="178" t="s">
        <v>41</v>
      </c>
      <c r="I359" s="47">
        <v>324</v>
      </c>
    </row>
    <row r="360" spans="1:9" ht="44.25" hidden="1" customHeight="1" x14ac:dyDescent="0.2">
      <c r="A360" s="3">
        <v>359</v>
      </c>
      <c r="B360" s="47">
        <v>7203</v>
      </c>
      <c r="C360" s="46" t="s">
        <v>520</v>
      </c>
      <c r="D360" s="44" t="s">
        <v>39</v>
      </c>
      <c r="E360" s="47">
        <v>30171514</v>
      </c>
      <c r="F360" s="565">
        <v>156000</v>
      </c>
      <c r="G360" s="44" t="s">
        <v>505</v>
      </c>
      <c r="H360" s="178" t="s">
        <v>41</v>
      </c>
      <c r="I360" s="47">
        <v>324</v>
      </c>
    </row>
    <row r="361" spans="1:9" ht="44.25" hidden="1" customHeight="1" x14ac:dyDescent="0.2">
      <c r="A361" s="3">
        <v>360</v>
      </c>
      <c r="B361" s="47">
        <v>7203</v>
      </c>
      <c r="C361" s="46" t="s">
        <v>521</v>
      </c>
      <c r="D361" s="44" t="s">
        <v>39</v>
      </c>
      <c r="E361" s="47">
        <v>30171514</v>
      </c>
      <c r="F361" s="565">
        <v>140000</v>
      </c>
      <c r="G361" s="44" t="s">
        <v>505</v>
      </c>
      <c r="H361" s="178" t="s">
        <v>41</v>
      </c>
      <c r="I361" s="47">
        <v>324</v>
      </c>
    </row>
    <row r="362" spans="1:9" ht="44.25" hidden="1" customHeight="1" x14ac:dyDescent="0.2">
      <c r="A362" s="3">
        <v>361</v>
      </c>
      <c r="B362" s="47">
        <v>7203</v>
      </c>
      <c r="C362" s="46" t="s">
        <v>522</v>
      </c>
      <c r="D362" s="44" t="s">
        <v>39</v>
      </c>
      <c r="E362" s="47">
        <v>40175302</v>
      </c>
      <c r="F362" s="565">
        <v>44000</v>
      </c>
      <c r="G362" s="44" t="s">
        <v>505</v>
      </c>
      <c r="H362" s="178" t="s">
        <v>41</v>
      </c>
      <c r="I362" s="47">
        <v>324</v>
      </c>
    </row>
    <row r="363" spans="1:9" ht="44.25" hidden="1" customHeight="1" x14ac:dyDescent="0.2">
      <c r="A363" s="3">
        <v>362</v>
      </c>
      <c r="B363" s="47">
        <v>7203</v>
      </c>
      <c r="C363" s="46" t="s">
        <v>523</v>
      </c>
      <c r="D363" s="44" t="s">
        <v>39</v>
      </c>
      <c r="E363" s="47">
        <v>40175302</v>
      </c>
      <c r="F363" s="565">
        <v>55000</v>
      </c>
      <c r="G363" s="44" t="s">
        <v>505</v>
      </c>
      <c r="H363" s="178" t="s">
        <v>41</v>
      </c>
      <c r="I363" s="47">
        <v>324</v>
      </c>
    </row>
    <row r="364" spans="1:9" ht="44.25" hidden="1" customHeight="1" x14ac:dyDescent="0.2">
      <c r="A364" s="3">
        <v>363</v>
      </c>
      <c r="B364" s="47">
        <v>7203</v>
      </c>
      <c r="C364" s="46" t="s">
        <v>524</v>
      </c>
      <c r="D364" s="44" t="s">
        <v>39</v>
      </c>
      <c r="E364" s="47">
        <v>30151703</v>
      </c>
      <c r="F364" s="565">
        <v>37200</v>
      </c>
      <c r="G364" s="44" t="s">
        <v>505</v>
      </c>
      <c r="H364" s="178" t="s">
        <v>41</v>
      </c>
      <c r="I364" s="47">
        <v>324</v>
      </c>
    </row>
    <row r="365" spans="1:9" ht="44.25" hidden="1" customHeight="1" x14ac:dyDescent="0.2">
      <c r="A365" s="3">
        <v>364</v>
      </c>
      <c r="B365" s="47">
        <v>7203</v>
      </c>
      <c r="C365" s="46" t="s">
        <v>525</v>
      </c>
      <c r="D365" s="44" t="s">
        <v>39</v>
      </c>
      <c r="E365" s="47">
        <v>30151703</v>
      </c>
      <c r="F365" s="565">
        <v>88400</v>
      </c>
      <c r="G365" s="44" t="s">
        <v>505</v>
      </c>
      <c r="H365" s="178" t="s">
        <v>41</v>
      </c>
      <c r="I365" s="47">
        <v>324</v>
      </c>
    </row>
    <row r="366" spans="1:9" ht="44.25" hidden="1" customHeight="1" x14ac:dyDescent="0.2">
      <c r="A366" s="3">
        <v>365</v>
      </c>
      <c r="B366" s="47">
        <v>7203</v>
      </c>
      <c r="C366" s="46" t="s">
        <v>526</v>
      </c>
      <c r="D366" s="44" t="s">
        <v>39</v>
      </c>
      <c r="E366" s="47">
        <v>40141622</v>
      </c>
      <c r="F366" s="565">
        <v>29000</v>
      </c>
      <c r="G366" s="44" t="s">
        <v>505</v>
      </c>
      <c r="H366" s="178" t="s">
        <v>41</v>
      </c>
      <c r="I366" s="47">
        <v>324</v>
      </c>
    </row>
    <row r="367" spans="1:9" ht="44.25" hidden="1" customHeight="1" x14ac:dyDescent="0.2">
      <c r="A367" s="3">
        <v>366</v>
      </c>
      <c r="B367" s="47">
        <v>7203</v>
      </c>
      <c r="C367" s="46" t="s">
        <v>527</v>
      </c>
      <c r="D367" s="44" t="s">
        <v>39</v>
      </c>
      <c r="E367" s="47">
        <v>40141622</v>
      </c>
      <c r="F367" s="565">
        <v>30000</v>
      </c>
      <c r="G367" s="44" t="s">
        <v>505</v>
      </c>
      <c r="H367" s="178" t="s">
        <v>41</v>
      </c>
      <c r="I367" s="47">
        <v>324</v>
      </c>
    </row>
    <row r="368" spans="1:9" ht="44.25" hidden="1" customHeight="1" x14ac:dyDescent="0.2">
      <c r="A368" s="3">
        <v>367</v>
      </c>
      <c r="B368" s="47">
        <v>7203</v>
      </c>
      <c r="C368" s="46" t="s">
        <v>528</v>
      </c>
      <c r="D368" s="44" t="s">
        <v>39</v>
      </c>
      <c r="E368" s="47">
        <v>40141622</v>
      </c>
      <c r="F368" s="565">
        <v>14700</v>
      </c>
      <c r="G368" s="44" t="s">
        <v>505</v>
      </c>
      <c r="H368" s="178" t="s">
        <v>41</v>
      </c>
      <c r="I368" s="47">
        <v>324</v>
      </c>
    </row>
    <row r="369" spans="1:9" ht="44.25" hidden="1" customHeight="1" x14ac:dyDescent="0.2">
      <c r="A369" s="3">
        <v>368</v>
      </c>
      <c r="B369" s="47">
        <v>7203</v>
      </c>
      <c r="C369" s="46" t="s">
        <v>529</v>
      </c>
      <c r="D369" s="44" t="s">
        <v>39</v>
      </c>
      <c r="E369" s="47">
        <v>40141630</v>
      </c>
      <c r="F369" s="565">
        <v>16800</v>
      </c>
      <c r="G369" s="44" t="s">
        <v>505</v>
      </c>
      <c r="H369" s="178" t="s">
        <v>41</v>
      </c>
      <c r="I369" s="47">
        <v>324</v>
      </c>
    </row>
    <row r="370" spans="1:9" ht="44.25" hidden="1" customHeight="1" x14ac:dyDescent="0.2">
      <c r="A370" s="3">
        <v>369</v>
      </c>
      <c r="B370" s="47">
        <v>7203</v>
      </c>
      <c r="C370" s="46" t="s">
        <v>530</v>
      </c>
      <c r="D370" s="44" t="s">
        <v>39</v>
      </c>
      <c r="E370" s="47">
        <v>40141630</v>
      </c>
      <c r="F370" s="565">
        <v>14100</v>
      </c>
      <c r="G370" s="44" t="s">
        <v>505</v>
      </c>
      <c r="H370" s="178" t="s">
        <v>41</v>
      </c>
      <c r="I370" s="47">
        <v>324</v>
      </c>
    </row>
    <row r="371" spans="1:9" ht="44.25" hidden="1" customHeight="1" x14ac:dyDescent="0.2">
      <c r="A371" s="3">
        <v>370</v>
      </c>
      <c r="B371" s="47">
        <v>7203</v>
      </c>
      <c r="C371" s="46" t="s">
        <v>531</v>
      </c>
      <c r="D371" s="44" t="s">
        <v>39</v>
      </c>
      <c r="E371" s="47">
        <v>30161602</v>
      </c>
      <c r="F371" s="565">
        <v>900000</v>
      </c>
      <c r="G371" s="44" t="s">
        <v>505</v>
      </c>
      <c r="H371" s="178" t="s">
        <v>41</v>
      </c>
      <c r="I371" s="47">
        <v>324</v>
      </c>
    </row>
    <row r="372" spans="1:9" ht="44.25" hidden="1" customHeight="1" x14ac:dyDescent="0.2">
      <c r="A372" s="3">
        <v>371</v>
      </c>
      <c r="B372" s="47">
        <v>7203</v>
      </c>
      <c r="C372" s="46" t="s">
        <v>532</v>
      </c>
      <c r="D372" s="44" t="s">
        <v>39</v>
      </c>
      <c r="E372" s="47">
        <v>30161602</v>
      </c>
      <c r="F372" s="565">
        <v>630000</v>
      </c>
      <c r="G372" s="44" t="s">
        <v>505</v>
      </c>
      <c r="H372" s="178" t="s">
        <v>41</v>
      </c>
      <c r="I372" s="47">
        <v>324</v>
      </c>
    </row>
    <row r="373" spans="1:9" ht="44.25" hidden="1" customHeight="1" x14ac:dyDescent="0.2">
      <c r="A373" s="3">
        <v>372</v>
      </c>
      <c r="B373" s="47">
        <v>7203</v>
      </c>
      <c r="C373" s="46" t="s">
        <v>533</v>
      </c>
      <c r="D373" s="44" t="s">
        <v>39</v>
      </c>
      <c r="E373" s="47">
        <v>30161602</v>
      </c>
      <c r="F373" s="565">
        <v>700000</v>
      </c>
      <c r="G373" s="44" t="s">
        <v>505</v>
      </c>
      <c r="H373" s="178" t="s">
        <v>41</v>
      </c>
      <c r="I373" s="47">
        <v>324</v>
      </c>
    </row>
    <row r="374" spans="1:9" ht="44.25" hidden="1" customHeight="1" x14ac:dyDescent="0.2">
      <c r="A374" s="3">
        <v>373</v>
      </c>
      <c r="B374" s="47">
        <v>7203</v>
      </c>
      <c r="C374" s="46" t="s">
        <v>534</v>
      </c>
      <c r="D374" s="44" t="s">
        <v>39</v>
      </c>
      <c r="E374" s="47">
        <v>40172808</v>
      </c>
      <c r="F374" s="565">
        <v>49000</v>
      </c>
      <c r="G374" s="44" t="s">
        <v>505</v>
      </c>
      <c r="H374" s="178" t="s">
        <v>41</v>
      </c>
      <c r="I374" s="47">
        <v>324</v>
      </c>
    </row>
    <row r="375" spans="1:9" ht="44.25" hidden="1" customHeight="1" x14ac:dyDescent="0.2">
      <c r="A375" s="3">
        <v>374</v>
      </c>
      <c r="B375" s="47">
        <v>7203</v>
      </c>
      <c r="C375" s="46" t="s">
        <v>535</v>
      </c>
      <c r="D375" s="44" t="s">
        <v>39</v>
      </c>
      <c r="E375" s="47">
        <v>40172808</v>
      </c>
      <c r="F375" s="565">
        <v>5500</v>
      </c>
      <c r="G375" s="44" t="s">
        <v>505</v>
      </c>
      <c r="H375" s="178" t="s">
        <v>41</v>
      </c>
      <c r="I375" s="47">
        <v>324</v>
      </c>
    </row>
    <row r="376" spans="1:9" ht="44.25" hidden="1" customHeight="1" x14ac:dyDescent="0.2">
      <c r="A376" s="3">
        <v>375</v>
      </c>
      <c r="B376" s="47">
        <v>7203</v>
      </c>
      <c r="C376" s="46" t="s">
        <v>536</v>
      </c>
      <c r="D376" s="44" t="s">
        <v>39</v>
      </c>
      <c r="E376" s="47">
        <v>40172808</v>
      </c>
      <c r="F376" s="565">
        <v>5250</v>
      </c>
      <c r="G376" s="44" t="s">
        <v>505</v>
      </c>
      <c r="H376" s="178" t="s">
        <v>41</v>
      </c>
      <c r="I376" s="47">
        <v>324</v>
      </c>
    </row>
    <row r="377" spans="1:9" ht="44.25" hidden="1" customHeight="1" x14ac:dyDescent="0.2">
      <c r="A377" s="3">
        <v>376</v>
      </c>
      <c r="B377" s="47">
        <v>7203</v>
      </c>
      <c r="C377" s="46" t="s">
        <v>537</v>
      </c>
      <c r="D377" s="44" t="s">
        <v>39</v>
      </c>
      <c r="E377" s="47">
        <v>40172808</v>
      </c>
      <c r="F377" s="565">
        <v>39000</v>
      </c>
      <c r="G377" s="44" t="s">
        <v>505</v>
      </c>
      <c r="H377" s="178" t="s">
        <v>41</v>
      </c>
      <c r="I377" s="47">
        <v>324</v>
      </c>
    </row>
    <row r="378" spans="1:9" ht="44.25" hidden="1" customHeight="1" x14ac:dyDescent="0.2">
      <c r="A378" s="3">
        <v>377</v>
      </c>
      <c r="B378" s="47">
        <v>7203</v>
      </c>
      <c r="C378" s="46" t="s">
        <v>538</v>
      </c>
      <c r="D378" s="44" t="s">
        <v>39</v>
      </c>
      <c r="E378" s="47">
        <v>40172808</v>
      </c>
      <c r="F378" s="565">
        <v>9500</v>
      </c>
      <c r="G378" s="44" t="s">
        <v>505</v>
      </c>
      <c r="H378" s="178" t="s">
        <v>41</v>
      </c>
      <c r="I378" s="47">
        <v>324</v>
      </c>
    </row>
    <row r="379" spans="1:9" ht="44.25" hidden="1" customHeight="1" x14ac:dyDescent="0.2">
      <c r="A379" s="3">
        <v>378</v>
      </c>
      <c r="B379" s="47">
        <v>7203</v>
      </c>
      <c r="C379" s="46" t="s">
        <v>539</v>
      </c>
      <c r="D379" s="44" t="s">
        <v>39</v>
      </c>
      <c r="E379" s="47">
        <v>40172808</v>
      </c>
      <c r="F379" s="565">
        <v>4500</v>
      </c>
      <c r="G379" s="44" t="s">
        <v>505</v>
      </c>
      <c r="H379" s="178" t="s">
        <v>41</v>
      </c>
      <c r="I379" s="47">
        <v>324</v>
      </c>
    </row>
    <row r="380" spans="1:9" ht="44.25" hidden="1" customHeight="1" x14ac:dyDescent="0.2">
      <c r="A380" s="3">
        <v>379</v>
      </c>
      <c r="B380" s="47">
        <v>7203</v>
      </c>
      <c r="C380" s="46" t="s">
        <v>540</v>
      </c>
      <c r="D380" s="44" t="s">
        <v>39</v>
      </c>
      <c r="E380" s="47">
        <v>40172808</v>
      </c>
      <c r="F380" s="565">
        <v>16500</v>
      </c>
      <c r="G380" s="44" t="s">
        <v>505</v>
      </c>
      <c r="H380" s="178" t="s">
        <v>41</v>
      </c>
      <c r="I380" s="47">
        <v>324</v>
      </c>
    </row>
    <row r="381" spans="1:9" ht="44.25" hidden="1" customHeight="1" x14ac:dyDescent="0.2">
      <c r="A381" s="3">
        <v>380</v>
      </c>
      <c r="B381" s="47">
        <v>7203</v>
      </c>
      <c r="C381" s="46" t="s">
        <v>541</v>
      </c>
      <c r="D381" s="44" t="s">
        <v>39</v>
      </c>
      <c r="E381" s="47">
        <v>40172808</v>
      </c>
      <c r="F381" s="565">
        <v>12750</v>
      </c>
      <c r="G381" s="44" t="s">
        <v>505</v>
      </c>
      <c r="H381" s="178" t="s">
        <v>41</v>
      </c>
      <c r="I381" s="47">
        <v>324</v>
      </c>
    </row>
    <row r="382" spans="1:9" ht="44.25" hidden="1" customHeight="1" x14ac:dyDescent="0.2">
      <c r="A382" s="3">
        <v>381</v>
      </c>
      <c r="B382" s="47">
        <v>7203</v>
      </c>
      <c r="C382" s="46" t="s">
        <v>542</v>
      </c>
      <c r="D382" s="44" t="s">
        <v>39</v>
      </c>
      <c r="E382" s="47">
        <v>40172808</v>
      </c>
      <c r="F382" s="565">
        <v>5700</v>
      </c>
      <c r="G382" s="44" t="s">
        <v>505</v>
      </c>
      <c r="H382" s="178" t="s">
        <v>41</v>
      </c>
      <c r="I382" s="47">
        <v>324</v>
      </c>
    </row>
    <row r="383" spans="1:9" ht="44.25" hidden="1" customHeight="1" x14ac:dyDescent="0.2">
      <c r="A383" s="3">
        <v>382</v>
      </c>
      <c r="B383" s="47">
        <v>7203</v>
      </c>
      <c r="C383" s="46" t="s">
        <v>543</v>
      </c>
      <c r="D383" s="44" t="s">
        <v>39</v>
      </c>
      <c r="E383" s="47">
        <v>40172808</v>
      </c>
      <c r="F383" s="565">
        <v>3150</v>
      </c>
      <c r="G383" s="44" t="s">
        <v>505</v>
      </c>
      <c r="H383" s="178" t="s">
        <v>41</v>
      </c>
      <c r="I383" s="47">
        <v>324</v>
      </c>
    </row>
    <row r="384" spans="1:9" ht="44.25" hidden="1" customHeight="1" x14ac:dyDescent="0.2">
      <c r="A384" s="3">
        <v>383</v>
      </c>
      <c r="B384" s="47">
        <v>7203</v>
      </c>
      <c r="C384" s="46" t="s">
        <v>544</v>
      </c>
      <c r="D384" s="44" t="s">
        <v>39</v>
      </c>
      <c r="E384" s="47">
        <v>40172808</v>
      </c>
      <c r="F384" s="565">
        <v>33000</v>
      </c>
      <c r="G384" s="44" t="s">
        <v>505</v>
      </c>
      <c r="H384" s="178" t="s">
        <v>41</v>
      </c>
      <c r="I384" s="47">
        <v>324</v>
      </c>
    </row>
    <row r="385" spans="1:9" ht="44.25" hidden="1" customHeight="1" x14ac:dyDescent="0.2">
      <c r="A385" s="3">
        <v>384</v>
      </c>
      <c r="B385" s="47">
        <v>7203</v>
      </c>
      <c r="C385" s="46" t="s">
        <v>545</v>
      </c>
      <c r="D385" s="44" t="s">
        <v>39</v>
      </c>
      <c r="E385" s="47">
        <v>40172808</v>
      </c>
      <c r="F385" s="565">
        <v>28500</v>
      </c>
      <c r="G385" s="44" t="s">
        <v>505</v>
      </c>
      <c r="H385" s="178" t="s">
        <v>41</v>
      </c>
      <c r="I385" s="47">
        <v>324</v>
      </c>
    </row>
    <row r="386" spans="1:9" ht="44.25" hidden="1" customHeight="1" x14ac:dyDescent="0.2">
      <c r="A386" s="3">
        <v>385</v>
      </c>
      <c r="B386" s="47">
        <v>7203</v>
      </c>
      <c r="C386" s="46" t="s">
        <v>546</v>
      </c>
      <c r="D386" s="44" t="s">
        <v>39</v>
      </c>
      <c r="E386" s="47">
        <v>40172808</v>
      </c>
      <c r="F386" s="565">
        <v>24000</v>
      </c>
      <c r="G386" s="44" t="s">
        <v>505</v>
      </c>
      <c r="H386" s="178" t="s">
        <v>41</v>
      </c>
      <c r="I386" s="47">
        <v>324</v>
      </c>
    </row>
    <row r="387" spans="1:9" ht="44.25" hidden="1" customHeight="1" x14ac:dyDescent="0.2">
      <c r="A387" s="3">
        <v>386</v>
      </c>
      <c r="B387" s="47">
        <v>7203</v>
      </c>
      <c r="C387" s="46" t="s">
        <v>547</v>
      </c>
      <c r="D387" s="44" t="s">
        <v>39</v>
      </c>
      <c r="E387" s="47">
        <v>40172808</v>
      </c>
      <c r="F387" s="565">
        <v>24000</v>
      </c>
      <c r="G387" s="44" t="s">
        <v>505</v>
      </c>
      <c r="H387" s="178" t="s">
        <v>41</v>
      </c>
      <c r="I387" s="47">
        <v>324</v>
      </c>
    </row>
    <row r="388" spans="1:9" ht="44.25" hidden="1" customHeight="1" x14ac:dyDescent="0.2">
      <c r="A388" s="3">
        <v>387</v>
      </c>
      <c r="B388" s="47">
        <v>7203</v>
      </c>
      <c r="C388" s="46" t="s">
        <v>548</v>
      </c>
      <c r="D388" s="44" t="s">
        <v>39</v>
      </c>
      <c r="E388" s="47">
        <v>40172808</v>
      </c>
      <c r="F388" s="565">
        <v>9150</v>
      </c>
      <c r="G388" s="44" t="s">
        <v>505</v>
      </c>
      <c r="H388" s="178" t="s">
        <v>41</v>
      </c>
      <c r="I388" s="47">
        <v>324</v>
      </c>
    </row>
    <row r="389" spans="1:9" ht="44.25" hidden="1" customHeight="1" x14ac:dyDescent="0.2">
      <c r="A389" s="3">
        <v>388</v>
      </c>
      <c r="B389" s="47">
        <v>7203</v>
      </c>
      <c r="C389" s="46" t="s">
        <v>549</v>
      </c>
      <c r="D389" s="44" t="s">
        <v>39</v>
      </c>
      <c r="E389" s="47">
        <v>40172808</v>
      </c>
      <c r="F389" s="565">
        <v>6150</v>
      </c>
      <c r="G389" s="44" t="s">
        <v>505</v>
      </c>
      <c r="H389" s="178" t="s">
        <v>41</v>
      </c>
      <c r="I389" s="47">
        <v>324</v>
      </c>
    </row>
    <row r="390" spans="1:9" ht="44.25" hidden="1" customHeight="1" x14ac:dyDescent="0.2">
      <c r="A390" s="3">
        <v>389</v>
      </c>
      <c r="B390" s="192">
        <v>7203</v>
      </c>
      <c r="C390" s="674" t="s">
        <v>550</v>
      </c>
      <c r="D390" s="707" t="s">
        <v>39</v>
      </c>
      <c r="E390" s="192">
        <v>40172808</v>
      </c>
      <c r="F390" s="706">
        <v>11000</v>
      </c>
      <c r="G390" s="707" t="s">
        <v>505</v>
      </c>
      <c r="H390" s="286" t="s">
        <v>41</v>
      </c>
      <c r="I390" s="192">
        <v>324</v>
      </c>
    </row>
    <row r="391" spans="1:9" ht="44.25" hidden="1" customHeight="1" x14ac:dyDescent="0.2">
      <c r="A391" s="3">
        <v>390</v>
      </c>
      <c r="B391" s="192">
        <v>7203</v>
      </c>
      <c r="C391" s="674" t="s">
        <v>551</v>
      </c>
      <c r="D391" s="707" t="s">
        <v>39</v>
      </c>
      <c r="E391" s="192">
        <v>40172808</v>
      </c>
      <c r="F391" s="706">
        <v>12500</v>
      </c>
      <c r="G391" s="707" t="s">
        <v>505</v>
      </c>
      <c r="H391" s="286" t="s">
        <v>41</v>
      </c>
      <c r="I391" s="192">
        <v>324</v>
      </c>
    </row>
    <row r="392" spans="1:9" ht="44.25" hidden="1" customHeight="1" x14ac:dyDescent="0.2">
      <c r="A392" s="3">
        <v>391</v>
      </c>
      <c r="B392" s="192">
        <v>7203</v>
      </c>
      <c r="C392" s="674" t="s">
        <v>552</v>
      </c>
      <c r="D392" s="707" t="s">
        <v>39</v>
      </c>
      <c r="E392" s="192">
        <v>40172808</v>
      </c>
      <c r="F392" s="706">
        <v>24000</v>
      </c>
      <c r="G392" s="707" t="s">
        <v>505</v>
      </c>
      <c r="H392" s="286" t="s">
        <v>41</v>
      </c>
      <c r="I392" s="192">
        <v>324</v>
      </c>
    </row>
    <row r="393" spans="1:9" ht="44.25" hidden="1" customHeight="1" x14ac:dyDescent="0.2">
      <c r="A393" s="3">
        <v>392</v>
      </c>
      <c r="B393" s="192">
        <v>7203</v>
      </c>
      <c r="C393" s="674" t="s">
        <v>553</v>
      </c>
      <c r="D393" s="707" t="s">
        <v>39</v>
      </c>
      <c r="E393" s="192">
        <v>40172808</v>
      </c>
      <c r="F393" s="706">
        <v>31000</v>
      </c>
      <c r="G393" s="707" t="s">
        <v>505</v>
      </c>
      <c r="H393" s="286" t="s">
        <v>41</v>
      </c>
      <c r="I393" s="192">
        <v>324</v>
      </c>
    </row>
    <row r="394" spans="1:9" ht="44.25" hidden="1" customHeight="1" x14ac:dyDescent="0.2">
      <c r="A394" s="3">
        <v>393</v>
      </c>
      <c r="B394" s="192">
        <v>7203</v>
      </c>
      <c r="C394" s="674" t="s">
        <v>554</v>
      </c>
      <c r="D394" s="707" t="s">
        <v>39</v>
      </c>
      <c r="E394" s="192">
        <v>40172808</v>
      </c>
      <c r="F394" s="706">
        <v>47500</v>
      </c>
      <c r="G394" s="707" t="s">
        <v>505</v>
      </c>
      <c r="H394" s="286" t="s">
        <v>41</v>
      </c>
      <c r="I394" s="192">
        <v>324</v>
      </c>
    </row>
    <row r="395" spans="1:9" ht="44.25" hidden="1" customHeight="1" x14ac:dyDescent="0.2">
      <c r="A395" s="3">
        <v>394</v>
      </c>
      <c r="B395" s="192">
        <v>7203</v>
      </c>
      <c r="C395" s="674" t="s">
        <v>555</v>
      </c>
      <c r="D395" s="707" t="s">
        <v>39</v>
      </c>
      <c r="E395" s="192">
        <v>40172808</v>
      </c>
      <c r="F395" s="706">
        <v>55000</v>
      </c>
      <c r="G395" s="707" t="s">
        <v>505</v>
      </c>
      <c r="H395" s="286" t="s">
        <v>41</v>
      </c>
      <c r="I395" s="192">
        <v>324</v>
      </c>
    </row>
    <row r="396" spans="1:9" ht="44.25" hidden="1" customHeight="1" x14ac:dyDescent="0.2">
      <c r="A396" s="3">
        <v>395</v>
      </c>
      <c r="B396" s="192">
        <v>7203</v>
      </c>
      <c r="C396" s="674" t="s">
        <v>556</v>
      </c>
      <c r="D396" s="707" t="s">
        <v>39</v>
      </c>
      <c r="E396" s="192">
        <v>30181698</v>
      </c>
      <c r="F396" s="706">
        <v>34500</v>
      </c>
      <c r="G396" s="707" t="s">
        <v>505</v>
      </c>
      <c r="H396" s="286" t="s">
        <v>41</v>
      </c>
      <c r="I396" s="192">
        <v>324</v>
      </c>
    </row>
    <row r="397" spans="1:9" ht="44.25" hidden="1" customHeight="1" x14ac:dyDescent="0.2">
      <c r="A397" s="3">
        <v>396</v>
      </c>
      <c r="B397" s="192">
        <v>7203</v>
      </c>
      <c r="C397" s="674" t="s">
        <v>557</v>
      </c>
      <c r="D397" s="707" t="s">
        <v>39</v>
      </c>
      <c r="E397" s="192">
        <v>30181605</v>
      </c>
      <c r="F397" s="706">
        <v>17000</v>
      </c>
      <c r="G397" s="707" t="s">
        <v>505</v>
      </c>
      <c r="H397" s="286" t="s">
        <v>41</v>
      </c>
      <c r="I397" s="192">
        <v>324</v>
      </c>
    </row>
    <row r="398" spans="1:9" ht="44.25" hidden="1" customHeight="1" x14ac:dyDescent="0.2">
      <c r="A398" s="3">
        <v>397</v>
      </c>
      <c r="B398" s="192">
        <v>7203</v>
      </c>
      <c r="C398" s="674" t="s">
        <v>558</v>
      </c>
      <c r="D398" s="707" t="s">
        <v>39</v>
      </c>
      <c r="E398" s="192">
        <v>30181605</v>
      </c>
      <c r="F398" s="706">
        <v>12500</v>
      </c>
      <c r="G398" s="707" t="s">
        <v>505</v>
      </c>
      <c r="H398" s="286" t="s">
        <v>41</v>
      </c>
      <c r="I398" s="192">
        <v>324</v>
      </c>
    </row>
    <row r="399" spans="1:9" ht="44.25" hidden="1" customHeight="1" x14ac:dyDescent="0.2">
      <c r="A399" s="3">
        <v>398</v>
      </c>
      <c r="B399" s="192">
        <v>7203</v>
      </c>
      <c r="C399" s="674" t="s">
        <v>559</v>
      </c>
      <c r="D399" s="707" t="s">
        <v>39</v>
      </c>
      <c r="E399" s="192">
        <v>30181605</v>
      </c>
      <c r="F399" s="706">
        <v>4000</v>
      </c>
      <c r="G399" s="707" t="s">
        <v>505</v>
      </c>
      <c r="H399" s="286" t="s">
        <v>41</v>
      </c>
      <c r="I399" s="192">
        <v>324</v>
      </c>
    </row>
    <row r="400" spans="1:9" ht="44.25" hidden="1" customHeight="1" x14ac:dyDescent="0.2">
      <c r="A400" s="3">
        <v>399</v>
      </c>
      <c r="B400" s="192">
        <v>7203</v>
      </c>
      <c r="C400" s="674" t="s">
        <v>560</v>
      </c>
      <c r="D400" s="707" t="s">
        <v>39</v>
      </c>
      <c r="E400" s="192">
        <v>30181605</v>
      </c>
      <c r="F400" s="706">
        <v>20000</v>
      </c>
      <c r="G400" s="707" t="s">
        <v>505</v>
      </c>
      <c r="H400" s="286" t="s">
        <v>41</v>
      </c>
      <c r="I400" s="192">
        <v>324</v>
      </c>
    </row>
    <row r="401" spans="1:9" ht="44.25" hidden="1" customHeight="1" x14ac:dyDescent="0.2">
      <c r="A401" s="3">
        <v>400</v>
      </c>
      <c r="B401" s="192">
        <v>7203</v>
      </c>
      <c r="C401" s="674" t="s">
        <v>561</v>
      </c>
      <c r="D401" s="707" t="s">
        <v>39</v>
      </c>
      <c r="E401" s="192">
        <v>27112838</v>
      </c>
      <c r="F401" s="706">
        <v>30000</v>
      </c>
      <c r="G401" s="707" t="s">
        <v>505</v>
      </c>
      <c r="H401" s="286" t="s">
        <v>41</v>
      </c>
      <c r="I401" s="192">
        <v>324</v>
      </c>
    </row>
    <row r="402" spans="1:9" ht="44.25" hidden="1" customHeight="1" x14ac:dyDescent="0.2">
      <c r="A402" s="3">
        <v>401</v>
      </c>
      <c r="B402" s="192">
        <v>7203</v>
      </c>
      <c r="C402" s="674" t="s">
        <v>562</v>
      </c>
      <c r="D402" s="707" t="s">
        <v>39</v>
      </c>
      <c r="E402" s="192">
        <v>27112838</v>
      </c>
      <c r="F402" s="706">
        <v>130000</v>
      </c>
      <c r="G402" s="707" t="s">
        <v>505</v>
      </c>
      <c r="H402" s="286" t="s">
        <v>41</v>
      </c>
      <c r="I402" s="192">
        <v>324</v>
      </c>
    </row>
    <row r="403" spans="1:9" ht="44.25" hidden="1" customHeight="1" x14ac:dyDescent="0.2">
      <c r="A403" s="3">
        <v>402</v>
      </c>
      <c r="B403" s="192">
        <v>7203</v>
      </c>
      <c r="C403" s="674" t="s">
        <v>563</v>
      </c>
      <c r="D403" s="707" t="s">
        <v>39</v>
      </c>
      <c r="E403" s="192">
        <v>27112838</v>
      </c>
      <c r="F403" s="706">
        <v>50000</v>
      </c>
      <c r="G403" s="707" t="s">
        <v>505</v>
      </c>
      <c r="H403" s="286" t="s">
        <v>41</v>
      </c>
      <c r="I403" s="192">
        <v>324</v>
      </c>
    </row>
    <row r="404" spans="1:9" ht="44.25" hidden="1" customHeight="1" x14ac:dyDescent="0.2">
      <c r="A404" s="3">
        <v>403</v>
      </c>
      <c r="B404" s="192">
        <v>7203</v>
      </c>
      <c r="C404" s="674" t="s">
        <v>564</v>
      </c>
      <c r="D404" s="707" t="s">
        <v>39</v>
      </c>
      <c r="E404" s="192">
        <v>30152003</v>
      </c>
      <c r="F404" s="706">
        <v>246000</v>
      </c>
      <c r="G404" s="707" t="s">
        <v>505</v>
      </c>
      <c r="H404" s="286" t="s">
        <v>41</v>
      </c>
      <c r="I404" s="192">
        <v>324</v>
      </c>
    </row>
    <row r="405" spans="1:9" ht="44.25" hidden="1" customHeight="1" x14ac:dyDescent="0.2">
      <c r="A405" s="3">
        <v>404</v>
      </c>
      <c r="B405" s="192">
        <v>7203</v>
      </c>
      <c r="C405" s="674" t="s">
        <v>565</v>
      </c>
      <c r="D405" s="707" t="s">
        <v>39</v>
      </c>
      <c r="E405" s="192">
        <v>30152003</v>
      </c>
      <c r="F405" s="706">
        <v>270000</v>
      </c>
      <c r="G405" s="707" t="s">
        <v>505</v>
      </c>
      <c r="H405" s="286" t="s">
        <v>41</v>
      </c>
      <c r="I405" s="192">
        <v>324</v>
      </c>
    </row>
    <row r="406" spans="1:9" ht="44.25" hidden="1" customHeight="1" x14ac:dyDescent="0.2">
      <c r="A406" s="3">
        <v>405</v>
      </c>
      <c r="B406" s="192">
        <v>7203</v>
      </c>
      <c r="C406" s="674" t="s">
        <v>566</v>
      </c>
      <c r="D406" s="707" t="s">
        <v>39</v>
      </c>
      <c r="E406" s="192">
        <v>30152003</v>
      </c>
      <c r="F406" s="706">
        <v>42150</v>
      </c>
      <c r="G406" s="707" t="s">
        <v>505</v>
      </c>
      <c r="H406" s="286" t="s">
        <v>41</v>
      </c>
      <c r="I406" s="192">
        <v>324</v>
      </c>
    </row>
    <row r="407" spans="1:9" ht="44.25" hidden="1" customHeight="1" x14ac:dyDescent="0.2">
      <c r="A407" s="3">
        <v>406</v>
      </c>
      <c r="B407" s="192">
        <v>7203</v>
      </c>
      <c r="C407" s="674" t="s">
        <v>567</v>
      </c>
      <c r="D407" s="707" t="s">
        <v>39</v>
      </c>
      <c r="E407" s="192">
        <v>30181505</v>
      </c>
      <c r="F407" s="706">
        <v>490000</v>
      </c>
      <c r="G407" s="707" t="s">
        <v>505</v>
      </c>
      <c r="H407" s="286" t="s">
        <v>41</v>
      </c>
      <c r="I407" s="192">
        <v>324</v>
      </c>
    </row>
    <row r="408" spans="1:9" ht="44.25" hidden="1" customHeight="1" x14ac:dyDescent="0.2">
      <c r="A408" s="3">
        <v>407</v>
      </c>
      <c r="B408" s="192">
        <v>7203</v>
      </c>
      <c r="C408" s="674" t="s">
        <v>568</v>
      </c>
      <c r="D408" s="707" t="s">
        <v>39</v>
      </c>
      <c r="E408" s="192">
        <v>30181603</v>
      </c>
      <c r="F408" s="706">
        <v>140000</v>
      </c>
      <c r="G408" s="707" t="s">
        <v>505</v>
      </c>
      <c r="H408" s="286" t="s">
        <v>41</v>
      </c>
      <c r="I408" s="192">
        <v>324</v>
      </c>
    </row>
    <row r="409" spans="1:9" ht="44.25" hidden="1" customHeight="1" x14ac:dyDescent="0.2">
      <c r="A409" s="3">
        <v>408</v>
      </c>
      <c r="B409" s="192">
        <v>7203</v>
      </c>
      <c r="C409" s="674" t="s">
        <v>569</v>
      </c>
      <c r="D409" s="707" t="s">
        <v>39</v>
      </c>
      <c r="E409" s="192">
        <v>30181505</v>
      </c>
      <c r="F409" s="706">
        <v>650000</v>
      </c>
      <c r="G409" s="707" t="s">
        <v>505</v>
      </c>
      <c r="H409" s="286" t="s">
        <v>41</v>
      </c>
      <c r="I409" s="192">
        <v>324</v>
      </c>
    </row>
    <row r="410" spans="1:9" ht="44.25" hidden="1" customHeight="1" x14ac:dyDescent="0.2">
      <c r="A410" s="3">
        <v>409</v>
      </c>
      <c r="B410" s="192">
        <v>7203</v>
      </c>
      <c r="C410" s="674" t="s">
        <v>570</v>
      </c>
      <c r="D410" s="707" t="s">
        <v>39</v>
      </c>
      <c r="E410" s="192">
        <v>40141640</v>
      </c>
      <c r="F410" s="706">
        <v>227970</v>
      </c>
      <c r="G410" s="707" t="s">
        <v>505</v>
      </c>
      <c r="H410" s="286" t="s">
        <v>41</v>
      </c>
      <c r="I410" s="192">
        <v>324</v>
      </c>
    </row>
    <row r="411" spans="1:9" ht="44.25" hidden="1" customHeight="1" x14ac:dyDescent="0.2">
      <c r="A411" s="3">
        <v>410</v>
      </c>
      <c r="B411" s="192">
        <v>7203</v>
      </c>
      <c r="C411" s="674" t="s">
        <v>571</v>
      </c>
      <c r="D411" s="707" t="s">
        <v>39</v>
      </c>
      <c r="E411" s="192">
        <v>30181515</v>
      </c>
      <c r="F411" s="706">
        <v>49000</v>
      </c>
      <c r="G411" s="707" t="s">
        <v>505</v>
      </c>
      <c r="H411" s="286" t="s">
        <v>41</v>
      </c>
      <c r="I411" s="192">
        <v>324</v>
      </c>
    </row>
    <row r="412" spans="1:9" ht="44.25" hidden="1" customHeight="1" x14ac:dyDescent="0.2">
      <c r="A412" s="3">
        <v>411</v>
      </c>
      <c r="B412" s="192">
        <v>7203</v>
      </c>
      <c r="C412" s="674" t="s">
        <v>572</v>
      </c>
      <c r="D412" s="707" t="s">
        <v>39</v>
      </c>
      <c r="E412" s="192">
        <v>30161503</v>
      </c>
      <c r="F412" s="706">
        <v>319500</v>
      </c>
      <c r="G412" s="707" t="s">
        <v>505</v>
      </c>
      <c r="H412" s="286" t="s">
        <v>41</v>
      </c>
      <c r="I412" s="192">
        <v>324</v>
      </c>
    </row>
    <row r="413" spans="1:9" ht="44.25" hidden="1" customHeight="1" x14ac:dyDescent="0.2">
      <c r="A413" s="3">
        <v>412</v>
      </c>
      <c r="B413" s="192">
        <v>7203</v>
      </c>
      <c r="C413" s="674" t="s">
        <v>573</v>
      </c>
      <c r="D413" s="707" t="s">
        <v>39</v>
      </c>
      <c r="E413" s="192">
        <v>30161509</v>
      </c>
      <c r="F413" s="706">
        <v>234500</v>
      </c>
      <c r="G413" s="707" t="s">
        <v>505</v>
      </c>
      <c r="H413" s="286" t="s">
        <v>41</v>
      </c>
      <c r="I413" s="192">
        <v>324</v>
      </c>
    </row>
    <row r="414" spans="1:9" ht="44.25" hidden="1" customHeight="1" x14ac:dyDescent="0.2">
      <c r="A414" s="3">
        <v>413</v>
      </c>
      <c r="B414" s="192">
        <v>7203</v>
      </c>
      <c r="C414" s="674" t="s">
        <v>574</v>
      </c>
      <c r="D414" s="707" t="s">
        <v>39</v>
      </c>
      <c r="E414" s="192">
        <v>30161509</v>
      </c>
      <c r="F414" s="706">
        <v>109950</v>
      </c>
      <c r="G414" s="707" t="s">
        <v>505</v>
      </c>
      <c r="H414" s="286" t="s">
        <v>41</v>
      </c>
      <c r="I414" s="192">
        <v>324</v>
      </c>
    </row>
    <row r="415" spans="1:9" ht="44.25" hidden="1" customHeight="1" x14ac:dyDescent="0.2">
      <c r="A415" s="3">
        <v>414</v>
      </c>
      <c r="B415" s="192">
        <v>7203</v>
      </c>
      <c r="C415" s="674" t="s">
        <v>575</v>
      </c>
      <c r="D415" s="707" t="s">
        <v>39</v>
      </c>
      <c r="E415" s="192">
        <v>30102015</v>
      </c>
      <c r="F415" s="706">
        <v>199300</v>
      </c>
      <c r="G415" s="707" t="s">
        <v>505</v>
      </c>
      <c r="H415" s="286" t="s">
        <v>41</v>
      </c>
      <c r="I415" s="192">
        <v>324</v>
      </c>
    </row>
    <row r="416" spans="1:9" ht="44.25" hidden="1" customHeight="1" x14ac:dyDescent="0.2">
      <c r="A416" s="3">
        <v>415</v>
      </c>
      <c r="B416" s="192">
        <v>7203</v>
      </c>
      <c r="C416" s="674" t="s">
        <v>576</v>
      </c>
      <c r="D416" s="707" t="s">
        <v>39</v>
      </c>
      <c r="E416" s="192">
        <v>30102015</v>
      </c>
      <c r="F416" s="706">
        <v>59900</v>
      </c>
      <c r="G416" s="707" t="s">
        <v>505</v>
      </c>
      <c r="H416" s="286" t="s">
        <v>41</v>
      </c>
      <c r="I416" s="192">
        <v>324</v>
      </c>
    </row>
    <row r="417" spans="1:9" ht="44.25" hidden="1" customHeight="1" x14ac:dyDescent="0.2">
      <c r="A417" s="3">
        <v>416</v>
      </c>
      <c r="B417" s="192">
        <v>7203</v>
      </c>
      <c r="C417" s="674" t="s">
        <v>577</v>
      </c>
      <c r="D417" s="707" t="s">
        <v>39</v>
      </c>
      <c r="E417" s="192">
        <v>30102015</v>
      </c>
      <c r="F417" s="706">
        <v>184000</v>
      </c>
      <c r="G417" s="707" t="s">
        <v>505</v>
      </c>
      <c r="H417" s="286" t="s">
        <v>41</v>
      </c>
      <c r="I417" s="192">
        <v>324</v>
      </c>
    </row>
    <row r="418" spans="1:9" ht="44.25" hidden="1" customHeight="1" x14ac:dyDescent="0.2">
      <c r="A418" s="3">
        <v>417</v>
      </c>
      <c r="B418" s="192">
        <v>7203</v>
      </c>
      <c r="C418" s="674" t="s">
        <v>578</v>
      </c>
      <c r="D418" s="707" t="s">
        <v>39</v>
      </c>
      <c r="E418" s="192">
        <v>30181504</v>
      </c>
      <c r="F418" s="706">
        <v>175000</v>
      </c>
      <c r="G418" s="707" t="s">
        <v>505</v>
      </c>
      <c r="H418" s="286" t="s">
        <v>41</v>
      </c>
      <c r="I418" s="192">
        <v>324</v>
      </c>
    </row>
    <row r="419" spans="1:9" ht="44.25" hidden="1" customHeight="1" x14ac:dyDescent="0.2">
      <c r="A419" s="3">
        <v>418</v>
      </c>
      <c r="B419" s="192">
        <v>7203</v>
      </c>
      <c r="C419" s="674" t="s">
        <v>579</v>
      </c>
      <c r="D419" s="707" t="s">
        <v>39</v>
      </c>
      <c r="E419" s="192">
        <v>27111751</v>
      </c>
      <c r="F419" s="706">
        <v>60000</v>
      </c>
      <c r="G419" s="707" t="s">
        <v>505</v>
      </c>
      <c r="H419" s="286" t="s">
        <v>41</v>
      </c>
      <c r="I419" s="192">
        <v>324</v>
      </c>
    </row>
    <row r="420" spans="1:9" ht="44.25" hidden="1" customHeight="1" x14ac:dyDescent="0.2">
      <c r="A420" s="3">
        <v>419</v>
      </c>
      <c r="B420" s="192">
        <v>7203</v>
      </c>
      <c r="C420" s="674" t="s">
        <v>580</v>
      </c>
      <c r="D420" s="707" t="s">
        <v>39</v>
      </c>
      <c r="E420" s="192">
        <v>27111751</v>
      </c>
      <c r="F420" s="706">
        <v>75000</v>
      </c>
      <c r="G420" s="707" t="s">
        <v>505</v>
      </c>
      <c r="H420" s="286" t="s">
        <v>41</v>
      </c>
      <c r="I420" s="192">
        <v>324</v>
      </c>
    </row>
    <row r="421" spans="1:9" ht="44.25" hidden="1" customHeight="1" x14ac:dyDescent="0.2">
      <c r="A421" s="3">
        <v>420</v>
      </c>
      <c r="B421" s="192">
        <v>7203</v>
      </c>
      <c r="C421" s="674" t="s">
        <v>581</v>
      </c>
      <c r="D421" s="707" t="s">
        <v>39</v>
      </c>
      <c r="E421" s="192">
        <v>27111751</v>
      </c>
      <c r="F421" s="706">
        <v>60000</v>
      </c>
      <c r="G421" s="707" t="s">
        <v>505</v>
      </c>
      <c r="H421" s="286" t="s">
        <v>41</v>
      </c>
      <c r="I421" s="192">
        <v>324</v>
      </c>
    </row>
    <row r="422" spans="1:9" ht="44.25" hidden="1" customHeight="1" x14ac:dyDescent="0.2">
      <c r="A422" s="3">
        <v>421</v>
      </c>
      <c r="B422" s="192">
        <v>7203</v>
      </c>
      <c r="C422" s="674" t="s">
        <v>582</v>
      </c>
      <c r="D422" s="707" t="s">
        <v>39</v>
      </c>
      <c r="E422" s="192">
        <v>27111751</v>
      </c>
      <c r="F422" s="706">
        <v>52500</v>
      </c>
      <c r="G422" s="707" t="s">
        <v>505</v>
      </c>
      <c r="H422" s="286" t="s">
        <v>41</v>
      </c>
      <c r="I422" s="192">
        <v>324</v>
      </c>
    </row>
    <row r="423" spans="1:9" ht="44.25" hidden="1" customHeight="1" x14ac:dyDescent="0.2">
      <c r="A423" s="3">
        <v>422</v>
      </c>
      <c r="B423" s="192">
        <v>7203</v>
      </c>
      <c r="C423" s="674" t="s">
        <v>583</v>
      </c>
      <c r="D423" s="707" t="s">
        <v>39</v>
      </c>
      <c r="E423" s="192">
        <v>27111723</v>
      </c>
      <c r="F423" s="706">
        <v>73000</v>
      </c>
      <c r="G423" s="707" t="s">
        <v>505</v>
      </c>
      <c r="H423" s="286" t="s">
        <v>41</v>
      </c>
      <c r="I423" s="192">
        <v>324</v>
      </c>
    </row>
    <row r="424" spans="1:9" ht="44.25" hidden="1" customHeight="1" x14ac:dyDescent="0.2">
      <c r="A424" s="3">
        <v>423</v>
      </c>
      <c r="B424" s="192">
        <v>7203</v>
      </c>
      <c r="C424" s="674" t="s">
        <v>584</v>
      </c>
      <c r="D424" s="707" t="s">
        <v>39</v>
      </c>
      <c r="E424" s="192">
        <v>27111723</v>
      </c>
      <c r="F424" s="706">
        <v>43700</v>
      </c>
      <c r="G424" s="707" t="s">
        <v>505</v>
      </c>
      <c r="H424" s="286" t="s">
        <v>41</v>
      </c>
      <c r="I424" s="192">
        <v>324</v>
      </c>
    </row>
    <row r="425" spans="1:9" ht="44.25" hidden="1" customHeight="1" x14ac:dyDescent="0.2">
      <c r="A425" s="3">
        <v>424</v>
      </c>
      <c r="B425" s="192">
        <v>7203</v>
      </c>
      <c r="C425" s="674" t="s">
        <v>585</v>
      </c>
      <c r="D425" s="707" t="s">
        <v>39</v>
      </c>
      <c r="E425" s="192">
        <v>27111723</v>
      </c>
      <c r="F425" s="706">
        <v>56050</v>
      </c>
      <c r="G425" s="707" t="s">
        <v>505</v>
      </c>
      <c r="H425" s="286" t="s">
        <v>41</v>
      </c>
      <c r="I425" s="192">
        <v>324</v>
      </c>
    </row>
    <row r="426" spans="1:9" ht="44.25" hidden="1" customHeight="1" x14ac:dyDescent="0.2">
      <c r="A426" s="3">
        <v>425</v>
      </c>
      <c r="B426" s="192">
        <v>7203</v>
      </c>
      <c r="C426" s="674" t="s">
        <v>586</v>
      </c>
      <c r="D426" s="707" t="s">
        <v>39</v>
      </c>
      <c r="E426" s="192">
        <v>27111723</v>
      </c>
      <c r="F426" s="706">
        <v>59000</v>
      </c>
      <c r="G426" s="707" t="s">
        <v>505</v>
      </c>
      <c r="H426" s="286" t="s">
        <v>41</v>
      </c>
      <c r="I426" s="192">
        <v>324</v>
      </c>
    </row>
    <row r="427" spans="1:9" ht="44.25" hidden="1" customHeight="1" x14ac:dyDescent="0.2">
      <c r="A427" s="3">
        <v>426</v>
      </c>
      <c r="B427" s="192">
        <v>7203</v>
      </c>
      <c r="C427" s="674" t="s">
        <v>587</v>
      </c>
      <c r="D427" s="707" t="s">
        <v>39</v>
      </c>
      <c r="E427" s="192">
        <v>27111723</v>
      </c>
      <c r="F427" s="706">
        <v>40500</v>
      </c>
      <c r="G427" s="707" t="s">
        <v>505</v>
      </c>
      <c r="H427" s="286" t="s">
        <v>41</v>
      </c>
      <c r="I427" s="192">
        <v>324</v>
      </c>
    </row>
    <row r="428" spans="1:9" ht="44.25" hidden="1" customHeight="1" x14ac:dyDescent="0.2">
      <c r="A428" s="3">
        <v>427</v>
      </c>
      <c r="B428" s="192">
        <v>7203</v>
      </c>
      <c r="C428" s="674" t="s">
        <v>588</v>
      </c>
      <c r="D428" s="707" t="s">
        <v>39</v>
      </c>
      <c r="E428" s="192">
        <v>27111723</v>
      </c>
      <c r="F428" s="706">
        <v>22000</v>
      </c>
      <c r="G428" s="707" t="s">
        <v>505</v>
      </c>
      <c r="H428" s="286" t="s">
        <v>41</v>
      </c>
      <c r="I428" s="192">
        <v>324</v>
      </c>
    </row>
    <row r="429" spans="1:9" ht="44.25" hidden="1" customHeight="1" x14ac:dyDescent="0.2">
      <c r="A429" s="3">
        <v>428</v>
      </c>
      <c r="B429" s="192">
        <v>7203</v>
      </c>
      <c r="C429" s="674" t="s">
        <v>589</v>
      </c>
      <c r="D429" s="707" t="s">
        <v>39</v>
      </c>
      <c r="E429" s="192">
        <v>30181702</v>
      </c>
      <c r="F429" s="706">
        <v>100000</v>
      </c>
      <c r="G429" s="707" t="s">
        <v>505</v>
      </c>
      <c r="H429" s="286" t="s">
        <v>41</v>
      </c>
      <c r="I429" s="192">
        <v>324</v>
      </c>
    </row>
    <row r="430" spans="1:9" ht="44.25" hidden="1" customHeight="1" x14ac:dyDescent="0.2">
      <c r="A430" s="3">
        <v>429</v>
      </c>
      <c r="B430" s="192">
        <v>7203</v>
      </c>
      <c r="C430" s="674" t="s">
        <v>590</v>
      </c>
      <c r="D430" s="707" t="s">
        <v>39</v>
      </c>
      <c r="E430" s="192">
        <v>30181702</v>
      </c>
      <c r="F430" s="706">
        <v>100000</v>
      </c>
      <c r="G430" s="707" t="s">
        <v>505</v>
      </c>
      <c r="H430" s="286" t="s">
        <v>41</v>
      </c>
      <c r="I430" s="192">
        <v>324</v>
      </c>
    </row>
    <row r="431" spans="1:9" ht="44.25" hidden="1" customHeight="1" x14ac:dyDescent="0.2">
      <c r="A431" s="3">
        <v>430</v>
      </c>
      <c r="B431" s="192">
        <v>7203</v>
      </c>
      <c r="C431" s="674" t="s">
        <v>591</v>
      </c>
      <c r="D431" s="707" t="s">
        <v>39</v>
      </c>
      <c r="E431" s="192">
        <v>30181519</v>
      </c>
      <c r="F431" s="706">
        <v>140000</v>
      </c>
      <c r="G431" s="707" t="s">
        <v>505</v>
      </c>
      <c r="H431" s="286" t="s">
        <v>41</v>
      </c>
      <c r="I431" s="192">
        <v>324</v>
      </c>
    </row>
    <row r="432" spans="1:9" ht="44.25" hidden="1" customHeight="1" x14ac:dyDescent="0.2">
      <c r="A432" s="3">
        <v>431</v>
      </c>
      <c r="B432" s="192">
        <v>7203</v>
      </c>
      <c r="C432" s="674" t="s">
        <v>592</v>
      </c>
      <c r="D432" s="707" t="s">
        <v>39</v>
      </c>
      <c r="E432" s="192">
        <v>40141640</v>
      </c>
      <c r="F432" s="706">
        <v>225000</v>
      </c>
      <c r="G432" s="707" t="s">
        <v>505</v>
      </c>
      <c r="H432" s="286" t="s">
        <v>41</v>
      </c>
      <c r="I432" s="192">
        <v>324</v>
      </c>
    </row>
    <row r="433" spans="1:9" ht="44.25" hidden="1" customHeight="1" x14ac:dyDescent="0.2">
      <c r="A433" s="3">
        <v>432</v>
      </c>
      <c r="B433" s="192">
        <v>7203</v>
      </c>
      <c r="C433" s="674" t="s">
        <v>593</v>
      </c>
      <c r="D433" s="707" t="s">
        <v>39</v>
      </c>
      <c r="E433" s="192">
        <v>31161606</v>
      </c>
      <c r="F433" s="706">
        <v>165000</v>
      </c>
      <c r="G433" s="707" t="s">
        <v>505</v>
      </c>
      <c r="H433" s="286" t="s">
        <v>41</v>
      </c>
      <c r="I433" s="192">
        <v>324</v>
      </c>
    </row>
    <row r="434" spans="1:9" ht="44.25" hidden="1" customHeight="1" x14ac:dyDescent="0.2">
      <c r="A434" s="3">
        <v>433</v>
      </c>
      <c r="B434" s="192">
        <v>7203</v>
      </c>
      <c r="C434" s="674" t="s">
        <v>594</v>
      </c>
      <c r="D434" s="707" t="s">
        <v>39</v>
      </c>
      <c r="E434" s="192">
        <v>46171503</v>
      </c>
      <c r="F434" s="706">
        <v>115000</v>
      </c>
      <c r="G434" s="707" t="s">
        <v>505</v>
      </c>
      <c r="H434" s="286" t="s">
        <v>41</v>
      </c>
      <c r="I434" s="192">
        <v>324</v>
      </c>
    </row>
    <row r="435" spans="1:9" ht="44.25" hidden="1" customHeight="1" x14ac:dyDescent="0.2">
      <c r="A435" s="3">
        <v>434</v>
      </c>
      <c r="B435" s="192">
        <v>7203</v>
      </c>
      <c r="C435" s="674" t="s">
        <v>595</v>
      </c>
      <c r="D435" s="707" t="s">
        <v>39</v>
      </c>
      <c r="E435" s="192">
        <v>46171503</v>
      </c>
      <c r="F435" s="706">
        <v>100000</v>
      </c>
      <c r="G435" s="707" t="s">
        <v>505</v>
      </c>
      <c r="H435" s="286" t="s">
        <v>41</v>
      </c>
      <c r="I435" s="192">
        <v>324</v>
      </c>
    </row>
    <row r="436" spans="1:9" ht="44.25" hidden="1" customHeight="1" x14ac:dyDescent="0.2">
      <c r="A436" s="3">
        <v>435</v>
      </c>
      <c r="B436" s="192">
        <v>7203</v>
      </c>
      <c r="C436" s="674" t="s">
        <v>596</v>
      </c>
      <c r="D436" s="707" t="s">
        <v>39</v>
      </c>
      <c r="E436" s="192">
        <v>46171503</v>
      </c>
      <c r="F436" s="706">
        <v>100000</v>
      </c>
      <c r="G436" s="707" t="s">
        <v>597</v>
      </c>
      <c r="H436" s="286" t="s">
        <v>41</v>
      </c>
      <c r="I436" s="192">
        <v>324</v>
      </c>
    </row>
    <row r="437" spans="1:9" ht="44.25" hidden="1" customHeight="1" x14ac:dyDescent="0.2">
      <c r="A437" s="3">
        <v>436</v>
      </c>
      <c r="B437" s="192">
        <v>7203</v>
      </c>
      <c r="C437" s="674" t="s">
        <v>598</v>
      </c>
      <c r="D437" s="707" t="s">
        <v>39</v>
      </c>
      <c r="E437" s="192">
        <v>46171520</v>
      </c>
      <c r="F437" s="706">
        <v>114000</v>
      </c>
      <c r="G437" s="707" t="s">
        <v>505</v>
      </c>
      <c r="H437" s="286" t="s">
        <v>41</v>
      </c>
      <c r="I437" s="192">
        <v>324</v>
      </c>
    </row>
    <row r="438" spans="1:9" ht="44.25" hidden="1" customHeight="1" x14ac:dyDescent="0.2">
      <c r="A438" s="3">
        <v>437</v>
      </c>
      <c r="B438" s="192">
        <v>7203</v>
      </c>
      <c r="C438" s="674" t="s">
        <v>599</v>
      </c>
      <c r="D438" s="707" t="s">
        <v>39</v>
      </c>
      <c r="E438" s="192">
        <v>46171520</v>
      </c>
      <c r="F438" s="706">
        <v>114000</v>
      </c>
      <c r="G438" s="707" t="s">
        <v>505</v>
      </c>
      <c r="H438" s="286" t="s">
        <v>41</v>
      </c>
      <c r="I438" s="192">
        <v>324</v>
      </c>
    </row>
    <row r="439" spans="1:9" ht="44.25" hidden="1" customHeight="1" x14ac:dyDescent="0.2">
      <c r="A439" s="3">
        <v>438</v>
      </c>
      <c r="B439" s="192">
        <v>7203</v>
      </c>
      <c r="C439" s="674" t="s">
        <v>600</v>
      </c>
      <c r="D439" s="707" t="s">
        <v>39</v>
      </c>
      <c r="E439" s="192">
        <v>46171520</v>
      </c>
      <c r="F439" s="706">
        <v>236000</v>
      </c>
      <c r="G439" s="707" t="s">
        <v>505</v>
      </c>
      <c r="H439" s="286" t="s">
        <v>41</v>
      </c>
      <c r="I439" s="192">
        <v>324</v>
      </c>
    </row>
    <row r="440" spans="1:9" ht="44.25" hidden="1" customHeight="1" x14ac:dyDescent="0.2">
      <c r="A440" s="3">
        <v>439</v>
      </c>
      <c r="B440" s="192">
        <v>7203</v>
      </c>
      <c r="C440" s="674" t="s">
        <v>601</v>
      </c>
      <c r="D440" s="707" t="s">
        <v>39</v>
      </c>
      <c r="E440" s="192">
        <v>46171503</v>
      </c>
      <c r="F440" s="706">
        <v>144750</v>
      </c>
      <c r="G440" s="707" t="s">
        <v>505</v>
      </c>
      <c r="H440" s="286" t="s">
        <v>41</v>
      </c>
      <c r="I440" s="192">
        <v>324</v>
      </c>
    </row>
    <row r="441" spans="1:9" ht="44.25" hidden="1" customHeight="1" x14ac:dyDescent="0.2">
      <c r="A441" s="3">
        <v>440</v>
      </c>
      <c r="B441" s="192">
        <v>7203</v>
      </c>
      <c r="C441" s="674" t="s">
        <v>602</v>
      </c>
      <c r="D441" s="707" t="s">
        <v>39</v>
      </c>
      <c r="E441" s="192">
        <v>40171708</v>
      </c>
      <c r="F441" s="706">
        <v>6150</v>
      </c>
      <c r="G441" s="707" t="s">
        <v>505</v>
      </c>
      <c r="H441" s="286" t="s">
        <v>41</v>
      </c>
      <c r="I441" s="192">
        <v>324</v>
      </c>
    </row>
    <row r="442" spans="1:9" ht="44.25" hidden="1" customHeight="1" x14ac:dyDescent="0.2">
      <c r="A442" s="3">
        <v>441</v>
      </c>
      <c r="B442" s="192">
        <v>7203</v>
      </c>
      <c r="C442" s="674" t="s">
        <v>603</v>
      </c>
      <c r="D442" s="707" t="s">
        <v>39</v>
      </c>
      <c r="E442" s="192">
        <v>40171708</v>
      </c>
      <c r="F442" s="706">
        <v>45300</v>
      </c>
      <c r="G442" s="707" t="s">
        <v>505</v>
      </c>
      <c r="H442" s="286" t="s">
        <v>41</v>
      </c>
      <c r="I442" s="192">
        <v>324</v>
      </c>
    </row>
    <row r="443" spans="1:9" ht="44.25" hidden="1" customHeight="1" x14ac:dyDescent="0.2">
      <c r="A443" s="3">
        <v>442</v>
      </c>
      <c r="B443" s="192">
        <v>7203</v>
      </c>
      <c r="C443" s="674" t="s">
        <v>604</v>
      </c>
      <c r="D443" s="707" t="s">
        <v>39</v>
      </c>
      <c r="E443" s="192">
        <v>40171708</v>
      </c>
      <c r="F443" s="706">
        <v>38100</v>
      </c>
      <c r="G443" s="707" t="s">
        <v>505</v>
      </c>
      <c r="H443" s="286" t="s">
        <v>41</v>
      </c>
      <c r="I443" s="192">
        <v>324</v>
      </c>
    </row>
    <row r="444" spans="1:9" ht="44.25" hidden="1" customHeight="1" x14ac:dyDescent="0.2">
      <c r="A444" s="3">
        <v>443</v>
      </c>
      <c r="B444" s="192">
        <v>7203</v>
      </c>
      <c r="C444" s="674" t="s">
        <v>605</v>
      </c>
      <c r="D444" s="707" t="s">
        <v>39</v>
      </c>
      <c r="E444" s="192">
        <v>40171708</v>
      </c>
      <c r="F444" s="706">
        <v>25200</v>
      </c>
      <c r="G444" s="707" t="s">
        <v>505</v>
      </c>
      <c r="H444" s="286" t="s">
        <v>41</v>
      </c>
      <c r="I444" s="192">
        <v>324</v>
      </c>
    </row>
    <row r="445" spans="1:9" ht="44.25" hidden="1" customHeight="1" x14ac:dyDescent="0.2">
      <c r="A445" s="3">
        <v>444</v>
      </c>
      <c r="B445" s="192">
        <v>7203</v>
      </c>
      <c r="C445" s="674" t="s">
        <v>606</v>
      </c>
      <c r="D445" s="707" t="s">
        <v>39</v>
      </c>
      <c r="E445" s="192">
        <v>40171708</v>
      </c>
      <c r="F445" s="706">
        <v>3450</v>
      </c>
      <c r="G445" s="707" t="s">
        <v>505</v>
      </c>
      <c r="H445" s="286" t="s">
        <v>41</v>
      </c>
      <c r="I445" s="192">
        <v>324</v>
      </c>
    </row>
    <row r="446" spans="1:9" ht="44.25" hidden="1" customHeight="1" x14ac:dyDescent="0.2">
      <c r="A446" s="3">
        <v>445</v>
      </c>
      <c r="B446" s="192">
        <v>7203</v>
      </c>
      <c r="C446" s="674" t="s">
        <v>607</v>
      </c>
      <c r="D446" s="707" t="s">
        <v>39</v>
      </c>
      <c r="E446" s="192">
        <v>40142008</v>
      </c>
      <c r="F446" s="706">
        <v>70000</v>
      </c>
      <c r="G446" s="707" t="s">
        <v>505</v>
      </c>
      <c r="H446" s="286" t="s">
        <v>41</v>
      </c>
      <c r="I446" s="192">
        <v>324</v>
      </c>
    </row>
    <row r="447" spans="1:9" ht="44.25" hidden="1" customHeight="1" x14ac:dyDescent="0.2">
      <c r="A447" s="3">
        <v>446</v>
      </c>
      <c r="B447" s="192">
        <v>7203</v>
      </c>
      <c r="C447" s="674" t="s">
        <v>608</v>
      </c>
      <c r="D447" s="707" t="s">
        <v>39</v>
      </c>
      <c r="E447" s="192">
        <v>40142008</v>
      </c>
      <c r="F447" s="706">
        <v>50000</v>
      </c>
      <c r="G447" s="707" t="s">
        <v>505</v>
      </c>
      <c r="H447" s="286" t="s">
        <v>41</v>
      </c>
      <c r="I447" s="192">
        <v>324</v>
      </c>
    </row>
    <row r="448" spans="1:9" ht="44.25" hidden="1" customHeight="1" x14ac:dyDescent="0.2">
      <c r="A448" s="3">
        <v>447</v>
      </c>
      <c r="B448" s="192">
        <v>7203</v>
      </c>
      <c r="C448" s="674" t="s">
        <v>609</v>
      </c>
      <c r="D448" s="707" t="s">
        <v>39</v>
      </c>
      <c r="E448" s="192">
        <v>40142008</v>
      </c>
      <c r="F448" s="706">
        <v>60000</v>
      </c>
      <c r="G448" s="707" t="s">
        <v>505</v>
      </c>
      <c r="H448" s="286" t="s">
        <v>41</v>
      </c>
      <c r="I448" s="192">
        <v>324</v>
      </c>
    </row>
    <row r="449" spans="1:9" ht="44.25" hidden="1" customHeight="1" x14ac:dyDescent="0.2">
      <c r="A449" s="3">
        <v>448</v>
      </c>
      <c r="B449" s="192">
        <v>7203</v>
      </c>
      <c r="C449" s="674" t="s">
        <v>610</v>
      </c>
      <c r="D449" s="707" t="s">
        <v>39</v>
      </c>
      <c r="E449" s="192">
        <v>40142008</v>
      </c>
      <c r="F449" s="706">
        <v>44000</v>
      </c>
      <c r="G449" s="707" t="s">
        <v>505</v>
      </c>
      <c r="H449" s="286" t="s">
        <v>41</v>
      </c>
      <c r="I449" s="192">
        <v>324</v>
      </c>
    </row>
    <row r="450" spans="1:9" ht="44.25" hidden="1" customHeight="1" x14ac:dyDescent="0.2">
      <c r="A450" s="3">
        <v>449</v>
      </c>
      <c r="B450" s="192">
        <v>7203</v>
      </c>
      <c r="C450" s="674" t="s">
        <v>611</v>
      </c>
      <c r="D450" s="707" t="s">
        <v>39</v>
      </c>
      <c r="E450" s="192">
        <v>40142008</v>
      </c>
      <c r="F450" s="706">
        <v>52000</v>
      </c>
      <c r="G450" s="707" t="s">
        <v>505</v>
      </c>
      <c r="H450" s="286" t="s">
        <v>41</v>
      </c>
      <c r="I450" s="192">
        <v>324</v>
      </c>
    </row>
    <row r="451" spans="1:9" ht="44.25" hidden="1" customHeight="1" x14ac:dyDescent="0.2">
      <c r="A451" s="3">
        <v>450</v>
      </c>
      <c r="B451" s="192">
        <v>7203</v>
      </c>
      <c r="C451" s="674" t="s">
        <v>612</v>
      </c>
      <c r="D451" s="707" t="s">
        <v>39</v>
      </c>
      <c r="E451" s="192">
        <v>40142008</v>
      </c>
      <c r="F451" s="706">
        <v>58000</v>
      </c>
      <c r="G451" s="707" t="s">
        <v>505</v>
      </c>
      <c r="H451" s="286" t="s">
        <v>41</v>
      </c>
      <c r="I451" s="192">
        <v>324</v>
      </c>
    </row>
    <row r="452" spans="1:9" ht="44.25" hidden="1" customHeight="1" x14ac:dyDescent="0.2">
      <c r="A452" s="3">
        <v>451</v>
      </c>
      <c r="B452" s="192">
        <v>7203</v>
      </c>
      <c r="C452" s="674" t="s">
        <v>613</v>
      </c>
      <c r="D452" s="707" t="s">
        <v>39</v>
      </c>
      <c r="E452" s="192">
        <v>40142008</v>
      </c>
      <c r="F452" s="706">
        <v>38000</v>
      </c>
      <c r="G452" s="707" t="s">
        <v>505</v>
      </c>
      <c r="H452" s="286" t="s">
        <v>41</v>
      </c>
      <c r="I452" s="192">
        <v>324</v>
      </c>
    </row>
    <row r="453" spans="1:9" ht="44.25" hidden="1" customHeight="1" x14ac:dyDescent="0.2">
      <c r="A453" s="3">
        <v>452</v>
      </c>
      <c r="B453" s="192">
        <v>7203</v>
      </c>
      <c r="C453" s="674" t="s">
        <v>614</v>
      </c>
      <c r="D453" s="707" t="s">
        <v>39</v>
      </c>
      <c r="E453" s="192">
        <v>40142008</v>
      </c>
      <c r="F453" s="706">
        <v>98000</v>
      </c>
      <c r="G453" s="707" t="s">
        <v>505</v>
      </c>
      <c r="H453" s="286" t="s">
        <v>41</v>
      </c>
      <c r="I453" s="192">
        <v>324</v>
      </c>
    </row>
    <row r="454" spans="1:9" ht="44.25" hidden="1" customHeight="1" x14ac:dyDescent="0.2">
      <c r="A454" s="3">
        <v>453</v>
      </c>
      <c r="B454" s="192">
        <v>7203</v>
      </c>
      <c r="C454" s="674" t="s">
        <v>615</v>
      </c>
      <c r="D454" s="707" t="s">
        <v>39</v>
      </c>
      <c r="E454" s="192">
        <v>40142008</v>
      </c>
      <c r="F454" s="706">
        <v>60000</v>
      </c>
      <c r="G454" s="707" t="s">
        <v>505</v>
      </c>
      <c r="H454" s="286" t="s">
        <v>41</v>
      </c>
      <c r="I454" s="192">
        <v>324</v>
      </c>
    </row>
    <row r="455" spans="1:9" ht="44.25" hidden="1" customHeight="1" x14ac:dyDescent="0.2">
      <c r="A455" s="3">
        <v>454</v>
      </c>
      <c r="B455" s="192">
        <v>7203</v>
      </c>
      <c r="C455" s="674" t="s">
        <v>616</v>
      </c>
      <c r="D455" s="707" t="s">
        <v>39</v>
      </c>
      <c r="E455" s="192">
        <v>40142008</v>
      </c>
      <c r="F455" s="706">
        <v>50000</v>
      </c>
      <c r="G455" s="707" t="s">
        <v>505</v>
      </c>
      <c r="H455" s="286" t="s">
        <v>41</v>
      </c>
      <c r="I455" s="192">
        <v>324</v>
      </c>
    </row>
    <row r="456" spans="1:9" ht="44.25" hidden="1" customHeight="1" x14ac:dyDescent="0.2">
      <c r="A456" s="3">
        <v>455</v>
      </c>
      <c r="B456" s="192">
        <v>7203</v>
      </c>
      <c r="C456" s="674" t="s">
        <v>617</v>
      </c>
      <c r="D456" s="707" t="s">
        <v>39</v>
      </c>
      <c r="E456" s="192">
        <v>31201503</v>
      </c>
      <c r="F456" s="706">
        <v>28000</v>
      </c>
      <c r="G456" s="707" t="s">
        <v>505</v>
      </c>
      <c r="H456" s="286" t="s">
        <v>41</v>
      </c>
      <c r="I456" s="192">
        <v>324</v>
      </c>
    </row>
    <row r="457" spans="1:9" ht="44.25" hidden="1" customHeight="1" x14ac:dyDescent="0.2">
      <c r="A457" s="3">
        <v>456</v>
      </c>
      <c r="B457" s="192">
        <v>7203</v>
      </c>
      <c r="C457" s="674" t="s">
        <v>618</v>
      </c>
      <c r="D457" s="707" t="s">
        <v>39</v>
      </c>
      <c r="E457" s="192">
        <v>30181699</v>
      </c>
      <c r="F457" s="706">
        <v>300000</v>
      </c>
      <c r="G457" s="707" t="s">
        <v>505</v>
      </c>
      <c r="H457" s="286" t="s">
        <v>41</v>
      </c>
      <c r="I457" s="192">
        <v>324</v>
      </c>
    </row>
    <row r="458" spans="1:9" ht="44.25" hidden="1" customHeight="1" x14ac:dyDescent="0.2">
      <c r="A458" s="3">
        <v>457</v>
      </c>
      <c r="B458" s="192">
        <v>7203</v>
      </c>
      <c r="C458" s="674" t="s">
        <v>619</v>
      </c>
      <c r="D458" s="707" t="s">
        <v>39</v>
      </c>
      <c r="E458" s="192">
        <v>30151601</v>
      </c>
      <c r="F458" s="706">
        <v>65000</v>
      </c>
      <c r="G458" s="707" t="s">
        <v>505</v>
      </c>
      <c r="H458" s="286" t="s">
        <v>41</v>
      </c>
      <c r="I458" s="192">
        <v>324</v>
      </c>
    </row>
    <row r="459" spans="1:9" ht="44.25" hidden="1" customHeight="1" x14ac:dyDescent="0.2">
      <c r="A459" s="3">
        <v>458</v>
      </c>
      <c r="B459" s="192">
        <v>7203</v>
      </c>
      <c r="C459" s="674" t="s">
        <v>620</v>
      </c>
      <c r="D459" s="707" t="s">
        <v>39</v>
      </c>
      <c r="E459" s="192">
        <v>40173608</v>
      </c>
      <c r="F459" s="706">
        <v>9100</v>
      </c>
      <c r="G459" s="707" t="s">
        <v>505</v>
      </c>
      <c r="H459" s="286" t="s">
        <v>41</v>
      </c>
      <c r="I459" s="192">
        <v>324</v>
      </c>
    </row>
    <row r="460" spans="1:9" ht="44.25" hidden="1" customHeight="1" x14ac:dyDescent="0.2">
      <c r="A460" s="3">
        <v>459</v>
      </c>
      <c r="B460" s="192">
        <v>7203</v>
      </c>
      <c r="C460" s="674" t="s">
        <v>621</v>
      </c>
      <c r="D460" s="707" t="s">
        <v>39</v>
      </c>
      <c r="E460" s="192">
        <v>40173608</v>
      </c>
      <c r="F460" s="706">
        <v>11000</v>
      </c>
      <c r="G460" s="707" t="s">
        <v>505</v>
      </c>
      <c r="H460" s="286" t="s">
        <v>41</v>
      </c>
      <c r="I460" s="192">
        <v>324</v>
      </c>
    </row>
    <row r="461" spans="1:9" ht="44.25" hidden="1" customHeight="1" x14ac:dyDescent="0.2">
      <c r="A461" s="3">
        <v>460</v>
      </c>
      <c r="B461" s="192">
        <v>7203</v>
      </c>
      <c r="C461" s="674" t="s">
        <v>622</v>
      </c>
      <c r="D461" s="707" t="s">
        <v>39</v>
      </c>
      <c r="E461" s="192">
        <v>40173608</v>
      </c>
      <c r="F461" s="706">
        <v>2600</v>
      </c>
      <c r="G461" s="707" t="s">
        <v>505</v>
      </c>
      <c r="H461" s="286" t="s">
        <v>41</v>
      </c>
      <c r="I461" s="192">
        <v>324</v>
      </c>
    </row>
    <row r="462" spans="1:9" ht="44.25" hidden="1" customHeight="1" x14ac:dyDescent="0.2">
      <c r="A462" s="3">
        <v>461</v>
      </c>
      <c r="B462" s="192">
        <v>7203</v>
      </c>
      <c r="C462" s="674" t="s">
        <v>623</v>
      </c>
      <c r="D462" s="707" t="s">
        <v>39</v>
      </c>
      <c r="E462" s="192">
        <v>40173608</v>
      </c>
      <c r="F462" s="706">
        <v>6000</v>
      </c>
      <c r="G462" s="707" t="s">
        <v>505</v>
      </c>
      <c r="H462" s="286" t="s">
        <v>41</v>
      </c>
      <c r="I462" s="192">
        <v>324</v>
      </c>
    </row>
    <row r="463" spans="1:9" ht="44.25" hidden="1" customHeight="1" x14ac:dyDescent="0.2">
      <c r="A463" s="3">
        <v>462</v>
      </c>
      <c r="B463" s="192">
        <v>7203</v>
      </c>
      <c r="C463" s="674" t="s">
        <v>624</v>
      </c>
      <c r="D463" s="707" t="s">
        <v>39</v>
      </c>
      <c r="E463" s="192">
        <v>40173608</v>
      </c>
      <c r="F463" s="706">
        <v>6000</v>
      </c>
      <c r="G463" s="707" t="s">
        <v>505</v>
      </c>
      <c r="H463" s="286" t="s">
        <v>41</v>
      </c>
      <c r="I463" s="192">
        <v>324</v>
      </c>
    </row>
    <row r="464" spans="1:9" ht="44.25" hidden="1" customHeight="1" x14ac:dyDescent="0.2">
      <c r="A464" s="3">
        <v>463</v>
      </c>
      <c r="B464" s="192">
        <v>7203</v>
      </c>
      <c r="C464" s="674" t="s">
        <v>625</v>
      </c>
      <c r="D464" s="707" t="s">
        <v>39</v>
      </c>
      <c r="E464" s="192">
        <v>40173608</v>
      </c>
      <c r="F464" s="706">
        <v>6000</v>
      </c>
      <c r="G464" s="707" t="s">
        <v>505</v>
      </c>
      <c r="H464" s="286" t="s">
        <v>41</v>
      </c>
      <c r="I464" s="192">
        <v>324</v>
      </c>
    </row>
    <row r="465" spans="1:9" ht="44.25" hidden="1" customHeight="1" x14ac:dyDescent="0.2">
      <c r="A465" s="3">
        <v>464</v>
      </c>
      <c r="B465" s="192">
        <v>7203</v>
      </c>
      <c r="C465" s="674" t="s">
        <v>626</v>
      </c>
      <c r="D465" s="707" t="s">
        <v>39</v>
      </c>
      <c r="E465" s="192">
        <v>40173608</v>
      </c>
      <c r="F465" s="706">
        <v>4600</v>
      </c>
      <c r="G465" s="707" t="s">
        <v>505</v>
      </c>
      <c r="H465" s="286" t="s">
        <v>41</v>
      </c>
      <c r="I465" s="192">
        <v>324</v>
      </c>
    </row>
    <row r="466" spans="1:9" ht="44.25" hidden="1" customHeight="1" x14ac:dyDescent="0.2">
      <c r="A466" s="3">
        <v>465</v>
      </c>
      <c r="B466" s="192">
        <v>7203</v>
      </c>
      <c r="C466" s="674" t="s">
        <v>627</v>
      </c>
      <c r="D466" s="707" t="s">
        <v>39</v>
      </c>
      <c r="E466" s="192">
        <v>40173608</v>
      </c>
      <c r="F466" s="706">
        <v>4550</v>
      </c>
      <c r="G466" s="707" t="s">
        <v>505</v>
      </c>
      <c r="H466" s="286" t="s">
        <v>41</v>
      </c>
      <c r="I466" s="192">
        <v>324</v>
      </c>
    </row>
    <row r="467" spans="1:9" ht="44.25" hidden="1" customHeight="1" x14ac:dyDescent="0.2">
      <c r="A467" s="3">
        <v>466</v>
      </c>
      <c r="B467" s="192">
        <v>7203</v>
      </c>
      <c r="C467" s="674" t="s">
        <v>628</v>
      </c>
      <c r="D467" s="707" t="s">
        <v>39</v>
      </c>
      <c r="E467" s="192">
        <v>40173608</v>
      </c>
      <c r="F467" s="706">
        <v>4600</v>
      </c>
      <c r="G467" s="707" t="s">
        <v>505</v>
      </c>
      <c r="H467" s="286" t="s">
        <v>41</v>
      </c>
      <c r="I467" s="192">
        <v>324</v>
      </c>
    </row>
    <row r="468" spans="1:9" ht="44.25" hidden="1" customHeight="1" x14ac:dyDescent="0.2">
      <c r="A468" s="3">
        <v>467</v>
      </c>
      <c r="B468" s="192">
        <v>7203</v>
      </c>
      <c r="C468" s="674" t="s">
        <v>629</v>
      </c>
      <c r="D468" s="707" t="s">
        <v>39</v>
      </c>
      <c r="E468" s="192">
        <v>40173608</v>
      </c>
      <c r="F468" s="706">
        <v>12000</v>
      </c>
      <c r="G468" s="707" t="s">
        <v>505</v>
      </c>
      <c r="H468" s="286" t="s">
        <v>41</v>
      </c>
      <c r="I468" s="192">
        <v>324</v>
      </c>
    </row>
    <row r="469" spans="1:9" ht="44.25" hidden="1" customHeight="1" x14ac:dyDescent="0.2">
      <c r="A469" s="3">
        <v>468</v>
      </c>
      <c r="B469" s="192">
        <v>7203</v>
      </c>
      <c r="C469" s="674" t="s">
        <v>630</v>
      </c>
      <c r="D469" s="707" t="s">
        <v>39</v>
      </c>
      <c r="E469" s="192">
        <v>40173608</v>
      </c>
      <c r="F469" s="706">
        <v>1250</v>
      </c>
      <c r="G469" s="707" t="s">
        <v>505</v>
      </c>
      <c r="H469" s="286" t="s">
        <v>41</v>
      </c>
      <c r="I469" s="192">
        <v>324</v>
      </c>
    </row>
    <row r="470" spans="1:9" ht="44.25" hidden="1" customHeight="1" x14ac:dyDescent="0.2">
      <c r="A470" s="3">
        <v>469</v>
      </c>
      <c r="B470" s="192">
        <v>7203</v>
      </c>
      <c r="C470" s="674" t="s">
        <v>631</v>
      </c>
      <c r="D470" s="707" t="s">
        <v>39</v>
      </c>
      <c r="E470" s="192">
        <v>40142515</v>
      </c>
      <c r="F470" s="706">
        <v>94500</v>
      </c>
      <c r="G470" s="707" t="s">
        <v>505</v>
      </c>
      <c r="H470" s="286" t="s">
        <v>41</v>
      </c>
      <c r="I470" s="192">
        <v>324</v>
      </c>
    </row>
    <row r="471" spans="1:9" ht="44.25" hidden="1" customHeight="1" x14ac:dyDescent="0.2">
      <c r="A471" s="3">
        <v>470</v>
      </c>
      <c r="B471" s="192">
        <v>7203</v>
      </c>
      <c r="C471" s="674" t="s">
        <v>632</v>
      </c>
      <c r="D471" s="707" t="s">
        <v>39</v>
      </c>
      <c r="E471" s="192">
        <v>40142515</v>
      </c>
      <c r="F471" s="706">
        <v>34500</v>
      </c>
      <c r="G471" s="707" t="s">
        <v>505</v>
      </c>
      <c r="H471" s="286" t="s">
        <v>41</v>
      </c>
      <c r="I471" s="192">
        <v>324</v>
      </c>
    </row>
    <row r="472" spans="1:9" ht="44.25" hidden="1" customHeight="1" x14ac:dyDescent="0.2">
      <c r="A472" s="3">
        <v>471</v>
      </c>
      <c r="B472" s="192">
        <v>7203</v>
      </c>
      <c r="C472" s="674" t="s">
        <v>633</v>
      </c>
      <c r="D472" s="707" t="s">
        <v>39</v>
      </c>
      <c r="E472" s="192">
        <v>40142515</v>
      </c>
      <c r="F472" s="706">
        <v>90000</v>
      </c>
      <c r="G472" s="707" t="s">
        <v>505</v>
      </c>
      <c r="H472" s="286" t="s">
        <v>41</v>
      </c>
      <c r="I472" s="192">
        <v>324</v>
      </c>
    </row>
    <row r="473" spans="1:9" ht="44.25" hidden="1" customHeight="1" x14ac:dyDescent="0.2">
      <c r="A473" s="3">
        <v>472</v>
      </c>
      <c r="B473" s="192">
        <v>7203</v>
      </c>
      <c r="C473" s="674" t="s">
        <v>634</v>
      </c>
      <c r="D473" s="707" t="s">
        <v>39</v>
      </c>
      <c r="E473" s="192">
        <v>40142515</v>
      </c>
      <c r="F473" s="706">
        <v>22500</v>
      </c>
      <c r="G473" s="707" t="s">
        <v>505</v>
      </c>
      <c r="H473" s="286" t="s">
        <v>41</v>
      </c>
      <c r="I473" s="192">
        <v>324</v>
      </c>
    </row>
    <row r="474" spans="1:9" ht="44.25" hidden="1" customHeight="1" x14ac:dyDescent="0.2">
      <c r="A474" s="3">
        <v>473</v>
      </c>
      <c r="B474" s="192">
        <v>7203</v>
      </c>
      <c r="C474" s="674" t="s">
        <v>635</v>
      </c>
      <c r="D474" s="707" t="s">
        <v>39</v>
      </c>
      <c r="E474" s="192">
        <v>30151703</v>
      </c>
      <c r="F474" s="706">
        <v>21000</v>
      </c>
      <c r="G474" s="707" t="s">
        <v>505</v>
      </c>
      <c r="H474" s="286" t="s">
        <v>41</v>
      </c>
      <c r="I474" s="192">
        <v>324</v>
      </c>
    </row>
    <row r="475" spans="1:9" ht="44.25" hidden="1" customHeight="1" x14ac:dyDescent="0.2">
      <c r="A475" s="3">
        <v>474</v>
      </c>
      <c r="B475" s="192">
        <v>7203</v>
      </c>
      <c r="C475" s="674" t="s">
        <v>636</v>
      </c>
      <c r="D475" s="707" t="s">
        <v>39</v>
      </c>
      <c r="E475" s="192">
        <v>40174608</v>
      </c>
      <c r="F475" s="706">
        <v>5500</v>
      </c>
      <c r="G475" s="707" t="s">
        <v>505</v>
      </c>
      <c r="H475" s="286" t="s">
        <v>41</v>
      </c>
      <c r="I475" s="192">
        <v>324</v>
      </c>
    </row>
    <row r="476" spans="1:9" ht="44.25" hidden="1" customHeight="1" x14ac:dyDescent="0.2">
      <c r="A476" s="3">
        <v>475</v>
      </c>
      <c r="B476" s="192">
        <v>7203</v>
      </c>
      <c r="C476" s="674" t="s">
        <v>637</v>
      </c>
      <c r="D476" s="707" t="s">
        <v>39</v>
      </c>
      <c r="E476" s="192">
        <v>40174608</v>
      </c>
      <c r="F476" s="706">
        <v>4200</v>
      </c>
      <c r="G476" s="707" t="s">
        <v>505</v>
      </c>
      <c r="H476" s="286" t="s">
        <v>41</v>
      </c>
      <c r="I476" s="192">
        <v>324</v>
      </c>
    </row>
    <row r="477" spans="1:9" ht="44.25" hidden="1" customHeight="1" x14ac:dyDescent="0.2">
      <c r="A477" s="3">
        <v>476</v>
      </c>
      <c r="B477" s="192">
        <v>7203</v>
      </c>
      <c r="C477" s="674" t="s">
        <v>638</v>
      </c>
      <c r="D477" s="707" t="s">
        <v>39</v>
      </c>
      <c r="E477" s="192">
        <v>40174608</v>
      </c>
      <c r="F477" s="706">
        <v>9000</v>
      </c>
      <c r="G477" s="707" t="s">
        <v>505</v>
      </c>
      <c r="H477" s="286" t="s">
        <v>41</v>
      </c>
      <c r="I477" s="192">
        <v>324</v>
      </c>
    </row>
    <row r="478" spans="1:9" ht="44.25" hidden="1" customHeight="1" x14ac:dyDescent="0.2">
      <c r="A478" s="3">
        <v>477</v>
      </c>
      <c r="B478" s="192">
        <v>7203</v>
      </c>
      <c r="C478" s="674" t="s">
        <v>639</v>
      </c>
      <c r="D478" s="707" t="s">
        <v>39</v>
      </c>
      <c r="E478" s="192">
        <v>40174608</v>
      </c>
      <c r="F478" s="706">
        <v>52000</v>
      </c>
      <c r="G478" s="707" t="s">
        <v>505</v>
      </c>
      <c r="H478" s="286" t="s">
        <v>41</v>
      </c>
      <c r="I478" s="192">
        <v>324</v>
      </c>
    </row>
    <row r="479" spans="1:9" ht="44.25" hidden="1" customHeight="1" x14ac:dyDescent="0.2">
      <c r="A479" s="3">
        <v>478</v>
      </c>
      <c r="B479" s="192">
        <v>7203</v>
      </c>
      <c r="C479" s="674" t="s">
        <v>640</v>
      </c>
      <c r="D479" s="707" t="s">
        <v>39</v>
      </c>
      <c r="E479" s="192">
        <v>40174608</v>
      </c>
      <c r="F479" s="706">
        <v>75000</v>
      </c>
      <c r="G479" s="707" t="s">
        <v>505</v>
      </c>
      <c r="H479" s="286" t="s">
        <v>41</v>
      </c>
      <c r="I479" s="192">
        <v>324</v>
      </c>
    </row>
    <row r="480" spans="1:9" ht="44.25" hidden="1" customHeight="1" x14ac:dyDescent="0.2">
      <c r="A480" s="3">
        <v>479</v>
      </c>
      <c r="B480" s="192">
        <v>7203</v>
      </c>
      <c r="C480" s="674" t="s">
        <v>641</v>
      </c>
      <c r="D480" s="707" t="s">
        <v>39</v>
      </c>
      <c r="E480" s="192">
        <v>31162804</v>
      </c>
      <c r="F480" s="706">
        <v>7000</v>
      </c>
      <c r="G480" s="707" t="s">
        <v>505</v>
      </c>
      <c r="H480" s="286" t="s">
        <v>41</v>
      </c>
      <c r="I480" s="192">
        <v>324</v>
      </c>
    </row>
    <row r="481" spans="1:9" ht="44.25" hidden="1" customHeight="1" x14ac:dyDescent="0.2">
      <c r="A481" s="3">
        <v>480</v>
      </c>
      <c r="B481" s="192">
        <v>7203</v>
      </c>
      <c r="C481" s="674" t="s">
        <v>642</v>
      </c>
      <c r="D481" s="707" t="s">
        <v>39</v>
      </c>
      <c r="E481" s="192">
        <v>31162804</v>
      </c>
      <c r="F481" s="706">
        <v>20000</v>
      </c>
      <c r="G481" s="707" t="s">
        <v>505</v>
      </c>
      <c r="H481" s="286" t="s">
        <v>41</v>
      </c>
      <c r="I481" s="192">
        <v>324</v>
      </c>
    </row>
    <row r="482" spans="1:9" ht="44.25" hidden="1" customHeight="1" x14ac:dyDescent="0.2">
      <c r="A482" s="3">
        <v>481</v>
      </c>
      <c r="B482" s="192">
        <v>7203</v>
      </c>
      <c r="C482" s="674" t="s">
        <v>643</v>
      </c>
      <c r="D482" s="707" t="s">
        <v>39</v>
      </c>
      <c r="E482" s="192">
        <v>31162804</v>
      </c>
      <c r="F482" s="706">
        <v>15000</v>
      </c>
      <c r="G482" s="707" t="s">
        <v>505</v>
      </c>
      <c r="H482" s="286" t="s">
        <v>41</v>
      </c>
      <c r="I482" s="192">
        <v>324</v>
      </c>
    </row>
    <row r="483" spans="1:9" ht="44.25" hidden="1" customHeight="1" x14ac:dyDescent="0.2">
      <c r="A483" s="3">
        <v>482</v>
      </c>
      <c r="B483" s="192">
        <v>7203</v>
      </c>
      <c r="C483" s="674" t="s">
        <v>644</v>
      </c>
      <c r="D483" s="707" t="s">
        <v>39</v>
      </c>
      <c r="E483" s="192">
        <v>40171517</v>
      </c>
      <c r="F483" s="706">
        <v>471300</v>
      </c>
      <c r="G483" s="707" t="s">
        <v>505</v>
      </c>
      <c r="H483" s="286" t="s">
        <v>41</v>
      </c>
      <c r="I483" s="192">
        <v>324</v>
      </c>
    </row>
    <row r="484" spans="1:9" ht="44.25" hidden="1" customHeight="1" x14ac:dyDescent="0.2">
      <c r="A484" s="3">
        <v>483</v>
      </c>
      <c r="B484" s="192">
        <v>7203</v>
      </c>
      <c r="C484" s="674" t="s">
        <v>645</v>
      </c>
      <c r="D484" s="707" t="s">
        <v>39</v>
      </c>
      <c r="E484" s="192">
        <v>40171517</v>
      </c>
      <c r="F484" s="706">
        <v>84550</v>
      </c>
      <c r="G484" s="707" t="s">
        <v>505</v>
      </c>
      <c r="H484" s="286" t="s">
        <v>41</v>
      </c>
      <c r="I484" s="192">
        <v>324</v>
      </c>
    </row>
    <row r="485" spans="1:9" ht="44.25" hidden="1" customHeight="1" x14ac:dyDescent="0.2">
      <c r="A485" s="3">
        <v>484</v>
      </c>
      <c r="B485" s="192">
        <v>7203</v>
      </c>
      <c r="C485" s="674" t="s">
        <v>646</v>
      </c>
      <c r="D485" s="707" t="s">
        <v>39</v>
      </c>
      <c r="E485" s="192">
        <v>30151701</v>
      </c>
      <c r="F485" s="706">
        <v>86400</v>
      </c>
      <c r="G485" s="707" t="s">
        <v>505</v>
      </c>
      <c r="H485" s="286" t="s">
        <v>41</v>
      </c>
      <c r="I485" s="192">
        <v>324</v>
      </c>
    </row>
    <row r="486" spans="1:9" ht="44.25" hidden="1" customHeight="1" x14ac:dyDescent="0.2">
      <c r="A486" s="3">
        <v>485</v>
      </c>
      <c r="B486" s="192">
        <v>7203</v>
      </c>
      <c r="C486" s="674" t="s">
        <v>647</v>
      </c>
      <c r="D486" s="707" t="s">
        <v>39</v>
      </c>
      <c r="E486" s="192">
        <v>30151701</v>
      </c>
      <c r="F486" s="706">
        <v>70800</v>
      </c>
      <c r="G486" s="707" t="s">
        <v>505</v>
      </c>
      <c r="H486" s="286" t="s">
        <v>41</v>
      </c>
      <c r="I486" s="192">
        <v>324</v>
      </c>
    </row>
    <row r="487" spans="1:9" ht="44.25" hidden="1" customHeight="1" x14ac:dyDescent="0.2">
      <c r="A487" s="3">
        <v>486</v>
      </c>
      <c r="B487" s="192">
        <v>7203</v>
      </c>
      <c r="C487" s="674" t="s">
        <v>648</v>
      </c>
      <c r="D487" s="707" t="s">
        <v>39</v>
      </c>
      <c r="E487" s="192">
        <v>30151701</v>
      </c>
      <c r="F487" s="706">
        <v>174000</v>
      </c>
      <c r="G487" s="707" t="s">
        <v>505</v>
      </c>
      <c r="H487" s="286" t="s">
        <v>41</v>
      </c>
      <c r="I487" s="192">
        <v>324</v>
      </c>
    </row>
    <row r="488" spans="1:9" ht="44.25" hidden="1" customHeight="1" x14ac:dyDescent="0.2">
      <c r="A488" s="3">
        <v>487</v>
      </c>
      <c r="B488" s="192">
        <v>7203</v>
      </c>
      <c r="C488" s="674" t="s">
        <v>649</v>
      </c>
      <c r="D488" s="707" t="s">
        <v>39</v>
      </c>
      <c r="E488" s="192">
        <v>40171517</v>
      </c>
      <c r="F488" s="706">
        <v>312000</v>
      </c>
      <c r="G488" s="707" t="s">
        <v>505</v>
      </c>
      <c r="H488" s="286" t="s">
        <v>41</v>
      </c>
      <c r="I488" s="192">
        <v>324</v>
      </c>
    </row>
    <row r="489" spans="1:9" ht="44.25" hidden="1" customHeight="1" x14ac:dyDescent="0.2">
      <c r="A489" s="3">
        <v>488</v>
      </c>
      <c r="B489" s="192">
        <v>7203</v>
      </c>
      <c r="C489" s="674" t="s">
        <v>650</v>
      </c>
      <c r="D489" s="707" t="s">
        <v>39</v>
      </c>
      <c r="E489" s="192">
        <v>40171517</v>
      </c>
      <c r="F489" s="706">
        <v>165000</v>
      </c>
      <c r="G489" s="707" t="s">
        <v>505</v>
      </c>
      <c r="H489" s="286" t="s">
        <v>41</v>
      </c>
      <c r="I489" s="192">
        <v>324</v>
      </c>
    </row>
    <row r="490" spans="1:9" ht="44.25" hidden="1" customHeight="1" x14ac:dyDescent="0.2">
      <c r="A490" s="3">
        <v>489</v>
      </c>
      <c r="B490" s="192">
        <v>7203</v>
      </c>
      <c r="C490" s="674" t="s">
        <v>651</v>
      </c>
      <c r="D490" s="707" t="s">
        <v>39</v>
      </c>
      <c r="E490" s="192">
        <v>40171517</v>
      </c>
      <c r="F490" s="706">
        <v>93500</v>
      </c>
      <c r="G490" s="707" t="s">
        <v>505</v>
      </c>
      <c r="H490" s="286" t="s">
        <v>41</v>
      </c>
      <c r="I490" s="192">
        <v>324</v>
      </c>
    </row>
    <row r="491" spans="1:9" ht="44.25" hidden="1" customHeight="1" x14ac:dyDescent="0.2">
      <c r="A491" s="3">
        <v>490</v>
      </c>
      <c r="B491" s="192">
        <v>7203</v>
      </c>
      <c r="C491" s="674" t="s">
        <v>652</v>
      </c>
      <c r="D491" s="707" t="s">
        <v>39</v>
      </c>
      <c r="E491" s="192">
        <v>40174908</v>
      </c>
      <c r="F491" s="706">
        <v>1150</v>
      </c>
      <c r="G491" s="707" t="s">
        <v>505</v>
      </c>
      <c r="H491" s="286" t="s">
        <v>41</v>
      </c>
      <c r="I491" s="192">
        <v>324</v>
      </c>
    </row>
    <row r="492" spans="1:9" ht="44.25" hidden="1" customHeight="1" x14ac:dyDescent="0.2">
      <c r="A492" s="3">
        <v>491</v>
      </c>
      <c r="B492" s="192">
        <v>7203</v>
      </c>
      <c r="C492" s="674" t="s">
        <v>653</v>
      </c>
      <c r="D492" s="707" t="s">
        <v>39</v>
      </c>
      <c r="E492" s="192">
        <v>40174908</v>
      </c>
      <c r="F492" s="706">
        <v>6450</v>
      </c>
      <c r="G492" s="707" t="s">
        <v>505</v>
      </c>
      <c r="H492" s="286" t="s">
        <v>41</v>
      </c>
      <c r="I492" s="192">
        <v>324</v>
      </c>
    </row>
    <row r="493" spans="1:9" ht="44.25" hidden="1" customHeight="1" x14ac:dyDescent="0.2">
      <c r="A493" s="3">
        <v>492</v>
      </c>
      <c r="B493" s="192">
        <v>7203</v>
      </c>
      <c r="C493" s="674" t="s">
        <v>654</v>
      </c>
      <c r="D493" s="707" t="s">
        <v>39</v>
      </c>
      <c r="E493" s="192">
        <v>40174908</v>
      </c>
      <c r="F493" s="706">
        <v>3700</v>
      </c>
      <c r="G493" s="707" t="s">
        <v>505</v>
      </c>
      <c r="H493" s="286" t="s">
        <v>41</v>
      </c>
      <c r="I493" s="192">
        <v>324</v>
      </c>
    </row>
    <row r="494" spans="1:9" ht="44.25" hidden="1" customHeight="1" x14ac:dyDescent="0.2">
      <c r="A494" s="3">
        <v>493</v>
      </c>
      <c r="B494" s="192">
        <v>7203</v>
      </c>
      <c r="C494" s="674" t="s">
        <v>655</v>
      </c>
      <c r="D494" s="707" t="s">
        <v>39</v>
      </c>
      <c r="E494" s="192">
        <v>40174908</v>
      </c>
      <c r="F494" s="706">
        <v>3200</v>
      </c>
      <c r="G494" s="707" t="s">
        <v>505</v>
      </c>
      <c r="H494" s="286" t="s">
        <v>41</v>
      </c>
      <c r="I494" s="192">
        <v>324</v>
      </c>
    </row>
    <row r="495" spans="1:9" ht="44.25" hidden="1" customHeight="1" x14ac:dyDescent="0.2">
      <c r="A495" s="3">
        <v>494</v>
      </c>
      <c r="B495" s="192">
        <v>7203</v>
      </c>
      <c r="C495" s="674" t="s">
        <v>656</v>
      </c>
      <c r="D495" s="707" t="s">
        <v>39</v>
      </c>
      <c r="E495" s="192">
        <v>40174908</v>
      </c>
      <c r="F495" s="706">
        <v>4050</v>
      </c>
      <c r="G495" s="707" t="s">
        <v>505</v>
      </c>
      <c r="H495" s="286" t="s">
        <v>41</v>
      </c>
      <c r="I495" s="192">
        <v>324</v>
      </c>
    </row>
    <row r="496" spans="1:9" ht="44.25" hidden="1" customHeight="1" x14ac:dyDescent="0.2">
      <c r="A496" s="3">
        <v>495</v>
      </c>
      <c r="B496" s="192">
        <v>7203</v>
      </c>
      <c r="C496" s="674" t="s">
        <v>657</v>
      </c>
      <c r="D496" s="707" t="s">
        <v>39</v>
      </c>
      <c r="E496" s="192">
        <v>40174908</v>
      </c>
      <c r="F496" s="706">
        <v>16000</v>
      </c>
      <c r="G496" s="707" t="s">
        <v>505</v>
      </c>
      <c r="H496" s="286" t="s">
        <v>41</v>
      </c>
      <c r="I496" s="192">
        <v>324</v>
      </c>
    </row>
    <row r="497" spans="1:9" ht="44.25" hidden="1" customHeight="1" x14ac:dyDescent="0.2">
      <c r="A497" s="3">
        <v>496</v>
      </c>
      <c r="B497" s="192">
        <v>7203</v>
      </c>
      <c r="C497" s="674" t="s">
        <v>658</v>
      </c>
      <c r="D497" s="707" t="s">
        <v>39</v>
      </c>
      <c r="E497" s="192">
        <v>40174908</v>
      </c>
      <c r="F497" s="706">
        <v>22000</v>
      </c>
      <c r="G497" s="707" t="s">
        <v>505</v>
      </c>
      <c r="H497" s="286" t="s">
        <v>41</v>
      </c>
      <c r="I497" s="192">
        <v>324</v>
      </c>
    </row>
    <row r="498" spans="1:9" ht="44.25" hidden="1" customHeight="1" x14ac:dyDescent="0.2">
      <c r="A498" s="3">
        <v>497</v>
      </c>
      <c r="B498" s="192">
        <v>7203</v>
      </c>
      <c r="C498" s="674" t="s">
        <v>659</v>
      </c>
      <c r="D498" s="707" t="s">
        <v>39</v>
      </c>
      <c r="E498" s="192">
        <v>40174908</v>
      </c>
      <c r="F498" s="706">
        <v>29000</v>
      </c>
      <c r="G498" s="707" t="s">
        <v>505</v>
      </c>
      <c r="H498" s="286" t="s">
        <v>41</v>
      </c>
      <c r="I498" s="192">
        <v>324</v>
      </c>
    </row>
    <row r="499" spans="1:9" ht="44.25" hidden="1" customHeight="1" x14ac:dyDescent="0.2">
      <c r="A499" s="3">
        <v>498</v>
      </c>
      <c r="B499" s="192">
        <v>7203</v>
      </c>
      <c r="C499" s="674" t="s">
        <v>660</v>
      </c>
      <c r="D499" s="707" t="s">
        <v>39</v>
      </c>
      <c r="E499" s="192">
        <v>40174908</v>
      </c>
      <c r="F499" s="706">
        <v>37000</v>
      </c>
      <c r="G499" s="707" t="s">
        <v>505</v>
      </c>
      <c r="H499" s="286" t="s">
        <v>41</v>
      </c>
      <c r="I499" s="192">
        <v>324</v>
      </c>
    </row>
    <row r="500" spans="1:9" ht="44.25" hidden="1" customHeight="1" x14ac:dyDescent="0.2">
      <c r="A500" s="3">
        <v>499</v>
      </c>
      <c r="B500" s="192">
        <v>7203</v>
      </c>
      <c r="C500" s="674" t="s">
        <v>661</v>
      </c>
      <c r="D500" s="707" t="s">
        <v>39</v>
      </c>
      <c r="E500" s="192">
        <v>40174908</v>
      </c>
      <c r="F500" s="706">
        <v>3300</v>
      </c>
      <c r="G500" s="707" t="s">
        <v>505</v>
      </c>
      <c r="H500" s="286" t="s">
        <v>41</v>
      </c>
      <c r="I500" s="192">
        <v>324</v>
      </c>
    </row>
    <row r="501" spans="1:9" ht="44.25" hidden="1" customHeight="1" x14ac:dyDescent="0.2">
      <c r="A501" s="3">
        <v>500</v>
      </c>
      <c r="B501" s="192">
        <v>7203</v>
      </c>
      <c r="C501" s="674" t="s">
        <v>662</v>
      </c>
      <c r="D501" s="707" t="s">
        <v>39</v>
      </c>
      <c r="E501" s="192">
        <v>40174908</v>
      </c>
      <c r="F501" s="706">
        <v>5250</v>
      </c>
      <c r="G501" s="707" t="s">
        <v>505</v>
      </c>
      <c r="H501" s="286" t="s">
        <v>41</v>
      </c>
      <c r="I501" s="192">
        <v>324</v>
      </c>
    </row>
    <row r="502" spans="1:9" ht="44.25" hidden="1" customHeight="1" x14ac:dyDescent="0.2">
      <c r="A502" s="3">
        <v>501</v>
      </c>
      <c r="B502" s="192">
        <v>7203</v>
      </c>
      <c r="C502" s="674" t="s">
        <v>663</v>
      </c>
      <c r="D502" s="707" t="s">
        <v>39</v>
      </c>
      <c r="E502" s="192">
        <v>40174908</v>
      </c>
      <c r="F502" s="706">
        <v>30750</v>
      </c>
      <c r="G502" s="707" t="s">
        <v>505</v>
      </c>
      <c r="H502" s="286" t="s">
        <v>41</v>
      </c>
      <c r="I502" s="192">
        <v>324</v>
      </c>
    </row>
    <row r="503" spans="1:9" ht="44.25" hidden="1" customHeight="1" x14ac:dyDescent="0.2">
      <c r="A503" s="3">
        <v>502</v>
      </c>
      <c r="B503" s="192">
        <v>7203</v>
      </c>
      <c r="C503" s="674" t="s">
        <v>664</v>
      </c>
      <c r="D503" s="707" t="s">
        <v>39</v>
      </c>
      <c r="E503" s="192">
        <v>40174908</v>
      </c>
      <c r="F503" s="706">
        <v>32250</v>
      </c>
      <c r="G503" s="707" t="s">
        <v>505</v>
      </c>
      <c r="H503" s="286" t="s">
        <v>41</v>
      </c>
      <c r="I503" s="192">
        <v>324</v>
      </c>
    </row>
    <row r="504" spans="1:9" ht="44.25" hidden="1" customHeight="1" x14ac:dyDescent="0.2">
      <c r="A504" s="3">
        <v>503</v>
      </c>
      <c r="B504" s="192">
        <v>7203</v>
      </c>
      <c r="C504" s="674" t="s">
        <v>665</v>
      </c>
      <c r="D504" s="707" t="s">
        <v>39</v>
      </c>
      <c r="E504" s="192">
        <v>40174908</v>
      </c>
      <c r="F504" s="706">
        <v>18250</v>
      </c>
      <c r="G504" s="707" t="s">
        <v>505</v>
      </c>
      <c r="H504" s="286" t="s">
        <v>41</v>
      </c>
      <c r="I504" s="192">
        <v>324</v>
      </c>
    </row>
    <row r="505" spans="1:9" ht="44.25" hidden="1" customHeight="1" x14ac:dyDescent="0.2">
      <c r="A505" s="3">
        <v>504</v>
      </c>
      <c r="B505" s="192">
        <v>7203</v>
      </c>
      <c r="C505" s="674" t="s">
        <v>666</v>
      </c>
      <c r="D505" s="707" t="s">
        <v>39</v>
      </c>
      <c r="E505" s="192">
        <v>40175208</v>
      </c>
      <c r="F505" s="706">
        <v>35100</v>
      </c>
      <c r="G505" s="707" t="s">
        <v>505</v>
      </c>
      <c r="H505" s="286" t="s">
        <v>41</v>
      </c>
      <c r="I505" s="192">
        <v>324</v>
      </c>
    </row>
    <row r="506" spans="1:9" ht="44.25" hidden="1" customHeight="1" x14ac:dyDescent="0.2">
      <c r="A506" s="3">
        <v>505</v>
      </c>
      <c r="B506" s="192">
        <v>7203</v>
      </c>
      <c r="C506" s="674" t="s">
        <v>667</v>
      </c>
      <c r="D506" s="707" t="s">
        <v>39</v>
      </c>
      <c r="E506" s="192">
        <v>40175208</v>
      </c>
      <c r="F506" s="706">
        <v>39000</v>
      </c>
      <c r="G506" s="707" t="s">
        <v>505</v>
      </c>
      <c r="H506" s="286" t="s">
        <v>41</v>
      </c>
      <c r="I506" s="192">
        <v>324</v>
      </c>
    </row>
    <row r="507" spans="1:9" ht="44.25" hidden="1" customHeight="1" x14ac:dyDescent="0.2">
      <c r="A507" s="3">
        <v>506</v>
      </c>
      <c r="B507" s="192">
        <v>7203</v>
      </c>
      <c r="C507" s="674" t="s">
        <v>668</v>
      </c>
      <c r="D507" s="707" t="s">
        <v>39</v>
      </c>
      <c r="E507" s="192">
        <v>44101706</v>
      </c>
      <c r="F507" s="706">
        <v>50000</v>
      </c>
      <c r="G507" s="707" t="s">
        <v>669</v>
      </c>
      <c r="H507" s="286" t="s">
        <v>41</v>
      </c>
      <c r="I507" s="192">
        <v>344</v>
      </c>
    </row>
    <row r="508" spans="1:9" ht="44.25" hidden="1" customHeight="1" x14ac:dyDescent="0.2">
      <c r="A508" s="3">
        <v>507</v>
      </c>
      <c r="B508" s="192">
        <v>7203</v>
      </c>
      <c r="C508" s="674" t="s">
        <v>670</v>
      </c>
      <c r="D508" s="707" t="s">
        <v>39</v>
      </c>
      <c r="E508" s="192">
        <v>30141505</v>
      </c>
      <c r="F508" s="706">
        <v>28000</v>
      </c>
      <c r="G508" s="707" t="s">
        <v>669</v>
      </c>
      <c r="H508" s="286" t="s">
        <v>41</v>
      </c>
      <c r="I508" s="192">
        <v>344</v>
      </c>
    </row>
    <row r="509" spans="1:9" ht="44.25" hidden="1" customHeight="1" x14ac:dyDescent="0.2">
      <c r="A509" s="3">
        <v>508</v>
      </c>
      <c r="B509" s="192">
        <v>7203</v>
      </c>
      <c r="C509" s="674" t="s">
        <v>671</v>
      </c>
      <c r="D509" s="707" t="s">
        <v>39</v>
      </c>
      <c r="E509" s="192">
        <v>30141505</v>
      </c>
      <c r="F509" s="706">
        <v>28000</v>
      </c>
      <c r="G509" s="707" t="s">
        <v>669</v>
      </c>
      <c r="H509" s="286" t="s">
        <v>41</v>
      </c>
      <c r="I509" s="192">
        <v>344</v>
      </c>
    </row>
    <row r="510" spans="1:9" ht="44.25" hidden="1" customHeight="1" x14ac:dyDescent="0.2">
      <c r="A510" s="3">
        <v>509</v>
      </c>
      <c r="B510" s="192">
        <v>7203</v>
      </c>
      <c r="C510" s="674" t="s">
        <v>672</v>
      </c>
      <c r="D510" s="707" t="s">
        <v>39</v>
      </c>
      <c r="E510" s="192">
        <v>30141505</v>
      </c>
      <c r="F510" s="706">
        <v>28000</v>
      </c>
      <c r="G510" s="707" t="s">
        <v>669</v>
      </c>
      <c r="H510" s="286" t="s">
        <v>41</v>
      </c>
      <c r="I510" s="192">
        <v>344</v>
      </c>
    </row>
    <row r="511" spans="1:9" ht="44.25" hidden="1" customHeight="1" x14ac:dyDescent="0.2">
      <c r="A511" s="3">
        <v>510</v>
      </c>
      <c r="B511" s="192">
        <v>7203</v>
      </c>
      <c r="C511" s="674" t="s">
        <v>673</v>
      </c>
      <c r="D511" s="707" t="s">
        <v>39</v>
      </c>
      <c r="E511" s="192">
        <v>40151510</v>
      </c>
      <c r="F511" s="706">
        <v>500000</v>
      </c>
      <c r="G511" s="707" t="s">
        <v>669</v>
      </c>
      <c r="H511" s="286" t="s">
        <v>41</v>
      </c>
      <c r="I511" s="192">
        <v>344</v>
      </c>
    </row>
    <row r="512" spans="1:9" ht="44.25" hidden="1" customHeight="1" x14ac:dyDescent="0.2">
      <c r="A512" s="3">
        <v>511</v>
      </c>
      <c r="B512" s="192">
        <v>7203</v>
      </c>
      <c r="C512" s="674" t="s">
        <v>674</v>
      </c>
      <c r="D512" s="707" t="s">
        <v>39</v>
      </c>
      <c r="E512" s="192">
        <v>40151510</v>
      </c>
      <c r="F512" s="706">
        <v>600000</v>
      </c>
      <c r="G512" s="707" t="s">
        <v>669</v>
      </c>
      <c r="H512" s="286" t="s">
        <v>41</v>
      </c>
      <c r="I512" s="192">
        <v>344</v>
      </c>
    </row>
    <row r="513" spans="1:9" ht="44.25" hidden="1" customHeight="1" x14ac:dyDescent="0.2">
      <c r="A513" s="3">
        <v>512</v>
      </c>
      <c r="B513" s="192">
        <v>7203</v>
      </c>
      <c r="C513" s="674" t="s">
        <v>675</v>
      </c>
      <c r="D513" s="707" t="s">
        <v>39</v>
      </c>
      <c r="E513" s="192">
        <v>40101704</v>
      </c>
      <c r="F513" s="706">
        <v>175000</v>
      </c>
      <c r="G513" s="707" t="s">
        <v>669</v>
      </c>
      <c r="H513" s="286" t="s">
        <v>41</v>
      </c>
      <c r="I513" s="192">
        <v>344</v>
      </c>
    </row>
    <row r="514" spans="1:9" ht="44.25" hidden="1" customHeight="1" x14ac:dyDescent="0.2">
      <c r="A514" s="3">
        <v>513</v>
      </c>
      <c r="B514" s="192">
        <v>7203</v>
      </c>
      <c r="C514" s="674" t="s">
        <v>675</v>
      </c>
      <c r="D514" s="707" t="s">
        <v>39</v>
      </c>
      <c r="E514" s="192">
        <v>40101704</v>
      </c>
      <c r="F514" s="706">
        <v>160000</v>
      </c>
      <c r="G514" s="707" t="s">
        <v>669</v>
      </c>
      <c r="H514" s="286" t="s">
        <v>41</v>
      </c>
      <c r="I514" s="192">
        <v>344</v>
      </c>
    </row>
    <row r="515" spans="1:9" ht="44.25" hidden="1" customHeight="1" x14ac:dyDescent="0.2">
      <c r="A515" s="3">
        <v>514</v>
      </c>
      <c r="B515" s="192">
        <v>7203</v>
      </c>
      <c r="C515" s="674" t="s">
        <v>676</v>
      </c>
      <c r="D515" s="707" t="s">
        <v>39</v>
      </c>
      <c r="E515" s="192">
        <v>39121529</v>
      </c>
      <c r="F515" s="706">
        <v>3000</v>
      </c>
      <c r="G515" s="707" t="s">
        <v>669</v>
      </c>
      <c r="H515" s="286" t="s">
        <v>41</v>
      </c>
      <c r="I515" s="192">
        <v>344</v>
      </c>
    </row>
    <row r="516" spans="1:9" ht="44.25" hidden="1" customHeight="1" x14ac:dyDescent="0.2">
      <c r="A516" s="3">
        <v>515</v>
      </c>
      <c r="B516" s="192">
        <v>7203</v>
      </c>
      <c r="C516" s="674" t="s">
        <v>677</v>
      </c>
      <c r="D516" s="707" t="s">
        <v>39</v>
      </c>
      <c r="E516" s="192">
        <v>39121529</v>
      </c>
      <c r="F516" s="706">
        <v>33000</v>
      </c>
      <c r="G516" s="707" t="s">
        <v>669</v>
      </c>
      <c r="H516" s="286" t="s">
        <v>41</v>
      </c>
      <c r="I516" s="192">
        <v>344</v>
      </c>
    </row>
    <row r="517" spans="1:9" ht="44.25" hidden="1" customHeight="1" x14ac:dyDescent="0.2">
      <c r="A517" s="3">
        <v>516</v>
      </c>
      <c r="B517" s="192">
        <v>7203</v>
      </c>
      <c r="C517" s="674" t="s">
        <v>678</v>
      </c>
      <c r="D517" s="707" t="s">
        <v>39</v>
      </c>
      <c r="E517" s="192">
        <v>39121529</v>
      </c>
      <c r="F517" s="706">
        <v>54000</v>
      </c>
      <c r="G517" s="707" t="s">
        <v>669</v>
      </c>
      <c r="H517" s="286" t="s">
        <v>41</v>
      </c>
      <c r="I517" s="192">
        <v>344</v>
      </c>
    </row>
    <row r="518" spans="1:9" ht="44.25" hidden="1" customHeight="1" x14ac:dyDescent="0.2">
      <c r="A518" s="3">
        <v>517</v>
      </c>
      <c r="B518" s="192">
        <v>7203</v>
      </c>
      <c r="C518" s="674" t="s">
        <v>679</v>
      </c>
      <c r="D518" s="707" t="s">
        <v>39</v>
      </c>
      <c r="E518" s="192">
        <v>39121529</v>
      </c>
      <c r="F518" s="706">
        <v>120000</v>
      </c>
      <c r="G518" s="707" t="s">
        <v>669</v>
      </c>
      <c r="H518" s="286" t="s">
        <v>41</v>
      </c>
      <c r="I518" s="192">
        <v>344</v>
      </c>
    </row>
    <row r="519" spans="1:9" ht="44.25" hidden="1" customHeight="1" x14ac:dyDescent="0.2">
      <c r="A519" s="3">
        <v>518</v>
      </c>
      <c r="B519" s="192">
        <v>7203</v>
      </c>
      <c r="C519" s="674" t="s">
        <v>680</v>
      </c>
      <c r="D519" s="707" t="s">
        <v>39</v>
      </c>
      <c r="E519" s="192">
        <v>26101112</v>
      </c>
      <c r="F519" s="706">
        <v>74000</v>
      </c>
      <c r="G519" s="707" t="s">
        <v>669</v>
      </c>
      <c r="H519" s="286" t="s">
        <v>41</v>
      </c>
      <c r="I519" s="192">
        <v>344</v>
      </c>
    </row>
    <row r="520" spans="1:9" ht="44.25" hidden="1" customHeight="1" x14ac:dyDescent="0.2">
      <c r="A520" s="3">
        <v>519</v>
      </c>
      <c r="B520" s="192">
        <v>7203</v>
      </c>
      <c r="C520" s="674" t="s">
        <v>681</v>
      </c>
      <c r="D520" s="707" t="s">
        <v>39</v>
      </c>
      <c r="E520" s="192">
        <v>26101112</v>
      </c>
      <c r="F520" s="706">
        <v>144000</v>
      </c>
      <c r="G520" s="707" t="s">
        <v>669</v>
      </c>
      <c r="H520" s="286" t="s">
        <v>41</v>
      </c>
      <c r="I520" s="192">
        <v>344</v>
      </c>
    </row>
    <row r="521" spans="1:9" ht="44.25" hidden="1" customHeight="1" x14ac:dyDescent="0.2">
      <c r="A521" s="3">
        <v>520</v>
      </c>
      <c r="B521" s="192">
        <v>7203</v>
      </c>
      <c r="C521" s="674" t="s">
        <v>682</v>
      </c>
      <c r="D521" s="707" t="s">
        <v>39</v>
      </c>
      <c r="E521" s="192">
        <v>23271812</v>
      </c>
      <c r="F521" s="706">
        <v>167000</v>
      </c>
      <c r="G521" s="707" t="s">
        <v>669</v>
      </c>
      <c r="H521" s="286" t="s">
        <v>41</v>
      </c>
      <c r="I521" s="192">
        <v>344</v>
      </c>
    </row>
    <row r="522" spans="1:9" ht="44.25" hidden="1" customHeight="1" x14ac:dyDescent="0.2">
      <c r="A522" s="3">
        <v>521</v>
      </c>
      <c r="B522" s="192">
        <v>7203</v>
      </c>
      <c r="C522" s="674" t="s">
        <v>683</v>
      </c>
      <c r="D522" s="707" t="s">
        <v>39</v>
      </c>
      <c r="E522" s="192">
        <v>24111819</v>
      </c>
      <c r="F522" s="706">
        <v>650000</v>
      </c>
      <c r="G522" s="707" t="s">
        <v>669</v>
      </c>
      <c r="H522" s="286" t="s">
        <v>41</v>
      </c>
      <c r="I522" s="192">
        <v>344</v>
      </c>
    </row>
    <row r="523" spans="1:9" ht="44.25" hidden="1" customHeight="1" x14ac:dyDescent="0.2">
      <c r="A523" s="3">
        <v>522</v>
      </c>
      <c r="B523" s="192">
        <v>7203</v>
      </c>
      <c r="C523" s="674" t="s">
        <v>684</v>
      </c>
      <c r="D523" s="707" t="s">
        <v>39</v>
      </c>
      <c r="E523" s="192">
        <v>24111819</v>
      </c>
      <c r="F523" s="706">
        <v>500000</v>
      </c>
      <c r="G523" s="707" t="s">
        <v>669</v>
      </c>
      <c r="H523" s="286" t="s">
        <v>41</v>
      </c>
      <c r="I523" s="192">
        <v>344</v>
      </c>
    </row>
    <row r="524" spans="1:9" ht="44.25" hidden="1" customHeight="1" x14ac:dyDescent="0.2">
      <c r="A524" s="3">
        <v>523</v>
      </c>
      <c r="B524" s="192">
        <v>7203</v>
      </c>
      <c r="C524" s="674" t="s">
        <v>685</v>
      </c>
      <c r="D524" s="707" t="s">
        <v>39</v>
      </c>
      <c r="E524" s="192">
        <v>32101503</v>
      </c>
      <c r="F524" s="706">
        <v>72000</v>
      </c>
      <c r="G524" s="707" t="s">
        <v>669</v>
      </c>
      <c r="H524" s="286" t="s">
        <v>41</v>
      </c>
      <c r="I524" s="192">
        <v>344</v>
      </c>
    </row>
    <row r="525" spans="1:9" ht="44.25" hidden="1" customHeight="1" x14ac:dyDescent="0.2">
      <c r="A525" s="3">
        <v>524</v>
      </c>
      <c r="B525" s="192">
        <v>7203</v>
      </c>
      <c r="C525" s="674" t="s">
        <v>686</v>
      </c>
      <c r="D525" s="707" t="s">
        <v>39</v>
      </c>
      <c r="E525" s="192">
        <v>40182003</v>
      </c>
      <c r="F525" s="706">
        <v>122000</v>
      </c>
      <c r="G525" s="707" t="s">
        <v>669</v>
      </c>
      <c r="H525" s="286" t="s">
        <v>41</v>
      </c>
      <c r="I525" s="192">
        <v>344</v>
      </c>
    </row>
    <row r="526" spans="1:9" ht="44.25" hidden="1" customHeight="1" x14ac:dyDescent="0.2">
      <c r="A526" s="3">
        <v>525</v>
      </c>
      <c r="B526" s="192">
        <v>7203</v>
      </c>
      <c r="C526" s="674" t="s">
        <v>687</v>
      </c>
      <c r="D526" s="707" t="s">
        <v>39</v>
      </c>
      <c r="E526" s="192">
        <v>40182003</v>
      </c>
      <c r="F526" s="706">
        <v>62000</v>
      </c>
      <c r="G526" s="707" t="s">
        <v>669</v>
      </c>
      <c r="H526" s="286" t="s">
        <v>41</v>
      </c>
      <c r="I526" s="192">
        <v>344</v>
      </c>
    </row>
    <row r="527" spans="1:9" ht="44.25" hidden="1" customHeight="1" x14ac:dyDescent="0.2">
      <c r="A527" s="3">
        <v>526</v>
      </c>
      <c r="B527" s="192">
        <v>7203</v>
      </c>
      <c r="C527" s="674" t="s">
        <v>688</v>
      </c>
      <c r="D527" s="707" t="s">
        <v>39</v>
      </c>
      <c r="E527" s="192">
        <v>40182003</v>
      </c>
      <c r="F527" s="706">
        <v>86000</v>
      </c>
      <c r="G527" s="707" t="s">
        <v>669</v>
      </c>
      <c r="H527" s="286" t="s">
        <v>41</v>
      </c>
      <c r="I527" s="192">
        <v>344</v>
      </c>
    </row>
    <row r="528" spans="1:9" ht="44.25" hidden="1" customHeight="1" x14ac:dyDescent="0.2">
      <c r="A528" s="3">
        <v>527</v>
      </c>
      <c r="B528" s="192">
        <v>7203</v>
      </c>
      <c r="C528" s="674" t="s">
        <v>689</v>
      </c>
      <c r="D528" s="707" t="s">
        <v>39</v>
      </c>
      <c r="E528" s="192">
        <v>40182003</v>
      </c>
      <c r="F528" s="706">
        <v>88000</v>
      </c>
      <c r="G528" s="707" t="s">
        <v>669</v>
      </c>
      <c r="H528" s="286" t="s">
        <v>41</v>
      </c>
      <c r="I528" s="192">
        <v>344</v>
      </c>
    </row>
    <row r="529" spans="1:9" ht="44.25" hidden="1" customHeight="1" x14ac:dyDescent="0.2">
      <c r="A529" s="3">
        <v>528</v>
      </c>
      <c r="B529" s="192">
        <v>7203</v>
      </c>
      <c r="C529" s="674" t="s">
        <v>690</v>
      </c>
      <c r="D529" s="707" t="s">
        <v>39</v>
      </c>
      <c r="E529" s="192">
        <v>40182003</v>
      </c>
      <c r="F529" s="706">
        <v>202000</v>
      </c>
      <c r="G529" s="707" t="s">
        <v>669</v>
      </c>
      <c r="H529" s="286" t="s">
        <v>41</v>
      </c>
      <c r="I529" s="192">
        <v>344</v>
      </c>
    </row>
    <row r="530" spans="1:9" ht="44.25" hidden="1" customHeight="1" x14ac:dyDescent="0.2">
      <c r="A530" s="3">
        <v>529</v>
      </c>
      <c r="B530" s="192">
        <v>7203</v>
      </c>
      <c r="C530" s="674" t="s">
        <v>691</v>
      </c>
      <c r="D530" s="707" t="s">
        <v>39</v>
      </c>
      <c r="E530" s="192">
        <v>40182003</v>
      </c>
      <c r="F530" s="706">
        <v>54000</v>
      </c>
      <c r="G530" s="707" t="s">
        <v>669</v>
      </c>
      <c r="H530" s="286" t="s">
        <v>41</v>
      </c>
      <c r="I530" s="192">
        <v>344</v>
      </c>
    </row>
    <row r="531" spans="1:9" ht="44.25" hidden="1" customHeight="1" x14ac:dyDescent="0.2">
      <c r="A531" s="3">
        <v>530</v>
      </c>
      <c r="B531" s="192">
        <v>7203</v>
      </c>
      <c r="C531" s="674" t="s">
        <v>692</v>
      </c>
      <c r="D531" s="707" t="s">
        <v>39</v>
      </c>
      <c r="E531" s="192">
        <v>31211904</v>
      </c>
      <c r="F531" s="706">
        <v>10500</v>
      </c>
      <c r="G531" s="707" t="s">
        <v>693</v>
      </c>
      <c r="H531" s="286" t="s">
        <v>41</v>
      </c>
      <c r="I531" s="192">
        <v>364</v>
      </c>
    </row>
    <row r="532" spans="1:9" ht="44.25" hidden="1" customHeight="1" x14ac:dyDescent="0.2">
      <c r="A532" s="3">
        <v>531</v>
      </c>
      <c r="B532" s="192">
        <v>7203</v>
      </c>
      <c r="C532" s="674" t="s">
        <v>694</v>
      </c>
      <c r="D532" s="707" t="s">
        <v>39</v>
      </c>
      <c r="E532" s="192">
        <v>31211904</v>
      </c>
      <c r="F532" s="706">
        <v>4500</v>
      </c>
      <c r="G532" s="707" t="s">
        <v>693</v>
      </c>
      <c r="H532" s="286" t="s">
        <v>41</v>
      </c>
      <c r="I532" s="192">
        <v>364</v>
      </c>
    </row>
    <row r="533" spans="1:9" ht="44.25" hidden="1" customHeight="1" x14ac:dyDescent="0.2">
      <c r="A533" s="3">
        <v>532</v>
      </c>
      <c r="B533" s="192">
        <v>7203</v>
      </c>
      <c r="C533" s="674" t="s">
        <v>695</v>
      </c>
      <c r="D533" s="707" t="s">
        <v>39</v>
      </c>
      <c r="E533" s="192">
        <v>31211904</v>
      </c>
      <c r="F533" s="706">
        <v>15000</v>
      </c>
      <c r="G533" s="707" t="s">
        <v>693</v>
      </c>
      <c r="H533" s="286" t="s">
        <v>41</v>
      </c>
      <c r="I533" s="192">
        <v>364</v>
      </c>
    </row>
    <row r="534" spans="1:9" ht="44.25" hidden="1" customHeight="1" x14ac:dyDescent="0.2">
      <c r="A534" s="3">
        <v>533</v>
      </c>
      <c r="B534" s="192">
        <v>7203</v>
      </c>
      <c r="C534" s="674" t="s">
        <v>696</v>
      </c>
      <c r="D534" s="707" t="s">
        <v>39</v>
      </c>
      <c r="E534" s="192">
        <v>31211904</v>
      </c>
      <c r="F534" s="706">
        <v>45000</v>
      </c>
      <c r="G534" s="707" t="s">
        <v>693</v>
      </c>
      <c r="H534" s="286" t="s">
        <v>41</v>
      </c>
      <c r="I534" s="192">
        <v>364</v>
      </c>
    </row>
    <row r="535" spans="1:9" ht="44.25" hidden="1" customHeight="1" x14ac:dyDescent="0.2">
      <c r="A535" s="3">
        <v>534</v>
      </c>
      <c r="B535" s="192">
        <v>7203</v>
      </c>
      <c r="C535" s="674" t="s">
        <v>697</v>
      </c>
      <c r="D535" s="707" t="s">
        <v>39</v>
      </c>
      <c r="E535" s="192">
        <v>31211904</v>
      </c>
      <c r="F535" s="706">
        <v>18000</v>
      </c>
      <c r="G535" s="707" t="s">
        <v>693</v>
      </c>
      <c r="H535" s="286" t="s">
        <v>41</v>
      </c>
      <c r="I535" s="192">
        <v>364</v>
      </c>
    </row>
    <row r="536" spans="1:9" ht="44.25" hidden="1" customHeight="1" x14ac:dyDescent="0.2">
      <c r="A536" s="3">
        <v>535</v>
      </c>
      <c r="B536" s="192">
        <v>7203</v>
      </c>
      <c r="C536" s="674" t="s">
        <v>698</v>
      </c>
      <c r="D536" s="707" t="s">
        <v>39</v>
      </c>
      <c r="E536" s="192">
        <v>31211904</v>
      </c>
      <c r="F536" s="706">
        <v>52500</v>
      </c>
      <c r="G536" s="707" t="s">
        <v>693</v>
      </c>
      <c r="H536" s="286" t="s">
        <v>41</v>
      </c>
      <c r="I536" s="192">
        <v>364</v>
      </c>
    </row>
    <row r="537" spans="1:9" ht="44.25" hidden="1" customHeight="1" x14ac:dyDescent="0.2">
      <c r="A537" s="3">
        <v>536</v>
      </c>
      <c r="B537" s="192">
        <v>7203</v>
      </c>
      <c r="C537" s="674" t="s">
        <v>699</v>
      </c>
      <c r="D537" s="707" t="s">
        <v>39</v>
      </c>
      <c r="E537" s="192">
        <v>31201513</v>
      </c>
      <c r="F537" s="706">
        <v>40000</v>
      </c>
      <c r="G537" s="707" t="s">
        <v>597</v>
      </c>
      <c r="H537" s="286" t="s">
        <v>41</v>
      </c>
      <c r="I537" s="192">
        <v>364</v>
      </c>
    </row>
    <row r="538" spans="1:9" ht="44.25" hidden="1" customHeight="1" x14ac:dyDescent="0.2">
      <c r="A538" s="3">
        <v>537</v>
      </c>
      <c r="B538" s="192">
        <v>7203</v>
      </c>
      <c r="C538" s="674" t="s">
        <v>700</v>
      </c>
      <c r="D538" s="707" t="s">
        <v>39</v>
      </c>
      <c r="E538" s="192">
        <v>30181614</v>
      </c>
      <c r="F538" s="706">
        <v>720000</v>
      </c>
      <c r="G538" s="707" t="s">
        <v>693</v>
      </c>
      <c r="H538" s="286" t="s">
        <v>41</v>
      </c>
      <c r="I538" s="192">
        <v>364</v>
      </c>
    </row>
    <row r="539" spans="1:9" ht="44.25" hidden="1" customHeight="1" x14ac:dyDescent="0.2">
      <c r="A539" s="3">
        <v>538</v>
      </c>
      <c r="B539" s="192">
        <v>7203</v>
      </c>
      <c r="C539" s="674" t="s">
        <v>701</v>
      </c>
      <c r="D539" s="707" t="s">
        <v>39</v>
      </c>
      <c r="E539" s="192">
        <v>47131710</v>
      </c>
      <c r="F539" s="706">
        <v>413000</v>
      </c>
      <c r="G539" s="707" t="s">
        <v>693</v>
      </c>
      <c r="H539" s="286" t="s">
        <v>41</v>
      </c>
      <c r="I539" s="192">
        <v>364</v>
      </c>
    </row>
    <row r="540" spans="1:9" ht="44.25" hidden="1" customHeight="1" x14ac:dyDescent="0.2">
      <c r="A540" s="3">
        <v>539</v>
      </c>
      <c r="B540" s="192">
        <v>7203</v>
      </c>
      <c r="C540" s="674" t="s">
        <v>702</v>
      </c>
      <c r="D540" s="707" t="s">
        <v>39</v>
      </c>
      <c r="E540" s="192">
        <v>31211917</v>
      </c>
      <c r="F540" s="706">
        <v>26000</v>
      </c>
      <c r="G540" s="707" t="s">
        <v>693</v>
      </c>
      <c r="H540" s="286" t="s">
        <v>41</v>
      </c>
      <c r="I540" s="192">
        <v>364</v>
      </c>
    </row>
    <row r="541" spans="1:9" ht="44.25" hidden="1" customHeight="1" x14ac:dyDescent="0.2">
      <c r="A541" s="3">
        <v>540</v>
      </c>
      <c r="B541" s="192">
        <v>7203</v>
      </c>
      <c r="C541" s="674" t="s">
        <v>703</v>
      </c>
      <c r="D541" s="707" t="s">
        <v>39</v>
      </c>
      <c r="E541" s="192">
        <v>31211917</v>
      </c>
      <c r="F541" s="706">
        <v>22500</v>
      </c>
      <c r="G541" s="707" t="s">
        <v>693</v>
      </c>
      <c r="H541" s="286" t="s">
        <v>41</v>
      </c>
      <c r="I541" s="192">
        <v>364</v>
      </c>
    </row>
    <row r="542" spans="1:9" ht="44.25" hidden="1" customHeight="1" x14ac:dyDescent="0.2">
      <c r="A542" s="3">
        <v>541</v>
      </c>
      <c r="B542" s="192">
        <v>7203</v>
      </c>
      <c r="C542" s="674" t="s">
        <v>704</v>
      </c>
      <c r="D542" s="707" t="s">
        <v>39</v>
      </c>
      <c r="E542" s="192">
        <v>31211917</v>
      </c>
      <c r="F542" s="706">
        <v>18000</v>
      </c>
      <c r="G542" s="707" t="s">
        <v>693</v>
      </c>
      <c r="H542" s="286" t="s">
        <v>41</v>
      </c>
      <c r="I542" s="192">
        <v>364</v>
      </c>
    </row>
    <row r="543" spans="1:9" ht="44.25" hidden="1" customHeight="1" x14ac:dyDescent="0.2">
      <c r="A543" s="3">
        <v>542</v>
      </c>
      <c r="B543" s="192">
        <v>7203</v>
      </c>
      <c r="C543" s="674" t="s">
        <v>705</v>
      </c>
      <c r="D543" s="707" t="s">
        <v>39</v>
      </c>
      <c r="E543" s="192">
        <v>31211917</v>
      </c>
      <c r="F543" s="706">
        <v>9000</v>
      </c>
      <c r="G543" s="707" t="s">
        <v>693</v>
      </c>
      <c r="H543" s="286" t="s">
        <v>41</v>
      </c>
      <c r="I543" s="192">
        <v>364</v>
      </c>
    </row>
    <row r="544" spans="1:9" ht="44.25" hidden="1" customHeight="1" x14ac:dyDescent="0.2">
      <c r="A544" s="3">
        <v>543</v>
      </c>
      <c r="B544" s="192">
        <v>7203</v>
      </c>
      <c r="C544" s="674" t="s">
        <v>706</v>
      </c>
      <c r="D544" s="707" t="s">
        <v>39</v>
      </c>
      <c r="E544" s="192">
        <v>40142008</v>
      </c>
      <c r="F544" s="706">
        <v>100000</v>
      </c>
      <c r="G544" s="707" t="s">
        <v>693</v>
      </c>
      <c r="H544" s="286" t="s">
        <v>41</v>
      </c>
      <c r="I544" s="192">
        <v>364</v>
      </c>
    </row>
    <row r="545" spans="1:9" ht="44.25" hidden="1" customHeight="1" x14ac:dyDescent="0.2">
      <c r="A545" s="3">
        <v>544</v>
      </c>
      <c r="B545" s="192">
        <v>7203</v>
      </c>
      <c r="C545" s="674" t="s">
        <v>707</v>
      </c>
      <c r="D545" s="707" t="s">
        <v>39</v>
      </c>
      <c r="E545" s="192">
        <v>40142008</v>
      </c>
      <c r="F545" s="706">
        <v>100000</v>
      </c>
      <c r="G545" s="707" t="s">
        <v>693</v>
      </c>
      <c r="H545" s="286" t="s">
        <v>41</v>
      </c>
      <c r="I545" s="192">
        <v>364</v>
      </c>
    </row>
    <row r="546" spans="1:9" ht="44.25" hidden="1" customHeight="1" x14ac:dyDescent="0.2">
      <c r="A546" s="3">
        <v>545</v>
      </c>
      <c r="B546" s="192">
        <v>7203</v>
      </c>
      <c r="C546" s="674" t="s">
        <v>708</v>
      </c>
      <c r="D546" s="707" t="s">
        <v>39</v>
      </c>
      <c r="E546" s="192">
        <v>31211906</v>
      </c>
      <c r="F546" s="706">
        <v>4000</v>
      </c>
      <c r="G546" s="707" t="s">
        <v>693</v>
      </c>
      <c r="H546" s="286" t="s">
        <v>41</v>
      </c>
      <c r="I546" s="192">
        <v>364</v>
      </c>
    </row>
    <row r="547" spans="1:9" ht="44.25" hidden="1" customHeight="1" x14ac:dyDescent="0.2">
      <c r="A547" s="3">
        <v>546</v>
      </c>
      <c r="B547" s="192">
        <v>7203</v>
      </c>
      <c r="C547" s="674" t="s">
        <v>709</v>
      </c>
      <c r="D547" s="707" t="s">
        <v>39</v>
      </c>
      <c r="E547" s="192">
        <v>31211906</v>
      </c>
      <c r="F547" s="706">
        <v>14000</v>
      </c>
      <c r="G547" s="707" t="s">
        <v>693</v>
      </c>
      <c r="H547" s="286" t="s">
        <v>41</v>
      </c>
      <c r="I547" s="192">
        <v>364</v>
      </c>
    </row>
    <row r="548" spans="1:9" ht="44.25" hidden="1" customHeight="1" x14ac:dyDescent="0.2">
      <c r="A548" s="3">
        <v>547</v>
      </c>
      <c r="B548" s="192">
        <v>7203</v>
      </c>
      <c r="C548" s="674" t="s">
        <v>710</v>
      </c>
      <c r="D548" s="707" t="s">
        <v>39</v>
      </c>
      <c r="E548" s="192">
        <v>31201605</v>
      </c>
      <c r="F548" s="706">
        <v>119500</v>
      </c>
      <c r="G548" s="707" t="s">
        <v>693</v>
      </c>
      <c r="H548" s="286" t="s">
        <v>41</v>
      </c>
      <c r="I548" s="192">
        <v>364</v>
      </c>
    </row>
    <row r="549" spans="1:9" ht="44.25" hidden="1" customHeight="1" x14ac:dyDescent="0.2">
      <c r="A549" s="3">
        <v>548</v>
      </c>
      <c r="B549" s="192">
        <v>7203</v>
      </c>
      <c r="C549" s="674" t="s">
        <v>711</v>
      </c>
      <c r="D549" s="707" t="s">
        <v>39</v>
      </c>
      <c r="E549" s="192">
        <v>31201605</v>
      </c>
      <c r="F549" s="706">
        <v>124000</v>
      </c>
      <c r="G549" s="707" t="s">
        <v>693</v>
      </c>
      <c r="H549" s="286" t="s">
        <v>41</v>
      </c>
      <c r="I549" s="192">
        <v>364</v>
      </c>
    </row>
    <row r="550" spans="1:9" ht="44.25" hidden="1" customHeight="1" x14ac:dyDescent="0.2">
      <c r="A550" s="3">
        <v>549</v>
      </c>
      <c r="B550" s="192">
        <v>7203</v>
      </c>
      <c r="C550" s="674" t="s">
        <v>712</v>
      </c>
      <c r="D550" s="707" t="s">
        <v>39</v>
      </c>
      <c r="E550" s="192">
        <v>31152003</v>
      </c>
      <c r="F550" s="706">
        <v>18000</v>
      </c>
      <c r="G550" s="707" t="s">
        <v>693</v>
      </c>
      <c r="H550" s="286" t="s">
        <v>41</v>
      </c>
      <c r="I550" s="192">
        <v>364</v>
      </c>
    </row>
    <row r="551" spans="1:9" ht="44.25" hidden="1" customHeight="1" x14ac:dyDescent="0.2">
      <c r="A551" s="3">
        <v>550</v>
      </c>
      <c r="B551" s="192">
        <v>7203</v>
      </c>
      <c r="C551" s="674" t="s">
        <v>713</v>
      </c>
      <c r="D551" s="707" t="s">
        <v>39</v>
      </c>
      <c r="E551" s="192">
        <v>31152003</v>
      </c>
      <c r="F551" s="706">
        <v>52000</v>
      </c>
      <c r="G551" s="707" t="s">
        <v>693</v>
      </c>
      <c r="H551" s="286" t="s">
        <v>41</v>
      </c>
      <c r="I551" s="192">
        <v>364</v>
      </c>
    </row>
    <row r="552" spans="1:9" ht="44.25" hidden="1" customHeight="1" x14ac:dyDescent="0.2">
      <c r="A552" s="3">
        <v>551</v>
      </c>
      <c r="B552" s="192">
        <v>7203</v>
      </c>
      <c r="C552" s="674" t="s">
        <v>714</v>
      </c>
      <c r="D552" s="707" t="s">
        <v>39</v>
      </c>
      <c r="E552" s="192">
        <v>31152003</v>
      </c>
      <c r="F552" s="706">
        <v>2500</v>
      </c>
      <c r="G552" s="707" t="s">
        <v>693</v>
      </c>
      <c r="H552" s="286" t="s">
        <v>41</v>
      </c>
      <c r="I552" s="192">
        <v>364</v>
      </c>
    </row>
    <row r="553" spans="1:9" ht="44.25" hidden="1" customHeight="1" x14ac:dyDescent="0.2">
      <c r="A553" s="3">
        <v>552</v>
      </c>
      <c r="B553" s="192">
        <v>7203</v>
      </c>
      <c r="C553" s="674" t="s">
        <v>715</v>
      </c>
      <c r="D553" s="707" t="s">
        <v>39</v>
      </c>
      <c r="E553" s="192">
        <v>31152003</v>
      </c>
      <c r="F553" s="706">
        <v>40000</v>
      </c>
      <c r="G553" s="707" t="s">
        <v>693</v>
      </c>
      <c r="H553" s="286" t="s">
        <v>41</v>
      </c>
      <c r="I553" s="192">
        <v>364</v>
      </c>
    </row>
    <row r="554" spans="1:9" ht="44.25" hidden="1" customHeight="1" x14ac:dyDescent="0.2">
      <c r="A554" s="3">
        <v>553</v>
      </c>
      <c r="B554" s="192">
        <v>7203</v>
      </c>
      <c r="C554" s="674" t="s">
        <v>716</v>
      </c>
      <c r="D554" s="707" t="s">
        <v>39</v>
      </c>
      <c r="E554" s="192">
        <v>31152003</v>
      </c>
      <c r="F554" s="706">
        <v>70000</v>
      </c>
      <c r="G554" s="707" t="s">
        <v>693</v>
      </c>
      <c r="H554" s="286" t="s">
        <v>41</v>
      </c>
      <c r="I554" s="192">
        <v>364</v>
      </c>
    </row>
    <row r="555" spans="1:9" ht="44.25" hidden="1" customHeight="1" x14ac:dyDescent="0.2">
      <c r="A555" s="3">
        <v>554</v>
      </c>
      <c r="B555" s="192">
        <v>7203</v>
      </c>
      <c r="C555" s="674" t="s">
        <v>717</v>
      </c>
      <c r="D555" s="707" t="s">
        <v>39</v>
      </c>
      <c r="E555" s="192">
        <v>31201514</v>
      </c>
      <c r="F555" s="706">
        <v>9000</v>
      </c>
      <c r="G555" s="707" t="s">
        <v>693</v>
      </c>
      <c r="H555" s="286" t="s">
        <v>41</v>
      </c>
      <c r="I555" s="192">
        <v>364</v>
      </c>
    </row>
    <row r="556" spans="1:9" ht="44.25" hidden="1" customHeight="1" x14ac:dyDescent="0.2">
      <c r="A556" s="3">
        <v>555</v>
      </c>
      <c r="B556" s="192">
        <v>7203</v>
      </c>
      <c r="C556" s="674" t="s">
        <v>718</v>
      </c>
      <c r="D556" s="707" t="s">
        <v>39</v>
      </c>
      <c r="E556" s="192">
        <v>50201706</v>
      </c>
      <c r="F556" s="706">
        <v>420000</v>
      </c>
      <c r="G556" s="707" t="s">
        <v>720</v>
      </c>
      <c r="H556" s="286" t="s">
        <v>41</v>
      </c>
      <c r="I556" s="192">
        <v>374</v>
      </c>
    </row>
    <row r="557" spans="1:9" ht="44.25" hidden="1" customHeight="1" x14ac:dyDescent="0.2">
      <c r="A557" s="3">
        <v>556</v>
      </c>
      <c r="B557" s="192">
        <v>7203</v>
      </c>
      <c r="C557" s="674" t="s">
        <v>721</v>
      </c>
      <c r="D557" s="707" t="s">
        <v>39</v>
      </c>
      <c r="E557" s="192">
        <v>50161509</v>
      </c>
      <c r="F557" s="706">
        <v>70000</v>
      </c>
      <c r="G557" s="707" t="s">
        <v>720</v>
      </c>
      <c r="H557" s="286" t="s">
        <v>41</v>
      </c>
      <c r="I557" s="192">
        <v>374</v>
      </c>
    </row>
    <row r="558" spans="1:9" ht="44.25" hidden="1" customHeight="1" x14ac:dyDescent="0.2">
      <c r="A558" s="3">
        <v>557</v>
      </c>
      <c r="B558" s="192">
        <v>7203</v>
      </c>
      <c r="C558" s="674" t="s">
        <v>723</v>
      </c>
      <c r="D558" s="707" t="s">
        <v>163</v>
      </c>
      <c r="E558" s="192">
        <v>72151207</v>
      </c>
      <c r="F558" s="706">
        <v>1700000</v>
      </c>
      <c r="G558" s="707" t="s">
        <v>724</v>
      </c>
      <c r="H558" s="286" t="s">
        <v>41</v>
      </c>
      <c r="I558" s="192">
        <v>413</v>
      </c>
    </row>
    <row r="559" spans="1:9" ht="44.25" hidden="1" customHeight="1" x14ac:dyDescent="0.2">
      <c r="A559" s="3">
        <v>558</v>
      </c>
      <c r="B559" s="192">
        <v>7203</v>
      </c>
      <c r="C559" s="674" t="s">
        <v>726</v>
      </c>
      <c r="D559" s="707" t="s">
        <v>163</v>
      </c>
      <c r="E559" s="192">
        <v>72151207</v>
      </c>
      <c r="F559" s="706">
        <v>900000</v>
      </c>
      <c r="G559" s="707" t="s">
        <v>724</v>
      </c>
      <c r="H559" s="286" t="s">
        <v>41</v>
      </c>
      <c r="I559" s="192">
        <v>413</v>
      </c>
    </row>
    <row r="560" spans="1:9" ht="44.25" hidden="1" customHeight="1" x14ac:dyDescent="0.2">
      <c r="A560" s="3">
        <v>559</v>
      </c>
      <c r="B560" s="192">
        <v>7203</v>
      </c>
      <c r="C560" s="674" t="s">
        <v>727</v>
      </c>
      <c r="D560" s="707" t="s">
        <v>163</v>
      </c>
      <c r="E560" s="192">
        <v>72151207</v>
      </c>
      <c r="F560" s="706">
        <v>1700000</v>
      </c>
      <c r="G560" s="707" t="s">
        <v>724</v>
      </c>
      <c r="H560" s="286" t="s">
        <v>41</v>
      </c>
      <c r="I560" s="192">
        <v>413</v>
      </c>
    </row>
    <row r="561" spans="1:9" ht="44.25" hidden="1" customHeight="1" x14ac:dyDescent="0.2">
      <c r="A561" s="3">
        <v>560</v>
      </c>
      <c r="B561" s="192">
        <v>7203</v>
      </c>
      <c r="C561" s="674" t="s">
        <v>728</v>
      </c>
      <c r="D561" s="707" t="s">
        <v>163</v>
      </c>
      <c r="E561" s="192">
        <v>72151207</v>
      </c>
      <c r="F561" s="706">
        <v>12000000</v>
      </c>
      <c r="G561" s="707" t="s">
        <v>724</v>
      </c>
      <c r="H561" s="286" t="s">
        <v>41</v>
      </c>
      <c r="I561" s="192">
        <v>413</v>
      </c>
    </row>
    <row r="562" spans="1:9" ht="44.25" hidden="1" customHeight="1" x14ac:dyDescent="0.2">
      <c r="A562" s="3">
        <v>561</v>
      </c>
      <c r="B562" s="192">
        <v>7203</v>
      </c>
      <c r="C562" s="674" t="s">
        <v>729</v>
      </c>
      <c r="D562" s="707" t="s">
        <v>163</v>
      </c>
      <c r="E562" s="192">
        <v>72151207</v>
      </c>
      <c r="F562" s="706">
        <v>25000000</v>
      </c>
      <c r="G562" s="707" t="s">
        <v>724</v>
      </c>
      <c r="H562" s="286" t="s">
        <v>41</v>
      </c>
      <c r="I562" s="192">
        <v>413</v>
      </c>
    </row>
    <row r="563" spans="1:9" ht="44.25" hidden="1" customHeight="1" x14ac:dyDescent="0.2">
      <c r="A563" s="3">
        <v>562</v>
      </c>
      <c r="B563" s="192">
        <v>7203</v>
      </c>
      <c r="C563" s="674" t="s">
        <v>730</v>
      </c>
      <c r="D563" s="707" t="s">
        <v>163</v>
      </c>
      <c r="E563" s="192">
        <v>72151207</v>
      </c>
      <c r="F563" s="706">
        <v>25000000</v>
      </c>
      <c r="G563" s="707" t="s">
        <v>724</v>
      </c>
      <c r="H563" s="286" t="s">
        <v>41</v>
      </c>
      <c r="I563" s="192">
        <v>413</v>
      </c>
    </row>
    <row r="564" spans="1:9" ht="44.25" hidden="1" customHeight="1" x14ac:dyDescent="0.2">
      <c r="A564" s="3">
        <v>563</v>
      </c>
      <c r="B564" s="192">
        <v>7203</v>
      </c>
      <c r="C564" s="674" t="s">
        <v>731</v>
      </c>
      <c r="D564" s="707" t="s">
        <v>163</v>
      </c>
      <c r="E564" s="192">
        <v>72151207</v>
      </c>
      <c r="F564" s="706">
        <v>2400000</v>
      </c>
      <c r="G564" s="707" t="s">
        <v>724</v>
      </c>
      <c r="H564" s="286" t="s">
        <v>41</v>
      </c>
      <c r="I564" s="192">
        <v>413</v>
      </c>
    </row>
    <row r="565" spans="1:9" ht="44.25" hidden="1" customHeight="1" x14ac:dyDescent="0.2">
      <c r="A565" s="3">
        <v>564</v>
      </c>
      <c r="B565" s="192">
        <v>7203</v>
      </c>
      <c r="C565" s="674" t="s">
        <v>732</v>
      </c>
      <c r="D565" s="707" t="s">
        <v>163</v>
      </c>
      <c r="E565" s="192">
        <v>72151207</v>
      </c>
      <c r="F565" s="706">
        <v>900000</v>
      </c>
      <c r="G565" s="707" t="s">
        <v>724</v>
      </c>
      <c r="H565" s="286" t="s">
        <v>41</v>
      </c>
      <c r="I565" s="192">
        <v>413</v>
      </c>
    </row>
    <row r="566" spans="1:9" ht="44.25" hidden="1" customHeight="1" x14ac:dyDescent="0.2">
      <c r="A566" s="3">
        <v>565</v>
      </c>
      <c r="B566" s="192">
        <v>7203</v>
      </c>
      <c r="C566" s="674" t="s">
        <v>733</v>
      </c>
      <c r="D566" s="707" t="s">
        <v>163</v>
      </c>
      <c r="E566" s="192">
        <v>72151207</v>
      </c>
      <c r="F566" s="706">
        <v>1700000</v>
      </c>
      <c r="G566" s="707" t="s">
        <v>724</v>
      </c>
      <c r="H566" s="286" t="s">
        <v>41</v>
      </c>
      <c r="I566" s="192">
        <v>413</v>
      </c>
    </row>
    <row r="567" spans="1:9" ht="44.25" hidden="1" customHeight="1" x14ac:dyDescent="0.2">
      <c r="A567" s="3">
        <v>566</v>
      </c>
      <c r="B567" s="192">
        <v>7203</v>
      </c>
      <c r="C567" s="674" t="s">
        <v>734</v>
      </c>
      <c r="D567" s="707" t="s">
        <v>163</v>
      </c>
      <c r="E567" s="192">
        <v>72151207</v>
      </c>
      <c r="F567" s="706">
        <v>900000</v>
      </c>
      <c r="G567" s="707" t="s">
        <v>724</v>
      </c>
      <c r="H567" s="286" t="s">
        <v>41</v>
      </c>
      <c r="I567" s="192">
        <v>413</v>
      </c>
    </row>
    <row r="568" spans="1:9" ht="44.25" hidden="1" customHeight="1" x14ac:dyDescent="0.2">
      <c r="A568" s="3">
        <v>567</v>
      </c>
      <c r="B568" s="192">
        <v>7203</v>
      </c>
      <c r="C568" s="674" t="s">
        <v>735</v>
      </c>
      <c r="D568" s="707" t="s">
        <v>163</v>
      </c>
      <c r="E568" s="192">
        <v>72151207</v>
      </c>
      <c r="F568" s="706">
        <v>1700000</v>
      </c>
      <c r="G568" s="707" t="s">
        <v>724</v>
      </c>
      <c r="H568" s="286" t="s">
        <v>41</v>
      </c>
      <c r="I568" s="192">
        <v>413</v>
      </c>
    </row>
    <row r="569" spans="1:9" ht="44.25" hidden="1" customHeight="1" x14ac:dyDescent="0.2">
      <c r="A569" s="3">
        <v>568</v>
      </c>
      <c r="B569" s="192">
        <v>7203</v>
      </c>
      <c r="C569" s="674" t="s">
        <v>736</v>
      </c>
      <c r="D569" s="707" t="s">
        <v>163</v>
      </c>
      <c r="E569" s="192">
        <v>72151207</v>
      </c>
      <c r="F569" s="706">
        <v>2400000</v>
      </c>
      <c r="G569" s="707" t="s">
        <v>724</v>
      </c>
      <c r="H569" s="286" t="s">
        <v>41</v>
      </c>
      <c r="I569" s="192">
        <v>413</v>
      </c>
    </row>
    <row r="570" spans="1:9" ht="44.25" hidden="1" customHeight="1" x14ac:dyDescent="0.2">
      <c r="A570" s="3">
        <v>569</v>
      </c>
      <c r="B570" s="192">
        <v>7203</v>
      </c>
      <c r="C570" s="674" t="s">
        <v>737</v>
      </c>
      <c r="D570" s="707" t="s">
        <v>163</v>
      </c>
      <c r="E570" s="192">
        <v>72151207</v>
      </c>
      <c r="F570" s="706">
        <v>5000000</v>
      </c>
      <c r="G570" s="707" t="s">
        <v>724</v>
      </c>
      <c r="H570" s="286" t="s">
        <v>41</v>
      </c>
      <c r="I570" s="192">
        <v>413</v>
      </c>
    </row>
    <row r="571" spans="1:9" ht="44.25" hidden="1" customHeight="1" x14ac:dyDescent="0.2">
      <c r="A571" s="3">
        <v>570</v>
      </c>
      <c r="B571" s="192">
        <v>7203</v>
      </c>
      <c r="C571" s="674" t="s">
        <v>738</v>
      </c>
      <c r="D571" s="707" t="s">
        <v>163</v>
      </c>
      <c r="E571" s="192">
        <v>72151207</v>
      </c>
      <c r="F571" s="706">
        <v>9000000</v>
      </c>
      <c r="G571" s="707" t="s">
        <v>724</v>
      </c>
      <c r="H571" s="286" t="s">
        <v>41</v>
      </c>
      <c r="I571" s="192">
        <v>413</v>
      </c>
    </row>
    <row r="572" spans="1:9" ht="44.25" hidden="1" customHeight="1" x14ac:dyDescent="0.2">
      <c r="A572" s="3">
        <v>571</v>
      </c>
      <c r="B572" s="192">
        <v>7203</v>
      </c>
      <c r="C572" s="674" t="s">
        <v>739</v>
      </c>
      <c r="D572" s="707" t="s">
        <v>163</v>
      </c>
      <c r="E572" s="192">
        <v>72151207</v>
      </c>
      <c r="F572" s="706">
        <v>30000000</v>
      </c>
      <c r="G572" s="707" t="s">
        <v>724</v>
      </c>
      <c r="H572" s="286" t="s">
        <v>41</v>
      </c>
      <c r="I572" s="192">
        <v>413</v>
      </c>
    </row>
    <row r="573" spans="1:9" ht="44.25" hidden="1" customHeight="1" x14ac:dyDescent="0.2">
      <c r="A573" s="3">
        <v>572</v>
      </c>
      <c r="B573" s="192">
        <v>7203</v>
      </c>
      <c r="C573" s="674" t="s">
        <v>740</v>
      </c>
      <c r="D573" s="707" t="s">
        <v>163</v>
      </c>
      <c r="E573" s="192">
        <v>72151207</v>
      </c>
      <c r="F573" s="706">
        <v>15000000</v>
      </c>
      <c r="G573" s="707" t="s">
        <v>724</v>
      </c>
      <c r="H573" s="286" t="s">
        <v>41</v>
      </c>
      <c r="I573" s="192">
        <v>413</v>
      </c>
    </row>
    <row r="574" spans="1:9" ht="44.25" hidden="1" customHeight="1" x14ac:dyDescent="0.2">
      <c r="A574" s="3">
        <v>573</v>
      </c>
      <c r="B574" s="192">
        <v>7203</v>
      </c>
      <c r="C574" s="674" t="s">
        <v>741</v>
      </c>
      <c r="D574" s="707" t="s">
        <v>163</v>
      </c>
      <c r="E574" s="192">
        <v>72151207</v>
      </c>
      <c r="F574" s="706">
        <v>13000000</v>
      </c>
      <c r="G574" s="707" t="s">
        <v>724</v>
      </c>
      <c r="H574" s="286" t="s">
        <v>41</v>
      </c>
      <c r="I574" s="192">
        <v>413</v>
      </c>
    </row>
    <row r="575" spans="1:9" ht="44.25" hidden="1" customHeight="1" x14ac:dyDescent="0.2">
      <c r="A575" s="3">
        <v>574</v>
      </c>
      <c r="B575" s="192">
        <v>7203</v>
      </c>
      <c r="C575" s="674" t="s">
        <v>742</v>
      </c>
      <c r="D575" s="707" t="s">
        <v>163</v>
      </c>
      <c r="E575" s="192">
        <v>72151207</v>
      </c>
      <c r="F575" s="706">
        <v>35000000</v>
      </c>
      <c r="G575" s="707" t="s">
        <v>724</v>
      </c>
      <c r="H575" s="286" t="s">
        <v>41</v>
      </c>
      <c r="I575" s="192">
        <v>413</v>
      </c>
    </row>
    <row r="576" spans="1:9" ht="44.25" hidden="1" customHeight="1" x14ac:dyDescent="0.2">
      <c r="A576" s="3">
        <v>575</v>
      </c>
      <c r="B576" s="192">
        <v>7203</v>
      </c>
      <c r="C576" s="674" t="s">
        <v>743</v>
      </c>
      <c r="D576" s="707" t="s">
        <v>163</v>
      </c>
      <c r="E576" s="192">
        <v>39121011</v>
      </c>
      <c r="F576" s="706">
        <v>5500000</v>
      </c>
      <c r="G576" s="707" t="s">
        <v>724</v>
      </c>
      <c r="H576" s="286" t="s">
        <v>41</v>
      </c>
      <c r="I576" s="192">
        <v>413</v>
      </c>
    </row>
    <row r="577" spans="1:9" ht="44.25" hidden="1" customHeight="1" x14ac:dyDescent="0.2">
      <c r="A577" s="3">
        <v>576</v>
      </c>
      <c r="B577" s="192">
        <v>7203</v>
      </c>
      <c r="C577" s="674" t="s">
        <v>744</v>
      </c>
      <c r="D577" s="707" t="s">
        <v>163</v>
      </c>
      <c r="E577" s="192">
        <v>39121011</v>
      </c>
      <c r="F577" s="706">
        <v>4060460.474136</v>
      </c>
      <c r="G577" s="707" t="s">
        <v>724</v>
      </c>
      <c r="H577" s="286" t="s">
        <v>41</v>
      </c>
      <c r="I577" s="192">
        <v>413</v>
      </c>
    </row>
    <row r="578" spans="1:9" ht="44.25" hidden="1" customHeight="1" x14ac:dyDescent="0.2">
      <c r="A578" s="3">
        <v>577</v>
      </c>
      <c r="B578" s="192">
        <v>7203</v>
      </c>
      <c r="C578" s="674" t="s">
        <v>744</v>
      </c>
      <c r="D578" s="707" t="s">
        <v>163</v>
      </c>
      <c r="E578" s="192">
        <v>39121011</v>
      </c>
      <c r="F578" s="706">
        <v>4060460.474136</v>
      </c>
      <c r="G578" s="707" t="s">
        <v>724</v>
      </c>
      <c r="H578" s="286" t="s">
        <v>41</v>
      </c>
      <c r="I578" s="192">
        <v>413</v>
      </c>
    </row>
    <row r="579" spans="1:9" ht="44.25" hidden="1" customHeight="1" x14ac:dyDescent="0.2">
      <c r="A579" s="3">
        <v>578</v>
      </c>
      <c r="B579" s="192">
        <v>7203</v>
      </c>
      <c r="C579" s="674" t="s">
        <v>745</v>
      </c>
      <c r="D579" s="707" t="s">
        <v>163</v>
      </c>
      <c r="E579" s="192">
        <v>39121011</v>
      </c>
      <c r="F579" s="706">
        <v>5200000</v>
      </c>
      <c r="G579" s="707" t="s">
        <v>724</v>
      </c>
      <c r="H579" s="286" t="s">
        <v>41</v>
      </c>
      <c r="I579" s="192">
        <v>413</v>
      </c>
    </row>
    <row r="580" spans="1:9" ht="44.25" hidden="1" customHeight="1" x14ac:dyDescent="0.2">
      <c r="A580" s="3">
        <v>579</v>
      </c>
      <c r="B580" s="192">
        <v>7203</v>
      </c>
      <c r="C580" s="674" t="s">
        <v>746</v>
      </c>
      <c r="D580" s="707" t="s">
        <v>163</v>
      </c>
      <c r="E580" s="192">
        <v>39121011</v>
      </c>
      <c r="F580" s="706">
        <v>22500000</v>
      </c>
      <c r="G580" s="707" t="s">
        <v>724</v>
      </c>
      <c r="H580" s="286" t="s">
        <v>41</v>
      </c>
      <c r="I580" s="192">
        <v>413</v>
      </c>
    </row>
    <row r="581" spans="1:9" ht="44.25" hidden="1" customHeight="1" x14ac:dyDescent="0.2">
      <c r="A581" s="3">
        <v>580</v>
      </c>
      <c r="B581" s="192">
        <v>7203</v>
      </c>
      <c r="C581" s="674" t="s">
        <v>747</v>
      </c>
      <c r="D581" s="707" t="s">
        <v>163</v>
      </c>
      <c r="E581" s="192">
        <v>39121011</v>
      </c>
      <c r="F581" s="706">
        <v>17000000</v>
      </c>
      <c r="G581" s="707" t="s">
        <v>724</v>
      </c>
      <c r="H581" s="286" t="s">
        <v>41</v>
      </c>
      <c r="I581" s="192">
        <v>413</v>
      </c>
    </row>
    <row r="582" spans="1:9" ht="44.25" hidden="1" customHeight="1" x14ac:dyDescent="0.2">
      <c r="A582" s="3">
        <v>581</v>
      </c>
      <c r="B582" s="192">
        <v>7203</v>
      </c>
      <c r="C582" s="674" t="s">
        <v>748</v>
      </c>
      <c r="D582" s="707" t="s">
        <v>163</v>
      </c>
      <c r="E582" s="192">
        <v>39121011</v>
      </c>
      <c r="F582" s="706">
        <v>5300584.2968880003</v>
      </c>
      <c r="G582" s="707" t="s">
        <v>724</v>
      </c>
      <c r="H582" s="286" t="s">
        <v>41</v>
      </c>
      <c r="I582" s="192">
        <v>413</v>
      </c>
    </row>
    <row r="583" spans="1:9" ht="44.25" hidden="1" customHeight="1" x14ac:dyDescent="0.2">
      <c r="A583" s="3">
        <v>582</v>
      </c>
      <c r="B583" s="192">
        <v>7203</v>
      </c>
      <c r="C583" s="674" t="s">
        <v>749</v>
      </c>
      <c r="D583" s="707" t="s">
        <v>163</v>
      </c>
      <c r="E583" s="192">
        <v>39121011</v>
      </c>
      <c r="F583" s="706">
        <v>5000000</v>
      </c>
      <c r="G583" s="707" t="s">
        <v>724</v>
      </c>
      <c r="H583" s="286" t="s">
        <v>41</v>
      </c>
      <c r="I583" s="192">
        <v>413</v>
      </c>
    </row>
    <row r="584" spans="1:9" ht="44.25" hidden="1" customHeight="1" x14ac:dyDescent="0.2">
      <c r="A584" s="3">
        <v>583</v>
      </c>
      <c r="B584" s="192">
        <v>7203</v>
      </c>
      <c r="C584" s="674" t="s">
        <v>750</v>
      </c>
      <c r="D584" s="707" t="s">
        <v>163</v>
      </c>
      <c r="E584" s="192">
        <v>39121011</v>
      </c>
      <c r="F584" s="706">
        <v>4091277.5715240003</v>
      </c>
      <c r="G584" s="707" t="s">
        <v>724</v>
      </c>
      <c r="H584" s="286" t="s">
        <v>41</v>
      </c>
      <c r="I584" s="192">
        <v>413</v>
      </c>
    </row>
    <row r="585" spans="1:9" ht="44.25" hidden="1" customHeight="1" x14ac:dyDescent="0.2">
      <c r="A585" s="3">
        <v>584</v>
      </c>
      <c r="B585" s="192">
        <v>7203</v>
      </c>
      <c r="C585" s="674" t="s">
        <v>751</v>
      </c>
      <c r="D585" s="707" t="s">
        <v>163</v>
      </c>
      <c r="E585" s="192">
        <v>39121011</v>
      </c>
      <c r="F585" s="706">
        <v>5345231.0999999996</v>
      </c>
      <c r="G585" s="707" t="s">
        <v>724</v>
      </c>
      <c r="H585" s="286" t="s">
        <v>41</v>
      </c>
      <c r="I585" s="192">
        <v>413</v>
      </c>
    </row>
    <row r="586" spans="1:9" ht="44.25" hidden="1" customHeight="1" x14ac:dyDescent="0.2">
      <c r="A586" s="3">
        <v>585</v>
      </c>
      <c r="B586" s="192">
        <v>7203</v>
      </c>
      <c r="C586" s="674" t="s">
        <v>752</v>
      </c>
      <c r="D586" s="707" t="s">
        <v>163</v>
      </c>
      <c r="E586" s="192">
        <v>39121011</v>
      </c>
      <c r="F586" s="706">
        <v>18702446.413420003</v>
      </c>
      <c r="G586" s="707" t="s">
        <v>724</v>
      </c>
      <c r="H586" s="286" t="s">
        <v>41</v>
      </c>
      <c r="I586" s="192">
        <v>413</v>
      </c>
    </row>
    <row r="587" spans="1:9" ht="44.25" hidden="1" customHeight="1" x14ac:dyDescent="0.2">
      <c r="A587" s="3">
        <v>586</v>
      </c>
      <c r="B587" s="192">
        <v>7203</v>
      </c>
      <c r="C587" s="674" t="s">
        <v>752</v>
      </c>
      <c r="D587" s="707" t="s">
        <v>163</v>
      </c>
      <c r="E587" s="192">
        <v>39121011</v>
      </c>
      <c r="F587" s="706">
        <v>18702446.413420003</v>
      </c>
      <c r="G587" s="707" t="s">
        <v>724</v>
      </c>
      <c r="H587" s="286" t="s">
        <v>41</v>
      </c>
      <c r="I587" s="192">
        <v>413</v>
      </c>
    </row>
    <row r="588" spans="1:9" ht="44.25" hidden="1" customHeight="1" x14ac:dyDescent="0.2">
      <c r="A588" s="3">
        <v>587</v>
      </c>
      <c r="B588" s="179">
        <v>7210</v>
      </c>
      <c r="C588" s="187" t="s">
        <v>753</v>
      </c>
      <c r="D588" s="188" t="s">
        <v>754</v>
      </c>
      <c r="E588" s="179" t="s">
        <v>755</v>
      </c>
      <c r="F588" s="675">
        <v>13175000</v>
      </c>
      <c r="G588" s="188" t="s">
        <v>290</v>
      </c>
      <c r="H588" s="286" t="s">
        <v>120</v>
      </c>
      <c r="I588" s="211">
        <v>195</v>
      </c>
    </row>
    <row r="589" spans="1:9" ht="44.25" hidden="1" customHeight="1" x14ac:dyDescent="0.2">
      <c r="A589" s="3">
        <v>588</v>
      </c>
      <c r="B589" s="179">
        <v>7210</v>
      </c>
      <c r="C589" s="187" t="s">
        <v>753</v>
      </c>
      <c r="D589" s="188" t="s">
        <v>757</v>
      </c>
      <c r="E589" s="179" t="s">
        <v>755</v>
      </c>
      <c r="F589" s="675">
        <v>208690598.91</v>
      </c>
      <c r="G589" s="188" t="s">
        <v>290</v>
      </c>
      <c r="H589" s="286" t="s">
        <v>120</v>
      </c>
      <c r="I589" s="211">
        <v>495</v>
      </c>
    </row>
    <row r="590" spans="1:9" ht="44.25" hidden="1" customHeight="1" x14ac:dyDescent="0.2">
      <c r="A590" s="3">
        <v>589</v>
      </c>
      <c r="B590" s="179">
        <v>7210</v>
      </c>
      <c r="C590" s="187" t="s">
        <v>759</v>
      </c>
      <c r="D590" s="188" t="s">
        <v>757</v>
      </c>
      <c r="E590" s="179" t="s">
        <v>760</v>
      </c>
      <c r="F590" s="675">
        <v>49750000</v>
      </c>
      <c r="G590" s="188" t="s">
        <v>761</v>
      </c>
      <c r="H590" s="286" t="s">
        <v>120</v>
      </c>
      <c r="I590" s="211">
        <v>403</v>
      </c>
    </row>
    <row r="591" spans="1:9" ht="44.25" hidden="1" customHeight="1" x14ac:dyDescent="0.2">
      <c r="A591" s="3">
        <v>590</v>
      </c>
      <c r="B591" s="179">
        <v>7210</v>
      </c>
      <c r="C591" s="187" t="s">
        <v>763</v>
      </c>
      <c r="D591" s="188" t="s">
        <v>757</v>
      </c>
      <c r="E591" s="179">
        <v>72151207</v>
      </c>
      <c r="F591" s="706">
        <v>46000000</v>
      </c>
      <c r="G591" s="188" t="s">
        <v>724</v>
      </c>
      <c r="H591" s="286" t="s">
        <v>120</v>
      </c>
      <c r="I591" s="211">
        <v>413</v>
      </c>
    </row>
    <row r="592" spans="1:9" ht="44.25" hidden="1" customHeight="1" x14ac:dyDescent="0.2">
      <c r="A592" s="3">
        <v>591</v>
      </c>
      <c r="B592" s="179">
        <v>7210</v>
      </c>
      <c r="C592" s="187" t="s">
        <v>765</v>
      </c>
      <c r="D592" s="188" t="s">
        <v>754</v>
      </c>
      <c r="E592" s="179" t="s">
        <v>766</v>
      </c>
      <c r="F592" s="675">
        <v>2500000</v>
      </c>
      <c r="G592" s="188" t="s">
        <v>279</v>
      </c>
      <c r="H592" s="286" t="s">
        <v>111</v>
      </c>
      <c r="I592" s="211">
        <v>175</v>
      </c>
    </row>
    <row r="593" spans="1:9" ht="44.25" hidden="1" customHeight="1" x14ac:dyDescent="0.2">
      <c r="A593" s="3">
        <v>592</v>
      </c>
      <c r="B593" s="179">
        <v>7210</v>
      </c>
      <c r="C593" s="187" t="s">
        <v>768</v>
      </c>
      <c r="D593" s="188" t="s">
        <v>754</v>
      </c>
      <c r="E593" s="179" t="s">
        <v>769</v>
      </c>
      <c r="F593" s="675">
        <v>12500000</v>
      </c>
      <c r="G593" s="188" t="s">
        <v>286</v>
      </c>
      <c r="H593" s="286" t="s">
        <v>111</v>
      </c>
      <c r="I593" s="211">
        <v>175</v>
      </c>
    </row>
    <row r="594" spans="1:9" ht="44.25" hidden="1" customHeight="1" x14ac:dyDescent="0.2">
      <c r="A594" s="3">
        <v>593</v>
      </c>
      <c r="B594" s="444">
        <v>7210</v>
      </c>
      <c r="C594" s="407" t="s">
        <v>770</v>
      </c>
      <c r="D594" s="188" t="s">
        <v>771</v>
      </c>
      <c r="E594" s="444" t="s">
        <v>772</v>
      </c>
      <c r="F594" s="708">
        <v>12500</v>
      </c>
      <c r="G594" s="406" t="s">
        <v>773</v>
      </c>
      <c r="H594" s="709" t="s">
        <v>111</v>
      </c>
      <c r="I594" s="419">
        <v>289</v>
      </c>
    </row>
    <row r="595" spans="1:9" ht="44.25" hidden="1" customHeight="1" x14ac:dyDescent="0.2">
      <c r="A595" s="3">
        <v>594</v>
      </c>
      <c r="B595" s="444">
        <v>7210</v>
      </c>
      <c r="C595" s="407" t="s">
        <v>775</v>
      </c>
      <c r="D595" s="188" t="s">
        <v>776</v>
      </c>
      <c r="E595" s="444" t="s">
        <v>772</v>
      </c>
      <c r="F595" s="708">
        <v>25000</v>
      </c>
      <c r="G595" s="406" t="s">
        <v>773</v>
      </c>
      <c r="H595" s="709" t="s">
        <v>111</v>
      </c>
      <c r="I595" s="419">
        <v>289</v>
      </c>
    </row>
    <row r="596" spans="1:9" ht="44.25" hidden="1" customHeight="1" x14ac:dyDescent="0.2">
      <c r="A596" s="3">
        <v>595</v>
      </c>
      <c r="B596" s="444">
        <v>7210</v>
      </c>
      <c r="C596" s="407" t="s">
        <v>777</v>
      </c>
      <c r="D596" s="188" t="s">
        <v>778</v>
      </c>
      <c r="E596" s="444" t="s">
        <v>772</v>
      </c>
      <c r="F596" s="708">
        <v>12500</v>
      </c>
      <c r="G596" s="406" t="s">
        <v>773</v>
      </c>
      <c r="H596" s="709" t="s">
        <v>111</v>
      </c>
      <c r="I596" s="419">
        <v>289</v>
      </c>
    </row>
    <row r="597" spans="1:9" ht="44.25" hidden="1" customHeight="1" x14ac:dyDescent="0.2">
      <c r="A597" s="3">
        <v>596</v>
      </c>
      <c r="B597" s="179">
        <v>7210</v>
      </c>
      <c r="C597" s="187" t="s">
        <v>779</v>
      </c>
      <c r="D597" s="188" t="s">
        <v>754</v>
      </c>
      <c r="E597" s="179">
        <v>821215</v>
      </c>
      <c r="F597" s="675">
        <v>40000</v>
      </c>
      <c r="G597" s="188" t="s">
        <v>295</v>
      </c>
      <c r="H597" s="286" t="s">
        <v>111</v>
      </c>
      <c r="I597" s="211">
        <v>147</v>
      </c>
    </row>
    <row r="598" spans="1:9" ht="44.25" hidden="1" customHeight="1" x14ac:dyDescent="0.2">
      <c r="A598" s="3">
        <v>597</v>
      </c>
      <c r="B598" s="179">
        <v>7210</v>
      </c>
      <c r="C598" s="407" t="s">
        <v>781</v>
      </c>
      <c r="D598" s="188" t="s">
        <v>771</v>
      </c>
      <c r="E598" s="444">
        <v>14111531</v>
      </c>
      <c r="F598" s="708">
        <v>9300</v>
      </c>
      <c r="G598" s="406" t="s">
        <v>693</v>
      </c>
      <c r="H598" s="709" t="s">
        <v>111</v>
      </c>
      <c r="I598" s="419">
        <v>364</v>
      </c>
    </row>
    <row r="599" spans="1:9" ht="44.25" hidden="1" customHeight="1" x14ac:dyDescent="0.2">
      <c r="A599" s="3">
        <v>598</v>
      </c>
      <c r="B599" s="179">
        <v>7210</v>
      </c>
      <c r="C599" s="407" t="s">
        <v>783</v>
      </c>
      <c r="D599" s="188" t="s">
        <v>776</v>
      </c>
      <c r="E599" s="444">
        <v>14111531</v>
      </c>
      <c r="F599" s="708">
        <v>18600</v>
      </c>
      <c r="G599" s="406" t="s">
        <v>693</v>
      </c>
      <c r="H599" s="709" t="s">
        <v>111</v>
      </c>
      <c r="I599" s="419">
        <v>364</v>
      </c>
    </row>
    <row r="600" spans="1:9" ht="44.25" hidden="1" customHeight="1" x14ac:dyDescent="0.2">
      <c r="A600" s="3">
        <v>599</v>
      </c>
      <c r="B600" s="179">
        <v>7210</v>
      </c>
      <c r="C600" s="407" t="s">
        <v>784</v>
      </c>
      <c r="D600" s="188" t="s">
        <v>778</v>
      </c>
      <c r="E600" s="444">
        <v>14111531</v>
      </c>
      <c r="F600" s="708">
        <v>9300</v>
      </c>
      <c r="G600" s="406" t="s">
        <v>693</v>
      </c>
      <c r="H600" s="709" t="s">
        <v>111</v>
      </c>
      <c r="I600" s="419">
        <v>364</v>
      </c>
    </row>
    <row r="601" spans="1:9" ht="44.25" hidden="1" customHeight="1" x14ac:dyDescent="0.2">
      <c r="A601" s="3">
        <v>600</v>
      </c>
      <c r="B601" s="179">
        <v>7210</v>
      </c>
      <c r="C601" s="187" t="s">
        <v>785</v>
      </c>
      <c r="D601" s="188" t="s">
        <v>754</v>
      </c>
      <c r="E601" s="179" t="s">
        <v>224</v>
      </c>
      <c r="F601" s="675">
        <v>400000</v>
      </c>
      <c r="G601" s="188" t="s">
        <v>47</v>
      </c>
      <c r="H601" s="286" t="s">
        <v>120</v>
      </c>
      <c r="I601" s="211">
        <v>352</v>
      </c>
    </row>
    <row r="602" spans="1:9" ht="44.25" hidden="1" customHeight="1" x14ac:dyDescent="0.2">
      <c r="A602" s="3">
        <v>601</v>
      </c>
      <c r="B602" s="179">
        <v>7210</v>
      </c>
      <c r="C602" s="187" t="s">
        <v>787</v>
      </c>
      <c r="D602" s="188" t="s">
        <v>754</v>
      </c>
      <c r="E602" s="179" t="s">
        <v>224</v>
      </c>
      <c r="F602" s="675">
        <v>100000</v>
      </c>
      <c r="G602" s="188" t="s">
        <v>47</v>
      </c>
      <c r="H602" s="286" t="s">
        <v>120</v>
      </c>
      <c r="I602" s="211">
        <v>352</v>
      </c>
    </row>
    <row r="603" spans="1:9" ht="44.25" hidden="1" customHeight="1" x14ac:dyDescent="0.2">
      <c r="A603" s="3">
        <v>602</v>
      </c>
      <c r="B603" s="444">
        <v>7210</v>
      </c>
      <c r="C603" s="407" t="s">
        <v>789</v>
      </c>
      <c r="D603" s="406" t="s">
        <v>754</v>
      </c>
      <c r="E603" s="444" t="s">
        <v>790</v>
      </c>
      <c r="F603" s="708">
        <v>15400</v>
      </c>
      <c r="G603" s="188" t="s">
        <v>47</v>
      </c>
      <c r="H603" s="709" t="s">
        <v>111</v>
      </c>
      <c r="I603" s="211">
        <v>350</v>
      </c>
    </row>
    <row r="604" spans="1:9" ht="44.25" hidden="1" customHeight="1" x14ac:dyDescent="0.2">
      <c r="A604" s="3">
        <v>603</v>
      </c>
      <c r="B604" s="444">
        <v>7210</v>
      </c>
      <c r="C604" s="407" t="s">
        <v>792</v>
      </c>
      <c r="D604" s="406" t="s">
        <v>754</v>
      </c>
      <c r="E604" s="444" t="s">
        <v>790</v>
      </c>
      <c r="F604" s="708">
        <v>15400</v>
      </c>
      <c r="G604" s="188" t="s">
        <v>47</v>
      </c>
      <c r="H604" s="709" t="s">
        <v>111</v>
      </c>
      <c r="I604" s="211">
        <v>350</v>
      </c>
    </row>
    <row r="605" spans="1:9" ht="44.25" hidden="1" customHeight="1" x14ac:dyDescent="0.2">
      <c r="A605" s="3">
        <v>604</v>
      </c>
      <c r="B605" s="444">
        <v>7210</v>
      </c>
      <c r="C605" s="407" t="s">
        <v>793</v>
      </c>
      <c r="D605" s="406" t="s">
        <v>754</v>
      </c>
      <c r="E605" s="444" t="s">
        <v>790</v>
      </c>
      <c r="F605" s="708">
        <v>15400</v>
      </c>
      <c r="G605" s="188" t="s">
        <v>47</v>
      </c>
      <c r="H605" s="709" t="s">
        <v>111</v>
      </c>
      <c r="I605" s="211">
        <v>350</v>
      </c>
    </row>
    <row r="606" spans="1:9" ht="44.25" hidden="1" customHeight="1" x14ac:dyDescent="0.2">
      <c r="A606" s="3">
        <v>605</v>
      </c>
      <c r="B606" s="444">
        <v>7210</v>
      </c>
      <c r="C606" s="407" t="s">
        <v>794</v>
      </c>
      <c r="D606" s="406" t="s">
        <v>754</v>
      </c>
      <c r="E606" s="444" t="s">
        <v>790</v>
      </c>
      <c r="F606" s="708">
        <v>4400</v>
      </c>
      <c r="G606" s="188" t="s">
        <v>47</v>
      </c>
      <c r="H606" s="709" t="s">
        <v>111</v>
      </c>
      <c r="I606" s="211">
        <v>350</v>
      </c>
    </row>
    <row r="607" spans="1:9" ht="44.25" hidden="1" customHeight="1" x14ac:dyDescent="0.2">
      <c r="A607" s="3">
        <v>606</v>
      </c>
      <c r="B607" s="444">
        <v>7210</v>
      </c>
      <c r="C607" s="407" t="s">
        <v>795</v>
      </c>
      <c r="D607" s="406" t="s">
        <v>754</v>
      </c>
      <c r="E607" s="444" t="s">
        <v>790</v>
      </c>
      <c r="F607" s="708">
        <v>2000</v>
      </c>
      <c r="G607" s="188" t="s">
        <v>47</v>
      </c>
      <c r="H607" s="709" t="s">
        <v>111</v>
      </c>
      <c r="I607" s="211">
        <v>350</v>
      </c>
    </row>
    <row r="608" spans="1:9" ht="44.25" hidden="1" customHeight="1" x14ac:dyDescent="0.2">
      <c r="A608" s="3">
        <v>607</v>
      </c>
      <c r="B608" s="444">
        <v>7210</v>
      </c>
      <c r="C608" s="407" t="s">
        <v>796</v>
      </c>
      <c r="D608" s="406" t="s">
        <v>754</v>
      </c>
      <c r="E608" s="444" t="s">
        <v>790</v>
      </c>
      <c r="F608" s="708">
        <v>10500</v>
      </c>
      <c r="G608" s="188" t="s">
        <v>47</v>
      </c>
      <c r="H608" s="709" t="s">
        <v>111</v>
      </c>
      <c r="I608" s="211">
        <v>350</v>
      </c>
    </row>
    <row r="609" spans="1:9" ht="44.25" hidden="1" customHeight="1" x14ac:dyDescent="0.2">
      <c r="A609" s="3">
        <v>608</v>
      </c>
      <c r="B609" s="444">
        <v>7210</v>
      </c>
      <c r="C609" s="407" t="s">
        <v>797</v>
      </c>
      <c r="D609" s="406" t="s">
        <v>754</v>
      </c>
      <c r="E609" s="444" t="s">
        <v>790</v>
      </c>
      <c r="F609" s="708">
        <v>3690</v>
      </c>
      <c r="G609" s="188" t="s">
        <v>47</v>
      </c>
      <c r="H609" s="709" t="s">
        <v>111</v>
      </c>
      <c r="I609" s="211">
        <v>350</v>
      </c>
    </row>
    <row r="610" spans="1:9" ht="44.25" hidden="1" customHeight="1" x14ac:dyDescent="0.2">
      <c r="A610" s="3">
        <v>609</v>
      </c>
      <c r="B610" s="444">
        <v>7210</v>
      </c>
      <c r="C610" s="407" t="s">
        <v>798</v>
      </c>
      <c r="D610" s="406" t="s">
        <v>754</v>
      </c>
      <c r="E610" s="444" t="s">
        <v>790</v>
      </c>
      <c r="F610" s="708">
        <v>8400</v>
      </c>
      <c r="G610" s="188" t="s">
        <v>47</v>
      </c>
      <c r="H610" s="709" t="s">
        <v>111</v>
      </c>
      <c r="I610" s="211">
        <v>350</v>
      </c>
    </row>
    <row r="611" spans="1:9" ht="44.25" hidden="1" customHeight="1" x14ac:dyDescent="0.2">
      <c r="A611" s="3">
        <v>610</v>
      </c>
      <c r="B611" s="444">
        <v>7210</v>
      </c>
      <c r="C611" s="407" t="s">
        <v>799</v>
      </c>
      <c r="D611" s="406" t="s">
        <v>754</v>
      </c>
      <c r="E611" s="444" t="s">
        <v>790</v>
      </c>
      <c r="F611" s="708">
        <v>5600</v>
      </c>
      <c r="G611" s="188" t="s">
        <v>47</v>
      </c>
      <c r="H611" s="709" t="s">
        <v>111</v>
      </c>
      <c r="I611" s="211">
        <v>350</v>
      </c>
    </row>
    <row r="612" spans="1:9" ht="44.25" hidden="1" customHeight="1" x14ac:dyDescent="0.2">
      <c r="A612" s="3">
        <v>611</v>
      </c>
      <c r="B612" s="444">
        <v>7210</v>
      </c>
      <c r="C612" s="407" t="s">
        <v>800</v>
      </c>
      <c r="D612" s="406" t="s">
        <v>754</v>
      </c>
      <c r="E612" s="444" t="s">
        <v>790</v>
      </c>
      <c r="F612" s="708">
        <v>8800</v>
      </c>
      <c r="G612" s="188" t="s">
        <v>47</v>
      </c>
      <c r="H612" s="709" t="s">
        <v>111</v>
      </c>
      <c r="I612" s="211">
        <v>350</v>
      </c>
    </row>
    <row r="613" spans="1:9" ht="44.25" hidden="1" customHeight="1" x14ac:dyDescent="0.2">
      <c r="A613" s="3">
        <v>612</v>
      </c>
      <c r="B613" s="444">
        <v>7210</v>
      </c>
      <c r="C613" s="407" t="s">
        <v>801</v>
      </c>
      <c r="D613" s="406" t="s">
        <v>754</v>
      </c>
      <c r="E613" s="444" t="s">
        <v>790</v>
      </c>
      <c r="F613" s="708">
        <v>16100</v>
      </c>
      <c r="G613" s="188" t="s">
        <v>47</v>
      </c>
      <c r="H613" s="709" t="s">
        <v>111</v>
      </c>
      <c r="I613" s="211">
        <v>350</v>
      </c>
    </row>
    <row r="614" spans="1:9" ht="44.25" hidden="1" customHeight="1" x14ac:dyDescent="0.2">
      <c r="A614" s="3">
        <v>613</v>
      </c>
      <c r="B614" s="444">
        <v>7210</v>
      </c>
      <c r="C614" s="407" t="s">
        <v>252</v>
      </c>
      <c r="D614" s="406" t="s">
        <v>754</v>
      </c>
      <c r="E614" s="444" t="s">
        <v>790</v>
      </c>
      <c r="F614" s="708">
        <v>9100</v>
      </c>
      <c r="G614" s="188" t="s">
        <v>47</v>
      </c>
      <c r="H614" s="709" t="s">
        <v>111</v>
      </c>
      <c r="I614" s="211">
        <v>350</v>
      </c>
    </row>
    <row r="615" spans="1:9" ht="44.25" hidden="1" customHeight="1" x14ac:dyDescent="0.2">
      <c r="A615" s="3">
        <v>614</v>
      </c>
      <c r="B615" s="179">
        <v>3235</v>
      </c>
      <c r="C615" s="187" t="s">
        <v>802</v>
      </c>
      <c r="D615" s="179" t="s">
        <v>39</v>
      </c>
      <c r="E615" s="179">
        <v>721029</v>
      </c>
      <c r="F615" s="675">
        <v>5000000</v>
      </c>
      <c r="G615" s="188" t="s">
        <v>803</v>
      </c>
      <c r="H615" s="286" t="s">
        <v>111</v>
      </c>
      <c r="I615" s="211">
        <v>196</v>
      </c>
    </row>
    <row r="616" spans="1:9" ht="44.25" hidden="1" customHeight="1" x14ac:dyDescent="0.2">
      <c r="A616" s="3">
        <v>615</v>
      </c>
      <c r="B616" s="179">
        <v>3235</v>
      </c>
      <c r="C616" s="187" t="s">
        <v>805</v>
      </c>
      <c r="D616" s="179" t="s">
        <v>39</v>
      </c>
      <c r="E616" s="188">
        <v>26111707</v>
      </c>
      <c r="F616" s="675">
        <v>20000</v>
      </c>
      <c r="G616" s="188" t="s">
        <v>295</v>
      </c>
      <c r="H616" s="286" t="s">
        <v>111</v>
      </c>
      <c r="I616" s="211">
        <v>364</v>
      </c>
    </row>
    <row r="617" spans="1:9" ht="44.25" hidden="1" customHeight="1" x14ac:dyDescent="0.2">
      <c r="A617" s="3">
        <v>616</v>
      </c>
      <c r="B617" s="179">
        <v>3235</v>
      </c>
      <c r="C617" s="187" t="s">
        <v>808</v>
      </c>
      <c r="D617" s="179" t="s">
        <v>39</v>
      </c>
      <c r="E617" s="179">
        <v>31211507</v>
      </c>
      <c r="F617" s="675">
        <v>100000</v>
      </c>
      <c r="G617" s="188" t="s">
        <v>306</v>
      </c>
      <c r="H617" s="286" t="s">
        <v>152</v>
      </c>
      <c r="I617" s="211">
        <v>278</v>
      </c>
    </row>
    <row r="618" spans="1:9" ht="44.25" hidden="1" customHeight="1" x14ac:dyDescent="0.2">
      <c r="A618" s="3">
        <v>617</v>
      </c>
      <c r="B618" s="179">
        <v>3235</v>
      </c>
      <c r="C618" s="187" t="s">
        <v>810</v>
      </c>
      <c r="D618" s="179" t="s">
        <v>39</v>
      </c>
      <c r="E618" s="179">
        <v>31162012</v>
      </c>
      <c r="F618" s="675">
        <v>90000</v>
      </c>
      <c r="G618" s="188" t="s">
        <v>35</v>
      </c>
      <c r="H618" s="286" t="s">
        <v>152</v>
      </c>
      <c r="I618" s="211">
        <v>314</v>
      </c>
    </row>
    <row r="619" spans="1:9" ht="44.25" hidden="1" customHeight="1" x14ac:dyDescent="0.2">
      <c r="A619" s="3">
        <v>618</v>
      </c>
      <c r="B619" s="179">
        <v>3235</v>
      </c>
      <c r="C619" s="187" t="s">
        <v>812</v>
      </c>
      <c r="D619" s="179" t="s">
        <v>39</v>
      </c>
      <c r="E619" s="179">
        <v>31161506</v>
      </c>
      <c r="F619" s="675">
        <v>10000</v>
      </c>
      <c r="G619" s="188" t="s">
        <v>35</v>
      </c>
      <c r="H619" s="286" t="s">
        <v>152</v>
      </c>
      <c r="I619" s="211">
        <v>314</v>
      </c>
    </row>
    <row r="620" spans="1:9" ht="44.25" hidden="1" customHeight="1" x14ac:dyDescent="0.2">
      <c r="A620" s="3">
        <v>619</v>
      </c>
      <c r="B620" s="179">
        <v>3235</v>
      </c>
      <c r="C620" s="187" t="s">
        <v>814</v>
      </c>
      <c r="D620" s="179" t="s">
        <v>39</v>
      </c>
      <c r="E620" s="179">
        <v>14111531</v>
      </c>
      <c r="F620" s="675">
        <v>40000</v>
      </c>
      <c r="G620" s="188" t="s">
        <v>693</v>
      </c>
      <c r="H620" s="286" t="s">
        <v>152</v>
      </c>
      <c r="I620" s="211">
        <v>364</v>
      </c>
    </row>
    <row r="621" spans="1:9" ht="44.25" hidden="1" customHeight="1" x14ac:dyDescent="0.2">
      <c r="A621" s="3">
        <v>620</v>
      </c>
      <c r="B621" s="179">
        <v>3235</v>
      </c>
      <c r="C621" s="187" t="s">
        <v>816</v>
      </c>
      <c r="D621" s="179" t="s">
        <v>39</v>
      </c>
      <c r="E621" s="179">
        <v>43232111</v>
      </c>
      <c r="F621" s="675">
        <v>1800000</v>
      </c>
      <c r="G621" s="211" t="s">
        <v>2146</v>
      </c>
      <c r="H621" s="286" t="s">
        <v>106</v>
      </c>
      <c r="I621" s="211">
        <v>353</v>
      </c>
    </row>
    <row r="622" spans="1:9" ht="44.25" hidden="1" customHeight="1" x14ac:dyDescent="0.2">
      <c r="A622" s="3">
        <v>621</v>
      </c>
      <c r="B622" s="179">
        <v>3235</v>
      </c>
      <c r="C622" s="187" t="s">
        <v>818</v>
      </c>
      <c r="D622" s="179" t="s">
        <v>39</v>
      </c>
      <c r="E622" s="179">
        <v>81151699</v>
      </c>
      <c r="F622" s="675">
        <v>1000000</v>
      </c>
      <c r="G622" s="188" t="s">
        <v>803</v>
      </c>
      <c r="H622" s="286" t="s">
        <v>111</v>
      </c>
      <c r="I622" s="211">
        <v>192</v>
      </c>
    </row>
    <row r="623" spans="1:9" ht="44.25" hidden="1" customHeight="1" x14ac:dyDescent="0.2">
      <c r="A623" s="3">
        <v>622</v>
      </c>
      <c r="B623" s="179">
        <v>3220</v>
      </c>
      <c r="C623" s="197" t="s">
        <v>823</v>
      </c>
      <c r="D623" s="179" t="s">
        <v>39</v>
      </c>
      <c r="E623" s="179">
        <v>31201512</v>
      </c>
      <c r="F623" s="588">
        <v>24000</v>
      </c>
      <c r="G623" s="188" t="s">
        <v>76</v>
      </c>
      <c r="H623" s="286" t="s">
        <v>102</v>
      </c>
      <c r="I623" s="211">
        <v>364</v>
      </c>
    </row>
    <row r="624" spans="1:9" ht="44.25" hidden="1" customHeight="1" x14ac:dyDescent="0.2">
      <c r="A624" s="3">
        <v>623</v>
      </c>
      <c r="B624" s="179">
        <v>3220</v>
      </c>
      <c r="C624" s="197" t="s">
        <v>824</v>
      </c>
      <c r="D624" s="179" t="s">
        <v>39</v>
      </c>
      <c r="E624" s="179">
        <v>31162418</v>
      </c>
      <c r="F624" s="588">
        <v>8000</v>
      </c>
      <c r="G624" s="188" t="s">
        <v>76</v>
      </c>
      <c r="H624" s="286" t="s">
        <v>102</v>
      </c>
      <c r="I624" s="211">
        <v>364</v>
      </c>
    </row>
    <row r="625" spans="1:9" ht="44.25" hidden="1" customHeight="1" x14ac:dyDescent="0.2">
      <c r="A625" s="3">
        <v>624</v>
      </c>
      <c r="B625" s="179">
        <v>3220</v>
      </c>
      <c r="C625" s="197" t="s">
        <v>825</v>
      </c>
      <c r="D625" s="179" t="s">
        <v>39</v>
      </c>
      <c r="E625" s="179">
        <v>27111501</v>
      </c>
      <c r="F625" s="588">
        <v>4000</v>
      </c>
      <c r="G625" s="188" t="s">
        <v>76</v>
      </c>
      <c r="H625" s="286" t="s">
        <v>102</v>
      </c>
      <c r="I625" s="211">
        <v>364</v>
      </c>
    </row>
    <row r="626" spans="1:9" ht="44.25" hidden="1" customHeight="1" x14ac:dyDescent="0.2">
      <c r="A626" s="3">
        <v>625</v>
      </c>
      <c r="B626" s="179">
        <v>3220</v>
      </c>
      <c r="C626" s="197" t="s">
        <v>826</v>
      </c>
      <c r="D626" s="179" t="s">
        <v>39</v>
      </c>
      <c r="E626" s="179">
        <v>31201503</v>
      </c>
      <c r="F626" s="588">
        <v>14000</v>
      </c>
      <c r="G626" s="188" t="s">
        <v>76</v>
      </c>
      <c r="H626" s="286" t="s">
        <v>102</v>
      </c>
      <c r="I626" s="211">
        <v>364</v>
      </c>
    </row>
    <row r="627" spans="1:9" ht="44.25" hidden="1" customHeight="1" x14ac:dyDescent="0.2">
      <c r="A627" s="3">
        <v>626</v>
      </c>
      <c r="B627" s="179">
        <v>3220</v>
      </c>
      <c r="C627" s="197" t="s">
        <v>101</v>
      </c>
      <c r="D627" s="179" t="s">
        <v>39</v>
      </c>
      <c r="E627" s="179">
        <v>44101706</v>
      </c>
      <c r="F627" s="588">
        <v>50000</v>
      </c>
      <c r="G627" s="188" t="s">
        <v>45</v>
      </c>
      <c r="H627" s="286" t="s">
        <v>102</v>
      </c>
      <c r="I627" s="211">
        <v>344</v>
      </c>
    </row>
    <row r="628" spans="1:9" ht="44.25" hidden="1" customHeight="1" x14ac:dyDescent="0.2">
      <c r="A628" s="3">
        <v>627</v>
      </c>
      <c r="B628" s="179">
        <v>3220</v>
      </c>
      <c r="C628" s="197" t="s">
        <v>827</v>
      </c>
      <c r="D628" s="179" t="s">
        <v>39</v>
      </c>
      <c r="E628" s="179">
        <v>701117</v>
      </c>
      <c r="F628" s="588">
        <v>80000</v>
      </c>
      <c r="G628" s="188" t="s">
        <v>73</v>
      </c>
      <c r="H628" s="286" t="s">
        <v>102</v>
      </c>
      <c r="I628" s="211">
        <v>247</v>
      </c>
    </row>
    <row r="629" spans="1:9" ht="44.25" hidden="1" customHeight="1" x14ac:dyDescent="0.2">
      <c r="A629" s="3">
        <v>628</v>
      </c>
      <c r="B629" s="179">
        <v>3220</v>
      </c>
      <c r="C629" s="197" t="s">
        <v>37</v>
      </c>
      <c r="D629" s="179" t="s">
        <v>39</v>
      </c>
      <c r="E629" s="179">
        <v>50201706</v>
      </c>
      <c r="F629" s="588">
        <v>46000</v>
      </c>
      <c r="G629" s="188" t="s">
        <v>40</v>
      </c>
      <c r="H629" s="286" t="s">
        <v>102</v>
      </c>
      <c r="I629" s="211">
        <v>374</v>
      </c>
    </row>
    <row r="630" spans="1:9" ht="44.25" hidden="1" customHeight="1" x14ac:dyDescent="0.2">
      <c r="A630" s="3">
        <v>629</v>
      </c>
      <c r="B630" s="179">
        <v>3220</v>
      </c>
      <c r="C630" s="710" t="s">
        <v>100</v>
      </c>
      <c r="D630" s="179" t="s">
        <v>39</v>
      </c>
      <c r="E630" s="179">
        <v>50161509</v>
      </c>
      <c r="F630" s="588">
        <v>14000</v>
      </c>
      <c r="G630" s="188" t="s">
        <v>40</v>
      </c>
      <c r="H630" s="286" t="s">
        <v>102</v>
      </c>
      <c r="I630" s="211">
        <v>374</v>
      </c>
    </row>
    <row r="631" spans="1:9" ht="44.25" hidden="1" customHeight="1" x14ac:dyDescent="0.2">
      <c r="A631" s="3">
        <v>630</v>
      </c>
      <c r="B631" s="179">
        <v>3220</v>
      </c>
      <c r="C631" s="187" t="s">
        <v>830</v>
      </c>
      <c r="D631" s="179" t="s">
        <v>39</v>
      </c>
      <c r="E631" s="179">
        <v>73152108</v>
      </c>
      <c r="F631" s="588">
        <v>600000</v>
      </c>
      <c r="G631" s="188" t="s">
        <v>105</v>
      </c>
      <c r="H631" s="286" t="s">
        <v>102</v>
      </c>
      <c r="I631" s="211">
        <v>192</v>
      </c>
    </row>
    <row r="632" spans="1:9" ht="44.25" hidden="1" customHeight="1" x14ac:dyDescent="0.2">
      <c r="A632" s="3">
        <v>631</v>
      </c>
      <c r="B632" s="179">
        <v>3220</v>
      </c>
      <c r="C632" s="187" t="s">
        <v>831</v>
      </c>
      <c r="D632" s="179" t="s">
        <v>39</v>
      </c>
      <c r="E632" s="179">
        <v>73152109</v>
      </c>
      <c r="F632" s="588">
        <v>200000</v>
      </c>
      <c r="G632" s="188" t="s">
        <v>105</v>
      </c>
      <c r="H632" s="286" t="s">
        <v>102</v>
      </c>
      <c r="I632" s="211">
        <v>192</v>
      </c>
    </row>
    <row r="633" spans="1:9" ht="44.25" hidden="1" customHeight="1" x14ac:dyDescent="0.2">
      <c r="A633" s="3">
        <v>632</v>
      </c>
      <c r="B633" s="179">
        <v>3220</v>
      </c>
      <c r="C633" s="187" t="s">
        <v>832</v>
      </c>
      <c r="D633" s="179" t="s">
        <v>39</v>
      </c>
      <c r="E633" s="179">
        <v>81141504</v>
      </c>
      <c r="F633" s="588">
        <v>100000</v>
      </c>
      <c r="G633" s="188" t="s">
        <v>105</v>
      </c>
      <c r="H633" s="286" t="s">
        <v>102</v>
      </c>
      <c r="I633" s="211">
        <v>192</v>
      </c>
    </row>
    <row r="634" spans="1:9" ht="44.25" hidden="1" customHeight="1" x14ac:dyDescent="0.2">
      <c r="A634" s="3">
        <v>633</v>
      </c>
      <c r="B634" s="179">
        <v>3220</v>
      </c>
      <c r="C634" s="187" t="s">
        <v>833</v>
      </c>
      <c r="D634" s="179" t="s">
        <v>39</v>
      </c>
      <c r="E634" s="179">
        <v>73152109</v>
      </c>
      <c r="F634" s="588">
        <v>920000</v>
      </c>
      <c r="G634" s="188" t="s">
        <v>105</v>
      </c>
      <c r="H634" s="286" t="s">
        <v>102</v>
      </c>
      <c r="I634" s="211">
        <v>192</v>
      </c>
    </row>
    <row r="635" spans="1:9" ht="44.25" hidden="1" customHeight="1" x14ac:dyDescent="0.2">
      <c r="A635" s="3">
        <v>634</v>
      </c>
      <c r="B635" s="179">
        <v>3220</v>
      </c>
      <c r="C635" s="187" t="s">
        <v>835</v>
      </c>
      <c r="D635" s="179" t="s">
        <v>39</v>
      </c>
      <c r="E635" s="179">
        <v>731521</v>
      </c>
      <c r="F635" s="588">
        <v>1500000</v>
      </c>
      <c r="G635" s="188" t="s">
        <v>105</v>
      </c>
      <c r="H635" s="286" t="s">
        <v>102</v>
      </c>
      <c r="I635" s="211">
        <v>192</v>
      </c>
    </row>
    <row r="636" spans="1:9" ht="44.25" hidden="1" customHeight="1" x14ac:dyDescent="0.2">
      <c r="A636" s="3">
        <v>635</v>
      </c>
      <c r="B636" s="179">
        <v>3220</v>
      </c>
      <c r="C636" s="187" t="s">
        <v>837</v>
      </c>
      <c r="D636" s="179" t="s">
        <v>39</v>
      </c>
      <c r="E636" s="179">
        <v>44121701</v>
      </c>
      <c r="F636" s="588">
        <v>10000</v>
      </c>
      <c r="G636" s="188" t="s">
        <v>47</v>
      </c>
      <c r="H636" s="286" t="s">
        <v>102</v>
      </c>
      <c r="I636" s="211">
        <v>350</v>
      </c>
    </row>
    <row r="637" spans="1:9" ht="44.25" hidden="1" customHeight="1" x14ac:dyDescent="0.2">
      <c r="A637" s="3">
        <v>636</v>
      </c>
      <c r="B637" s="179">
        <v>3220</v>
      </c>
      <c r="C637" s="187" t="s">
        <v>838</v>
      </c>
      <c r="D637" s="179" t="s">
        <v>39</v>
      </c>
      <c r="E637" s="179">
        <v>44122104</v>
      </c>
      <c r="F637" s="588">
        <v>5000</v>
      </c>
      <c r="G637" s="188" t="s">
        <v>47</v>
      </c>
      <c r="H637" s="286" t="s">
        <v>102</v>
      </c>
      <c r="I637" s="211">
        <v>350</v>
      </c>
    </row>
    <row r="638" spans="1:9" ht="44.25" hidden="1" customHeight="1" x14ac:dyDescent="0.2">
      <c r="A638" s="3">
        <v>637</v>
      </c>
      <c r="B638" s="179">
        <v>3220</v>
      </c>
      <c r="C638" s="187" t="s">
        <v>839</v>
      </c>
      <c r="D638" s="179" t="s">
        <v>39</v>
      </c>
      <c r="E638" s="179">
        <v>44121615</v>
      </c>
      <c r="F638" s="588">
        <v>18000</v>
      </c>
      <c r="G638" s="188" t="s">
        <v>47</v>
      </c>
      <c r="H638" s="286" t="s">
        <v>102</v>
      </c>
      <c r="I638" s="211">
        <v>350</v>
      </c>
    </row>
    <row r="639" spans="1:9" ht="44.25" hidden="1" customHeight="1" x14ac:dyDescent="0.2">
      <c r="A639" s="3">
        <v>638</v>
      </c>
      <c r="B639" s="179">
        <v>3220</v>
      </c>
      <c r="C639" s="187" t="s">
        <v>840</v>
      </c>
      <c r="D639" s="179" t="s">
        <v>39</v>
      </c>
      <c r="E639" s="179">
        <v>44122107</v>
      </c>
      <c r="F639" s="588">
        <v>5500</v>
      </c>
      <c r="G639" s="188" t="s">
        <v>47</v>
      </c>
      <c r="H639" s="286" t="s">
        <v>102</v>
      </c>
      <c r="I639" s="211">
        <v>350</v>
      </c>
    </row>
    <row r="640" spans="1:9" ht="44.25" hidden="1" customHeight="1" x14ac:dyDescent="0.2">
      <c r="A640" s="3">
        <v>639</v>
      </c>
      <c r="B640" s="179">
        <v>3220</v>
      </c>
      <c r="C640" s="187" t="s">
        <v>841</v>
      </c>
      <c r="D640" s="179" t="s">
        <v>39</v>
      </c>
      <c r="E640" s="179">
        <v>31201512</v>
      </c>
      <c r="F640" s="588">
        <v>12000</v>
      </c>
      <c r="G640" s="188" t="s">
        <v>47</v>
      </c>
      <c r="H640" s="286" t="s">
        <v>102</v>
      </c>
      <c r="I640" s="211">
        <v>350</v>
      </c>
    </row>
    <row r="641" spans="1:9" ht="44.25" hidden="1" customHeight="1" x14ac:dyDescent="0.2">
      <c r="A641" s="3">
        <v>640</v>
      </c>
      <c r="B641" s="179">
        <v>3220</v>
      </c>
      <c r="C641" s="187" t="s">
        <v>842</v>
      </c>
      <c r="D641" s="179" t="s">
        <v>39</v>
      </c>
      <c r="E641" s="179">
        <v>31181602</v>
      </c>
      <c r="F641" s="588">
        <v>70000</v>
      </c>
      <c r="G641" s="188" t="s">
        <v>47</v>
      </c>
      <c r="H641" s="286" t="s">
        <v>102</v>
      </c>
      <c r="I641" s="211">
        <v>350</v>
      </c>
    </row>
    <row r="642" spans="1:9" ht="44.25" hidden="1" customHeight="1" x14ac:dyDescent="0.2">
      <c r="A642" s="3">
        <v>641</v>
      </c>
      <c r="B642" s="179">
        <v>3220</v>
      </c>
      <c r="C642" s="187" t="s">
        <v>843</v>
      </c>
      <c r="D642" s="179" t="s">
        <v>39</v>
      </c>
      <c r="E642" s="179">
        <v>44121618</v>
      </c>
      <c r="F642" s="588">
        <v>10000</v>
      </c>
      <c r="G642" s="188" t="s">
        <v>47</v>
      </c>
      <c r="H642" s="286" t="s">
        <v>102</v>
      </c>
      <c r="I642" s="211">
        <v>350</v>
      </c>
    </row>
    <row r="643" spans="1:9" ht="44.25" hidden="1" customHeight="1" x14ac:dyDescent="0.2">
      <c r="A643" s="3">
        <v>642</v>
      </c>
      <c r="B643" s="179">
        <v>3220</v>
      </c>
      <c r="C643" s="187" t="s">
        <v>844</v>
      </c>
      <c r="D643" s="179" t="s">
        <v>39</v>
      </c>
      <c r="E643" s="179">
        <v>44122011</v>
      </c>
      <c r="F643" s="588">
        <v>22000</v>
      </c>
      <c r="G643" s="188" t="s">
        <v>47</v>
      </c>
      <c r="H643" s="286" t="s">
        <v>102</v>
      </c>
      <c r="I643" s="211">
        <v>350</v>
      </c>
    </row>
    <row r="644" spans="1:9" ht="44.25" hidden="1" customHeight="1" x14ac:dyDescent="0.2">
      <c r="A644" s="3">
        <v>643</v>
      </c>
      <c r="B644" s="179">
        <v>3220</v>
      </c>
      <c r="C644" s="187" t="s">
        <v>845</v>
      </c>
      <c r="D644" s="179" t="s">
        <v>39</v>
      </c>
      <c r="E644" s="179">
        <v>44122118</v>
      </c>
      <c r="F644" s="588">
        <v>5000</v>
      </c>
      <c r="G644" s="188" t="s">
        <v>47</v>
      </c>
      <c r="H644" s="286" t="s">
        <v>102</v>
      </c>
      <c r="I644" s="211">
        <v>350</v>
      </c>
    </row>
    <row r="645" spans="1:9" ht="44.25" hidden="1" customHeight="1" x14ac:dyDescent="0.2">
      <c r="A645" s="3">
        <v>644</v>
      </c>
      <c r="B645" s="179">
        <v>3220</v>
      </c>
      <c r="C645" s="187" t="s">
        <v>846</v>
      </c>
      <c r="D645" s="179" t="s">
        <v>39</v>
      </c>
      <c r="E645" s="179">
        <v>44121708</v>
      </c>
      <c r="F645" s="588">
        <v>40000</v>
      </c>
      <c r="G645" s="188" t="s">
        <v>47</v>
      </c>
      <c r="H645" s="286" t="s">
        <v>102</v>
      </c>
      <c r="I645" s="211">
        <v>350</v>
      </c>
    </row>
    <row r="646" spans="1:9" ht="44.25" hidden="1" customHeight="1" x14ac:dyDescent="0.2">
      <c r="A646" s="3">
        <v>645</v>
      </c>
      <c r="B646" s="179">
        <v>3220</v>
      </c>
      <c r="C646" s="187" t="s">
        <v>847</v>
      </c>
      <c r="D646" s="179" t="s">
        <v>39</v>
      </c>
      <c r="E646" s="179">
        <v>44121611</v>
      </c>
      <c r="F646" s="588">
        <v>15000</v>
      </c>
      <c r="G646" s="188" t="s">
        <v>47</v>
      </c>
      <c r="H646" s="286" t="s">
        <v>102</v>
      </c>
      <c r="I646" s="211">
        <v>350</v>
      </c>
    </row>
    <row r="647" spans="1:9" ht="44.25" hidden="1" customHeight="1" x14ac:dyDescent="0.2">
      <c r="A647" s="3">
        <v>646</v>
      </c>
      <c r="B647" s="179">
        <v>3220</v>
      </c>
      <c r="C647" s="187" t="s">
        <v>848</v>
      </c>
      <c r="D647" s="179" t="s">
        <v>39</v>
      </c>
      <c r="E647" s="179">
        <v>44121708</v>
      </c>
      <c r="F647" s="588">
        <v>10000</v>
      </c>
      <c r="G647" s="188" t="s">
        <v>47</v>
      </c>
      <c r="H647" s="286" t="s">
        <v>102</v>
      </c>
      <c r="I647" s="211">
        <v>350</v>
      </c>
    </row>
    <row r="648" spans="1:9" ht="44.25" hidden="1" customHeight="1" x14ac:dyDescent="0.2">
      <c r="A648" s="3">
        <v>647</v>
      </c>
      <c r="B648" s="179">
        <v>3220</v>
      </c>
      <c r="C648" s="187" t="s">
        <v>849</v>
      </c>
      <c r="D648" s="179" t="s">
        <v>39</v>
      </c>
      <c r="E648" s="179">
        <v>44121904</v>
      </c>
      <c r="F648" s="588">
        <v>6000</v>
      </c>
      <c r="G648" s="188" t="s">
        <v>47</v>
      </c>
      <c r="H648" s="286" t="s">
        <v>102</v>
      </c>
      <c r="I648" s="211">
        <v>350</v>
      </c>
    </row>
    <row r="649" spans="1:9" ht="44.25" hidden="1" customHeight="1" x14ac:dyDescent="0.2">
      <c r="A649" s="3">
        <v>648</v>
      </c>
      <c r="B649" s="179">
        <v>3220</v>
      </c>
      <c r="C649" s="187" t="s">
        <v>850</v>
      </c>
      <c r="D649" s="179" t="s">
        <v>39</v>
      </c>
      <c r="E649" s="179">
        <v>27111501</v>
      </c>
      <c r="F649" s="588">
        <v>21000</v>
      </c>
      <c r="G649" s="188" t="s">
        <v>47</v>
      </c>
      <c r="H649" s="286" t="s">
        <v>102</v>
      </c>
      <c r="I649" s="211">
        <v>350</v>
      </c>
    </row>
    <row r="650" spans="1:9" ht="44.25" hidden="1" customHeight="1" x14ac:dyDescent="0.2">
      <c r="A650" s="3">
        <v>649</v>
      </c>
      <c r="B650" s="179">
        <v>3220</v>
      </c>
      <c r="C650" s="187" t="s">
        <v>109</v>
      </c>
      <c r="D650" s="179" t="s">
        <v>39</v>
      </c>
      <c r="E650" s="179">
        <v>43211706</v>
      </c>
      <c r="F650" s="588">
        <v>52000</v>
      </c>
      <c r="G650" s="188" t="s">
        <v>47</v>
      </c>
      <c r="H650" s="286" t="s">
        <v>102</v>
      </c>
      <c r="I650" s="211">
        <v>351</v>
      </c>
    </row>
    <row r="651" spans="1:9" ht="44.25" hidden="1" customHeight="1" x14ac:dyDescent="0.2">
      <c r="A651" s="3">
        <v>650</v>
      </c>
      <c r="B651" s="179">
        <v>3220</v>
      </c>
      <c r="C651" s="187" t="s">
        <v>851</v>
      </c>
      <c r="D651" s="179" t="s">
        <v>39</v>
      </c>
      <c r="E651" s="179">
        <v>43211802</v>
      </c>
      <c r="F651" s="588">
        <v>15000</v>
      </c>
      <c r="G651" s="188" t="s">
        <v>47</v>
      </c>
      <c r="H651" s="286" t="s">
        <v>102</v>
      </c>
      <c r="I651" s="211">
        <v>351</v>
      </c>
    </row>
    <row r="652" spans="1:9" ht="44.25" hidden="1" customHeight="1" x14ac:dyDescent="0.2">
      <c r="A652" s="3">
        <v>651</v>
      </c>
      <c r="B652" s="179">
        <v>3220</v>
      </c>
      <c r="C652" s="187" t="s">
        <v>852</v>
      </c>
      <c r="D652" s="179" t="s">
        <v>39</v>
      </c>
      <c r="E652" s="179">
        <v>43211802</v>
      </c>
      <c r="F652" s="588">
        <v>13000</v>
      </c>
      <c r="G652" s="188" t="s">
        <v>47</v>
      </c>
      <c r="H652" s="286" t="s">
        <v>102</v>
      </c>
      <c r="I652" s="211">
        <v>351</v>
      </c>
    </row>
    <row r="653" spans="1:9" ht="44.25" hidden="1" customHeight="1" x14ac:dyDescent="0.2">
      <c r="A653" s="3">
        <v>652</v>
      </c>
      <c r="B653" s="179">
        <v>3220</v>
      </c>
      <c r="C653" s="202" t="s">
        <v>853</v>
      </c>
      <c r="D653" s="205" t="s">
        <v>39</v>
      </c>
      <c r="E653" s="205">
        <v>44103103</v>
      </c>
      <c r="F653" s="711">
        <v>400000</v>
      </c>
      <c r="G653" s="206" t="s">
        <v>47</v>
      </c>
      <c r="H653" s="712" t="s">
        <v>102</v>
      </c>
      <c r="I653" s="500">
        <v>352</v>
      </c>
    </row>
    <row r="654" spans="1:9" ht="44.25" hidden="1" customHeight="1" x14ac:dyDescent="0.2">
      <c r="A654" s="3">
        <v>653</v>
      </c>
      <c r="B654" s="3">
        <v>3202</v>
      </c>
      <c r="C654" s="197" t="s">
        <v>855</v>
      </c>
      <c r="D654" s="179" t="s">
        <v>39</v>
      </c>
      <c r="E654" s="3" t="s">
        <v>856</v>
      </c>
      <c r="F654" s="578">
        <v>1570151.86</v>
      </c>
      <c r="G654" s="211" t="s">
        <v>857</v>
      </c>
      <c r="H654" s="286" t="s">
        <v>858</v>
      </c>
      <c r="I654" s="211">
        <v>269</v>
      </c>
    </row>
    <row r="655" spans="1:9" ht="44.25" hidden="1" customHeight="1" x14ac:dyDescent="0.2">
      <c r="A655" s="3">
        <v>654</v>
      </c>
      <c r="B655" s="3">
        <v>3202</v>
      </c>
      <c r="C655" s="197" t="s">
        <v>859</v>
      </c>
      <c r="D655" s="205" t="s">
        <v>39</v>
      </c>
      <c r="E655" s="3" t="s">
        <v>860</v>
      </c>
      <c r="F655" s="578">
        <v>4670714.88</v>
      </c>
      <c r="G655" s="211" t="s">
        <v>857</v>
      </c>
      <c r="H655" s="286" t="s">
        <v>858</v>
      </c>
      <c r="I655" s="211">
        <v>269</v>
      </c>
    </row>
    <row r="656" spans="1:9" ht="44.25" hidden="1" customHeight="1" x14ac:dyDescent="0.2">
      <c r="A656" s="3">
        <v>655</v>
      </c>
      <c r="B656" s="3">
        <v>3202</v>
      </c>
      <c r="C656" s="197" t="s">
        <v>861</v>
      </c>
      <c r="D656" s="179" t="s">
        <v>39</v>
      </c>
      <c r="E656" s="3" t="s">
        <v>862</v>
      </c>
      <c r="F656" s="578">
        <v>5765404.3200000003</v>
      </c>
      <c r="G656" s="211" t="s">
        <v>857</v>
      </c>
      <c r="H656" s="286" t="s">
        <v>858</v>
      </c>
      <c r="I656" s="211">
        <v>269</v>
      </c>
    </row>
    <row r="657" spans="1:9" ht="44.25" hidden="1" customHeight="1" x14ac:dyDescent="0.2">
      <c r="A657" s="3">
        <v>656</v>
      </c>
      <c r="B657" s="3">
        <v>3202</v>
      </c>
      <c r="C657" s="197" t="s">
        <v>864</v>
      </c>
      <c r="D657" s="205" t="s">
        <v>39</v>
      </c>
      <c r="E657" s="3" t="s">
        <v>865</v>
      </c>
      <c r="F657" s="578">
        <v>8757565.4399999995</v>
      </c>
      <c r="G657" s="211" t="s">
        <v>857</v>
      </c>
      <c r="H657" s="286" t="s">
        <v>858</v>
      </c>
      <c r="I657" s="211">
        <v>269</v>
      </c>
    </row>
    <row r="658" spans="1:9" ht="44.25" hidden="1" customHeight="1" x14ac:dyDescent="0.2">
      <c r="A658" s="3">
        <v>657</v>
      </c>
      <c r="B658" s="3">
        <v>3202</v>
      </c>
      <c r="C658" s="197" t="s">
        <v>866</v>
      </c>
      <c r="D658" s="179" t="s">
        <v>39</v>
      </c>
      <c r="E658" s="3" t="s">
        <v>867</v>
      </c>
      <c r="F658" s="578">
        <v>1236163.5</v>
      </c>
      <c r="G658" s="211" t="s">
        <v>857</v>
      </c>
      <c r="H658" s="286" t="s">
        <v>858</v>
      </c>
      <c r="I658" s="211">
        <v>269</v>
      </c>
    </row>
    <row r="659" spans="1:9" ht="44.25" hidden="1" customHeight="1" x14ac:dyDescent="0.2">
      <c r="A659" s="3">
        <v>658</v>
      </c>
      <c r="B659" s="3">
        <v>3202</v>
      </c>
      <c r="C659" s="211" t="s">
        <v>868</v>
      </c>
      <c r="D659" s="205" t="s">
        <v>39</v>
      </c>
      <c r="E659" s="3" t="s">
        <v>869</v>
      </c>
      <c r="F659" s="595">
        <v>700000</v>
      </c>
      <c r="G659" s="211" t="s">
        <v>870</v>
      </c>
      <c r="H659" s="286" t="s">
        <v>858</v>
      </c>
      <c r="I659" s="211">
        <v>277</v>
      </c>
    </row>
    <row r="660" spans="1:9" ht="44.25" hidden="1" customHeight="1" x14ac:dyDescent="0.2">
      <c r="A660" s="3">
        <v>659</v>
      </c>
      <c r="B660" s="3">
        <v>3202</v>
      </c>
      <c r="C660" s="197" t="s">
        <v>871</v>
      </c>
      <c r="D660" s="179" t="s">
        <v>39</v>
      </c>
      <c r="E660" s="3" t="s">
        <v>872</v>
      </c>
      <c r="F660" s="578">
        <v>165008.25</v>
      </c>
      <c r="G660" s="211" t="s">
        <v>873</v>
      </c>
      <c r="H660" s="286" t="s">
        <v>858</v>
      </c>
      <c r="I660" s="211">
        <v>278</v>
      </c>
    </row>
    <row r="661" spans="1:9" ht="44.25" hidden="1" customHeight="1" x14ac:dyDescent="0.2">
      <c r="A661" s="3">
        <v>660</v>
      </c>
      <c r="B661" s="3">
        <v>3202</v>
      </c>
      <c r="C661" s="197" t="s">
        <v>874</v>
      </c>
      <c r="D661" s="205" t="s">
        <v>39</v>
      </c>
      <c r="E661" s="3" t="s">
        <v>875</v>
      </c>
      <c r="F661" s="578">
        <v>5005674</v>
      </c>
      <c r="G661" s="211" t="s">
        <v>873</v>
      </c>
      <c r="H661" s="286" t="s">
        <v>858</v>
      </c>
      <c r="I661" s="211">
        <v>278</v>
      </c>
    </row>
    <row r="662" spans="1:9" ht="44.25" hidden="1" customHeight="1" x14ac:dyDescent="0.2">
      <c r="A662" s="3">
        <v>661</v>
      </c>
      <c r="B662" s="3">
        <v>3202</v>
      </c>
      <c r="C662" s="197" t="s">
        <v>876</v>
      </c>
      <c r="D662" s="179" t="s">
        <v>39</v>
      </c>
      <c r="E662" s="3" t="s">
        <v>877</v>
      </c>
      <c r="F662" s="578">
        <v>1602283.5</v>
      </c>
      <c r="G662" s="211" t="s">
        <v>873</v>
      </c>
      <c r="H662" s="286" t="s">
        <v>858</v>
      </c>
      <c r="I662" s="211">
        <v>278</v>
      </c>
    </row>
    <row r="663" spans="1:9" ht="44.25" hidden="1" customHeight="1" x14ac:dyDescent="0.2">
      <c r="A663" s="3">
        <v>662</v>
      </c>
      <c r="B663" s="3">
        <v>3202</v>
      </c>
      <c r="C663" s="197" t="s">
        <v>878</v>
      </c>
      <c r="D663" s="205" t="s">
        <v>39</v>
      </c>
      <c r="E663" s="3" t="s">
        <v>879</v>
      </c>
      <c r="F663" s="578">
        <v>1440885.5999999999</v>
      </c>
      <c r="G663" s="211" t="s">
        <v>873</v>
      </c>
      <c r="H663" s="286" t="s">
        <v>858</v>
      </c>
      <c r="I663" s="211">
        <v>278</v>
      </c>
    </row>
    <row r="664" spans="1:9" ht="44.25" hidden="1" customHeight="1" x14ac:dyDescent="0.2">
      <c r="A664" s="3">
        <v>663</v>
      </c>
      <c r="B664" s="3">
        <v>3202</v>
      </c>
      <c r="C664" s="197" t="s">
        <v>880</v>
      </c>
      <c r="D664" s="179" t="s">
        <v>39</v>
      </c>
      <c r="E664" s="3" t="s">
        <v>881</v>
      </c>
      <c r="F664" s="578">
        <v>1247520</v>
      </c>
      <c r="G664" s="211" t="s">
        <v>873</v>
      </c>
      <c r="H664" s="286" t="s">
        <v>858</v>
      </c>
      <c r="I664" s="211">
        <v>278</v>
      </c>
    </row>
    <row r="665" spans="1:9" ht="44.25" hidden="1" customHeight="1" x14ac:dyDescent="0.2">
      <c r="A665" s="3">
        <v>664</v>
      </c>
      <c r="B665" s="3">
        <v>3202</v>
      </c>
      <c r="C665" s="197" t="s">
        <v>882</v>
      </c>
      <c r="D665" s="205" t="s">
        <v>39</v>
      </c>
      <c r="E665" s="3" t="s">
        <v>883</v>
      </c>
      <c r="F665" s="578">
        <v>2350400</v>
      </c>
      <c r="G665" s="211" t="s">
        <v>873</v>
      </c>
      <c r="H665" s="286" t="s">
        <v>858</v>
      </c>
      <c r="I665" s="211">
        <v>278</v>
      </c>
    </row>
    <row r="666" spans="1:9" ht="44.25" hidden="1" customHeight="1" x14ac:dyDescent="0.2">
      <c r="A666" s="3">
        <v>665</v>
      </c>
      <c r="B666" s="3">
        <v>3202</v>
      </c>
      <c r="C666" s="197" t="s">
        <v>884</v>
      </c>
      <c r="D666" s="179" t="s">
        <v>39</v>
      </c>
      <c r="E666" s="3" t="s">
        <v>885</v>
      </c>
      <c r="F666" s="578">
        <v>1017000</v>
      </c>
      <c r="G666" s="211" t="s">
        <v>873</v>
      </c>
      <c r="H666" s="286" t="s">
        <v>858</v>
      </c>
      <c r="I666" s="211">
        <v>278</v>
      </c>
    </row>
    <row r="667" spans="1:9" ht="44.25" hidden="1" customHeight="1" x14ac:dyDescent="0.2">
      <c r="A667" s="3">
        <v>666</v>
      </c>
      <c r="B667" s="3">
        <v>3202</v>
      </c>
      <c r="C667" s="197" t="s">
        <v>886</v>
      </c>
      <c r="D667" s="205" t="s">
        <v>39</v>
      </c>
      <c r="E667" s="3" t="s">
        <v>887</v>
      </c>
      <c r="F667" s="578">
        <v>1383577</v>
      </c>
      <c r="G667" s="211" t="s">
        <v>873</v>
      </c>
      <c r="H667" s="286" t="s">
        <v>858</v>
      </c>
      <c r="I667" s="211">
        <v>278</v>
      </c>
    </row>
    <row r="668" spans="1:9" ht="44.25" hidden="1" customHeight="1" x14ac:dyDescent="0.2">
      <c r="A668" s="3">
        <v>667</v>
      </c>
      <c r="B668" s="3">
        <v>3202</v>
      </c>
      <c r="C668" s="197" t="s">
        <v>888</v>
      </c>
      <c r="D668" s="179" t="s">
        <v>39</v>
      </c>
      <c r="E668" s="3" t="s">
        <v>889</v>
      </c>
      <c r="F668" s="578">
        <v>526320</v>
      </c>
      <c r="G668" s="211" t="s">
        <v>873</v>
      </c>
      <c r="H668" s="286" t="s">
        <v>858</v>
      </c>
      <c r="I668" s="211">
        <v>278</v>
      </c>
    </row>
    <row r="669" spans="1:9" ht="44.25" hidden="1" customHeight="1" x14ac:dyDescent="0.2">
      <c r="A669" s="3">
        <v>668</v>
      </c>
      <c r="B669" s="3">
        <v>3202</v>
      </c>
      <c r="C669" s="197" t="s">
        <v>890</v>
      </c>
      <c r="D669" s="205" t="s">
        <v>39</v>
      </c>
      <c r="E669" s="3" t="s">
        <v>891</v>
      </c>
      <c r="F669" s="578">
        <v>261331.65</v>
      </c>
      <c r="G669" s="211" t="s">
        <v>873</v>
      </c>
      <c r="H669" s="286" t="s">
        <v>858</v>
      </c>
      <c r="I669" s="211">
        <v>278</v>
      </c>
    </row>
    <row r="670" spans="1:9" ht="44.25" hidden="1" customHeight="1" x14ac:dyDescent="0.2">
      <c r="A670" s="3">
        <v>669</v>
      </c>
      <c r="B670" s="3">
        <v>3202</v>
      </c>
      <c r="C670" s="197" t="s">
        <v>892</v>
      </c>
      <c r="D670" s="179" t="s">
        <v>39</v>
      </c>
      <c r="E670" s="3" t="s">
        <v>893</v>
      </c>
      <c r="F670" s="578">
        <v>2524872</v>
      </c>
      <c r="G670" s="211" t="s">
        <v>894</v>
      </c>
      <c r="H670" s="286" t="s">
        <v>858</v>
      </c>
      <c r="I670" s="211">
        <v>284</v>
      </c>
    </row>
    <row r="671" spans="1:9" ht="44.25" hidden="1" customHeight="1" x14ac:dyDescent="0.2">
      <c r="A671" s="3">
        <v>670</v>
      </c>
      <c r="B671" s="3">
        <v>3202</v>
      </c>
      <c r="C671" s="197" t="s">
        <v>895</v>
      </c>
      <c r="D671" s="205" t="s">
        <v>39</v>
      </c>
      <c r="E671" s="3" t="s">
        <v>896</v>
      </c>
      <c r="F671" s="578">
        <v>16000000</v>
      </c>
      <c r="G671" s="211" t="s">
        <v>894</v>
      </c>
      <c r="H671" s="286" t="s">
        <v>858</v>
      </c>
      <c r="I671" s="211">
        <v>284</v>
      </c>
    </row>
    <row r="672" spans="1:9" ht="44.25" hidden="1" customHeight="1" x14ac:dyDescent="0.2">
      <c r="A672" s="3">
        <v>671</v>
      </c>
      <c r="B672" s="3">
        <v>3202</v>
      </c>
      <c r="C672" s="197" t="s">
        <v>897</v>
      </c>
      <c r="D672" s="179" t="s">
        <v>39</v>
      </c>
      <c r="E672" s="3" t="s">
        <v>898</v>
      </c>
      <c r="F672" s="578">
        <v>678494.94000000006</v>
      </c>
      <c r="G672" s="211" t="s">
        <v>894</v>
      </c>
      <c r="H672" s="286" t="s">
        <v>858</v>
      </c>
      <c r="I672" s="211">
        <v>284</v>
      </c>
    </row>
    <row r="673" spans="1:9" ht="44.25" hidden="1" customHeight="1" x14ac:dyDescent="0.2">
      <c r="A673" s="3">
        <v>672</v>
      </c>
      <c r="B673" s="3">
        <v>3202</v>
      </c>
      <c r="C673" s="197" t="s">
        <v>899</v>
      </c>
      <c r="D673" s="205" t="s">
        <v>39</v>
      </c>
      <c r="E673" s="3">
        <v>46181611</v>
      </c>
      <c r="F673" s="578">
        <v>1005700</v>
      </c>
      <c r="G673" s="211" t="s">
        <v>894</v>
      </c>
      <c r="H673" s="286" t="s">
        <v>858</v>
      </c>
      <c r="I673" s="211">
        <v>284</v>
      </c>
    </row>
    <row r="674" spans="1:9" ht="44.25" hidden="1" customHeight="1" x14ac:dyDescent="0.2">
      <c r="A674" s="3">
        <v>673</v>
      </c>
      <c r="B674" s="3">
        <v>3202</v>
      </c>
      <c r="C674" s="197" t="s">
        <v>900</v>
      </c>
      <c r="D674" s="179" t="s">
        <v>39</v>
      </c>
      <c r="E674" s="3">
        <v>46181543</v>
      </c>
      <c r="F674" s="578">
        <v>2869500</v>
      </c>
      <c r="G674" s="211" t="s">
        <v>894</v>
      </c>
      <c r="H674" s="286" t="s">
        <v>858</v>
      </c>
      <c r="I674" s="211">
        <v>284</v>
      </c>
    </row>
    <row r="675" spans="1:9" ht="44.25" hidden="1" customHeight="1" x14ac:dyDescent="0.2">
      <c r="A675" s="3">
        <v>674</v>
      </c>
      <c r="B675" s="3">
        <v>3202</v>
      </c>
      <c r="C675" s="197" t="s">
        <v>901</v>
      </c>
      <c r="D675" s="205" t="s">
        <v>39</v>
      </c>
      <c r="E675" s="3">
        <v>46181543</v>
      </c>
      <c r="F675" s="578">
        <v>9997110</v>
      </c>
      <c r="G675" s="211" t="s">
        <v>894</v>
      </c>
      <c r="H675" s="286" t="s">
        <v>858</v>
      </c>
      <c r="I675" s="211">
        <v>284</v>
      </c>
    </row>
    <row r="676" spans="1:9" ht="44.25" hidden="1" customHeight="1" x14ac:dyDescent="0.2">
      <c r="A676" s="3">
        <v>675</v>
      </c>
      <c r="B676" s="3">
        <v>3202</v>
      </c>
      <c r="C676" s="197" t="s">
        <v>902</v>
      </c>
      <c r="D676" s="179" t="s">
        <v>39</v>
      </c>
      <c r="E676" s="3" t="s">
        <v>903</v>
      </c>
      <c r="F676" s="578">
        <v>812609</v>
      </c>
      <c r="G676" s="211" t="s">
        <v>894</v>
      </c>
      <c r="H676" s="286" t="s">
        <v>858</v>
      </c>
      <c r="I676" s="211">
        <v>284</v>
      </c>
    </row>
    <row r="677" spans="1:9" ht="44.25" hidden="1" customHeight="1" x14ac:dyDescent="0.2">
      <c r="A677" s="3">
        <v>676</v>
      </c>
      <c r="B677" s="3">
        <v>3202</v>
      </c>
      <c r="C677" s="197" t="s">
        <v>904</v>
      </c>
      <c r="D677" s="205" t="s">
        <v>39</v>
      </c>
      <c r="E677" s="3" t="s">
        <v>905</v>
      </c>
      <c r="F677" s="578">
        <v>325779</v>
      </c>
      <c r="G677" s="211" t="s">
        <v>894</v>
      </c>
      <c r="H677" s="286" t="s">
        <v>858</v>
      </c>
      <c r="I677" s="211">
        <v>284</v>
      </c>
    </row>
    <row r="678" spans="1:9" ht="44.25" hidden="1" customHeight="1" x14ac:dyDescent="0.2">
      <c r="A678" s="3">
        <v>677</v>
      </c>
      <c r="B678" s="3">
        <v>3202</v>
      </c>
      <c r="C678" s="197" t="s">
        <v>906</v>
      </c>
      <c r="D678" s="179" t="s">
        <v>39</v>
      </c>
      <c r="E678" s="3" t="s">
        <v>907</v>
      </c>
      <c r="F678" s="578">
        <v>1551600</v>
      </c>
      <c r="G678" s="211" t="s">
        <v>894</v>
      </c>
      <c r="H678" s="286" t="s">
        <v>858</v>
      </c>
      <c r="I678" s="211">
        <v>284</v>
      </c>
    </row>
    <row r="679" spans="1:9" ht="44.25" hidden="1" customHeight="1" x14ac:dyDescent="0.2">
      <c r="A679" s="3">
        <v>678</v>
      </c>
      <c r="B679" s="3">
        <v>3202</v>
      </c>
      <c r="C679" s="197" t="s">
        <v>908</v>
      </c>
      <c r="D679" s="205" t="s">
        <v>39</v>
      </c>
      <c r="E679" s="3">
        <v>53111601</v>
      </c>
      <c r="F679" s="578">
        <v>11947320</v>
      </c>
      <c r="G679" s="72" t="s">
        <v>894</v>
      </c>
      <c r="H679" s="286" t="s">
        <v>858</v>
      </c>
      <c r="I679" s="211">
        <v>284</v>
      </c>
    </row>
    <row r="680" spans="1:9" ht="44.25" hidden="1" customHeight="1" x14ac:dyDescent="0.2">
      <c r="A680" s="3">
        <v>679</v>
      </c>
      <c r="B680" s="3">
        <v>3202</v>
      </c>
      <c r="C680" s="197" t="s">
        <v>909</v>
      </c>
      <c r="D680" s="179" t="s">
        <v>39</v>
      </c>
      <c r="E680" s="3" t="s">
        <v>910</v>
      </c>
      <c r="F680" s="578">
        <v>177184</v>
      </c>
      <c r="G680" s="211" t="s">
        <v>911</v>
      </c>
      <c r="H680" s="286" t="s">
        <v>858</v>
      </c>
      <c r="I680" s="211">
        <v>284</v>
      </c>
    </row>
    <row r="681" spans="1:9" ht="44.25" hidden="1" customHeight="1" x14ac:dyDescent="0.2">
      <c r="A681" s="3">
        <v>680</v>
      </c>
      <c r="B681" s="3">
        <v>3202</v>
      </c>
      <c r="C681" s="197" t="s">
        <v>912</v>
      </c>
      <c r="D681" s="205" t="s">
        <v>39</v>
      </c>
      <c r="E681" s="3" t="s">
        <v>913</v>
      </c>
      <c r="F681" s="578">
        <v>627150</v>
      </c>
      <c r="G681" s="211" t="s">
        <v>894</v>
      </c>
      <c r="H681" s="286" t="s">
        <v>858</v>
      </c>
      <c r="I681" s="3">
        <v>284</v>
      </c>
    </row>
    <row r="682" spans="1:9" ht="44.25" hidden="1" customHeight="1" x14ac:dyDescent="0.2">
      <c r="A682" s="3">
        <v>681</v>
      </c>
      <c r="B682" s="3">
        <v>3202</v>
      </c>
      <c r="C682" s="197" t="s">
        <v>914</v>
      </c>
      <c r="D682" s="179" t="s">
        <v>39</v>
      </c>
      <c r="E682" s="3" t="s">
        <v>915</v>
      </c>
      <c r="F682" s="578">
        <v>2606277.1999999997</v>
      </c>
      <c r="G682" s="211" t="s">
        <v>894</v>
      </c>
      <c r="H682" s="286" t="s">
        <v>858</v>
      </c>
      <c r="I682" s="3">
        <v>284</v>
      </c>
    </row>
    <row r="683" spans="1:9" ht="44.25" hidden="1" customHeight="1" x14ac:dyDescent="0.2">
      <c r="A683" s="3">
        <v>682</v>
      </c>
      <c r="B683" s="3">
        <v>3202</v>
      </c>
      <c r="C683" s="197" t="s">
        <v>916</v>
      </c>
      <c r="D683" s="205" t="s">
        <v>39</v>
      </c>
      <c r="E683" s="3">
        <v>46181526</v>
      </c>
      <c r="F683" s="578">
        <v>79755250</v>
      </c>
      <c r="G683" s="211" t="s">
        <v>894</v>
      </c>
      <c r="H683" s="286" t="s">
        <v>858</v>
      </c>
      <c r="I683" s="3">
        <v>284</v>
      </c>
    </row>
    <row r="684" spans="1:9" ht="44.25" hidden="1" customHeight="1" x14ac:dyDescent="0.2">
      <c r="A684" s="3">
        <v>683</v>
      </c>
      <c r="B684" s="3">
        <v>3202</v>
      </c>
      <c r="C684" s="197" t="s">
        <v>917</v>
      </c>
      <c r="D684" s="179" t="s">
        <v>39</v>
      </c>
      <c r="E684" s="3">
        <v>53103099</v>
      </c>
      <c r="F684" s="578">
        <v>97993.600000000006</v>
      </c>
      <c r="G684" s="211" t="s">
        <v>894</v>
      </c>
      <c r="H684" s="286" t="s">
        <v>858</v>
      </c>
      <c r="I684" s="3">
        <v>284</v>
      </c>
    </row>
    <row r="685" spans="1:9" ht="44.25" hidden="1" customHeight="1" x14ac:dyDescent="0.2">
      <c r="A685" s="3">
        <v>684</v>
      </c>
      <c r="B685" s="3">
        <v>3202</v>
      </c>
      <c r="C685" s="197" t="s">
        <v>918</v>
      </c>
      <c r="D685" s="205" t="s">
        <v>39</v>
      </c>
      <c r="E685" s="3">
        <v>53103001</v>
      </c>
      <c r="F685" s="578">
        <v>7594504</v>
      </c>
      <c r="G685" s="211" t="s">
        <v>894</v>
      </c>
      <c r="H685" s="286" t="s">
        <v>858</v>
      </c>
      <c r="I685" s="3">
        <v>284</v>
      </c>
    </row>
    <row r="686" spans="1:9" ht="44.25" hidden="1" customHeight="1" x14ac:dyDescent="0.2">
      <c r="A686" s="3">
        <v>685</v>
      </c>
      <c r="B686" s="3">
        <v>3202</v>
      </c>
      <c r="C686" s="197" t="s">
        <v>920</v>
      </c>
      <c r="D686" s="179" t="s">
        <v>39</v>
      </c>
      <c r="E686" s="3" t="s">
        <v>921</v>
      </c>
      <c r="F686" s="578">
        <v>490704.19500000001</v>
      </c>
      <c r="G686" s="211" t="s">
        <v>894</v>
      </c>
      <c r="H686" s="286" t="s">
        <v>858</v>
      </c>
      <c r="I686" s="211">
        <v>284</v>
      </c>
    </row>
    <row r="687" spans="1:9" ht="44.25" hidden="1" customHeight="1" x14ac:dyDescent="0.2">
      <c r="A687" s="3">
        <v>686</v>
      </c>
      <c r="B687" s="3">
        <v>3202</v>
      </c>
      <c r="C687" s="197" t="s">
        <v>922</v>
      </c>
      <c r="D687" s="205" t="s">
        <v>39</v>
      </c>
      <c r="E687" s="3" t="s">
        <v>923</v>
      </c>
      <c r="F687" s="578">
        <v>212637.75</v>
      </c>
      <c r="G687" s="211" t="s">
        <v>894</v>
      </c>
      <c r="H687" s="286" t="s">
        <v>858</v>
      </c>
      <c r="I687" s="211">
        <v>284</v>
      </c>
    </row>
    <row r="688" spans="1:9" ht="44.25" hidden="1" customHeight="1" x14ac:dyDescent="0.2">
      <c r="A688" s="3">
        <v>687</v>
      </c>
      <c r="B688" s="3">
        <v>3202</v>
      </c>
      <c r="C688" s="197" t="s">
        <v>924</v>
      </c>
      <c r="D688" s="179" t="s">
        <v>39</v>
      </c>
      <c r="E688" s="3" t="s">
        <v>925</v>
      </c>
      <c r="F688" s="578">
        <v>294421.5</v>
      </c>
      <c r="G688" s="211" t="s">
        <v>894</v>
      </c>
      <c r="H688" s="286" t="s">
        <v>858</v>
      </c>
      <c r="I688" s="211">
        <v>284</v>
      </c>
    </row>
    <row r="689" spans="1:9" ht="44.25" hidden="1" customHeight="1" x14ac:dyDescent="0.2">
      <c r="A689" s="3">
        <v>688</v>
      </c>
      <c r="B689" s="3">
        <v>3202</v>
      </c>
      <c r="C689" s="197" t="s">
        <v>926</v>
      </c>
      <c r="D689" s="205" t="s">
        <v>39</v>
      </c>
      <c r="E689" s="3">
        <v>46181527</v>
      </c>
      <c r="F689" s="578">
        <v>83398000</v>
      </c>
      <c r="G689" s="211" t="s">
        <v>894</v>
      </c>
      <c r="H689" s="286" t="s">
        <v>858</v>
      </c>
      <c r="I689" s="59">
        <v>284</v>
      </c>
    </row>
    <row r="690" spans="1:9" ht="44.25" hidden="1" customHeight="1" x14ac:dyDescent="0.2">
      <c r="A690" s="3">
        <v>689</v>
      </c>
      <c r="B690" s="3">
        <v>3202</v>
      </c>
      <c r="C690" s="197" t="s">
        <v>927</v>
      </c>
      <c r="D690" s="179" t="s">
        <v>39</v>
      </c>
      <c r="E690" s="3">
        <v>46181527</v>
      </c>
      <c r="F690" s="578">
        <v>15600000</v>
      </c>
      <c r="G690" s="211" t="s">
        <v>894</v>
      </c>
      <c r="H690" s="286" t="s">
        <v>858</v>
      </c>
      <c r="I690" s="59">
        <v>284</v>
      </c>
    </row>
    <row r="691" spans="1:9" ht="44.25" hidden="1" customHeight="1" x14ac:dyDescent="0.2">
      <c r="A691" s="3">
        <v>690</v>
      </c>
      <c r="B691" s="3">
        <v>3202</v>
      </c>
      <c r="C691" s="197" t="s">
        <v>928</v>
      </c>
      <c r="D691" s="205" t="s">
        <v>39</v>
      </c>
      <c r="E691" s="3">
        <v>46181527</v>
      </c>
      <c r="F691" s="578">
        <v>3399322.5</v>
      </c>
      <c r="G691" s="211" t="s">
        <v>894</v>
      </c>
      <c r="H691" s="286" t="s">
        <v>858</v>
      </c>
      <c r="I691" s="59">
        <v>284</v>
      </c>
    </row>
    <row r="692" spans="1:9" ht="44.25" hidden="1" customHeight="1" x14ac:dyDescent="0.2">
      <c r="A692" s="3">
        <v>691</v>
      </c>
      <c r="B692" s="3">
        <v>3202</v>
      </c>
      <c r="C692" s="197" t="s">
        <v>929</v>
      </c>
      <c r="D692" s="179" t="s">
        <v>39</v>
      </c>
      <c r="E692" s="3" t="s">
        <v>930</v>
      </c>
      <c r="F692" s="578">
        <v>3035745</v>
      </c>
      <c r="G692" s="211" t="s">
        <v>894</v>
      </c>
      <c r="H692" s="286" t="s">
        <v>858</v>
      </c>
      <c r="I692" s="59">
        <v>284</v>
      </c>
    </row>
    <row r="693" spans="1:9" ht="44.25" hidden="1" customHeight="1" x14ac:dyDescent="0.2">
      <c r="A693" s="3">
        <v>692</v>
      </c>
      <c r="B693" s="3">
        <v>3202</v>
      </c>
      <c r="C693" s="197" t="s">
        <v>931</v>
      </c>
      <c r="D693" s="205" t="s">
        <v>39</v>
      </c>
      <c r="E693" s="3" t="s">
        <v>932</v>
      </c>
      <c r="F693" s="578">
        <v>2242027.35</v>
      </c>
      <c r="G693" s="211" t="s">
        <v>894</v>
      </c>
      <c r="H693" s="286" t="s">
        <v>858</v>
      </c>
      <c r="I693" s="59">
        <v>284</v>
      </c>
    </row>
    <row r="694" spans="1:9" ht="44.25" hidden="1" customHeight="1" x14ac:dyDescent="0.2">
      <c r="A694" s="3">
        <v>693</v>
      </c>
      <c r="B694" s="3">
        <v>3202</v>
      </c>
      <c r="C694" s="197" t="s">
        <v>933</v>
      </c>
      <c r="D694" s="179" t="s">
        <v>39</v>
      </c>
      <c r="E694" s="3">
        <v>53101702</v>
      </c>
      <c r="F694" s="578">
        <v>38718.32</v>
      </c>
      <c r="G694" s="211" t="s">
        <v>894</v>
      </c>
      <c r="H694" s="286" t="s">
        <v>858</v>
      </c>
      <c r="I694" s="59">
        <v>284</v>
      </c>
    </row>
    <row r="695" spans="1:9" ht="44.25" hidden="1" customHeight="1" x14ac:dyDescent="0.2">
      <c r="A695" s="3">
        <v>694</v>
      </c>
      <c r="B695" s="3">
        <v>3202</v>
      </c>
      <c r="C695" s="197" t="s">
        <v>934</v>
      </c>
      <c r="D695" s="205" t="s">
        <v>39</v>
      </c>
      <c r="E695" s="3">
        <v>53101802</v>
      </c>
      <c r="F695" s="578">
        <v>445260.68</v>
      </c>
      <c r="G695" s="211" t="s">
        <v>894</v>
      </c>
      <c r="H695" s="286" t="s">
        <v>858</v>
      </c>
      <c r="I695" s="59">
        <v>284</v>
      </c>
    </row>
    <row r="696" spans="1:9" ht="44.25" hidden="1" customHeight="1" x14ac:dyDescent="0.2">
      <c r="A696" s="3">
        <v>695</v>
      </c>
      <c r="B696" s="3">
        <v>3202</v>
      </c>
      <c r="C696" s="197" t="s">
        <v>935</v>
      </c>
      <c r="D696" s="179" t="s">
        <v>39</v>
      </c>
      <c r="E696" s="3" t="s">
        <v>936</v>
      </c>
      <c r="F696" s="578">
        <v>493658.58</v>
      </c>
      <c r="G696" s="211" t="s">
        <v>894</v>
      </c>
      <c r="H696" s="286" t="s">
        <v>858</v>
      </c>
      <c r="I696" s="59">
        <v>284</v>
      </c>
    </row>
    <row r="697" spans="1:9" ht="44.25" hidden="1" customHeight="1" x14ac:dyDescent="0.2">
      <c r="A697" s="3">
        <v>696</v>
      </c>
      <c r="B697" s="3">
        <v>3202</v>
      </c>
      <c r="C697" s="197" t="s">
        <v>937</v>
      </c>
      <c r="D697" s="205" t="s">
        <v>39</v>
      </c>
      <c r="E697" s="3" t="s">
        <v>938</v>
      </c>
      <c r="F697" s="578">
        <v>1163515.122</v>
      </c>
      <c r="G697" s="211" t="s">
        <v>894</v>
      </c>
      <c r="H697" s="286" t="s">
        <v>858</v>
      </c>
      <c r="I697" s="59">
        <v>284</v>
      </c>
    </row>
    <row r="698" spans="1:9" ht="44.25" hidden="1" customHeight="1" x14ac:dyDescent="0.2">
      <c r="A698" s="3">
        <v>697</v>
      </c>
      <c r="B698" s="3">
        <v>3202</v>
      </c>
      <c r="C698" s="197" t="s">
        <v>939</v>
      </c>
      <c r="D698" s="179" t="s">
        <v>39</v>
      </c>
      <c r="E698" s="3" t="s">
        <v>940</v>
      </c>
      <c r="F698" s="578">
        <v>514645.26</v>
      </c>
      <c r="G698" s="211" t="s">
        <v>894</v>
      </c>
      <c r="H698" s="286" t="s">
        <v>858</v>
      </c>
      <c r="I698" s="59">
        <v>284</v>
      </c>
    </row>
    <row r="699" spans="1:9" ht="44.25" hidden="1" customHeight="1" x14ac:dyDescent="0.2">
      <c r="A699" s="3">
        <v>698</v>
      </c>
      <c r="B699" s="3">
        <v>3202</v>
      </c>
      <c r="C699" s="197" t="s">
        <v>941</v>
      </c>
      <c r="D699" s="205" t="s">
        <v>39</v>
      </c>
      <c r="E699" s="3" t="s">
        <v>942</v>
      </c>
      <c r="F699" s="578">
        <v>3439798.38</v>
      </c>
      <c r="G699" s="211" t="s">
        <v>943</v>
      </c>
      <c r="H699" s="286" t="s">
        <v>858</v>
      </c>
      <c r="I699" s="211">
        <v>289</v>
      </c>
    </row>
    <row r="700" spans="1:9" ht="44.25" hidden="1" customHeight="1" x14ac:dyDescent="0.2">
      <c r="A700" s="3">
        <v>699</v>
      </c>
      <c r="B700" s="3">
        <v>3202</v>
      </c>
      <c r="C700" s="197" t="s">
        <v>944</v>
      </c>
      <c r="D700" s="179" t="s">
        <v>39</v>
      </c>
      <c r="E700" s="3" t="s">
        <v>945</v>
      </c>
      <c r="F700" s="578">
        <v>1360435</v>
      </c>
      <c r="G700" s="211" t="s">
        <v>943</v>
      </c>
      <c r="H700" s="286" t="s">
        <v>858</v>
      </c>
      <c r="I700" s="211">
        <v>289</v>
      </c>
    </row>
    <row r="701" spans="1:9" ht="44.25" hidden="1" customHeight="1" x14ac:dyDescent="0.2">
      <c r="A701" s="3">
        <v>700</v>
      </c>
      <c r="B701" s="3">
        <v>3202</v>
      </c>
      <c r="C701" s="197" t="s">
        <v>946</v>
      </c>
      <c r="D701" s="205" t="s">
        <v>39</v>
      </c>
      <c r="E701" s="3" t="s">
        <v>947</v>
      </c>
      <c r="F701" s="578">
        <v>10105951.93</v>
      </c>
      <c r="G701" s="211" t="s">
        <v>943</v>
      </c>
      <c r="H701" s="286" t="s">
        <v>858</v>
      </c>
      <c r="I701" s="211">
        <v>289</v>
      </c>
    </row>
    <row r="702" spans="1:9" ht="44.25" hidden="1" customHeight="1" x14ac:dyDescent="0.2">
      <c r="A702" s="3">
        <v>701</v>
      </c>
      <c r="B702" s="3">
        <v>3202</v>
      </c>
      <c r="C702" s="197" t="s">
        <v>948</v>
      </c>
      <c r="D702" s="179" t="s">
        <v>39</v>
      </c>
      <c r="E702" s="3" t="s">
        <v>949</v>
      </c>
      <c r="F702" s="578">
        <v>2506833.81</v>
      </c>
      <c r="G702" s="211" t="s">
        <v>943</v>
      </c>
      <c r="H702" s="286" t="s">
        <v>858</v>
      </c>
      <c r="I702" s="211">
        <v>289</v>
      </c>
    </row>
    <row r="703" spans="1:9" ht="44.25" hidden="1" customHeight="1" x14ac:dyDescent="0.2">
      <c r="A703" s="3">
        <v>702</v>
      </c>
      <c r="B703" s="3">
        <v>3202</v>
      </c>
      <c r="C703" s="197" t="s">
        <v>950</v>
      </c>
      <c r="D703" s="205" t="s">
        <v>39</v>
      </c>
      <c r="E703" s="3" t="s">
        <v>951</v>
      </c>
      <c r="F703" s="578">
        <v>188230.88</v>
      </c>
      <c r="G703" s="211" t="s">
        <v>943</v>
      </c>
      <c r="H703" s="286" t="s">
        <v>858</v>
      </c>
      <c r="I703" s="211">
        <v>289</v>
      </c>
    </row>
    <row r="704" spans="1:9" ht="44.25" hidden="1" customHeight="1" x14ac:dyDescent="0.2">
      <c r="A704" s="3">
        <v>703</v>
      </c>
      <c r="B704" s="3">
        <v>3202</v>
      </c>
      <c r="C704" s="197" t="s">
        <v>952</v>
      </c>
      <c r="D704" s="179" t="s">
        <v>39</v>
      </c>
      <c r="E704" s="3" t="s">
        <v>953</v>
      </c>
      <c r="F704" s="578">
        <v>12398750</v>
      </c>
      <c r="G704" s="211" t="s">
        <v>943</v>
      </c>
      <c r="H704" s="286" t="s">
        <v>858</v>
      </c>
      <c r="I704" s="211">
        <v>289</v>
      </c>
    </row>
    <row r="705" spans="1:9" ht="44.25" hidden="1" customHeight="1" x14ac:dyDescent="0.2">
      <c r="A705" s="3">
        <v>704</v>
      </c>
      <c r="B705" s="3">
        <v>3202</v>
      </c>
      <c r="C705" s="197" t="s">
        <v>954</v>
      </c>
      <c r="D705" s="205" t="s">
        <v>39</v>
      </c>
      <c r="E705" s="3" t="s">
        <v>955</v>
      </c>
      <c r="F705" s="578">
        <v>9906951.5099999998</v>
      </c>
      <c r="G705" s="211" t="s">
        <v>956</v>
      </c>
      <c r="H705" s="286" t="s">
        <v>858</v>
      </c>
      <c r="I705" s="211">
        <v>299</v>
      </c>
    </row>
    <row r="706" spans="1:9" ht="44.25" hidden="1" customHeight="1" x14ac:dyDescent="0.2">
      <c r="A706" s="3">
        <v>705</v>
      </c>
      <c r="B706" s="3">
        <v>3202</v>
      </c>
      <c r="C706" s="197" t="s">
        <v>957</v>
      </c>
      <c r="D706" s="179" t="s">
        <v>39</v>
      </c>
      <c r="E706" s="3" t="s">
        <v>958</v>
      </c>
      <c r="F706" s="578">
        <v>816333.6719999999</v>
      </c>
      <c r="G706" s="211" t="s">
        <v>956</v>
      </c>
      <c r="H706" s="286" t="s">
        <v>858</v>
      </c>
      <c r="I706" s="211">
        <v>299</v>
      </c>
    </row>
    <row r="707" spans="1:9" ht="44.25" hidden="1" customHeight="1" x14ac:dyDescent="0.2">
      <c r="A707" s="3">
        <v>706</v>
      </c>
      <c r="B707" s="3">
        <v>3202</v>
      </c>
      <c r="C707" s="197" t="s">
        <v>959</v>
      </c>
      <c r="D707" s="205" t="s">
        <v>39</v>
      </c>
      <c r="E707" s="3" t="s">
        <v>960</v>
      </c>
      <c r="F707" s="578">
        <v>1359273.6213</v>
      </c>
      <c r="G707" s="211" t="s">
        <v>956</v>
      </c>
      <c r="H707" s="286" t="s">
        <v>858</v>
      </c>
      <c r="I707" s="211">
        <v>299</v>
      </c>
    </row>
    <row r="708" spans="1:9" ht="44.25" hidden="1" customHeight="1" x14ac:dyDescent="0.2">
      <c r="A708" s="3">
        <v>707</v>
      </c>
      <c r="B708" s="3">
        <v>3202</v>
      </c>
      <c r="C708" s="197" t="s">
        <v>961</v>
      </c>
      <c r="D708" s="179" t="s">
        <v>39</v>
      </c>
      <c r="E708" s="3" t="s">
        <v>962</v>
      </c>
      <c r="F708" s="578">
        <v>283795.20000000001</v>
      </c>
      <c r="G708" s="211" t="s">
        <v>956</v>
      </c>
      <c r="H708" s="286" t="s">
        <v>858</v>
      </c>
      <c r="I708" s="211">
        <v>299</v>
      </c>
    </row>
    <row r="709" spans="1:9" ht="44.25" hidden="1" customHeight="1" x14ac:dyDescent="0.2">
      <c r="A709" s="3">
        <v>708</v>
      </c>
      <c r="B709" s="3">
        <v>3202</v>
      </c>
      <c r="C709" s="197" t="s">
        <v>963</v>
      </c>
      <c r="D709" s="205" t="s">
        <v>39</v>
      </c>
      <c r="E709" s="3" t="s">
        <v>964</v>
      </c>
      <c r="F709" s="578">
        <v>1104784.5872</v>
      </c>
      <c r="G709" s="211" t="s">
        <v>956</v>
      </c>
      <c r="H709" s="286" t="s">
        <v>858</v>
      </c>
      <c r="I709" s="211">
        <v>299</v>
      </c>
    </row>
    <row r="710" spans="1:9" ht="44.25" hidden="1" customHeight="1" x14ac:dyDescent="0.2">
      <c r="A710" s="3">
        <v>709</v>
      </c>
      <c r="B710" s="3">
        <v>3202</v>
      </c>
      <c r="C710" s="197" t="s">
        <v>965</v>
      </c>
      <c r="D710" s="179" t="s">
        <v>39</v>
      </c>
      <c r="E710" s="3" t="s">
        <v>966</v>
      </c>
      <c r="F710" s="578">
        <v>1570573.101</v>
      </c>
      <c r="G710" s="211" t="s">
        <v>956</v>
      </c>
      <c r="H710" s="286" t="s">
        <v>858</v>
      </c>
      <c r="I710" s="211">
        <v>299</v>
      </c>
    </row>
    <row r="711" spans="1:9" ht="44.25" hidden="1" customHeight="1" x14ac:dyDescent="0.2">
      <c r="A711" s="3">
        <v>710</v>
      </c>
      <c r="B711" s="3">
        <v>3202</v>
      </c>
      <c r="C711" s="197" t="s">
        <v>967</v>
      </c>
      <c r="D711" s="205" t="s">
        <v>39</v>
      </c>
      <c r="E711" s="3" t="s">
        <v>968</v>
      </c>
      <c r="F711" s="578">
        <v>1498778.325</v>
      </c>
      <c r="G711" s="211" t="s">
        <v>956</v>
      </c>
      <c r="H711" s="286" t="s">
        <v>858</v>
      </c>
      <c r="I711" s="211">
        <v>299</v>
      </c>
    </row>
    <row r="712" spans="1:9" ht="44.25" hidden="1" customHeight="1" x14ac:dyDescent="0.2">
      <c r="A712" s="3">
        <v>711</v>
      </c>
      <c r="B712" s="3">
        <v>3202</v>
      </c>
      <c r="C712" s="197" t="s">
        <v>969</v>
      </c>
      <c r="D712" s="179" t="s">
        <v>39</v>
      </c>
      <c r="E712" s="3" t="s">
        <v>970</v>
      </c>
      <c r="F712" s="578">
        <v>529409.52</v>
      </c>
      <c r="G712" s="211" t="s">
        <v>956</v>
      </c>
      <c r="H712" s="286" t="s">
        <v>858</v>
      </c>
      <c r="I712" s="211">
        <v>299</v>
      </c>
    </row>
    <row r="713" spans="1:9" ht="44.25" hidden="1" customHeight="1" x14ac:dyDescent="0.2">
      <c r="A713" s="3">
        <v>712</v>
      </c>
      <c r="B713" s="3">
        <v>3202</v>
      </c>
      <c r="C713" s="197" t="s">
        <v>971</v>
      </c>
      <c r="D713" s="205" t="s">
        <v>39</v>
      </c>
      <c r="E713" s="3" t="s">
        <v>972</v>
      </c>
      <c r="F713" s="578">
        <v>309989.22749999998</v>
      </c>
      <c r="G713" s="211" t="s">
        <v>956</v>
      </c>
      <c r="H713" s="286" t="s">
        <v>858</v>
      </c>
      <c r="I713" s="211">
        <v>299</v>
      </c>
    </row>
    <row r="714" spans="1:9" ht="44.25" hidden="1" customHeight="1" x14ac:dyDescent="0.2">
      <c r="A714" s="3">
        <v>713</v>
      </c>
      <c r="B714" s="3">
        <v>3202</v>
      </c>
      <c r="C714" s="197" t="s">
        <v>973</v>
      </c>
      <c r="D714" s="179" t="s">
        <v>39</v>
      </c>
      <c r="E714" s="3" t="s">
        <v>974</v>
      </c>
      <c r="F714" s="578">
        <v>446767.5</v>
      </c>
      <c r="G714" s="211" t="s">
        <v>956</v>
      </c>
      <c r="H714" s="286" t="s">
        <v>858</v>
      </c>
      <c r="I714" s="211">
        <v>299</v>
      </c>
    </row>
    <row r="715" spans="1:9" ht="44.25" hidden="1" customHeight="1" x14ac:dyDescent="0.2">
      <c r="A715" s="3">
        <v>714</v>
      </c>
      <c r="B715" s="3">
        <v>3202</v>
      </c>
      <c r="C715" s="197" t="s">
        <v>975</v>
      </c>
      <c r="D715" s="205" t="s">
        <v>39</v>
      </c>
      <c r="E715" s="3" t="s">
        <v>976</v>
      </c>
      <c r="F715" s="578">
        <v>8795016</v>
      </c>
      <c r="G715" s="211" t="s">
        <v>956</v>
      </c>
      <c r="H715" s="286" t="s">
        <v>858</v>
      </c>
      <c r="I715" s="211">
        <v>299</v>
      </c>
    </row>
    <row r="716" spans="1:9" ht="44.25" hidden="1" customHeight="1" x14ac:dyDescent="0.2">
      <c r="A716" s="3">
        <v>715</v>
      </c>
      <c r="B716" s="3">
        <v>3202</v>
      </c>
      <c r="C716" s="197" t="s">
        <v>977</v>
      </c>
      <c r="D716" s="179" t="s">
        <v>39</v>
      </c>
      <c r="E716" s="3" t="s">
        <v>978</v>
      </c>
      <c r="F716" s="578">
        <v>2098289.6549999998</v>
      </c>
      <c r="G716" s="211" t="s">
        <v>956</v>
      </c>
      <c r="H716" s="286" t="s">
        <v>858</v>
      </c>
      <c r="I716" s="211">
        <v>299</v>
      </c>
    </row>
    <row r="717" spans="1:9" ht="44.25" hidden="1" customHeight="1" x14ac:dyDescent="0.2">
      <c r="A717" s="3">
        <v>716</v>
      </c>
      <c r="B717" s="3">
        <v>3202</v>
      </c>
      <c r="C717" s="197" t="s">
        <v>979</v>
      </c>
      <c r="D717" s="205" t="s">
        <v>39</v>
      </c>
      <c r="E717" s="3" t="s">
        <v>980</v>
      </c>
      <c r="F717" s="578">
        <v>571769.60399999993</v>
      </c>
      <c r="G717" s="211" t="s">
        <v>956</v>
      </c>
      <c r="H717" s="286" t="s">
        <v>858</v>
      </c>
      <c r="I717" s="211">
        <v>299</v>
      </c>
    </row>
    <row r="718" spans="1:9" ht="44.25" hidden="1" customHeight="1" x14ac:dyDescent="0.2">
      <c r="A718" s="3">
        <v>717</v>
      </c>
      <c r="B718" s="3">
        <v>3202</v>
      </c>
      <c r="C718" s="197" t="s">
        <v>981</v>
      </c>
      <c r="D718" s="179" t="s">
        <v>39</v>
      </c>
      <c r="E718" s="3" t="s">
        <v>982</v>
      </c>
      <c r="F718" s="578">
        <v>2333961.7769999998</v>
      </c>
      <c r="G718" s="211" t="s">
        <v>956</v>
      </c>
      <c r="H718" s="286" t="s">
        <v>858</v>
      </c>
      <c r="I718" s="211">
        <v>299</v>
      </c>
    </row>
    <row r="719" spans="1:9" ht="44.25" hidden="1" customHeight="1" x14ac:dyDescent="0.2">
      <c r="A719" s="3">
        <v>718</v>
      </c>
      <c r="B719" s="3">
        <v>3202</v>
      </c>
      <c r="C719" s="197" t="s">
        <v>983</v>
      </c>
      <c r="D719" s="205" t="s">
        <v>39</v>
      </c>
      <c r="E719" s="3" t="s">
        <v>984</v>
      </c>
      <c r="F719" s="578">
        <v>22855439.664000001</v>
      </c>
      <c r="G719" s="211" t="s">
        <v>956</v>
      </c>
      <c r="H719" s="286" t="s">
        <v>858</v>
      </c>
      <c r="I719" s="211">
        <v>299</v>
      </c>
    </row>
    <row r="720" spans="1:9" ht="44.25" hidden="1" customHeight="1" x14ac:dyDescent="0.2">
      <c r="A720" s="3">
        <v>719</v>
      </c>
      <c r="B720" s="3">
        <v>3202</v>
      </c>
      <c r="C720" s="197" t="s">
        <v>985</v>
      </c>
      <c r="D720" s="179" t="s">
        <v>39</v>
      </c>
      <c r="E720" s="3" t="s">
        <v>986</v>
      </c>
      <c r="F720" s="578">
        <v>663649.45200000005</v>
      </c>
      <c r="G720" s="211" t="s">
        <v>956</v>
      </c>
      <c r="H720" s="286" t="s">
        <v>858</v>
      </c>
      <c r="I720" s="211">
        <v>299</v>
      </c>
    </row>
    <row r="721" spans="1:9" ht="44.25" hidden="1" customHeight="1" x14ac:dyDescent="0.2">
      <c r="A721" s="3">
        <v>720</v>
      </c>
      <c r="B721" s="3">
        <v>3202</v>
      </c>
      <c r="C721" s="197" t="s">
        <v>987</v>
      </c>
      <c r="D721" s="205" t="s">
        <v>39</v>
      </c>
      <c r="E721" s="3" t="s">
        <v>988</v>
      </c>
      <c r="F721" s="578">
        <v>680678.1</v>
      </c>
      <c r="G721" s="211" t="s">
        <v>956</v>
      </c>
      <c r="H721" s="286" t="s">
        <v>858</v>
      </c>
      <c r="I721" s="211">
        <v>299</v>
      </c>
    </row>
    <row r="722" spans="1:9" ht="44.25" hidden="1" customHeight="1" x14ac:dyDescent="0.2">
      <c r="A722" s="3">
        <v>721</v>
      </c>
      <c r="B722" s="3">
        <v>3202</v>
      </c>
      <c r="C722" s="197" t="s">
        <v>989</v>
      </c>
      <c r="D722" s="179" t="s">
        <v>39</v>
      </c>
      <c r="E722" s="3" t="s">
        <v>990</v>
      </c>
      <c r="F722" s="578">
        <v>3864255.5759999999</v>
      </c>
      <c r="G722" s="211" t="s">
        <v>956</v>
      </c>
      <c r="H722" s="286" t="s">
        <v>858</v>
      </c>
      <c r="I722" s="211">
        <v>299</v>
      </c>
    </row>
    <row r="723" spans="1:9" ht="44.25" hidden="1" customHeight="1" x14ac:dyDescent="0.2">
      <c r="A723" s="3">
        <v>722</v>
      </c>
      <c r="B723" s="3">
        <v>3202</v>
      </c>
      <c r="C723" s="197" t="s">
        <v>992</v>
      </c>
      <c r="D723" s="205" t="s">
        <v>39</v>
      </c>
      <c r="E723" s="3" t="s">
        <v>993</v>
      </c>
      <c r="F723" s="578">
        <v>1000000</v>
      </c>
      <c r="G723" s="211" t="s">
        <v>956</v>
      </c>
      <c r="H723" s="286" t="s">
        <v>858</v>
      </c>
      <c r="I723" s="211">
        <v>299</v>
      </c>
    </row>
    <row r="724" spans="1:9" ht="44.25" hidden="1" customHeight="1" x14ac:dyDescent="0.2">
      <c r="A724" s="3">
        <v>723</v>
      </c>
      <c r="B724" s="3">
        <v>3202</v>
      </c>
      <c r="C724" s="197" t="s">
        <v>994</v>
      </c>
      <c r="D724" s="179" t="s">
        <v>39</v>
      </c>
      <c r="E724" s="3" t="s">
        <v>995</v>
      </c>
      <c r="F724" s="578">
        <v>1632161.6040000001</v>
      </c>
      <c r="G724" s="211" t="s">
        <v>956</v>
      </c>
      <c r="H724" s="286" t="s">
        <v>858</v>
      </c>
      <c r="I724" s="211">
        <v>299</v>
      </c>
    </row>
    <row r="725" spans="1:9" ht="44.25" hidden="1" customHeight="1" x14ac:dyDescent="0.2">
      <c r="A725" s="3">
        <v>724</v>
      </c>
      <c r="B725" s="3">
        <v>3202</v>
      </c>
      <c r="C725" s="197" t="s">
        <v>996</v>
      </c>
      <c r="D725" s="205" t="s">
        <v>39</v>
      </c>
      <c r="E725" s="3" t="s">
        <v>997</v>
      </c>
      <c r="F725" s="578">
        <v>2414200.7039999999</v>
      </c>
      <c r="G725" s="211" t="s">
        <v>956</v>
      </c>
      <c r="H725" s="286" t="s">
        <v>858</v>
      </c>
      <c r="I725" s="211">
        <v>299</v>
      </c>
    </row>
    <row r="726" spans="1:9" ht="44.25" hidden="1" customHeight="1" x14ac:dyDescent="0.2">
      <c r="A726" s="3">
        <v>725</v>
      </c>
      <c r="B726" s="3">
        <v>3202</v>
      </c>
      <c r="C726" s="197" t="s">
        <v>998</v>
      </c>
      <c r="D726" s="179" t="s">
        <v>39</v>
      </c>
      <c r="E726" s="3" t="s">
        <v>999</v>
      </c>
      <c r="F726" s="578">
        <v>1638921.6030000001</v>
      </c>
      <c r="G726" s="211" t="s">
        <v>956</v>
      </c>
      <c r="H726" s="286" t="s">
        <v>858</v>
      </c>
      <c r="I726" s="211">
        <v>299</v>
      </c>
    </row>
    <row r="727" spans="1:9" ht="44.25" hidden="1" customHeight="1" x14ac:dyDescent="0.2">
      <c r="A727" s="3">
        <v>726</v>
      </c>
      <c r="B727" s="3">
        <v>3202</v>
      </c>
      <c r="C727" s="197" t="s">
        <v>1000</v>
      </c>
      <c r="D727" s="205" t="s">
        <v>39</v>
      </c>
      <c r="E727" s="3" t="s">
        <v>1001</v>
      </c>
      <c r="F727" s="578">
        <v>20000</v>
      </c>
      <c r="G727" s="211" t="s">
        <v>956</v>
      </c>
      <c r="H727" s="286" t="s">
        <v>858</v>
      </c>
      <c r="I727" s="211">
        <v>299</v>
      </c>
    </row>
    <row r="728" spans="1:9" ht="44.25" hidden="1" customHeight="1" x14ac:dyDescent="0.2">
      <c r="A728" s="3">
        <v>727</v>
      </c>
      <c r="B728" s="3">
        <v>3202</v>
      </c>
      <c r="C728" s="197" t="s">
        <v>1002</v>
      </c>
      <c r="D728" s="179" t="s">
        <v>39</v>
      </c>
      <c r="E728" s="3" t="s">
        <v>1003</v>
      </c>
      <c r="F728" s="578">
        <v>1500000</v>
      </c>
      <c r="G728" s="211" t="s">
        <v>956</v>
      </c>
      <c r="H728" s="286" t="s">
        <v>858</v>
      </c>
      <c r="I728" s="211">
        <v>299</v>
      </c>
    </row>
    <row r="729" spans="1:9" ht="44.25" hidden="1" customHeight="1" x14ac:dyDescent="0.2">
      <c r="A729" s="3">
        <v>728</v>
      </c>
      <c r="B729" s="3">
        <v>3202</v>
      </c>
      <c r="C729" s="197" t="s">
        <v>1004</v>
      </c>
      <c r="D729" s="205" t="s">
        <v>39</v>
      </c>
      <c r="E729" s="3" t="s">
        <v>1005</v>
      </c>
      <c r="F729" s="578">
        <v>10000000</v>
      </c>
      <c r="G729" s="211" t="s">
        <v>956</v>
      </c>
      <c r="H729" s="286" t="s">
        <v>858</v>
      </c>
      <c r="I729" s="211">
        <v>299</v>
      </c>
    </row>
    <row r="730" spans="1:9" ht="44.25" hidden="1" customHeight="1" x14ac:dyDescent="0.2">
      <c r="A730" s="3">
        <v>729</v>
      </c>
      <c r="B730" s="3">
        <v>3202</v>
      </c>
      <c r="C730" s="212" t="s">
        <v>1007</v>
      </c>
      <c r="D730" s="179" t="s">
        <v>39</v>
      </c>
      <c r="E730" s="3" t="s">
        <v>1008</v>
      </c>
      <c r="F730" s="578">
        <v>5000</v>
      </c>
      <c r="G730" s="211" t="s">
        <v>956</v>
      </c>
      <c r="H730" s="286" t="s">
        <v>858</v>
      </c>
      <c r="I730" s="211">
        <v>299</v>
      </c>
    </row>
    <row r="731" spans="1:9" ht="44.25" hidden="1" customHeight="1" x14ac:dyDescent="0.2">
      <c r="A731" s="3">
        <v>730</v>
      </c>
      <c r="B731" s="3">
        <v>3202</v>
      </c>
      <c r="C731" s="197" t="s">
        <v>1009</v>
      </c>
      <c r="D731" s="205" t="s">
        <v>39</v>
      </c>
      <c r="E731" s="3" t="s">
        <v>1010</v>
      </c>
      <c r="F731" s="578">
        <v>3000000</v>
      </c>
      <c r="G731" s="211" t="s">
        <v>956</v>
      </c>
      <c r="H731" s="286" t="s">
        <v>858</v>
      </c>
      <c r="I731" s="211">
        <v>299</v>
      </c>
    </row>
    <row r="732" spans="1:9" ht="44.25" hidden="1" customHeight="1" x14ac:dyDescent="0.2">
      <c r="A732" s="3">
        <v>731</v>
      </c>
      <c r="B732" s="3">
        <v>3202</v>
      </c>
      <c r="C732" s="197" t="s">
        <v>1011</v>
      </c>
      <c r="D732" s="179" t="s">
        <v>39</v>
      </c>
      <c r="E732" s="3" t="s">
        <v>1012</v>
      </c>
      <c r="F732" s="578">
        <v>2000000</v>
      </c>
      <c r="G732" s="211" t="s">
        <v>956</v>
      </c>
      <c r="H732" s="286" t="s">
        <v>858</v>
      </c>
      <c r="I732" s="211">
        <v>299</v>
      </c>
    </row>
    <row r="733" spans="1:9" ht="44.25" hidden="1" customHeight="1" x14ac:dyDescent="0.2">
      <c r="A733" s="3">
        <v>732</v>
      </c>
      <c r="B733" s="3">
        <v>3202</v>
      </c>
      <c r="C733" s="197" t="s">
        <v>1013</v>
      </c>
      <c r="D733" s="205" t="s">
        <v>39</v>
      </c>
      <c r="E733" s="3" t="s">
        <v>1014</v>
      </c>
      <c r="F733" s="578">
        <v>8000000</v>
      </c>
      <c r="G733" s="211" t="s">
        <v>956</v>
      </c>
      <c r="H733" s="286" t="s">
        <v>858</v>
      </c>
      <c r="I733" s="211">
        <v>299</v>
      </c>
    </row>
    <row r="734" spans="1:9" ht="44.25" hidden="1" customHeight="1" x14ac:dyDescent="0.2">
      <c r="A734" s="3">
        <v>733</v>
      </c>
      <c r="B734" s="3">
        <v>3202</v>
      </c>
      <c r="C734" s="197" t="s">
        <v>1015</v>
      </c>
      <c r="D734" s="179" t="s">
        <v>39</v>
      </c>
      <c r="E734" s="3" t="s">
        <v>1005</v>
      </c>
      <c r="F734" s="578">
        <v>10000000</v>
      </c>
      <c r="G734" s="211" t="s">
        <v>956</v>
      </c>
      <c r="H734" s="286" t="s">
        <v>858</v>
      </c>
      <c r="I734" s="211">
        <v>299</v>
      </c>
    </row>
    <row r="735" spans="1:9" ht="44.25" hidden="1" customHeight="1" x14ac:dyDescent="0.2">
      <c r="A735" s="3">
        <v>734</v>
      </c>
      <c r="B735" s="3">
        <v>3202</v>
      </c>
      <c r="C735" s="197" t="s">
        <v>1016</v>
      </c>
      <c r="D735" s="205" t="s">
        <v>39</v>
      </c>
      <c r="E735" s="3" t="s">
        <v>1017</v>
      </c>
      <c r="F735" s="578">
        <v>1000000</v>
      </c>
      <c r="G735" s="211" t="s">
        <v>956</v>
      </c>
      <c r="H735" s="286" t="s">
        <v>858</v>
      </c>
      <c r="I735" s="211">
        <v>299</v>
      </c>
    </row>
    <row r="736" spans="1:9" ht="44.25" hidden="1" customHeight="1" x14ac:dyDescent="0.2">
      <c r="A736" s="3">
        <v>735</v>
      </c>
      <c r="B736" s="3">
        <v>3202</v>
      </c>
      <c r="C736" s="197" t="s">
        <v>1018</v>
      </c>
      <c r="D736" s="179" t="s">
        <v>39</v>
      </c>
      <c r="E736" s="3" t="s">
        <v>1019</v>
      </c>
      <c r="F736" s="578">
        <v>6000000</v>
      </c>
      <c r="G736" s="211" t="s">
        <v>956</v>
      </c>
      <c r="H736" s="286" t="s">
        <v>858</v>
      </c>
      <c r="I736" s="211">
        <v>299</v>
      </c>
    </row>
    <row r="737" spans="1:9" ht="44.25" hidden="1" customHeight="1" x14ac:dyDescent="0.2">
      <c r="A737" s="3">
        <v>736</v>
      </c>
      <c r="B737" s="3">
        <v>3202</v>
      </c>
      <c r="C737" s="197" t="s">
        <v>1020</v>
      </c>
      <c r="D737" s="205" t="s">
        <v>39</v>
      </c>
      <c r="E737" s="3" t="s">
        <v>1021</v>
      </c>
      <c r="F737" s="578">
        <v>12000000</v>
      </c>
      <c r="G737" s="211" t="s">
        <v>956</v>
      </c>
      <c r="H737" s="286" t="s">
        <v>858</v>
      </c>
      <c r="I737" s="211">
        <v>299</v>
      </c>
    </row>
    <row r="738" spans="1:9" ht="44.25" hidden="1" customHeight="1" x14ac:dyDescent="0.2">
      <c r="A738" s="3">
        <v>737</v>
      </c>
      <c r="B738" s="3">
        <v>3202</v>
      </c>
      <c r="C738" s="197" t="s">
        <v>1022</v>
      </c>
      <c r="D738" s="179" t="s">
        <v>39</v>
      </c>
      <c r="E738" s="3" t="s">
        <v>1023</v>
      </c>
      <c r="F738" s="578">
        <v>3000000</v>
      </c>
      <c r="G738" s="211" t="s">
        <v>956</v>
      </c>
      <c r="H738" s="286" t="s">
        <v>858</v>
      </c>
      <c r="I738" s="211">
        <v>299</v>
      </c>
    </row>
    <row r="739" spans="1:9" ht="44.25" hidden="1" customHeight="1" x14ac:dyDescent="0.2">
      <c r="A739" s="3">
        <v>738</v>
      </c>
      <c r="B739" s="3">
        <v>3202</v>
      </c>
      <c r="C739" s="197" t="s">
        <v>1024</v>
      </c>
      <c r="D739" s="205" t="s">
        <v>39</v>
      </c>
      <c r="E739" s="3" t="s">
        <v>1025</v>
      </c>
      <c r="F739" s="578">
        <v>2000000</v>
      </c>
      <c r="G739" s="211" t="s">
        <v>956</v>
      </c>
      <c r="H739" s="286" t="s">
        <v>858</v>
      </c>
      <c r="I739" s="211">
        <v>299</v>
      </c>
    </row>
    <row r="740" spans="1:9" ht="44.25" hidden="1" customHeight="1" x14ac:dyDescent="0.2">
      <c r="A740" s="3">
        <v>739</v>
      </c>
      <c r="B740" s="3">
        <v>3202</v>
      </c>
      <c r="C740" s="197" t="s">
        <v>1026</v>
      </c>
      <c r="D740" s="179" t="s">
        <v>39</v>
      </c>
      <c r="E740" s="3" t="s">
        <v>1027</v>
      </c>
      <c r="F740" s="578">
        <v>4000000</v>
      </c>
      <c r="G740" s="211" t="s">
        <v>956</v>
      </c>
      <c r="H740" s="286" t="s">
        <v>858</v>
      </c>
      <c r="I740" s="211">
        <v>299</v>
      </c>
    </row>
    <row r="741" spans="1:9" ht="44.25" hidden="1" customHeight="1" x14ac:dyDescent="0.2">
      <c r="A741" s="3">
        <v>740</v>
      </c>
      <c r="B741" s="3">
        <v>3202</v>
      </c>
      <c r="C741" s="197" t="s">
        <v>1028</v>
      </c>
      <c r="D741" s="205" t="s">
        <v>39</v>
      </c>
      <c r="E741" s="3" t="s">
        <v>1029</v>
      </c>
      <c r="F741" s="578">
        <v>100000</v>
      </c>
      <c r="G741" s="211" t="s">
        <v>956</v>
      </c>
      <c r="H741" s="286" t="s">
        <v>858</v>
      </c>
      <c r="I741" s="211">
        <v>299</v>
      </c>
    </row>
    <row r="742" spans="1:9" ht="44.25" hidden="1" customHeight="1" x14ac:dyDescent="0.2">
      <c r="A742" s="3">
        <v>741</v>
      </c>
      <c r="B742" s="3">
        <v>3202</v>
      </c>
      <c r="C742" s="197" t="s">
        <v>1030</v>
      </c>
      <c r="D742" s="179" t="s">
        <v>39</v>
      </c>
      <c r="E742" s="3" t="s">
        <v>1031</v>
      </c>
      <c r="F742" s="578">
        <v>157811.28</v>
      </c>
      <c r="G742" s="211" t="s">
        <v>956</v>
      </c>
      <c r="H742" s="286" t="s">
        <v>858</v>
      </c>
      <c r="I742" s="59">
        <v>304</v>
      </c>
    </row>
    <row r="743" spans="1:9" ht="44.25" hidden="1" customHeight="1" x14ac:dyDescent="0.2">
      <c r="A743" s="3">
        <v>742</v>
      </c>
      <c r="B743" s="3">
        <v>3202</v>
      </c>
      <c r="C743" s="197" t="s">
        <v>1032</v>
      </c>
      <c r="D743" s="205" t="s">
        <v>39</v>
      </c>
      <c r="E743" s="3" t="s">
        <v>1033</v>
      </c>
      <c r="F743" s="578">
        <v>561398.03460000001</v>
      </c>
      <c r="G743" s="211" t="s">
        <v>956</v>
      </c>
      <c r="H743" s="286" t="s">
        <v>858</v>
      </c>
      <c r="I743" s="211">
        <v>304</v>
      </c>
    </row>
    <row r="744" spans="1:9" ht="44.25" hidden="1" customHeight="1" x14ac:dyDescent="0.2">
      <c r="A744" s="3">
        <v>743</v>
      </c>
      <c r="B744" s="3">
        <v>3202</v>
      </c>
      <c r="C744" s="197" t="s">
        <v>1034</v>
      </c>
      <c r="D744" s="179" t="s">
        <v>39</v>
      </c>
      <c r="E744" s="3" t="s">
        <v>1035</v>
      </c>
      <c r="F744" s="578">
        <v>701730</v>
      </c>
      <c r="G744" s="211" t="s">
        <v>956</v>
      </c>
      <c r="H744" s="286" t="s">
        <v>858</v>
      </c>
      <c r="I744" s="211">
        <v>304</v>
      </c>
    </row>
    <row r="745" spans="1:9" ht="44.25" hidden="1" customHeight="1" x14ac:dyDescent="0.2">
      <c r="A745" s="3">
        <v>744</v>
      </c>
      <c r="B745" s="3">
        <v>3202</v>
      </c>
      <c r="C745" s="197" t="s">
        <v>1036</v>
      </c>
      <c r="D745" s="205" t="s">
        <v>39</v>
      </c>
      <c r="E745" s="3" t="s">
        <v>1037</v>
      </c>
      <c r="F745" s="578">
        <v>4481136</v>
      </c>
      <c r="G745" s="211" t="s">
        <v>956</v>
      </c>
      <c r="H745" s="286" t="s">
        <v>858</v>
      </c>
      <c r="I745" s="211">
        <v>304</v>
      </c>
    </row>
    <row r="746" spans="1:9" ht="44.25" hidden="1" customHeight="1" x14ac:dyDescent="0.2">
      <c r="A746" s="3">
        <v>745</v>
      </c>
      <c r="B746" s="3">
        <v>3202</v>
      </c>
      <c r="C746" s="197" t="s">
        <v>1038</v>
      </c>
      <c r="D746" s="179" t="s">
        <v>39</v>
      </c>
      <c r="E746" s="3" t="s">
        <v>1039</v>
      </c>
      <c r="F746" s="578">
        <v>11060937.24</v>
      </c>
      <c r="G746" s="211" t="s">
        <v>956</v>
      </c>
      <c r="H746" s="286" t="s">
        <v>858</v>
      </c>
      <c r="I746" s="211">
        <v>304</v>
      </c>
    </row>
    <row r="747" spans="1:9" ht="44.25" hidden="1" customHeight="1" x14ac:dyDescent="0.2">
      <c r="A747" s="3">
        <v>746</v>
      </c>
      <c r="B747" s="3">
        <v>3202</v>
      </c>
      <c r="C747" s="197" t="s">
        <v>1040</v>
      </c>
      <c r="D747" s="205" t="s">
        <v>39</v>
      </c>
      <c r="E747" s="3" t="s">
        <v>1041</v>
      </c>
      <c r="F747" s="578">
        <v>2503777.3182000001</v>
      </c>
      <c r="G747" s="211" t="s">
        <v>956</v>
      </c>
      <c r="H747" s="286" t="s">
        <v>858</v>
      </c>
      <c r="I747" s="211">
        <v>304</v>
      </c>
    </row>
    <row r="748" spans="1:9" ht="44.25" hidden="1" customHeight="1" x14ac:dyDescent="0.2">
      <c r="A748" s="3">
        <v>747</v>
      </c>
      <c r="B748" s="3">
        <v>3202</v>
      </c>
      <c r="C748" s="197" t="s">
        <v>1042</v>
      </c>
      <c r="D748" s="179" t="s">
        <v>39</v>
      </c>
      <c r="E748" s="3" t="s">
        <v>1043</v>
      </c>
      <c r="F748" s="578">
        <v>1383717.9959999998</v>
      </c>
      <c r="G748" s="211" t="s">
        <v>956</v>
      </c>
      <c r="H748" s="286" t="s">
        <v>858</v>
      </c>
      <c r="I748" s="211">
        <v>304</v>
      </c>
    </row>
    <row r="749" spans="1:9" ht="44.25" hidden="1" customHeight="1" x14ac:dyDescent="0.2">
      <c r="A749" s="3">
        <v>748</v>
      </c>
      <c r="B749" s="3">
        <v>3202</v>
      </c>
      <c r="C749" s="197" t="s">
        <v>1044</v>
      </c>
      <c r="D749" s="205" t="s">
        <v>39</v>
      </c>
      <c r="E749" s="3" t="s">
        <v>1045</v>
      </c>
      <c r="F749" s="578">
        <v>6910574.6639999999</v>
      </c>
      <c r="G749" s="211" t="s">
        <v>956</v>
      </c>
      <c r="H749" s="286" t="s">
        <v>858</v>
      </c>
      <c r="I749" s="211">
        <v>304</v>
      </c>
    </row>
    <row r="750" spans="1:9" ht="44.25" hidden="1" customHeight="1" x14ac:dyDescent="0.2">
      <c r="A750" s="3">
        <v>749</v>
      </c>
      <c r="B750" s="3">
        <v>3202</v>
      </c>
      <c r="C750" s="197" t="s">
        <v>1046</v>
      </c>
      <c r="D750" s="179" t="s">
        <v>39</v>
      </c>
      <c r="E750" s="3" t="s">
        <v>1047</v>
      </c>
      <c r="F750" s="578">
        <v>34591368</v>
      </c>
      <c r="G750" s="211" t="s">
        <v>956</v>
      </c>
      <c r="H750" s="286" t="s">
        <v>858</v>
      </c>
      <c r="I750" s="211">
        <v>304</v>
      </c>
    </row>
    <row r="751" spans="1:9" ht="44.25" hidden="1" customHeight="1" x14ac:dyDescent="0.2">
      <c r="A751" s="3">
        <v>750</v>
      </c>
      <c r="B751" s="3">
        <v>3202</v>
      </c>
      <c r="C751" s="197" t="s">
        <v>1048</v>
      </c>
      <c r="D751" s="205" t="s">
        <v>39</v>
      </c>
      <c r="E751" s="3" t="s">
        <v>1049</v>
      </c>
      <c r="F751" s="578">
        <v>913120</v>
      </c>
      <c r="G751" s="211" t="s">
        <v>956</v>
      </c>
      <c r="H751" s="286" t="s">
        <v>858</v>
      </c>
      <c r="I751" s="211">
        <v>304</v>
      </c>
    </row>
    <row r="752" spans="1:9" ht="44.25" hidden="1" customHeight="1" x14ac:dyDescent="0.2">
      <c r="A752" s="3">
        <v>751</v>
      </c>
      <c r="B752" s="3">
        <v>3202</v>
      </c>
      <c r="C752" s="197" t="s">
        <v>1050</v>
      </c>
      <c r="D752" s="179" t="s">
        <v>39</v>
      </c>
      <c r="E752" s="3" t="s">
        <v>1051</v>
      </c>
      <c r="F752" s="578">
        <v>176256</v>
      </c>
      <c r="G752" s="211" t="s">
        <v>956</v>
      </c>
      <c r="H752" s="286" t="s">
        <v>858</v>
      </c>
      <c r="I752" s="211">
        <v>304</v>
      </c>
    </row>
    <row r="753" spans="1:9" ht="44.25" hidden="1" customHeight="1" x14ac:dyDescent="0.2">
      <c r="A753" s="3">
        <v>752</v>
      </c>
      <c r="B753" s="3">
        <v>3202</v>
      </c>
      <c r="C753" s="197" t="s">
        <v>1052</v>
      </c>
      <c r="D753" s="205" t="s">
        <v>39</v>
      </c>
      <c r="E753" s="3" t="s">
        <v>1053</v>
      </c>
      <c r="F753" s="578">
        <v>345168</v>
      </c>
      <c r="G753" s="211" t="s">
        <v>956</v>
      </c>
      <c r="H753" s="286" t="s">
        <v>858</v>
      </c>
      <c r="I753" s="211">
        <v>304</v>
      </c>
    </row>
    <row r="754" spans="1:9" ht="44.25" hidden="1" customHeight="1" x14ac:dyDescent="0.2">
      <c r="A754" s="3">
        <v>753</v>
      </c>
      <c r="B754" s="3">
        <v>3202</v>
      </c>
      <c r="C754" s="197" t="s">
        <v>1054</v>
      </c>
      <c r="D754" s="179" t="s">
        <v>39</v>
      </c>
      <c r="E754" s="3" t="s">
        <v>1055</v>
      </c>
      <c r="F754" s="578">
        <v>1582848</v>
      </c>
      <c r="G754" s="211" t="s">
        <v>956</v>
      </c>
      <c r="H754" s="286" t="s">
        <v>858</v>
      </c>
      <c r="I754" s="211">
        <v>304</v>
      </c>
    </row>
    <row r="755" spans="1:9" ht="44.25" hidden="1" customHeight="1" x14ac:dyDescent="0.2">
      <c r="A755" s="3">
        <v>754</v>
      </c>
      <c r="B755" s="3">
        <v>3202</v>
      </c>
      <c r="C755" s="197" t="s">
        <v>1056</v>
      </c>
      <c r="D755" s="205" t="s">
        <v>39</v>
      </c>
      <c r="E755" s="3" t="s">
        <v>1057</v>
      </c>
      <c r="F755" s="578">
        <v>1064304</v>
      </c>
      <c r="G755" s="211" t="s">
        <v>956</v>
      </c>
      <c r="H755" s="286" t="s">
        <v>858</v>
      </c>
      <c r="I755" s="211">
        <v>304</v>
      </c>
    </row>
    <row r="756" spans="1:9" ht="44.25" hidden="1" customHeight="1" x14ac:dyDescent="0.2">
      <c r="A756" s="3">
        <v>755</v>
      </c>
      <c r="B756" s="3">
        <v>3202</v>
      </c>
      <c r="C756" s="197" t="s">
        <v>1059</v>
      </c>
      <c r="D756" s="179" t="s">
        <v>39</v>
      </c>
      <c r="E756" s="3" t="s">
        <v>1060</v>
      </c>
      <c r="F756" s="578">
        <v>9997344</v>
      </c>
      <c r="G756" s="211" t="s">
        <v>956</v>
      </c>
      <c r="H756" s="286" t="s">
        <v>858</v>
      </c>
      <c r="I756" s="211">
        <v>304</v>
      </c>
    </row>
    <row r="757" spans="1:9" ht="44.25" hidden="1" customHeight="1" x14ac:dyDescent="0.2">
      <c r="A757" s="3">
        <v>756</v>
      </c>
      <c r="B757" s="3">
        <v>3202</v>
      </c>
      <c r="C757" s="197" t="s">
        <v>1061</v>
      </c>
      <c r="D757" s="205" t="s">
        <v>39</v>
      </c>
      <c r="E757" s="3" t="s">
        <v>1062</v>
      </c>
      <c r="F757" s="578">
        <v>30336768</v>
      </c>
      <c r="G757" s="211" t="s">
        <v>956</v>
      </c>
      <c r="H757" s="286" t="s">
        <v>858</v>
      </c>
      <c r="I757" s="211">
        <v>304</v>
      </c>
    </row>
    <row r="758" spans="1:9" ht="44.25" hidden="1" customHeight="1" x14ac:dyDescent="0.2">
      <c r="A758" s="3">
        <v>757</v>
      </c>
      <c r="B758" s="3">
        <v>3202</v>
      </c>
      <c r="C758" s="197" t="s">
        <v>1063</v>
      </c>
      <c r="D758" s="179" t="s">
        <v>39</v>
      </c>
      <c r="E758" s="3" t="s">
        <v>1064</v>
      </c>
      <c r="F758" s="578">
        <v>3888651.26</v>
      </c>
      <c r="G758" s="211" t="s">
        <v>956</v>
      </c>
      <c r="H758" s="286" t="s">
        <v>858</v>
      </c>
      <c r="I758" s="211">
        <v>304</v>
      </c>
    </row>
    <row r="759" spans="1:9" ht="44.25" hidden="1" customHeight="1" x14ac:dyDescent="0.2">
      <c r="A759" s="3">
        <v>758</v>
      </c>
      <c r="B759" s="3">
        <v>3202</v>
      </c>
      <c r="C759" s="197" t="s">
        <v>1065</v>
      </c>
      <c r="D759" s="205" t="s">
        <v>39</v>
      </c>
      <c r="E759" s="3" t="s">
        <v>1066</v>
      </c>
      <c r="F759" s="578">
        <v>6241966.3200000003</v>
      </c>
      <c r="G759" s="211" t="s">
        <v>956</v>
      </c>
      <c r="H759" s="286" t="s">
        <v>858</v>
      </c>
      <c r="I759" s="211">
        <v>304</v>
      </c>
    </row>
    <row r="760" spans="1:9" ht="44.25" hidden="1" customHeight="1" x14ac:dyDescent="0.2">
      <c r="A760" s="3">
        <v>759</v>
      </c>
      <c r="B760" s="3">
        <v>3202</v>
      </c>
      <c r="C760" s="197" t="s">
        <v>1067</v>
      </c>
      <c r="D760" s="179" t="s">
        <v>39</v>
      </c>
      <c r="E760" s="3" t="s">
        <v>1068</v>
      </c>
      <c r="F760" s="578">
        <v>6607758</v>
      </c>
      <c r="G760" s="211" t="s">
        <v>956</v>
      </c>
      <c r="H760" s="286" t="s">
        <v>858</v>
      </c>
      <c r="I760" s="211">
        <v>304</v>
      </c>
    </row>
    <row r="761" spans="1:9" ht="44.25" hidden="1" customHeight="1" x14ac:dyDescent="0.2">
      <c r="A761" s="3">
        <v>760</v>
      </c>
      <c r="B761" s="3">
        <v>3202</v>
      </c>
      <c r="C761" s="197" t="s">
        <v>1069</v>
      </c>
      <c r="D761" s="205" t="s">
        <v>39</v>
      </c>
      <c r="E761" s="3" t="s">
        <v>1070</v>
      </c>
      <c r="F761" s="578">
        <v>1849380.96</v>
      </c>
      <c r="G761" s="211" t="s">
        <v>956</v>
      </c>
      <c r="H761" s="286" t="s">
        <v>858</v>
      </c>
      <c r="I761" s="211">
        <v>304</v>
      </c>
    </row>
    <row r="762" spans="1:9" ht="44.25" hidden="1" customHeight="1" x14ac:dyDescent="0.2">
      <c r="A762" s="3">
        <v>761</v>
      </c>
      <c r="B762" s="3">
        <v>3202</v>
      </c>
      <c r="C762" s="197" t="s">
        <v>1071</v>
      </c>
      <c r="D762" s="179" t="s">
        <v>39</v>
      </c>
      <c r="E762" s="3" t="s">
        <v>1072</v>
      </c>
      <c r="F762" s="578">
        <v>1838610</v>
      </c>
      <c r="G762" s="211" t="s">
        <v>956</v>
      </c>
      <c r="H762" s="286" t="s">
        <v>858</v>
      </c>
      <c r="I762" s="211">
        <v>304</v>
      </c>
    </row>
    <row r="763" spans="1:9" ht="44.25" hidden="1" customHeight="1" x14ac:dyDescent="0.2">
      <c r="A763" s="3">
        <v>762</v>
      </c>
      <c r="B763" s="3">
        <v>3202</v>
      </c>
      <c r="C763" s="197" t="s">
        <v>1073</v>
      </c>
      <c r="D763" s="205" t="s">
        <v>39</v>
      </c>
      <c r="E763" s="3" t="s">
        <v>1074</v>
      </c>
      <c r="F763" s="578">
        <v>160580</v>
      </c>
      <c r="G763" s="211" t="s">
        <v>956</v>
      </c>
      <c r="H763" s="286" t="s">
        <v>858</v>
      </c>
      <c r="I763" s="211">
        <v>304</v>
      </c>
    </row>
    <row r="764" spans="1:9" ht="44.25" hidden="1" customHeight="1" x14ac:dyDescent="0.2">
      <c r="A764" s="3">
        <v>763</v>
      </c>
      <c r="B764" s="3">
        <v>3202</v>
      </c>
      <c r="C764" s="197" t="s">
        <v>1075</v>
      </c>
      <c r="D764" s="179" t="s">
        <v>39</v>
      </c>
      <c r="E764" s="3" t="s">
        <v>1076</v>
      </c>
      <c r="F764" s="578">
        <v>1129950</v>
      </c>
      <c r="G764" s="211" t="s">
        <v>956</v>
      </c>
      <c r="H764" s="286" t="s">
        <v>858</v>
      </c>
      <c r="I764" s="211">
        <v>304</v>
      </c>
    </row>
    <row r="765" spans="1:9" ht="44.25" hidden="1" customHeight="1" x14ac:dyDescent="0.2">
      <c r="A765" s="3">
        <v>764</v>
      </c>
      <c r="B765" s="3">
        <v>3202</v>
      </c>
      <c r="C765" s="197" t="s">
        <v>1077</v>
      </c>
      <c r="D765" s="205" t="s">
        <v>39</v>
      </c>
      <c r="E765" s="3" t="s">
        <v>1078</v>
      </c>
      <c r="F765" s="578">
        <v>128646</v>
      </c>
      <c r="G765" s="211" t="s">
        <v>956</v>
      </c>
      <c r="H765" s="286" t="s">
        <v>858</v>
      </c>
      <c r="I765" s="211">
        <v>304</v>
      </c>
    </row>
    <row r="766" spans="1:9" ht="44.25" hidden="1" customHeight="1" x14ac:dyDescent="0.2">
      <c r="A766" s="3">
        <v>765</v>
      </c>
      <c r="B766" s="3">
        <v>3202</v>
      </c>
      <c r="C766" s="197" t="s">
        <v>1079</v>
      </c>
      <c r="D766" s="179" t="s">
        <v>39</v>
      </c>
      <c r="E766" s="3" t="s">
        <v>1080</v>
      </c>
      <c r="F766" s="578">
        <v>128646</v>
      </c>
      <c r="G766" s="211" t="s">
        <v>956</v>
      </c>
      <c r="H766" s="286" t="s">
        <v>858</v>
      </c>
      <c r="I766" s="211">
        <v>304</v>
      </c>
    </row>
    <row r="767" spans="1:9" ht="44.25" hidden="1" customHeight="1" x14ac:dyDescent="0.2">
      <c r="A767" s="3">
        <v>766</v>
      </c>
      <c r="B767" s="3">
        <v>3202</v>
      </c>
      <c r="C767" s="197" t="s">
        <v>1081</v>
      </c>
      <c r="D767" s="205" t="s">
        <v>39</v>
      </c>
      <c r="E767" s="3" t="s">
        <v>1082</v>
      </c>
      <c r="F767" s="578">
        <v>34462740</v>
      </c>
      <c r="G767" s="211" t="s">
        <v>956</v>
      </c>
      <c r="H767" s="286" t="s">
        <v>858</v>
      </c>
      <c r="I767" s="211">
        <v>304</v>
      </c>
    </row>
    <row r="768" spans="1:9" ht="44.25" hidden="1" customHeight="1" x14ac:dyDescent="0.2">
      <c r="A768" s="3">
        <v>767</v>
      </c>
      <c r="B768" s="3">
        <v>3202</v>
      </c>
      <c r="C768" s="197" t="s">
        <v>1083</v>
      </c>
      <c r="D768" s="179" t="s">
        <v>39</v>
      </c>
      <c r="E768" s="3" t="s">
        <v>1084</v>
      </c>
      <c r="F768" s="578">
        <v>39764700</v>
      </c>
      <c r="G768" s="211" t="s">
        <v>956</v>
      </c>
      <c r="H768" s="286" t="s">
        <v>858</v>
      </c>
      <c r="I768" s="211">
        <v>304</v>
      </c>
    </row>
    <row r="769" spans="1:9" ht="44.25" hidden="1" customHeight="1" x14ac:dyDescent="0.2">
      <c r="A769" s="3">
        <v>768</v>
      </c>
      <c r="B769" s="3">
        <v>3202</v>
      </c>
      <c r="C769" s="197" t="s">
        <v>1085</v>
      </c>
      <c r="D769" s="205" t="s">
        <v>39</v>
      </c>
      <c r="E769" s="3" t="s">
        <v>1086</v>
      </c>
      <c r="F769" s="578">
        <v>32030112.93</v>
      </c>
      <c r="G769" s="211" t="s">
        <v>956</v>
      </c>
      <c r="H769" s="286" t="s">
        <v>858</v>
      </c>
      <c r="I769" s="211">
        <v>304</v>
      </c>
    </row>
    <row r="770" spans="1:9" ht="44.25" hidden="1" customHeight="1" x14ac:dyDescent="0.2">
      <c r="A770" s="3">
        <v>769</v>
      </c>
      <c r="B770" s="3">
        <v>3202</v>
      </c>
      <c r="C770" s="197" t="s">
        <v>1087</v>
      </c>
      <c r="D770" s="179" t="s">
        <v>39</v>
      </c>
      <c r="E770" s="3" t="s">
        <v>1088</v>
      </c>
      <c r="F770" s="578">
        <v>13333103.91</v>
      </c>
      <c r="G770" s="211" t="s">
        <v>956</v>
      </c>
      <c r="H770" s="286" t="s">
        <v>858</v>
      </c>
      <c r="I770" s="211">
        <v>306</v>
      </c>
    </row>
    <row r="771" spans="1:9" ht="44.25" hidden="1" customHeight="1" x14ac:dyDescent="0.2">
      <c r="A771" s="3">
        <v>770</v>
      </c>
      <c r="B771" s="3">
        <v>3202</v>
      </c>
      <c r="C771" s="197" t="s">
        <v>1089</v>
      </c>
      <c r="D771" s="205" t="s">
        <v>39</v>
      </c>
      <c r="E771" s="3" t="s">
        <v>1088</v>
      </c>
      <c r="F771" s="578">
        <v>838177.5</v>
      </c>
      <c r="G771" s="211" t="s">
        <v>956</v>
      </c>
      <c r="H771" s="286" t="s">
        <v>858</v>
      </c>
      <c r="I771" s="211">
        <v>306</v>
      </c>
    </row>
    <row r="772" spans="1:9" ht="44.25" hidden="1" customHeight="1" x14ac:dyDescent="0.2">
      <c r="A772" s="3">
        <v>771</v>
      </c>
      <c r="B772" s="3">
        <v>3202</v>
      </c>
      <c r="C772" s="197" t="s">
        <v>1090</v>
      </c>
      <c r="D772" s="179" t="s">
        <v>39</v>
      </c>
      <c r="E772" s="3" t="s">
        <v>1091</v>
      </c>
      <c r="F772" s="578">
        <v>8654670</v>
      </c>
      <c r="G772" s="211" t="s">
        <v>956</v>
      </c>
      <c r="H772" s="286" t="s">
        <v>858</v>
      </c>
      <c r="I772" s="211">
        <v>306</v>
      </c>
    </row>
    <row r="773" spans="1:9" ht="44.25" hidden="1" customHeight="1" x14ac:dyDescent="0.2">
      <c r="A773" s="3">
        <v>772</v>
      </c>
      <c r="B773" s="3">
        <v>3202</v>
      </c>
      <c r="C773" s="197" t="s">
        <v>1092</v>
      </c>
      <c r="D773" s="205" t="s">
        <v>39</v>
      </c>
      <c r="E773" s="3" t="s">
        <v>1093</v>
      </c>
      <c r="F773" s="578">
        <v>109781.75999999999</v>
      </c>
      <c r="G773" s="211" t="s">
        <v>956</v>
      </c>
      <c r="H773" s="286" t="s">
        <v>858</v>
      </c>
      <c r="I773" s="211">
        <v>306</v>
      </c>
    </row>
    <row r="774" spans="1:9" ht="44.25" hidden="1" customHeight="1" x14ac:dyDescent="0.2">
      <c r="A774" s="3">
        <v>773</v>
      </c>
      <c r="B774" s="3">
        <v>3202</v>
      </c>
      <c r="C774" s="197" t="s">
        <v>1094</v>
      </c>
      <c r="D774" s="179" t="s">
        <v>39</v>
      </c>
      <c r="E774" s="3" t="s">
        <v>1095</v>
      </c>
      <c r="F774" s="578">
        <v>4294000</v>
      </c>
      <c r="G774" s="211" t="s">
        <v>956</v>
      </c>
      <c r="H774" s="286" t="s">
        <v>858</v>
      </c>
      <c r="I774" s="211">
        <v>306</v>
      </c>
    </row>
    <row r="775" spans="1:9" ht="44.25" hidden="1" customHeight="1" x14ac:dyDescent="0.2">
      <c r="A775" s="3">
        <v>774</v>
      </c>
      <c r="B775" s="3">
        <v>3202</v>
      </c>
      <c r="C775" s="197" t="s">
        <v>1096</v>
      </c>
      <c r="D775" s="205" t="s">
        <v>39</v>
      </c>
      <c r="E775" s="3" t="s">
        <v>1097</v>
      </c>
      <c r="F775" s="578">
        <v>6233271.1056000004</v>
      </c>
      <c r="G775" s="211" t="s">
        <v>956</v>
      </c>
      <c r="H775" s="286" t="s">
        <v>858</v>
      </c>
      <c r="I775" s="211">
        <v>306</v>
      </c>
    </row>
    <row r="776" spans="1:9" ht="44.25" hidden="1" customHeight="1" x14ac:dyDescent="0.2">
      <c r="A776" s="3">
        <v>775</v>
      </c>
      <c r="B776" s="3">
        <v>3202</v>
      </c>
      <c r="C776" s="197" t="s">
        <v>1098</v>
      </c>
      <c r="D776" s="179" t="s">
        <v>39</v>
      </c>
      <c r="E776" s="3" t="s">
        <v>1099</v>
      </c>
      <c r="F776" s="578">
        <v>39193</v>
      </c>
      <c r="G776" s="211" t="s">
        <v>956</v>
      </c>
      <c r="H776" s="286" t="s">
        <v>858</v>
      </c>
      <c r="I776" s="211">
        <v>306</v>
      </c>
    </row>
    <row r="777" spans="1:9" ht="44.25" hidden="1" customHeight="1" x14ac:dyDescent="0.2">
      <c r="A777" s="3">
        <v>776</v>
      </c>
      <c r="B777" s="3">
        <v>3202</v>
      </c>
      <c r="C777" s="197" t="s">
        <v>1100</v>
      </c>
      <c r="D777" s="205" t="s">
        <v>39</v>
      </c>
      <c r="E777" s="3" t="s">
        <v>1101</v>
      </c>
      <c r="F777" s="578">
        <v>157882.5</v>
      </c>
      <c r="G777" s="211" t="s">
        <v>956</v>
      </c>
      <c r="H777" s="286" t="s">
        <v>858</v>
      </c>
      <c r="I777" s="211">
        <v>306</v>
      </c>
    </row>
    <row r="778" spans="1:9" ht="44.25" hidden="1" customHeight="1" x14ac:dyDescent="0.2">
      <c r="A778" s="3">
        <v>777</v>
      </c>
      <c r="B778" s="3">
        <v>3202</v>
      </c>
      <c r="C778" s="197" t="s">
        <v>1102</v>
      </c>
      <c r="D778" s="179" t="s">
        <v>39</v>
      </c>
      <c r="E778" s="3" t="s">
        <v>1103</v>
      </c>
      <c r="F778" s="578">
        <v>5718855</v>
      </c>
      <c r="G778" s="211" t="s">
        <v>956</v>
      </c>
      <c r="H778" s="286" t="s">
        <v>858</v>
      </c>
      <c r="I778" s="211">
        <v>306</v>
      </c>
    </row>
    <row r="779" spans="1:9" ht="44.25" hidden="1" customHeight="1" x14ac:dyDescent="0.2">
      <c r="A779" s="3">
        <v>778</v>
      </c>
      <c r="B779" s="3">
        <v>3202</v>
      </c>
      <c r="C779" s="197" t="s">
        <v>1104</v>
      </c>
      <c r="D779" s="205" t="s">
        <v>39</v>
      </c>
      <c r="E779" s="3" t="s">
        <v>1105</v>
      </c>
      <c r="F779" s="578">
        <v>5227665</v>
      </c>
      <c r="G779" s="211" t="s">
        <v>956</v>
      </c>
      <c r="H779" s="286" t="s">
        <v>858</v>
      </c>
      <c r="I779" s="211">
        <v>306</v>
      </c>
    </row>
    <row r="780" spans="1:9" ht="44.25" hidden="1" customHeight="1" x14ac:dyDescent="0.2">
      <c r="A780" s="3">
        <v>779</v>
      </c>
      <c r="B780" s="3">
        <v>3202</v>
      </c>
      <c r="C780" s="197" t="s">
        <v>1107</v>
      </c>
      <c r="D780" s="179" t="s">
        <v>39</v>
      </c>
      <c r="E780" s="3" t="s">
        <v>1108</v>
      </c>
      <c r="F780" s="578">
        <v>4982070</v>
      </c>
      <c r="G780" s="211" t="s">
        <v>956</v>
      </c>
      <c r="H780" s="286" t="s">
        <v>858</v>
      </c>
      <c r="I780" s="211">
        <v>306</v>
      </c>
    </row>
    <row r="781" spans="1:9" ht="44.25" hidden="1" customHeight="1" x14ac:dyDescent="0.2">
      <c r="A781" s="3">
        <v>780</v>
      </c>
      <c r="B781" s="3">
        <v>3202</v>
      </c>
      <c r="C781" s="197" t="s">
        <v>1109</v>
      </c>
      <c r="D781" s="205" t="s">
        <v>39</v>
      </c>
      <c r="E781" s="3" t="s">
        <v>1110</v>
      </c>
      <c r="F781" s="578">
        <v>35085</v>
      </c>
      <c r="G781" s="211" t="s">
        <v>956</v>
      </c>
      <c r="H781" s="286" t="s">
        <v>858</v>
      </c>
      <c r="I781" s="211">
        <v>306</v>
      </c>
    </row>
    <row r="782" spans="1:9" ht="44.25" hidden="1" customHeight="1" x14ac:dyDescent="0.2">
      <c r="A782" s="3">
        <v>781</v>
      </c>
      <c r="B782" s="3">
        <v>3202</v>
      </c>
      <c r="C782" s="197" t="s">
        <v>1111</v>
      </c>
      <c r="D782" s="179" t="s">
        <v>39</v>
      </c>
      <c r="E782" s="3" t="s">
        <v>1112</v>
      </c>
      <c r="F782" s="578">
        <v>330299</v>
      </c>
      <c r="G782" s="211" t="s">
        <v>956</v>
      </c>
      <c r="H782" s="286" t="s">
        <v>858</v>
      </c>
      <c r="I782" s="211">
        <v>306</v>
      </c>
    </row>
    <row r="783" spans="1:9" ht="44.25" hidden="1" customHeight="1" x14ac:dyDescent="0.2">
      <c r="A783" s="3">
        <v>782</v>
      </c>
      <c r="B783" s="3">
        <v>3202</v>
      </c>
      <c r="C783" s="197" t="s">
        <v>1113</v>
      </c>
      <c r="D783" s="205" t="s">
        <v>39</v>
      </c>
      <c r="E783" s="3" t="s">
        <v>1114</v>
      </c>
      <c r="F783" s="578">
        <v>330299</v>
      </c>
      <c r="G783" s="211" t="s">
        <v>956</v>
      </c>
      <c r="H783" s="286" t="s">
        <v>858</v>
      </c>
      <c r="I783" s="211">
        <v>306</v>
      </c>
    </row>
    <row r="784" spans="1:9" ht="44.25" hidden="1" customHeight="1" x14ac:dyDescent="0.2">
      <c r="A784" s="3">
        <v>783</v>
      </c>
      <c r="B784" s="3">
        <v>3202</v>
      </c>
      <c r="C784" s="197" t="s">
        <v>1115</v>
      </c>
      <c r="D784" s="179" t="s">
        <v>39</v>
      </c>
      <c r="E784" s="3" t="s">
        <v>1116</v>
      </c>
      <c r="F784" s="578">
        <v>330299</v>
      </c>
      <c r="G784" s="211" t="s">
        <v>956</v>
      </c>
      <c r="H784" s="286" t="s">
        <v>858</v>
      </c>
      <c r="I784" s="211">
        <v>306</v>
      </c>
    </row>
    <row r="785" spans="1:9" ht="44.25" hidden="1" customHeight="1" x14ac:dyDescent="0.2">
      <c r="A785" s="3">
        <v>784</v>
      </c>
      <c r="B785" s="3">
        <v>3202</v>
      </c>
      <c r="C785" s="197" t="s">
        <v>1117</v>
      </c>
      <c r="D785" s="205" t="s">
        <v>39</v>
      </c>
      <c r="E785" s="3" t="s">
        <v>1118</v>
      </c>
      <c r="F785" s="578">
        <v>330299</v>
      </c>
      <c r="G785" s="211" t="s">
        <v>956</v>
      </c>
      <c r="H785" s="286" t="s">
        <v>858</v>
      </c>
      <c r="I785" s="211">
        <v>306</v>
      </c>
    </row>
    <row r="786" spans="1:9" ht="44.25" hidden="1" customHeight="1" x14ac:dyDescent="0.2">
      <c r="A786" s="3">
        <v>785</v>
      </c>
      <c r="B786" s="3">
        <v>3202</v>
      </c>
      <c r="C786" s="197" t="s">
        <v>1119</v>
      </c>
      <c r="D786" s="179" t="s">
        <v>39</v>
      </c>
      <c r="E786" s="3" t="s">
        <v>1120</v>
      </c>
      <c r="F786" s="578">
        <v>330299</v>
      </c>
      <c r="G786" s="211" t="s">
        <v>956</v>
      </c>
      <c r="H786" s="286" t="s">
        <v>858</v>
      </c>
      <c r="I786" s="211">
        <v>306</v>
      </c>
    </row>
    <row r="787" spans="1:9" ht="44.25" hidden="1" customHeight="1" x14ac:dyDescent="0.2">
      <c r="A787" s="3">
        <v>786</v>
      </c>
      <c r="B787" s="3">
        <v>3202</v>
      </c>
      <c r="C787" s="197" t="s">
        <v>1121</v>
      </c>
      <c r="D787" s="205" t="s">
        <v>39</v>
      </c>
      <c r="E787" s="3" t="s">
        <v>1122</v>
      </c>
      <c r="F787" s="578">
        <v>330299</v>
      </c>
      <c r="G787" s="211" t="s">
        <v>956</v>
      </c>
      <c r="H787" s="286" t="s">
        <v>858</v>
      </c>
      <c r="I787" s="211">
        <v>306</v>
      </c>
    </row>
    <row r="788" spans="1:9" ht="44.25" hidden="1" customHeight="1" x14ac:dyDescent="0.2">
      <c r="A788" s="3">
        <v>787</v>
      </c>
      <c r="B788" s="3">
        <v>3202</v>
      </c>
      <c r="C788" s="197" t="s">
        <v>1123</v>
      </c>
      <c r="D788" s="179" t="s">
        <v>39</v>
      </c>
      <c r="E788" s="3" t="s">
        <v>1124</v>
      </c>
      <c r="F788" s="578">
        <v>330299</v>
      </c>
      <c r="G788" s="211" t="s">
        <v>956</v>
      </c>
      <c r="H788" s="286" t="s">
        <v>858</v>
      </c>
      <c r="I788" s="211">
        <v>306</v>
      </c>
    </row>
    <row r="789" spans="1:9" ht="44.25" hidden="1" customHeight="1" x14ac:dyDescent="0.2">
      <c r="A789" s="3">
        <v>788</v>
      </c>
      <c r="B789" s="3">
        <v>3202</v>
      </c>
      <c r="C789" s="197" t="s">
        <v>1125</v>
      </c>
      <c r="D789" s="205" t="s">
        <v>39</v>
      </c>
      <c r="E789" s="3" t="s">
        <v>1126</v>
      </c>
      <c r="F789" s="578">
        <v>330299</v>
      </c>
      <c r="G789" s="211" t="s">
        <v>956</v>
      </c>
      <c r="H789" s="286" t="s">
        <v>858</v>
      </c>
      <c r="I789" s="211">
        <v>306</v>
      </c>
    </row>
    <row r="790" spans="1:9" ht="44.25" hidden="1" customHeight="1" x14ac:dyDescent="0.2">
      <c r="A790" s="3">
        <v>789</v>
      </c>
      <c r="B790" s="3">
        <v>3202</v>
      </c>
      <c r="C790" s="197" t="s">
        <v>1127</v>
      </c>
      <c r="D790" s="179" t="s">
        <v>39</v>
      </c>
      <c r="E790" s="3" t="s">
        <v>1128</v>
      </c>
      <c r="F790" s="578">
        <v>330299</v>
      </c>
      <c r="G790" s="211" t="s">
        <v>956</v>
      </c>
      <c r="H790" s="286" t="s">
        <v>858</v>
      </c>
      <c r="I790" s="211">
        <v>306</v>
      </c>
    </row>
    <row r="791" spans="1:9" ht="44.25" hidden="1" customHeight="1" x14ac:dyDescent="0.2">
      <c r="A791" s="3">
        <v>790</v>
      </c>
      <c r="B791" s="3">
        <v>3202</v>
      </c>
      <c r="C791" s="197" t="s">
        <v>1129</v>
      </c>
      <c r="D791" s="205" t="s">
        <v>39</v>
      </c>
      <c r="E791" s="3" t="s">
        <v>1130</v>
      </c>
      <c r="F791" s="578">
        <v>330299</v>
      </c>
      <c r="G791" s="211" t="s">
        <v>956</v>
      </c>
      <c r="H791" s="286" t="s">
        <v>858</v>
      </c>
      <c r="I791" s="211">
        <v>306</v>
      </c>
    </row>
    <row r="792" spans="1:9" ht="44.25" hidden="1" customHeight="1" x14ac:dyDescent="0.2">
      <c r="A792" s="3">
        <v>791</v>
      </c>
      <c r="B792" s="3">
        <v>3202</v>
      </c>
      <c r="C792" s="197" t="s">
        <v>1131</v>
      </c>
      <c r="D792" s="179" t="s">
        <v>39</v>
      </c>
      <c r="E792" s="3" t="s">
        <v>1132</v>
      </c>
      <c r="F792" s="578">
        <v>330299</v>
      </c>
      <c r="G792" s="211" t="s">
        <v>956</v>
      </c>
      <c r="H792" s="286" t="s">
        <v>858</v>
      </c>
      <c r="I792" s="211">
        <v>306</v>
      </c>
    </row>
    <row r="793" spans="1:9" ht="44.25" hidden="1" customHeight="1" x14ac:dyDescent="0.2">
      <c r="A793" s="3">
        <v>792</v>
      </c>
      <c r="B793" s="3">
        <v>3202</v>
      </c>
      <c r="C793" s="197" t="s">
        <v>1133</v>
      </c>
      <c r="D793" s="205" t="s">
        <v>39</v>
      </c>
      <c r="E793" s="3" t="s">
        <v>1134</v>
      </c>
      <c r="F793" s="578">
        <v>330299</v>
      </c>
      <c r="G793" s="211" t="s">
        <v>956</v>
      </c>
      <c r="H793" s="286" t="s">
        <v>858</v>
      </c>
      <c r="I793" s="211">
        <v>306</v>
      </c>
    </row>
    <row r="794" spans="1:9" ht="44.25" hidden="1" customHeight="1" x14ac:dyDescent="0.2">
      <c r="A794" s="3">
        <v>793</v>
      </c>
      <c r="B794" s="3">
        <v>3202</v>
      </c>
      <c r="C794" s="197" t="s">
        <v>1135</v>
      </c>
      <c r="D794" s="179" t="s">
        <v>39</v>
      </c>
      <c r="E794" s="3" t="s">
        <v>1136</v>
      </c>
      <c r="F794" s="578">
        <v>1412657.22</v>
      </c>
      <c r="G794" s="211" t="s">
        <v>956</v>
      </c>
      <c r="H794" s="286" t="s">
        <v>858</v>
      </c>
      <c r="I794" s="211">
        <v>306</v>
      </c>
    </row>
    <row r="795" spans="1:9" ht="44.25" hidden="1" customHeight="1" x14ac:dyDescent="0.2">
      <c r="A795" s="3">
        <v>794</v>
      </c>
      <c r="B795" s="3">
        <v>3202</v>
      </c>
      <c r="C795" s="197" t="s">
        <v>1137</v>
      </c>
      <c r="D795" s="205" t="s">
        <v>39</v>
      </c>
      <c r="E795" s="3" t="s">
        <v>1138</v>
      </c>
      <c r="F795" s="578">
        <v>12812147.355</v>
      </c>
      <c r="G795" s="211" t="s">
        <v>956</v>
      </c>
      <c r="H795" s="286" t="s">
        <v>858</v>
      </c>
      <c r="I795" s="211">
        <v>307</v>
      </c>
    </row>
    <row r="796" spans="1:9" ht="44.25" hidden="1" customHeight="1" x14ac:dyDescent="0.2">
      <c r="A796" s="3">
        <v>795</v>
      </c>
      <c r="B796" s="3">
        <v>3202</v>
      </c>
      <c r="C796" s="197" t="s">
        <v>1139</v>
      </c>
      <c r="D796" s="179" t="s">
        <v>39</v>
      </c>
      <c r="E796" s="3" t="s">
        <v>1140</v>
      </c>
      <c r="F796" s="578">
        <v>7279279.2000000002</v>
      </c>
      <c r="G796" s="211" t="s">
        <v>956</v>
      </c>
      <c r="H796" s="286" t="s">
        <v>858</v>
      </c>
      <c r="I796" s="211">
        <v>307</v>
      </c>
    </row>
    <row r="797" spans="1:9" ht="44.25" hidden="1" customHeight="1" x14ac:dyDescent="0.2">
      <c r="A797" s="3">
        <v>796</v>
      </c>
      <c r="B797" s="3">
        <v>3202</v>
      </c>
      <c r="C797" s="197" t="s">
        <v>1142</v>
      </c>
      <c r="D797" s="205" t="s">
        <v>39</v>
      </c>
      <c r="E797" s="3" t="s">
        <v>1143</v>
      </c>
      <c r="F797" s="578">
        <v>7908573.4400000004</v>
      </c>
      <c r="G797" s="211" t="s">
        <v>956</v>
      </c>
      <c r="H797" s="286" t="s">
        <v>858</v>
      </c>
      <c r="I797" s="211">
        <v>307</v>
      </c>
    </row>
    <row r="798" spans="1:9" ht="44.25" hidden="1" customHeight="1" x14ac:dyDescent="0.2">
      <c r="A798" s="3">
        <v>797</v>
      </c>
      <c r="B798" s="3">
        <v>3202</v>
      </c>
      <c r="C798" s="197" t="s">
        <v>1144</v>
      </c>
      <c r="D798" s="179" t="s">
        <v>39</v>
      </c>
      <c r="E798" s="3" t="s">
        <v>1145</v>
      </c>
      <c r="F798" s="578">
        <v>3000000</v>
      </c>
      <c r="G798" s="211" t="s">
        <v>1146</v>
      </c>
      <c r="H798" s="286" t="s">
        <v>858</v>
      </c>
      <c r="I798" s="211">
        <v>309</v>
      </c>
    </row>
    <row r="799" spans="1:9" ht="44.25" hidden="1" customHeight="1" x14ac:dyDescent="0.2">
      <c r="A799" s="3">
        <v>798</v>
      </c>
      <c r="B799" s="3">
        <v>3202</v>
      </c>
      <c r="C799" s="197" t="s">
        <v>1147</v>
      </c>
      <c r="D799" s="205" t="s">
        <v>39</v>
      </c>
      <c r="E799" s="3" t="s">
        <v>1149</v>
      </c>
      <c r="F799" s="578">
        <v>12482716.800000001</v>
      </c>
      <c r="G799" s="211" t="s">
        <v>1146</v>
      </c>
      <c r="H799" s="286" t="s">
        <v>858</v>
      </c>
      <c r="I799" s="211">
        <v>309</v>
      </c>
    </row>
    <row r="800" spans="1:9" ht="44.25" hidden="1" customHeight="1" x14ac:dyDescent="0.2">
      <c r="A800" s="3">
        <v>799</v>
      </c>
      <c r="B800" s="3">
        <v>3202</v>
      </c>
      <c r="C800" s="197" t="s">
        <v>1150</v>
      </c>
      <c r="D800" s="179" t="s">
        <v>39</v>
      </c>
      <c r="E800" s="3" t="s">
        <v>1152</v>
      </c>
      <c r="F800" s="578">
        <v>4517283.2</v>
      </c>
      <c r="G800" s="211" t="s">
        <v>1146</v>
      </c>
      <c r="H800" s="286" t="s">
        <v>858</v>
      </c>
      <c r="I800" s="211">
        <v>309</v>
      </c>
    </row>
    <row r="801" spans="1:9" ht="44.25" hidden="1" customHeight="1" x14ac:dyDescent="0.2">
      <c r="A801" s="3">
        <v>800</v>
      </c>
      <c r="B801" s="3">
        <v>3202</v>
      </c>
      <c r="C801" s="197" t="s">
        <v>1154</v>
      </c>
      <c r="D801" s="205" t="s">
        <v>39</v>
      </c>
      <c r="E801" s="3" t="s">
        <v>1155</v>
      </c>
      <c r="F801" s="578">
        <v>3363829.2</v>
      </c>
      <c r="G801" s="211" t="s">
        <v>1156</v>
      </c>
      <c r="H801" s="286" t="s">
        <v>858</v>
      </c>
      <c r="I801" s="211">
        <v>314</v>
      </c>
    </row>
    <row r="802" spans="1:9" ht="44.25" hidden="1" customHeight="1" x14ac:dyDescent="0.2">
      <c r="A802" s="3">
        <v>801</v>
      </c>
      <c r="B802" s="3">
        <v>3202</v>
      </c>
      <c r="C802" s="197" t="s">
        <v>1157</v>
      </c>
      <c r="D802" s="179" t="s">
        <v>39</v>
      </c>
      <c r="E802" s="3" t="s">
        <v>1158</v>
      </c>
      <c r="F802" s="578">
        <v>386601.25</v>
      </c>
      <c r="G802" s="211" t="s">
        <v>1156</v>
      </c>
      <c r="H802" s="286" t="s">
        <v>858</v>
      </c>
      <c r="I802" s="211">
        <v>314</v>
      </c>
    </row>
    <row r="803" spans="1:9" ht="44.25" hidden="1" customHeight="1" x14ac:dyDescent="0.2">
      <c r="A803" s="3">
        <v>802</v>
      </c>
      <c r="B803" s="3">
        <v>3202</v>
      </c>
      <c r="C803" s="197" t="s">
        <v>1160</v>
      </c>
      <c r="D803" s="205" t="s">
        <v>39</v>
      </c>
      <c r="E803" s="3" t="s">
        <v>1161</v>
      </c>
      <c r="F803" s="578">
        <v>84750</v>
      </c>
      <c r="G803" s="211" t="s">
        <v>1156</v>
      </c>
      <c r="H803" s="286" t="s">
        <v>858</v>
      </c>
      <c r="I803" s="211">
        <v>314</v>
      </c>
    </row>
    <row r="804" spans="1:9" ht="44.25" hidden="1" customHeight="1" x14ac:dyDescent="0.2">
      <c r="A804" s="3">
        <v>803</v>
      </c>
      <c r="B804" s="3">
        <v>3202</v>
      </c>
      <c r="C804" s="197" t="s">
        <v>1162</v>
      </c>
      <c r="D804" s="179" t="s">
        <v>39</v>
      </c>
      <c r="E804" s="3" t="s">
        <v>1163</v>
      </c>
      <c r="F804" s="578">
        <v>499912</v>
      </c>
      <c r="G804" s="211" t="s">
        <v>1156</v>
      </c>
      <c r="H804" s="286" t="s">
        <v>858</v>
      </c>
      <c r="I804" s="211">
        <v>314</v>
      </c>
    </row>
    <row r="805" spans="1:9" ht="44.25" hidden="1" customHeight="1" x14ac:dyDescent="0.2">
      <c r="A805" s="3">
        <v>804</v>
      </c>
      <c r="B805" s="3">
        <v>3202</v>
      </c>
      <c r="C805" s="197" t="s">
        <v>1164</v>
      </c>
      <c r="D805" s="205" t="s">
        <v>39</v>
      </c>
      <c r="E805" s="3" t="s">
        <v>1165</v>
      </c>
      <c r="F805" s="578">
        <v>1239723</v>
      </c>
      <c r="G805" s="211" t="s">
        <v>1156</v>
      </c>
      <c r="H805" s="286" t="s">
        <v>858</v>
      </c>
      <c r="I805" s="211">
        <v>314</v>
      </c>
    </row>
    <row r="806" spans="1:9" ht="44.25" hidden="1" customHeight="1" x14ac:dyDescent="0.2">
      <c r="A806" s="3">
        <v>805</v>
      </c>
      <c r="B806" s="3">
        <v>3202</v>
      </c>
      <c r="C806" s="197" t="s">
        <v>1166</v>
      </c>
      <c r="D806" s="179" t="s">
        <v>39</v>
      </c>
      <c r="E806" s="3" t="s">
        <v>1167</v>
      </c>
      <c r="F806" s="578">
        <v>1482989.4</v>
      </c>
      <c r="G806" s="211" t="s">
        <v>1156</v>
      </c>
      <c r="H806" s="286" t="s">
        <v>858</v>
      </c>
      <c r="I806" s="211">
        <v>314</v>
      </c>
    </row>
    <row r="807" spans="1:9" ht="44.25" hidden="1" customHeight="1" x14ac:dyDescent="0.2">
      <c r="A807" s="3">
        <v>806</v>
      </c>
      <c r="B807" s="3">
        <v>3202</v>
      </c>
      <c r="C807" s="197" t="s">
        <v>1168</v>
      </c>
      <c r="D807" s="205" t="s">
        <v>39</v>
      </c>
      <c r="E807" s="3" t="s">
        <v>1169</v>
      </c>
      <c r="F807" s="578">
        <v>946304.33599999989</v>
      </c>
      <c r="G807" s="211" t="s">
        <v>1156</v>
      </c>
      <c r="H807" s="286" t="s">
        <v>858</v>
      </c>
      <c r="I807" s="211">
        <v>314</v>
      </c>
    </row>
    <row r="808" spans="1:9" ht="44.25" hidden="1" customHeight="1" x14ac:dyDescent="0.2">
      <c r="A808" s="3">
        <v>807</v>
      </c>
      <c r="B808" s="3">
        <v>3202</v>
      </c>
      <c r="C808" s="197" t="s">
        <v>1170</v>
      </c>
      <c r="D808" s="179" t="s">
        <v>39</v>
      </c>
      <c r="E808" s="3" t="s">
        <v>1171</v>
      </c>
      <c r="F808" s="578">
        <v>290588.25</v>
      </c>
      <c r="G808" s="211" t="s">
        <v>1156</v>
      </c>
      <c r="H808" s="286" t="s">
        <v>858</v>
      </c>
      <c r="I808" s="211">
        <v>314</v>
      </c>
    </row>
    <row r="809" spans="1:9" ht="44.25" hidden="1" customHeight="1" x14ac:dyDescent="0.2">
      <c r="A809" s="3">
        <v>808</v>
      </c>
      <c r="B809" s="3">
        <v>3202</v>
      </c>
      <c r="C809" s="197" t="s">
        <v>1172</v>
      </c>
      <c r="D809" s="205" t="s">
        <v>39</v>
      </c>
      <c r="E809" s="3" t="s">
        <v>1173</v>
      </c>
      <c r="F809" s="578">
        <v>361276</v>
      </c>
      <c r="G809" s="211" t="s">
        <v>1156</v>
      </c>
      <c r="H809" s="286" t="s">
        <v>858</v>
      </c>
      <c r="I809" s="211">
        <v>314</v>
      </c>
    </row>
    <row r="810" spans="1:9" ht="44.25" hidden="1" customHeight="1" x14ac:dyDescent="0.2">
      <c r="A810" s="3">
        <v>809</v>
      </c>
      <c r="B810" s="3">
        <v>3202</v>
      </c>
      <c r="C810" s="197" t="s">
        <v>1174</v>
      </c>
      <c r="D810" s="179" t="s">
        <v>39</v>
      </c>
      <c r="E810" s="3" t="s">
        <v>1175</v>
      </c>
      <c r="F810" s="578">
        <v>2838.03</v>
      </c>
      <c r="G810" s="211" t="s">
        <v>1156</v>
      </c>
      <c r="H810" s="286" t="s">
        <v>858</v>
      </c>
      <c r="I810" s="211">
        <v>314</v>
      </c>
    </row>
    <row r="811" spans="1:9" ht="44.25" hidden="1" customHeight="1" x14ac:dyDescent="0.2">
      <c r="A811" s="3">
        <v>810</v>
      </c>
      <c r="B811" s="3">
        <v>3202</v>
      </c>
      <c r="C811" s="197" t="s">
        <v>1176</v>
      </c>
      <c r="D811" s="205" t="s">
        <v>39</v>
      </c>
      <c r="E811" s="3" t="s">
        <v>1177</v>
      </c>
      <c r="F811" s="578">
        <v>462882.16000000003</v>
      </c>
      <c r="G811" s="211" t="s">
        <v>1156</v>
      </c>
      <c r="H811" s="286" t="s">
        <v>858</v>
      </c>
      <c r="I811" s="211">
        <v>314</v>
      </c>
    </row>
    <row r="812" spans="1:9" ht="44.25" hidden="1" customHeight="1" x14ac:dyDescent="0.2">
      <c r="A812" s="3">
        <v>811</v>
      </c>
      <c r="B812" s="3">
        <v>3202</v>
      </c>
      <c r="C812" s="197" t="s">
        <v>1178</v>
      </c>
      <c r="D812" s="179" t="s">
        <v>39</v>
      </c>
      <c r="E812" s="3" t="s">
        <v>1179</v>
      </c>
      <c r="F812" s="578">
        <v>13745.810000000001</v>
      </c>
      <c r="G812" s="211" t="s">
        <v>1156</v>
      </c>
      <c r="H812" s="286" t="s">
        <v>858</v>
      </c>
      <c r="I812" s="211">
        <v>314</v>
      </c>
    </row>
    <row r="813" spans="1:9" ht="44.25" hidden="1" customHeight="1" x14ac:dyDescent="0.2">
      <c r="A813" s="3">
        <v>812</v>
      </c>
      <c r="B813" s="3">
        <v>3202</v>
      </c>
      <c r="C813" s="197" t="s">
        <v>1180</v>
      </c>
      <c r="D813" s="205" t="s">
        <v>39</v>
      </c>
      <c r="E813" s="3" t="s">
        <v>1181</v>
      </c>
      <c r="F813" s="578">
        <v>1467393.07</v>
      </c>
      <c r="G813" s="211" t="s">
        <v>1156</v>
      </c>
      <c r="H813" s="286" t="s">
        <v>858</v>
      </c>
      <c r="I813" s="211">
        <v>314</v>
      </c>
    </row>
    <row r="814" spans="1:9" ht="44.25" hidden="1" customHeight="1" x14ac:dyDescent="0.2">
      <c r="A814" s="3">
        <v>813</v>
      </c>
      <c r="B814" s="3">
        <v>3202</v>
      </c>
      <c r="C814" s="197" t="s">
        <v>1182</v>
      </c>
      <c r="D814" s="179" t="s">
        <v>39</v>
      </c>
      <c r="E814" s="3" t="s">
        <v>1183</v>
      </c>
      <c r="F814" s="578">
        <v>3849856.4400000004</v>
      </c>
      <c r="G814" s="211" t="s">
        <v>1156</v>
      </c>
      <c r="H814" s="286" t="s">
        <v>858</v>
      </c>
      <c r="I814" s="211">
        <v>314</v>
      </c>
    </row>
    <row r="815" spans="1:9" ht="44.25" hidden="1" customHeight="1" x14ac:dyDescent="0.2">
      <c r="A815" s="3">
        <v>814</v>
      </c>
      <c r="B815" s="3">
        <v>3202</v>
      </c>
      <c r="C815" s="197" t="s">
        <v>1184</v>
      </c>
      <c r="D815" s="205" t="s">
        <v>39</v>
      </c>
      <c r="E815" s="3">
        <v>31161610</v>
      </c>
      <c r="F815" s="578">
        <v>7812.57</v>
      </c>
      <c r="G815" s="211" t="s">
        <v>1156</v>
      </c>
      <c r="H815" s="286" t="s">
        <v>858</v>
      </c>
      <c r="I815" s="211">
        <v>314</v>
      </c>
    </row>
    <row r="816" spans="1:9" ht="44.25" hidden="1" customHeight="1" x14ac:dyDescent="0.2">
      <c r="A816" s="3">
        <v>815</v>
      </c>
      <c r="B816" s="3">
        <v>3202</v>
      </c>
      <c r="C816" s="197" t="s">
        <v>1185</v>
      </c>
      <c r="D816" s="179" t="s">
        <v>39</v>
      </c>
      <c r="E816" s="3" t="s">
        <v>1186</v>
      </c>
      <c r="F816" s="578">
        <v>7812.57</v>
      </c>
      <c r="G816" s="211" t="s">
        <v>1156</v>
      </c>
      <c r="H816" s="286" t="s">
        <v>858</v>
      </c>
      <c r="I816" s="211">
        <v>314</v>
      </c>
    </row>
    <row r="817" spans="1:9" ht="44.25" hidden="1" customHeight="1" x14ac:dyDescent="0.2">
      <c r="A817" s="3">
        <v>816</v>
      </c>
      <c r="B817" s="3">
        <v>3202</v>
      </c>
      <c r="C817" s="197" t="s">
        <v>1187</v>
      </c>
      <c r="D817" s="205" t="s">
        <v>39</v>
      </c>
      <c r="E817" s="3" t="s">
        <v>1188</v>
      </c>
      <c r="F817" s="578">
        <v>87840.4</v>
      </c>
      <c r="G817" s="211" t="s">
        <v>1156</v>
      </c>
      <c r="H817" s="286" t="s">
        <v>858</v>
      </c>
      <c r="I817" s="211">
        <v>314</v>
      </c>
    </row>
    <row r="818" spans="1:9" ht="44.25" hidden="1" customHeight="1" x14ac:dyDescent="0.2">
      <c r="A818" s="3">
        <v>817</v>
      </c>
      <c r="B818" s="3">
        <v>3202</v>
      </c>
      <c r="C818" s="197" t="s">
        <v>1189</v>
      </c>
      <c r="D818" s="179" t="s">
        <v>39</v>
      </c>
      <c r="E818" s="3" t="s">
        <v>1190</v>
      </c>
      <c r="F818" s="578">
        <v>732771.4800000001</v>
      </c>
      <c r="G818" s="211" t="s">
        <v>1156</v>
      </c>
      <c r="H818" s="286" t="s">
        <v>858</v>
      </c>
      <c r="I818" s="211">
        <v>314</v>
      </c>
    </row>
    <row r="819" spans="1:9" ht="44.25" hidden="1" customHeight="1" x14ac:dyDescent="0.2">
      <c r="A819" s="3">
        <v>818</v>
      </c>
      <c r="B819" s="3">
        <v>3202</v>
      </c>
      <c r="C819" s="197" t="s">
        <v>1191</v>
      </c>
      <c r="D819" s="205" t="s">
        <v>39</v>
      </c>
      <c r="E819" s="3" t="s">
        <v>1192</v>
      </c>
      <c r="F819" s="578">
        <v>69471</v>
      </c>
      <c r="G819" s="211" t="s">
        <v>1156</v>
      </c>
      <c r="H819" s="286" t="s">
        <v>858</v>
      </c>
      <c r="I819" s="211">
        <v>314</v>
      </c>
    </row>
    <row r="820" spans="1:9" ht="44.25" hidden="1" customHeight="1" x14ac:dyDescent="0.2">
      <c r="A820" s="3">
        <v>819</v>
      </c>
      <c r="B820" s="3">
        <v>3202</v>
      </c>
      <c r="C820" s="197" t="s">
        <v>1193</v>
      </c>
      <c r="D820" s="179" t="s">
        <v>39</v>
      </c>
      <c r="E820" s="3" t="s">
        <v>1194</v>
      </c>
      <c r="F820" s="578">
        <v>42465.4</v>
      </c>
      <c r="G820" s="211" t="s">
        <v>1156</v>
      </c>
      <c r="H820" s="286" t="s">
        <v>858</v>
      </c>
      <c r="I820" s="211">
        <v>314</v>
      </c>
    </row>
    <row r="821" spans="1:9" ht="44.25" hidden="1" customHeight="1" x14ac:dyDescent="0.2">
      <c r="A821" s="3">
        <v>820</v>
      </c>
      <c r="B821" s="3">
        <v>3202</v>
      </c>
      <c r="C821" s="197" t="s">
        <v>1195</v>
      </c>
      <c r="D821" s="205" t="s">
        <v>39</v>
      </c>
      <c r="E821" s="3" t="s">
        <v>1196</v>
      </c>
      <c r="F821" s="578">
        <v>602714.67000000004</v>
      </c>
      <c r="G821" s="211" t="s">
        <v>1156</v>
      </c>
      <c r="H821" s="286" t="s">
        <v>858</v>
      </c>
      <c r="I821" s="211">
        <v>314</v>
      </c>
    </row>
    <row r="822" spans="1:9" ht="44.25" hidden="1" customHeight="1" x14ac:dyDescent="0.2">
      <c r="A822" s="3">
        <v>821</v>
      </c>
      <c r="B822" s="3">
        <v>3202</v>
      </c>
      <c r="C822" s="197" t="s">
        <v>1197</v>
      </c>
      <c r="D822" s="179" t="s">
        <v>39</v>
      </c>
      <c r="E822" s="3" t="s">
        <v>1198</v>
      </c>
      <c r="F822" s="578">
        <v>2677094.5</v>
      </c>
      <c r="G822" s="211" t="s">
        <v>1156</v>
      </c>
      <c r="H822" s="286" t="s">
        <v>858</v>
      </c>
      <c r="I822" s="211">
        <v>314</v>
      </c>
    </row>
    <row r="823" spans="1:9" ht="44.25" hidden="1" customHeight="1" x14ac:dyDescent="0.2">
      <c r="A823" s="3">
        <v>822</v>
      </c>
      <c r="B823" s="3">
        <v>3202</v>
      </c>
      <c r="C823" s="197" t="s">
        <v>1199</v>
      </c>
      <c r="D823" s="205" t="s">
        <v>39</v>
      </c>
      <c r="E823" s="3" t="s">
        <v>1200</v>
      </c>
      <c r="F823" s="578">
        <v>365679.3</v>
      </c>
      <c r="G823" s="211" t="s">
        <v>1156</v>
      </c>
      <c r="H823" s="286" t="s">
        <v>858</v>
      </c>
      <c r="I823" s="211">
        <v>314</v>
      </c>
    </row>
    <row r="824" spans="1:9" ht="44.25" hidden="1" customHeight="1" x14ac:dyDescent="0.2">
      <c r="A824" s="3">
        <v>823</v>
      </c>
      <c r="B824" s="3">
        <v>3202</v>
      </c>
      <c r="C824" s="197" t="s">
        <v>1201</v>
      </c>
      <c r="D824" s="179" t="s">
        <v>39</v>
      </c>
      <c r="E824" s="3" t="s">
        <v>1202</v>
      </c>
      <c r="F824" s="578">
        <v>1322241.2</v>
      </c>
      <c r="G824" s="211" t="s">
        <v>1156</v>
      </c>
      <c r="H824" s="286" t="s">
        <v>858</v>
      </c>
      <c r="I824" s="211">
        <v>314</v>
      </c>
    </row>
    <row r="825" spans="1:9" ht="44.25" hidden="1" customHeight="1" x14ac:dyDescent="0.2">
      <c r="A825" s="3">
        <v>824</v>
      </c>
      <c r="B825" s="3">
        <v>3202</v>
      </c>
      <c r="C825" s="197" t="s">
        <v>1203</v>
      </c>
      <c r="D825" s="205" t="s">
        <v>39</v>
      </c>
      <c r="E825" s="3" t="s">
        <v>1204</v>
      </c>
      <c r="F825" s="578">
        <v>215244.96</v>
      </c>
      <c r="G825" s="211" t="s">
        <v>1156</v>
      </c>
      <c r="H825" s="286" t="s">
        <v>858</v>
      </c>
      <c r="I825" s="211">
        <v>314</v>
      </c>
    </row>
    <row r="826" spans="1:9" ht="44.25" hidden="1" customHeight="1" x14ac:dyDescent="0.2">
      <c r="A826" s="3">
        <v>825</v>
      </c>
      <c r="B826" s="3">
        <v>3202</v>
      </c>
      <c r="C826" s="197" t="s">
        <v>1205</v>
      </c>
      <c r="D826" s="179" t="s">
        <v>39</v>
      </c>
      <c r="E826" s="3" t="s">
        <v>1206</v>
      </c>
      <c r="F826" s="578">
        <v>113183.62</v>
      </c>
      <c r="G826" s="211" t="s">
        <v>1156</v>
      </c>
      <c r="H826" s="286" t="s">
        <v>858</v>
      </c>
      <c r="I826" s="211">
        <v>314</v>
      </c>
    </row>
    <row r="827" spans="1:9" ht="44.25" hidden="1" customHeight="1" x14ac:dyDescent="0.2">
      <c r="A827" s="3">
        <v>826</v>
      </c>
      <c r="B827" s="3">
        <v>3202</v>
      </c>
      <c r="C827" s="197" t="s">
        <v>1207</v>
      </c>
      <c r="D827" s="205" t="s">
        <v>39</v>
      </c>
      <c r="E827" s="3" t="s">
        <v>1208</v>
      </c>
      <c r="F827" s="578">
        <v>1194165.53</v>
      </c>
      <c r="G827" s="211" t="s">
        <v>1156</v>
      </c>
      <c r="H827" s="286" t="s">
        <v>858</v>
      </c>
      <c r="I827" s="211">
        <v>314</v>
      </c>
    </row>
    <row r="828" spans="1:9" ht="44.25" hidden="1" customHeight="1" x14ac:dyDescent="0.2">
      <c r="A828" s="3">
        <v>827</v>
      </c>
      <c r="B828" s="3">
        <v>3202</v>
      </c>
      <c r="C828" s="197" t="s">
        <v>1209</v>
      </c>
      <c r="D828" s="179" t="s">
        <v>39</v>
      </c>
      <c r="E828" s="3" t="s">
        <v>1210</v>
      </c>
      <c r="F828" s="578">
        <v>11000</v>
      </c>
      <c r="G828" s="211" t="s">
        <v>1156</v>
      </c>
      <c r="H828" s="286" t="s">
        <v>858</v>
      </c>
      <c r="I828" s="211">
        <v>314</v>
      </c>
    </row>
    <row r="829" spans="1:9" ht="44.25" hidden="1" customHeight="1" x14ac:dyDescent="0.2">
      <c r="A829" s="3">
        <v>828</v>
      </c>
      <c r="B829" s="3">
        <v>3202</v>
      </c>
      <c r="C829" s="197" t="s">
        <v>1211</v>
      </c>
      <c r="D829" s="205" t="s">
        <v>39</v>
      </c>
      <c r="E829" s="3" t="s">
        <v>1212</v>
      </c>
      <c r="F829" s="578">
        <v>371103.3</v>
      </c>
      <c r="G829" s="211" t="s">
        <v>1156</v>
      </c>
      <c r="H829" s="286" t="s">
        <v>858</v>
      </c>
      <c r="I829" s="211">
        <v>314</v>
      </c>
    </row>
    <row r="830" spans="1:9" ht="44.25" hidden="1" customHeight="1" x14ac:dyDescent="0.2">
      <c r="A830" s="3">
        <v>829</v>
      </c>
      <c r="B830" s="3">
        <v>3202</v>
      </c>
      <c r="C830" s="197" t="s">
        <v>1213</v>
      </c>
      <c r="D830" s="179" t="s">
        <v>39</v>
      </c>
      <c r="E830" s="3" t="s">
        <v>1214</v>
      </c>
      <c r="F830" s="578">
        <v>947787.5</v>
      </c>
      <c r="G830" s="211" t="s">
        <v>1156</v>
      </c>
      <c r="H830" s="286" t="s">
        <v>858</v>
      </c>
      <c r="I830" s="211">
        <v>314</v>
      </c>
    </row>
    <row r="831" spans="1:9" ht="44.25" hidden="1" customHeight="1" x14ac:dyDescent="0.2">
      <c r="A831" s="3">
        <v>830</v>
      </c>
      <c r="B831" s="3">
        <v>3202</v>
      </c>
      <c r="C831" s="197" t="s">
        <v>1215</v>
      </c>
      <c r="D831" s="205" t="s">
        <v>39</v>
      </c>
      <c r="E831" s="3" t="s">
        <v>1216</v>
      </c>
      <c r="F831" s="578">
        <v>2004235.7999999998</v>
      </c>
      <c r="G831" s="211" t="s">
        <v>1156</v>
      </c>
      <c r="H831" s="286" t="s">
        <v>858</v>
      </c>
      <c r="I831" s="211">
        <v>314</v>
      </c>
    </row>
    <row r="832" spans="1:9" ht="44.25" hidden="1" customHeight="1" x14ac:dyDescent="0.2">
      <c r="A832" s="3">
        <v>831</v>
      </c>
      <c r="B832" s="3">
        <v>3202</v>
      </c>
      <c r="C832" s="197" t="s">
        <v>1217</v>
      </c>
      <c r="D832" s="179" t="s">
        <v>39</v>
      </c>
      <c r="E832" s="3" t="s">
        <v>1218</v>
      </c>
      <c r="F832" s="578">
        <v>874636.272</v>
      </c>
      <c r="G832" s="211" t="s">
        <v>1156</v>
      </c>
      <c r="H832" s="286" t="s">
        <v>858</v>
      </c>
      <c r="I832" s="211">
        <v>314</v>
      </c>
    </row>
    <row r="833" spans="1:9" ht="44.25" hidden="1" customHeight="1" x14ac:dyDescent="0.2">
      <c r="A833" s="3">
        <v>832</v>
      </c>
      <c r="B833" s="3">
        <v>3202</v>
      </c>
      <c r="C833" s="197" t="s">
        <v>1219</v>
      </c>
      <c r="D833" s="205" t="s">
        <v>39</v>
      </c>
      <c r="E833" s="3" t="s">
        <v>1220</v>
      </c>
      <c r="F833" s="578">
        <v>1210679.175</v>
      </c>
      <c r="G833" s="211" t="s">
        <v>1156</v>
      </c>
      <c r="H833" s="286" t="s">
        <v>858</v>
      </c>
      <c r="I833" s="211">
        <v>314</v>
      </c>
    </row>
    <row r="834" spans="1:9" ht="44.25" hidden="1" customHeight="1" x14ac:dyDescent="0.2">
      <c r="A834" s="3">
        <v>833</v>
      </c>
      <c r="B834" s="3">
        <v>3202</v>
      </c>
      <c r="C834" s="197" t="s">
        <v>1221</v>
      </c>
      <c r="D834" s="179" t="s">
        <v>39</v>
      </c>
      <c r="E834" s="3" t="s">
        <v>1222</v>
      </c>
      <c r="F834" s="578">
        <v>1376700.696</v>
      </c>
      <c r="G834" s="211" t="s">
        <v>1156</v>
      </c>
      <c r="H834" s="286" t="s">
        <v>858</v>
      </c>
      <c r="I834" s="211">
        <v>314</v>
      </c>
    </row>
    <row r="835" spans="1:9" ht="44.25" hidden="1" customHeight="1" x14ac:dyDescent="0.2">
      <c r="A835" s="3">
        <v>834</v>
      </c>
      <c r="B835" s="3">
        <v>3202</v>
      </c>
      <c r="C835" s="197" t="s">
        <v>1223</v>
      </c>
      <c r="D835" s="205" t="s">
        <v>39</v>
      </c>
      <c r="E835" s="3" t="s">
        <v>1224</v>
      </c>
      <c r="F835" s="578">
        <v>14375687.562000001</v>
      </c>
      <c r="G835" s="211" t="s">
        <v>1156</v>
      </c>
      <c r="H835" s="286" t="s">
        <v>858</v>
      </c>
      <c r="I835" s="211">
        <v>314</v>
      </c>
    </row>
    <row r="836" spans="1:9" ht="44.25" hidden="1" customHeight="1" x14ac:dyDescent="0.2">
      <c r="A836" s="3">
        <v>835</v>
      </c>
      <c r="B836" s="3">
        <v>3202</v>
      </c>
      <c r="C836" s="197" t="s">
        <v>1225</v>
      </c>
      <c r="D836" s="179" t="s">
        <v>39</v>
      </c>
      <c r="E836" s="3" t="s">
        <v>1226</v>
      </c>
      <c r="F836" s="578">
        <v>725472.64470000006</v>
      </c>
      <c r="G836" s="211" t="s">
        <v>1156</v>
      </c>
      <c r="H836" s="286" t="s">
        <v>858</v>
      </c>
      <c r="I836" s="211">
        <v>314</v>
      </c>
    </row>
    <row r="837" spans="1:9" ht="44.25" hidden="1" customHeight="1" x14ac:dyDescent="0.2">
      <c r="A837" s="3">
        <v>836</v>
      </c>
      <c r="B837" s="3">
        <v>3202</v>
      </c>
      <c r="C837" s="197" t="s">
        <v>1227</v>
      </c>
      <c r="D837" s="205" t="s">
        <v>39</v>
      </c>
      <c r="E837" s="3" t="s">
        <v>1228</v>
      </c>
      <c r="F837" s="578">
        <v>576978</v>
      </c>
      <c r="G837" s="211" t="s">
        <v>1156</v>
      </c>
      <c r="H837" s="286" t="s">
        <v>858</v>
      </c>
      <c r="I837" s="211">
        <v>314</v>
      </c>
    </row>
    <row r="838" spans="1:9" ht="44.25" hidden="1" customHeight="1" x14ac:dyDescent="0.2">
      <c r="A838" s="3">
        <v>837</v>
      </c>
      <c r="B838" s="3">
        <v>3202</v>
      </c>
      <c r="C838" s="197" t="s">
        <v>1229</v>
      </c>
      <c r="D838" s="179" t="s">
        <v>39</v>
      </c>
      <c r="E838" s="3" t="s">
        <v>1230</v>
      </c>
      <c r="F838" s="578">
        <v>760207.5</v>
      </c>
      <c r="G838" s="211" t="s">
        <v>1156</v>
      </c>
      <c r="H838" s="286" t="s">
        <v>858</v>
      </c>
      <c r="I838" s="211">
        <v>314</v>
      </c>
    </row>
    <row r="839" spans="1:9" ht="44.25" hidden="1" customHeight="1" x14ac:dyDescent="0.2">
      <c r="A839" s="3">
        <v>838</v>
      </c>
      <c r="B839" s="3">
        <v>3202</v>
      </c>
      <c r="C839" s="197" t="s">
        <v>1231</v>
      </c>
      <c r="D839" s="205" t="s">
        <v>39</v>
      </c>
      <c r="E839" s="3" t="s">
        <v>1232</v>
      </c>
      <c r="F839" s="578">
        <v>994115.99999999988</v>
      </c>
      <c r="G839" s="211" t="s">
        <v>1156</v>
      </c>
      <c r="H839" s="286" t="s">
        <v>858</v>
      </c>
      <c r="I839" s="211">
        <v>314</v>
      </c>
    </row>
    <row r="840" spans="1:9" ht="44.25" hidden="1" customHeight="1" x14ac:dyDescent="0.2">
      <c r="A840" s="3">
        <v>839</v>
      </c>
      <c r="B840" s="3">
        <v>3202</v>
      </c>
      <c r="C840" s="197" t="s">
        <v>1233</v>
      </c>
      <c r="D840" s="179" t="s">
        <v>39</v>
      </c>
      <c r="E840" s="3" t="s">
        <v>1234</v>
      </c>
      <c r="F840" s="578">
        <v>2526224</v>
      </c>
      <c r="G840" s="211" t="s">
        <v>1156</v>
      </c>
      <c r="H840" s="286" t="s">
        <v>858</v>
      </c>
      <c r="I840" s="211">
        <v>314</v>
      </c>
    </row>
    <row r="841" spans="1:9" ht="44.25" hidden="1" customHeight="1" x14ac:dyDescent="0.2">
      <c r="A841" s="3">
        <v>840</v>
      </c>
      <c r="B841" s="3">
        <v>3202</v>
      </c>
      <c r="C841" s="197" t="s">
        <v>1235</v>
      </c>
      <c r="D841" s="205" t="s">
        <v>39</v>
      </c>
      <c r="E841" s="3" t="s">
        <v>1236</v>
      </c>
      <c r="F841" s="578">
        <v>5227890</v>
      </c>
      <c r="G841" s="211" t="s">
        <v>1156</v>
      </c>
      <c r="H841" s="286" t="s">
        <v>858</v>
      </c>
      <c r="I841" s="211">
        <v>314</v>
      </c>
    </row>
    <row r="842" spans="1:9" ht="44.25" hidden="1" customHeight="1" x14ac:dyDescent="0.2">
      <c r="A842" s="3">
        <v>841</v>
      </c>
      <c r="B842" s="3">
        <v>3202</v>
      </c>
      <c r="C842" s="197" t="s">
        <v>1237</v>
      </c>
      <c r="D842" s="179" t="s">
        <v>39</v>
      </c>
      <c r="E842" s="3" t="s">
        <v>1238</v>
      </c>
      <c r="F842" s="578">
        <v>1832300</v>
      </c>
      <c r="G842" s="211" t="s">
        <v>1156</v>
      </c>
      <c r="H842" s="286" t="s">
        <v>858</v>
      </c>
      <c r="I842" s="211">
        <v>314</v>
      </c>
    </row>
    <row r="843" spans="1:9" ht="44.25" hidden="1" customHeight="1" x14ac:dyDescent="0.2">
      <c r="A843" s="3">
        <v>842</v>
      </c>
      <c r="B843" s="3">
        <v>3202</v>
      </c>
      <c r="C843" s="197" t="s">
        <v>1239</v>
      </c>
      <c r="D843" s="205" t="s">
        <v>39</v>
      </c>
      <c r="E843" s="3" t="s">
        <v>1240</v>
      </c>
      <c r="F843" s="578">
        <v>3280583.5</v>
      </c>
      <c r="G843" s="211" t="s">
        <v>1156</v>
      </c>
      <c r="H843" s="286" t="s">
        <v>858</v>
      </c>
      <c r="I843" s="211">
        <v>314</v>
      </c>
    </row>
    <row r="844" spans="1:9" ht="44.25" hidden="1" customHeight="1" x14ac:dyDescent="0.2">
      <c r="A844" s="3">
        <v>843</v>
      </c>
      <c r="B844" s="3">
        <v>3202</v>
      </c>
      <c r="C844" s="197" t="s">
        <v>1241</v>
      </c>
      <c r="D844" s="179" t="s">
        <v>39</v>
      </c>
      <c r="E844" s="3" t="s">
        <v>1242</v>
      </c>
      <c r="F844" s="578">
        <v>896656</v>
      </c>
      <c r="G844" s="211" t="s">
        <v>1156</v>
      </c>
      <c r="H844" s="286" t="s">
        <v>858</v>
      </c>
      <c r="I844" s="211">
        <v>314</v>
      </c>
    </row>
    <row r="845" spans="1:9" ht="44.25" hidden="1" customHeight="1" x14ac:dyDescent="0.2">
      <c r="A845" s="3">
        <v>844</v>
      </c>
      <c r="B845" s="3">
        <v>3202</v>
      </c>
      <c r="C845" s="197" t="s">
        <v>1243</v>
      </c>
      <c r="D845" s="205" t="s">
        <v>39</v>
      </c>
      <c r="E845" s="3" t="s">
        <v>1244</v>
      </c>
      <c r="F845" s="578">
        <v>504466</v>
      </c>
      <c r="G845" s="211" t="s">
        <v>1156</v>
      </c>
      <c r="H845" s="286" t="s">
        <v>858</v>
      </c>
      <c r="I845" s="211">
        <v>314</v>
      </c>
    </row>
    <row r="846" spans="1:9" ht="44.25" hidden="1" customHeight="1" x14ac:dyDescent="0.2">
      <c r="A846" s="3">
        <v>845</v>
      </c>
      <c r="B846" s="3">
        <v>3202</v>
      </c>
      <c r="C846" s="197" t="s">
        <v>1245</v>
      </c>
      <c r="D846" s="179" t="s">
        <v>39</v>
      </c>
      <c r="E846" s="3" t="s">
        <v>1246</v>
      </c>
      <c r="F846" s="578">
        <v>77672</v>
      </c>
      <c r="G846" s="211" t="s">
        <v>1156</v>
      </c>
      <c r="H846" s="286" t="s">
        <v>858</v>
      </c>
      <c r="I846" s="211">
        <v>314</v>
      </c>
    </row>
    <row r="847" spans="1:9" ht="44.25" hidden="1" customHeight="1" x14ac:dyDescent="0.2">
      <c r="A847" s="3">
        <v>846</v>
      </c>
      <c r="B847" s="3">
        <v>3202</v>
      </c>
      <c r="C847" s="197" t="s">
        <v>1247</v>
      </c>
      <c r="D847" s="205" t="s">
        <v>39</v>
      </c>
      <c r="E847" s="3" t="s">
        <v>1248</v>
      </c>
      <c r="F847" s="578">
        <v>1801107.0000000002</v>
      </c>
      <c r="G847" s="211" t="s">
        <v>1156</v>
      </c>
      <c r="H847" s="286" t="s">
        <v>858</v>
      </c>
      <c r="I847" s="211">
        <v>314</v>
      </c>
    </row>
    <row r="848" spans="1:9" ht="44.25" hidden="1" customHeight="1" x14ac:dyDescent="0.2">
      <c r="A848" s="3">
        <v>847</v>
      </c>
      <c r="B848" s="3">
        <v>3202</v>
      </c>
      <c r="C848" s="197" t="s">
        <v>1249</v>
      </c>
      <c r="D848" s="179" t="s">
        <v>39</v>
      </c>
      <c r="E848" s="3" t="s">
        <v>1250</v>
      </c>
      <c r="F848" s="578">
        <v>643252.5</v>
      </c>
      <c r="G848" s="211" t="s">
        <v>1156</v>
      </c>
      <c r="H848" s="286" t="s">
        <v>858</v>
      </c>
      <c r="I848" s="211">
        <v>314</v>
      </c>
    </row>
    <row r="849" spans="1:9" ht="44.25" hidden="1" customHeight="1" x14ac:dyDescent="0.2">
      <c r="A849" s="3">
        <v>848</v>
      </c>
      <c r="B849" s="3">
        <v>3202</v>
      </c>
      <c r="C849" s="197" t="s">
        <v>1251</v>
      </c>
      <c r="D849" s="205" t="s">
        <v>39</v>
      </c>
      <c r="E849" s="3" t="s">
        <v>1252</v>
      </c>
      <c r="F849" s="578">
        <v>561384</v>
      </c>
      <c r="G849" s="211" t="s">
        <v>1156</v>
      </c>
      <c r="H849" s="286" t="s">
        <v>858</v>
      </c>
      <c r="I849" s="211">
        <v>314</v>
      </c>
    </row>
    <row r="850" spans="1:9" ht="44.25" hidden="1" customHeight="1" x14ac:dyDescent="0.2">
      <c r="A850" s="3">
        <v>849</v>
      </c>
      <c r="B850" s="3">
        <v>3202</v>
      </c>
      <c r="C850" s="197" t="s">
        <v>1253</v>
      </c>
      <c r="D850" s="179" t="s">
        <v>39</v>
      </c>
      <c r="E850" s="3" t="s">
        <v>1254</v>
      </c>
      <c r="F850" s="578">
        <v>28069.200000000001</v>
      </c>
      <c r="G850" s="211" t="s">
        <v>1156</v>
      </c>
      <c r="H850" s="286" t="s">
        <v>858</v>
      </c>
      <c r="I850" s="211">
        <v>314</v>
      </c>
    </row>
    <row r="851" spans="1:9" ht="44.25" hidden="1" customHeight="1" x14ac:dyDescent="0.2">
      <c r="A851" s="3">
        <v>850</v>
      </c>
      <c r="B851" s="3">
        <v>3202</v>
      </c>
      <c r="C851" s="197" t="s">
        <v>1255</v>
      </c>
      <c r="D851" s="205" t="s">
        <v>39</v>
      </c>
      <c r="E851" s="3" t="s">
        <v>1256</v>
      </c>
      <c r="F851" s="578">
        <v>540980</v>
      </c>
      <c r="G851" s="211" t="s">
        <v>1156</v>
      </c>
      <c r="H851" s="286" t="s">
        <v>858</v>
      </c>
      <c r="I851" s="211">
        <v>314</v>
      </c>
    </row>
    <row r="852" spans="1:9" ht="44.25" hidden="1" customHeight="1" x14ac:dyDescent="0.2">
      <c r="A852" s="3">
        <v>851</v>
      </c>
      <c r="B852" s="3">
        <v>3202</v>
      </c>
      <c r="C852" s="197" t="s">
        <v>1257</v>
      </c>
      <c r="D852" s="179" t="s">
        <v>39</v>
      </c>
      <c r="E852" s="3" t="s">
        <v>1258</v>
      </c>
      <c r="F852" s="578">
        <v>3257196</v>
      </c>
      <c r="G852" s="211" t="s">
        <v>1156</v>
      </c>
      <c r="H852" s="286" t="s">
        <v>858</v>
      </c>
      <c r="I852" s="211">
        <v>314</v>
      </c>
    </row>
    <row r="853" spans="1:9" ht="44.25" hidden="1" customHeight="1" x14ac:dyDescent="0.2">
      <c r="A853" s="3">
        <v>852</v>
      </c>
      <c r="B853" s="3">
        <v>3202</v>
      </c>
      <c r="C853" s="197" t="s">
        <v>1259</v>
      </c>
      <c r="D853" s="205" t="s">
        <v>39</v>
      </c>
      <c r="E853" s="3" t="s">
        <v>1260</v>
      </c>
      <c r="F853" s="578">
        <v>11284210</v>
      </c>
      <c r="G853" s="211" t="s">
        <v>1156</v>
      </c>
      <c r="H853" s="286" t="s">
        <v>858</v>
      </c>
      <c r="I853" s="211">
        <v>314</v>
      </c>
    </row>
    <row r="854" spans="1:9" ht="44.25" hidden="1" customHeight="1" x14ac:dyDescent="0.2">
      <c r="A854" s="3">
        <v>853</v>
      </c>
      <c r="B854" s="3">
        <v>3202</v>
      </c>
      <c r="C854" s="197" t="s">
        <v>1262</v>
      </c>
      <c r="D854" s="179" t="s">
        <v>39</v>
      </c>
      <c r="E854" s="3" t="s">
        <v>1263</v>
      </c>
      <c r="F854" s="578">
        <v>3403390.5</v>
      </c>
      <c r="G854" s="211" t="s">
        <v>1156</v>
      </c>
      <c r="H854" s="286" t="s">
        <v>858</v>
      </c>
      <c r="I854" s="211">
        <v>314</v>
      </c>
    </row>
    <row r="855" spans="1:9" ht="44.25" hidden="1" customHeight="1" x14ac:dyDescent="0.2">
      <c r="A855" s="3">
        <v>854</v>
      </c>
      <c r="B855" s="3">
        <v>3202</v>
      </c>
      <c r="C855" s="197" t="s">
        <v>1264</v>
      </c>
      <c r="D855" s="205" t="s">
        <v>39</v>
      </c>
      <c r="E855" s="3" t="s">
        <v>1265</v>
      </c>
      <c r="F855" s="578">
        <v>3578823</v>
      </c>
      <c r="G855" s="211" t="s">
        <v>1156</v>
      </c>
      <c r="H855" s="286" t="s">
        <v>858</v>
      </c>
      <c r="I855" s="211">
        <v>314</v>
      </c>
    </row>
    <row r="856" spans="1:9" ht="44.25" hidden="1" customHeight="1" x14ac:dyDescent="0.2">
      <c r="A856" s="3">
        <v>855</v>
      </c>
      <c r="B856" s="3">
        <v>3202</v>
      </c>
      <c r="C856" s="197" t="s">
        <v>1267</v>
      </c>
      <c r="D856" s="179" t="s">
        <v>39</v>
      </c>
      <c r="E856" s="3" t="s">
        <v>1268</v>
      </c>
      <c r="F856" s="578">
        <v>1971080</v>
      </c>
      <c r="G856" s="211" t="s">
        <v>1156</v>
      </c>
      <c r="H856" s="286" t="s">
        <v>858</v>
      </c>
      <c r="I856" s="211">
        <v>314</v>
      </c>
    </row>
    <row r="857" spans="1:9" ht="44.25" hidden="1" customHeight="1" x14ac:dyDescent="0.2">
      <c r="A857" s="3">
        <v>856</v>
      </c>
      <c r="B857" s="3">
        <v>3202</v>
      </c>
      <c r="C857" s="197" t="s">
        <v>1269</v>
      </c>
      <c r="D857" s="205" t="s">
        <v>39</v>
      </c>
      <c r="E857" s="3" t="s">
        <v>1270</v>
      </c>
      <c r="F857" s="578">
        <v>483639.99999999994</v>
      </c>
      <c r="G857" s="211" t="s">
        <v>1156</v>
      </c>
      <c r="H857" s="286" t="s">
        <v>858</v>
      </c>
      <c r="I857" s="211">
        <v>314</v>
      </c>
    </row>
    <row r="858" spans="1:9" ht="44.25" hidden="1" customHeight="1" x14ac:dyDescent="0.2">
      <c r="A858" s="3">
        <v>857</v>
      </c>
      <c r="B858" s="3">
        <v>3202</v>
      </c>
      <c r="C858" s="197" t="s">
        <v>1271</v>
      </c>
      <c r="D858" s="179" t="s">
        <v>39</v>
      </c>
      <c r="E858" s="3" t="s">
        <v>1272</v>
      </c>
      <c r="F858" s="578">
        <v>274600</v>
      </c>
      <c r="G858" s="211" t="s">
        <v>1156</v>
      </c>
      <c r="H858" s="286" t="s">
        <v>858</v>
      </c>
      <c r="I858" s="211">
        <v>314</v>
      </c>
    </row>
    <row r="859" spans="1:9" ht="44.25" hidden="1" customHeight="1" x14ac:dyDescent="0.2">
      <c r="A859" s="3">
        <v>858</v>
      </c>
      <c r="B859" s="3">
        <v>3202</v>
      </c>
      <c r="C859" s="197" t="s">
        <v>1273</v>
      </c>
      <c r="D859" s="205" t="s">
        <v>39</v>
      </c>
      <c r="E859" s="3" t="s">
        <v>1274</v>
      </c>
      <c r="F859" s="578">
        <v>4555397.25</v>
      </c>
      <c r="G859" s="211" t="s">
        <v>1156</v>
      </c>
      <c r="H859" s="286" t="s">
        <v>858</v>
      </c>
      <c r="I859" s="211">
        <v>314</v>
      </c>
    </row>
    <row r="860" spans="1:9" ht="44.25" hidden="1" customHeight="1" x14ac:dyDescent="0.2">
      <c r="A860" s="3">
        <v>859</v>
      </c>
      <c r="B860" s="3">
        <v>3202</v>
      </c>
      <c r="C860" s="197" t="s">
        <v>1275</v>
      </c>
      <c r="D860" s="179" t="s">
        <v>39</v>
      </c>
      <c r="E860" s="3" t="s">
        <v>1276</v>
      </c>
      <c r="F860" s="578">
        <v>3383898</v>
      </c>
      <c r="G860" s="211" t="s">
        <v>1156</v>
      </c>
      <c r="H860" s="286" t="s">
        <v>858</v>
      </c>
      <c r="I860" s="211">
        <v>314</v>
      </c>
    </row>
    <row r="861" spans="1:9" ht="44.25" hidden="1" customHeight="1" x14ac:dyDescent="0.2">
      <c r="A861" s="3">
        <v>860</v>
      </c>
      <c r="B861" s="3">
        <v>3202</v>
      </c>
      <c r="C861" s="197" t="s">
        <v>1277</v>
      </c>
      <c r="D861" s="205" t="s">
        <v>39</v>
      </c>
      <c r="E861" s="3" t="s">
        <v>1278</v>
      </c>
      <c r="F861" s="578">
        <v>97350</v>
      </c>
      <c r="G861" s="211" t="s">
        <v>1156</v>
      </c>
      <c r="H861" s="286" t="s">
        <v>858</v>
      </c>
      <c r="I861" s="211">
        <v>314</v>
      </c>
    </row>
    <row r="862" spans="1:9" ht="44.25" hidden="1" customHeight="1" x14ac:dyDescent="0.2">
      <c r="A862" s="3">
        <v>861</v>
      </c>
      <c r="B862" s="3">
        <v>3202</v>
      </c>
      <c r="C862" s="197" t="s">
        <v>1279</v>
      </c>
      <c r="D862" s="179" t="s">
        <v>39</v>
      </c>
      <c r="E862" s="3" t="s">
        <v>1280</v>
      </c>
      <c r="F862" s="578">
        <v>167522.5</v>
      </c>
      <c r="G862" s="211" t="s">
        <v>1156</v>
      </c>
      <c r="H862" s="286" t="s">
        <v>858</v>
      </c>
      <c r="I862" s="211">
        <v>314</v>
      </c>
    </row>
    <row r="863" spans="1:9" ht="44.25" hidden="1" customHeight="1" x14ac:dyDescent="0.2">
      <c r="A863" s="3">
        <v>862</v>
      </c>
      <c r="B863" s="3">
        <v>3202</v>
      </c>
      <c r="C863" s="197" t="s">
        <v>1281</v>
      </c>
      <c r="D863" s="205" t="s">
        <v>39</v>
      </c>
      <c r="E863" s="3" t="s">
        <v>1282</v>
      </c>
      <c r="F863" s="578">
        <v>2385882</v>
      </c>
      <c r="G863" s="211" t="s">
        <v>1156</v>
      </c>
      <c r="H863" s="286" t="s">
        <v>858</v>
      </c>
      <c r="I863" s="211">
        <v>314</v>
      </c>
    </row>
    <row r="864" spans="1:9" ht="44.25" hidden="1" customHeight="1" x14ac:dyDescent="0.2">
      <c r="A864" s="3">
        <v>863</v>
      </c>
      <c r="B864" s="3">
        <v>3202</v>
      </c>
      <c r="C864" s="197" t="s">
        <v>1283</v>
      </c>
      <c r="D864" s="179" t="s">
        <v>39</v>
      </c>
      <c r="E864" s="3" t="s">
        <v>1284</v>
      </c>
      <c r="F864" s="578">
        <v>1116635.95</v>
      </c>
      <c r="G864" s="211" t="s">
        <v>1156</v>
      </c>
      <c r="H864" s="286" t="s">
        <v>858</v>
      </c>
      <c r="I864" s="211">
        <v>314</v>
      </c>
    </row>
    <row r="865" spans="1:9" ht="44.25" hidden="1" customHeight="1" x14ac:dyDescent="0.2">
      <c r="A865" s="3">
        <v>864</v>
      </c>
      <c r="B865" s="3">
        <v>3202</v>
      </c>
      <c r="C865" s="197" t="s">
        <v>1286</v>
      </c>
      <c r="D865" s="205" t="s">
        <v>39</v>
      </c>
      <c r="E865" s="3" t="s">
        <v>1287</v>
      </c>
      <c r="F865" s="578">
        <v>1168820</v>
      </c>
      <c r="G865" s="211" t="s">
        <v>1288</v>
      </c>
      <c r="H865" s="286" t="s">
        <v>858</v>
      </c>
      <c r="I865" s="211">
        <v>319</v>
      </c>
    </row>
    <row r="866" spans="1:9" ht="44.25" hidden="1" customHeight="1" x14ac:dyDescent="0.2">
      <c r="A866" s="3">
        <v>865</v>
      </c>
      <c r="B866" s="3">
        <v>3202</v>
      </c>
      <c r="C866" s="197" t="s">
        <v>1289</v>
      </c>
      <c r="D866" s="179" t="s">
        <v>39</v>
      </c>
      <c r="E866" s="3" t="s">
        <v>1290</v>
      </c>
      <c r="F866" s="578">
        <v>93150</v>
      </c>
      <c r="G866" s="211" t="s">
        <v>1288</v>
      </c>
      <c r="H866" s="286" t="s">
        <v>858</v>
      </c>
      <c r="I866" s="211">
        <v>319</v>
      </c>
    </row>
    <row r="867" spans="1:9" ht="44.25" hidden="1" customHeight="1" x14ac:dyDescent="0.2">
      <c r="A867" s="3">
        <v>866</v>
      </c>
      <c r="B867" s="3">
        <v>3202</v>
      </c>
      <c r="C867" s="197" t="s">
        <v>1291</v>
      </c>
      <c r="D867" s="205" t="s">
        <v>39</v>
      </c>
      <c r="E867" s="3" t="s">
        <v>1292</v>
      </c>
      <c r="F867" s="578">
        <v>240125</v>
      </c>
      <c r="G867" s="211" t="s">
        <v>1293</v>
      </c>
      <c r="H867" s="286" t="s">
        <v>858</v>
      </c>
      <c r="I867" s="211">
        <v>324</v>
      </c>
    </row>
    <row r="868" spans="1:9" ht="44.25" hidden="1" customHeight="1" x14ac:dyDescent="0.2">
      <c r="A868" s="3">
        <v>867</v>
      </c>
      <c r="B868" s="3">
        <v>3202</v>
      </c>
      <c r="C868" s="197" t="s">
        <v>1294</v>
      </c>
      <c r="D868" s="179" t="s">
        <v>39</v>
      </c>
      <c r="E868" s="3" t="s">
        <v>1295</v>
      </c>
      <c r="F868" s="578">
        <v>109293.6</v>
      </c>
      <c r="G868" s="211" t="s">
        <v>1293</v>
      </c>
      <c r="H868" s="286" t="s">
        <v>858</v>
      </c>
      <c r="I868" s="211">
        <v>324</v>
      </c>
    </row>
    <row r="869" spans="1:9" ht="44.25" hidden="1" customHeight="1" x14ac:dyDescent="0.2">
      <c r="A869" s="3">
        <v>868</v>
      </c>
      <c r="B869" s="3">
        <v>3202</v>
      </c>
      <c r="C869" s="197" t="s">
        <v>1296</v>
      </c>
      <c r="D869" s="205" t="s">
        <v>39</v>
      </c>
      <c r="E869" s="3" t="s">
        <v>1297</v>
      </c>
      <c r="F869" s="578">
        <v>75484</v>
      </c>
      <c r="G869" s="211" t="s">
        <v>1293</v>
      </c>
      <c r="H869" s="286" t="s">
        <v>858</v>
      </c>
      <c r="I869" s="211">
        <v>324</v>
      </c>
    </row>
    <row r="870" spans="1:9" ht="44.25" hidden="1" customHeight="1" x14ac:dyDescent="0.2">
      <c r="A870" s="3">
        <v>869</v>
      </c>
      <c r="B870" s="3">
        <v>3202</v>
      </c>
      <c r="C870" s="197" t="s">
        <v>1298</v>
      </c>
      <c r="D870" s="179" t="s">
        <v>39</v>
      </c>
      <c r="E870" s="3" t="s">
        <v>1299</v>
      </c>
      <c r="F870" s="578">
        <v>83240.320000000007</v>
      </c>
      <c r="G870" s="211" t="s">
        <v>1293</v>
      </c>
      <c r="H870" s="286" t="s">
        <v>858</v>
      </c>
      <c r="I870" s="211">
        <v>324</v>
      </c>
    </row>
    <row r="871" spans="1:9" ht="44.25" hidden="1" customHeight="1" x14ac:dyDescent="0.2">
      <c r="A871" s="3">
        <v>870</v>
      </c>
      <c r="B871" s="3">
        <v>3202</v>
      </c>
      <c r="C871" s="197" t="s">
        <v>1300</v>
      </c>
      <c r="D871" s="205" t="s">
        <v>39</v>
      </c>
      <c r="E871" s="3" t="s">
        <v>1301</v>
      </c>
      <c r="F871" s="578">
        <v>317111.90000000002</v>
      </c>
      <c r="G871" s="211" t="s">
        <v>1293</v>
      </c>
      <c r="H871" s="286" t="s">
        <v>858</v>
      </c>
      <c r="I871" s="211">
        <v>324</v>
      </c>
    </row>
    <row r="872" spans="1:9" ht="44.25" hidden="1" customHeight="1" x14ac:dyDescent="0.2">
      <c r="A872" s="3">
        <v>871</v>
      </c>
      <c r="B872" s="3">
        <v>3202</v>
      </c>
      <c r="C872" s="197" t="s">
        <v>1302</v>
      </c>
      <c r="D872" s="179" t="s">
        <v>39</v>
      </c>
      <c r="E872" s="3" t="s">
        <v>1303</v>
      </c>
      <c r="F872" s="578">
        <v>133633.79999999999</v>
      </c>
      <c r="G872" s="211" t="s">
        <v>1293</v>
      </c>
      <c r="H872" s="286" t="s">
        <v>858</v>
      </c>
      <c r="I872" s="211">
        <v>324</v>
      </c>
    </row>
    <row r="873" spans="1:9" ht="44.25" hidden="1" customHeight="1" x14ac:dyDescent="0.2">
      <c r="A873" s="3">
        <v>872</v>
      </c>
      <c r="B873" s="3">
        <v>3202</v>
      </c>
      <c r="C873" s="197" t="s">
        <v>1304</v>
      </c>
      <c r="D873" s="205" t="s">
        <v>39</v>
      </c>
      <c r="E873" s="3" t="s">
        <v>1305</v>
      </c>
      <c r="F873" s="578">
        <v>35934</v>
      </c>
      <c r="G873" s="211" t="s">
        <v>1293</v>
      </c>
      <c r="H873" s="286" t="s">
        <v>858</v>
      </c>
      <c r="I873" s="211">
        <v>324</v>
      </c>
    </row>
    <row r="874" spans="1:9" ht="44.25" hidden="1" customHeight="1" x14ac:dyDescent="0.2">
      <c r="A874" s="3">
        <v>873</v>
      </c>
      <c r="B874" s="3">
        <v>3202</v>
      </c>
      <c r="C874" s="197" t="s">
        <v>1306</v>
      </c>
      <c r="D874" s="179" t="s">
        <v>39</v>
      </c>
      <c r="E874" s="3" t="s">
        <v>1307</v>
      </c>
      <c r="F874" s="578">
        <v>177210.72</v>
      </c>
      <c r="G874" s="211" t="s">
        <v>1293</v>
      </c>
      <c r="H874" s="286" t="s">
        <v>858</v>
      </c>
      <c r="I874" s="211">
        <v>324</v>
      </c>
    </row>
    <row r="875" spans="1:9" ht="44.25" hidden="1" customHeight="1" x14ac:dyDescent="0.2">
      <c r="A875" s="3">
        <v>874</v>
      </c>
      <c r="B875" s="3">
        <v>3202</v>
      </c>
      <c r="C875" s="197" t="s">
        <v>1308</v>
      </c>
      <c r="D875" s="205" t="s">
        <v>39</v>
      </c>
      <c r="E875" s="3" t="s">
        <v>1309</v>
      </c>
      <c r="F875" s="578">
        <v>90400</v>
      </c>
      <c r="G875" s="211" t="s">
        <v>1293</v>
      </c>
      <c r="H875" s="286" t="s">
        <v>858</v>
      </c>
      <c r="I875" s="211">
        <v>324</v>
      </c>
    </row>
    <row r="876" spans="1:9" ht="44.25" hidden="1" customHeight="1" x14ac:dyDescent="0.2">
      <c r="A876" s="3">
        <v>875</v>
      </c>
      <c r="B876" s="3">
        <v>3202</v>
      </c>
      <c r="C876" s="197" t="s">
        <v>1310</v>
      </c>
      <c r="D876" s="179" t="s">
        <v>39</v>
      </c>
      <c r="E876" s="3" t="s">
        <v>1311</v>
      </c>
      <c r="F876" s="578">
        <v>658405.80000000005</v>
      </c>
      <c r="G876" s="211" t="s">
        <v>1293</v>
      </c>
      <c r="H876" s="286" t="s">
        <v>858</v>
      </c>
      <c r="I876" s="211">
        <v>324</v>
      </c>
    </row>
    <row r="877" spans="1:9" ht="44.25" hidden="1" customHeight="1" x14ac:dyDescent="0.2">
      <c r="A877" s="3">
        <v>876</v>
      </c>
      <c r="B877" s="3">
        <v>3202</v>
      </c>
      <c r="C877" s="197" t="s">
        <v>1312</v>
      </c>
      <c r="D877" s="205" t="s">
        <v>39</v>
      </c>
      <c r="E877" s="3" t="s">
        <v>1313</v>
      </c>
      <c r="F877" s="578">
        <v>148176</v>
      </c>
      <c r="G877" s="211" t="s">
        <v>1293</v>
      </c>
      <c r="H877" s="286" t="s">
        <v>858</v>
      </c>
      <c r="I877" s="211">
        <v>324</v>
      </c>
    </row>
    <row r="878" spans="1:9" ht="44.25" hidden="1" customHeight="1" x14ac:dyDescent="0.2">
      <c r="A878" s="3">
        <v>877</v>
      </c>
      <c r="B878" s="3">
        <v>3202</v>
      </c>
      <c r="C878" s="197" t="s">
        <v>1314</v>
      </c>
      <c r="D878" s="179" t="s">
        <v>39</v>
      </c>
      <c r="E878" s="3" t="s">
        <v>1315</v>
      </c>
      <c r="F878" s="578">
        <v>73902</v>
      </c>
      <c r="G878" s="211" t="s">
        <v>1293</v>
      </c>
      <c r="H878" s="286" t="s">
        <v>858</v>
      </c>
      <c r="I878" s="211">
        <v>324</v>
      </c>
    </row>
    <row r="879" spans="1:9" ht="44.25" hidden="1" customHeight="1" x14ac:dyDescent="0.2">
      <c r="A879" s="3">
        <v>878</v>
      </c>
      <c r="B879" s="3">
        <v>3202</v>
      </c>
      <c r="C879" s="197" t="s">
        <v>1316</v>
      </c>
      <c r="D879" s="205" t="s">
        <v>39</v>
      </c>
      <c r="E879" s="3" t="s">
        <v>1317</v>
      </c>
      <c r="F879" s="578">
        <v>200010</v>
      </c>
      <c r="G879" s="211" t="s">
        <v>1156</v>
      </c>
      <c r="H879" s="286" t="s">
        <v>858</v>
      </c>
      <c r="I879" s="211">
        <v>324</v>
      </c>
    </row>
    <row r="880" spans="1:9" ht="44.25" hidden="1" customHeight="1" x14ac:dyDescent="0.2">
      <c r="A880" s="3">
        <v>879</v>
      </c>
      <c r="B880" s="3">
        <v>3202</v>
      </c>
      <c r="C880" s="197" t="s">
        <v>1318</v>
      </c>
      <c r="D880" s="179" t="s">
        <v>39</v>
      </c>
      <c r="E880" s="3" t="s">
        <v>1320</v>
      </c>
      <c r="F880" s="578">
        <v>445996.19699999999</v>
      </c>
      <c r="G880" s="60" t="s">
        <v>1293</v>
      </c>
      <c r="H880" s="286" t="s">
        <v>858</v>
      </c>
      <c r="I880" s="211">
        <v>324</v>
      </c>
    </row>
    <row r="881" spans="1:9" ht="44.25" hidden="1" customHeight="1" x14ac:dyDescent="0.2">
      <c r="A881" s="3">
        <v>880</v>
      </c>
      <c r="B881" s="3">
        <v>3202</v>
      </c>
      <c r="C881" s="197" t="s">
        <v>1321</v>
      </c>
      <c r="D881" s="205" t="s">
        <v>39</v>
      </c>
      <c r="E881" s="3" t="s">
        <v>1322</v>
      </c>
      <c r="F881" s="578">
        <v>88663.585500000001</v>
      </c>
      <c r="G881" s="60" t="s">
        <v>1293</v>
      </c>
      <c r="H881" s="286" t="s">
        <v>858</v>
      </c>
      <c r="I881" s="211">
        <v>324</v>
      </c>
    </row>
    <row r="882" spans="1:9" ht="44.25" hidden="1" customHeight="1" x14ac:dyDescent="0.2">
      <c r="A882" s="3">
        <v>881</v>
      </c>
      <c r="B882" s="3">
        <v>3202</v>
      </c>
      <c r="C882" s="197" t="s">
        <v>1323</v>
      </c>
      <c r="D882" s="179" t="s">
        <v>39</v>
      </c>
      <c r="E882" s="3" t="s">
        <v>1324</v>
      </c>
      <c r="F882" s="578">
        <v>511257.12</v>
      </c>
      <c r="G882" s="60" t="s">
        <v>1293</v>
      </c>
      <c r="H882" s="286" t="s">
        <v>858</v>
      </c>
      <c r="I882" s="211">
        <v>324</v>
      </c>
    </row>
    <row r="883" spans="1:9" ht="44.25" hidden="1" customHeight="1" x14ac:dyDescent="0.2">
      <c r="A883" s="3">
        <v>882</v>
      </c>
      <c r="B883" s="3">
        <v>3202</v>
      </c>
      <c r="C883" s="197" t="s">
        <v>1325</v>
      </c>
      <c r="D883" s="205" t="s">
        <v>39</v>
      </c>
      <c r="E883" s="3" t="s">
        <v>1326</v>
      </c>
      <c r="F883" s="578">
        <v>605787.91500000004</v>
      </c>
      <c r="G883" s="60" t="s">
        <v>1293</v>
      </c>
      <c r="H883" s="286" t="s">
        <v>858</v>
      </c>
      <c r="I883" s="211">
        <v>324</v>
      </c>
    </row>
    <row r="884" spans="1:9" ht="44.25" hidden="1" customHeight="1" x14ac:dyDescent="0.2">
      <c r="A884" s="3">
        <v>883</v>
      </c>
      <c r="B884" s="3">
        <v>3202</v>
      </c>
      <c r="C884" s="197" t="s">
        <v>1327</v>
      </c>
      <c r="D884" s="179" t="s">
        <v>39</v>
      </c>
      <c r="E884" s="3" t="s">
        <v>1328</v>
      </c>
      <c r="F884" s="578">
        <v>28147.170000000002</v>
      </c>
      <c r="G884" s="60" t="s">
        <v>1293</v>
      </c>
      <c r="H884" s="286" t="s">
        <v>858</v>
      </c>
      <c r="I884" s="211">
        <v>324</v>
      </c>
    </row>
    <row r="885" spans="1:9" ht="44.25" hidden="1" customHeight="1" x14ac:dyDescent="0.2">
      <c r="A885" s="3">
        <v>884</v>
      </c>
      <c r="B885" s="3">
        <v>3202</v>
      </c>
      <c r="C885" s="197" t="s">
        <v>1329</v>
      </c>
      <c r="D885" s="205" t="s">
        <v>39</v>
      </c>
      <c r="E885" s="3" t="s">
        <v>1330</v>
      </c>
      <c r="F885" s="578">
        <v>57900</v>
      </c>
      <c r="G885" s="60" t="s">
        <v>1293</v>
      </c>
      <c r="H885" s="286" t="s">
        <v>858</v>
      </c>
      <c r="I885" s="211">
        <v>324</v>
      </c>
    </row>
    <row r="886" spans="1:9" ht="44.25" hidden="1" customHeight="1" x14ac:dyDescent="0.2">
      <c r="A886" s="3">
        <v>885</v>
      </c>
      <c r="B886" s="3">
        <v>3202</v>
      </c>
      <c r="C886" s="197" t="s">
        <v>1331</v>
      </c>
      <c r="D886" s="179" t="s">
        <v>39</v>
      </c>
      <c r="E886" s="3">
        <v>23271813</v>
      </c>
      <c r="F886" s="578">
        <v>23220</v>
      </c>
      <c r="G886" s="60" t="s">
        <v>1293</v>
      </c>
      <c r="H886" s="286" t="s">
        <v>858</v>
      </c>
      <c r="I886" s="211">
        <v>324</v>
      </c>
    </row>
    <row r="887" spans="1:9" ht="44.25" hidden="1" customHeight="1" x14ac:dyDescent="0.2">
      <c r="A887" s="3">
        <v>886</v>
      </c>
      <c r="B887" s="3">
        <v>3202</v>
      </c>
      <c r="C887" s="197" t="s">
        <v>1332</v>
      </c>
      <c r="D887" s="205" t="s">
        <v>39</v>
      </c>
      <c r="E887" s="3" t="s">
        <v>1333</v>
      </c>
      <c r="F887" s="578">
        <v>10896100.869999999</v>
      </c>
      <c r="G887" s="60" t="s">
        <v>1293</v>
      </c>
      <c r="H887" s="286" t="s">
        <v>858</v>
      </c>
      <c r="I887" s="211">
        <v>324</v>
      </c>
    </row>
    <row r="888" spans="1:9" ht="44.25" hidden="1" customHeight="1" x14ac:dyDescent="0.2">
      <c r="A888" s="3">
        <v>887</v>
      </c>
      <c r="B888" s="3">
        <v>3202</v>
      </c>
      <c r="C888" s="197" t="s">
        <v>1335</v>
      </c>
      <c r="D888" s="179" t="s">
        <v>39</v>
      </c>
      <c r="E888" s="3" t="s">
        <v>1336</v>
      </c>
      <c r="F888" s="578">
        <v>1997840</v>
      </c>
      <c r="G888" s="211" t="s">
        <v>911</v>
      </c>
      <c r="H888" s="286" t="s">
        <v>858</v>
      </c>
      <c r="I888" s="211">
        <v>329</v>
      </c>
    </row>
    <row r="889" spans="1:9" ht="44.25" hidden="1" customHeight="1" x14ac:dyDescent="0.2">
      <c r="A889" s="3">
        <v>888</v>
      </c>
      <c r="B889" s="3">
        <v>3202</v>
      </c>
      <c r="C889" s="172" t="s">
        <v>1337</v>
      </c>
      <c r="D889" s="205" t="s">
        <v>39</v>
      </c>
      <c r="E889" s="3" t="s">
        <v>1338</v>
      </c>
      <c r="F889" s="578">
        <v>347356.35000000003</v>
      </c>
      <c r="G889" s="211" t="s">
        <v>911</v>
      </c>
      <c r="H889" s="286" t="s">
        <v>858</v>
      </c>
      <c r="I889" s="211">
        <v>329</v>
      </c>
    </row>
    <row r="890" spans="1:9" ht="63.75" hidden="1" customHeight="1" x14ac:dyDescent="0.2">
      <c r="A890" s="3">
        <v>889</v>
      </c>
      <c r="B890" s="3">
        <v>3202</v>
      </c>
      <c r="C890" s="172" t="s">
        <v>1339</v>
      </c>
      <c r="D890" s="179" t="s">
        <v>39</v>
      </c>
      <c r="E890" s="3" t="s">
        <v>1338</v>
      </c>
      <c r="F890" s="578">
        <v>2442410.25</v>
      </c>
      <c r="G890" s="211" t="s">
        <v>911</v>
      </c>
      <c r="H890" s="286" t="s">
        <v>858</v>
      </c>
      <c r="I890" s="211">
        <v>329</v>
      </c>
    </row>
    <row r="891" spans="1:9" ht="44.25" hidden="1" customHeight="1" x14ac:dyDescent="0.2">
      <c r="A891" s="3">
        <v>890</v>
      </c>
      <c r="B891" s="3">
        <v>3202</v>
      </c>
      <c r="C891" s="172" t="s">
        <v>1340</v>
      </c>
      <c r="D891" s="205" t="s">
        <v>39</v>
      </c>
      <c r="E891" s="3" t="s">
        <v>1341</v>
      </c>
      <c r="F891" s="578">
        <v>1280587.077</v>
      </c>
      <c r="G891" s="211" t="s">
        <v>911</v>
      </c>
      <c r="H891" s="286" t="s">
        <v>858</v>
      </c>
      <c r="I891" s="211">
        <v>329</v>
      </c>
    </row>
    <row r="892" spans="1:9" ht="44.25" hidden="1" customHeight="1" x14ac:dyDescent="0.2">
      <c r="A892" s="3">
        <v>891</v>
      </c>
      <c r="B892" s="3">
        <v>3202</v>
      </c>
      <c r="C892" s="172" t="s">
        <v>1342</v>
      </c>
      <c r="D892" s="179" t="s">
        <v>39</v>
      </c>
      <c r="E892" s="3" t="s">
        <v>1343</v>
      </c>
      <c r="F892" s="578">
        <v>641303.25</v>
      </c>
      <c r="G892" s="211" t="s">
        <v>911</v>
      </c>
      <c r="H892" s="286" t="s">
        <v>858</v>
      </c>
      <c r="I892" s="211">
        <v>329</v>
      </c>
    </row>
    <row r="893" spans="1:9" ht="44.25" hidden="1" customHeight="1" x14ac:dyDescent="0.2">
      <c r="A893" s="3">
        <v>892</v>
      </c>
      <c r="B893" s="3">
        <v>3202</v>
      </c>
      <c r="C893" s="172" t="s">
        <v>1344</v>
      </c>
      <c r="D893" s="205" t="s">
        <v>39</v>
      </c>
      <c r="E893" s="3" t="s">
        <v>1345</v>
      </c>
      <c r="F893" s="578">
        <v>623760</v>
      </c>
      <c r="G893" s="211" t="s">
        <v>911</v>
      </c>
      <c r="H893" s="286" t="s">
        <v>858</v>
      </c>
      <c r="I893" s="211">
        <v>329</v>
      </c>
    </row>
    <row r="894" spans="1:9" ht="44.25" hidden="1" customHeight="1" x14ac:dyDescent="0.2">
      <c r="A894" s="3">
        <v>893</v>
      </c>
      <c r="B894" s="3">
        <v>3202</v>
      </c>
      <c r="C894" s="197" t="s">
        <v>1346</v>
      </c>
      <c r="D894" s="179" t="s">
        <v>39</v>
      </c>
      <c r="E894" s="3" t="s">
        <v>1347</v>
      </c>
      <c r="F894" s="578">
        <v>583018.33589999995</v>
      </c>
      <c r="G894" s="211" t="s">
        <v>911</v>
      </c>
      <c r="H894" s="286" t="s">
        <v>858</v>
      </c>
      <c r="I894" s="211">
        <v>329</v>
      </c>
    </row>
    <row r="895" spans="1:9" ht="44.25" hidden="1" customHeight="1" x14ac:dyDescent="0.2">
      <c r="A895" s="3">
        <v>894</v>
      </c>
      <c r="B895" s="3">
        <v>3202</v>
      </c>
      <c r="C895" s="197" t="s">
        <v>1348</v>
      </c>
      <c r="D895" s="205" t="s">
        <v>39</v>
      </c>
      <c r="E895" s="3" t="s">
        <v>1349</v>
      </c>
      <c r="F895" s="578">
        <v>577500</v>
      </c>
      <c r="G895" s="211" t="s">
        <v>911</v>
      </c>
      <c r="H895" s="286" t="s">
        <v>858</v>
      </c>
      <c r="I895" s="211">
        <v>329</v>
      </c>
    </row>
    <row r="896" spans="1:9" ht="44.25" hidden="1" customHeight="1" x14ac:dyDescent="0.2">
      <c r="A896" s="3">
        <v>895</v>
      </c>
      <c r="B896" s="3">
        <v>3202</v>
      </c>
      <c r="C896" s="197" t="s">
        <v>1350</v>
      </c>
      <c r="D896" s="179" t="s">
        <v>39</v>
      </c>
      <c r="E896" s="3" t="s">
        <v>1351</v>
      </c>
      <c r="F896" s="578">
        <v>294000</v>
      </c>
      <c r="G896" s="211" t="s">
        <v>911</v>
      </c>
      <c r="H896" s="286" t="s">
        <v>858</v>
      </c>
      <c r="I896" s="211">
        <v>329</v>
      </c>
    </row>
    <row r="897" spans="1:9" ht="44.25" hidden="1" customHeight="1" x14ac:dyDescent="0.2">
      <c r="A897" s="3">
        <v>896</v>
      </c>
      <c r="B897" s="3">
        <v>3202</v>
      </c>
      <c r="C897" s="197" t="s">
        <v>1352</v>
      </c>
      <c r="D897" s="205" t="s">
        <v>39</v>
      </c>
      <c r="E897" s="3" t="s">
        <v>1353</v>
      </c>
      <c r="F897" s="578">
        <v>261979.19999999998</v>
      </c>
      <c r="G897" s="211" t="s">
        <v>911</v>
      </c>
      <c r="H897" s="286" t="s">
        <v>858</v>
      </c>
      <c r="I897" s="211">
        <v>329</v>
      </c>
    </row>
    <row r="898" spans="1:9" ht="44.25" hidden="1" customHeight="1" x14ac:dyDescent="0.2">
      <c r="A898" s="3">
        <v>897</v>
      </c>
      <c r="B898" s="3">
        <v>3202</v>
      </c>
      <c r="C898" s="197" t="s">
        <v>1354</v>
      </c>
      <c r="D898" s="179" t="s">
        <v>39</v>
      </c>
      <c r="E898" s="3" t="s">
        <v>1355</v>
      </c>
      <c r="F898" s="578">
        <v>111895.05888</v>
      </c>
      <c r="G898" s="211" t="s">
        <v>911</v>
      </c>
      <c r="H898" s="286" t="s">
        <v>858</v>
      </c>
      <c r="I898" s="211">
        <v>329</v>
      </c>
    </row>
    <row r="899" spans="1:9" ht="44.25" hidden="1" customHeight="1" x14ac:dyDescent="0.2">
      <c r="A899" s="3">
        <v>898</v>
      </c>
      <c r="B899" s="3">
        <v>3202</v>
      </c>
      <c r="C899" s="197" t="s">
        <v>1356</v>
      </c>
      <c r="D899" s="205" t="s">
        <v>39</v>
      </c>
      <c r="E899" s="3" t="s">
        <v>1357</v>
      </c>
      <c r="F899" s="578">
        <v>179331</v>
      </c>
      <c r="G899" s="211" t="s">
        <v>911</v>
      </c>
      <c r="H899" s="286" t="s">
        <v>858</v>
      </c>
      <c r="I899" s="211">
        <v>329</v>
      </c>
    </row>
    <row r="900" spans="1:9" ht="44.25" hidden="1" customHeight="1" x14ac:dyDescent="0.2">
      <c r="A900" s="3">
        <v>899</v>
      </c>
      <c r="B900" s="3">
        <v>3202</v>
      </c>
      <c r="C900" s="197" t="s">
        <v>1359</v>
      </c>
      <c r="D900" s="179" t="s">
        <v>39</v>
      </c>
      <c r="E900" s="3" t="s">
        <v>1360</v>
      </c>
      <c r="F900" s="578">
        <v>179331</v>
      </c>
      <c r="G900" s="211" t="s">
        <v>911</v>
      </c>
      <c r="H900" s="286" t="s">
        <v>858</v>
      </c>
      <c r="I900" s="211">
        <v>329</v>
      </c>
    </row>
    <row r="901" spans="1:9" ht="44.25" hidden="1" customHeight="1" x14ac:dyDescent="0.2">
      <c r="A901" s="3">
        <v>900</v>
      </c>
      <c r="B901" s="3">
        <v>3202</v>
      </c>
      <c r="C901" s="197" t="s">
        <v>1361</v>
      </c>
      <c r="D901" s="205" t="s">
        <v>39</v>
      </c>
      <c r="E901" s="3" t="s">
        <v>1362</v>
      </c>
      <c r="F901" s="578">
        <v>849189.9</v>
      </c>
      <c r="G901" s="211" t="s">
        <v>911</v>
      </c>
      <c r="H901" s="286" t="s">
        <v>858</v>
      </c>
      <c r="I901" s="211">
        <v>329</v>
      </c>
    </row>
    <row r="902" spans="1:9" ht="44.25" hidden="1" customHeight="1" x14ac:dyDescent="0.2">
      <c r="A902" s="3">
        <v>901</v>
      </c>
      <c r="B902" s="3">
        <v>3202</v>
      </c>
      <c r="C902" s="197" t="s">
        <v>1363</v>
      </c>
      <c r="D902" s="179" t="s">
        <v>39</v>
      </c>
      <c r="E902" s="3" t="s">
        <v>1364</v>
      </c>
      <c r="F902" s="578">
        <v>748005.19499999995</v>
      </c>
      <c r="G902" s="211" t="s">
        <v>911</v>
      </c>
      <c r="H902" s="286" t="s">
        <v>858</v>
      </c>
      <c r="I902" s="211">
        <v>329</v>
      </c>
    </row>
    <row r="903" spans="1:9" ht="44.25" hidden="1" customHeight="1" x14ac:dyDescent="0.2">
      <c r="A903" s="3">
        <v>902</v>
      </c>
      <c r="B903" s="3">
        <v>3202</v>
      </c>
      <c r="C903" s="197" t="s">
        <v>1365</v>
      </c>
      <c r="D903" s="205" t="s">
        <v>39</v>
      </c>
      <c r="E903" s="3" t="s">
        <v>1366</v>
      </c>
      <c r="F903" s="578">
        <v>996612.54</v>
      </c>
      <c r="G903" s="211" t="s">
        <v>911</v>
      </c>
      <c r="H903" s="286" t="s">
        <v>858</v>
      </c>
      <c r="I903" s="211">
        <v>329</v>
      </c>
    </row>
    <row r="904" spans="1:9" ht="44.25" hidden="1" customHeight="1" x14ac:dyDescent="0.2">
      <c r="A904" s="3">
        <v>903</v>
      </c>
      <c r="B904" s="3">
        <v>3202</v>
      </c>
      <c r="C904" s="197" t="s">
        <v>1367</v>
      </c>
      <c r="D904" s="179" t="s">
        <v>39</v>
      </c>
      <c r="E904" s="3" t="s">
        <v>1368</v>
      </c>
      <c r="F904" s="578">
        <v>598809.60000000009</v>
      </c>
      <c r="G904" s="211" t="s">
        <v>911</v>
      </c>
      <c r="H904" s="286" t="s">
        <v>858</v>
      </c>
      <c r="I904" s="211">
        <v>329</v>
      </c>
    </row>
    <row r="905" spans="1:9" ht="44.25" hidden="1" customHeight="1" x14ac:dyDescent="0.2">
      <c r="A905" s="3">
        <v>904</v>
      </c>
      <c r="B905" s="3">
        <v>3202</v>
      </c>
      <c r="C905" s="197" t="s">
        <v>1369</v>
      </c>
      <c r="D905" s="205" t="s">
        <v>39</v>
      </c>
      <c r="E905" s="3" t="s">
        <v>1370</v>
      </c>
      <c r="F905" s="578">
        <v>1196059.8</v>
      </c>
      <c r="G905" s="211" t="s">
        <v>911</v>
      </c>
      <c r="H905" s="286" t="s">
        <v>858</v>
      </c>
      <c r="I905" s="211">
        <v>329</v>
      </c>
    </row>
    <row r="906" spans="1:9" ht="44.25" hidden="1" customHeight="1" x14ac:dyDescent="0.2">
      <c r="A906" s="3">
        <v>905</v>
      </c>
      <c r="B906" s="3">
        <v>3202</v>
      </c>
      <c r="C906" s="197" t="s">
        <v>1371</v>
      </c>
      <c r="D906" s="179" t="s">
        <v>39</v>
      </c>
      <c r="E906" s="3" t="s">
        <v>1372</v>
      </c>
      <c r="F906" s="578">
        <v>59096.74</v>
      </c>
      <c r="G906" s="211" t="s">
        <v>911</v>
      </c>
      <c r="H906" s="286" t="s">
        <v>858</v>
      </c>
      <c r="I906" s="211">
        <v>329</v>
      </c>
    </row>
    <row r="907" spans="1:9" ht="44.25" hidden="1" customHeight="1" x14ac:dyDescent="0.2">
      <c r="A907" s="3">
        <v>906</v>
      </c>
      <c r="B907" s="3">
        <v>3202</v>
      </c>
      <c r="C907" s="197" t="s">
        <v>1373</v>
      </c>
      <c r="D907" s="205" t="s">
        <v>39</v>
      </c>
      <c r="E907" s="3" t="s">
        <v>1374</v>
      </c>
      <c r="F907" s="578">
        <v>717324</v>
      </c>
      <c r="G907" s="211" t="s">
        <v>911</v>
      </c>
      <c r="H907" s="286" t="s">
        <v>858</v>
      </c>
      <c r="I907" s="211">
        <v>329</v>
      </c>
    </row>
    <row r="908" spans="1:9" ht="44.25" hidden="1" customHeight="1" x14ac:dyDescent="0.2">
      <c r="A908" s="3">
        <v>907</v>
      </c>
      <c r="B908" s="3">
        <v>3202</v>
      </c>
      <c r="C908" s="197" t="s">
        <v>1375</v>
      </c>
      <c r="D908" s="179" t="s">
        <v>39</v>
      </c>
      <c r="E908" s="3" t="s">
        <v>1376</v>
      </c>
      <c r="F908" s="578">
        <v>2105190</v>
      </c>
      <c r="G908" s="211" t="s">
        <v>911</v>
      </c>
      <c r="H908" s="286" t="s">
        <v>858</v>
      </c>
      <c r="I908" s="211">
        <v>329</v>
      </c>
    </row>
    <row r="909" spans="1:9" ht="44.25" hidden="1" customHeight="1" x14ac:dyDescent="0.2">
      <c r="A909" s="3">
        <v>908</v>
      </c>
      <c r="B909" s="3">
        <v>3202</v>
      </c>
      <c r="C909" s="197" t="s">
        <v>1377</v>
      </c>
      <c r="D909" s="205" t="s">
        <v>39</v>
      </c>
      <c r="E909" s="3" t="s">
        <v>1378</v>
      </c>
      <c r="F909" s="578">
        <v>1703644.5</v>
      </c>
      <c r="G909" s="211" t="s">
        <v>911</v>
      </c>
      <c r="H909" s="286" t="s">
        <v>858</v>
      </c>
      <c r="I909" s="211">
        <v>329</v>
      </c>
    </row>
    <row r="910" spans="1:9" ht="44.25" hidden="1" customHeight="1" x14ac:dyDescent="0.2">
      <c r="A910" s="3">
        <v>909</v>
      </c>
      <c r="B910" s="3">
        <v>3202</v>
      </c>
      <c r="C910" s="197" t="s">
        <v>1379</v>
      </c>
      <c r="D910" s="179" t="s">
        <v>39</v>
      </c>
      <c r="E910" s="3" t="s">
        <v>1380</v>
      </c>
      <c r="F910" s="578">
        <v>1795469.7689999999</v>
      </c>
      <c r="G910" s="211" t="s">
        <v>911</v>
      </c>
      <c r="H910" s="286" t="s">
        <v>858</v>
      </c>
      <c r="I910" s="211">
        <v>329</v>
      </c>
    </row>
    <row r="911" spans="1:9" ht="44.25" hidden="1" customHeight="1" x14ac:dyDescent="0.2">
      <c r="A911" s="3">
        <v>910</v>
      </c>
      <c r="B911" s="3">
        <v>3202</v>
      </c>
      <c r="C911" s="197" t="s">
        <v>1382</v>
      </c>
      <c r="D911" s="205" t="s">
        <v>39</v>
      </c>
      <c r="E911" s="3" t="s">
        <v>1383</v>
      </c>
      <c r="F911" s="578">
        <v>1527760</v>
      </c>
      <c r="G911" s="211" t="s">
        <v>911</v>
      </c>
      <c r="H911" s="286" t="s">
        <v>858</v>
      </c>
      <c r="I911" s="211">
        <v>329</v>
      </c>
    </row>
    <row r="912" spans="1:9" ht="44.25" hidden="1" customHeight="1" x14ac:dyDescent="0.2">
      <c r="A912" s="3">
        <v>911</v>
      </c>
      <c r="B912" s="3">
        <v>3202</v>
      </c>
      <c r="C912" s="213" t="s">
        <v>1384</v>
      </c>
      <c r="D912" s="179" t="s">
        <v>39</v>
      </c>
      <c r="E912" s="194">
        <v>20111707</v>
      </c>
      <c r="F912" s="578">
        <v>297780.8</v>
      </c>
      <c r="G912" s="211" t="s">
        <v>911</v>
      </c>
      <c r="H912" s="286" t="s">
        <v>858</v>
      </c>
      <c r="I912" s="211">
        <v>329</v>
      </c>
    </row>
    <row r="913" spans="1:9" ht="44.25" hidden="1" customHeight="1" x14ac:dyDescent="0.2">
      <c r="A913" s="3">
        <v>912</v>
      </c>
      <c r="B913" s="3">
        <v>3202</v>
      </c>
      <c r="C913" s="215" t="s">
        <v>1385</v>
      </c>
      <c r="D913" s="205" t="s">
        <v>39</v>
      </c>
      <c r="E913" s="194">
        <v>46182105</v>
      </c>
      <c r="F913" s="578">
        <v>297780.8</v>
      </c>
      <c r="G913" s="211" t="s">
        <v>911</v>
      </c>
      <c r="H913" s="286" t="s">
        <v>858</v>
      </c>
      <c r="I913" s="211">
        <v>329</v>
      </c>
    </row>
    <row r="914" spans="1:9" ht="44.25" hidden="1" customHeight="1" x14ac:dyDescent="0.2">
      <c r="A914" s="3">
        <v>913</v>
      </c>
      <c r="B914" s="3">
        <v>3202</v>
      </c>
      <c r="C914" s="215" t="s">
        <v>1386</v>
      </c>
      <c r="D914" s="179" t="s">
        <v>39</v>
      </c>
      <c r="E914" s="194">
        <v>27112106</v>
      </c>
      <c r="F914" s="578">
        <v>297780.8</v>
      </c>
      <c r="G914" s="211" t="s">
        <v>911</v>
      </c>
      <c r="H914" s="286" t="s">
        <v>858</v>
      </c>
      <c r="I914" s="211">
        <v>329</v>
      </c>
    </row>
    <row r="915" spans="1:9" ht="44.25" hidden="1" customHeight="1" x14ac:dyDescent="0.2">
      <c r="A915" s="3">
        <v>914</v>
      </c>
      <c r="B915" s="3">
        <v>3202</v>
      </c>
      <c r="C915" s="215" t="s">
        <v>1387</v>
      </c>
      <c r="D915" s="205" t="s">
        <v>39</v>
      </c>
      <c r="E915" s="194">
        <v>46182306</v>
      </c>
      <c r="F915" s="578">
        <v>297780.8</v>
      </c>
      <c r="G915" s="211" t="s">
        <v>911</v>
      </c>
      <c r="H915" s="286" t="s">
        <v>858</v>
      </c>
      <c r="I915" s="211">
        <v>329</v>
      </c>
    </row>
    <row r="916" spans="1:9" ht="44.25" hidden="1" customHeight="1" x14ac:dyDescent="0.2">
      <c r="A916" s="3">
        <v>915</v>
      </c>
      <c r="B916" s="3">
        <v>3202</v>
      </c>
      <c r="C916" s="215" t="s">
        <v>1388</v>
      </c>
      <c r="D916" s="179" t="s">
        <v>39</v>
      </c>
      <c r="E916" s="194">
        <v>27112008</v>
      </c>
      <c r="F916" s="578">
        <v>297780.8</v>
      </c>
      <c r="G916" s="211" t="s">
        <v>911</v>
      </c>
      <c r="H916" s="286" t="s">
        <v>858</v>
      </c>
      <c r="I916" s="211">
        <v>329</v>
      </c>
    </row>
    <row r="917" spans="1:9" ht="44.25" hidden="1" customHeight="1" x14ac:dyDescent="0.2">
      <c r="A917" s="3">
        <v>916</v>
      </c>
      <c r="B917" s="3">
        <v>3202</v>
      </c>
      <c r="C917" s="215" t="s">
        <v>1389</v>
      </c>
      <c r="D917" s="205" t="s">
        <v>39</v>
      </c>
      <c r="E917" s="194">
        <v>53121602</v>
      </c>
      <c r="F917" s="578">
        <v>297780.8</v>
      </c>
      <c r="G917" s="211" t="s">
        <v>911</v>
      </c>
      <c r="H917" s="286" t="s">
        <v>858</v>
      </c>
      <c r="I917" s="211">
        <v>329</v>
      </c>
    </row>
    <row r="918" spans="1:9" ht="44.25" hidden="1" customHeight="1" x14ac:dyDescent="0.2">
      <c r="A918" s="3">
        <v>917</v>
      </c>
      <c r="B918" s="3">
        <v>3202</v>
      </c>
      <c r="C918" s="215" t="s">
        <v>1390</v>
      </c>
      <c r="D918" s="179" t="s">
        <v>39</v>
      </c>
      <c r="E918" s="194">
        <v>27112813</v>
      </c>
      <c r="F918" s="578">
        <v>297780.8</v>
      </c>
      <c r="G918" s="211" t="s">
        <v>911</v>
      </c>
      <c r="H918" s="286" t="s">
        <v>858</v>
      </c>
      <c r="I918" s="211">
        <v>329</v>
      </c>
    </row>
    <row r="919" spans="1:9" ht="44.25" hidden="1" customHeight="1" x14ac:dyDescent="0.2">
      <c r="A919" s="3">
        <v>918</v>
      </c>
      <c r="B919" s="3">
        <v>3202</v>
      </c>
      <c r="C919" s="215" t="s">
        <v>1391</v>
      </c>
      <c r="D919" s="205" t="s">
        <v>39</v>
      </c>
      <c r="E919" s="3">
        <v>24112401</v>
      </c>
      <c r="F919" s="578">
        <v>297780.8</v>
      </c>
      <c r="G919" s="211" t="s">
        <v>911</v>
      </c>
      <c r="H919" s="286" t="s">
        <v>858</v>
      </c>
      <c r="I919" s="211">
        <v>329</v>
      </c>
    </row>
    <row r="920" spans="1:9" ht="44.25" hidden="1" customHeight="1" x14ac:dyDescent="0.2">
      <c r="A920" s="3">
        <v>919</v>
      </c>
      <c r="B920" s="3">
        <v>3202</v>
      </c>
      <c r="C920" s="215" t="s">
        <v>1392</v>
      </c>
      <c r="D920" s="179" t="s">
        <v>39</v>
      </c>
      <c r="E920" s="194">
        <v>25172699</v>
      </c>
      <c r="F920" s="578">
        <v>297780.8</v>
      </c>
      <c r="G920" s="211" t="s">
        <v>911</v>
      </c>
      <c r="H920" s="286" t="s">
        <v>858</v>
      </c>
      <c r="I920" s="211">
        <v>329</v>
      </c>
    </row>
    <row r="921" spans="1:9" ht="44.25" hidden="1" customHeight="1" x14ac:dyDescent="0.2">
      <c r="A921" s="3">
        <v>920</v>
      </c>
      <c r="B921" s="3">
        <v>3202</v>
      </c>
      <c r="C921" s="215" t="s">
        <v>1393</v>
      </c>
      <c r="D921" s="205" t="s">
        <v>39</v>
      </c>
      <c r="E921" s="194">
        <v>41111643</v>
      </c>
      <c r="F921" s="578">
        <v>297780.8</v>
      </c>
      <c r="G921" s="211" t="s">
        <v>911</v>
      </c>
      <c r="H921" s="286" t="s">
        <v>858</v>
      </c>
      <c r="I921" s="211">
        <v>329</v>
      </c>
    </row>
    <row r="922" spans="1:9" ht="44.25" hidden="1" customHeight="1" x14ac:dyDescent="0.2">
      <c r="A922" s="3">
        <v>921</v>
      </c>
      <c r="B922" s="3">
        <v>3202</v>
      </c>
      <c r="C922" s="215" t="s">
        <v>1394</v>
      </c>
      <c r="D922" s="179" t="s">
        <v>39</v>
      </c>
      <c r="E922" s="194">
        <v>24101507</v>
      </c>
      <c r="F922" s="578">
        <v>297780.8</v>
      </c>
      <c r="G922" s="211" t="s">
        <v>911</v>
      </c>
      <c r="H922" s="286" t="s">
        <v>858</v>
      </c>
      <c r="I922" s="211">
        <v>329</v>
      </c>
    </row>
    <row r="923" spans="1:9" ht="44.25" hidden="1" customHeight="1" x14ac:dyDescent="0.2">
      <c r="A923" s="3">
        <v>922</v>
      </c>
      <c r="B923" s="3">
        <v>3202</v>
      </c>
      <c r="C923" s="215" t="s">
        <v>1395</v>
      </c>
      <c r="D923" s="205" t="s">
        <v>39</v>
      </c>
      <c r="E923" s="194">
        <v>46181704</v>
      </c>
      <c r="F923" s="578">
        <v>297780.8</v>
      </c>
      <c r="G923" s="211" t="s">
        <v>911</v>
      </c>
      <c r="H923" s="286" t="s">
        <v>858</v>
      </c>
      <c r="I923" s="211">
        <v>329</v>
      </c>
    </row>
    <row r="924" spans="1:9" ht="44.25" hidden="1" customHeight="1" x14ac:dyDescent="0.2">
      <c r="A924" s="3">
        <v>923</v>
      </c>
      <c r="B924" s="3">
        <v>3202</v>
      </c>
      <c r="C924" s="215" t="s">
        <v>1396</v>
      </c>
      <c r="D924" s="179" t="s">
        <v>39</v>
      </c>
      <c r="E924" s="194">
        <v>46181705</v>
      </c>
      <c r="F924" s="578">
        <v>297780.8</v>
      </c>
      <c r="G924" s="211" t="s">
        <v>911</v>
      </c>
      <c r="H924" s="286" t="s">
        <v>858</v>
      </c>
      <c r="I924" s="211">
        <v>329</v>
      </c>
    </row>
    <row r="925" spans="1:9" ht="44.25" hidden="1" customHeight="1" x14ac:dyDescent="0.2">
      <c r="A925" s="3">
        <v>924</v>
      </c>
      <c r="B925" s="3">
        <v>3202</v>
      </c>
      <c r="C925" s="215" t="s">
        <v>1397</v>
      </c>
      <c r="D925" s="205" t="s">
        <v>39</v>
      </c>
      <c r="E925" s="194">
        <v>23271603</v>
      </c>
      <c r="F925" s="578">
        <v>297780.8</v>
      </c>
      <c r="G925" s="211" t="s">
        <v>911</v>
      </c>
      <c r="H925" s="286" t="s">
        <v>858</v>
      </c>
      <c r="I925" s="211">
        <v>329</v>
      </c>
    </row>
    <row r="926" spans="1:9" ht="44.25" hidden="1" customHeight="1" x14ac:dyDescent="0.2">
      <c r="A926" s="3">
        <v>925</v>
      </c>
      <c r="B926" s="3">
        <v>3202</v>
      </c>
      <c r="C926" s="215" t="s">
        <v>1398</v>
      </c>
      <c r="D926" s="179" t="s">
        <v>39</v>
      </c>
      <c r="E926" s="194">
        <v>27111514</v>
      </c>
      <c r="F926" s="578">
        <v>297780.8</v>
      </c>
      <c r="G926" s="211" t="s">
        <v>911</v>
      </c>
      <c r="H926" s="286" t="s">
        <v>858</v>
      </c>
      <c r="I926" s="211">
        <v>329</v>
      </c>
    </row>
    <row r="927" spans="1:9" ht="44.25" hidden="1" customHeight="1" x14ac:dyDescent="0.2">
      <c r="A927" s="3">
        <v>926</v>
      </c>
      <c r="B927" s="3">
        <v>3202</v>
      </c>
      <c r="C927" s="215" t="s">
        <v>1399</v>
      </c>
      <c r="D927" s="205" t="s">
        <v>39</v>
      </c>
      <c r="E927" s="194">
        <v>27111999</v>
      </c>
      <c r="F927" s="578">
        <v>297780.8</v>
      </c>
      <c r="G927" s="211" t="s">
        <v>911</v>
      </c>
      <c r="H927" s="286" t="s">
        <v>858</v>
      </c>
      <c r="I927" s="211">
        <v>329</v>
      </c>
    </row>
    <row r="928" spans="1:9" ht="44.25" hidden="1" customHeight="1" x14ac:dyDescent="0.2">
      <c r="A928" s="3">
        <v>927</v>
      </c>
      <c r="B928" s="3">
        <v>3202</v>
      </c>
      <c r="C928" s="215" t="s">
        <v>1400</v>
      </c>
      <c r="D928" s="179" t="s">
        <v>39</v>
      </c>
      <c r="E928" s="194">
        <v>27111801</v>
      </c>
      <c r="F928" s="578">
        <v>297780.8</v>
      </c>
      <c r="G928" s="211" t="s">
        <v>911</v>
      </c>
      <c r="H928" s="286" t="s">
        <v>858</v>
      </c>
      <c r="I928" s="211">
        <v>329</v>
      </c>
    </row>
    <row r="929" spans="1:9" ht="44.25" hidden="1" customHeight="1" x14ac:dyDescent="0.2">
      <c r="A929" s="3">
        <v>928</v>
      </c>
      <c r="B929" s="3">
        <v>3202</v>
      </c>
      <c r="C929" s="215" t="s">
        <v>1401</v>
      </c>
      <c r="D929" s="205" t="s">
        <v>39</v>
      </c>
      <c r="E929" s="194">
        <v>52141504</v>
      </c>
      <c r="F929" s="578">
        <v>297780.8</v>
      </c>
      <c r="G929" s="211" t="s">
        <v>911</v>
      </c>
      <c r="H929" s="286" t="s">
        <v>858</v>
      </c>
      <c r="I929" s="211">
        <v>329</v>
      </c>
    </row>
    <row r="930" spans="1:9" ht="44.25" hidden="1" customHeight="1" x14ac:dyDescent="0.2">
      <c r="A930" s="3">
        <v>929</v>
      </c>
      <c r="B930" s="3">
        <v>3202</v>
      </c>
      <c r="C930" s="215" t="s">
        <v>1402</v>
      </c>
      <c r="D930" s="179" t="s">
        <v>39</v>
      </c>
      <c r="E930" s="194">
        <v>23153025</v>
      </c>
      <c r="F930" s="578">
        <v>297780.8</v>
      </c>
      <c r="G930" s="211" t="s">
        <v>911</v>
      </c>
      <c r="H930" s="286" t="s">
        <v>858</v>
      </c>
      <c r="I930" s="211">
        <v>329</v>
      </c>
    </row>
    <row r="931" spans="1:9" ht="44.25" hidden="1" customHeight="1" x14ac:dyDescent="0.2">
      <c r="A931" s="3">
        <v>930</v>
      </c>
      <c r="B931" s="3">
        <v>3202</v>
      </c>
      <c r="C931" s="215" t="s">
        <v>1403</v>
      </c>
      <c r="D931" s="205" t="s">
        <v>39</v>
      </c>
      <c r="E931" s="59">
        <v>23153025</v>
      </c>
      <c r="F931" s="578">
        <v>297780.8</v>
      </c>
      <c r="G931" s="211" t="s">
        <v>911</v>
      </c>
      <c r="H931" s="286" t="s">
        <v>858</v>
      </c>
      <c r="I931" s="211">
        <v>329</v>
      </c>
    </row>
    <row r="932" spans="1:9" ht="44.25" hidden="1" customHeight="1" x14ac:dyDescent="0.2">
      <c r="A932" s="3">
        <v>931</v>
      </c>
      <c r="B932" s="3">
        <v>3202</v>
      </c>
      <c r="C932" s="215" t="s">
        <v>1404</v>
      </c>
      <c r="D932" s="179" t="s">
        <v>39</v>
      </c>
      <c r="E932" s="59">
        <v>24112204</v>
      </c>
      <c r="F932" s="578">
        <v>297780.8</v>
      </c>
      <c r="G932" s="211" t="s">
        <v>911</v>
      </c>
      <c r="H932" s="286" t="s">
        <v>858</v>
      </c>
      <c r="I932" s="211">
        <v>329</v>
      </c>
    </row>
    <row r="933" spans="1:9" ht="44.25" hidden="1" customHeight="1" x14ac:dyDescent="0.2">
      <c r="A933" s="3">
        <v>932</v>
      </c>
      <c r="B933" s="3">
        <v>3202</v>
      </c>
      <c r="C933" s="215" t="s">
        <v>1405</v>
      </c>
      <c r="D933" s="205" t="s">
        <v>39</v>
      </c>
      <c r="E933" s="194">
        <v>27111501</v>
      </c>
      <c r="F933" s="578">
        <v>297780.8</v>
      </c>
      <c r="G933" s="211" t="s">
        <v>911</v>
      </c>
      <c r="H933" s="286" t="s">
        <v>858</v>
      </c>
      <c r="I933" s="211">
        <v>329</v>
      </c>
    </row>
    <row r="934" spans="1:9" ht="44.25" hidden="1" customHeight="1" x14ac:dyDescent="0.2">
      <c r="A934" s="3">
        <v>933</v>
      </c>
      <c r="B934" s="3">
        <v>3202</v>
      </c>
      <c r="C934" s="215" t="s">
        <v>1406</v>
      </c>
      <c r="D934" s="179" t="s">
        <v>39</v>
      </c>
      <c r="E934" s="194">
        <v>46182314</v>
      </c>
      <c r="F934" s="578">
        <v>297780.8</v>
      </c>
      <c r="G934" s="211" t="s">
        <v>911</v>
      </c>
      <c r="H934" s="286" t="s">
        <v>858</v>
      </c>
      <c r="I934" s="211">
        <v>329</v>
      </c>
    </row>
    <row r="935" spans="1:9" ht="44.25" hidden="1" customHeight="1" x14ac:dyDescent="0.2">
      <c r="A935" s="3">
        <v>934</v>
      </c>
      <c r="B935" s="3">
        <v>3202</v>
      </c>
      <c r="C935" s="215" t="s">
        <v>1407</v>
      </c>
      <c r="D935" s="205" t="s">
        <v>39</v>
      </c>
      <c r="E935" s="194">
        <v>27112820</v>
      </c>
      <c r="F935" s="578">
        <v>297780.8</v>
      </c>
      <c r="G935" s="211" t="s">
        <v>911</v>
      </c>
      <c r="H935" s="286" t="s">
        <v>858</v>
      </c>
      <c r="I935" s="211">
        <v>329</v>
      </c>
    </row>
    <row r="936" spans="1:9" ht="44.25" hidden="1" customHeight="1" x14ac:dyDescent="0.2">
      <c r="A936" s="3">
        <v>935</v>
      </c>
      <c r="B936" s="3">
        <v>3202</v>
      </c>
      <c r="C936" s="215" t="s">
        <v>1408</v>
      </c>
      <c r="D936" s="179" t="s">
        <v>39</v>
      </c>
      <c r="E936" s="194">
        <v>46181548</v>
      </c>
      <c r="F936" s="578">
        <v>297780.8</v>
      </c>
      <c r="G936" s="211" t="s">
        <v>911</v>
      </c>
      <c r="H936" s="286" t="s">
        <v>858</v>
      </c>
      <c r="I936" s="211">
        <v>329</v>
      </c>
    </row>
    <row r="937" spans="1:9" ht="44.25" hidden="1" customHeight="1" x14ac:dyDescent="0.2">
      <c r="A937" s="3">
        <v>936</v>
      </c>
      <c r="B937" s="3">
        <v>3202</v>
      </c>
      <c r="C937" s="215" t="s">
        <v>1409</v>
      </c>
      <c r="D937" s="205" t="s">
        <v>39</v>
      </c>
      <c r="E937" s="194">
        <v>27111701</v>
      </c>
      <c r="F937" s="578">
        <v>297780.8</v>
      </c>
      <c r="G937" s="211" t="s">
        <v>911</v>
      </c>
      <c r="H937" s="286" t="s">
        <v>858</v>
      </c>
      <c r="I937" s="211">
        <v>329</v>
      </c>
    </row>
    <row r="938" spans="1:9" ht="44.25" hidden="1" customHeight="1" x14ac:dyDescent="0.2">
      <c r="A938" s="3">
        <v>937</v>
      </c>
      <c r="B938" s="3">
        <v>3202</v>
      </c>
      <c r="C938" s="215" t="s">
        <v>1410</v>
      </c>
      <c r="D938" s="179" t="s">
        <v>39</v>
      </c>
      <c r="E938" s="194">
        <v>41114501</v>
      </c>
      <c r="F938" s="578">
        <v>297780.8</v>
      </c>
      <c r="G938" s="211" t="s">
        <v>911</v>
      </c>
      <c r="H938" s="286" t="s">
        <v>858</v>
      </c>
      <c r="I938" s="211">
        <v>329</v>
      </c>
    </row>
    <row r="939" spans="1:9" ht="44.25" hidden="1" customHeight="1" x14ac:dyDescent="0.2">
      <c r="A939" s="3">
        <v>938</v>
      </c>
      <c r="B939" s="3">
        <v>3202</v>
      </c>
      <c r="C939" s="215" t="s">
        <v>1411</v>
      </c>
      <c r="D939" s="205" t="s">
        <v>39</v>
      </c>
      <c r="E939" s="194">
        <v>23251503</v>
      </c>
      <c r="F939" s="578">
        <v>297780.8</v>
      </c>
      <c r="G939" s="211" t="s">
        <v>911</v>
      </c>
      <c r="H939" s="286" t="s">
        <v>858</v>
      </c>
      <c r="I939" s="211">
        <v>329</v>
      </c>
    </row>
    <row r="940" spans="1:9" ht="44.25" hidden="1" customHeight="1" x14ac:dyDescent="0.2">
      <c r="A940" s="3">
        <v>939</v>
      </c>
      <c r="B940" s="3">
        <v>3202</v>
      </c>
      <c r="C940" s="215" t="s">
        <v>1412</v>
      </c>
      <c r="D940" s="179" t="s">
        <v>39</v>
      </c>
      <c r="E940" s="194" t="s">
        <v>1413</v>
      </c>
      <c r="F940" s="578">
        <v>297780.8</v>
      </c>
      <c r="G940" s="211" t="s">
        <v>911</v>
      </c>
      <c r="H940" s="286" t="s">
        <v>858</v>
      </c>
      <c r="I940" s="211">
        <v>329</v>
      </c>
    </row>
    <row r="941" spans="1:9" ht="44.25" hidden="1" customHeight="1" x14ac:dyDescent="0.2">
      <c r="A941" s="3">
        <v>940</v>
      </c>
      <c r="B941" s="3">
        <v>3202</v>
      </c>
      <c r="C941" s="215" t="s">
        <v>1414</v>
      </c>
      <c r="D941" s="205" t="s">
        <v>39</v>
      </c>
      <c r="E941" s="194">
        <v>24101611</v>
      </c>
      <c r="F941" s="578">
        <v>297780.8</v>
      </c>
      <c r="G941" s="211" t="s">
        <v>911</v>
      </c>
      <c r="H941" s="286" t="s">
        <v>858</v>
      </c>
      <c r="I941" s="211">
        <v>329</v>
      </c>
    </row>
    <row r="942" spans="1:9" ht="44.25" hidden="1" customHeight="1" x14ac:dyDescent="0.2">
      <c r="A942" s="3">
        <v>941</v>
      </c>
      <c r="B942" s="3">
        <v>3202</v>
      </c>
      <c r="C942" s="215" t="s">
        <v>1415</v>
      </c>
      <c r="D942" s="179" t="s">
        <v>39</v>
      </c>
      <c r="E942" s="194">
        <v>11101502</v>
      </c>
      <c r="F942" s="578">
        <v>297780.8</v>
      </c>
      <c r="G942" s="211" t="s">
        <v>911</v>
      </c>
      <c r="H942" s="286" t="s">
        <v>858</v>
      </c>
      <c r="I942" s="211">
        <v>329</v>
      </c>
    </row>
    <row r="943" spans="1:9" ht="44.25" hidden="1" customHeight="1" x14ac:dyDescent="0.2">
      <c r="A943" s="3">
        <v>942</v>
      </c>
      <c r="B943" s="3">
        <v>3202</v>
      </c>
      <c r="C943" s="215" t="s">
        <v>1416</v>
      </c>
      <c r="D943" s="205" t="s">
        <v>39</v>
      </c>
      <c r="E943" s="194">
        <v>27111909</v>
      </c>
      <c r="F943" s="578">
        <v>297780.8</v>
      </c>
      <c r="G943" s="211" t="s">
        <v>911</v>
      </c>
      <c r="H943" s="286" t="s">
        <v>858</v>
      </c>
      <c r="I943" s="211">
        <v>329</v>
      </c>
    </row>
    <row r="944" spans="1:9" ht="44.25" hidden="1" customHeight="1" x14ac:dyDescent="0.2">
      <c r="A944" s="3">
        <v>943</v>
      </c>
      <c r="B944" s="3">
        <v>3202</v>
      </c>
      <c r="C944" s="215" t="s">
        <v>1417</v>
      </c>
      <c r="D944" s="179" t="s">
        <v>39</v>
      </c>
      <c r="E944" s="194">
        <v>46182314</v>
      </c>
      <c r="F944" s="578">
        <v>297780.8</v>
      </c>
      <c r="G944" s="211" t="s">
        <v>911</v>
      </c>
      <c r="H944" s="286" t="s">
        <v>858</v>
      </c>
      <c r="I944" s="211">
        <v>329</v>
      </c>
    </row>
    <row r="945" spans="1:9" ht="44.25" hidden="1" customHeight="1" x14ac:dyDescent="0.2">
      <c r="A945" s="3">
        <v>944</v>
      </c>
      <c r="B945" s="3">
        <v>3202</v>
      </c>
      <c r="C945" s="215" t="s">
        <v>1418</v>
      </c>
      <c r="D945" s="205" t="s">
        <v>39</v>
      </c>
      <c r="E945" s="194">
        <v>39121440</v>
      </c>
      <c r="F945" s="578">
        <v>297780.8</v>
      </c>
      <c r="G945" s="211" t="s">
        <v>911</v>
      </c>
      <c r="H945" s="286" t="s">
        <v>858</v>
      </c>
      <c r="I945" s="211">
        <v>329</v>
      </c>
    </row>
    <row r="946" spans="1:9" ht="44.25" hidden="1" customHeight="1" x14ac:dyDescent="0.2">
      <c r="A946" s="3">
        <v>945</v>
      </c>
      <c r="B946" s="3">
        <v>3202</v>
      </c>
      <c r="C946" s="215" t="s">
        <v>1419</v>
      </c>
      <c r="D946" s="179" t="s">
        <v>39</v>
      </c>
      <c r="E946" s="194">
        <v>27111712</v>
      </c>
      <c r="F946" s="578">
        <v>297780.8</v>
      </c>
      <c r="G946" s="211" t="s">
        <v>911</v>
      </c>
      <c r="H946" s="286" t="s">
        <v>858</v>
      </c>
      <c r="I946" s="211">
        <v>329</v>
      </c>
    </row>
    <row r="947" spans="1:9" ht="44.25" hidden="1" customHeight="1" x14ac:dyDescent="0.2">
      <c r="A947" s="3">
        <v>946</v>
      </c>
      <c r="B947" s="3">
        <v>3202</v>
      </c>
      <c r="C947" s="215" t="s">
        <v>1420</v>
      </c>
      <c r="D947" s="205" t="s">
        <v>39</v>
      </c>
      <c r="E947" s="194">
        <v>26111803</v>
      </c>
      <c r="F947" s="578">
        <v>297780.8</v>
      </c>
      <c r="G947" s="211" t="s">
        <v>911</v>
      </c>
      <c r="H947" s="286" t="s">
        <v>858</v>
      </c>
      <c r="I947" s="211">
        <v>329</v>
      </c>
    </row>
    <row r="948" spans="1:9" ht="44.25" hidden="1" customHeight="1" x14ac:dyDescent="0.2">
      <c r="A948" s="3">
        <v>947</v>
      </c>
      <c r="B948" s="3">
        <v>3202</v>
      </c>
      <c r="C948" s="215" t="s">
        <v>1421</v>
      </c>
      <c r="D948" s="179" t="s">
        <v>39</v>
      </c>
      <c r="E948" s="194">
        <v>46182313</v>
      </c>
      <c r="F948" s="578">
        <v>297780.8</v>
      </c>
      <c r="G948" s="211" t="s">
        <v>911</v>
      </c>
      <c r="H948" s="286" t="s">
        <v>858</v>
      </c>
      <c r="I948" s="211">
        <v>329</v>
      </c>
    </row>
    <row r="949" spans="1:9" ht="44.25" hidden="1" customHeight="1" x14ac:dyDescent="0.2">
      <c r="A949" s="3">
        <v>948</v>
      </c>
      <c r="B949" s="3">
        <v>3202</v>
      </c>
      <c r="C949" s="215" t="s">
        <v>1422</v>
      </c>
      <c r="D949" s="205" t="s">
        <v>39</v>
      </c>
      <c r="E949" s="194">
        <v>27112137</v>
      </c>
      <c r="F949" s="578">
        <v>297780.8</v>
      </c>
      <c r="G949" s="211" t="s">
        <v>911</v>
      </c>
      <c r="H949" s="286" t="s">
        <v>858</v>
      </c>
      <c r="I949" s="211">
        <v>329</v>
      </c>
    </row>
    <row r="950" spans="1:9" ht="44.25" hidden="1" customHeight="1" x14ac:dyDescent="0.2">
      <c r="A950" s="3">
        <v>949</v>
      </c>
      <c r="B950" s="3">
        <v>3202</v>
      </c>
      <c r="C950" s="215" t="s">
        <v>1423</v>
      </c>
      <c r="D950" s="179" t="s">
        <v>39</v>
      </c>
      <c r="E950" s="194">
        <v>25171718</v>
      </c>
      <c r="F950" s="578">
        <v>297780.8</v>
      </c>
      <c r="G950" s="211" t="s">
        <v>911</v>
      </c>
      <c r="H950" s="286" t="s">
        <v>858</v>
      </c>
      <c r="I950" s="211">
        <v>329</v>
      </c>
    </row>
    <row r="951" spans="1:9" ht="44.25" hidden="1" customHeight="1" x14ac:dyDescent="0.2">
      <c r="A951" s="3">
        <v>950</v>
      </c>
      <c r="B951" s="3">
        <v>3202</v>
      </c>
      <c r="C951" s="215" t="s">
        <v>1424</v>
      </c>
      <c r="D951" s="205" t="s">
        <v>39</v>
      </c>
      <c r="E951" s="194">
        <v>27113204</v>
      </c>
      <c r="F951" s="578">
        <v>297780.8</v>
      </c>
      <c r="G951" s="211" t="s">
        <v>911</v>
      </c>
      <c r="H951" s="286" t="s">
        <v>858</v>
      </c>
      <c r="I951" s="211">
        <v>329</v>
      </c>
    </row>
    <row r="952" spans="1:9" ht="44.25" hidden="1" customHeight="1" x14ac:dyDescent="0.2">
      <c r="A952" s="3">
        <v>951</v>
      </c>
      <c r="B952" s="3">
        <v>3202</v>
      </c>
      <c r="C952" s="215" t="s">
        <v>1425</v>
      </c>
      <c r="D952" s="179" t="s">
        <v>39</v>
      </c>
      <c r="E952" s="194">
        <v>32121705</v>
      </c>
      <c r="F952" s="578">
        <v>297780.8</v>
      </c>
      <c r="G952" s="211" t="s">
        <v>911</v>
      </c>
      <c r="H952" s="286" t="s">
        <v>858</v>
      </c>
      <c r="I952" s="211">
        <v>329</v>
      </c>
    </row>
    <row r="953" spans="1:9" ht="44.25" hidden="1" customHeight="1" x14ac:dyDescent="0.2">
      <c r="A953" s="3">
        <v>952</v>
      </c>
      <c r="B953" s="3">
        <v>3202</v>
      </c>
      <c r="C953" s="215" t="s">
        <v>1426</v>
      </c>
      <c r="D953" s="205" t="s">
        <v>39</v>
      </c>
      <c r="E953" s="194">
        <v>24112204</v>
      </c>
      <c r="F953" s="578">
        <v>297780.8</v>
      </c>
      <c r="G953" s="211" t="s">
        <v>911</v>
      </c>
      <c r="H953" s="286" t="s">
        <v>858</v>
      </c>
      <c r="I953" s="211">
        <v>329</v>
      </c>
    </row>
    <row r="954" spans="1:9" ht="44.25" hidden="1" customHeight="1" x14ac:dyDescent="0.2">
      <c r="A954" s="3">
        <v>953</v>
      </c>
      <c r="B954" s="3">
        <v>3202</v>
      </c>
      <c r="C954" s="215" t="s">
        <v>1427</v>
      </c>
      <c r="D954" s="179" t="s">
        <v>39</v>
      </c>
      <c r="E954" s="194">
        <v>27111505</v>
      </c>
      <c r="F954" s="578">
        <v>297780.8</v>
      </c>
      <c r="G954" s="211" t="s">
        <v>911</v>
      </c>
      <c r="H954" s="286" t="s">
        <v>858</v>
      </c>
      <c r="I954" s="211">
        <v>329</v>
      </c>
    </row>
    <row r="955" spans="1:9" ht="44.25" hidden="1" customHeight="1" x14ac:dyDescent="0.2">
      <c r="A955" s="3">
        <v>954</v>
      </c>
      <c r="B955" s="3">
        <v>3202</v>
      </c>
      <c r="C955" s="215" t="s">
        <v>1428</v>
      </c>
      <c r="D955" s="205" t="s">
        <v>39</v>
      </c>
      <c r="E955" s="194">
        <v>27111999</v>
      </c>
      <c r="F955" s="578">
        <v>297780.8</v>
      </c>
      <c r="G955" s="211" t="s">
        <v>911</v>
      </c>
      <c r="H955" s="286" t="s">
        <v>858</v>
      </c>
      <c r="I955" s="211">
        <v>329</v>
      </c>
    </row>
    <row r="956" spans="1:9" ht="44.25" hidden="1" customHeight="1" x14ac:dyDescent="0.2">
      <c r="A956" s="3">
        <v>955</v>
      </c>
      <c r="B956" s="3">
        <v>3202</v>
      </c>
      <c r="C956" s="215" t="s">
        <v>1429</v>
      </c>
      <c r="D956" s="179" t="s">
        <v>39</v>
      </c>
      <c r="E956" s="194">
        <v>27111701</v>
      </c>
      <c r="F956" s="578">
        <v>297780.8</v>
      </c>
      <c r="G956" s="211" t="s">
        <v>911</v>
      </c>
      <c r="H956" s="286" t="s">
        <v>858</v>
      </c>
      <c r="I956" s="211">
        <v>329</v>
      </c>
    </row>
    <row r="957" spans="1:9" ht="44.25" hidden="1" customHeight="1" x14ac:dyDescent="0.2">
      <c r="A957" s="3">
        <v>956</v>
      </c>
      <c r="B957" s="3">
        <v>3202</v>
      </c>
      <c r="C957" s="215" t="s">
        <v>1430</v>
      </c>
      <c r="D957" s="205" t="s">
        <v>39</v>
      </c>
      <c r="E957" s="194">
        <v>27111763</v>
      </c>
      <c r="F957" s="578">
        <v>297780.8</v>
      </c>
      <c r="G957" s="211" t="s">
        <v>911</v>
      </c>
      <c r="H957" s="286" t="s">
        <v>858</v>
      </c>
      <c r="I957" s="211">
        <v>329</v>
      </c>
    </row>
    <row r="958" spans="1:9" ht="44.25" hidden="1" customHeight="1" x14ac:dyDescent="0.2">
      <c r="A958" s="3">
        <v>957</v>
      </c>
      <c r="B958" s="3">
        <v>3202</v>
      </c>
      <c r="C958" s="215" t="s">
        <v>1431</v>
      </c>
      <c r="D958" s="179" t="s">
        <v>39</v>
      </c>
      <c r="E958" s="194">
        <v>27111713</v>
      </c>
      <c r="F958" s="578">
        <v>297780.8</v>
      </c>
      <c r="G958" s="211" t="s">
        <v>911</v>
      </c>
      <c r="H958" s="286" t="s">
        <v>858</v>
      </c>
      <c r="I958" s="211">
        <v>329</v>
      </c>
    </row>
    <row r="959" spans="1:9" ht="44.25" hidden="1" customHeight="1" x14ac:dyDescent="0.2">
      <c r="A959" s="3">
        <v>958</v>
      </c>
      <c r="B959" s="3">
        <v>3202</v>
      </c>
      <c r="C959" s="215" t="s">
        <v>1432</v>
      </c>
      <c r="D959" s="205" t="s">
        <v>39</v>
      </c>
      <c r="E959" s="194">
        <v>27111749</v>
      </c>
      <c r="F959" s="578">
        <v>297780.8</v>
      </c>
      <c r="G959" s="211" t="s">
        <v>911</v>
      </c>
      <c r="H959" s="286" t="s">
        <v>858</v>
      </c>
      <c r="I959" s="211">
        <v>329</v>
      </c>
    </row>
    <row r="960" spans="1:9" ht="44.25" hidden="1" customHeight="1" x14ac:dyDescent="0.2">
      <c r="A960" s="3">
        <v>959</v>
      </c>
      <c r="B960" s="3">
        <v>3202</v>
      </c>
      <c r="C960" s="215" t="s">
        <v>1433</v>
      </c>
      <c r="D960" s="179" t="s">
        <v>39</v>
      </c>
      <c r="E960" s="194">
        <v>27111716</v>
      </c>
      <c r="F960" s="578">
        <v>297780.8</v>
      </c>
      <c r="G960" s="211" t="s">
        <v>911</v>
      </c>
      <c r="H960" s="286" t="s">
        <v>858</v>
      </c>
      <c r="I960" s="211">
        <v>329</v>
      </c>
    </row>
    <row r="961" spans="1:9" ht="44.25" hidden="1" customHeight="1" x14ac:dyDescent="0.2">
      <c r="A961" s="3">
        <v>960</v>
      </c>
      <c r="B961" s="3">
        <v>3202</v>
      </c>
      <c r="C961" s="215" t="s">
        <v>1434</v>
      </c>
      <c r="D961" s="205" t="s">
        <v>39</v>
      </c>
      <c r="E961" s="194">
        <v>27112301</v>
      </c>
      <c r="F961" s="578">
        <v>297780.8</v>
      </c>
      <c r="G961" s="211" t="s">
        <v>911</v>
      </c>
      <c r="H961" s="286" t="s">
        <v>858</v>
      </c>
      <c r="I961" s="211">
        <v>329</v>
      </c>
    </row>
    <row r="962" spans="1:9" ht="44.25" hidden="1" customHeight="1" x14ac:dyDescent="0.2">
      <c r="A962" s="3">
        <v>961</v>
      </c>
      <c r="B962" s="3">
        <v>3202</v>
      </c>
      <c r="C962" s="215" t="s">
        <v>1435</v>
      </c>
      <c r="D962" s="179" t="s">
        <v>39</v>
      </c>
      <c r="E962" s="194">
        <v>39121425</v>
      </c>
      <c r="F962" s="578">
        <v>297780.8</v>
      </c>
      <c r="G962" s="211" t="s">
        <v>911</v>
      </c>
      <c r="H962" s="286" t="s">
        <v>858</v>
      </c>
      <c r="I962" s="211">
        <v>329</v>
      </c>
    </row>
    <row r="963" spans="1:9" ht="44.25" hidden="1" customHeight="1" x14ac:dyDescent="0.2">
      <c r="A963" s="3">
        <v>962</v>
      </c>
      <c r="B963" s="3">
        <v>3202</v>
      </c>
      <c r="C963" s="215" t="s">
        <v>1436</v>
      </c>
      <c r="D963" s="205" t="s">
        <v>39</v>
      </c>
      <c r="E963" s="194">
        <v>39112006</v>
      </c>
      <c r="F963" s="578">
        <v>297780.8</v>
      </c>
      <c r="G963" s="211" t="s">
        <v>911</v>
      </c>
      <c r="H963" s="286" t="s">
        <v>858</v>
      </c>
      <c r="I963" s="211">
        <v>329</v>
      </c>
    </row>
    <row r="964" spans="1:9" ht="44.25" hidden="1" customHeight="1" x14ac:dyDescent="0.2">
      <c r="A964" s="3">
        <v>963</v>
      </c>
      <c r="B964" s="3">
        <v>3202</v>
      </c>
      <c r="C964" s="215" t="s">
        <v>1437</v>
      </c>
      <c r="D964" s="179" t="s">
        <v>39</v>
      </c>
      <c r="E964" s="194">
        <v>39111610</v>
      </c>
      <c r="F964" s="578">
        <v>297780.8</v>
      </c>
      <c r="G964" s="211" t="s">
        <v>911</v>
      </c>
      <c r="H964" s="286" t="s">
        <v>858</v>
      </c>
      <c r="I964" s="211">
        <v>329</v>
      </c>
    </row>
    <row r="965" spans="1:9" ht="44.25" hidden="1" customHeight="1" x14ac:dyDescent="0.2">
      <c r="A965" s="3">
        <v>964</v>
      </c>
      <c r="B965" s="3">
        <v>3202</v>
      </c>
      <c r="C965" s="215" t="s">
        <v>1438</v>
      </c>
      <c r="D965" s="205" t="s">
        <v>39</v>
      </c>
      <c r="E965" s="194">
        <v>27111729</v>
      </c>
      <c r="F965" s="578">
        <v>297780.8</v>
      </c>
      <c r="G965" s="211" t="s">
        <v>911</v>
      </c>
      <c r="H965" s="286" t="s">
        <v>858</v>
      </c>
      <c r="I965" s="211">
        <v>329</v>
      </c>
    </row>
    <row r="966" spans="1:9" ht="44.25" hidden="1" customHeight="1" x14ac:dyDescent="0.2">
      <c r="A966" s="3">
        <v>965</v>
      </c>
      <c r="B966" s="3">
        <v>3202</v>
      </c>
      <c r="C966" s="215" t="s">
        <v>1439</v>
      </c>
      <c r="D966" s="179" t="s">
        <v>39</v>
      </c>
      <c r="E966" s="194">
        <v>27111932</v>
      </c>
      <c r="F966" s="578">
        <v>297780.8</v>
      </c>
      <c r="G966" s="211" t="s">
        <v>911</v>
      </c>
      <c r="H966" s="286" t="s">
        <v>858</v>
      </c>
      <c r="I966" s="211">
        <v>329</v>
      </c>
    </row>
    <row r="967" spans="1:9" ht="44.25" hidden="1" customHeight="1" x14ac:dyDescent="0.2">
      <c r="A967" s="3">
        <v>966</v>
      </c>
      <c r="B967" s="3">
        <v>3202</v>
      </c>
      <c r="C967" s="215" t="s">
        <v>1440</v>
      </c>
      <c r="D967" s="205" t="s">
        <v>39</v>
      </c>
      <c r="E967" s="194">
        <v>46161701</v>
      </c>
      <c r="F967" s="578">
        <v>297780.8</v>
      </c>
      <c r="G967" s="211" t="s">
        <v>911</v>
      </c>
      <c r="H967" s="286" t="s">
        <v>858</v>
      </c>
      <c r="I967" s="211">
        <v>329</v>
      </c>
    </row>
    <row r="968" spans="1:9" ht="44.25" hidden="1" customHeight="1" x14ac:dyDescent="0.2">
      <c r="A968" s="3">
        <v>967</v>
      </c>
      <c r="B968" s="3">
        <v>3202</v>
      </c>
      <c r="C968" s="215" t="s">
        <v>1441</v>
      </c>
      <c r="D968" s="179" t="s">
        <v>39</v>
      </c>
      <c r="E968" s="194">
        <v>27112225</v>
      </c>
      <c r="F968" s="578">
        <v>297780.8</v>
      </c>
      <c r="G968" s="211" t="s">
        <v>911</v>
      </c>
      <c r="H968" s="286" t="s">
        <v>858</v>
      </c>
      <c r="I968" s="211">
        <v>329</v>
      </c>
    </row>
    <row r="969" spans="1:9" ht="44.25" hidden="1" customHeight="1" x14ac:dyDescent="0.2">
      <c r="A969" s="3">
        <v>968</v>
      </c>
      <c r="B969" s="3">
        <v>3202</v>
      </c>
      <c r="C969" s="215" t="s">
        <v>1442</v>
      </c>
      <c r="D969" s="205" t="s">
        <v>39</v>
      </c>
      <c r="E969" s="194">
        <v>27111707</v>
      </c>
      <c r="F969" s="578">
        <v>297780.8</v>
      </c>
      <c r="G969" s="211" t="s">
        <v>911</v>
      </c>
      <c r="H969" s="286" t="s">
        <v>858</v>
      </c>
      <c r="I969" s="211">
        <v>329</v>
      </c>
    </row>
    <row r="970" spans="1:9" ht="44.25" hidden="1" customHeight="1" x14ac:dyDescent="0.2">
      <c r="A970" s="3">
        <v>969</v>
      </c>
      <c r="B970" s="3">
        <v>3202</v>
      </c>
      <c r="C970" s="215" t="s">
        <v>1443</v>
      </c>
      <c r="D970" s="179" t="s">
        <v>39</v>
      </c>
      <c r="E970" s="194">
        <v>27111713</v>
      </c>
      <c r="F970" s="578">
        <v>297780.8</v>
      </c>
      <c r="G970" s="211" t="s">
        <v>911</v>
      </c>
      <c r="H970" s="286" t="s">
        <v>858</v>
      </c>
      <c r="I970" s="211">
        <v>329</v>
      </c>
    </row>
    <row r="971" spans="1:9" ht="44.25" hidden="1" customHeight="1" x14ac:dyDescent="0.2">
      <c r="A971" s="3">
        <v>970</v>
      </c>
      <c r="B971" s="3">
        <v>3202</v>
      </c>
      <c r="C971" s="215" t="s">
        <v>1444</v>
      </c>
      <c r="D971" s="205" t="s">
        <v>39</v>
      </c>
      <c r="E971" s="194">
        <v>27111708</v>
      </c>
      <c r="F971" s="578">
        <v>297780.8</v>
      </c>
      <c r="G971" s="211" t="s">
        <v>911</v>
      </c>
      <c r="H971" s="286" t="s">
        <v>858</v>
      </c>
      <c r="I971" s="211">
        <v>329</v>
      </c>
    </row>
    <row r="972" spans="1:9" ht="44.25" hidden="1" customHeight="1" x14ac:dyDescent="0.2">
      <c r="A972" s="3">
        <v>971</v>
      </c>
      <c r="B972" s="3">
        <v>3202</v>
      </c>
      <c r="C972" s="215" t="s">
        <v>1445</v>
      </c>
      <c r="D972" s="179" t="s">
        <v>39</v>
      </c>
      <c r="E972" s="194">
        <v>39121903</v>
      </c>
      <c r="F972" s="578">
        <v>297780.8</v>
      </c>
      <c r="G972" s="211" t="s">
        <v>911</v>
      </c>
      <c r="H972" s="286" t="s">
        <v>858</v>
      </c>
      <c r="I972" s="211">
        <v>329</v>
      </c>
    </row>
    <row r="973" spans="1:9" ht="44.25" hidden="1" customHeight="1" x14ac:dyDescent="0.2">
      <c r="A973" s="3">
        <v>972</v>
      </c>
      <c r="B973" s="3">
        <v>3202</v>
      </c>
      <c r="C973" s="215" t="s">
        <v>1446</v>
      </c>
      <c r="D973" s="205" t="s">
        <v>39</v>
      </c>
      <c r="E973" s="194">
        <v>27111707</v>
      </c>
      <c r="F973" s="578">
        <v>297780.8</v>
      </c>
      <c r="G973" s="211" t="s">
        <v>911</v>
      </c>
      <c r="H973" s="286" t="s">
        <v>858</v>
      </c>
      <c r="I973" s="211">
        <v>329</v>
      </c>
    </row>
    <row r="974" spans="1:9" ht="44.25" hidden="1" customHeight="1" x14ac:dyDescent="0.2">
      <c r="A974" s="3">
        <v>973</v>
      </c>
      <c r="B974" s="3">
        <v>3202</v>
      </c>
      <c r="C974" s="215" t="s">
        <v>1447</v>
      </c>
      <c r="D974" s="179" t="s">
        <v>39</v>
      </c>
      <c r="E974" s="194">
        <v>27111720</v>
      </c>
      <c r="F974" s="578">
        <v>297780.8</v>
      </c>
      <c r="G974" s="211" t="s">
        <v>911</v>
      </c>
      <c r="H974" s="286" t="s">
        <v>858</v>
      </c>
      <c r="I974" s="211">
        <v>329</v>
      </c>
    </row>
    <row r="975" spans="1:9" ht="44.25" hidden="1" customHeight="1" x14ac:dyDescent="0.2">
      <c r="A975" s="3">
        <v>974</v>
      </c>
      <c r="B975" s="3">
        <v>3202</v>
      </c>
      <c r="C975" s="215" t="s">
        <v>1448</v>
      </c>
      <c r="D975" s="205" t="s">
        <v>39</v>
      </c>
      <c r="E975" s="194">
        <v>27111715</v>
      </c>
      <c r="F975" s="578">
        <v>297780.8</v>
      </c>
      <c r="G975" s="211" t="s">
        <v>911</v>
      </c>
      <c r="H975" s="286" t="s">
        <v>858</v>
      </c>
      <c r="I975" s="211">
        <v>329</v>
      </c>
    </row>
    <row r="976" spans="1:9" ht="44.25" hidden="1" customHeight="1" x14ac:dyDescent="0.2">
      <c r="A976" s="3">
        <v>975</v>
      </c>
      <c r="B976" s="3">
        <v>3202</v>
      </c>
      <c r="C976" s="215" t="s">
        <v>1449</v>
      </c>
      <c r="D976" s="179" t="s">
        <v>39</v>
      </c>
      <c r="E976" s="194">
        <v>27112001</v>
      </c>
      <c r="F976" s="578">
        <v>297780.8</v>
      </c>
      <c r="G976" s="211" t="s">
        <v>911</v>
      </c>
      <c r="H976" s="286" t="s">
        <v>858</v>
      </c>
      <c r="I976" s="211">
        <v>329</v>
      </c>
    </row>
    <row r="977" spans="1:9" ht="44.25" hidden="1" customHeight="1" x14ac:dyDescent="0.2">
      <c r="A977" s="3">
        <v>976</v>
      </c>
      <c r="B977" s="3">
        <v>3202</v>
      </c>
      <c r="C977" s="215" t="s">
        <v>1450</v>
      </c>
      <c r="D977" s="205" t="s">
        <v>39</v>
      </c>
      <c r="E977" s="194">
        <v>53121702</v>
      </c>
      <c r="F977" s="578">
        <v>297780.8</v>
      </c>
      <c r="G977" s="211" t="s">
        <v>911</v>
      </c>
      <c r="H977" s="286" t="s">
        <v>858</v>
      </c>
      <c r="I977" s="211">
        <v>329</v>
      </c>
    </row>
    <row r="978" spans="1:9" ht="44.25" hidden="1" customHeight="1" x14ac:dyDescent="0.2">
      <c r="A978" s="3">
        <v>977</v>
      </c>
      <c r="B978" s="3">
        <v>3202</v>
      </c>
      <c r="C978" s="215" t="s">
        <v>1451</v>
      </c>
      <c r="D978" s="179" t="s">
        <v>39</v>
      </c>
      <c r="E978" s="194">
        <v>23153140</v>
      </c>
      <c r="F978" s="578">
        <v>297780.8</v>
      </c>
      <c r="G978" s="211" t="s">
        <v>911</v>
      </c>
      <c r="H978" s="286" t="s">
        <v>858</v>
      </c>
      <c r="I978" s="211">
        <v>329</v>
      </c>
    </row>
    <row r="979" spans="1:9" ht="44.25" hidden="1" customHeight="1" x14ac:dyDescent="0.2">
      <c r="A979" s="3">
        <v>978</v>
      </c>
      <c r="B979" s="3">
        <v>3202</v>
      </c>
      <c r="C979" s="215" t="s">
        <v>1452</v>
      </c>
      <c r="D979" s="205" t="s">
        <v>39</v>
      </c>
      <c r="E979" s="194">
        <v>27111757</v>
      </c>
      <c r="F979" s="578">
        <v>297780.8</v>
      </c>
      <c r="G979" s="211" t="s">
        <v>911</v>
      </c>
      <c r="H979" s="286" t="s">
        <v>858</v>
      </c>
      <c r="I979" s="211">
        <v>329</v>
      </c>
    </row>
    <row r="980" spans="1:9" ht="44.25" hidden="1" customHeight="1" x14ac:dyDescent="0.2">
      <c r="A980" s="3">
        <v>979</v>
      </c>
      <c r="B980" s="3">
        <v>3202</v>
      </c>
      <c r="C980" s="215" t="s">
        <v>1453</v>
      </c>
      <c r="D980" s="179" t="s">
        <v>39</v>
      </c>
      <c r="E980" s="194">
        <v>40142008</v>
      </c>
      <c r="F980" s="578">
        <v>297780.8</v>
      </c>
      <c r="G980" s="211" t="s">
        <v>911</v>
      </c>
      <c r="H980" s="286" t="s">
        <v>858</v>
      </c>
      <c r="I980" s="211">
        <v>329</v>
      </c>
    </row>
    <row r="981" spans="1:9" ht="44.25" hidden="1" customHeight="1" x14ac:dyDescent="0.2">
      <c r="A981" s="3">
        <v>980</v>
      </c>
      <c r="B981" s="3">
        <v>3202</v>
      </c>
      <c r="C981" s="215" t="s">
        <v>1454</v>
      </c>
      <c r="D981" s="205" t="s">
        <v>39</v>
      </c>
      <c r="E981" s="194">
        <v>23151820</v>
      </c>
      <c r="F981" s="578">
        <v>297780.8</v>
      </c>
      <c r="G981" s="211" t="s">
        <v>911</v>
      </c>
      <c r="H981" s="286" t="s">
        <v>858</v>
      </c>
      <c r="I981" s="211">
        <v>329</v>
      </c>
    </row>
    <row r="982" spans="1:9" ht="44.25" hidden="1" customHeight="1" x14ac:dyDescent="0.2">
      <c r="A982" s="3">
        <v>981</v>
      </c>
      <c r="B982" s="3">
        <v>3202</v>
      </c>
      <c r="C982" s="215" t="s">
        <v>1455</v>
      </c>
      <c r="D982" s="179" t="s">
        <v>39</v>
      </c>
      <c r="E982" s="194">
        <v>27111548</v>
      </c>
      <c r="F982" s="578">
        <v>297780.8</v>
      </c>
      <c r="G982" s="211" t="s">
        <v>911</v>
      </c>
      <c r="H982" s="286" t="s">
        <v>858</v>
      </c>
      <c r="I982" s="211">
        <v>329</v>
      </c>
    </row>
    <row r="983" spans="1:9" ht="44.25" hidden="1" customHeight="1" x14ac:dyDescent="0.2">
      <c r="A983" s="3">
        <v>982</v>
      </c>
      <c r="B983" s="3">
        <v>3202</v>
      </c>
      <c r="C983" s="215" t="s">
        <v>1456</v>
      </c>
      <c r="D983" s="205" t="s">
        <v>39</v>
      </c>
      <c r="E983" s="194">
        <v>27111602</v>
      </c>
      <c r="F983" s="578">
        <v>297780.8</v>
      </c>
      <c r="G983" s="211" t="s">
        <v>911</v>
      </c>
      <c r="H983" s="286" t="s">
        <v>858</v>
      </c>
      <c r="I983" s="211">
        <v>329</v>
      </c>
    </row>
    <row r="984" spans="1:9" ht="44.25" hidden="1" customHeight="1" x14ac:dyDescent="0.2">
      <c r="A984" s="3">
        <v>983</v>
      </c>
      <c r="B984" s="3">
        <v>3202</v>
      </c>
      <c r="C984" s="215" t="s">
        <v>1457</v>
      </c>
      <c r="D984" s="179" t="s">
        <v>39</v>
      </c>
      <c r="E984" s="194">
        <v>27111601</v>
      </c>
      <c r="F984" s="578">
        <v>297780.8</v>
      </c>
      <c r="G984" s="211" t="s">
        <v>911</v>
      </c>
      <c r="H984" s="286" t="s">
        <v>858</v>
      </c>
      <c r="I984" s="211">
        <v>329</v>
      </c>
    </row>
    <row r="985" spans="1:9" ht="44.25" hidden="1" customHeight="1" x14ac:dyDescent="0.2">
      <c r="A985" s="3">
        <v>984</v>
      </c>
      <c r="B985" s="3">
        <v>3202</v>
      </c>
      <c r="C985" s="215" t="s">
        <v>1458</v>
      </c>
      <c r="D985" s="205" t="s">
        <v>39</v>
      </c>
      <c r="E985" s="194">
        <v>27112004</v>
      </c>
      <c r="F985" s="578">
        <v>297780.8</v>
      </c>
      <c r="G985" s="211" t="s">
        <v>911</v>
      </c>
      <c r="H985" s="286" t="s">
        <v>858</v>
      </c>
      <c r="I985" s="211">
        <v>329</v>
      </c>
    </row>
    <row r="986" spans="1:9" ht="44.25" hidden="1" customHeight="1" x14ac:dyDescent="0.2">
      <c r="A986" s="3">
        <v>985</v>
      </c>
      <c r="B986" s="3">
        <v>3202</v>
      </c>
      <c r="C986" s="215" t="s">
        <v>1459</v>
      </c>
      <c r="D986" s="179" t="s">
        <v>39</v>
      </c>
      <c r="E986" s="194">
        <v>27112120</v>
      </c>
      <c r="F986" s="578">
        <v>297780.8</v>
      </c>
      <c r="G986" s="211" t="s">
        <v>911</v>
      </c>
      <c r="H986" s="286" t="s">
        <v>858</v>
      </c>
      <c r="I986" s="211">
        <v>329</v>
      </c>
    </row>
    <row r="987" spans="1:9" ht="44.25" hidden="1" customHeight="1" x14ac:dyDescent="0.2">
      <c r="A987" s="3">
        <v>986</v>
      </c>
      <c r="B987" s="3">
        <v>3202</v>
      </c>
      <c r="C987" s="215" t="s">
        <v>1460</v>
      </c>
      <c r="D987" s="205" t="s">
        <v>39</v>
      </c>
      <c r="E987" s="194">
        <v>31171804</v>
      </c>
      <c r="F987" s="578">
        <v>297780.8</v>
      </c>
      <c r="G987" s="211" t="s">
        <v>911</v>
      </c>
      <c r="H987" s="286" t="s">
        <v>858</v>
      </c>
      <c r="I987" s="211">
        <v>329</v>
      </c>
    </row>
    <row r="988" spans="1:9" ht="44.25" hidden="1" customHeight="1" x14ac:dyDescent="0.2">
      <c r="A988" s="3">
        <v>987</v>
      </c>
      <c r="B988" s="3">
        <v>3202</v>
      </c>
      <c r="C988" s="215" t="s">
        <v>1461</v>
      </c>
      <c r="D988" s="179" t="s">
        <v>39</v>
      </c>
      <c r="E988" s="194">
        <v>27112813</v>
      </c>
      <c r="F988" s="578">
        <v>297780.8</v>
      </c>
      <c r="G988" s="211" t="s">
        <v>911</v>
      </c>
      <c r="H988" s="286" t="s">
        <v>858</v>
      </c>
      <c r="I988" s="211">
        <v>329</v>
      </c>
    </row>
    <row r="989" spans="1:9" ht="44.25" hidden="1" customHeight="1" x14ac:dyDescent="0.2">
      <c r="A989" s="3">
        <v>988</v>
      </c>
      <c r="B989" s="3">
        <v>3202</v>
      </c>
      <c r="C989" s="215" t="s">
        <v>1462</v>
      </c>
      <c r="D989" s="205" t="s">
        <v>39</v>
      </c>
      <c r="E989" s="194" t="s">
        <v>1463</v>
      </c>
      <c r="F989" s="578">
        <v>297780.8</v>
      </c>
      <c r="G989" s="211" t="s">
        <v>911</v>
      </c>
      <c r="H989" s="286" t="s">
        <v>858</v>
      </c>
      <c r="I989" s="211">
        <v>329</v>
      </c>
    </row>
    <row r="990" spans="1:9" ht="44.25" hidden="1" customHeight="1" x14ac:dyDescent="0.2">
      <c r="A990" s="3">
        <v>989</v>
      </c>
      <c r="B990" s="3">
        <v>3202</v>
      </c>
      <c r="C990" s="215" t="s">
        <v>1464</v>
      </c>
      <c r="D990" s="179" t="s">
        <v>39</v>
      </c>
      <c r="E990" s="194">
        <v>27131502</v>
      </c>
      <c r="F990" s="578">
        <v>297780.8</v>
      </c>
      <c r="G990" s="211" t="s">
        <v>911</v>
      </c>
      <c r="H990" s="286" t="s">
        <v>858</v>
      </c>
      <c r="I990" s="211">
        <v>329</v>
      </c>
    </row>
    <row r="991" spans="1:9" ht="44.25" hidden="1" customHeight="1" x14ac:dyDescent="0.2">
      <c r="A991" s="3">
        <v>990</v>
      </c>
      <c r="B991" s="3">
        <v>3202</v>
      </c>
      <c r="C991" s="215" t="s">
        <v>1465</v>
      </c>
      <c r="D991" s="205" t="s">
        <v>39</v>
      </c>
      <c r="E991" s="194">
        <v>31211908</v>
      </c>
      <c r="F991" s="578">
        <v>297780.8</v>
      </c>
      <c r="G991" s="211" t="s">
        <v>911</v>
      </c>
      <c r="H991" s="286" t="s">
        <v>858</v>
      </c>
      <c r="I991" s="211">
        <v>329</v>
      </c>
    </row>
    <row r="992" spans="1:9" ht="44.25" hidden="1" customHeight="1" x14ac:dyDescent="0.2">
      <c r="A992" s="3">
        <v>991</v>
      </c>
      <c r="B992" s="3">
        <v>3202</v>
      </c>
      <c r="C992" s="215" t="s">
        <v>1466</v>
      </c>
      <c r="D992" s="179" t="s">
        <v>39</v>
      </c>
      <c r="E992" s="194">
        <v>31211908</v>
      </c>
      <c r="F992" s="578">
        <v>297780.8</v>
      </c>
      <c r="G992" s="211" t="s">
        <v>911</v>
      </c>
      <c r="H992" s="286" t="s">
        <v>858</v>
      </c>
      <c r="I992" s="211">
        <v>329</v>
      </c>
    </row>
    <row r="993" spans="1:9" ht="44.25" hidden="1" customHeight="1" x14ac:dyDescent="0.2">
      <c r="A993" s="3">
        <v>992</v>
      </c>
      <c r="B993" s="3">
        <v>3202</v>
      </c>
      <c r="C993" s="215" t="s">
        <v>1467</v>
      </c>
      <c r="D993" s="205" t="s">
        <v>39</v>
      </c>
      <c r="E993" s="194">
        <v>27112120</v>
      </c>
      <c r="F993" s="578">
        <v>297780.8</v>
      </c>
      <c r="G993" s="211" t="s">
        <v>911</v>
      </c>
      <c r="H993" s="286" t="s">
        <v>858</v>
      </c>
      <c r="I993" s="211">
        <v>329</v>
      </c>
    </row>
    <row r="994" spans="1:9" ht="44.25" hidden="1" customHeight="1" x14ac:dyDescent="0.2">
      <c r="A994" s="3">
        <v>993</v>
      </c>
      <c r="B994" s="3">
        <v>3202</v>
      </c>
      <c r="C994" s="215" t="s">
        <v>1468</v>
      </c>
      <c r="D994" s="179" t="s">
        <v>39</v>
      </c>
      <c r="E994" s="194">
        <v>41113669</v>
      </c>
      <c r="F994" s="578">
        <v>297780.8</v>
      </c>
      <c r="G994" s="211" t="s">
        <v>911</v>
      </c>
      <c r="H994" s="286" t="s">
        <v>858</v>
      </c>
      <c r="I994" s="211">
        <v>329</v>
      </c>
    </row>
    <row r="995" spans="1:9" ht="44.25" hidden="1" customHeight="1" x14ac:dyDescent="0.2">
      <c r="A995" s="3">
        <v>994</v>
      </c>
      <c r="B995" s="3">
        <v>3202</v>
      </c>
      <c r="C995" s="215" t="s">
        <v>1469</v>
      </c>
      <c r="D995" s="205" t="s">
        <v>39</v>
      </c>
      <c r="E995" s="194">
        <v>24101604</v>
      </c>
      <c r="F995" s="578">
        <v>297780.8</v>
      </c>
      <c r="G995" s="211" t="s">
        <v>911</v>
      </c>
      <c r="H995" s="286" t="s">
        <v>858</v>
      </c>
      <c r="I995" s="211">
        <v>329</v>
      </c>
    </row>
    <row r="996" spans="1:9" ht="44.25" hidden="1" customHeight="1" x14ac:dyDescent="0.2">
      <c r="A996" s="3">
        <v>995</v>
      </c>
      <c r="B996" s="3">
        <v>3202</v>
      </c>
      <c r="C996" s="215" t="s">
        <v>1470</v>
      </c>
      <c r="D996" s="179" t="s">
        <v>39</v>
      </c>
      <c r="E996" s="194">
        <v>20121524</v>
      </c>
      <c r="F996" s="578">
        <v>297780.8</v>
      </c>
      <c r="G996" s="211" t="s">
        <v>911</v>
      </c>
      <c r="H996" s="286" t="s">
        <v>858</v>
      </c>
      <c r="I996" s="211">
        <v>329</v>
      </c>
    </row>
    <row r="997" spans="1:9" ht="44.25" hidden="1" customHeight="1" x14ac:dyDescent="0.2">
      <c r="A997" s="3">
        <v>996</v>
      </c>
      <c r="B997" s="3">
        <v>3202</v>
      </c>
      <c r="C997" s="215" t="s">
        <v>1471</v>
      </c>
      <c r="D997" s="205" t="s">
        <v>39</v>
      </c>
      <c r="E997" s="194">
        <v>27111549</v>
      </c>
      <c r="F997" s="578">
        <v>297780.8</v>
      </c>
      <c r="G997" s="211" t="s">
        <v>911</v>
      </c>
      <c r="H997" s="286" t="s">
        <v>858</v>
      </c>
      <c r="I997" s="211">
        <v>329</v>
      </c>
    </row>
    <row r="998" spans="1:9" ht="44.25" hidden="1" customHeight="1" x14ac:dyDescent="0.2">
      <c r="A998" s="3">
        <v>997</v>
      </c>
      <c r="B998" s="3">
        <v>3202</v>
      </c>
      <c r="C998" s="215" t="s">
        <v>1472</v>
      </c>
      <c r="D998" s="179" t="s">
        <v>39</v>
      </c>
      <c r="E998" s="194">
        <v>27112003</v>
      </c>
      <c r="F998" s="578">
        <v>297780.8</v>
      </c>
      <c r="G998" s="211" t="s">
        <v>911</v>
      </c>
      <c r="H998" s="286" t="s">
        <v>858</v>
      </c>
      <c r="I998" s="211">
        <v>329</v>
      </c>
    </row>
    <row r="999" spans="1:9" ht="44.25" hidden="1" customHeight="1" x14ac:dyDescent="0.2">
      <c r="A999" s="3">
        <v>998</v>
      </c>
      <c r="B999" s="3">
        <v>3202</v>
      </c>
      <c r="C999" s="215" t="s">
        <v>1473</v>
      </c>
      <c r="D999" s="205" t="s">
        <v>39</v>
      </c>
      <c r="E999" s="194">
        <v>27111711</v>
      </c>
      <c r="F999" s="578">
        <v>297780.8</v>
      </c>
      <c r="G999" s="211" t="s">
        <v>911</v>
      </c>
      <c r="H999" s="286" t="s">
        <v>858</v>
      </c>
      <c r="I999" s="211">
        <v>329</v>
      </c>
    </row>
    <row r="1000" spans="1:9" ht="44.25" hidden="1" customHeight="1" x14ac:dyDescent="0.2">
      <c r="A1000" s="3">
        <v>999</v>
      </c>
      <c r="B1000" s="3">
        <v>3202</v>
      </c>
      <c r="C1000" s="215" t="s">
        <v>1474</v>
      </c>
      <c r="D1000" s="179" t="s">
        <v>39</v>
      </c>
      <c r="E1000" s="194">
        <v>27111757</v>
      </c>
      <c r="F1000" s="578">
        <v>297780.8</v>
      </c>
      <c r="G1000" s="211" t="s">
        <v>911</v>
      </c>
      <c r="H1000" s="286" t="s">
        <v>858</v>
      </c>
      <c r="I1000" s="211">
        <v>329</v>
      </c>
    </row>
    <row r="1001" spans="1:9" ht="44.25" hidden="1" customHeight="1" x14ac:dyDescent="0.2">
      <c r="A1001" s="3">
        <v>1000</v>
      </c>
      <c r="B1001" s="3">
        <v>3202</v>
      </c>
      <c r="C1001" s="215" t="s">
        <v>1475</v>
      </c>
      <c r="D1001" s="205" t="s">
        <v>39</v>
      </c>
      <c r="E1001" s="194" t="s">
        <v>1476</v>
      </c>
      <c r="F1001" s="578">
        <v>297780.8</v>
      </c>
      <c r="G1001" s="211" t="s">
        <v>911</v>
      </c>
      <c r="H1001" s="286" t="s">
        <v>858</v>
      </c>
      <c r="I1001" s="211">
        <v>329</v>
      </c>
    </row>
    <row r="1002" spans="1:9" ht="44.25" hidden="1" customHeight="1" x14ac:dyDescent="0.2">
      <c r="A1002" s="3">
        <v>1001</v>
      </c>
      <c r="B1002" s="3">
        <v>3202</v>
      </c>
      <c r="C1002" s="215" t="s">
        <v>1477</v>
      </c>
      <c r="D1002" s="179" t="s">
        <v>39</v>
      </c>
      <c r="E1002" s="194">
        <v>27111544</v>
      </c>
      <c r="F1002" s="578">
        <v>297780.8</v>
      </c>
      <c r="G1002" s="211" t="s">
        <v>911</v>
      </c>
      <c r="H1002" s="286" t="s">
        <v>858</v>
      </c>
      <c r="I1002" s="211">
        <v>329</v>
      </c>
    </row>
    <row r="1003" spans="1:9" ht="44.25" hidden="1" customHeight="1" x14ac:dyDescent="0.2">
      <c r="A1003" s="3">
        <v>1002</v>
      </c>
      <c r="B1003" s="3">
        <v>3202</v>
      </c>
      <c r="C1003" s="215" t="s">
        <v>1478</v>
      </c>
      <c r="D1003" s="205" t="s">
        <v>39</v>
      </c>
      <c r="E1003" s="194">
        <v>23101512</v>
      </c>
      <c r="F1003" s="578">
        <v>297780.8</v>
      </c>
      <c r="G1003" s="211" t="s">
        <v>911</v>
      </c>
      <c r="H1003" s="286" t="s">
        <v>858</v>
      </c>
      <c r="I1003" s="211">
        <v>329</v>
      </c>
    </row>
    <row r="1004" spans="1:9" ht="44.25" hidden="1" customHeight="1" x14ac:dyDescent="0.2">
      <c r="A1004" s="3">
        <v>1003</v>
      </c>
      <c r="B1004" s="3">
        <v>3202</v>
      </c>
      <c r="C1004" s="215" t="s">
        <v>1479</v>
      </c>
      <c r="D1004" s="179" t="s">
        <v>39</v>
      </c>
      <c r="E1004" s="194">
        <v>27112040</v>
      </c>
      <c r="F1004" s="578">
        <v>297780.8</v>
      </c>
      <c r="G1004" s="211" t="s">
        <v>911</v>
      </c>
      <c r="H1004" s="286" t="s">
        <v>858</v>
      </c>
      <c r="I1004" s="211">
        <v>329</v>
      </c>
    </row>
    <row r="1005" spans="1:9" ht="44.25" hidden="1" customHeight="1" x14ac:dyDescent="0.2">
      <c r="A1005" s="3">
        <v>1004</v>
      </c>
      <c r="B1005" s="3">
        <v>3202</v>
      </c>
      <c r="C1005" s="215" t="s">
        <v>1480</v>
      </c>
      <c r="D1005" s="205" t="s">
        <v>39</v>
      </c>
      <c r="E1005" s="194">
        <v>27112040</v>
      </c>
      <c r="F1005" s="578">
        <v>297780.8</v>
      </c>
      <c r="G1005" s="211" t="s">
        <v>911</v>
      </c>
      <c r="H1005" s="286" t="s">
        <v>858</v>
      </c>
      <c r="I1005" s="211">
        <v>329</v>
      </c>
    </row>
    <row r="1006" spans="1:9" ht="44.25" hidden="1" customHeight="1" x14ac:dyDescent="0.2">
      <c r="A1006" s="3">
        <v>1005</v>
      </c>
      <c r="B1006" s="3">
        <v>3202</v>
      </c>
      <c r="C1006" s="215" t="s">
        <v>1481</v>
      </c>
      <c r="D1006" s="179" t="s">
        <v>39</v>
      </c>
      <c r="E1006" s="194">
        <v>27112701</v>
      </c>
      <c r="F1006" s="578">
        <v>297780.8</v>
      </c>
      <c r="G1006" s="211" t="s">
        <v>911</v>
      </c>
      <c r="H1006" s="286" t="s">
        <v>858</v>
      </c>
      <c r="I1006" s="211">
        <v>329</v>
      </c>
    </row>
    <row r="1007" spans="1:9" ht="44.25" hidden="1" customHeight="1" x14ac:dyDescent="0.2">
      <c r="A1007" s="3">
        <v>1006</v>
      </c>
      <c r="B1007" s="3">
        <v>3202</v>
      </c>
      <c r="C1007" s="215" t="s">
        <v>1482</v>
      </c>
      <c r="D1007" s="205" t="s">
        <v>39</v>
      </c>
      <c r="E1007" s="194">
        <v>27111535</v>
      </c>
      <c r="F1007" s="578">
        <v>297780.8</v>
      </c>
      <c r="G1007" s="211" t="s">
        <v>911</v>
      </c>
      <c r="H1007" s="286" t="s">
        <v>858</v>
      </c>
      <c r="I1007" s="211">
        <v>329</v>
      </c>
    </row>
    <row r="1008" spans="1:9" ht="44.25" hidden="1" customHeight="1" x14ac:dyDescent="0.2">
      <c r="A1008" s="3">
        <v>1007</v>
      </c>
      <c r="B1008" s="3">
        <v>3202</v>
      </c>
      <c r="C1008" s="215" t="s">
        <v>1483</v>
      </c>
      <c r="D1008" s="179" t="s">
        <v>39</v>
      </c>
      <c r="E1008" s="194">
        <v>27112039</v>
      </c>
      <c r="F1008" s="578">
        <v>297780.8</v>
      </c>
      <c r="G1008" s="211" t="s">
        <v>911</v>
      </c>
      <c r="H1008" s="286" t="s">
        <v>858</v>
      </c>
      <c r="I1008" s="211">
        <v>329</v>
      </c>
    </row>
    <row r="1009" spans="1:9" ht="44.25" hidden="1" customHeight="1" x14ac:dyDescent="0.2">
      <c r="A1009" s="3">
        <v>1008</v>
      </c>
      <c r="B1009" s="3">
        <v>3202</v>
      </c>
      <c r="C1009" s="215" t="s">
        <v>1484</v>
      </c>
      <c r="D1009" s="205" t="s">
        <v>39</v>
      </c>
      <c r="E1009" s="194">
        <v>39121722</v>
      </c>
      <c r="F1009" s="578">
        <v>297788.83</v>
      </c>
      <c r="G1009" s="211" t="s">
        <v>911</v>
      </c>
      <c r="H1009" s="286" t="s">
        <v>858</v>
      </c>
      <c r="I1009" s="211">
        <v>329</v>
      </c>
    </row>
    <row r="1010" spans="1:9" ht="44.25" hidden="1" customHeight="1" x14ac:dyDescent="0.2">
      <c r="A1010" s="3">
        <v>1009</v>
      </c>
      <c r="B1010" s="3">
        <v>3202</v>
      </c>
      <c r="C1010" s="197" t="s">
        <v>1485</v>
      </c>
      <c r="D1010" s="179" t="s">
        <v>39</v>
      </c>
      <c r="E1010" s="3" t="s">
        <v>1486</v>
      </c>
      <c r="F1010" s="578">
        <v>600000</v>
      </c>
      <c r="G1010" s="211" t="s">
        <v>1487</v>
      </c>
      <c r="H1010" s="286" t="s">
        <v>858</v>
      </c>
      <c r="I1010" s="211">
        <v>354</v>
      </c>
    </row>
    <row r="1011" spans="1:9" ht="44.25" hidden="1" customHeight="1" x14ac:dyDescent="0.2">
      <c r="A1011" s="3">
        <v>1010</v>
      </c>
      <c r="B1011" s="3">
        <v>3202</v>
      </c>
      <c r="C1011" s="197" t="s">
        <v>1488</v>
      </c>
      <c r="D1011" s="205" t="s">
        <v>39</v>
      </c>
      <c r="E1011" s="3" t="s">
        <v>1489</v>
      </c>
      <c r="F1011" s="578">
        <v>3600000</v>
      </c>
      <c r="G1011" s="211" t="s">
        <v>1487</v>
      </c>
      <c r="H1011" s="286" t="s">
        <v>858</v>
      </c>
      <c r="I1011" s="211">
        <v>354</v>
      </c>
    </row>
    <row r="1012" spans="1:9" ht="44.25" hidden="1" customHeight="1" x14ac:dyDescent="0.2">
      <c r="A1012" s="3">
        <v>1011</v>
      </c>
      <c r="B1012" s="3">
        <v>3202</v>
      </c>
      <c r="C1012" s="197" t="s">
        <v>1490</v>
      </c>
      <c r="D1012" s="179" t="s">
        <v>39</v>
      </c>
      <c r="E1012" s="3" t="s">
        <v>1491</v>
      </c>
      <c r="F1012" s="578">
        <v>500000</v>
      </c>
      <c r="G1012" s="211" t="s">
        <v>1487</v>
      </c>
      <c r="H1012" s="286" t="s">
        <v>858</v>
      </c>
      <c r="I1012" s="211">
        <v>354</v>
      </c>
    </row>
    <row r="1013" spans="1:9" ht="44.25" hidden="1" customHeight="1" x14ac:dyDescent="0.2">
      <c r="A1013" s="3">
        <v>1012</v>
      </c>
      <c r="B1013" s="3">
        <v>3202</v>
      </c>
      <c r="C1013" s="197" t="s">
        <v>1492</v>
      </c>
      <c r="D1013" s="205" t="s">
        <v>39</v>
      </c>
      <c r="E1013" s="3" t="s">
        <v>1493</v>
      </c>
      <c r="F1013" s="578">
        <v>200000</v>
      </c>
      <c r="G1013" s="211" t="s">
        <v>1487</v>
      </c>
      <c r="H1013" s="286" t="s">
        <v>858</v>
      </c>
      <c r="I1013" s="211">
        <v>354</v>
      </c>
    </row>
    <row r="1014" spans="1:9" ht="44.25" hidden="1" customHeight="1" x14ac:dyDescent="0.2">
      <c r="A1014" s="3">
        <v>1013</v>
      </c>
      <c r="B1014" s="3">
        <v>3202</v>
      </c>
      <c r="C1014" s="197" t="s">
        <v>1494</v>
      </c>
      <c r="D1014" s="179" t="s">
        <v>39</v>
      </c>
      <c r="E1014" s="3" t="s">
        <v>1495</v>
      </c>
      <c r="F1014" s="578">
        <v>800000</v>
      </c>
      <c r="G1014" s="211" t="s">
        <v>1487</v>
      </c>
      <c r="H1014" s="286" t="s">
        <v>858</v>
      </c>
      <c r="I1014" s="211">
        <v>354</v>
      </c>
    </row>
    <row r="1015" spans="1:9" ht="44.25" hidden="1" customHeight="1" x14ac:dyDescent="0.2">
      <c r="A1015" s="3">
        <v>1014</v>
      </c>
      <c r="B1015" s="3">
        <v>3202</v>
      </c>
      <c r="C1015" s="197" t="s">
        <v>1496</v>
      </c>
      <c r="D1015" s="205" t="s">
        <v>39</v>
      </c>
      <c r="E1015" s="3" t="s">
        <v>1497</v>
      </c>
      <c r="F1015" s="578">
        <v>1000000</v>
      </c>
      <c r="G1015" s="211" t="s">
        <v>1487</v>
      </c>
      <c r="H1015" s="286" t="s">
        <v>858</v>
      </c>
      <c r="I1015" s="211">
        <v>354</v>
      </c>
    </row>
    <row r="1016" spans="1:9" ht="44.25" hidden="1" customHeight="1" x14ac:dyDescent="0.2">
      <c r="A1016" s="3">
        <v>1015</v>
      </c>
      <c r="B1016" s="3">
        <v>3202</v>
      </c>
      <c r="C1016" s="197" t="s">
        <v>1498</v>
      </c>
      <c r="D1016" s="179" t="s">
        <v>39</v>
      </c>
      <c r="E1016" s="3" t="s">
        <v>1499</v>
      </c>
      <c r="F1016" s="578">
        <v>2500000</v>
      </c>
      <c r="G1016" s="211" t="s">
        <v>1487</v>
      </c>
      <c r="H1016" s="286" t="s">
        <v>858</v>
      </c>
      <c r="I1016" s="211">
        <v>354</v>
      </c>
    </row>
    <row r="1017" spans="1:9" ht="44.25" hidden="1" customHeight="1" x14ac:dyDescent="0.2">
      <c r="A1017" s="3">
        <v>1016</v>
      </c>
      <c r="B1017" s="3">
        <v>3202</v>
      </c>
      <c r="C1017" s="197" t="s">
        <v>1500</v>
      </c>
      <c r="D1017" s="205" t="s">
        <v>39</v>
      </c>
      <c r="E1017" s="3" t="s">
        <v>1501</v>
      </c>
      <c r="F1017" s="578">
        <v>4000000</v>
      </c>
      <c r="G1017" s="211" t="s">
        <v>1487</v>
      </c>
      <c r="H1017" s="286" t="s">
        <v>858</v>
      </c>
      <c r="I1017" s="211">
        <v>354</v>
      </c>
    </row>
    <row r="1018" spans="1:9" ht="44.25" hidden="1" customHeight="1" x14ac:dyDescent="0.2">
      <c r="A1018" s="3">
        <v>1017</v>
      </c>
      <c r="B1018" s="3">
        <v>3202</v>
      </c>
      <c r="C1018" s="197" t="s">
        <v>1502</v>
      </c>
      <c r="D1018" s="179" t="s">
        <v>39</v>
      </c>
      <c r="E1018" s="3" t="s">
        <v>1503</v>
      </c>
      <c r="F1018" s="578">
        <v>500000</v>
      </c>
      <c r="G1018" s="211" t="s">
        <v>1487</v>
      </c>
      <c r="H1018" s="286" t="s">
        <v>858</v>
      </c>
      <c r="I1018" s="211">
        <v>354</v>
      </c>
    </row>
    <row r="1019" spans="1:9" ht="44.25" hidden="1" customHeight="1" x14ac:dyDescent="0.2">
      <c r="A1019" s="3">
        <v>1018</v>
      </c>
      <c r="B1019" s="3">
        <v>3202</v>
      </c>
      <c r="C1019" s="197" t="s">
        <v>1504</v>
      </c>
      <c r="D1019" s="205" t="s">
        <v>39</v>
      </c>
      <c r="E1019" s="3" t="s">
        <v>1505</v>
      </c>
      <c r="F1019" s="578">
        <v>3000000</v>
      </c>
      <c r="G1019" s="211" t="s">
        <v>1487</v>
      </c>
      <c r="H1019" s="286" t="s">
        <v>858</v>
      </c>
      <c r="I1019" s="211">
        <v>354</v>
      </c>
    </row>
    <row r="1020" spans="1:9" ht="44.25" hidden="1" customHeight="1" x14ac:dyDescent="0.2">
      <c r="A1020" s="3">
        <v>1019</v>
      </c>
      <c r="B1020" s="3">
        <v>3202</v>
      </c>
      <c r="C1020" s="197" t="s">
        <v>1506</v>
      </c>
      <c r="D1020" s="179" t="s">
        <v>39</v>
      </c>
      <c r="E1020" s="3" t="s">
        <v>1507</v>
      </c>
      <c r="F1020" s="578">
        <v>300000</v>
      </c>
      <c r="G1020" s="211" t="s">
        <v>1156</v>
      </c>
      <c r="H1020" s="286" t="s">
        <v>858</v>
      </c>
      <c r="I1020" s="211">
        <v>354</v>
      </c>
    </row>
    <row r="1021" spans="1:9" ht="44.25" hidden="1" customHeight="1" x14ac:dyDescent="0.2">
      <c r="A1021" s="3">
        <v>1020</v>
      </c>
      <c r="B1021" s="3">
        <v>3202</v>
      </c>
      <c r="C1021" s="197" t="s">
        <v>1508</v>
      </c>
      <c r="D1021" s="205" t="s">
        <v>39</v>
      </c>
      <c r="E1021" s="3" t="s">
        <v>1509</v>
      </c>
      <c r="F1021" s="578">
        <v>500000</v>
      </c>
      <c r="G1021" s="211" t="s">
        <v>1487</v>
      </c>
      <c r="H1021" s="286" t="s">
        <v>858</v>
      </c>
      <c r="I1021" s="211">
        <v>354</v>
      </c>
    </row>
    <row r="1022" spans="1:9" ht="44.25" hidden="1" customHeight="1" x14ac:dyDescent="0.2">
      <c r="A1022" s="3">
        <v>1021</v>
      </c>
      <c r="B1022" s="3">
        <v>3202</v>
      </c>
      <c r="C1022" s="197" t="s">
        <v>1510</v>
      </c>
      <c r="D1022" s="179" t="s">
        <v>39</v>
      </c>
      <c r="E1022" s="3" t="s">
        <v>1511</v>
      </c>
      <c r="F1022" s="578">
        <v>500000</v>
      </c>
      <c r="G1022" s="211" t="s">
        <v>1487</v>
      </c>
      <c r="H1022" s="286" t="s">
        <v>858</v>
      </c>
      <c r="I1022" s="211">
        <v>354</v>
      </c>
    </row>
    <row r="1023" spans="1:9" ht="44.25" hidden="1" customHeight="1" x14ac:dyDescent="0.2">
      <c r="A1023" s="3">
        <v>1022</v>
      </c>
      <c r="B1023" s="3">
        <v>3202</v>
      </c>
      <c r="C1023" s="197" t="s">
        <v>1512</v>
      </c>
      <c r="D1023" s="205" t="s">
        <v>39</v>
      </c>
      <c r="E1023" s="3" t="s">
        <v>1513</v>
      </c>
      <c r="F1023" s="578">
        <v>600000</v>
      </c>
      <c r="G1023" s="211" t="s">
        <v>1514</v>
      </c>
      <c r="H1023" s="286" t="s">
        <v>858</v>
      </c>
      <c r="I1023" s="211">
        <v>364</v>
      </c>
    </row>
    <row r="1024" spans="1:9" ht="44.25" hidden="1" customHeight="1" x14ac:dyDescent="0.2">
      <c r="A1024" s="3">
        <v>1023</v>
      </c>
      <c r="B1024" s="3">
        <v>3202</v>
      </c>
      <c r="C1024" s="197" t="s">
        <v>1515</v>
      </c>
      <c r="D1024" s="179" t="s">
        <v>39</v>
      </c>
      <c r="E1024" s="3" t="s">
        <v>1516</v>
      </c>
      <c r="F1024" s="578">
        <v>350000</v>
      </c>
      <c r="G1024" s="211" t="s">
        <v>1514</v>
      </c>
      <c r="H1024" s="286" t="s">
        <v>858</v>
      </c>
      <c r="I1024" s="211">
        <v>364</v>
      </c>
    </row>
    <row r="1025" spans="1:9" ht="44.25" hidden="1" customHeight="1" x14ac:dyDescent="0.2">
      <c r="A1025" s="3">
        <v>1024</v>
      </c>
      <c r="B1025" s="3">
        <v>3202</v>
      </c>
      <c r="C1025" s="197" t="s">
        <v>1517</v>
      </c>
      <c r="D1025" s="205" t="s">
        <v>39</v>
      </c>
      <c r="E1025" s="3" t="s">
        <v>1518</v>
      </c>
      <c r="F1025" s="578">
        <v>50000</v>
      </c>
      <c r="G1025" s="211" t="s">
        <v>1514</v>
      </c>
      <c r="H1025" s="286" t="s">
        <v>858</v>
      </c>
      <c r="I1025" s="211">
        <v>364</v>
      </c>
    </row>
    <row r="1026" spans="1:9" ht="44.25" hidden="1" customHeight="1" x14ac:dyDescent="0.2">
      <c r="A1026" s="3">
        <v>1025</v>
      </c>
      <c r="B1026" s="3">
        <v>3202</v>
      </c>
      <c r="C1026" s="197" t="s">
        <v>1519</v>
      </c>
      <c r="D1026" s="179" t="s">
        <v>39</v>
      </c>
      <c r="E1026" s="3" t="s">
        <v>1520</v>
      </c>
      <c r="F1026" s="578">
        <v>165000</v>
      </c>
      <c r="G1026" s="211" t="s">
        <v>1514</v>
      </c>
      <c r="H1026" s="286" t="s">
        <v>858</v>
      </c>
      <c r="I1026" s="211">
        <v>364</v>
      </c>
    </row>
    <row r="1027" spans="1:9" ht="44.25" hidden="1" customHeight="1" x14ac:dyDescent="0.2">
      <c r="A1027" s="3">
        <v>1026</v>
      </c>
      <c r="B1027" s="3">
        <v>3202</v>
      </c>
      <c r="C1027" s="197" t="s">
        <v>1521</v>
      </c>
      <c r="D1027" s="205" t="s">
        <v>39</v>
      </c>
      <c r="E1027" s="3" t="s">
        <v>1522</v>
      </c>
      <c r="F1027" s="578">
        <v>120000</v>
      </c>
      <c r="G1027" s="211" t="s">
        <v>1514</v>
      </c>
      <c r="H1027" s="286" t="s">
        <v>858</v>
      </c>
      <c r="I1027" s="211">
        <v>364</v>
      </c>
    </row>
    <row r="1028" spans="1:9" ht="44.25" hidden="1" customHeight="1" x14ac:dyDescent="0.2">
      <c r="A1028" s="3">
        <v>1027</v>
      </c>
      <c r="B1028" s="3">
        <v>3202</v>
      </c>
      <c r="C1028" s="197" t="s">
        <v>1523</v>
      </c>
      <c r="D1028" s="179" t="s">
        <v>39</v>
      </c>
      <c r="E1028" s="3" t="s">
        <v>1524</v>
      </c>
      <c r="F1028" s="578">
        <v>70000</v>
      </c>
      <c r="G1028" s="211" t="s">
        <v>1514</v>
      </c>
      <c r="H1028" s="286" t="s">
        <v>858</v>
      </c>
      <c r="I1028" s="211">
        <v>364</v>
      </c>
    </row>
    <row r="1029" spans="1:9" ht="44.25" hidden="1" customHeight="1" x14ac:dyDescent="0.2">
      <c r="A1029" s="3">
        <v>1028</v>
      </c>
      <c r="B1029" s="3">
        <v>3202</v>
      </c>
      <c r="C1029" s="197" t="s">
        <v>1525</v>
      </c>
      <c r="D1029" s="205" t="s">
        <v>39</v>
      </c>
      <c r="E1029" s="3" t="s">
        <v>1526</v>
      </c>
      <c r="F1029" s="578">
        <v>170000</v>
      </c>
      <c r="G1029" s="211" t="s">
        <v>1514</v>
      </c>
      <c r="H1029" s="286" t="s">
        <v>858</v>
      </c>
      <c r="I1029" s="211">
        <v>364</v>
      </c>
    </row>
    <row r="1030" spans="1:9" ht="44.25" hidden="1" customHeight="1" x14ac:dyDescent="0.2">
      <c r="A1030" s="3">
        <v>1029</v>
      </c>
      <c r="B1030" s="3">
        <v>3202</v>
      </c>
      <c r="C1030" s="197" t="s">
        <v>1527</v>
      </c>
      <c r="D1030" s="179" t="s">
        <v>39</v>
      </c>
      <c r="E1030" s="3" t="s">
        <v>1528</v>
      </c>
      <c r="F1030" s="578">
        <v>100000</v>
      </c>
      <c r="G1030" s="211" t="s">
        <v>1514</v>
      </c>
      <c r="H1030" s="286" t="s">
        <v>858</v>
      </c>
      <c r="I1030" s="211">
        <v>364</v>
      </c>
    </row>
    <row r="1031" spans="1:9" ht="44.25" hidden="1" customHeight="1" x14ac:dyDescent="0.2">
      <c r="A1031" s="3">
        <v>1030</v>
      </c>
      <c r="B1031" s="3">
        <v>3202</v>
      </c>
      <c r="C1031" s="197" t="s">
        <v>1529</v>
      </c>
      <c r="D1031" s="205" t="s">
        <v>39</v>
      </c>
      <c r="E1031" s="3" t="s">
        <v>1530</v>
      </c>
      <c r="F1031" s="578">
        <v>300000</v>
      </c>
      <c r="G1031" s="211" t="s">
        <v>1514</v>
      </c>
      <c r="H1031" s="286" t="s">
        <v>858</v>
      </c>
      <c r="I1031" s="211">
        <v>364</v>
      </c>
    </row>
    <row r="1032" spans="1:9" ht="44.25" hidden="1" customHeight="1" x14ac:dyDescent="0.2">
      <c r="A1032" s="3">
        <v>1031</v>
      </c>
      <c r="B1032" s="3">
        <v>3202</v>
      </c>
      <c r="C1032" s="197" t="s">
        <v>1531</v>
      </c>
      <c r="D1032" s="179" t="s">
        <v>39</v>
      </c>
      <c r="E1032" s="3" t="s">
        <v>1532</v>
      </c>
      <c r="F1032" s="578">
        <v>11000000</v>
      </c>
      <c r="G1032" s="211" t="s">
        <v>1514</v>
      </c>
      <c r="H1032" s="286" t="s">
        <v>858</v>
      </c>
      <c r="I1032" s="211">
        <v>364</v>
      </c>
    </row>
    <row r="1033" spans="1:9" ht="44.25" hidden="1" customHeight="1" x14ac:dyDescent="0.2">
      <c r="A1033" s="3">
        <v>1032</v>
      </c>
      <c r="B1033" s="3">
        <v>3202</v>
      </c>
      <c r="C1033" s="197" t="s">
        <v>1533</v>
      </c>
      <c r="D1033" s="205" t="s">
        <v>39</v>
      </c>
      <c r="E1033" s="3" t="s">
        <v>1534</v>
      </c>
      <c r="F1033" s="578">
        <v>500000</v>
      </c>
      <c r="G1033" s="211" t="s">
        <v>1514</v>
      </c>
      <c r="H1033" s="286" t="s">
        <v>858</v>
      </c>
      <c r="I1033" s="211">
        <v>364</v>
      </c>
    </row>
    <row r="1034" spans="1:9" ht="44.25" hidden="1" customHeight="1" x14ac:dyDescent="0.2">
      <c r="A1034" s="3">
        <v>1033</v>
      </c>
      <c r="B1034" s="3">
        <v>3202</v>
      </c>
      <c r="C1034" s="197" t="s">
        <v>1535</v>
      </c>
      <c r="D1034" s="179" t="s">
        <v>39</v>
      </c>
      <c r="E1034" s="3" t="s">
        <v>1536</v>
      </c>
      <c r="F1034" s="578">
        <v>1000000</v>
      </c>
      <c r="G1034" s="211" t="s">
        <v>1514</v>
      </c>
      <c r="H1034" s="286" t="s">
        <v>858</v>
      </c>
      <c r="I1034" s="211">
        <v>364</v>
      </c>
    </row>
    <row r="1035" spans="1:9" ht="44.25" hidden="1" customHeight="1" x14ac:dyDescent="0.2">
      <c r="A1035" s="3">
        <v>1034</v>
      </c>
      <c r="B1035" s="3">
        <v>3202</v>
      </c>
      <c r="C1035" s="197" t="s">
        <v>1537</v>
      </c>
      <c r="D1035" s="205" t="s">
        <v>39</v>
      </c>
      <c r="E1035" s="3" t="s">
        <v>1538</v>
      </c>
      <c r="F1035" s="578">
        <v>1000000</v>
      </c>
      <c r="G1035" s="211" t="s">
        <v>1514</v>
      </c>
      <c r="H1035" s="286" t="s">
        <v>858</v>
      </c>
      <c r="I1035" s="211">
        <v>364</v>
      </c>
    </row>
    <row r="1036" spans="1:9" ht="44.25" hidden="1" customHeight="1" x14ac:dyDescent="0.2">
      <c r="A1036" s="3">
        <v>1035</v>
      </c>
      <c r="B1036" s="3">
        <v>3202</v>
      </c>
      <c r="C1036" s="197" t="s">
        <v>1539</v>
      </c>
      <c r="D1036" s="179" t="s">
        <v>39</v>
      </c>
      <c r="E1036" s="3" t="s">
        <v>1540</v>
      </c>
      <c r="F1036" s="578">
        <v>3000000</v>
      </c>
      <c r="G1036" s="211" t="s">
        <v>1514</v>
      </c>
      <c r="H1036" s="286" t="s">
        <v>858</v>
      </c>
      <c r="I1036" s="211">
        <v>364</v>
      </c>
    </row>
    <row r="1037" spans="1:9" ht="44.25" hidden="1" customHeight="1" x14ac:dyDescent="0.2">
      <c r="A1037" s="3">
        <v>1036</v>
      </c>
      <c r="B1037" s="3">
        <v>3202</v>
      </c>
      <c r="C1037" s="197" t="s">
        <v>1541</v>
      </c>
      <c r="D1037" s="205" t="s">
        <v>39</v>
      </c>
      <c r="E1037" s="3" t="s">
        <v>1542</v>
      </c>
      <c r="F1037" s="578">
        <v>2000000</v>
      </c>
      <c r="G1037" s="211" t="s">
        <v>1514</v>
      </c>
      <c r="H1037" s="286" t="s">
        <v>858</v>
      </c>
      <c r="I1037" s="211">
        <v>364</v>
      </c>
    </row>
    <row r="1038" spans="1:9" ht="44.25" hidden="1" customHeight="1" x14ac:dyDescent="0.2">
      <c r="A1038" s="3">
        <v>1037</v>
      </c>
      <c r="B1038" s="3">
        <v>3202</v>
      </c>
      <c r="C1038" s="197" t="s">
        <v>1543</v>
      </c>
      <c r="D1038" s="179" t="s">
        <v>39</v>
      </c>
      <c r="E1038" s="3" t="s">
        <v>1544</v>
      </c>
      <c r="F1038" s="578">
        <v>3000000</v>
      </c>
      <c r="G1038" s="211" t="s">
        <v>1514</v>
      </c>
      <c r="H1038" s="286" t="s">
        <v>858</v>
      </c>
      <c r="I1038" s="211">
        <v>364</v>
      </c>
    </row>
    <row r="1039" spans="1:9" ht="44.25" hidden="1" customHeight="1" x14ac:dyDescent="0.2">
      <c r="A1039" s="3">
        <v>1038</v>
      </c>
      <c r="B1039" s="3">
        <v>3202</v>
      </c>
      <c r="C1039" s="197" t="s">
        <v>1545</v>
      </c>
      <c r="D1039" s="205" t="s">
        <v>39</v>
      </c>
      <c r="E1039" s="3" t="s">
        <v>1546</v>
      </c>
      <c r="F1039" s="578">
        <v>2000000</v>
      </c>
      <c r="G1039" s="211" t="s">
        <v>1514</v>
      </c>
      <c r="H1039" s="286" t="s">
        <v>858</v>
      </c>
      <c r="I1039" s="3">
        <v>364</v>
      </c>
    </row>
    <row r="1040" spans="1:9" ht="44.25" hidden="1" customHeight="1" x14ac:dyDescent="0.2">
      <c r="A1040" s="3">
        <v>1039</v>
      </c>
      <c r="B1040" s="3">
        <v>3202</v>
      </c>
      <c r="C1040" s="197" t="s">
        <v>1547</v>
      </c>
      <c r="D1040" s="179" t="s">
        <v>39</v>
      </c>
      <c r="E1040" s="3" t="s">
        <v>1548</v>
      </c>
      <c r="F1040" s="578">
        <v>2000000</v>
      </c>
      <c r="G1040" s="211" t="s">
        <v>1514</v>
      </c>
      <c r="H1040" s="286" t="s">
        <v>858</v>
      </c>
      <c r="I1040" s="3">
        <v>364</v>
      </c>
    </row>
    <row r="1041" spans="1:9" ht="44.25" hidden="1" customHeight="1" x14ac:dyDescent="0.2">
      <c r="A1041" s="3">
        <v>1040</v>
      </c>
      <c r="B1041" s="3">
        <v>3202</v>
      </c>
      <c r="C1041" s="197" t="s">
        <v>1549</v>
      </c>
      <c r="D1041" s="205" t="s">
        <v>39</v>
      </c>
      <c r="E1041" s="3" t="s">
        <v>1550</v>
      </c>
      <c r="F1041" s="578">
        <v>400000</v>
      </c>
      <c r="G1041" s="211" t="s">
        <v>1514</v>
      </c>
      <c r="H1041" s="286" t="s">
        <v>858</v>
      </c>
      <c r="I1041" s="211">
        <v>364</v>
      </c>
    </row>
    <row r="1042" spans="1:9" ht="44.25" hidden="1" customHeight="1" x14ac:dyDescent="0.2">
      <c r="A1042" s="3">
        <v>1041</v>
      </c>
      <c r="B1042" s="3">
        <v>3202</v>
      </c>
      <c r="C1042" s="197" t="s">
        <v>1551</v>
      </c>
      <c r="D1042" s="179" t="s">
        <v>39</v>
      </c>
      <c r="E1042" s="3" t="s">
        <v>1552</v>
      </c>
      <c r="F1042" s="578">
        <v>400000</v>
      </c>
      <c r="G1042" s="211" t="s">
        <v>1514</v>
      </c>
      <c r="H1042" s="286" t="s">
        <v>858</v>
      </c>
      <c r="I1042" s="211">
        <v>364</v>
      </c>
    </row>
    <row r="1043" spans="1:9" ht="44.25" hidden="1" customHeight="1" x14ac:dyDescent="0.2">
      <c r="A1043" s="3">
        <v>1042</v>
      </c>
      <c r="B1043" s="3">
        <v>3202</v>
      </c>
      <c r="C1043" s="197" t="s">
        <v>1553</v>
      </c>
      <c r="D1043" s="205" t="s">
        <v>39</v>
      </c>
      <c r="E1043" s="3" t="s">
        <v>1554</v>
      </c>
      <c r="F1043" s="578">
        <v>300000</v>
      </c>
      <c r="G1043" s="211" t="s">
        <v>1514</v>
      </c>
      <c r="H1043" s="286" t="s">
        <v>858</v>
      </c>
      <c r="I1043" s="211">
        <v>364</v>
      </c>
    </row>
    <row r="1044" spans="1:9" ht="44.25" hidden="1" customHeight="1" x14ac:dyDescent="0.2">
      <c r="A1044" s="3">
        <v>1043</v>
      </c>
      <c r="B1044" s="3">
        <v>3202</v>
      </c>
      <c r="C1044" s="197" t="s">
        <v>1555</v>
      </c>
      <c r="D1044" s="179" t="s">
        <v>39</v>
      </c>
      <c r="E1044" s="3" t="s">
        <v>1556</v>
      </c>
      <c r="F1044" s="578">
        <v>25055000</v>
      </c>
      <c r="G1044" s="211" t="s">
        <v>1514</v>
      </c>
      <c r="H1044" s="286" t="s">
        <v>858</v>
      </c>
      <c r="I1044" s="211">
        <v>364</v>
      </c>
    </row>
    <row r="1045" spans="1:9" ht="44.25" hidden="1" customHeight="1" x14ac:dyDescent="0.2">
      <c r="A1045" s="3">
        <v>1044</v>
      </c>
      <c r="B1045" s="3">
        <v>3202</v>
      </c>
      <c r="C1045" s="197" t="s">
        <v>1557</v>
      </c>
      <c r="D1045" s="205" t="s">
        <v>39</v>
      </c>
      <c r="E1045" s="3" t="s">
        <v>1558</v>
      </c>
      <c r="F1045" s="578">
        <v>200000</v>
      </c>
      <c r="G1045" s="211" t="s">
        <v>1514</v>
      </c>
      <c r="H1045" s="286" t="s">
        <v>858</v>
      </c>
      <c r="I1045" s="211">
        <v>364</v>
      </c>
    </row>
    <row r="1046" spans="1:9" ht="44.25" hidden="1" customHeight="1" x14ac:dyDescent="0.2">
      <c r="A1046" s="3">
        <v>1045</v>
      </c>
      <c r="B1046" s="3">
        <v>3202</v>
      </c>
      <c r="C1046" s="197" t="s">
        <v>1559</v>
      </c>
      <c r="D1046" s="179" t="s">
        <v>39</v>
      </c>
      <c r="E1046" s="3" t="s">
        <v>1560</v>
      </c>
      <c r="F1046" s="578">
        <v>200000</v>
      </c>
      <c r="G1046" s="211" t="s">
        <v>1514</v>
      </c>
      <c r="H1046" s="286" t="s">
        <v>858</v>
      </c>
      <c r="I1046" s="211">
        <v>364</v>
      </c>
    </row>
    <row r="1047" spans="1:9" ht="44.25" hidden="1" customHeight="1" x14ac:dyDescent="0.2">
      <c r="A1047" s="3">
        <v>1046</v>
      </c>
      <c r="B1047" s="3">
        <v>3202</v>
      </c>
      <c r="C1047" s="197" t="s">
        <v>1561</v>
      </c>
      <c r="D1047" s="205" t="s">
        <v>39</v>
      </c>
      <c r="E1047" s="3" t="s">
        <v>1562</v>
      </c>
      <c r="F1047" s="578">
        <v>2500000</v>
      </c>
      <c r="G1047" s="211" t="s">
        <v>1514</v>
      </c>
      <c r="H1047" s="286" t="s">
        <v>858</v>
      </c>
      <c r="I1047" s="211">
        <v>364</v>
      </c>
    </row>
    <row r="1048" spans="1:9" ht="44.25" hidden="1" customHeight="1" x14ac:dyDescent="0.2">
      <c r="A1048" s="3">
        <v>1047</v>
      </c>
      <c r="B1048" s="3">
        <v>3202</v>
      </c>
      <c r="C1048" s="197" t="s">
        <v>1563</v>
      </c>
      <c r="D1048" s="179" t="s">
        <v>39</v>
      </c>
      <c r="E1048" s="3" t="s">
        <v>1564</v>
      </c>
      <c r="F1048" s="578">
        <v>2500000</v>
      </c>
      <c r="G1048" s="211" t="s">
        <v>1514</v>
      </c>
      <c r="H1048" s="286" t="s">
        <v>858</v>
      </c>
      <c r="I1048" s="211">
        <v>364</v>
      </c>
    </row>
    <row r="1049" spans="1:9" ht="44.25" hidden="1" customHeight="1" x14ac:dyDescent="0.2">
      <c r="A1049" s="3">
        <v>1048</v>
      </c>
      <c r="B1049" s="3">
        <v>3202</v>
      </c>
      <c r="C1049" s="197" t="s">
        <v>1565</v>
      </c>
      <c r="D1049" s="205" t="s">
        <v>39</v>
      </c>
      <c r="E1049" s="3" t="s">
        <v>1566</v>
      </c>
      <c r="F1049" s="578">
        <v>270000</v>
      </c>
      <c r="G1049" s="211" t="s">
        <v>1514</v>
      </c>
      <c r="H1049" s="286" t="s">
        <v>858</v>
      </c>
      <c r="I1049" s="211">
        <v>364</v>
      </c>
    </row>
    <row r="1050" spans="1:9" ht="44.25" hidden="1" customHeight="1" x14ac:dyDescent="0.2">
      <c r="A1050" s="3">
        <v>1049</v>
      </c>
      <c r="B1050" s="3">
        <v>3202</v>
      </c>
      <c r="C1050" s="197" t="s">
        <v>1567</v>
      </c>
      <c r="D1050" s="179" t="s">
        <v>39</v>
      </c>
      <c r="E1050" s="3" t="s">
        <v>1568</v>
      </c>
      <c r="F1050" s="578">
        <v>250000</v>
      </c>
      <c r="G1050" s="211" t="s">
        <v>1514</v>
      </c>
      <c r="H1050" s="286" t="s">
        <v>858</v>
      </c>
      <c r="I1050" s="211">
        <v>364</v>
      </c>
    </row>
    <row r="1051" spans="1:9" ht="44.25" hidden="1" customHeight="1" x14ac:dyDescent="0.2">
      <c r="A1051" s="3">
        <v>1050</v>
      </c>
      <c r="B1051" s="3">
        <v>3202</v>
      </c>
      <c r="C1051" s="213" t="s">
        <v>1569</v>
      </c>
      <c r="D1051" s="205" t="s">
        <v>39</v>
      </c>
      <c r="E1051" s="194" t="s">
        <v>1570</v>
      </c>
      <c r="F1051" s="578">
        <v>500000</v>
      </c>
      <c r="G1051" s="211" t="s">
        <v>1514</v>
      </c>
      <c r="H1051" s="286" t="s">
        <v>858</v>
      </c>
      <c r="I1051" s="194">
        <v>364</v>
      </c>
    </row>
    <row r="1052" spans="1:9" ht="44.25" hidden="1" customHeight="1" x14ac:dyDescent="0.2">
      <c r="A1052" s="3">
        <v>1051</v>
      </c>
      <c r="B1052" s="3">
        <v>3202</v>
      </c>
      <c r="C1052" s="197" t="s">
        <v>1571</v>
      </c>
      <c r="D1052" s="179" t="s">
        <v>39</v>
      </c>
      <c r="E1052" s="3" t="s">
        <v>1572</v>
      </c>
      <c r="F1052" s="578">
        <v>120308.84000000001</v>
      </c>
      <c r="G1052" s="211" t="s">
        <v>1514</v>
      </c>
      <c r="H1052" s="286" t="s">
        <v>858</v>
      </c>
      <c r="I1052" s="211">
        <v>365</v>
      </c>
    </row>
    <row r="1053" spans="1:9" ht="44.25" hidden="1" customHeight="1" x14ac:dyDescent="0.2">
      <c r="A1053" s="3">
        <v>1052</v>
      </c>
      <c r="B1053" s="3">
        <v>3202</v>
      </c>
      <c r="C1053" s="197" t="s">
        <v>1573</v>
      </c>
      <c r="D1053" s="205" t="s">
        <v>39</v>
      </c>
      <c r="E1053" s="3" t="s">
        <v>1574</v>
      </c>
      <c r="F1053" s="578">
        <v>1161075</v>
      </c>
      <c r="G1053" s="211" t="s">
        <v>1514</v>
      </c>
      <c r="H1053" s="286" t="s">
        <v>858</v>
      </c>
      <c r="I1053" s="211">
        <v>365</v>
      </c>
    </row>
    <row r="1054" spans="1:9" ht="44.25" hidden="1" customHeight="1" x14ac:dyDescent="0.2">
      <c r="A1054" s="3">
        <v>1053</v>
      </c>
      <c r="B1054" s="3">
        <v>3202</v>
      </c>
      <c r="C1054" s="197" t="s">
        <v>1575</v>
      </c>
      <c r="D1054" s="179" t="s">
        <v>39</v>
      </c>
      <c r="E1054" s="3" t="s">
        <v>1576</v>
      </c>
      <c r="F1054" s="578">
        <v>7117101.6000000006</v>
      </c>
      <c r="G1054" s="211" t="s">
        <v>1514</v>
      </c>
      <c r="H1054" s="286" t="s">
        <v>858</v>
      </c>
      <c r="I1054" s="211">
        <v>365</v>
      </c>
    </row>
    <row r="1055" spans="1:9" ht="44.25" hidden="1" customHeight="1" x14ac:dyDescent="0.2">
      <c r="A1055" s="3">
        <v>1054</v>
      </c>
      <c r="B1055" s="3">
        <v>3202</v>
      </c>
      <c r="C1055" s="197" t="s">
        <v>1577</v>
      </c>
      <c r="D1055" s="205" t="s">
        <v>39</v>
      </c>
      <c r="E1055" s="3" t="s">
        <v>1578</v>
      </c>
      <c r="F1055" s="578">
        <v>532838.85</v>
      </c>
      <c r="G1055" s="211" t="s">
        <v>1514</v>
      </c>
      <c r="H1055" s="286" t="s">
        <v>858</v>
      </c>
      <c r="I1055" s="211">
        <v>365</v>
      </c>
    </row>
    <row r="1056" spans="1:9" ht="44.25" hidden="1" customHeight="1" x14ac:dyDescent="0.2">
      <c r="A1056" s="3">
        <v>1055</v>
      </c>
      <c r="B1056" s="3">
        <v>3202</v>
      </c>
      <c r="C1056" s="451" t="s">
        <v>1579</v>
      </c>
      <c r="D1056" s="179" t="s">
        <v>39</v>
      </c>
      <c r="E1056" s="3" t="s">
        <v>1580</v>
      </c>
      <c r="F1056" s="578">
        <v>5280000</v>
      </c>
      <c r="G1056" s="211" t="s">
        <v>1514</v>
      </c>
      <c r="H1056" s="286" t="s">
        <v>858</v>
      </c>
      <c r="I1056" s="211">
        <v>365</v>
      </c>
    </row>
    <row r="1057" spans="1:9" ht="44.25" hidden="1" customHeight="1" x14ac:dyDescent="0.2">
      <c r="A1057" s="3">
        <v>1056</v>
      </c>
      <c r="B1057" s="3">
        <v>3202</v>
      </c>
      <c r="C1057" s="451" t="s">
        <v>1581</v>
      </c>
      <c r="D1057" s="205" t="s">
        <v>39</v>
      </c>
      <c r="E1057" s="3" t="s">
        <v>1582</v>
      </c>
      <c r="F1057" s="578">
        <v>6720000</v>
      </c>
      <c r="G1057" s="211" t="s">
        <v>1514</v>
      </c>
      <c r="H1057" s="286" t="s">
        <v>858</v>
      </c>
      <c r="I1057" s="211">
        <v>365</v>
      </c>
    </row>
    <row r="1058" spans="1:9" ht="44.25" hidden="1" customHeight="1" x14ac:dyDescent="0.2">
      <c r="A1058" s="3">
        <v>1057</v>
      </c>
      <c r="B1058" s="3">
        <v>3202</v>
      </c>
      <c r="C1058" s="451" t="s">
        <v>1583</v>
      </c>
      <c r="D1058" s="179" t="s">
        <v>39</v>
      </c>
      <c r="E1058" s="3" t="s">
        <v>1584</v>
      </c>
      <c r="F1058" s="578">
        <v>7440000</v>
      </c>
      <c r="G1058" s="211" t="s">
        <v>1514</v>
      </c>
      <c r="H1058" s="286" t="s">
        <v>858</v>
      </c>
      <c r="I1058" s="211">
        <v>365</v>
      </c>
    </row>
    <row r="1059" spans="1:9" ht="44.25" hidden="1" customHeight="1" x14ac:dyDescent="0.2">
      <c r="A1059" s="3">
        <v>1058</v>
      </c>
      <c r="B1059" s="3">
        <v>3202</v>
      </c>
      <c r="C1059" s="451" t="s">
        <v>1585</v>
      </c>
      <c r="D1059" s="205" t="s">
        <v>39</v>
      </c>
      <c r="E1059" s="3" t="s">
        <v>1586</v>
      </c>
      <c r="F1059" s="578">
        <v>960000</v>
      </c>
      <c r="G1059" s="211" t="s">
        <v>1514</v>
      </c>
      <c r="H1059" s="286" t="s">
        <v>858</v>
      </c>
      <c r="I1059" s="211">
        <v>365</v>
      </c>
    </row>
    <row r="1060" spans="1:9" ht="44.25" hidden="1" customHeight="1" x14ac:dyDescent="0.2">
      <c r="A1060" s="3">
        <v>1059</v>
      </c>
      <c r="B1060" s="3">
        <v>3202</v>
      </c>
      <c r="C1060" s="197" t="s">
        <v>1587</v>
      </c>
      <c r="D1060" s="179" t="s">
        <v>39</v>
      </c>
      <c r="E1060" s="3" t="s">
        <v>1588</v>
      </c>
      <c r="F1060" s="578">
        <v>5271000</v>
      </c>
      <c r="G1060" s="211" t="s">
        <v>1514</v>
      </c>
      <c r="H1060" s="286" t="s">
        <v>858</v>
      </c>
      <c r="I1060" s="211">
        <v>365</v>
      </c>
    </row>
    <row r="1061" spans="1:9" ht="44.25" hidden="1" customHeight="1" x14ac:dyDescent="0.2">
      <c r="A1061" s="3">
        <v>1060</v>
      </c>
      <c r="B1061" s="3">
        <v>3202</v>
      </c>
      <c r="C1061" s="197" t="s">
        <v>1589</v>
      </c>
      <c r="D1061" s="205" t="s">
        <v>39</v>
      </c>
      <c r="E1061" s="3" t="s">
        <v>1590</v>
      </c>
      <c r="F1061" s="578">
        <v>96900</v>
      </c>
      <c r="G1061" s="211" t="s">
        <v>1514</v>
      </c>
      <c r="H1061" s="286" t="s">
        <v>858</v>
      </c>
      <c r="I1061" s="211">
        <v>365</v>
      </c>
    </row>
    <row r="1062" spans="1:9" ht="44.25" hidden="1" customHeight="1" x14ac:dyDescent="0.2">
      <c r="A1062" s="3">
        <v>1061</v>
      </c>
      <c r="B1062" s="3">
        <v>3202</v>
      </c>
      <c r="C1062" s="197" t="s">
        <v>1591</v>
      </c>
      <c r="D1062" s="179" t="s">
        <v>39</v>
      </c>
      <c r="E1062" s="3" t="s">
        <v>1592</v>
      </c>
      <c r="F1062" s="578">
        <v>22037705.219999999</v>
      </c>
      <c r="G1062" s="211" t="s">
        <v>1514</v>
      </c>
      <c r="H1062" s="286" t="s">
        <v>858</v>
      </c>
      <c r="I1062" s="211">
        <v>365</v>
      </c>
    </row>
    <row r="1063" spans="1:9" ht="44.25" hidden="1" customHeight="1" x14ac:dyDescent="0.2">
      <c r="A1063" s="3">
        <v>1062</v>
      </c>
      <c r="B1063" s="3">
        <v>3202</v>
      </c>
      <c r="C1063" s="197" t="s">
        <v>1593</v>
      </c>
      <c r="D1063" s="205" t="s">
        <v>39</v>
      </c>
      <c r="E1063" s="3" t="s">
        <v>1594</v>
      </c>
      <c r="F1063" s="578">
        <v>5567058</v>
      </c>
      <c r="G1063" s="211" t="s">
        <v>1514</v>
      </c>
      <c r="H1063" s="286" t="s">
        <v>858</v>
      </c>
      <c r="I1063" s="211">
        <v>365</v>
      </c>
    </row>
    <row r="1064" spans="1:9" ht="44.25" hidden="1" customHeight="1" x14ac:dyDescent="0.2">
      <c r="A1064" s="3">
        <v>1063</v>
      </c>
      <c r="B1064" s="3">
        <v>3202</v>
      </c>
      <c r="C1064" s="197" t="s">
        <v>1595</v>
      </c>
      <c r="D1064" s="179" t="s">
        <v>39</v>
      </c>
      <c r="E1064" s="3" t="s">
        <v>1596</v>
      </c>
      <c r="F1064" s="578">
        <v>314471.09999999998</v>
      </c>
      <c r="G1064" s="211" t="s">
        <v>1514</v>
      </c>
      <c r="H1064" s="286" t="s">
        <v>858</v>
      </c>
      <c r="I1064" s="211">
        <v>365</v>
      </c>
    </row>
    <row r="1065" spans="1:9" ht="44.25" hidden="1" customHeight="1" x14ac:dyDescent="0.2">
      <c r="A1065" s="3">
        <v>1064</v>
      </c>
      <c r="B1065" s="3">
        <v>3202</v>
      </c>
      <c r="C1065" s="197" t="s">
        <v>1597</v>
      </c>
      <c r="D1065" s="205" t="s">
        <v>39</v>
      </c>
      <c r="E1065" s="3" t="s">
        <v>1598</v>
      </c>
      <c r="F1065" s="578">
        <v>691605.2</v>
      </c>
      <c r="G1065" s="211" t="s">
        <v>1514</v>
      </c>
      <c r="H1065" s="286" t="s">
        <v>858</v>
      </c>
      <c r="I1065" s="211">
        <v>365</v>
      </c>
    </row>
    <row r="1066" spans="1:9" ht="44.25" hidden="1" customHeight="1" x14ac:dyDescent="0.2">
      <c r="A1066" s="3">
        <v>1065</v>
      </c>
      <c r="B1066" s="3">
        <v>3202</v>
      </c>
      <c r="C1066" s="197" t="s">
        <v>1599</v>
      </c>
      <c r="D1066" s="179" t="s">
        <v>39</v>
      </c>
      <c r="E1066" s="3" t="s">
        <v>1600</v>
      </c>
      <c r="F1066" s="578">
        <v>800699.49</v>
      </c>
      <c r="G1066" s="211" t="s">
        <v>1514</v>
      </c>
      <c r="H1066" s="286" t="s">
        <v>858</v>
      </c>
      <c r="I1066" s="211">
        <v>365</v>
      </c>
    </row>
    <row r="1067" spans="1:9" ht="44.25" hidden="1" customHeight="1" x14ac:dyDescent="0.2">
      <c r="A1067" s="3">
        <v>1066</v>
      </c>
      <c r="B1067" s="3">
        <v>3202</v>
      </c>
      <c r="C1067" s="197" t="s">
        <v>1601</v>
      </c>
      <c r="D1067" s="205" t="s">
        <v>39</v>
      </c>
      <c r="E1067" s="3" t="s">
        <v>1602</v>
      </c>
      <c r="F1067" s="578">
        <v>413241</v>
      </c>
      <c r="G1067" s="211" t="s">
        <v>1514</v>
      </c>
      <c r="H1067" s="286" t="s">
        <v>858</v>
      </c>
      <c r="I1067" s="211">
        <v>365</v>
      </c>
    </row>
    <row r="1068" spans="1:9" ht="44.25" hidden="1" customHeight="1" x14ac:dyDescent="0.2">
      <c r="A1068" s="3">
        <v>1067</v>
      </c>
      <c r="B1068" s="3">
        <v>3202</v>
      </c>
      <c r="C1068" s="197" t="s">
        <v>1603</v>
      </c>
      <c r="D1068" s="179" t="s">
        <v>39</v>
      </c>
      <c r="E1068" s="3">
        <v>46181504</v>
      </c>
      <c r="F1068" s="578">
        <v>413241</v>
      </c>
      <c r="G1068" s="211" t="s">
        <v>1514</v>
      </c>
      <c r="H1068" s="286" t="s">
        <v>858</v>
      </c>
      <c r="I1068" s="211">
        <v>365</v>
      </c>
    </row>
    <row r="1069" spans="1:9" ht="44.25" hidden="1" customHeight="1" x14ac:dyDescent="0.2">
      <c r="A1069" s="3">
        <v>1068</v>
      </c>
      <c r="B1069" s="3">
        <v>3202</v>
      </c>
      <c r="C1069" s="197" t="s">
        <v>1604</v>
      </c>
      <c r="D1069" s="205" t="s">
        <v>39</v>
      </c>
      <c r="E1069" s="3">
        <v>46181504</v>
      </c>
      <c r="F1069" s="578">
        <v>413241</v>
      </c>
      <c r="G1069" s="211" t="s">
        <v>1514</v>
      </c>
      <c r="H1069" s="286" t="s">
        <v>858</v>
      </c>
      <c r="I1069" s="211">
        <v>365</v>
      </c>
    </row>
    <row r="1070" spans="1:9" ht="44.25" hidden="1" customHeight="1" x14ac:dyDescent="0.2">
      <c r="A1070" s="3">
        <v>1069</v>
      </c>
      <c r="B1070" s="3">
        <v>3202</v>
      </c>
      <c r="C1070" s="197" t="s">
        <v>1605</v>
      </c>
      <c r="D1070" s="179" t="s">
        <v>39</v>
      </c>
      <c r="E1070" s="3" t="s">
        <v>1606</v>
      </c>
      <c r="F1070" s="578">
        <v>2331270.54</v>
      </c>
      <c r="G1070" s="211" t="s">
        <v>1514</v>
      </c>
      <c r="H1070" s="286" t="s">
        <v>858</v>
      </c>
      <c r="I1070" s="211">
        <v>365</v>
      </c>
    </row>
    <row r="1071" spans="1:9" ht="44.25" hidden="1" customHeight="1" x14ac:dyDescent="0.2">
      <c r="A1071" s="3">
        <v>1070</v>
      </c>
      <c r="B1071" s="3">
        <v>3202</v>
      </c>
      <c r="C1071" s="197" t="s">
        <v>1607</v>
      </c>
      <c r="D1071" s="205" t="s">
        <v>39</v>
      </c>
      <c r="E1071" s="3" t="s">
        <v>1608</v>
      </c>
      <c r="F1071" s="578">
        <v>776534.22000000009</v>
      </c>
      <c r="G1071" s="211" t="s">
        <v>1514</v>
      </c>
      <c r="H1071" s="286" t="s">
        <v>858</v>
      </c>
      <c r="I1071" s="211">
        <v>365</v>
      </c>
    </row>
    <row r="1072" spans="1:9" ht="44.25" hidden="1" customHeight="1" x14ac:dyDescent="0.2">
      <c r="A1072" s="3">
        <v>1071</v>
      </c>
      <c r="B1072" s="3">
        <v>3202</v>
      </c>
      <c r="C1072" s="197" t="s">
        <v>1610</v>
      </c>
      <c r="D1072" s="179" t="s">
        <v>39</v>
      </c>
      <c r="E1072" s="3" t="s">
        <v>1611</v>
      </c>
      <c r="F1072" s="578">
        <v>1840092</v>
      </c>
      <c r="G1072" s="211" t="s">
        <v>1514</v>
      </c>
      <c r="H1072" s="286" t="s">
        <v>858</v>
      </c>
      <c r="I1072" s="211">
        <v>365</v>
      </c>
    </row>
    <row r="1073" spans="1:9" ht="44.25" hidden="1" customHeight="1" x14ac:dyDescent="0.2">
      <c r="A1073" s="3">
        <v>1072</v>
      </c>
      <c r="B1073" s="3">
        <v>3202</v>
      </c>
      <c r="C1073" s="197" t="s">
        <v>1612</v>
      </c>
      <c r="D1073" s="205" t="s">
        <v>39</v>
      </c>
      <c r="E1073" s="3" t="s">
        <v>1613</v>
      </c>
      <c r="F1073" s="578">
        <v>1249110.5</v>
      </c>
      <c r="G1073" s="211" t="s">
        <v>1514</v>
      </c>
      <c r="H1073" s="286" t="s">
        <v>858</v>
      </c>
      <c r="I1073" s="211">
        <v>365</v>
      </c>
    </row>
    <row r="1074" spans="1:9" ht="44.25" hidden="1" customHeight="1" x14ac:dyDescent="0.2">
      <c r="A1074" s="3">
        <v>1073</v>
      </c>
      <c r="B1074" s="3">
        <v>3202</v>
      </c>
      <c r="C1074" s="197" t="s">
        <v>1614</v>
      </c>
      <c r="D1074" s="179" t="s">
        <v>39</v>
      </c>
      <c r="E1074" s="3" t="s">
        <v>1615</v>
      </c>
      <c r="F1074" s="578">
        <v>376696.8</v>
      </c>
      <c r="G1074" s="211" t="s">
        <v>1514</v>
      </c>
      <c r="H1074" s="286" t="s">
        <v>858</v>
      </c>
      <c r="I1074" s="211">
        <v>365</v>
      </c>
    </row>
    <row r="1075" spans="1:9" ht="44.25" hidden="1" customHeight="1" x14ac:dyDescent="0.2">
      <c r="A1075" s="3">
        <v>1074</v>
      </c>
      <c r="B1075" s="3">
        <v>3202</v>
      </c>
      <c r="C1075" s="197" t="s">
        <v>1616</v>
      </c>
      <c r="D1075" s="205" t="s">
        <v>39</v>
      </c>
      <c r="E1075" s="3" t="s">
        <v>1617</v>
      </c>
      <c r="F1075" s="578">
        <v>370640</v>
      </c>
      <c r="G1075" s="211" t="s">
        <v>1514</v>
      </c>
      <c r="H1075" s="286" t="s">
        <v>858</v>
      </c>
      <c r="I1075" s="211">
        <v>365</v>
      </c>
    </row>
    <row r="1076" spans="1:9" ht="44.25" hidden="1" customHeight="1" x14ac:dyDescent="0.2">
      <c r="A1076" s="3">
        <v>1075</v>
      </c>
      <c r="B1076" s="3">
        <v>3202</v>
      </c>
      <c r="C1076" s="197" t="s">
        <v>1618</v>
      </c>
      <c r="D1076" s="179" t="s">
        <v>39</v>
      </c>
      <c r="E1076" s="3" t="s">
        <v>1619</v>
      </c>
      <c r="F1076" s="578">
        <v>1013610</v>
      </c>
      <c r="G1076" s="211" t="s">
        <v>1514</v>
      </c>
      <c r="H1076" s="286" t="s">
        <v>858</v>
      </c>
      <c r="I1076" s="211">
        <v>365</v>
      </c>
    </row>
    <row r="1077" spans="1:9" ht="44.25" hidden="1" customHeight="1" x14ac:dyDescent="0.2">
      <c r="A1077" s="3">
        <v>1076</v>
      </c>
      <c r="B1077" s="3">
        <v>3202</v>
      </c>
      <c r="C1077" s="197" t="s">
        <v>1620</v>
      </c>
      <c r="D1077" s="205" t="s">
        <v>39</v>
      </c>
      <c r="E1077" s="3" t="s">
        <v>1621</v>
      </c>
      <c r="F1077" s="578">
        <v>1440000</v>
      </c>
      <c r="G1077" s="211" t="s">
        <v>1514</v>
      </c>
      <c r="H1077" s="286" t="s">
        <v>858</v>
      </c>
      <c r="I1077" s="211">
        <v>365</v>
      </c>
    </row>
    <row r="1078" spans="1:9" ht="44.25" hidden="1" customHeight="1" x14ac:dyDescent="0.2">
      <c r="A1078" s="3">
        <v>1077</v>
      </c>
      <c r="B1078" s="3">
        <v>3202</v>
      </c>
      <c r="C1078" s="197" t="s">
        <v>1622</v>
      </c>
      <c r="D1078" s="179" t="s">
        <v>39</v>
      </c>
      <c r="E1078" s="3" t="s">
        <v>1623</v>
      </c>
      <c r="F1078" s="578">
        <v>144000</v>
      </c>
      <c r="G1078" s="211" t="s">
        <v>1514</v>
      </c>
      <c r="H1078" s="286" t="s">
        <v>858</v>
      </c>
      <c r="I1078" s="211">
        <v>365</v>
      </c>
    </row>
    <row r="1079" spans="1:9" ht="44.25" hidden="1" customHeight="1" x14ac:dyDescent="0.2">
      <c r="A1079" s="3">
        <v>1078</v>
      </c>
      <c r="B1079" s="3">
        <v>3202</v>
      </c>
      <c r="C1079" s="197" t="s">
        <v>1624</v>
      </c>
      <c r="D1079" s="205" t="s">
        <v>39</v>
      </c>
      <c r="E1079" s="3" t="s">
        <v>1625</v>
      </c>
      <c r="F1079" s="578">
        <v>4231338.24</v>
      </c>
      <c r="G1079" s="211" t="s">
        <v>1514</v>
      </c>
      <c r="H1079" s="286" t="s">
        <v>858</v>
      </c>
      <c r="I1079" s="211">
        <v>365</v>
      </c>
    </row>
    <row r="1080" spans="1:9" ht="44.25" hidden="1" customHeight="1" x14ac:dyDescent="0.2">
      <c r="A1080" s="3">
        <v>1079</v>
      </c>
      <c r="B1080" s="3">
        <v>3202</v>
      </c>
      <c r="C1080" s="197" t="s">
        <v>1626</v>
      </c>
      <c r="D1080" s="179" t="s">
        <v>39</v>
      </c>
      <c r="E1080" s="3" t="s">
        <v>1627</v>
      </c>
      <c r="F1080" s="578">
        <v>678339</v>
      </c>
      <c r="G1080" s="211" t="s">
        <v>1514</v>
      </c>
      <c r="H1080" s="286" t="s">
        <v>858</v>
      </c>
      <c r="I1080" s="211">
        <v>365</v>
      </c>
    </row>
    <row r="1081" spans="1:9" ht="44.25" hidden="1" customHeight="1" x14ac:dyDescent="0.2">
      <c r="A1081" s="3">
        <v>1080</v>
      </c>
      <c r="B1081" s="3">
        <v>3202</v>
      </c>
      <c r="C1081" s="197" t="s">
        <v>1629</v>
      </c>
      <c r="D1081" s="205" t="s">
        <v>39</v>
      </c>
      <c r="E1081" s="3" t="s">
        <v>1630</v>
      </c>
      <c r="F1081" s="578">
        <v>4901817.6000000006</v>
      </c>
      <c r="G1081" s="211" t="s">
        <v>1514</v>
      </c>
      <c r="H1081" s="286" t="s">
        <v>858</v>
      </c>
      <c r="I1081" s="211">
        <v>365</v>
      </c>
    </row>
    <row r="1082" spans="1:9" ht="44.25" hidden="1" customHeight="1" x14ac:dyDescent="0.2">
      <c r="A1082" s="3">
        <v>1081</v>
      </c>
      <c r="B1082" s="3">
        <v>3202</v>
      </c>
      <c r="C1082" s="197" t="s">
        <v>1631</v>
      </c>
      <c r="D1082" s="179" t="s">
        <v>39</v>
      </c>
      <c r="E1082" s="3" t="s">
        <v>1632</v>
      </c>
      <c r="F1082" s="578">
        <v>470486.8</v>
      </c>
      <c r="G1082" s="211" t="s">
        <v>1514</v>
      </c>
      <c r="H1082" s="286" t="s">
        <v>858</v>
      </c>
      <c r="I1082" s="211">
        <v>365</v>
      </c>
    </row>
    <row r="1083" spans="1:9" ht="44.25" hidden="1" customHeight="1" x14ac:dyDescent="0.2">
      <c r="A1083" s="3">
        <v>1082</v>
      </c>
      <c r="B1083" s="3">
        <v>3202</v>
      </c>
      <c r="C1083" s="197" t="s">
        <v>1633</v>
      </c>
      <c r="D1083" s="205" t="s">
        <v>39</v>
      </c>
      <c r="E1083" s="3" t="s">
        <v>1634</v>
      </c>
      <c r="F1083" s="578">
        <v>392921.5</v>
      </c>
      <c r="G1083" s="211" t="s">
        <v>1514</v>
      </c>
      <c r="H1083" s="286" t="s">
        <v>858</v>
      </c>
      <c r="I1083" s="211">
        <v>365</v>
      </c>
    </row>
    <row r="1084" spans="1:9" ht="44.25" hidden="1" customHeight="1" x14ac:dyDescent="0.2">
      <c r="A1084" s="3">
        <v>1083</v>
      </c>
      <c r="B1084" s="3">
        <v>3202</v>
      </c>
      <c r="C1084" s="197" t="s">
        <v>1635</v>
      </c>
      <c r="D1084" s="179" t="s">
        <v>39</v>
      </c>
      <c r="E1084" s="3" t="s">
        <v>1636</v>
      </c>
      <c r="F1084" s="578">
        <v>67366.080000000002</v>
      </c>
      <c r="G1084" s="211" t="s">
        <v>1514</v>
      </c>
      <c r="H1084" s="286" t="s">
        <v>858</v>
      </c>
      <c r="I1084" s="211">
        <v>365</v>
      </c>
    </row>
    <row r="1085" spans="1:9" ht="44.25" hidden="1" customHeight="1" x14ac:dyDescent="0.2">
      <c r="A1085" s="3">
        <v>1084</v>
      </c>
      <c r="B1085" s="3">
        <v>3202</v>
      </c>
      <c r="C1085" s="197" t="s">
        <v>1637</v>
      </c>
      <c r="D1085" s="205" t="s">
        <v>39</v>
      </c>
      <c r="E1085" s="3" t="s">
        <v>1638</v>
      </c>
      <c r="F1085" s="578">
        <v>6172625</v>
      </c>
      <c r="G1085" s="211" t="s">
        <v>1514</v>
      </c>
      <c r="H1085" s="286" t="s">
        <v>858</v>
      </c>
      <c r="I1085" s="211">
        <v>365</v>
      </c>
    </row>
    <row r="1086" spans="1:9" ht="44.25" hidden="1" customHeight="1" x14ac:dyDescent="0.2">
      <c r="A1086" s="3">
        <v>1085</v>
      </c>
      <c r="B1086" s="3">
        <v>3202</v>
      </c>
      <c r="C1086" s="197" t="s">
        <v>1640</v>
      </c>
      <c r="D1086" s="179" t="s">
        <v>39</v>
      </c>
      <c r="E1086" s="3" t="s">
        <v>1641</v>
      </c>
      <c r="F1086" s="578">
        <v>4873125</v>
      </c>
      <c r="G1086" s="211" t="s">
        <v>1514</v>
      </c>
      <c r="H1086" s="286" t="s">
        <v>858</v>
      </c>
      <c r="I1086" s="211">
        <v>365</v>
      </c>
    </row>
    <row r="1087" spans="1:9" ht="44.25" hidden="1" customHeight="1" x14ac:dyDescent="0.2">
      <c r="A1087" s="3">
        <v>1086</v>
      </c>
      <c r="B1087" s="3">
        <v>3202</v>
      </c>
      <c r="C1087" s="197" t="s">
        <v>1642</v>
      </c>
      <c r="D1087" s="205" t="s">
        <v>39</v>
      </c>
      <c r="E1087" s="3" t="s">
        <v>1643</v>
      </c>
      <c r="F1087" s="578">
        <v>3573625</v>
      </c>
      <c r="G1087" s="211" t="s">
        <v>1514</v>
      </c>
      <c r="H1087" s="286" t="s">
        <v>858</v>
      </c>
      <c r="I1087" s="211">
        <v>365</v>
      </c>
    </row>
    <row r="1088" spans="1:9" ht="44.25" hidden="1" customHeight="1" x14ac:dyDescent="0.2">
      <c r="A1088" s="3">
        <v>1087</v>
      </c>
      <c r="B1088" s="3">
        <v>3202</v>
      </c>
      <c r="C1088" s="197" t="s">
        <v>1644</v>
      </c>
      <c r="D1088" s="179" t="s">
        <v>39</v>
      </c>
      <c r="E1088" s="3" t="s">
        <v>1645</v>
      </c>
      <c r="F1088" s="578">
        <v>173877</v>
      </c>
      <c r="G1088" s="211" t="s">
        <v>1514</v>
      </c>
      <c r="H1088" s="286" t="s">
        <v>858</v>
      </c>
      <c r="I1088" s="211">
        <v>365</v>
      </c>
    </row>
    <row r="1089" spans="1:9" ht="44.25" hidden="1" customHeight="1" x14ac:dyDescent="0.2">
      <c r="A1089" s="3">
        <v>1088</v>
      </c>
      <c r="B1089" s="3">
        <v>3202</v>
      </c>
      <c r="C1089" s="197" t="s">
        <v>1646</v>
      </c>
      <c r="D1089" s="205" t="s">
        <v>39</v>
      </c>
      <c r="E1089" s="3" t="s">
        <v>1647</v>
      </c>
      <c r="F1089" s="578">
        <v>1391016</v>
      </c>
      <c r="G1089" s="211" t="s">
        <v>1514</v>
      </c>
      <c r="H1089" s="286" t="s">
        <v>858</v>
      </c>
      <c r="I1089" s="211">
        <v>365</v>
      </c>
    </row>
    <row r="1090" spans="1:9" ht="44.25" hidden="1" customHeight="1" x14ac:dyDescent="0.2">
      <c r="A1090" s="3">
        <v>1089</v>
      </c>
      <c r="B1090" s="3">
        <v>3202</v>
      </c>
      <c r="C1090" s="197" t="s">
        <v>1648</v>
      </c>
      <c r="D1090" s="179" t="s">
        <v>39</v>
      </c>
      <c r="E1090" s="3" t="s">
        <v>1649</v>
      </c>
      <c r="F1090" s="578">
        <v>869385</v>
      </c>
      <c r="G1090" s="211" t="s">
        <v>1514</v>
      </c>
      <c r="H1090" s="286" t="s">
        <v>858</v>
      </c>
      <c r="I1090" s="211">
        <v>365</v>
      </c>
    </row>
    <row r="1091" spans="1:9" ht="44.25" hidden="1" customHeight="1" x14ac:dyDescent="0.2">
      <c r="A1091" s="3">
        <v>1090</v>
      </c>
      <c r="B1091" s="3">
        <v>3202</v>
      </c>
      <c r="C1091" s="197" t="s">
        <v>1650</v>
      </c>
      <c r="D1091" s="205" t="s">
        <v>39</v>
      </c>
      <c r="E1091" s="3" t="s">
        <v>1651</v>
      </c>
      <c r="F1091" s="578">
        <v>186450</v>
      </c>
      <c r="G1091" s="211" t="s">
        <v>1514</v>
      </c>
      <c r="H1091" s="286" t="s">
        <v>858</v>
      </c>
      <c r="I1091" s="211">
        <v>365</v>
      </c>
    </row>
    <row r="1092" spans="1:9" ht="44.25" hidden="1" customHeight="1" x14ac:dyDescent="0.2">
      <c r="A1092" s="3">
        <v>1091</v>
      </c>
      <c r="B1092" s="3">
        <v>3202</v>
      </c>
      <c r="C1092" s="197" t="s">
        <v>1652</v>
      </c>
      <c r="D1092" s="179" t="s">
        <v>39</v>
      </c>
      <c r="E1092" s="3" t="s">
        <v>1653</v>
      </c>
      <c r="F1092" s="578">
        <v>142097.80000000002</v>
      </c>
      <c r="G1092" s="211" t="s">
        <v>1514</v>
      </c>
      <c r="H1092" s="286" t="s">
        <v>858</v>
      </c>
      <c r="I1092" s="211">
        <v>365</v>
      </c>
    </row>
    <row r="1093" spans="1:9" ht="44.25" hidden="1" customHeight="1" x14ac:dyDescent="0.2">
      <c r="A1093" s="3">
        <v>1092</v>
      </c>
      <c r="B1093" s="3">
        <v>3202</v>
      </c>
      <c r="C1093" s="197" t="s">
        <v>1654</v>
      </c>
      <c r="D1093" s="205" t="s">
        <v>39</v>
      </c>
      <c r="E1093" s="3" t="s">
        <v>1655</v>
      </c>
      <c r="F1093" s="578">
        <v>284195.60000000003</v>
      </c>
      <c r="G1093" s="211" t="s">
        <v>1514</v>
      </c>
      <c r="H1093" s="286" t="s">
        <v>858</v>
      </c>
      <c r="I1093" s="211">
        <v>365</v>
      </c>
    </row>
    <row r="1094" spans="1:9" ht="44.25" hidden="1" customHeight="1" x14ac:dyDescent="0.2">
      <c r="A1094" s="3">
        <v>1093</v>
      </c>
      <c r="B1094" s="3">
        <v>3202</v>
      </c>
      <c r="C1094" s="197" t="s">
        <v>1656</v>
      </c>
      <c r="D1094" s="179" t="s">
        <v>39</v>
      </c>
      <c r="E1094" s="3" t="s">
        <v>1657</v>
      </c>
      <c r="F1094" s="578">
        <v>2570693.5</v>
      </c>
      <c r="G1094" s="211" t="s">
        <v>1514</v>
      </c>
      <c r="H1094" s="286" t="s">
        <v>858</v>
      </c>
      <c r="I1094" s="211">
        <v>365</v>
      </c>
    </row>
    <row r="1095" spans="1:9" ht="44.25" hidden="1" customHeight="1" x14ac:dyDescent="0.2">
      <c r="A1095" s="3">
        <v>1094</v>
      </c>
      <c r="B1095" s="3">
        <v>3202</v>
      </c>
      <c r="C1095" s="197" t="s">
        <v>1658</v>
      </c>
      <c r="D1095" s="205" t="s">
        <v>39</v>
      </c>
      <c r="E1095" s="3">
        <v>53131609</v>
      </c>
      <c r="F1095" s="578">
        <v>500000</v>
      </c>
      <c r="G1095" s="211" t="s">
        <v>1514</v>
      </c>
      <c r="H1095" s="286" t="s">
        <v>858</v>
      </c>
      <c r="I1095" s="211">
        <v>365</v>
      </c>
    </row>
    <row r="1096" spans="1:9" ht="44.25" hidden="1" customHeight="1" x14ac:dyDescent="0.2">
      <c r="A1096" s="3">
        <v>1095</v>
      </c>
      <c r="B1096" s="3">
        <v>3202</v>
      </c>
      <c r="C1096" s="197" t="s">
        <v>1659</v>
      </c>
      <c r="D1096" s="179" t="s">
        <v>39</v>
      </c>
      <c r="E1096" s="3" t="s">
        <v>1660</v>
      </c>
      <c r="F1096" s="578">
        <v>3469932.1999999997</v>
      </c>
      <c r="G1096" s="211" t="s">
        <v>1514</v>
      </c>
      <c r="H1096" s="286" t="s">
        <v>858</v>
      </c>
      <c r="I1096" s="211">
        <v>365</v>
      </c>
    </row>
    <row r="1097" spans="1:9" ht="44.25" hidden="1" customHeight="1" x14ac:dyDescent="0.2">
      <c r="A1097" s="3">
        <v>1096</v>
      </c>
      <c r="B1097" s="3">
        <v>3202</v>
      </c>
      <c r="C1097" s="197" t="s">
        <v>1661</v>
      </c>
      <c r="D1097" s="205" t="s">
        <v>39</v>
      </c>
      <c r="E1097" s="3" t="s">
        <v>1662</v>
      </c>
      <c r="F1097" s="578">
        <v>158268.32</v>
      </c>
      <c r="G1097" s="211" t="s">
        <v>1514</v>
      </c>
      <c r="H1097" s="286" t="s">
        <v>858</v>
      </c>
      <c r="I1097" s="211">
        <v>365</v>
      </c>
    </row>
    <row r="1098" spans="1:9" ht="44.25" hidden="1" customHeight="1" x14ac:dyDescent="0.2">
      <c r="A1098" s="3">
        <v>1097</v>
      </c>
      <c r="B1098" s="3">
        <v>3202</v>
      </c>
      <c r="C1098" s="197" t="s">
        <v>1663</v>
      </c>
      <c r="D1098" s="179" t="s">
        <v>39</v>
      </c>
      <c r="E1098" s="3" t="s">
        <v>1664</v>
      </c>
      <c r="F1098" s="578">
        <v>3000000</v>
      </c>
      <c r="G1098" s="211" t="s">
        <v>1665</v>
      </c>
      <c r="H1098" s="286" t="s">
        <v>858</v>
      </c>
      <c r="I1098" s="211">
        <v>274</v>
      </c>
    </row>
    <row r="1099" spans="1:9" ht="44.25" hidden="1" customHeight="1" x14ac:dyDescent="0.2">
      <c r="A1099" s="3">
        <v>1098</v>
      </c>
      <c r="B1099" s="3">
        <v>3202</v>
      </c>
      <c r="C1099" s="197" t="s">
        <v>1666</v>
      </c>
      <c r="D1099" s="179" t="s">
        <v>1667</v>
      </c>
      <c r="E1099" s="179">
        <v>41113637</v>
      </c>
      <c r="F1099" s="675">
        <v>52500000</v>
      </c>
      <c r="G1099" s="188" t="s">
        <v>724</v>
      </c>
      <c r="H1099" s="286" t="s">
        <v>858</v>
      </c>
      <c r="I1099" s="211">
        <v>413</v>
      </c>
    </row>
    <row r="1100" spans="1:9" ht="44.25" hidden="1" customHeight="1" x14ac:dyDescent="0.2">
      <c r="A1100" s="3">
        <v>1099</v>
      </c>
      <c r="B1100" s="3">
        <v>3202</v>
      </c>
      <c r="C1100" s="197" t="s">
        <v>1668</v>
      </c>
      <c r="D1100" s="179" t="s">
        <v>163</v>
      </c>
      <c r="E1100" s="179">
        <v>41113637</v>
      </c>
      <c r="F1100" s="675">
        <v>27300000</v>
      </c>
      <c r="G1100" s="188" t="s">
        <v>724</v>
      </c>
      <c r="H1100" s="286" t="s">
        <v>858</v>
      </c>
      <c r="I1100" s="211">
        <v>413</v>
      </c>
    </row>
    <row r="1101" spans="1:9" ht="44.25" hidden="1" customHeight="1" x14ac:dyDescent="0.2">
      <c r="A1101" s="3">
        <v>1100</v>
      </c>
      <c r="B1101" s="3">
        <v>3202</v>
      </c>
      <c r="C1101" s="197" t="s">
        <v>1669</v>
      </c>
      <c r="D1101" s="179" t="s">
        <v>163</v>
      </c>
      <c r="E1101" s="179">
        <v>41113601</v>
      </c>
      <c r="F1101" s="675">
        <v>2600000</v>
      </c>
      <c r="G1101" s="188" t="s">
        <v>724</v>
      </c>
      <c r="H1101" s="286" t="s">
        <v>858</v>
      </c>
      <c r="I1101" s="211">
        <v>413</v>
      </c>
    </row>
    <row r="1102" spans="1:9" ht="44.25" hidden="1" customHeight="1" x14ac:dyDescent="0.2">
      <c r="A1102" s="3">
        <v>1101</v>
      </c>
      <c r="B1102" s="3">
        <v>3202</v>
      </c>
      <c r="C1102" s="197" t="s">
        <v>1670</v>
      </c>
      <c r="D1102" s="179" t="s">
        <v>163</v>
      </c>
      <c r="E1102" s="179" t="s">
        <v>1671</v>
      </c>
      <c r="F1102" s="675">
        <v>6575000</v>
      </c>
      <c r="G1102" s="188" t="s">
        <v>724</v>
      </c>
      <c r="H1102" s="286" t="s">
        <v>858</v>
      </c>
      <c r="I1102" s="211">
        <v>413</v>
      </c>
    </row>
    <row r="1103" spans="1:9" ht="44.25" hidden="1" customHeight="1" x14ac:dyDescent="0.2">
      <c r="A1103" s="3">
        <v>1102</v>
      </c>
      <c r="B1103" s="3">
        <v>3202</v>
      </c>
      <c r="C1103" s="197" t="s">
        <v>1672</v>
      </c>
      <c r="D1103" s="179" t="s">
        <v>163</v>
      </c>
      <c r="E1103" s="179" t="s">
        <v>1673</v>
      </c>
      <c r="F1103" s="675">
        <v>3500000</v>
      </c>
      <c r="G1103" s="188" t="s">
        <v>724</v>
      </c>
      <c r="H1103" s="286" t="s">
        <v>858</v>
      </c>
      <c r="I1103" s="211">
        <v>413</v>
      </c>
    </row>
    <row r="1104" spans="1:9" ht="44.25" hidden="1" customHeight="1" x14ac:dyDescent="0.2">
      <c r="A1104" s="3">
        <v>1103</v>
      </c>
      <c r="B1104" s="3">
        <v>3202</v>
      </c>
      <c r="C1104" s="197" t="s">
        <v>1674</v>
      </c>
      <c r="D1104" s="179" t="s">
        <v>163</v>
      </c>
      <c r="E1104" s="179" t="s">
        <v>1675</v>
      </c>
      <c r="F1104" s="675">
        <v>14600000</v>
      </c>
      <c r="G1104" s="188" t="s">
        <v>724</v>
      </c>
      <c r="H1104" s="286" t="s">
        <v>858</v>
      </c>
      <c r="I1104" s="211">
        <v>413</v>
      </c>
    </row>
    <row r="1105" spans="1:9" ht="44.25" hidden="1" customHeight="1" x14ac:dyDescent="0.2">
      <c r="A1105" s="3">
        <v>1104</v>
      </c>
      <c r="B1105" s="3">
        <v>3202</v>
      </c>
      <c r="C1105" s="197" t="s">
        <v>1676</v>
      </c>
      <c r="D1105" s="179" t="s">
        <v>163</v>
      </c>
      <c r="E1105" s="179" t="s">
        <v>1677</v>
      </c>
      <c r="F1105" s="675">
        <v>24000000</v>
      </c>
      <c r="G1105" s="188" t="s">
        <v>724</v>
      </c>
      <c r="H1105" s="286" t="s">
        <v>858</v>
      </c>
      <c r="I1105" s="211">
        <v>413</v>
      </c>
    </row>
    <row r="1106" spans="1:9" ht="44.25" hidden="1" customHeight="1" x14ac:dyDescent="0.2">
      <c r="A1106" s="3">
        <v>1105</v>
      </c>
      <c r="B1106" s="3">
        <v>3202</v>
      </c>
      <c r="C1106" s="197" t="s">
        <v>1678</v>
      </c>
      <c r="D1106" s="179" t="s">
        <v>163</v>
      </c>
      <c r="E1106" s="179" t="s">
        <v>1679</v>
      </c>
      <c r="F1106" s="675">
        <v>25000000</v>
      </c>
      <c r="G1106" s="188" t="s">
        <v>724</v>
      </c>
      <c r="H1106" s="286" t="s">
        <v>858</v>
      </c>
      <c r="I1106" s="211">
        <v>413</v>
      </c>
    </row>
    <row r="1107" spans="1:9" ht="44.25" hidden="1" customHeight="1" x14ac:dyDescent="0.2">
      <c r="A1107" s="3">
        <v>1106</v>
      </c>
      <c r="B1107" s="3">
        <v>3202</v>
      </c>
      <c r="C1107" s="197" t="s">
        <v>1680</v>
      </c>
      <c r="D1107" s="179" t="s">
        <v>163</v>
      </c>
      <c r="E1107" s="179" t="s">
        <v>1681</v>
      </c>
      <c r="F1107" s="675">
        <v>4400000</v>
      </c>
      <c r="G1107" s="188" t="s">
        <v>724</v>
      </c>
      <c r="H1107" s="286" t="s">
        <v>858</v>
      </c>
      <c r="I1107" s="211">
        <v>413</v>
      </c>
    </row>
    <row r="1108" spans="1:9" ht="44.25" hidden="1" customHeight="1" x14ac:dyDescent="0.2">
      <c r="A1108" s="3">
        <v>1107</v>
      </c>
      <c r="B1108" s="3">
        <v>3202</v>
      </c>
      <c r="C1108" s="197" t="s">
        <v>1682</v>
      </c>
      <c r="D1108" s="179" t="s">
        <v>163</v>
      </c>
      <c r="E1108" s="179" t="s">
        <v>1683</v>
      </c>
      <c r="F1108" s="675">
        <v>4800000</v>
      </c>
      <c r="G1108" s="188" t="s">
        <v>724</v>
      </c>
      <c r="H1108" s="286" t="s">
        <v>858</v>
      </c>
      <c r="I1108" s="211">
        <v>413</v>
      </c>
    </row>
    <row r="1109" spans="1:9" ht="44.25" hidden="1" customHeight="1" x14ac:dyDescent="0.2">
      <c r="A1109" s="3">
        <v>1108</v>
      </c>
      <c r="B1109" s="3">
        <v>3202</v>
      </c>
      <c r="C1109" s="197" t="s">
        <v>1684</v>
      </c>
      <c r="D1109" s="179" t="s">
        <v>163</v>
      </c>
      <c r="E1109" s="179" t="s">
        <v>1685</v>
      </c>
      <c r="F1109" s="675">
        <v>2500000</v>
      </c>
      <c r="G1109" s="188" t="s">
        <v>724</v>
      </c>
      <c r="H1109" s="286" t="s">
        <v>858</v>
      </c>
      <c r="I1109" s="211">
        <v>413</v>
      </c>
    </row>
    <row r="1110" spans="1:9" ht="44.25" hidden="1" customHeight="1" x14ac:dyDescent="0.2">
      <c r="A1110" s="3">
        <v>1109</v>
      </c>
      <c r="B1110" s="3">
        <v>3202</v>
      </c>
      <c r="C1110" s="197" t="s">
        <v>1686</v>
      </c>
      <c r="D1110" s="179" t="s">
        <v>163</v>
      </c>
      <c r="E1110" s="179" t="s">
        <v>1687</v>
      </c>
      <c r="F1110" s="675">
        <v>7350000</v>
      </c>
      <c r="G1110" s="188" t="s">
        <v>724</v>
      </c>
      <c r="H1110" s="286" t="s">
        <v>858</v>
      </c>
      <c r="I1110" s="211">
        <v>413</v>
      </c>
    </row>
    <row r="1111" spans="1:9" ht="44.25" hidden="1" customHeight="1" x14ac:dyDescent="0.2">
      <c r="A1111" s="3">
        <v>1110</v>
      </c>
      <c r="B1111" s="3">
        <v>3202</v>
      </c>
      <c r="C1111" s="197" t="s">
        <v>1688</v>
      </c>
      <c r="D1111" s="179" t="s">
        <v>163</v>
      </c>
      <c r="E1111" s="179" t="s">
        <v>1689</v>
      </c>
      <c r="F1111" s="675">
        <v>6550000</v>
      </c>
      <c r="G1111" s="188" t="s">
        <v>724</v>
      </c>
      <c r="H1111" s="286" t="s">
        <v>858</v>
      </c>
      <c r="I1111" s="211">
        <v>413</v>
      </c>
    </row>
    <row r="1112" spans="1:9" ht="44.25" hidden="1" customHeight="1" x14ac:dyDescent="0.2">
      <c r="A1112" s="3">
        <v>1111</v>
      </c>
      <c r="B1112" s="3">
        <v>3202</v>
      </c>
      <c r="C1112" s="197" t="s">
        <v>1690</v>
      </c>
      <c r="D1112" s="179" t="s">
        <v>163</v>
      </c>
      <c r="E1112" s="179" t="s">
        <v>1691</v>
      </c>
      <c r="F1112" s="675">
        <v>7670000</v>
      </c>
      <c r="G1112" s="188" t="s">
        <v>724</v>
      </c>
      <c r="H1112" s="286" t="s">
        <v>858</v>
      </c>
      <c r="I1112" s="211">
        <v>413</v>
      </c>
    </row>
    <row r="1113" spans="1:9" ht="44.25" hidden="1" customHeight="1" x14ac:dyDescent="0.2">
      <c r="A1113" s="3">
        <v>1112</v>
      </c>
      <c r="B1113" s="3">
        <v>3202</v>
      </c>
      <c r="C1113" s="197" t="s">
        <v>1692</v>
      </c>
      <c r="D1113" s="179" t="s">
        <v>163</v>
      </c>
      <c r="E1113" s="179" t="s">
        <v>1693</v>
      </c>
      <c r="F1113" s="675">
        <v>4500000</v>
      </c>
      <c r="G1113" s="188" t="s">
        <v>724</v>
      </c>
      <c r="H1113" s="286" t="s">
        <v>858</v>
      </c>
      <c r="I1113" s="211">
        <v>413</v>
      </c>
    </row>
    <row r="1114" spans="1:9" ht="44.25" hidden="1" customHeight="1" x14ac:dyDescent="0.2">
      <c r="A1114" s="3">
        <v>1113</v>
      </c>
      <c r="B1114" s="3">
        <v>3202</v>
      </c>
      <c r="C1114" s="197" t="s">
        <v>1694</v>
      </c>
      <c r="D1114" s="179" t="s">
        <v>163</v>
      </c>
      <c r="E1114" s="179" t="s">
        <v>1695</v>
      </c>
      <c r="F1114" s="675">
        <v>9250000</v>
      </c>
      <c r="G1114" s="188" t="s">
        <v>724</v>
      </c>
      <c r="H1114" s="286" t="s">
        <v>858</v>
      </c>
      <c r="I1114" s="211">
        <v>413</v>
      </c>
    </row>
    <row r="1115" spans="1:9" ht="44.25" hidden="1" customHeight="1" x14ac:dyDescent="0.2">
      <c r="A1115" s="3">
        <v>1114</v>
      </c>
      <c r="B1115" s="3">
        <v>3202</v>
      </c>
      <c r="C1115" s="197" t="s">
        <v>1696</v>
      </c>
      <c r="D1115" s="179" t="s">
        <v>163</v>
      </c>
      <c r="E1115" s="179" t="s">
        <v>1697</v>
      </c>
      <c r="F1115" s="675">
        <v>15500000</v>
      </c>
      <c r="G1115" s="188" t="s">
        <v>724</v>
      </c>
      <c r="H1115" s="286" t="s">
        <v>858</v>
      </c>
      <c r="I1115" s="211">
        <v>413</v>
      </c>
    </row>
    <row r="1116" spans="1:9" ht="44.25" hidden="1" customHeight="1" x14ac:dyDescent="0.2">
      <c r="A1116" s="3">
        <v>1115</v>
      </c>
      <c r="B1116" s="3">
        <v>3202</v>
      </c>
      <c r="C1116" s="197" t="s">
        <v>1698</v>
      </c>
      <c r="D1116" s="179" t="s">
        <v>163</v>
      </c>
      <c r="E1116" s="179" t="s">
        <v>1699</v>
      </c>
      <c r="F1116" s="675">
        <v>2255000</v>
      </c>
      <c r="G1116" s="188" t="s">
        <v>724</v>
      </c>
      <c r="H1116" s="286" t="s">
        <v>858</v>
      </c>
      <c r="I1116" s="211">
        <v>413</v>
      </c>
    </row>
    <row r="1117" spans="1:9" ht="44.25" hidden="1" customHeight="1" x14ac:dyDescent="0.2">
      <c r="A1117" s="3">
        <v>1116</v>
      </c>
      <c r="B1117" s="3">
        <v>3202</v>
      </c>
      <c r="C1117" s="197" t="s">
        <v>1700</v>
      </c>
      <c r="D1117" s="179" t="s">
        <v>163</v>
      </c>
      <c r="E1117" s="179" t="s">
        <v>1701</v>
      </c>
      <c r="F1117" s="675">
        <v>2500000</v>
      </c>
      <c r="G1117" s="188" t="s">
        <v>724</v>
      </c>
      <c r="H1117" s="286" t="s">
        <v>858</v>
      </c>
      <c r="I1117" s="211">
        <v>413</v>
      </c>
    </row>
    <row r="1118" spans="1:9" ht="44.25" hidden="1" customHeight="1" x14ac:dyDescent="0.2">
      <c r="A1118" s="3">
        <v>1117</v>
      </c>
      <c r="B1118" s="3">
        <v>3202</v>
      </c>
      <c r="C1118" s="197" t="s">
        <v>1702</v>
      </c>
      <c r="D1118" s="179" t="s">
        <v>163</v>
      </c>
      <c r="E1118" s="179" t="s">
        <v>1703</v>
      </c>
      <c r="F1118" s="675">
        <v>45000000</v>
      </c>
      <c r="G1118" s="188" t="s">
        <v>724</v>
      </c>
      <c r="H1118" s="286" t="s">
        <v>858</v>
      </c>
      <c r="I1118" s="211">
        <v>413</v>
      </c>
    </row>
    <row r="1119" spans="1:9" ht="44.25" hidden="1" customHeight="1" x14ac:dyDescent="0.2">
      <c r="A1119" s="3">
        <v>1118</v>
      </c>
      <c r="B1119" s="3">
        <v>3202</v>
      </c>
      <c r="C1119" s="197" t="s">
        <v>1704</v>
      </c>
      <c r="D1119" s="179" t="s">
        <v>163</v>
      </c>
      <c r="E1119" s="179" t="s">
        <v>1705</v>
      </c>
      <c r="F1119" s="675">
        <v>3250000</v>
      </c>
      <c r="G1119" s="188" t="s">
        <v>761</v>
      </c>
      <c r="H1119" s="286" t="s">
        <v>858</v>
      </c>
      <c r="I1119" s="211">
        <v>403</v>
      </c>
    </row>
    <row r="1120" spans="1:9" ht="68.25" hidden="1" customHeight="1" x14ac:dyDescent="0.2">
      <c r="A1120" s="3">
        <v>1119</v>
      </c>
      <c r="B1120" s="3">
        <v>3202</v>
      </c>
      <c r="C1120" s="197" t="s">
        <v>1706</v>
      </c>
      <c r="D1120" s="3" t="s">
        <v>39</v>
      </c>
      <c r="E1120" s="3" t="s">
        <v>1707</v>
      </c>
      <c r="F1120" s="675">
        <v>242000</v>
      </c>
      <c r="G1120" s="211" t="s">
        <v>1708</v>
      </c>
      <c r="H1120" s="286" t="s">
        <v>858</v>
      </c>
      <c r="I1120" s="211">
        <v>147</v>
      </c>
    </row>
    <row r="1121" spans="1:9" ht="44.25" hidden="1" customHeight="1" x14ac:dyDescent="0.2">
      <c r="A1121" s="3">
        <v>1120</v>
      </c>
      <c r="B1121" s="3">
        <v>3202</v>
      </c>
      <c r="C1121" s="197" t="s">
        <v>1710</v>
      </c>
      <c r="D1121" s="3" t="s">
        <v>39</v>
      </c>
      <c r="E1121" s="3" t="s">
        <v>1711</v>
      </c>
      <c r="F1121" s="675">
        <v>264000</v>
      </c>
      <c r="G1121" s="211" t="s">
        <v>1708</v>
      </c>
      <c r="H1121" s="286" t="s">
        <v>858</v>
      </c>
      <c r="I1121" s="211">
        <v>147</v>
      </c>
    </row>
    <row r="1122" spans="1:9" ht="44.25" hidden="1" customHeight="1" x14ac:dyDescent="0.2">
      <c r="A1122" s="3">
        <v>1121</v>
      </c>
      <c r="B1122" s="3">
        <v>3202</v>
      </c>
      <c r="C1122" s="197" t="s">
        <v>1712</v>
      </c>
      <c r="D1122" s="3" t="s">
        <v>39</v>
      </c>
      <c r="E1122" s="3" t="s">
        <v>1713</v>
      </c>
      <c r="F1122" s="675">
        <v>132000</v>
      </c>
      <c r="G1122" s="211" t="s">
        <v>1708</v>
      </c>
      <c r="H1122" s="286" t="s">
        <v>858</v>
      </c>
      <c r="I1122" s="211">
        <v>147</v>
      </c>
    </row>
    <row r="1123" spans="1:9" ht="44.25" hidden="1" customHeight="1" x14ac:dyDescent="0.2">
      <c r="A1123" s="3">
        <v>1122</v>
      </c>
      <c r="B1123" s="3">
        <v>3202</v>
      </c>
      <c r="C1123" s="197" t="s">
        <v>1714</v>
      </c>
      <c r="D1123" s="3" t="s">
        <v>39</v>
      </c>
      <c r="E1123" s="3" t="s">
        <v>1715</v>
      </c>
      <c r="F1123" s="675">
        <v>105000</v>
      </c>
      <c r="G1123" s="211" t="s">
        <v>1708</v>
      </c>
      <c r="H1123" s="286" t="s">
        <v>858</v>
      </c>
      <c r="I1123" s="211">
        <v>147</v>
      </c>
    </row>
    <row r="1124" spans="1:9" ht="44.25" hidden="1" customHeight="1" x14ac:dyDescent="0.2">
      <c r="A1124" s="3">
        <v>1123</v>
      </c>
      <c r="B1124" s="3">
        <v>3202</v>
      </c>
      <c r="C1124" s="197" t="s">
        <v>1716</v>
      </c>
      <c r="D1124" s="3" t="s">
        <v>39</v>
      </c>
      <c r="E1124" s="3" t="s">
        <v>1717</v>
      </c>
      <c r="F1124" s="675">
        <v>799200</v>
      </c>
      <c r="G1124" s="211" t="s">
        <v>1708</v>
      </c>
      <c r="H1124" s="286" t="s">
        <v>858</v>
      </c>
      <c r="I1124" s="211">
        <v>147</v>
      </c>
    </row>
    <row r="1125" spans="1:9" ht="44.25" hidden="1" customHeight="1" x14ac:dyDescent="0.2">
      <c r="A1125" s="3">
        <v>1124</v>
      </c>
      <c r="B1125" s="3">
        <v>3202</v>
      </c>
      <c r="C1125" s="197" t="s">
        <v>1718</v>
      </c>
      <c r="D1125" s="3" t="s">
        <v>39</v>
      </c>
      <c r="E1125" s="3" t="s">
        <v>1719</v>
      </c>
      <c r="F1125" s="675">
        <v>728000</v>
      </c>
      <c r="G1125" s="211" t="s">
        <v>1708</v>
      </c>
      <c r="H1125" s="286" t="s">
        <v>858</v>
      </c>
      <c r="I1125" s="211">
        <v>147</v>
      </c>
    </row>
    <row r="1126" spans="1:9" ht="44.25" hidden="1" customHeight="1" x14ac:dyDescent="0.2">
      <c r="A1126" s="3">
        <v>1125</v>
      </c>
      <c r="B1126" s="3">
        <v>3202</v>
      </c>
      <c r="C1126" s="197" t="s">
        <v>1720</v>
      </c>
      <c r="D1126" s="3" t="s">
        <v>39</v>
      </c>
      <c r="E1126" s="3" t="s">
        <v>1721</v>
      </c>
      <c r="F1126" s="675">
        <v>200000</v>
      </c>
      <c r="G1126" s="211" t="s">
        <v>1708</v>
      </c>
      <c r="H1126" s="286" t="s">
        <v>858</v>
      </c>
      <c r="I1126" s="211">
        <v>147</v>
      </c>
    </row>
    <row r="1127" spans="1:9" ht="44.25" hidden="1" customHeight="1" x14ac:dyDescent="0.2">
      <c r="A1127" s="3">
        <v>1126</v>
      </c>
      <c r="B1127" s="3">
        <v>3202</v>
      </c>
      <c r="C1127" s="197" t="s">
        <v>1722</v>
      </c>
      <c r="D1127" s="3" t="s">
        <v>39</v>
      </c>
      <c r="E1127" s="3" t="s">
        <v>1723</v>
      </c>
      <c r="F1127" s="675">
        <v>266000</v>
      </c>
      <c r="G1127" s="211" t="s">
        <v>1708</v>
      </c>
      <c r="H1127" s="286" t="s">
        <v>858</v>
      </c>
      <c r="I1127" s="211">
        <v>147</v>
      </c>
    </row>
    <row r="1128" spans="1:9" ht="44.25" hidden="1" customHeight="1" x14ac:dyDescent="0.2">
      <c r="A1128" s="3">
        <v>1127</v>
      </c>
      <c r="B1128" s="3">
        <v>3202</v>
      </c>
      <c r="C1128" s="197" t="s">
        <v>1724</v>
      </c>
      <c r="D1128" s="3" t="s">
        <v>39</v>
      </c>
      <c r="E1128" s="3" t="s">
        <v>1725</v>
      </c>
      <c r="F1128" s="675">
        <v>51104.250000000007</v>
      </c>
      <c r="G1128" s="211" t="s">
        <v>1708</v>
      </c>
      <c r="H1128" s="286" t="s">
        <v>858</v>
      </c>
      <c r="I1128" s="211">
        <v>147</v>
      </c>
    </row>
    <row r="1129" spans="1:9" ht="44.25" hidden="1" customHeight="1" x14ac:dyDescent="0.2">
      <c r="A1129" s="3">
        <v>1128</v>
      </c>
      <c r="B1129" s="3">
        <v>3202</v>
      </c>
      <c r="C1129" s="197" t="s">
        <v>1726</v>
      </c>
      <c r="D1129" s="3" t="s">
        <v>39</v>
      </c>
      <c r="E1129" s="3" t="s">
        <v>1727</v>
      </c>
      <c r="F1129" s="675">
        <v>45765</v>
      </c>
      <c r="G1129" s="211" t="s">
        <v>1708</v>
      </c>
      <c r="H1129" s="286" t="s">
        <v>858</v>
      </c>
      <c r="I1129" s="211">
        <v>147</v>
      </c>
    </row>
    <row r="1130" spans="1:9" ht="44.25" hidden="1" customHeight="1" x14ac:dyDescent="0.2">
      <c r="A1130" s="3">
        <v>1129</v>
      </c>
      <c r="B1130" s="179">
        <v>3210</v>
      </c>
      <c r="C1130" s="187" t="s">
        <v>1728</v>
      </c>
      <c r="D1130" s="3" t="s">
        <v>39</v>
      </c>
      <c r="E1130" s="179" t="s">
        <v>1729</v>
      </c>
      <c r="F1130" s="708">
        <v>64850000</v>
      </c>
      <c r="G1130" s="188" t="s">
        <v>279</v>
      </c>
      <c r="H1130" s="286" t="s">
        <v>116</v>
      </c>
      <c r="I1130" s="211">
        <v>141</v>
      </c>
    </row>
    <row r="1131" spans="1:9" ht="91.5" hidden="1" customHeight="1" x14ac:dyDescent="0.2">
      <c r="A1131" s="3">
        <v>1130</v>
      </c>
      <c r="B1131" s="179">
        <v>3210</v>
      </c>
      <c r="C1131" s="187" t="s">
        <v>1731</v>
      </c>
      <c r="D1131" s="3" t="s">
        <v>39</v>
      </c>
      <c r="E1131" s="179"/>
      <c r="F1131" s="675">
        <v>9500000</v>
      </c>
      <c r="G1131" s="188" t="s">
        <v>295</v>
      </c>
      <c r="H1131" s="286" t="s">
        <v>116</v>
      </c>
      <c r="I1131" s="211">
        <v>252</v>
      </c>
    </row>
    <row r="1132" spans="1:9" ht="44.25" hidden="1" customHeight="1" x14ac:dyDescent="0.2">
      <c r="A1132" s="3">
        <v>1131</v>
      </c>
      <c r="B1132" s="179">
        <v>3210</v>
      </c>
      <c r="C1132" s="713" t="s">
        <v>1733</v>
      </c>
      <c r="D1132" s="3" t="s">
        <v>39</v>
      </c>
      <c r="E1132" s="223"/>
      <c r="F1132" s="675">
        <v>1800000</v>
      </c>
      <c r="G1132" s="188" t="s">
        <v>301</v>
      </c>
      <c r="H1132" s="286" t="s">
        <v>152</v>
      </c>
      <c r="I1132" s="211">
        <v>269</v>
      </c>
    </row>
    <row r="1133" spans="1:9" ht="44.25" hidden="1" customHeight="1" x14ac:dyDescent="0.2">
      <c r="A1133" s="3">
        <v>1132</v>
      </c>
      <c r="B1133" s="179">
        <v>3210</v>
      </c>
      <c r="C1133" s="713" t="s">
        <v>1735</v>
      </c>
      <c r="D1133" s="3" t="s">
        <v>39</v>
      </c>
      <c r="E1133" s="223" t="s">
        <v>1736</v>
      </c>
      <c r="F1133" s="675">
        <v>1800000</v>
      </c>
      <c r="G1133" s="188" t="s">
        <v>301</v>
      </c>
      <c r="H1133" s="286" t="s">
        <v>152</v>
      </c>
      <c r="I1133" s="211">
        <v>269</v>
      </c>
    </row>
    <row r="1134" spans="1:9" ht="44.25" hidden="1" customHeight="1" x14ac:dyDescent="0.2">
      <c r="A1134" s="3">
        <v>1133</v>
      </c>
      <c r="B1134" s="179">
        <v>3210</v>
      </c>
      <c r="C1134" s="713" t="s">
        <v>1738</v>
      </c>
      <c r="D1134" s="3" t="s">
        <v>39</v>
      </c>
      <c r="E1134" s="223" t="s">
        <v>1739</v>
      </c>
      <c r="F1134" s="675">
        <v>2600000</v>
      </c>
      <c r="G1134" s="188" t="s">
        <v>301</v>
      </c>
      <c r="H1134" s="286" t="s">
        <v>152</v>
      </c>
      <c r="I1134" s="211">
        <v>269</v>
      </c>
    </row>
    <row r="1135" spans="1:9" ht="44.25" hidden="1" customHeight="1" x14ac:dyDescent="0.2">
      <c r="A1135" s="3">
        <v>1134</v>
      </c>
      <c r="B1135" s="179">
        <v>3210</v>
      </c>
      <c r="C1135" s="713" t="s">
        <v>1741</v>
      </c>
      <c r="D1135" s="3" t="s">
        <v>39</v>
      </c>
      <c r="E1135" s="223" t="s">
        <v>1742</v>
      </c>
      <c r="F1135" s="675">
        <v>3300000</v>
      </c>
      <c r="G1135" s="188" t="s">
        <v>301</v>
      </c>
      <c r="H1135" s="286" t="s">
        <v>152</v>
      </c>
      <c r="I1135" s="211">
        <v>269</v>
      </c>
    </row>
    <row r="1136" spans="1:9" ht="44.25" hidden="1" customHeight="1" x14ac:dyDescent="0.2">
      <c r="A1136" s="3">
        <v>1135</v>
      </c>
      <c r="B1136" s="179">
        <v>3210</v>
      </c>
      <c r="C1136" s="212" t="s">
        <v>1743</v>
      </c>
      <c r="D1136" s="3" t="s">
        <v>39</v>
      </c>
      <c r="E1136" s="194"/>
      <c r="F1136" s="675">
        <v>90000</v>
      </c>
      <c r="G1136" s="188" t="s">
        <v>301</v>
      </c>
      <c r="H1136" s="286" t="s">
        <v>152</v>
      </c>
      <c r="I1136" s="211">
        <v>269</v>
      </c>
    </row>
    <row r="1137" spans="1:9" ht="44.25" hidden="1" customHeight="1" x14ac:dyDescent="0.2">
      <c r="A1137" s="3">
        <v>1136</v>
      </c>
      <c r="B1137" s="179">
        <v>3210</v>
      </c>
      <c r="C1137" s="212" t="s">
        <v>1745</v>
      </c>
      <c r="D1137" s="3" t="s">
        <v>39</v>
      </c>
      <c r="E1137" s="194"/>
      <c r="F1137" s="675">
        <v>90000</v>
      </c>
      <c r="G1137" s="188" t="s">
        <v>301</v>
      </c>
      <c r="H1137" s="286" t="s">
        <v>152</v>
      </c>
      <c r="I1137" s="211">
        <v>269</v>
      </c>
    </row>
    <row r="1138" spans="1:9" ht="44.25" hidden="1" customHeight="1" x14ac:dyDescent="0.2">
      <c r="A1138" s="3">
        <v>1137</v>
      </c>
      <c r="B1138" s="179">
        <v>3210</v>
      </c>
      <c r="C1138" s="212" t="s">
        <v>1746</v>
      </c>
      <c r="D1138" s="3" t="s">
        <v>39</v>
      </c>
      <c r="E1138" s="194"/>
      <c r="F1138" s="675">
        <v>92000</v>
      </c>
      <c r="G1138" s="188" t="s">
        <v>301</v>
      </c>
      <c r="H1138" s="286" t="s">
        <v>152</v>
      </c>
      <c r="I1138" s="211">
        <v>269</v>
      </c>
    </row>
    <row r="1139" spans="1:9" ht="44.25" hidden="1" customHeight="1" x14ac:dyDescent="0.2">
      <c r="A1139" s="3">
        <v>1138</v>
      </c>
      <c r="B1139" s="179">
        <v>3210</v>
      </c>
      <c r="C1139" s="212" t="s">
        <v>1747</v>
      </c>
      <c r="D1139" s="3" t="s">
        <v>39</v>
      </c>
      <c r="E1139" s="194"/>
      <c r="F1139" s="675">
        <v>100000</v>
      </c>
      <c r="G1139" s="188" t="s">
        <v>301</v>
      </c>
      <c r="H1139" s="286" t="s">
        <v>152</v>
      </c>
      <c r="I1139" s="211">
        <v>269</v>
      </c>
    </row>
    <row r="1140" spans="1:9" ht="44.25" hidden="1" customHeight="1" x14ac:dyDescent="0.2">
      <c r="A1140" s="3">
        <v>1139</v>
      </c>
      <c r="B1140" s="179">
        <v>3210</v>
      </c>
      <c r="C1140" s="212" t="s">
        <v>1748</v>
      </c>
      <c r="D1140" s="3" t="s">
        <v>39</v>
      </c>
      <c r="E1140" s="194"/>
      <c r="F1140" s="675">
        <v>400000</v>
      </c>
      <c r="G1140" s="188" t="s">
        <v>301</v>
      </c>
      <c r="H1140" s="286" t="s">
        <v>152</v>
      </c>
      <c r="I1140" s="211">
        <v>269</v>
      </c>
    </row>
    <row r="1141" spans="1:9" ht="44.25" hidden="1" customHeight="1" x14ac:dyDescent="0.2">
      <c r="A1141" s="3">
        <v>1140</v>
      </c>
      <c r="B1141" s="179">
        <v>3210</v>
      </c>
      <c r="C1141" s="212" t="s">
        <v>1749</v>
      </c>
      <c r="D1141" s="3" t="s">
        <v>39</v>
      </c>
      <c r="E1141" s="194"/>
      <c r="F1141" s="675">
        <v>300000</v>
      </c>
      <c r="G1141" s="188" t="s">
        <v>301</v>
      </c>
      <c r="H1141" s="286" t="s">
        <v>152</v>
      </c>
      <c r="I1141" s="211">
        <v>269</v>
      </c>
    </row>
    <row r="1142" spans="1:9" ht="44.25" hidden="1" customHeight="1" x14ac:dyDescent="0.2">
      <c r="A1142" s="3">
        <v>1141</v>
      </c>
      <c r="B1142" s="179">
        <v>3210</v>
      </c>
      <c r="C1142" s="212" t="s">
        <v>1750</v>
      </c>
      <c r="D1142" s="3" t="s">
        <v>39</v>
      </c>
      <c r="E1142" s="194"/>
      <c r="F1142" s="675">
        <v>200000</v>
      </c>
      <c r="G1142" s="188" t="s">
        <v>693</v>
      </c>
      <c r="H1142" s="286" t="s">
        <v>152</v>
      </c>
      <c r="I1142" s="211">
        <v>269</v>
      </c>
    </row>
    <row r="1143" spans="1:9" ht="44.25" hidden="1" customHeight="1" x14ac:dyDescent="0.2">
      <c r="A1143" s="3">
        <v>1142</v>
      </c>
      <c r="B1143" s="179">
        <v>3210</v>
      </c>
      <c r="C1143" s="212" t="s">
        <v>1751</v>
      </c>
      <c r="D1143" s="3" t="s">
        <v>39</v>
      </c>
      <c r="E1143" s="194"/>
      <c r="F1143" s="675">
        <v>100000</v>
      </c>
      <c r="G1143" s="188" t="s">
        <v>301</v>
      </c>
      <c r="H1143" s="286" t="s">
        <v>152</v>
      </c>
      <c r="I1143" s="211">
        <v>269</v>
      </c>
    </row>
    <row r="1144" spans="1:9" ht="44.25" hidden="1" customHeight="1" x14ac:dyDescent="0.2">
      <c r="A1144" s="3">
        <v>1143</v>
      </c>
      <c r="B1144" s="179">
        <v>3210</v>
      </c>
      <c r="C1144" s="212" t="s">
        <v>1752</v>
      </c>
      <c r="D1144" s="3" t="s">
        <v>39</v>
      </c>
      <c r="E1144" s="194"/>
      <c r="F1144" s="675">
        <v>200000</v>
      </c>
      <c r="G1144" s="188" t="s">
        <v>301</v>
      </c>
      <c r="H1144" s="286" t="s">
        <v>152</v>
      </c>
      <c r="I1144" s="211">
        <v>269</v>
      </c>
    </row>
    <row r="1145" spans="1:9" ht="44.25" hidden="1" customHeight="1" x14ac:dyDescent="0.2">
      <c r="A1145" s="3">
        <v>1144</v>
      </c>
      <c r="B1145" s="179">
        <v>3210</v>
      </c>
      <c r="C1145" s="211" t="s">
        <v>1753</v>
      </c>
      <c r="D1145" s="3" t="s">
        <v>39</v>
      </c>
      <c r="E1145" s="3"/>
      <c r="F1145" s="588">
        <v>25000</v>
      </c>
      <c r="G1145" s="188" t="s">
        <v>306</v>
      </c>
      <c r="H1145" s="286" t="s">
        <v>152</v>
      </c>
      <c r="I1145" s="211">
        <v>277</v>
      </c>
    </row>
    <row r="1146" spans="1:9" ht="44.25" hidden="1" customHeight="1" x14ac:dyDescent="0.2">
      <c r="A1146" s="3">
        <v>1145</v>
      </c>
      <c r="B1146" s="179">
        <v>3210</v>
      </c>
      <c r="C1146" s="211" t="s">
        <v>1755</v>
      </c>
      <c r="D1146" s="3" t="s">
        <v>39</v>
      </c>
      <c r="E1146" s="3"/>
      <c r="F1146" s="588">
        <v>50000</v>
      </c>
      <c r="G1146" s="188" t="s">
        <v>306</v>
      </c>
      <c r="H1146" s="286" t="s">
        <v>152</v>
      </c>
      <c r="I1146" s="211">
        <v>277</v>
      </c>
    </row>
    <row r="1147" spans="1:9" ht="44.25" hidden="1" customHeight="1" x14ac:dyDescent="0.2">
      <c r="A1147" s="3">
        <v>1146</v>
      </c>
      <c r="B1147" s="179">
        <v>3210</v>
      </c>
      <c r="C1147" s="211" t="s">
        <v>1756</v>
      </c>
      <c r="D1147" s="3" t="s">
        <v>39</v>
      </c>
      <c r="E1147" s="3"/>
      <c r="F1147" s="588">
        <v>25000</v>
      </c>
      <c r="G1147" s="188" t="s">
        <v>306</v>
      </c>
      <c r="H1147" s="286" t="s">
        <v>152</v>
      </c>
      <c r="I1147" s="211">
        <v>277</v>
      </c>
    </row>
    <row r="1148" spans="1:9" ht="44.25" hidden="1" customHeight="1" x14ac:dyDescent="0.2">
      <c r="A1148" s="3">
        <v>1147</v>
      </c>
      <c r="B1148" s="179">
        <v>3210</v>
      </c>
      <c r="C1148" s="212" t="s">
        <v>1757</v>
      </c>
      <c r="D1148" s="3" t="s">
        <v>39</v>
      </c>
      <c r="E1148" s="194"/>
      <c r="F1148" s="675">
        <v>300000</v>
      </c>
      <c r="G1148" s="188" t="s">
        <v>306</v>
      </c>
      <c r="H1148" s="286" t="s">
        <v>120</v>
      </c>
      <c r="I1148" s="211">
        <v>278</v>
      </c>
    </row>
    <row r="1149" spans="1:9" ht="44.25" hidden="1" customHeight="1" x14ac:dyDescent="0.2">
      <c r="A1149" s="3">
        <v>1148</v>
      </c>
      <c r="B1149" s="179">
        <v>3210</v>
      </c>
      <c r="C1149" s="212" t="s">
        <v>1759</v>
      </c>
      <c r="D1149" s="3" t="s">
        <v>39</v>
      </c>
      <c r="E1149" s="194"/>
      <c r="F1149" s="675">
        <v>1400000</v>
      </c>
      <c r="G1149" s="188" t="s">
        <v>306</v>
      </c>
      <c r="H1149" s="286" t="s">
        <v>120</v>
      </c>
      <c r="I1149" s="211">
        <v>278</v>
      </c>
    </row>
    <row r="1150" spans="1:9" ht="44.25" hidden="1" customHeight="1" x14ac:dyDescent="0.2">
      <c r="A1150" s="3">
        <v>1149</v>
      </c>
      <c r="B1150" s="179">
        <v>3210</v>
      </c>
      <c r="C1150" s="212" t="s">
        <v>1761</v>
      </c>
      <c r="D1150" s="3" t="s">
        <v>39</v>
      </c>
      <c r="E1150" s="194"/>
      <c r="F1150" s="675">
        <v>300000</v>
      </c>
      <c r="G1150" s="188" t="s">
        <v>364</v>
      </c>
      <c r="H1150" s="286" t="s">
        <v>152</v>
      </c>
      <c r="I1150" s="211">
        <v>278</v>
      </c>
    </row>
    <row r="1151" spans="1:9" ht="44.25" hidden="1" customHeight="1" x14ac:dyDescent="0.2">
      <c r="A1151" s="3">
        <v>1150</v>
      </c>
      <c r="B1151" s="179">
        <v>3210</v>
      </c>
      <c r="C1151" s="212" t="s">
        <v>1763</v>
      </c>
      <c r="D1151" s="3" t="s">
        <v>39</v>
      </c>
      <c r="E1151" s="194"/>
      <c r="F1151" s="675">
        <v>900000</v>
      </c>
      <c r="G1151" s="188" t="s">
        <v>306</v>
      </c>
      <c r="H1151" s="286" t="s">
        <v>111</v>
      </c>
      <c r="I1151" s="211">
        <v>278</v>
      </c>
    </row>
    <row r="1152" spans="1:9" ht="44.25" hidden="1" customHeight="1" x14ac:dyDescent="0.2">
      <c r="A1152" s="3">
        <v>1151</v>
      </c>
      <c r="B1152" s="179">
        <v>3210</v>
      </c>
      <c r="C1152" s="212" t="s">
        <v>1765</v>
      </c>
      <c r="D1152" s="3" t="s">
        <v>39</v>
      </c>
      <c r="E1152" s="194"/>
      <c r="F1152" s="675">
        <v>400000</v>
      </c>
      <c r="G1152" s="188" t="s">
        <v>306</v>
      </c>
      <c r="H1152" s="286" t="s">
        <v>152</v>
      </c>
      <c r="I1152" s="211">
        <v>278</v>
      </c>
    </row>
    <row r="1153" spans="1:9" ht="44.25" hidden="1" customHeight="1" x14ac:dyDescent="0.2">
      <c r="A1153" s="3">
        <v>1152</v>
      </c>
      <c r="B1153" s="179">
        <v>3210</v>
      </c>
      <c r="C1153" s="212" t="s">
        <v>1767</v>
      </c>
      <c r="D1153" s="3" t="s">
        <v>39</v>
      </c>
      <c r="E1153" s="194"/>
      <c r="F1153" s="675">
        <v>900000</v>
      </c>
      <c r="G1153" s="188" t="s">
        <v>306</v>
      </c>
      <c r="H1153" s="286" t="s">
        <v>152</v>
      </c>
      <c r="I1153" s="211">
        <v>278</v>
      </c>
    </row>
    <row r="1154" spans="1:9" ht="44.25" hidden="1" customHeight="1" x14ac:dyDescent="0.2">
      <c r="A1154" s="3">
        <v>1153</v>
      </c>
      <c r="B1154" s="179">
        <v>3210</v>
      </c>
      <c r="C1154" s="212" t="s">
        <v>1769</v>
      </c>
      <c r="D1154" s="3" t="s">
        <v>39</v>
      </c>
      <c r="E1154" s="194"/>
      <c r="F1154" s="675">
        <v>1100000</v>
      </c>
      <c r="G1154" s="188" t="s">
        <v>306</v>
      </c>
      <c r="H1154" s="286" t="s">
        <v>152</v>
      </c>
      <c r="I1154" s="211">
        <v>278</v>
      </c>
    </row>
    <row r="1155" spans="1:9" ht="44.25" hidden="1" customHeight="1" x14ac:dyDescent="0.2">
      <c r="A1155" s="3">
        <v>1154</v>
      </c>
      <c r="B1155" s="179">
        <v>3210</v>
      </c>
      <c r="C1155" s="212" t="s">
        <v>1771</v>
      </c>
      <c r="D1155" s="3" t="s">
        <v>39</v>
      </c>
      <c r="E1155" s="194"/>
      <c r="F1155" s="675">
        <v>250000</v>
      </c>
      <c r="G1155" s="188" t="s">
        <v>306</v>
      </c>
      <c r="H1155" s="286" t="s">
        <v>152</v>
      </c>
      <c r="I1155" s="211">
        <v>278</v>
      </c>
    </row>
    <row r="1156" spans="1:9" ht="44.25" hidden="1" customHeight="1" x14ac:dyDescent="0.2">
      <c r="A1156" s="3">
        <v>1155</v>
      </c>
      <c r="B1156" s="179">
        <v>3210</v>
      </c>
      <c r="C1156" s="212" t="s">
        <v>1773</v>
      </c>
      <c r="D1156" s="3" t="s">
        <v>39</v>
      </c>
      <c r="E1156" s="194"/>
      <c r="F1156" s="675">
        <v>150000</v>
      </c>
      <c r="G1156" s="188" t="s">
        <v>306</v>
      </c>
      <c r="H1156" s="286" t="s">
        <v>152</v>
      </c>
      <c r="I1156" s="211">
        <v>278</v>
      </c>
    </row>
    <row r="1157" spans="1:9" ht="44.25" hidden="1" customHeight="1" x14ac:dyDescent="0.2">
      <c r="A1157" s="3">
        <v>1156</v>
      </c>
      <c r="B1157" s="179">
        <v>3210</v>
      </c>
      <c r="C1157" s="212" t="s">
        <v>1775</v>
      </c>
      <c r="D1157" s="3" t="s">
        <v>39</v>
      </c>
      <c r="E1157" s="194"/>
      <c r="F1157" s="675">
        <v>150000</v>
      </c>
      <c r="G1157" s="188" t="s">
        <v>306</v>
      </c>
      <c r="H1157" s="286" t="s">
        <v>152</v>
      </c>
      <c r="I1157" s="211">
        <v>278</v>
      </c>
    </row>
    <row r="1158" spans="1:9" ht="44.25" hidden="1" customHeight="1" x14ac:dyDescent="0.2">
      <c r="A1158" s="3">
        <v>1157</v>
      </c>
      <c r="B1158" s="179">
        <v>3210</v>
      </c>
      <c r="C1158" s="212" t="s">
        <v>1777</v>
      </c>
      <c r="D1158" s="3" t="s">
        <v>39</v>
      </c>
      <c r="E1158" s="194"/>
      <c r="F1158" s="675">
        <v>250000</v>
      </c>
      <c r="G1158" s="188" t="s">
        <v>306</v>
      </c>
      <c r="H1158" s="286" t="s">
        <v>152</v>
      </c>
      <c r="I1158" s="211">
        <v>278</v>
      </c>
    </row>
    <row r="1159" spans="1:9" ht="44.25" hidden="1" customHeight="1" x14ac:dyDescent="0.2">
      <c r="A1159" s="3">
        <v>1158</v>
      </c>
      <c r="B1159" s="179">
        <v>3210</v>
      </c>
      <c r="C1159" s="212" t="s">
        <v>1779</v>
      </c>
      <c r="D1159" s="3" t="s">
        <v>39</v>
      </c>
      <c r="E1159" s="194"/>
      <c r="F1159" s="675">
        <v>400000</v>
      </c>
      <c r="G1159" s="188" t="s">
        <v>306</v>
      </c>
      <c r="H1159" s="286" t="s">
        <v>152</v>
      </c>
      <c r="I1159" s="211">
        <v>278</v>
      </c>
    </row>
    <row r="1160" spans="1:9" ht="44.25" hidden="1" customHeight="1" x14ac:dyDescent="0.2">
      <c r="A1160" s="3">
        <v>1159</v>
      </c>
      <c r="B1160" s="179">
        <v>3210</v>
      </c>
      <c r="C1160" s="197" t="s">
        <v>1781</v>
      </c>
      <c r="D1160" s="3" t="s">
        <v>39</v>
      </c>
      <c r="E1160" s="3">
        <v>50201706</v>
      </c>
      <c r="F1160" s="675">
        <v>210000</v>
      </c>
      <c r="G1160" s="188" t="s">
        <v>1782</v>
      </c>
      <c r="H1160" s="286" t="s">
        <v>128</v>
      </c>
      <c r="I1160" s="211">
        <v>374</v>
      </c>
    </row>
    <row r="1161" spans="1:9" ht="44.25" hidden="1" customHeight="1" x14ac:dyDescent="0.2">
      <c r="A1161" s="3">
        <v>1160</v>
      </c>
      <c r="B1161" s="179">
        <v>3210</v>
      </c>
      <c r="C1161" s="197" t="s">
        <v>42</v>
      </c>
      <c r="D1161" s="3" t="s">
        <v>39</v>
      </c>
      <c r="E1161" s="3"/>
      <c r="F1161" s="675">
        <v>40000</v>
      </c>
      <c r="G1161" s="188" t="s">
        <v>1782</v>
      </c>
      <c r="H1161" s="286" t="s">
        <v>128</v>
      </c>
      <c r="I1161" s="211">
        <v>374</v>
      </c>
    </row>
    <row r="1162" spans="1:9" ht="44.25" hidden="1" customHeight="1" x14ac:dyDescent="0.2">
      <c r="A1162" s="3">
        <v>1161</v>
      </c>
      <c r="B1162" s="179">
        <v>3210</v>
      </c>
      <c r="C1162" s="197" t="s">
        <v>1784</v>
      </c>
      <c r="D1162" s="3" t="s">
        <v>39</v>
      </c>
      <c r="E1162" s="3">
        <v>27112845</v>
      </c>
      <c r="F1162" s="675">
        <v>150000</v>
      </c>
      <c r="G1162" s="188" t="s">
        <v>1785</v>
      </c>
      <c r="H1162" s="286" t="s">
        <v>111</v>
      </c>
      <c r="I1162" s="211">
        <v>314</v>
      </c>
    </row>
    <row r="1163" spans="1:9" ht="44.25" hidden="1" customHeight="1" x14ac:dyDescent="0.2">
      <c r="A1163" s="3">
        <v>1162</v>
      </c>
      <c r="B1163" s="179">
        <v>3210</v>
      </c>
      <c r="C1163" s="212" t="s">
        <v>1787</v>
      </c>
      <c r="D1163" s="3" t="s">
        <v>39</v>
      </c>
      <c r="E1163" s="194"/>
      <c r="F1163" s="675">
        <v>100000</v>
      </c>
      <c r="G1163" s="188" t="s">
        <v>364</v>
      </c>
      <c r="H1163" s="286" t="s">
        <v>111</v>
      </c>
      <c r="I1163" s="211">
        <v>304</v>
      </c>
    </row>
    <row r="1164" spans="1:9" ht="44.25" hidden="1" customHeight="1" x14ac:dyDescent="0.2">
      <c r="A1164" s="3">
        <v>1163</v>
      </c>
      <c r="B1164" s="179">
        <v>3210</v>
      </c>
      <c r="C1164" s="212" t="s">
        <v>1789</v>
      </c>
      <c r="D1164" s="3" t="s">
        <v>39</v>
      </c>
      <c r="E1164" s="194"/>
      <c r="F1164" s="675">
        <v>100000</v>
      </c>
      <c r="G1164" s="188" t="s">
        <v>364</v>
      </c>
      <c r="H1164" s="286" t="s">
        <v>111</v>
      </c>
      <c r="I1164" s="211">
        <v>304</v>
      </c>
    </row>
    <row r="1165" spans="1:9" ht="44.25" hidden="1" customHeight="1" x14ac:dyDescent="0.2">
      <c r="A1165" s="3">
        <v>1164</v>
      </c>
      <c r="B1165" s="179">
        <v>3210</v>
      </c>
      <c r="C1165" s="212" t="s">
        <v>1790</v>
      </c>
      <c r="D1165" s="3" t="s">
        <v>39</v>
      </c>
      <c r="E1165" s="194"/>
      <c r="F1165" s="675">
        <v>200000</v>
      </c>
      <c r="G1165" s="188" t="s">
        <v>364</v>
      </c>
      <c r="H1165" s="286" t="s">
        <v>111</v>
      </c>
      <c r="I1165" s="211">
        <v>304</v>
      </c>
    </row>
    <row r="1166" spans="1:9" ht="44.25" hidden="1" customHeight="1" x14ac:dyDescent="0.2">
      <c r="A1166" s="3">
        <v>1165</v>
      </c>
      <c r="B1166" s="179">
        <v>3210</v>
      </c>
      <c r="C1166" s="212" t="s">
        <v>1791</v>
      </c>
      <c r="D1166" s="3" t="s">
        <v>39</v>
      </c>
      <c r="E1166" s="194"/>
      <c r="F1166" s="675">
        <v>100000</v>
      </c>
      <c r="G1166" s="188" t="s">
        <v>364</v>
      </c>
      <c r="H1166" s="286" t="s">
        <v>111</v>
      </c>
      <c r="I1166" s="211">
        <v>304</v>
      </c>
    </row>
    <row r="1167" spans="1:9" ht="44.25" hidden="1" customHeight="1" x14ac:dyDescent="0.2">
      <c r="A1167" s="3">
        <v>1166</v>
      </c>
      <c r="B1167" s="179">
        <v>3210</v>
      </c>
      <c r="C1167" s="212" t="s">
        <v>1792</v>
      </c>
      <c r="D1167" s="3" t="s">
        <v>39</v>
      </c>
      <c r="E1167" s="194"/>
      <c r="F1167" s="675">
        <v>600000</v>
      </c>
      <c r="G1167" s="188" t="s">
        <v>364</v>
      </c>
      <c r="H1167" s="286" t="s">
        <v>111</v>
      </c>
      <c r="I1167" s="211">
        <v>304</v>
      </c>
    </row>
    <row r="1168" spans="1:9" ht="44.25" hidden="1" customHeight="1" x14ac:dyDescent="0.2">
      <c r="A1168" s="3">
        <v>1167</v>
      </c>
      <c r="B1168" s="179">
        <v>3210</v>
      </c>
      <c r="C1168" s="212" t="s">
        <v>1793</v>
      </c>
      <c r="D1168" s="3" t="s">
        <v>39</v>
      </c>
      <c r="E1168" s="194"/>
      <c r="F1168" s="675">
        <v>600000</v>
      </c>
      <c r="G1168" s="188" t="s">
        <v>364</v>
      </c>
      <c r="H1168" s="286" t="s">
        <v>111</v>
      </c>
      <c r="I1168" s="211">
        <v>304</v>
      </c>
    </row>
    <row r="1169" spans="1:9" ht="44.25" hidden="1" customHeight="1" x14ac:dyDescent="0.2">
      <c r="A1169" s="3">
        <v>1168</v>
      </c>
      <c r="B1169" s="179">
        <v>3210</v>
      </c>
      <c r="C1169" s="212" t="s">
        <v>1794</v>
      </c>
      <c r="D1169" s="3" t="s">
        <v>39</v>
      </c>
      <c r="E1169" s="194"/>
      <c r="F1169" s="675">
        <v>400123.58399999997</v>
      </c>
      <c r="G1169" s="188" t="s">
        <v>669</v>
      </c>
      <c r="H1169" s="286" t="s">
        <v>111</v>
      </c>
      <c r="I1169" s="211">
        <v>334</v>
      </c>
    </row>
    <row r="1170" spans="1:9" ht="44.25" hidden="1" customHeight="1" x14ac:dyDescent="0.2">
      <c r="A1170" s="3">
        <v>1169</v>
      </c>
      <c r="B1170" s="179">
        <v>3210</v>
      </c>
      <c r="C1170" s="212" t="s">
        <v>1796</v>
      </c>
      <c r="D1170" s="3" t="s">
        <v>39</v>
      </c>
      <c r="E1170" s="194"/>
      <c r="F1170" s="675">
        <v>851760</v>
      </c>
      <c r="G1170" s="188" t="s">
        <v>669</v>
      </c>
      <c r="H1170" s="286" t="s">
        <v>111</v>
      </c>
      <c r="I1170" s="211">
        <v>334</v>
      </c>
    </row>
    <row r="1171" spans="1:9" ht="44.25" hidden="1" customHeight="1" x14ac:dyDescent="0.2">
      <c r="A1171" s="3">
        <v>1170</v>
      </c>
      <c r="B1171" s="179">
        <v>3210</v>
      </c>
      <c r="C1171" s="212" t="s">
        <v>1797</v>
      </c>
      <c r="D1171" s="3" t="s">
        <v>39</v>
      </c>
      <c r="E1171" s="194"/>
      <c r="F1171" s="675">
        <v>23362.079999999998</v>
      </c>
      <c r="G1171" s="188" t="s">
        <v>669</v>
      </c>
      <c r="H1171" s="286" t="s">
        <v>1798</v>
      </c>
      <c r="I1171" s="211">
        <v>334</v>
      </c>
    </row>
    <row r="1172" spans="1:9" ht="44.25" hidden="1" customHeight="1" x14ac:dyDescent="0.2">
      <c r="A1172" s="3">
        <v>1171</v>
      </c>
      <c r="B1172" s="179">
        <v>3210</v>
      </c>
      <c r="C1172" s="212" t="s">
        <v>1800</v>
      </c>
      <c r="D1172" s="3" t="s">
        <v>39</v>
      </c>
      <c r="E1172" s="194"/>
      <c r="F1172" s="675">
        <v>2934.8445000000002</v>
      </c>
      <c r="G1172" s="188" t="s">
        <v>669</v>
      </c>
      <c r="H1172" s="286" t="s">
        <v>1798</v>
      </c>
      <c r="I1172" s="211">
        <v>334</v>
      </c>
    </row>
    <row r="1173" spans="1:9" ht="44.25" hidden="1" customHeight="1" x14ac:dyDescent="0.2">
      <c r="A1173" s="3">
        <v>1172</v>
      </c>
      <c r="B1173" s="179">
        <v>3210</v>
      </c>
      <c r="C1173" s="212" t="s">
        <v>1801</v>
      </c>
      <c r="D1173" s="3" t="s">
        <v>39</v>
      </c>
      <c r="E1173" s="194"/>
      <c r="F1173" s="675">
        <v>79987.320000000007</v>
      </c>
      <c r="G1173" s="188" t="s">
        <v>669</v>
      </c>
      <c r="H1173" s="286" t="s">
        <v>1798</v>
      </c>
      <c r="I1173" s="211">
        <v>334</v>
      </c>
    </row>
    <row r="1174" spans="1:9" ht="44.25" hidden="1" customHeight="1" x14ac:dyDescent="0.2">
      <c r="A1174" s="3">
        <v>1173</v>
      </c>
      <c r="B1174" s="179">
        <v>3210</v>
      </c>
      <c r="C1174" s="212" t="s">
        <v>1802</v>
      </c>
      <c r="D1174" s="3" t="s">
        <v>39</v>
      </c>
      <c r="E1174" s="194"/>
      <c r="F1174" s="675">
        <v>77416.815000000002</v>
      </c>
      <c r="G1174" s="188" t="s">
        <v>669</v>
      </c>
      <c r="H1174" s="286" t="s">
        <v>1798</v>
      </c>
      <c r="I1174" s="211">
        <v>334</v>
      </c>
    </row>
    <row r="1175" spans="1:9" ht="44.25" hidden="1" customHeight="1" x14ac:dyDescent="0.2">
      <c r="A1175" s="3">
        <v>1174</v>
      </c>
      <c r="B1175" s="179">
        <v>3210</v>
      </c>
      <c r="C1175" s="212" t="s">
        <v>1803</v>
      </c>
      <c r="D1175" s="3" t="s">
        <v>39</v>
      </c>
      <c r="E1175" s="194"/>
      <c r="F1175" s="675">
        <v>119286.4365</v>
      </c>
      <c r="G1175" s="188" t="s">
        <v>669</v>
      </c>
      <c r="H1175" s="286" t="s">
        <v>1798</v>
      </c>
      <c r="I1175" s="211">
        <v>334</v>
      </c>
    </row>
    <row r="1176" spans="1:9" ht="44.25" hidden="1" customHeight="1" x14ac:dyDescent="0.2">
      <c r="A1176" s="3">
        <v>1175</v>
      </c>
      <c r="B1176" s="179">
        <v>3210</v>
      </c>
      <c r="C1176" s="212" t="s">
        <v>1804</v>
      </c>
      <c r="D1176" s="3" t="s">
        <v>39</v>
      </c>
      <c r="E1176" s="194"/>
      <c r="F1176" s="675">
        <v>6976.6200000000008</v>
      </c>
      <c r="G1176" s="188" t="s">
        <v>669</v>
      </c>
      <c r="H1176" s="286" t="s">
        <v>1798</v>
      </c>
      <c r="I1176" s="211">
        <v>334</v>
      </c>
    </row>
    <row r="1177" spans="1:9" ht="44.25" hidden="1" customHeight="1" x14ac:dyDescent="0.2">
      <c r="A1177" s="3">
        <v>1176</v>
      </c>
      <c r="B1177" s="179">
        <v>3210</v>
      </c>
      <c r="C1177" s="212" t="s">
        <v>1805</v>
      </c>
      <c r="D1177" s="3" t="s">
        <v>39</v>
      </c>
      <c r="E1177" s="194"/>
      <c r="F1177" s="675">
        <v>66163.797000000006</v>
      </c>
      <c r="G1177" s="188" t="s">
        <v>669</v>
      </c>
      <c r="H1177" s="286" t="s">
        <v>1798</v>
      </c>
      <c r="I1177" s="211">
        <v>334</v>
      </c>
    </row>
    <row r="1178" spans="1:9" ht="44.25" hidden="1" customHeight="1" x14ac:dyDescent="0.2">
      <c r="A1178" s="3">
        <v>1177</v>
      </c>
      <c r="B1178" s="179">
        <v>3210</v>
      </c>
      <c r="C1178" s="212" t="s">
        <v>1806</v>
      </c>
      <c r="D1178" s="3" t="s">
        <v>39</v>
      </c>
      <c r="E1178" s="194"/>
      <c r="F1178" s="675">
        <v>37621.584000000003</v>
      </c>
      <c r="G1178" s="188" t="s">
        <v>669</v>
      </c>
      <c r="H1178" s="286" t="s">
        <v>1798</v>
      </c>
      <c r="I1178" s="211">
        <v>334</v>
      </c>
    </row>
    <row r="1179" spans="1:9" ht="44.25" hidden="1" customHeight="1" x14ac:dyDescent="0.2">
      <c r="A1179" s="3">
        <v>1178</v>
      </c>
      <c r="B1179" s="179">
        <v>3210</v>
      </c>
      <c r="C1179" s="212" t="s">
        <v>1807</v>
      </c>
      <c r="D1179" s="3" t="s">
        <v>39</v>
      </c>
      <c r="E1179" s="194"/>
      <c r="F1179" s="675">
        <v>60969.804000000004</v>
      </c>
      <c r="G1179" s="188" t="s">
        <v>669</v>
      </c>
      <c r="H1179" s="286" t="s">
        <v>1798</v>
      </c>
      <c r="I1179" s="211">
        <v>334</v>
      </c>
    </row>
    <row r="1180" spans="1:9" ht="44.25" hidden="1" customHeight="1" x14ac:dyDescent="0.2">
      <c r="A1180" s="3">
        <v>1179</v>
      </c>
      <c r="B1180" s="179">
        <v>3210</v>
      </c>
      <c r="C1180" s="212" t="s">
        <v>1808</v>
      </c>
      <c r="D1180" s="3" t="s">
        <v>39</v>
      </c>
      <c r="E1180" s="194"/>
      <c r="F1180" s="675">
        <v>37493.032500000001</v>
      </c>
      <c r="G1180" s="188" t="s">
        <v>669</v>
      </c>
      <c r="H1180" s="286" t="s">
        <v>1798</v>
      </c>
      <c r="I1180" s="211">
        <v>334</v>
      </c>
    </row>
    <row r="1181" spans="1:9" ht="44.25" hidden="1" customHeight="1" x14ac:dyDescent="0.2">
      <c r="A1181" s="3">
        <v>1180</v>
      </c>
      <c r="B1181" s="179">
        <v>3210</v>
      </c>
      <c r="C1181" s="212" t="s">
        <v>1809</v>
      </c>
      <c r="D1181" s="3" t="s">
        <v>39</v>
      </c>
      <c r="E1181" s="194"/>
      <c r="F1181" s="675">
        <v>18770.850000000002</v>
      </c>
      <c r="G1181" s="188" t="s">
        <v>669</v>
      </c>
      <c r="H1181" s="286" t="s">
        <v>1798</v>
      </c>
      <c r="I1181" s="211">
        <v>334</v>
      </c>
    </row>
    <row r="1182" spans="1:9" ht="44.25" hidden="1" customHeight="1" x14ac:dyDescent="0.2">
      <c r="A1182" s="3">
        <v>1181</v>
      </c>
      <c r="B1182" s="179">
        <v>3210</v>
      </c>
      <c r="C1182" s="212" t="s">
        <v>1810</v>
      </c>
      <c r="D1182" s="3" t="s">
        <v>39</v>
      </c>
      <c r="E1182" s="194"/>
      <c r="F1182" s="675">
        <v>19532.478000000003</v>
      </c>
      <c r="G1182" s="188" t="s">
        <v>669</v>
      </c>
      <c r="H1182" s="286" t="s">
        <v>1798</v>
      </c>
      <c r="I1182" s="211">
        <v>334</v>
      </c>
    </row>
    <row r="1183" spans="1:9" ht="44.25" hidden="1" customHeight="1" x14ac:dyDescent="0.2">
      <c r="A1183" s="3">
        <v>1182</v>
      </c>
      <c r="B1183" s="179">
        <v>3210</v>
      </c>
      <c r="C1183" s="212" t="s">
        <v>1811</v>
      </c>
      <c r="D1183" s="3" t="s">
        <v>39</v>
      </c>
      <c r="E1183" s="194"/>
      <c r="F1183" s="675">
        <v>20178.396000000001</v>
      </c>
      <c r="G1183" s="188" t="s">
        <v>669</v>
      </c>
      <c r="H1183" s="286" t="s">
        <v>1798</v>
      </c>
      <c r="I1183" s="211">
        <v>334</v>
      </c>
    </row>
    <row r="1184" spans="1:9" ht="44.25" hidden="1" customHeight="1" x14ac:dyDescent="0.2">
      <c r="A1184" s="3">
        <v>1183</v>
      </c>
      <c r="B1184" s="179">
        <v>3210</v>
      </c>
      <c r="C1184" s="212" t="s">
        <v>1812</v>
      </c>
      <c r="D1184" s="3" t="s">
        <v>39</v>
      </c>
      <c r="E1184" s="194"/>
      <c r="F1184" s="675">
        <v>129711.12</v>
      </c>
      <c r="G1184" s="188" t="s">
        <v>669</v>
      </c>
      <c r="H1184" s="286" t="s">
        <v>1798</v>
      </c>
      <c r="I1184" s="211">
        <v>334</v>
      </c>
    </row>
    <row r="1185" spans="1:9" ht="44.25" hidden="1" customHeight="1" x14ac:dyDescent="0.2">
      <c r="A1185" s="3">
        <v>1184</v>
      </c>
      <c r="B1185" s="179">
        <v>3210</v>
      </c>
      <c r="C1185" s="212" t="s">
        <v>1813</v>
      </c>
      <c r="D1185" s="3" t="s">
        <v>39</v>
      </c>
      <c r="E1185" s="194"/>
      <c r="F1185" s="675">
        <v>10092.9465</v>
      </c>
      <c r="G1185" s="188" t="s">
        <v>669</v>
      </c>
      <c r="H1185" s="286" t="s">
        <v>1798</v>
      </c>
      <c r="I1185" s="211">
        <v>334</v>
      </c>
    </row>
    <row r="1186" spans="1:9" ht="44.25" hidden="1" customHeight="1" x14ac:dyDescent="0.2">
      <c r="A1186" s="3">
        <v>1185</v>
      </c>
      <c r="B1186" s="179">
        <v>3210</v>
      </c>
      <c r="C1186" s="212" t="s">
        <v>1814</v>
      </c>
      <c r="D1186" s="3" t="s">
        <v>39</v>
      </c>
      <c r="E1186" s="194"/>
      <c r="F1186" s="675">
        <v>8261.1899999999987</v>
      </c>
      <c r="G1186" s="188" t="s">
        <v>669</v>
      </c>
      <c r="H1186" s="286" t="s">
        <v>1798</v>
      </c>
      <c r="I1186" s="211">
        <v>334</v>
      </c>
    </row>
    <row r="1187" spans="1:9" ht="44.25" hidden="1" customHeight="1" x14ac:dyDescent="0.2">
      <c r="A1187" s="3">
        <v>1186</v>
      </c>
      <c r="B1187" s="179">
        <v>3210</v>
      </c>
      <c r="C1187" s="212" t="s">
        <v>1815</v>
      </c>
      <c r="D1187" s="3" t="s">
        <v>39</v>
      </c>
      <c r="E1187" s="194"/>
      <c r="F1187" s="675">
        <v>142143.5925</v>
      </c>
      <c r="G1187" s="188" t="s">
        <v>364</v>
      </c>
      <c r="H1187" s="286" t="s">
        <v>152</v>
      </c>
      <c r="I1187" s="211">
        <v>334</v>
      </c>
    </row>
    <row r="1188" spans="1:9" ht="44.25" hidden="1" customHeight="1" x14ac:dyDescent="0.2">
      <c r="A1188" s="3">
        <v>1187</v>
      </c>
      <c r="B1188" s="179">
        <v>3210</v>
      </c>
      <c r="C1188" s="212" t="s">
        <v>1817</v>
      </c>
      <c r="D1188" s="3" t="s">
        <v>39</v>
      </c>
      <c r="E1188" s="194"/>
      <c r="F1188" s="675">
        <v>144702.054</v>
      </c>
      <c r="G1188" s="188" t="s">
        <v>669</v>
      </c>
      <c r="H1188" s="286" t="s">
        <v>152</v>
      </c>
      <c r="I1188" s="211">
        <v>334</v>
      </c>
    </row>
    <row r="1189" spans="1:9" ht="44.25" hidden="1" customHeight="1" x14ac:dyDescent="0.2">
      <c r="A1189" s="3">
        <v>1188</v>
      </c>
      <c r="B1189" s="179">
        <v>3210</v>
      </c>
      <c r="C1189" s="212" t="s">
        <v>1818</v>
      </c>
      <c r="D1189" s="3" t="s">
        <v>39</v>
      </c>
      <c r="E1189" s="194"/>
      <c r="F1189" s="675">
        <v>138534.774</v>
      </c>
      <c r="G1189" s="188" t="s">
        <v>669</v>
      </c>
      <c r="H1189" s="286" t="s">
        <v>152</v>
      </c>
      <c r="I1189" s="211">
        <v>334</v>
      </c>
    </row>
    <row r="1190" spans="1:9" ht="44.25" hidden="1" customHeight="1" x14ac:dyDescent="0.2">
      <c r="A1190" s="3">
        <v>1189</v>
      </c>
      <c r="B1190" s="179">
        <v>3210</v>
      </c>
      <c r="C1190" s="212" t="s">
        <v>1819</v>
      </c>
      <c r="D1190" s="3" t="s">
        <v>39</v>
      </c>
      <c r="E1190" s="194"/>
      <c r="F1190" s="675">
        <v>133117.55100000001</v>
      </c>
      <c r="G1190" s="188" t="s">
        <v>669</v>
      </c>
      <c r="H1190" s="286" t="s">
        <v>152</v>
      </c>
      <c r="I1190" s="211">
        <v>334</v>
      </c>
    </row>
    <row r="1191" spans="1:9" ht="44.25" hidden="1" customHeight="1" x14ac:dyDescent="0.2">
      <c r="A1191" s="3">
        <v>1190</v>
      </c>
      <c r="B1191" s="179">
        <v>3210</v>
      </c>
      <c r="C1191" s="212" t="s">
        <v>1820</v>
      </c>
      <c r="D1191" s="3" t="s">
        <v>39</v>
      </c>
      <c r="E1191" s="194"/>
      <c r="F1191" s="675">
        <v>640309.17300000007</v>
      </c>
      <c r="G1191" s="188" t="s">
        <v>669</v>
      </c>
      <c r="H1191" s="286" t="s">
        <v>152</v>
      </c>
      <c r="I1191" s="211">
        <v>334</v>
      </c>
    </row>
    <row r="1192" spans="1:9" ht="44.25" hidden="1" customHeight="1" x14ac:dyDescent="0.2">
      <c r="A1192" s="3">
        <v>1191</v>
      </c>
      <c r="B1192" s="179">
        <v>3210</v>
      </c>
      <c r="C1192" s="212" t="s">
        <v>1821</v>
      </c>
      <c r="D1192" s="3" t="s">
        <v>39</v>
      </c>
      <c r="E1192" s="194"/>
      <c r="F1192" s="675">
        <v>350167.75500000006</v>
      </c>
      <c r="G1192" s="188" t="s">
        <v>669</v>
      </c>
      <c r="H1192" s="286" t="s">
        <v>1798</v>
      </c>
      <c r="I1192" s="211">
        <v>334</v>
      </c>
    </row>
    <row r="1193" spans="1:9" ht="44.25" hidden="1" customHeight="1" x14ac:dyDescent="0.2">
      <c r="A1193" s="3">
        <v>1192</v>
      </c>
      <c r="B1193" s="179">
        <v>3210</v>
      </c>
      <c r="C1193" s="212" t="s">
        <v>1823</v>
      </c>
      <c r="D1193" s="3" t="s">
        <v>39</v>
      </c>
      <c r="E1193" s="194"/>
      <c r="F1193" s="675">
        <v>286520.62950000004</v>
      </c>
      <c r="G1193" s="188" t="s">
        <v>669</v>
      </c>
      <c r="H1193" s="286" t="s">
        <v>1798</v>
      </c>
      <c r="I1193" s="211">
        <v>334</v>
      </c>
    </row>
    <row r="1194" spans="1:9" ht="44.25" hidden="1" customHeight="1" x14ac:dyDescent="0.2">
      <c r="A1194" s="3">
        <v>1193</v>
      </c>
      <c r="B1194" s="179">
        <v>3210</v>
      </c>
      <c r="C1194" s="212" t="s">
        <v>1824</v>
      </c>
      <c r="D1194" s="3" t="s">
        <v>39</v>
      </c>
      <c r="E1194" s="194"/>
      <c r="F1194" s="675">
        <v>183198.12</v>
      </c>
      <c r="G1194" s="188" t="s">
        <v>669</v>
      </c>
      <c r="H1194" s="286" t="s">
        <v>1798</v>
      </c>
      <c r="I1194" s="211">
        <v>334</v>
      </c>
    </row>
    <row r="1195" spans="1:9" ht="44.25" hidden="1" customHeight="1" x14ac:dyDescent="0.2">
      <c r="A1195" s="3">
        <v>1194</v>
      </c>
      <c r="B1195" s="179">
        <v>3210</v>
      </c>
      <c r="C1195" s="212" t="s">
        <v>1825</v>
      </c>
      <c r="D1195" s="3" t="s">
        <v>39</v>
      </c>
      <c r="E1195" s="194" t="s">
        <v>1826</v>
      </c>
      <c r="F1195" s="675">
        <v>1699971</v>
      </c>
      <c r="G1195" s="188" t="s">
        <v>669</v>
      </c>
      <c r="H1195" s="286" t="s">
        <v>54</v>
      </c>
      <c r="I1195" s="211">
        <v>334</v>
      </c>
    </row>
    <row r="1196" spans="1:9" ht="44.25" hidden="1" customHeight="1" x14ac:dyDescent="0.2">
      <c r="A1196" s="3">
        <v>1195</v>
      </c>
      <c r="B1196" s="179">
        <v>3210</v>
      </c>
      <c r="C1196" s="212" t="s">
        <v>1828</v>
      </c>
      <c r="D1196" s="3" t="s">
        <v>39</v>
      </c>
      <c r="E1196" s="194"/>
      <c r="F1196" s="675">
        <v>112225.659</v>
      </c>
      <c r="G1196" s="188" t="s">
        <v>669</v>
      </c>
      <c r="H1196" s="286" t="s">
        <v>54</v>
      </c>
      <c r="I1196" s="211">
        <v>334</v>
      </c>
    </row>
    <row r="1197" spans="1:9" ht="44.25" hidden="1" customHeight="1" x14ac:dyDescent="0.2">
      <c r="A1197" s="3">
        <v>1196</v>
      </c>
      <c r="B1197" s="179">
        <v>3210</v>
      </c>
      <c r="C1197" s="212" t="s">
        <v>1829</v>
      </c>
      <c r="D1197" s="3" t="s">
        <v>39</v>
      </c>
      <c r="E1197" s="194" t="s">
        <v>1830</v>
      </c>
      <c r="F1197" s="675">
        <v>1887244.632</v>
      </c>
      <c r="G1197" s="188" t="s">
        <v>669</v>
      </c>
      <c r="H1197" s="286" t="s">
        <v>54</v>
      </c>
      <c r="I1197" s="211">
        <v>334</v>
      </c>
    </row>
    <row r="1198" spans="1:9" ht="44.25" hidden="1" customHeight="1" x14ac:dyDescent="0.2">
      <c r="A1198" s="3">
        <v>1197</v>
      </c>
      <c r="B1198" s="179">
        <v>3210</v>
      </c>
      <c r="C1198" s="212" t="s">
        <v>1831</v>
      </c>
      <c r="D1198" s="3" t="s">
        <v>39</v>
      </c>
      <c r="E1198" s="194" t="s">
        <v>1832</v>
      </c>
      <c r="F1198" s="675">
        <v>2854240.3890000004</v>
      </c>
      <c r="G1198" s="188" t="s">
        <v>669</v>
      </c>
      <c r="H1198" s="286" t="s">
        <v>54</v>
      </c>
      <c r="I1198" s="211">
        <v>334</v>
      </c>
    </row>
    <row r="1199" spans="1:9" ht="44.25" hidden="1" customHeight="1" x14ac:dyDescent="0.2">
      <c r="A1199" s="3">
        <v>1198</v>
      </c>
      <c r="B1199" s="179">
        <v>3210</v>
      </c>
      <c r="C1199" s="212" t="s">
        <v>1833</v>
      </c>
      <c r="D1199" s="3" t="s">
        <v>39</v>
      </c>
      <c r="E1199" s="194"/>
      <c r="F1199" s="675">
        <v>250839.72900000002</v>
      </c>
      <c r="G1199" s="188" t="s">
        <v>669</v>
      </c>
      <c r="H1199" s="286" t="s">
        <v>54</v>
      </c>
      <c r="I1199" s="211">
        <v>334</v>
      </c>
    </row>
    <row r="1200" spans="1:9" ht="44.25" hidden="1" customHeight="1" x14ac:dyDescent="0.2">
      <c r="A1200" s="3">
        <v>1199</v>
      </c>
      <c r="B1200" s="179">
        <v>3210</v>
      </c>
      <c r="C1200" s="212" t="s">
        <v>1834</v>
      </c>
      <c r="D1200" s="3" t="s">
        <v>39</v>
      </c>
      <c r="E1200" s="194" t="s">
        <v>1835</v>
      </c>
      <c r="F1200" s="675">
        <v>978796.11899999995</v>
      </c>
      <c r="G1200" s="188" t="s">
        <v>669</v>
      </c>
      <c r="H1200" s="286" t="s">
        <v>54</v>
      </c>
      <c r="I1200" s="211">
        <v>334</v>
      </c>
    </row>
    <row r="1201" spans="1:9" ht="44.25" hidden="1" customHeight="1" x14ac:dyDescent="0.2">
      <c r="A1201" s="3">
        <v>1200</v>
      </c>
      <c r="B1201" s="179">
        <v>3210</v>
      </c>
      <c r="C1201" s="212" t="s">
        <v>1836</v>
      </c>
      <c r="D1201" s="3" t="s">
        <v>39</v>
      </c>
      <c r="E1201" s="194" t="s">
        <v>1837</v>
      </c>
      <c r="F1201" s="675">
        <v>2504146.6905</v>
      </c>
      <c r="G1201" s="188" t="s">
        <v>669</v>
      </c>
      <c r="H1201" s="286" t="s">
        <v>54</v>
      </c>
      <c r="I1201" s="211">
        <v>334</v>
      </c>
    </row>
    <row r="1202" spans="1:9" ht="44.25" hidden="1" customHeight="1" x14ac:dyDescent="0.2">
      <c r="A1202" s="3">
        <v>1201</v>
      </c>
      <c r="B1202" s="179">
        <v>3210</v>
      </c>
      <c r="C1202" s="212" t="s">
        <v>1838</v>
      </c>
      <c r="D1202" s="3" t="s">
        <v>39</v>
      </c>
      <c r="E1202" s="194"/>
      <c r="F1202" s="675">
        <v>487778.29800000001</v>
      </c>
      <c r="G1202" s="188" t="s">
        <v>669</v>
      </c>
      <c r="H1202" s="286" t="s">
        <v>54</v>
      </c>
      <c r="I1202" s="211">
        <v>334</v>
      </c>
    </row>
    <row r="1203" spans="1:9" ht="44.25" hidden="1" customHeight="1" x14ac:dyDescent="0.2">
      <c r="A1203" s="3">
        <v>1202</v>
      </c>
      <c r="B1203" s="179">
        <v>3210</v>
      </c>
      <c r="C1203" s="212" t="s">
        <v>1839</v>
      </c>
      <c r="D1203" s="3" t="s">
        <v>39</v>
      </c>
      <c r="E1203" s="194" t="s">
        <v>1840</v>
      </c>
      <c r="F1203" s="675">
        <v>4441812.1860000007</v>
      </c>
      <c r="G1203" s="188" t="s">
        <v>669</v>
      </c>
      <c r="H1203" s="286" t="s">
        <v>54</v>
      </c>
      <c r="I1203" s="211">
        <v>334</v>
      </c>
    </row>
    <row r="1204" spans="1:9" ht="44.25" hidden="1" customHeight="1" x14ac:dyDescent="0.2">
      <c r="A1204" s="3">
        <v>1203</v>
      </c>
      <c r="B1204" s="179">
        <v>3210</v>
      </c>
      <c r="C1204" s="212" t="s">
        <v>1841</v>
      </c>
      <c r="D1204" s="3" t="s">
        <v>39</v>
      </c>
      <c r="E1204" s="194"/>
      <c r="F1204" s="675">
        <v>664013.03850000002</v>
      </c>
      <c r="G1204" s="188" t="s">
        <v>669</v>
      </c>
      <c r="H1204" s="286" t="s">
        <v>54</v>
      </c>
      <c r="I1204" s="211">
        <v>334</v>
      </c>
    </row>
    <row r="1205" spans="1:9" ht="44.25" hidden="1" customHeight="1" x14ac:dyDescent="0.2">
      <c r="A1205" s="3">
        <v>1204</v>
      </c>
      <c r="B1205" s="179">
        <v>3210</v>
      </c>
      <c r="C1205" s="212" t="s">
        <v>1842</v>
      </c>
      <c r="D1205" s="3" t="s">
        <v>39</v>
      </c>
      <c r="E1205" s="194" t="s">
        <v>1843</v>
      </c>
      <c r="F1205" s="675">
        <v>2457774.0495000002</v>
      </c>
      <c r="G1205" s="188" t="s">
        <v>669</v>
      </c>
      <c r="H1205" s="286" t="s">
        <v>54</v>
      </c>
      <c r="I1205" s="211">
        <v>334</v>
      </c>
    </row>
    <row r="1206" spans="1:9" ht="44.25" hidden="1" customHeight="1" x14ac:dyDescent="0.2">
      <c r="A1206" s="3">
        <v>1205</v>
      </c>
      <c r="B1206" s="179">
        <v>3210</v>
      </c>
      <c r="C1206" s="212" t="s">
        <v>1844</v>
      </c>
      <c r="D1206" s="3" t="s">
        <v>39</v>
      </c>
      <c r="E1206" s="194"/>
      <c r="F1206" s="675">
        <v>401897.26500000001</v>
      </c>
      <c r="G1206" s="188" t="s">
        <v>669</v>
      </c>
      <c r="H1206" s="286" t="s">
        <v>54</v>
      </c>
      <c r="I1206" s="211">
        <v>334</v>
      </c>
    </row>
    <row r="1207" spans="1:9" ht="44.25" hidden="1" customHeight="1" x14ac:dyDescent="0.2">
      <c r="A1207" s="3">
        <v>1206</v>
      </c>
      <c r="B1207" s="179">
        <v>3210</v>
      </c>
      <c r="C1207" s="212" t="s">
        <v>1845</v>
      </c>
      <c r="D1207" s="3" t="s">
        <v>39</v>
      </c>
      <c r="E1207" s="194"/>
      <c r="F1207" s="675">
        <v>444908.75099999999</v>
      </c>
      <c r="G1207" s="188" t="s">
        <v>669</v>
      </c>
      <c r="H1207" s="286" t="s">
        <v>54</v>
      </c>
      <c r="I1207" s="211">
        <v>334</v>
      </c>
    </row>
    <row r="1208" spans="1:9" ht="44.25" hidden="1" customHeight="1" x14ac:dyDescent="0.2">
      <c r="A1208" s="3">
        <v>1207</v>
      </c>
      <c r="B1208" s="179">
        <v>3210</v>
      </c>
      <c r="C1208" s="212" t="s">
        <v>1846</v>
      </c>
      <c r="D1208" s="3" t="s">
        <v>39</v>
      </c>
      <c r="E1208" s="194" t="s">
        <v>1847</v>
      </c>
      <c r="F1208" s="675">
        <v>569435.97900000005</v>
      </c>
      <c r="G1208" s="188" t="s">
        <v>669</v>
      </c>
      <c r="H1208" s="286" t="s">
        <v>54</v>
      </c>
      <c r="I1208" s="211">
        <v>334</v>
      </c>
    </row>
    <row r="1209" spans="1:9" ht="44.25" hidden="1" customHeight="1" x14ac:dyDescent="0.2">
      <c r="A1209" s="3">
        <v>1208</v>
      </c>
      <c r="B1209" s="179">
        <v>3210</v>
      </c>
      <c r="C1209" s="212" t="s">
        <v>1848</v>
      </c>
      <c r="D1209" s="3" t="s">
        <v>39</v>
      </c>
      <c r="E1209" s="194" t="s">
        <v>1849</v>
      </c>
      <c r="F1209" s="675">
        <v>764934.78599999996</v>
      </c>
      <c r="G1209" s="188" t="s">
        <v>669</v>
      </c>
      <c r="H1209" s="286" t="s">
        <v>54</v>
      </c>
      <c r="I1209" s="211">
        <v>334</v>
      </c>
    </row>
    <row r="1210" spans="1:9" ht="44.25" hidden="1" customHeight="1" x14ac:dyDescent="0.2">
      <c r="A1210" s="3">
        <v>1209</v>
      </c>
      <c r="B1210" s="179">
        <v>3210</v>
      </c>
      <c r="C1210" s="212" t="s">
        <v>1850</v>
      </c>
      <c r="D1210" s="3" t="s">
        <v>39</v>
      </c>
      <c r="E1210" s="194"/>
      <c r="F1210" s="675">
        <v>353209.16399999999</v>
      </c>
      <c r="G1210" s="188" t="s">
        <v>669</v>
      </c>
      <c r="H1210" s="286" t="s">
        <v>54</v>
      </c>
      <c r="I1210" s="211">
        <v>334</v>
      </c>
    </row>
    <row r="1211" spans="1:9" ht="44.25" hidden="1" customHeight="1" x14ac:dyDescent="0.2">
      <c r="A1211" s="3">
        <v>1210</v>
      </c>
      <c r="B1211" s="179">
        <v>3210</v>
      </c>
      <c r="C1211" s="212" t="s">
        <v>1851</v>
      </c>
      <c r="D1211" s="3" t="s">
        <v>39</v>
      </c>
      <c r="E1211" s="194" t="s">
        <v>1852</v>
      </c>
      <c r="F1211" s="675">
        <v>552789.97200000007</v>
      </c>
      <c r="G1211" s="188" t="s">
        <v>669</v>
      </c>
      <c r="H1211" s="286" t="s">
        <v>54</v>
      </c>
      <c r="I1211" s="211">
        <v>334</v>
      </c>
    </row>
    <row r="1212" spans="1:9" ht="44.25" hidden="1" customHeight="1" x14ac:dyDescent="0.2">
      <c r="A1212" s="3">
        <v>1211</v>
      </c>
      <c r="B1212" s="179">
        <v>3210</v>
      </c>
      <c r="C1212" s="212" t="s">
        <v>1853</v>
      </c>
      <c r="D1212" s="3" t="s">
        <v>39</v>
      </c>
      <c r="E1212" s="194" t="s">
        <v>1854</v>
      </c>
      <c r="F1212" s="675">
        <v>3172506.5819999999</v>
      </c>
      <c r="G1212" s="188" t="s">
        <v>669</v>
      </c>
      <c r="H1212" s="286" t="s">
        <v>54</v>
      </c>
      <c r="I1212" s="211">
        <v>334</v>
      </c>
    </row>
    <row r="1213" spans="1:9" ht="44.25" hidden="1" customHeight="1" x14ac:dyDescent="0.2">
      <c r="A1213" s="3">
        <v>1212</v>
      </c>
      <c r="B1213" s="179">
        <v>3210</v>
      </c>
      <c r="C1213" s="212" t="s">
        <v>1855</v>
      </c>
      <c r="D1213" s="3" t="s">
        <v>39</v>
      </c>
      <c r="E1213" s="194" t="s">
        <v>1856</v>
      </c>
      <c r="F1213" s="675">
        <v>2732284.2960000001</v>
      </c>
      <c r="G1213" s="188" t="s">
        <v>669</v>
      </c>
      <c r="H1213" s="286" t="s">
        <v>54</v>
      </c>
      <c r="I1213" s="211">
        <v>334</v>
      </c>
    </row>
    <row r="1214" spans="1:9" ht="44.25" hidden="1" customHeight="1" x14ac:dyDescent="0.2">
      <c r="A1214" s="3">
        <v>1213</v>
      </c>
      <c r="B1214" s="179">
        <v>3210</v>
      </c>
      <c r="C1214" s="212" t="s">
        <v>1857</v>
      </c>
      <c r="D1214" s="3" t="s">
        <v>39</v>
      </c>
      <c r="E1214" s="194"/>
      <c r="F1214" s="675">
        <v>863780.92500000005</v>
      </c>
      <c r="G1214" s="188" t="s">
        <v>669</v>
      </c>
      <c r="H1214" s="286" t="s">
        <v>54</v>
      </c>
      <c r="I1214" s="211">
        <v>334</v>
      </c>
    </row>
    <row r="1215" spans="1:9" ht="44.25" hidden="1" customHeight="1" x14ac:dyDescent="0.2">
      <c r="A1215" s="3">
        <v>1214</v>
      </c>
      <c r="B1215" s="179">
        <v>3210</v>
      </c>
      <c r="C1215" s="212" t="s">
        <v>1858</v>
      </c>
      <c r="D1215" s="3" t="s">
        <v>39</v>
      </c>
      <c r="E1215" s="194" t="s">
        <v>1859</v>
      </c>
      <c r="F1215" s="675">
        <v>202497.75</v>
      </c>
      <c r="G1215" s="188" t="s">
        <v>669</v>
      </c>
      <c r="H1215" s="286" t="s">
        <v>54</v>
      </c>
      <c r="I1215" s="211">
        <v>334</v>
      </c>
    </row>
    <row r="1216" spans="1:9" ht="44.25" hidden="1" customHeight="1" x14ac:dyDescent="0.2">
      <c r="A1216" s="3">
        <v>1215</v>
      </c>
      <c r="B1216" s="179">
        <v>3210</v>
      </c>
      <c r="C1216" s="212" t="s">
        <v>1860</v>
      </c>
      <c r="D1216" s="3" t="s">
        <v>39</v>
      </c>
      <c r="E1216" s="194" t="s">
        <v>1861</v>
      </c>
      <c r="F1216" s="675">
        <v>3361690.08</v>
      </c>
      <c r="G1216" s="188" t="s">
        <v>669</v>
      </c>
      <c r="H1216" s="286" t="s">
        <v>54</v>
      </c>
      <c r="I1216" s="211">
        <v>334</v>
      </c>
    </row>
    <row r="1217" spans="1:9" ht="44.25" hidden="1" customHeight="1" x14ac:dyDescent="0.2">
      <c r="A1217" s="3">
        <v>1216</v>
      </c>
      <c r="B1217" s="179">
        <v>3210</v>
      </c>
      <c r="C1217" s="212" t="s">
        <v>1862</v>
      </c>
      <c r="D1217" s="3" t="s">
        <v>39</v>
      </c>
      <c r="E1217" s="194"/>
      <c r="F1217" s="675">
        <v>203476.68600000002</v>
      </c>
      <c r="G1217" s="188" t="s">
        <v>669</v>
      </c>
      <c r="H1217" s="286" t="s">
        <v>120</v>
      </c>
      <c r="I1217" s="211">
        <v>334</v>
      </c>
    </row>
    <row r="1218" spans="1:9" ht="44.25" hidden="1" customHeight="1" x14ac:dyDescent="0.2">
      <c r="A1218" s="3">
        <v>1217</v>
      </c>
      <c r="B1218" s="179">
        <v>3210</v>
      </c>
      <c r="C1218" s="212" t="s">
        <v>1864</v>
      </c>
      <c r="D1218" s="3" t="s">
        <v>39</v>
      </c>
      <c r="E1218" s="194"/>
      <c r="F1218" s="675">
        <v>114086.7735</v>
      </c>
      <c r="G1218" s="188" t="s">
        <v>669</v>
      </c>
      <c r="H1218" s="286" t="s">
        <v>120</v>
      </c>
      <c r="I1218" s="211">
        <v>334</v>
      </c>
    </row>
    <row r="1219" spans="1:9" ht="44.25" hidden="1" customHeight="1" x14ac:dyDescent="0.2">
      <c r="A1219" s="3">
        <v>1218</v>
      </c>
      <c r="B1219" s="179">
        <v>3210</v>
      </c>
      <c r="C1219" s="212" t="s">
        <v>1865</v>
      </c>
      <c r="D1219" s="3" t="s">
        <v>39</v>
      </c>
      <c r="E1219" s="194"/>
      <c r="F1219" s="675">
        <v>138755.92500000002</v>
      </c>
      <c r="G1219" s="188" t="s">
        <v>669</v>
      </c>
      <c r="H1219" s="286" t="s">
        <v>120</v>
      </c>
      <c r="I1219" s="211">
        <v>334</v>
      </c>
    </row>
    <row r="1220" spans="1:9" ht="44.25" hidden="1" customHeight="1" x14ac:dyDescent="0.2">
      <c r="A1220" s="3">
        <v>1219</v>
      </c>
      <c r="B1220" s="179">
        <v>3210</v>
      </c>
      <c r="C1220" s="212" t="s">
        <v>1866</v>
      </c>
      <c r="D1220" s="3" t="s">
        <v>39</v>
      </c>
      <c r="E1220" s="194"/>
      <c r="F1220" s="675">
        <v>161462.32199999999</v>
      </c>
      <c r="G1220" s="188" t="s">
        <v>669</v>
      </c>
      <c r="H1220" s="286" t="s">
        <v>120</v>
      </c>
      <c r="I1220" s="211">
        <v>334</v>
      </c>
    </row>
    <row r="1221" spans="1:9" ht="44.25" hidden="1" customHeight="1" x14ac:dyDescent="0.2">
      <c r="A1221" s="3">
        <v>1220</v>
      </c>
      <c r="B1221" s="179">
        <v>3210</v>
      </c>
      <c r="C1221" s="212" t="s">
        <v>1867</v>
      </c>
      <c r="D1221" s="3" t="s">
        <v>39</v>
      </c>
      <c r="E1221" s="194"/>
      <c r="F1221" s="675">
        <v>307746.77850000007</v>
      </c>
      <c r="G1221" s="188" t="s">
        <v>669</v>
      </c>
      <c r="H1221" s="286" t="s">
        <v>152</v>
      </c>
      <c r="I1221" s="211">
        <v>334</v>
      </c>
    </row>
    <row r="1222" spans="1:9" ht="44.25" hidden="1" customHeight="1" x14ac:dyDescent="0.2">
      <c r="A1222" s="3">
        <v>1221</v>
      </c>
      <c r="B1222" s="179">
        <v>3210</v>
      </c>
      <c r="C1222" s="212" t="s">
        <v>1869</v>
      </c>
      <c r="D1222" s="3" t="s">
        <v>39</v>
      </c>
      <c r="E1222" s="194"/>
      <c r="F1222" s="676">
        <v>183326357.6275</v>
      </c>
      <c r="G1222" s="188" t="s">
        <v>669</v>
      </c>
      <c r="H1222" s="286" t="s">
        <v>152</v>
      </c>
      <c r="I1222" s="211">
        <v>334</v>
      </c>
    </row>
    <row r="1223" spans="1:9" ht="44.25" hidden="1" customHeight="1" x14ac:dyDescent="0.2">
      <c r="A1223" s="3">
        <v>1222</v>
      </c>
      <c r="B1223" s="179">
        <v>3210</v>
      </c>
      <c r="C1223" s="212" t="s">
        <v>1871</v>
      </c>
      <c r="D1223" s="3" t="s">
        <v>39</v>
      </c>
      <c r="E1223" s="194"/>
      <c r="F1223" s="675">
        <v>450000</v>
      </c>
      <c r="G1223" s="188" t="s">
        <v>669</v>
      </c>
      <c r="H1223" s="286" t="s">
        <v>116</v>
      </c>
      <c r="I1223" s="211">
        <v>344</v>
      </c>
    </row>
    <row r="1224" spans="1:9" ht="44.25" hidden="1" customHeight="1" x14ac:dyDescent="0.2">
      <c r="A1224" s="3">
        <v>1223</v>
      </c>
      <c r="B1224" s="179">
        <v>3210</v>
      </c>
      <c r="C1224" s="212" t="s">
        <v>1873</v>
      </c>
      <c r="D1224" s="3" t="s">
        <v>39</v>
      </c>
      <c r="E1224" s="194"/>
      <c r="F1224" s="675">
        <v>25000</v>
      </c>
      <c r="G1224" s="188" t="s">
        <v>669</v>
      </c>
      <c r="H1224" s="286" t="s">
        <v>116</v>
      </c>
      <c r="I1224" s="211">
        <v>344</v>
      </c>
    </row>
    <row r="1225" spans="1:9" ht="44.25" hidden="1" customHeight="1" x14ac:dyDescent="0.2">
      <c r="A1225" s="3">
        <v>1224</v>
      </c>
      <c r="B1225" s="179">
        <v>3210</v>
      </c>
      <c r="C1225" s="212" t="s">
        <v>1876</v>
      </c>
      <c r="D1225" s="3" t="s">
        <v>39</v>
      </c>
      <c r="E1225" s="194"/>
      <c r="F1225" s="675">
        <v>25000</v>
      </c>
      <c r="G1225" s="188" t="s">
        <v>669</v>
      </c>
      <c r="H1225" s="286" t="s">
        <v>116</v>
      </c>
      <c r="I1225" s="211">
        <v>344</v>
      </c>
    </row>
    <row r="1226" spans="1:9" ht="44.25" hidden="1" customHeight="1" x14ac:dyDescent="0.2">
      <c r="A1226" s="3">
        <v>1225</v>
      </c>
      <c r="B1226" s="179">
        <v>3210</v>
      </c>
      <c r="C1226" s="212" t="s">
        <v>1877</v>
      </c>
      <c r="D1226" s="3" t="s">
        <v>39</v>
      </c>
      <c r="E1226" s="194"/>
      <c r="F1226" s="675">
        <v>1000000</v>
      </c>
      <c r="G1226" s="188" t="s">
        <v>669</v>
      </c>
      <c r="H1226" s="286" t="s">
        <v>63</v>
      </c>
      <c r="I1226" s="211">
        <v>364</v>
      </c>
    </row>
    <row r="1227" spans="1:9" ht="44.25" hidden="1" customHeight="1" x14ac:dyDescent="0.2">
      <c r="A1227" s="3">
        <v>1226</v>
      </c>
      <c r="B1227" s="179">
        <v>3210</v>
      </c>
      <c r="C1227" s="212" t="s">
        <v>1880</v>
      </c>
      <c r="D1227" s="3" t="s">
        <v>39</v>
      </c>
      <c r="E1227" s="194"/>
      <c r="F1227" s="675">
        <v>568000</v>
      </c>
      <c r="G1227" s="188" t="s">
        <v>669</v>
      </c>
      <c r="H1227" s="286" t="s">
        <v>63</v>
      </c>
      <c r="I1227" s="211">
        <v>364</v>
      </c>
    </row>
    <row r="1228" spans="1:9" ht="44.25" hidden="1" customHeight="1" x14ac:dyDescent="0.2">
      <c r="A1228" s="3">
        <v>1227</v>
      </c>
      <c r="B1228" s="179">
        <v>3210</v>
      </c>
      <c r="C1228" s="212" t="s">
        <v>1882</v>
      </c>
      <c r="D1228" s="3" t="s">
        <v>39</v>
      </c>
      <c r="E1228" s="194"/>
      <c r="F1228" s="675">
        <v>13885</v>
      </c>
      <c r="G1228" s="188" t="s">
        <v>669</v>
      </c>
      <c r="H1228" s="286" t="s">
        <v>120</v>
      </c>
      <c r="I1228" s="211">
        <v>364</v>
      </c>
    </row>
    <row r="1229" spans="1:9" ht="44.25" hidden="1" customHeight="1" x14ac:dyDescent="0.2">
      <c r="A1229" s="3">
        <v>1228</v>
      </c>
      <c r="B1229" s="179">
        <v>3210</v>
      </c>
      <c r="C1229" s="212" t="s">
        <v>1884</v>
      </c>
      <c r="D1229" s="3" t="s">
        <v>39</v>
      </c>
      <c r="E1229" s="194"/>
      <c r="F1229" s="675">
        <v>49859.68</v>
      </c>
      <c r="G1229" s="188" t="s">
        <v>669</v>
      </c>
      <c r="H1229" s="286" t="s">
        <v>120</v>
      </c>
      <c r="I1229" s="211">
        <v>364</v>
      </c>
    </row>
    <row r="1230" spans="1:9" ht="44.25" hidden="1" customHeight="1" x14ac:dyDescent="0.2">
      <c r="A1230" s="3">
        <v>1229</v>
      </c>
      <c r="B1230" s="179">
        <v>3210</v>
      </c>
      <c r="C1230" s="212" t="s">
        <v>1885</v>
      </c>
      <c r="D1230" s="3" t="s">
        <v>39</v>
      </c>
      <c r="E1230" s="194"/>
      <c r="F1230" s="675">
        <v>18370.632000000001</v>
      </c>
      <c r="G1230" s="188" t="s">
        <v>669</v>
      </c>
      <c r="H1230" s="286" t="s">
        <v>120</v>
      </c>
      <c r="I1230" s="211">
        <v>364</v>
      </c>
    </row>
    <row r="1231" spans="1:9" ht="44.25" hidden="1" customHeight="1" x14ac:dyDescent="0.2">
      <c r="A1231" s="3">
        <v>1230</v>
      </c>
      <c r="B1231" s="179">
        <v>3210</v>
      </c>
      <c r="C1231" s="212" t="s">
        <v>1886</v>
      </c>
      <c r="D1231" s="3" t="s">
        <v>39</v>
      </c>
      <c r="E1231" s="194"/>
      <c r="F1231" s="675">
        <v>69363</v>
      </c>
      <c r="G1231" s="188" t="s">
        <v>669</v>
      </c>
      <c r="H1231" s="286" t="s">
        <v>152</v>
      </c>
      <c r="I1231" s="211">
        <v>364</v>
      </c>
    </row>
    <row r="1232" spans="1:9" ht="44.25" hidden="1" customHeight="1" x14ac:dyDescent="0.2">
      <c r="A1232" s="3">
        <v>1231</v>
      </c>
      <c r="B1232" s="179">
        <v>3210</v>
      </c>
      <c r="C1232" s="212" t="s">
        <v>1888</v>
      </c>
      <c r="D1232" s="3" t="s">
        <v>39</v>
      </c>
      <c r="E1232" s="194"/>
      <c r="F1232" s="675">
        <v>68098.947</v>
      </c>
      <c r="G1232" s="188" t="s">
        <v>693</v>
      </c>
      <c r="H1232" s="286" t="s">
        <v>152</v>
      </c>
      <c r="I1232" s="211">
        <v>364</v>
      </c>
    </row>
    <row r="1233" spans="1:9" ht="44.25" hidden="1" customHeight="1" x14ac:dyDescent="0.2">
      <c r="A1233" s="3">
        <v>1232</v>
      </c>
      <c r="B1233" s="179">
        <v>3210</v>
      </c>
      <c r="C1233" s="212" t="s">
        <v>1890</v>
      </c>
      <c r="D1233" s="3" t="s">
        <v>39</v>
      </c>
      <c r="E1233" s="194"/>
      <c r="F1233" s="675">
        <v>57750</v>
      </c>
      <c r="G1233" s="188" t="s">
        <v>693</v>
      </c>
      <c r="H1233" s="286" t="s">
        <v>152</v>
      </c>
      <c r="I1233" s="211">
        <v>364</v>
      </c>
    </row>
    <row r="1234" spans="1:9" ht="44.25" hidden="1" customHeight="1" x14ac:dyDescent="0.2">
      <c r="A1234" s="3">
        <v>1233</v>
      </c>
      <c r="B1234" s="179">
        <v>3210</v>
      </c>
      <c r="C1234" s="212" t="s">
        <v>1891</v>
      </c>
      <c r="D1234" s="3" t="s">
        <v>39</v>
      </c>
      <c r="E1234" s="194"/>
      <c r="F1234" s="675">
        <v>79630.845000000001</v>
      </c>
      <c r="G1234" s="188" t="s">
        <v>693</v>
      </c>
      <c r="H1234" s="286" t="s">
        <v>152</v>
      </c>
      <c r="I1234" s="211">
        <v>364</v>
      </c>
    </row>
    <row r="1235" spans="1:9" ht="44.25" hidden="1" customHeight="1" x14ac:dyDescent="0.2">
      <c r="A1235" s="3">
        <v>1234</v>
      </c>
      <c r="B1235" s="179">
        <v>3210</v>
      </c>
      <c r="C1235" s="212" t="s">
        <v>1892</v>
      </c>
      <c r="D1235" s="3" t="s">
        <v>39</v>
      </c>
      <c r="E1235" s="194"/>
      <c r="F1235" s="675">
        <v>50705.5815</v>
      </c>
      <c r="G1235" s="188" t="s">
        <v>693</v>
      </c>
      <c r="H1235" s="286" t="s">
        <v>152</v>
      </c>
      <c r="I1235" s="211">
        <v>364</v>
      </c>
    </row>
    <row r="1236" spans="1:9" ht="44.25" hidden="1" customHeight="1" x14ac:dyDescent="0.2">
      <c r="A1236" s="3">
        <v>1235</v>
      </c>
      <c r="B1236" s="179">
        <v>3210</v>
      </c>
      <c r="C1236" s="212" t="s">
        <v>1893</v>
      </c>
      <c r="D1236" s="3" t="s">
        <v>39</v>
      </c>
      <c r="E1236" s="194"/>
      <c r="F1236" s="675">
        <v>24336.312000000002</v>
      </c>
      <c r="G1236" s="188" t="s">
        <v>693</v>
      </c>
      <c r="H1236" s="286" t="s">
        <v>152</v>
      </c>
      <c r="I1236" s="211">
        <v>364</v>
      </c>
    </row>
    <row r="1237" spans="1:9" ht="44.25" hidden="1" customHeight="1" x14ac:dyDescent="0.2">
      <c r="A1237" s="3">
        <v>1236</v>
      </c>
      <c r="B1237" s="179">
        <v>3210</v>
      </c>
      <c r="C1237" s="197" t="s">
        <v>1895</v>
      </c>
      <c r="D1237" s="3" t="s">
        <v>39</v>
      </c>
      <c r="E1237" s="3"/>
      <c r="F1237" s="675">
        <v>200000</v>
      </c>
      <c r="G1237" s="188" t="s">
        <v>693</v>
      </c>
      <c r="H1237" s="286" t="s">
        <v>111</v>
      </c>
      <c r="I1237" s="211">
        <v>365</v>
      </c>
    </row>
    <row r="1238" spans="1:9" ht="44.25" hidden="1" customHeight="1" x14ac:dyDescent="0.2">
      <c r="A1238" s="3">
        <v>1237</v>
      </c>
      <c r="B1238" s="179">
        <v>3210</v>
      </c>
      <c r="C1238" s="187" t="s">
        <v>1897</v>
      </c>
      <c r="D1238" s="3" t="s">
        <v>39</v>
      </c>
      <c r="E1238" s="179"/>
      <c r="F1238" s="675">
        <v>1500000</v>
      </c>
      <c r="G1238" s="188" t="s">
        <v>1898</v>
      </c>
      <c r="H1238" s="286" t="s">
        <v>116</v>
      </c>
      <c r="I1238" s="211">
        <v>147</v>
      </c>
    </row>
    <row r="1239" spans="1:9" ht="44.25" hidden="1" customHeight="1" x14ac:dyDescent="0.2">
      <c r="A1239" s="3">
        <v>1238</v>
      </c>
      <c r="B1239" s="179">
        <v>3210</v>
      </c>
      <c r="C1239" s="713" t="s">
        <v>1900</v>
      </c>
      <c r="D1239" s="3" t="s">
        <v>39</v>
      </c>
      <c r="E1239" s="3">
        <v>44111912</v>
      </c>
      <c r="F1239" s="675">
        <v>56500</v>
      </c>
      <c r="G1239" s="188" t="s">
        <v>1901</v>
      </c>
      <c r="H1239" s="286" t="s">
        <v>116</v>
      </c>
      <c r="I1239" s="211">
        <v>350</v>
      </c>
    </row>
    <row r="1240" spans="1:9" ht="44.25" hidden="1" customHeight="1" x14ac:dyDescent="0.2">
      <c r="A1240" s="3">
        <v>1239</v>
      </c>
      <c r="B1240" s="179">
        <v>3210</v>
      </c>
      <c r="C1240" s="713" t="s">
        <v>1902</v>
      </c>
      <c r="D1240" s="3" t="s">
        <v>39</v>
      </c>
      <c r="E1240" s="3"/>
      <c r="F1240" s="675">
        <v>22600</v>
      </c>
      <c r="G1240" s="188" t="s">
        <v>1901</v>
      </c>
      <c r="H1240" s="286" t="s">
        <v>116</v>
      </c>
      <c r="I1240" s="211">
        <v>350</v>
      </c>
    </row>
    <row r="1241" spans="1:9" ht="44.25" hidden="1" customHeight="1" x14ac:dyDescent="0.2">
      <c r="A1241" s="3">
        <v>1240</v>
      </c>
      <c r="B1241" s="179">
        <v>3210</v>
      </c>
      <c r="C1241" s="713" t="s">
        <v>1903</v>
      </c>
      <c r="D1241" s="3" t="s">
        <v>39</v>
      </c>
      <c r="E1241" s="3"/>
      <c r="F1241" s="675">
        <v>6780</v>
      </c>
      <c r="G1241" s="188" t="s">
        <v>1901</v>
      </c>
      <c r="H1241" s="286" t="s">
        <v>116</v>
      </c>
      <c r="I1241" s="211">
        <v>350</v>
      </c>
    </row>
    <row r="1242" spans="1:9" ht="44.25" hidden="1" customHeight="1" x14ac:dyDescent="0.2">
      <c r="A1242" s="3">
        <v>1241</v>
      </c>
      <c r="B1242" s="179">
        <v>3210</v>
      </c>
      <c r="C1242" s="713" t="s">
        <v>1904</v>
      </c>
      <c r="D1242" s="3" t="s">
        <v>39</v>
      </c>
      <c r="E1242" s="179">
        <v>44121708</v>
      </c>
      <c r="F1242" s="675">
        <v>13560</v>
      </c>
      <c r="G1242" s="188" t="s">
        <v>1901</v>
      </c>
      <c r="H1242" s="286" t="s">
        <v>116</v>
      </c>
      <c r="I1242" s="211">
        <v>350</v>
      </c>
    </row>
    <row r="1243" spans="1:9" ht="44.25" hidden="1" customHeight="1" x14ac:dyDescent="0.2">
      <c r="A1243" s="3">
        <v>1242</v>
      </c>
      <c r="B1243" s="179">
        <v>3210</v>
      </c>
      <c r="C1243" s="713" t="s">
        <v>1905</v>
      </c>
      <c r="D1243" s="3" t="s">
        <v>39</v>
      </c>
      <c r="E1243" s="179">
        <v>44121708</v>
      </c>
      <c r="F1243" s="675">
        <v>13560</v>
      </c>
      <c r="G1243" s="188" t="s">
        <v>1901</v>
      </c>
      <c r="H1243" s="286" t="s">
        <v>116</v>
      </c>
      <c r="I1243" s="211">
        <v>350</v>
      </c>
    </row>
    <row r="1244" spans="1:9" ht="44.25" hidden="1" customHeight="1" x14ac:dyDescent="0.2">
      <c r="A1244" s="3">
        <v>1243</v>
      </c>
      <c r="B1244" s="179">
        <v>3210</v>
      </c>
      <c r="C1244" s="713" t="s">
        <v>1906</v>
      </c>
      <c r="D1244" s="3" t="s">
        <v>39</v>
      </c>
      <c r="E1244" s="179">
        <v>44121708</v>
      </c>
      <c r="F1244" s="675">
        <v>13560</v>
      </c>
      <c r="G1244" s="188" t="s">
        <v>1901</v>
      </c>
      <c r="H1244" s="286" t="s">
        <v>116</v>
      </c>
      <c r="I1244" s="211">
        <v>350</v>
      </c>
    </row>
    <row r="1245" spans="1:9" ht="44.25" hidden="1" customHeight="1" x14ac:dyDescent="0.2">
      <c r="A1245" s="3">
        <v>1244</v>
      </c>
      <c r="B1245" s="179">
        <v>3210</v>
      </c>
      <c r="C1245" s="713" t="s">
        <v>1907</v>
      </c>
      <c r="D1245" s="3" t="s">
        <v>39</v>
      </c>
      <c r="E1245" s="3">
        <v>44121802</v>
      </c>
      <c r="F1245" s="675">
        <v>22600</v>
      </c>
      <c r="G1245" s="188" t="s">
        <v>1901</v>
      </c>
      <c r="H1245" s="286" t="s">
        <v>116</v>
      </c>
      <c r="I1245" s="211">
        <v>350</v>
      </c>
    </row>
    <row r="1246" spans="1:9" ht="44.25" hidden="1" customHeight="1" x14ac:dyDescent="0.2">
      <c r="A1246" s="3">
        <v>1245</v>
      </c>
      <c r="B1246" s="179">
        <v>3210</v>
      </c>
      <c r="C1246" s="713" t="s">
        <v>1908</v>
      </c>
      <c r="D1246" s="3" t="s">
        <v>39</v>
      </c>
      <c r="E1246" s="3"/>
      <c r="F1246" s="675">
        <v>6780</v>
      </c>
      <c r="G1246" s="188" t="s">
        <v>1901</v>
      </c>
      <c r="H1246" s="286" t="s">
        <v>116</v>
      </c>
      <c r="I1246" s="211">
        <v>350</v>
      </c>
    </row>
    <row r="1247" spans="1:9" ht="44.25" hidden="1" customHeight="1" x14ac:dyDescent="0.2">
      <c r="A1247" s="3">
        <v>1246</v>
      </c>
      <c r="B1247" s="179">
        <v>3210</v>
      </c>
      <c r="C1247" s="713" t="s">
        <v>1909</v>
      </c>
      <c r="D1247" s="3" t="s">
        <v>39</v>
      </c>
      <c r="E1247" s="3"/>
      <c r="F1247" s="675">
        <v>158200</v>
      </c>
      <c r="G1247" s="188" t="s">
        <v>1901</v>
      </c>
      <c r="H1247" s="286" t="s">
        <v>116</v>
      </c>
      <c r="I1247" s="211">
        <v>350</v>
      </c>
    </row>
    <row r="1248" spans="1:9" ht="44.25" hidden="1" customHeight="1" x14ac:dyDescent="0.2">
      <c r="A1248" s="3">
        <v>1247</v>
      </c>
      <c r="B1248" s="179">
        <v>3210</v>
      </c>
      <c r="C1248" s="713" t="s">
        <v>1910</v>
      </c>
      <c r="D1248" s="3" t="s">
        <v>39</v>
      </c>
      <c r="E1248" s="179">
        <v>60121525</v>
      </c>
      <c r="F1248" s="675">
        <v>13560</v>
      </c>
      <c r="G1248" s="188" t="s">
        <v>1901</v>
      </c>
      <c r="H1248" s="286" t="s">
        <v>116</v>
      </c>
      <c r="I1248" s="211">
        <v>350</v>
      </c>
    </row>
    <row r="1249" spans="1:9" ht="44.25" hidden="1" customHeight="1" x14ac:dyDescent="0.2">
      <c r="A1249" s="3">
        <v>1248</v>
      </c>
      <c r="B1249" s="179">
        <v>3210</v>
      </c>
      <c r="C1249" s="713" t="s">
        <v>1911</v>
      </c>
      <c r="D1249" s="3" t="s">
        <v>39</v>
      </c>
      <c r="E1249" s="179">
        <v>60121525</v>
      </c>
      <c r="F1249" s="675">
        <v>18080</v>
      </c>
      <c r="G1249" s="188" t="s">
        <v>1901</v>
      </c>
      <c r="H1249" s="286" t="s">
        <v>116</v>
      </c>
      <c r="I1249" s="211">
        <v>350</v>
      </c>
    </row>
    <row r="1250" spans="1:9" ht="44.25" hidden="1" customHeight="1" x14ac:dyDescent="0.2">
      <c r="A1250" s="3">
        <v>1249</v>
      </c>
      <c r="B1250" s="179">
        <v>3210</v>
      </c>
      <c r="C1250" s="713" t="s">
        <v>1912</v>
      </c>
      <c r="D1250" s="3" t="s">
        <v>39</v>
      </c>
      <c r="E1250" s="179">
        <v>60121525</v>
      </c>
      <c r="F1250" s="675">
        <v>11300</v>
      </c>
      <c r="G1250" s="188" t="s">
        <v>1901</v>
      </c>
      <c r="H1250" s="286" t="s">
        <v>116</v>
      </c>
      <c r="I1250" s="211">
        <v>350</v>
      </c>
    </row>
    <row r="1251" spans="1:9" ht="44.25" hidden="1" customHeight="1" x14ac:dyDescent="0.2">
      <c r="A1251" s="3">
        <v>1250</v>
      </c>
      <c r="B1251" s="179">
        <v>3210</v>
      </c>
      <c r="C1251" s="713" t="s">
        <v>1913</v>
      </c>
      <c r="D1251" s="3" t="s">
        <v>39</v>
      </c>
      <c r="E1251" s="3">
        <v>44121706</v>
      </c>
      <c r="F1251" s="675">
        <v>18080</v>
      </c>
      <c r="G1251" s="188" t="s">
        <v>1901</v>
      </c>
      <c r="H1251" s="286" t="s">
        <v>116</v>
      </c>
      <c r="I1251" s="211">
        <v>350</v>
      </c>
    </row>
    <row r="1252" spans="1:9" ht="44.25" hidden="1" customHeight="1" x14ac:dyDescent="0.2">
      <c r="A1252" s="3">
        <v>1251</v>
      </c>
      <c r="B1252" s="179">
        <v>3210</v>
      </c>
      <c r="C1252" s="713" t="s">
        <v>1914</v>
      </c>
      <c r="D1252" s="3" t="s">
        <v>39</v>
      </c>
      <c r="E1252" s="3"/>
      <c r="F1252" s="675">
        <v>13560</v>
      </c>
      <c r="G1252" s="188" t="s">
        <v>1901</v>
      </c>
      <c r="H1252" s="286" t="s">
        <v>116</v>
      </c>
      <c r="I1252" s="211">
        <v>350</v>
      </c>
    </row>
    <row r="1253" spans="1:9" ht="44.25" hidden="1" customHeight="1" x14ac:dyDescent="0.2">
      <c r="A1253" s="3">
        <v>1252</v>
      </c>
      <c r="B1253" s="179">
        <v>3210</v>
      </c>
      <c r="C1253" s="713" t="s">
        <v>1915</v>
      </c>
      <c r="D1253" s="3" t="s">
        <v>39</v>
      </c>
      <c r="E1253" s="3">
        <v>44121804</v>
      </c>
      <c r="F1253" s="675">
        <v>13560</v>
      </c>
      <c r="G1253" s="188" t="s">
        <v>1901</v>
      </c>
      <c r="H1253" s="286" t="s">
        <v>116</v>
      </c>
      <c r="I1253" s="211">
        <v>350</v>
      </c>
    </row>
    <row r="1254" spans="1:9" ht="44.25" hidden="1" customHeight="1" x14ac:dyDescent="0.2">
      <c r="A1254" s="3">
        <v>1253</v>
      </c>
      <c r="B1254" s="179">
        <v>3210</v>
      </c>
      <c r="C1254" s="713" t="s">
        <v>1916</v>
      </c>
      <c r="D1254" s="3" t="s">
        <v>39</v>
      </c>
      <c r="E1254" s="3"/>
      <c r="F1254" s="675">
        <v>135600</v>
      </c>
      <c r="G1254" s="188" t="s">
        <v>1901</v>
      </c>
      <c r="H1254" s="286" t="s">
        <v>116</v>
      </c>
      <c r="I1254" s="211">
        <v>350</v>
      </c>
    </row>
    <row r="1255" spans="1:9" ht="44.25" hidden="1" customHeight="1" x14ac:dyDescent="0.2">
      <c r="A1255" s="3">
        <v>1254</v>
      </c>
      <c r="B1255" s="179">
        <v>3210</v>
      </c>
      <c r="C1255" s="713" t="s">
        <v>1917</v>
      </c>
      <c r="D1255" s="3" t="s">
        <v>39</v>
      </c>
      <c r="E1255" s="179">
        <v>44122107</v>
      </c>
      <c r="F1255" s="675">
        <v>81360</v>
      </c>
      <c r="G1255" s="188" t="s">
        <v>1901</v>
      </c>
      <c r="H1255" s="286" t="s">
        <v>116</v>
      </c>
      <c r="I1255" s="211">
        <v>350</v>
      </c>
    </row>
    <row r="1256" spans="1:9" ht="44.25" hidden="1" customHeight="1" x14ac:dyDescent="0.2">
      <c r="A1256" s="3">
        <v>1255</v>
      </c>
      <c r="B1256" s="179">
        <v>3210</v>
      </c>
      <c r="C1256" s="713" t="s">
        <v>1918</v>
      </c>
      <c r="D1256" s="3" t="s">
        <v>39</v>
      </c>
      <c r="E1256" s="3">
        <v>44121618</v>
      </c>
      <c r="F1256" s="675">
        <v>13560</v>
      </c>
      <c r="G1256" s="188" t="s">
        <v>1901</v>
      </c>
      <c r="H1256" s="286" t="s">
        <v>116</v>
      </c>
      <c r="I1256" s="211">
        <v>350</v>
      </c>
    </row>
    <row r="1257" spans="1:9" ht="44.25" hidden="1" customHeight="1" x14ac:dyDescent="0.2">
      <c r="A1257" s="3">
        <v>1256</v>
      </c>
      <c r="B1257" s="179">
        <v>3210</v>
      </c>
      <c r="C1257" s="713" t="s">
        <v>1919</v>
      </c>
      <c r="D1257" s="3" t="s">
        <v>39</v>
      </c>
      <c r="E1257" s="179">
        <v>55121616</v>
      </c>
      <c r="F1257" s="675">
        <v>6780</v>
      </c>
      <c r="G1257" s="188" t="s">
        <v>1901</v>
      </c>
      <c r="H1257" s="286" t="s">
        <v>116</v>
      </c>
      <c r="I1257" s="211">
        <v>350</v>
      </c>
    </row>
    <row r="1258" spans="1:9" ht="44.25" hidden="1" customHeight="1" x14ac:dyDescent="0.2">
      <c r="A1258" s="3">
        <v>1257</v>
      </c>
      <c r="B1258" s="179">
        <v>3210</v>
      </c>
      <c r="C1258" s="713" t="s">
        <v>1920</v>
      </c>
      <c r="D1258" s="3" t="s">
        <v>39</v>
      </c>
      <c r="E1258" s="179">
        <v>44121708</v>
      </c>
      <c r="F1258" s="675">
        <v>16950</v>
      </c>
      <c r="G1258" s="188" t="s">
        <v>1901</v>
      </c>
      <c r="H1258" s="286" t="s">
        <v>116</v>
      </c>
      <c r="I1258" s="211">
        <v>350</v>
      </c>
    </row>
    <row r="1259" spans="1:9" ht="44.25" hidden="1" customHeight="1" x14ac:dyDescent="0.2">
      <c r="A1259" s="3">
        <v>1258</v>
      </c>
      <c r="B1259" s="179">
        <v>3210</v>
      </c>
      <c r="C1259" s="713" t="s">
        <v>1921</v>
      </c>
      <c r="D1259" s="3" t="s">
        <v>39</v>
      </c>
      <c r="E1259" s="179">
        <v>44121708</v>
      </c>
      <c r="F1259" s="675">
        <v>16950</v>
      </c>
      <c r="G1259" s="188" t="s">
        <v>1901</v>
      </c>
      <c r="H1259" s="286" t="s">
        <v>116</v>
      </c>
      <c r="I1259" s="211">
        <v>350</v>
      </c>
    </row>
    <row r="1260" spans="1:9" ht="44.25" hidden="1" customHeight="1" x14ac:dyDescent="0.2">
      <c r="A1260" s="3">
        <v>1259</v>
      </c>
      <c r="B1260" s="179">
        <v>3210</v>
      </c>
      <c r="C1260" s="713" t="s">
        <v>1922</v>
      </c>
      <c r="D1260" s="3" t="s">
        <v>39</v>
      </c>
      <c r="E1260" s="179">
        <v>44121708</v>
      </c>
      <c r="F1260" s="675">
        <v>16950</v>
      </c>
      <c r="G1260" s="188" t="s">
        <v>1901</v>
      </c>
      <c r="H1260" s="286" t="s">
        <v>116</v>
      </c>
      <c r="I1260" s="211">
        <v>350</v>
      </c>
    </row>
    <row r="1261" spans="1:9" ht="44.25" hidden="1" customHeight="1" x14ac:dyDescent="0.2">
      <c r="A1261" s="3">
        <v>1260</v>
      </c>
      <c r="B1261" s="179">
        <v>3210</v>
      </c>
      <c r="C1261" s="713" t="s">
        <v>1923</v>
      </c>
      <c r="D1261" s="3" t="s">
        <v>39</v>
      </c>
      <c r="E1261" s="179">
        <v>44121708</v>
      </c>
      <c r="F1261" s="675">
        <v>16950</v>
      </c>
      <c r="G1261" s="188" t="s">
        <v>1901</v>
      </c>
      <c r="H1261" s="286" t="s">
        <v>116</v>
      </c>
      <c r="I1261" s="211">
        <v>350</v>
      </c>
    </row>
    <row r="1262" spans="1:9" ht="44.25" hidden="1" customHeight="1" x14ac:dyDescent="0.2">
      <c r="A1262" s="3">
        <v>1261</v>
      </c>
      <c r="B1262" s="179">
        <v>3210</v>
      </c>
      <c r="C1262" s="713" t="s">
        <v>1924</v>
      </c>
      <c r="D1262" s="3" t="s">
        <v>39</v>
      </c>
      <c r="E1262" s="179">
        <v>44121708</v>
      </c>
      <c r="F1262" s="675">
        <v>16950</v>
      </c>
      <c r="G1262" s="188" t="s">
        <v>1901</v>
      </c>
      <c r="H1262" s="286" t="s">
        <v>116</v>
      </c>
      <c r="I1262" s="211">
        <v>350</v>
      </c>
    </row>
    <row r="1263" spans="1:9" ht="44.25" hidden="1" customHeight="1" x14ac:dyDescent="0.2">
      <c r="A1263" s="3">
        <v>1262</v>
      </c>
      <c r="B1263" s="179">
        <v>3210</v>
      </c>
      <c r="C1263" s="713" t="s">
        <v>1925</v>
      </c>
      <c r="D1263" s="3" t="s">
        <v>39</v>
      </c>
      <c r="E1263" s="179">
        <v>44121708</v>
      </c>
      <c r="F1263" s="675">
        <v>16950</v>
      </c>
      <c r="G1263" s="188" t="s">
        <v>1901</v>
      </c>
      <c r="H1263" s="286" t="s">
        <v>116</v>
      </c>
      <c r="I1263" s="211">
        <v>350</v>
      </c>
    </row>
    <row r="1264" spans="1:9" ht="44.25" hidden="1" customHeight="1" x14ac:dyDescent="0.2">
      <c r="A1264" s="3">
        <v>1263</v>
      </c>
      <c r="B1264" s="179">
        <v>3210</v>
      </c>
      <c r="C1264" s="713" t="s">
        <v>1926</v>
      </c>
      <c r="D1264" s="3" t="s">
        <v>39</v>
      </c>
      <c r="E1264" s="179">
        <v>44121708</v>
      </c>
      <c r="F1264" s="675">
        <v>16950</v>
      </c>
      <c r="G1264" s="188" t="s">
        <v>1901</v>
      </c>
      <c r="H1264" s="286" t="s">
        <v>116</v>
      </c>
      <c r="I1264" s="211">
        <v>350</v>
      </c>
    </row>
    <row r="1265" spans="1:9" ht="44.25" hidden="1" customHeight="1" x14ac:dyDescent="0.2">
      <c r="A1265" s="3">
        <v>1264</v>
      </c>
      <c r="B1265" s="179">
        <v>3210</v>
      </c>
      <c r="C1265" s="713" t="s">
        <v>1927</v>
      </c>
      <c r="D1265" s="3" t="s">
        <v>39</v>
      </c>
      <c r="E1265" s="179">
        <v>44121708</v>
      </c>
      <c r="F1265" s="675">
        <v>16950</v>
      </c>
      <c r="G1265" s="188" t="s">
        <v>1901</v>
      </c>
      <c r="H1265" s="286" t="s">
        <v>116</v>
      </c>
      <c r="I1265" s="211">
        <v>350</v>
      </c>
    </row>
    <row r="1266" spans="1:9" ht="44.25" hidden="1" customHeight="1" x14ac:dyDescent="0.2">
      <c r="A1266" s="3">
        <v>1265</v>
      </c>
      <c r="B1266" s="179">
        <v>3210</v>
      </c>
      <c r="C1266" s="713" t="s">
        <v>1928</v>
      </c>
      <c r="D1266" s="3" t="s">
        <v>39</v>
      </c>
      <c r="E1266" s="3">
        <v>41111604</v>
      </c>
      <c r="F1266" s="675">
        <v>15368</v>
      </c>
      <c r="G1266" s="188" t="s">
        <v>1901</v>
      </c>
      <c r="H1266" s="286" t="s">
        <v>116</v>
      </c>
      <c r="I1266" s="211">
        <v>350</v>
      </c>
    </row>
    <row r="1267" spans="1:9" ht="44.25" hidden="1" customHeight="1" x14ac:dyDescent="0.2">
      <c r="A1267" s="3">
        <v>1266</v>
      </c>
      <c r="B1267" s="179">
        <v>3210</v>
      </c>
      <c r="C1267" s="713" t="s">
        <v>1929</v>
      </c>
      <c r="D1267" s="3" t="s">
        <v>39</v>
      </c>
      <c r="E1267" s="40">
        <v>44122011</v>
      </c>
      <c r="F1267" s="675">
        <v>226000</v>
      </c>
      <c r="G1267" s="188" t="s">
        <v>1901</v>
      </c>
      <c r="H1267" s="286" t="s">
        <v>116</v>
      </c>
      <c r="I1267" s="211">
        <v>350</v>
      </c>
    </row>
    <row r="1268" spans="1:9" ht="44.25" hidden="1" customHeight="1" x14ac:dyDescent="0.2">
      <c r="A1268" s="3">
        <v>1267</v>
      </c>
      <c r="B1268" s="179">
        <v>3210</v>
      </c>
      <c r="C1268" s="713" t="s">
        <v>1930</v>
      </c>
      <c r="D1268" s="3" t="s">
        <v>39</v>
      </c>
      <c r="E1268" s="40">
        <v>44122011</v>
      </c>
      <c r="F1268" s="675">
        <v>45200</v>
      </c>
      <c r="G1268" s="188" t="s">
        <v>1901</v>
      </c>
      <c r="H1268" s="286" t="s">
        <v>116</v>
      </c>
      <c r="I1268" s="211">
        <v>350</v>
      </c>
    </row>
    <row r="1269" spans="1:9" ht="44.25" hidden="1" customHeight="1" x14ac:dyDescent="0.2">
      <c r="A1269" s="3">
        <v>1268</v>
      </c>
      <c r="B1269" s="179">
        <v>3210</v>
      </c>
      <c r="C1269" s="713" t="s">
        <v>1931</v>
      </c>
      <c r="D1269" s="3" t="s">
        <v>39</v>
      </c>
      <c r="E1269" s="179">
        <v>44121615</v>
      </c>
      <c r="F1269" s="675">
        <v>40680</v>
      </c>
      <c r="G1269" s="188" t="s">
        <v>1901</v>
      </c>
      <c r="H1269" s="286" t="s">
        <v>116</v>
      </c>
      <c r="I1269" s="211">
        <v>350</v>
      </c>
    </row>
    <row r="1270" spans="1:9" ht="44.25" hidden="1" customHeight="1" x14ac:dyDescent="0.2">
      <c r="A1270" s="3">
        <v>1269</v>
      </c>
      <c r="B1270" s="179">
        <v>3210</v>
      </c>
      <c r="C1270" s="713" t="s">
        <v>1932</v>
      </c>
      <c r="D1270" s="3" t="s">
        <v>39</v>
      </c>
      <c r="E1270" s="179">
        <v>44121634</v>
      </c>
      <c r="F1270" s="675">
        <v>20340</v>
      </c>
      <c r="G1270" s="188" t="s">
        <v>1901</v>
      </c>
      <c r="H1270" s="286" t="s">
        <v>116</v>
      </c>
      <c r="I1270" s="211">
        <v>350</v>
      </c>
    </row>
    <row r="1271" spans="1:9" ht="44.25" hidden="1" customHeight="1" x14ac:dyDescent="0.2">
      <c r="A1271" s="3">
        <v>1270</v>
      </c>
      <c r="B1271" s="179">
        <v>3210</v>
      </c>
      <c r="C1271" s="713" t="s">
        <v>1933</v>
      </c>
      <c r="D1271" s="3" t="s">
        <v>39</v>
      </c>
      <c r="E1271" s="3">
        <v>42192211</v>
      </c>
      <c r="F1271" s="675">
        <v>33900</v>
      </c>
      <c r="G1271" s="188" t="s">
        <v>1901</v>
      </c>
      <c r="H1271" s="286" t="s">
        <v>116</v>
      </c>
      <c r="I1271" s="211">
        <v>350</v>
      </c>
    </row>
    <row r="1272" spans="1:9" ht="44.25" hidden="1" customHeight="1" x14ac:dyDescent="0.2">
      <c r="A1272" s="3">
        <v>1271</v>
      </c>
      <c r="B1272" s="179">
        <v>3210</v>
      </c>
      <c r="C1272" s="713" t="s">
        <v>1934</v>
      </c>
      <c r="D1272" s="3" t="s">
        <v>39</v>
      </c>
      <c r="E1272" s="179">
        <v>44122118</v>
      </c>
      <c r="F1272" s="675">
        <v>67800</v>
      </c>
      <c r="G1272" s="188" t="s">
        <v>1901</v>
      </c>
      <c r="H1272" s="286" t="s">
        <v>116</v>
      </c>
      <c r="I1272" s="211">
        <v>350</v>
      </c>
    </row>
    <row r="1273" spans="1:9" ht="44.25" hidden="1" customHeight="1" x14ac:dyDescent="0.2">
      <c r="A1273" s="3">
        <v>1272</v>
      </c>
      <c r="B1273" s="179">
        <v>3210</v>
      </c>
      <c r="C1273" s="713" t="s">
        <v>1935</v>
      </c>
      <c r="D1273" s="3" t="s">
        <v>39</v>
      </c>
      <c r="E1273" s="3">
        <v>60121411</v>
      </c>
      <c r="F1273" s="675">
        <v>36160</v>
      </c>
      <c r="G1273" s="188" t="s">
        <v>1901</v>
      </c>
      <c r="H1273" s="286" t="s">
        <v>116</v>
      </c>
      <c r="I1273" s="211">
        <v>350</v>
      </c>
    </row>
    <row r="1274" spans="1:9" ht="44.25" hidden="1" customHeight="1" x14ac:dyDescent="0.2">
      <c r="A1274" s="3">
        <v>1273</v>
      </c>
      <c r="B1274" s="179">
        <v>3210</v>
      </c>
      <c r="C1274" s="713" t="s">
        <v>1936</v>
      </c>
      <c r="D1274" s="3" t="s">
        <v>39</v>
      </c>
      <c r="E1274" s="3">
        <v>141115</v>
      </c>
      <c r="F1274" s="675">
        <v>22600</v>
      </c>
      <c r="G1274" s="188" t="s">
        <v>1901</v>
      </c>
      <c r="H1274" s="286" t="s">
        <v>116</v>
      </c>
      <c r="I1274" s="211">
        <v>350</v>
      </c>
    </row>
    <row r="1275" spans="1:9" ht="44.25" hidden="1" customHeight="1" x14ac:dyDescent="0.2">
      <c r="A1275" s="3">
        <v>1274</v>
      </c>
      <c r="B1275" s="179">
        <v>3210</v>
      </c>
      <c r="C1275" s="713" t="s">
        <v>1937</v>
      </c>
      <c r="D1275" s="3" t="s">
        <v>39</v>
      </c>
      <c r="E1275" s="179">
        <v>44122104</v>
      </c>
      <c r="F1275" s="675">
        <v>2712</v>
      </c>
      <c r="G1275" s="188" t="s">
        <v>1901</v>
      </c>
      <c r="H1275" s="286" t="s">
        <v>116</v>
      </c>
      <c r="I1275" s="211">
        <v>350</v>
      </c>
    </row>
    <row r="1276" spans="1:9" ht="44.25" hidden="1" customHeight="1" x14ac:dyDescent="0.2">
      <c r="A1276" s="3">
        <v>1275</v>
      </c>
      <c r="B1276" s="3">
        <v>3210</v>
      </c>
      <c r="C1276" s="713" t="s">
        <v>1938</v>
      </c>
      <c r="D1276" s="3" t="s">
        <v>39</v>
      </c>
      <c r="E1276" s="179">
        <v>44122104</v>
      </c>
      <c r="F1276" s="578">
        <v>4520</v>
      </c>
      <c r="G1276" s="211" t="s">
        <v>1901</v>
      </c>
      <c r="H1276" s="286" t="s">
        <v>116</v>
      </c>
      <c r="I1276" s="211">
        <v>350</v>
      </c>
    </row>
    <row r="1277" spans="1:9" ht="44.25" hidden="1" customHeight="1" x14ac:dyDescent="0.2">
      <c r="A1277" s="3">
        <v>1276</v>
      </c>
      <c r="B1277" s="3">
        <v>3210</v>
      </c>
      <c r="C1277" s="713" t="s">
        <v>1939</v>
      </c>
      <c r="D1277" s="3" t="s">
        <v>39</v>
      </c>
      <c r="E1277" s="179">
        <v>55121616</v>
      </c>
      <c r="F1277" s="578">
        <v>10170</v>
      </c>
      <c r="G1277" s="211" t="s">
        <v>1901</v>
      </c>
      <c r="H1277" s="286" t="s">
        <v>116</v>
      </c>
      <c r="I1277" s="211">
        <v>350</v>
      </c>
    </row>
    <row r="1278" spans="1:9" ht="44.25" hidden="1" customHeight="1" x14ac:dyDescent="0.2">
      <c r="A1278" s="3">
        <v>1277</v>
      </c>
      <c r="B1278" s="3">
        <v>3210</v>
      </c>
      <c r="C1278" s="713" t="s">
        <v>1940</v>
      </c>
      <c r="D1278" s="3" t="s">
        <v>39</v>
      </c>
      <c r="E1278" s="179">
        <v>55121616</v>
      </c>
      <c r="F1278" s="578">
        <v>13560</v>
      </c>
      <c r="G1278" s="211" t="s">
        <v>1901</v>
      </c>
      <c r="H1278" s="286" t="s">
        <v>116</v>
      </c>
      <c r="I1278" s="211">
        <v>350</v>
      </c>
    </row>
    <row r="1279" spans="1:9" ht="44.25" hidden="1" customHeight="1" x14ac:dyDescent="0.2">
      <c r="A1279" s="3">
        <v>1278</v>
      </c>
      <c r="B1279" s="3">
        <v>3210</v>
      </c>
      <c r="C1279" s="713" t="s">
        <v>1941</v>
      </c>
      <c r="D1279" s="3" t="s">
        <v>39</v>
      </c>
      <c r="E1279" s="3">
        <v>441018</v>
      </c>
      <c r="F1279" s="578">
        <v>20000</v>
      </c>
      <c r="G1279" s="211" t="s">
        <v>1901</v>
      </c>
      <c r="H1279" s="286" t="s">
        <v>116</v>
      </c>
      <c r="I1279" s="211">
        <v>350</v>
      </c>
    </row>
    <row r="1280" spans="1:9" ht="44.25" hidden="1" customHeight="1" x14ac:dyDescent="0.2">
      <c r="A1280" s="3">
        <v>1279</v>
      </c>
      <c r="B1280" s="3">
        <v>3210</v>
      </c>
      <c r="C1280" s="714" t="s">
        <v>1942</v>
      </c>
      <c r="D1280" s="3" t="s">
        <v>39</v>
      </c>
      <c r="E1280" s="3">
        <v>43201611</v>
      </c>
      <c r="F1280" s="578">
        <v>80000</v>
      </c>
      <c r="G1280" s="211" t="s">
        <v>1901</v>
      </c>
      <c r="H1280" s="286" t="s">
        <v>116</v>
      </c>
      <c r="I1280" s="211">
        <v>351</v>
      </c>
    </row>
    <row r="1281" spans="1:9" ht="44.25" hidden="1" customHeight="1" x14ac:dyDescent="0.2">
      <c r="A1281" s="3">
        <v>1280</v>
      </c>
      <c r="B1281" s="3">
        <v>3210</v>
      </c>
      <c r="C1281" s="714" t="s">
        <v>851</v>
      </c>
      <c r="D1281" s="3" t="s">
        <v>39</v>
      </c>
      <c r="E1281" s="179">
        <v>43211708</v>
      </c>
      <c r="F1281" s="578">
        <v>80000</v>
      </c>
      <c r="G1281" s="211" t="s">
        <v>1901</v>
      </c>
      <c r="H1281" s="286" t="s">
        <v>116</v>
      </c>
      <c r="I1281" s="211">
        <v>351</v>
      </c>
    </row>
    <row r="1282" spans="1:9" ht="44.25" hidden="1" customHeight="1" x14ac:dyDescent="0.2">
      <c r="A1282" s="3">
        <v>1281</v>
      </c>
      <c r="B1282" s="3">
        <v>3210</v>
      </c>
      <c r="C1282" s="714" t="s">
        <v>1943</v>
      </c>
      <c r="D1282" s="3" t="s">
        <v>39</v>
      </c>
      <c r="E1282" s="179">
        <v>54101507</v>
      </c>
      <c r="F1282" s="578">
        <v>150000</v>
      </c>
      <c r="G1282" s="211" t="s">
        <v>1901</v>
      </c>
      <c r="H1282" s="286" t="s">
        <v>116</v>
      </c>
      <c r="I1282" s="211">
        <v>351</v>
      </c>
    </row>
    <row r="1283" spans="1:9" ht="44.25" hidden="1" customHeight="1" x14ac:dyDescent="0.2">
      <c r="A1283" s="3">
        <v>1282</v>
      </c>
      <c r="B1283" s="3">
        <v>3210</v>
      </c>
      <c r="C1283" s="713" t="s">
        <v>50</v>
      </c>
      <c r="D1283" s="3" t="s">
        <v>39</v>
      </c>
      <c r="E1283" s="179">
        <v>43211708</v>
      </c>
      <c r="F1283" s="578">
        <v>80000</v>
      </c>
      <c r="G1283" s="211" t="s">
        <v>1901</v>
      </c>
      <c r="H1283" s="286" t="s">
        <v>116</v>
      </c>
      <c r="I1283" s="211">
        <v>351</v>
      </c>
    </row>
    <row r="1284" spans="1:9" ht="44.25" hidden="1" customHeight="1" x14ac:dyDescent="0.2">
      <c r="A1284" s="3">
        <v>1283</v>
      </c>
      <c r="B1284" s="3">
        <v>3210</v>
      </c>
      <c r="C1284" s="212" t="s">
        <v>1944</v>
      </c>
      <c r="D1284" s="3" t="s">
        <v>39</v>
      </c>
      <c r="E1284" s="3">
        <v>44103103</v>
      </c>
      <c r="F1284" s="578">
        <v>500000</v>
      </c>
      <c r="G1284" s="211" t="s">
        <v>1901</v>
      </c>
      <c r="H1284" s="286" t="s">
        <v>116</v>
      </c>
      <c r="I1284" s="211">
        <v>352</v>
      </c>
    </row>
    <row r="1285" spans="1:9" ht="44.25" hidden="1" customHeight="1" x14ac:dyDescent="0.2">
      <c r="A1285" s="3">
        <v>1284</v>
      </c>
      <c r="B1285" s="3">
        <v>4240</v>
      </c>
      <c r="C1285" s="212" t="s">
        <v>2131</v>
      </c>
      <c r="D1285" s="3" t="s">
        <v>2132</v>
      </c>
      <c r="E1285" s="3">
        <v>6413</v>
      </c>
      <c r="F1285" s="578">
        <v>177000000</v>
      </c>
      <c r="G1285" s="211" t="s">
        <v>2133</v>
      </c>
      <c r="H1285" s="72">
        <v>45200</v>
      </c>
      <c r="I1285" s="3">
        <v>216</v>
      </c>
    </row>
    <row r="1286" spans="1:9" ht="44.25" hidden="1" customHeight="1" x14ac:dyDescent="0.2">
      <c r="A1286" s="3">
        <v>1285</v>
      </c>
      <c r="B1286" s="3">
        <v>4240</v>
      </c>
      <c r="C1286" s="212" t="s">
        <v>1947</v>
      </c>
      <c r="D1286" s="3" t="s">
        <v>2132</v>
      </c>
      <c r="E1286" s="211" t="s">
        <v>2134</v>
      </c>
      <c r="F1286" s="578">
        <v>100000</v>
      </c>
      <c r="G1286" s="211" t="s">
        <v>2135</v>
      </c>
      <c r="H1286" s="72">
        <v>45200</v>
      </c>
      <c r="I1286" s="211">
        <v>374</v>
      </c>
    </row>
    <row r="1287" spans="1:9" ht="44.25" hidden="1" customHeight="1" x14ac:dyDescent="0.2">
      <c r="A1287" s="3">
        <v>1286</v>
      </c>
      <c r="B1287" s="3">
        <v>4240</v>
      </c>
      <c r="C1287" s="212" t="s">
        <v>1949</v>
      </c>
      <c r="D1287" s="211" t="s">
        <v>2137</v>
      </c>
      <c r="E1287" s="211">
        <v>83121606</v>
      </c>
      <c r="F1287" s="697">
        <v>1395815098.8699999</v>
      </c>
      <c r="G1287" s="211" t="s">
        <v>2138</v>
      </c>
      <c r="H1287" s="72">
        <v>45200</v>
      </c>
      <c r="I1287" s="211">
        <v>216</v>
      </c>
    </row>
    <row r="1288" spans="1:9" ht="44.25" hidden="1" customHeight="1" x14ac:dyDescent="0.2">
      <c r="A1288" s="3">
        <v>1287</v>
      </c>
      <c r="B1288" s="3">
        <v>4170</v>
      </c>
      <c r="C1288" s="212" t="s">
        <v>1951</v>
      </c>
      <c r="D1288" s="211" t="s">
        <v>2137</v>
      </c>
      <c r="E1288" s="211">
        <v>72154037</v>
      </c>
      <c r="F1288" s="697">
        <v>100000</v>
      </c>
      <c r="G1288" s="211" t="s">
        <v>295</v>
      </c>
      <c r="H1288" s="72">
        <v>45200</v>
      </c>
      <c r="I1288" s="211">
        <v>250</v>
      </c>
    </row>
    <row r="1289" spans="1:9" ht="44.25" hidden="1" customHeight="1" x14ac:dyDescent="0.2">
      <c r="A1289" s="3">
        <v>1288</v>
      </c>
      <c r="B1289" s="3">
        <v>4170</v>
      </c>
      <c r="C1289" s="212" t="s">
        <v>1956</v>
      </c>
      <c r="D1289" s="211" t="s">
        <v>2137</v>
      </c>
      <c r="E1289" s="211" t="s">
        <v>2139</v>
      </c>
      <c r="F1289" s="697">
        <v>400000</v>
      </c>
      <c r="G1289" s="211" t="s">
        <v>2140</v>
      </c>
      <c r="H1289" s="72">
        <v>45200</v>
      </c>
      <c r="I1289" s="211">
        <v>274</v>
      </c>
    </row>
    <row r="1290" spans="1:9" ht="44.25" hidden="1" customHeight="1" x14ac:dyDescent="0.2">
      <c r="A1290" s="3">
        <v>1289</v>
      </c>
      <c r="B1290" s="3">
        <v>4170</v>
      </c>
      <c r="C1290" s="212" t="s">
        <v>1957</v>
      </c>
      <c r="D1290" s="211" t="s">
        <v>2137</v>
      </c>
      <c r="E1290" s="211">
        <v>53131609</v>
      </c>
      <c r="F1290" s="697">
        <v>200000</v>
      </c>
      <c r="G1290" s="211" t="s">
        <v>2140</v>
      </c>
      <c r="H1290" s="72">
        <v>45200</v>
      </c>
      <c r="I1290" s="211">
        <v>274</v>
      </c>
    </row>
    <row r="1291" spans="1:9" ht="44.25" hidden="1" customHeight="1" x14ac:dyDescent="0.2">
      <c r="A1291" s="3">
        <v>1290</v>
      </c>
      <c r="B1291" s="3">
        <v>4170</v>
      </c>
      <c r="C1291" s="212" t="s">
        <v>1958</v>
      </c>
      <c r="D1291" s="211" t="s">
        <v>2137</v>
      </c>
      <c r="E1291" s="211">
        <v>12352104</v>
      </c>
      <c r="F1291" s="697">
        <v>400000</v>
      </c>
      <c r="G1291" s="211" t="s">
        <v>2140</v>
      </c>
      <c r="H1291" s="72">
        <v>45200</v>
      </c>
      <c r="I1291" s="211">
        <v>274</v>
      </c>
    </row>
    <row r="1292" spans="1:9" ht="44.25" hidden="1" customHeight="1" x14ac:dyDescent="0.2">
      <c r="A1292" s="3">
        <v>1291</v>
      </c>
      <c r="B1292" s="3">
        <v>4170</v>
      </c>
      <c r="C1292" s="212" t="s">
        <v>1959</v>
      </c>
      <c r="D1292" s="211" t="s">
        <v>2137</v>
      </c>
      <c r="E1292" s="211">
        <v>14111703</v>
      </c>
      <c r="F1292" s="697">
        <v>1370000</v>
      </c>
      <c r="G1292" s="211" t="s">
        <v>773</v>
      </c>
      <c r="H1292" s="72">
        <v>45200</v>
      </c>
      <c r="I1292" s="211">
        <v>289</v>
      </c>
    </row>
    <row r="1293" spans="1:9" ht="44.25" hidden="1" customHeight="1" x14ac:dyDescent="0.2">
      <c r="A1293" s="3">
        <v>1292</v>
      </c>
      <c r="B1293" s="3">
        <v>4170</v>
      </c>
      <c r="C1293" s="212" t="s">
        <v>1960</v>
      </c>
      <c r="D1293" s="211" t="s">
        <v>2137</v>
      </c>
      <c r="E1293" s="211">
        <v>39121440</v>
      </c>
      <c r="F1293" s="697">
        <v>30000</v>
      </c>
      <c r="G1293" s="211" t="s">
        <v>364</v>
      </c>
      <c r="H1293" s="72">
        <v>45200</v>
      </c>
      <c r="I1293" s="211">
        <v>304</v>
      </c>
    </row>
    <row r="1294" spans="1:9" ht="44.25" hidden="1" customHeight="1" x14ac:dyDescent="0.2">
      <c r="A1294" s="3">
        <v>1293</v>
      </c>
      <c r="B1294" s="3">
        <v>4170</v>
      </c>
      <c r="C1294" s="212" t="s">
        <v>1961</v>
      </c>
      <c r="D1294" s="211" t="s">
        <v>2137</v>
      </c>
      <c r="E1294" s="211">
        <v>311615</v>
      </c>
      <c r="F1294" s="697">
        <v>15000</v>
      </c>
      <c r="G1294" s="211" t="s">
        <v>35</v>
      </c>
      <c r="H1294" s="72">
        <v>45200</v>
      </c>
      <c r="I1294" s="211">
        <v>314</v>
      </c>
    </row>
    <row r="1295" spans="1:9" ht="44.25" hidden="1" customHeight="1" x14ac:dyDescent="0.2">
      <c r="A1295" s="3">
        <v>1294</v>
      </c>
      <c r="B1295" s="3">
        <v>4170</v>
      </c>
      <c r="C1295" s="212" t="s">
        <v>1962</v>
      </c>
      <c r="D1295" s="211" t="s">
        <v>2137</v>
      </c>
      <c r="E1295" s="211">
        <v>201216</v>
      </c>
      <c r="F1295" s="697">
        <v>20000</v>
      </c>
      <c r="G1295" s="211" t="s">
        <v>35</v>
      </c>
      <c r="H1295" s="72">
        <v>45200</v>
      </c>
      <c r="I1295" s="211">
        <v>314</v>
      </c>
    </row>
    <row r="1296" spans="1:9" ht="44.25" hidden="1" customHeight="1" x14ac:dyDescent="0.2">
      <c r="A1296" s="3">
        <v>1295</v>
      </c>
      <c r="B1296" s="3">
        <v>4170</v>
      </c>
      <c r="C1296" s="212" t="s">
        <v>1963</v>
      </c>
      <c r="D1296" s="211" t="s">
        <v>2137</v>
      </c>
      <c r="E1296" s="211">
        <v>46171501</v>
      </c>
      <c r="F1296" s="697">
        <v>35000</v>
      </c>
      <c r="G1296" s="211" t="s">
        <v>35</v>
      </c>
      <c r="H1296" s="72">
        <v>45200</v>
      </c>
      <c r="I1296" s="211">
        <v>314</v>
      </c>
    </row>
    <row r="1297" spans="1:9" ht="44.25" hidden="1" customHeight="1" x14ac:dyDescent="0.2">
      <c r="A1297" s="3">
        <v>1296</v>
      </c>
      <c r="B1297" s="3">
        <v>4170</v>
      </c>
      <c r="C1297" s="212" t="s">
        <v>1964</v>
      </c>
      <c r="D1297" s="211" t="s">
        <v>2137</v>
      </c>
      <c r="E1297" s="211">
        <v>26111701</v>
      </c>
      <c r="F1297" s="697">
        <v>75000</v>
      </c>
      <c r="G1297" s="211" t="s">
        <v>669</v>
      </c>
      <c r="H1297" s="72">
        <v>45200</v>
      </c>
      <c r="I1297" s="211">
        <v>344</v>
      </c>
    </row>
    <row r="1298" spans="1:9" ht="44.25" hidden="1" customHeight="1" x14ac:dyDescent="0.2">
      <c r="A1298" s="3">
        <v>1297</v>
      </c>
      <c r="B1298" s="3">
        <v>4170</v>
      </c>
      <c r="C1298" s="212" t="s">
        <v>1965</v>
      </c>
      <c r="D1298" s="211" t="s">
        <v>2137</v>
      </c>
      <c r="E1298" s="211">
        <v>26111701</v>
      </c>
      <c r="F1298" s="697">
        <v>75000</v>
      </c>
      <c r="G1298" s="211" t="s">
        <v>669</v>
      </c>
      <c r="H1298" s="72">
        <v>45200</v>
      </c>
      <c r="I1298" s="211">
        <v>344</v>
      </c>
    </row>
    <row r="1299" spans="1:9" ht="44.25" hidden="1" customHeight="1" x14ac:dyDescent="0.2">
      <c r="A1299" s="3">
        <v>1298</v>
      </c>
      <c r="B1299" s="3">
        <v>4170</v>
      </c>
      <c r="C1299" s="212" t="s">
        <v>1966</v>
      </c>
      <c r="D1299" s="211" t="s">
        <v>2137</v>
      </c>
      <c r="E1299" s="211">
        <v>261117</v>
      </c>
      <c r="F1299" s="697">
        <v>15000</v>
      </c>
      <c r="G1299" s="211" t="s">
        <v>693</v>
      </c>
      <c r="H1299" s="72">
        <v>45200</v>
      </c>
      <c r="I1299" s="211">
        <v>364</v>
      </c>
    </row>
    <row r="1300" spans="1:9" ht="44.25" hidden="1" customHeight="1" x14ac:dyDescent="0.2">
      <c r="A1300" s="3">
        <v>1299</v>
      </c>
      <c r="B1300" s="3">
        <v>4170</v>
      </c>
      <c r="C1300" s="212" t="s">
        <v>1967</v>
      </c>
      <c r="D1300" s="211" t="s">
        <v>2137</v>
      </c>
      <c r="E1300" s="211">
        <v>261117</v>
      </c>
      <c r="F1300" s="697">
        <v>15000</v>
      </c>
      <c r="G1300" s="211" t="s">
        <v>693</v>
      </c>
      <c r="H1300" s="72">
        <v>45200</v>
      </c>
      <c r="I1300" s="211">
        <v>364</v>
      </c>
    </row>
    <row r="1301" spans="1:9" ht="44.25" hidden="1" customHeight="1" x14ac:dyDescent="0.2">
      <c r="A1301" s="3">
        <v>1300</v>
      </c>
      <c r="B1301" s="3">
        <v>4170</v>
      </c>
      <c r="C1301" s="212" t="s">
        <v>1968</v>
      </c>
      <c r="D1301" s="211" t="s">
        <v>2137</v>
      </c>
      <c r="E1301" s="211">
        <v>44102412</v>
      </c>
      <c r="F1301" s="697">
        <v>150000</v>
      </c>
      <c r="G1301" s="211" t="s">
        <v>693</v>
      </c>
      <c r="H1301" s="72">
        <v>45200</v>
      </c>
      <c r="I1301" s="211">
        <v>364</v>
      </c>
    </row>
    <row r="1302" spans="1:9" ht="44.25" hidden="1" customHeight="1" x14ac:dyDescent="0.2">
      <c r="A1302" s="3">
        <v>1301</v>
      </c>
      <c r="B1302" s="3">
        <v>4170</v>
      </c>
      <c r="C1302" s="212" t="s">
        <v>1969</v>
      </c>
      <c r="D1302" s="211" t="s">
        <v>2137</v>
      </c>
      <c r="E1302" s="211">
        <v>24111503</v>
      </c>
      <c r="F1302" s="697">
        <v>20000</v>
      </c>
      <c r="G1302" s="211" t="s">
        <v>693</v>
      </c>
      <c r="H1302" s="72">
        <v>45200</v>
      </c>
      <c r="I1302" s="211">
        <v>364</v>
      </c>
    </row>
    <row r="1303" spans="1:9" ht="44.25" hidden="1" customHeight="1" x14ac:dyDescent="0.2">
      <c r="A1303" s="3">
        <v>1302</v>
      </c>
      <c r="B1303" s="3">
        <v>4170</v>
      </c>
      <c r="C1303" s="212" t="s">
        <v>1970</v>
      </c>
      <c r="D1303" s="211" t="s">
        <v>2137</v>
      </c>
      <c r="E1303" s="211">
        <v>46181505</v>
      </c>
      <c r="F1303" s="697">
        <v>162500</v>
      </c>
      <c r="G1303" s="211" t="s">
        <v>693</v>
      </c>
      <c r="H1303" s="72">
        <v>45200</v>
      </c>
      <c r="I1303" s="211">
        <v>365</v>
      </c>
    </row>
    <row r="1304" spans="1:9" ht="44.25" hidden="1" customHeight="1" x14ac:dyDescent="0.2">
      <c r="A1304" s="3">
        <v>1303</v>
      </c>
      <c r="B1304" s="3">
        <v>4170</v>
      </c>
      <c r="C1304" s="212" t="s">
        <v>1971</v>
      </c>
      <c r="D1304" s="211" t="s">
        <v>2137</v>
      </c>
      <c r="E1304" s="211">
        <v>46181514</v>
      </c>
      <c r="F1304" s="697">
        <v>162500</v>
      </c>
      <c r="G1304" s="211" t="s">
        <v>693</v>
      </c>
      <c r="H1304" s="72">
        <v>45200</v>
      </c>
      <c r="I1304" s="211">
        <v>365</v>
      </c>
    </row>
    <row r="1305" spans="1:9" ht="44.25" hidden="1" customHeight="1" x14ac:dyDescent="0.2">
      <c r="A1305" s="3">
        <v>1304</v>
      </c>
      <c r="B1305" s="3">
        <v>4170</v>
      </c>
      <c r="C1305" s="212" t="s">
        <v>1972</v>
      </c>
      <c r="D1305" s="211" t="s">
        <v>2137</v>
      </c>
      <c r="E1305" s="211">
        <v>46181504</v>
      </c>
      <c r="F1305" s="697">
        <v>162500</v>
      </c>
      <c r="G1305" s="211" t="s">
        <v>693</v>
      </c>
      <c r="H1305" s="72">
        <v>45200</v>
      </c>
      <c r="I1305" s="211">
        <v>365</v>
      </c>
    </row>
    <row r="1306" spans="1:9" ht="44.25" hidden="1" customHeight="1" x14ac:dyDescent="0.2">
      <c r="A1306" s="3">
        <v>1305</v>
      </c>
      <c r="B1306" s="3">
        <v>4170</v>
      </c>
      <c r="C1306" s="212" t="s">
        <v>1973</v>
      </c>
      <c r="D1306" s="211" t="s">
        <v>2137</v>
      </c>
      <c r="E1306" s="211">
        <v>46182205</v>
      </c>
      <c r="F1306" s="697">
        <v>162500</v>
      </c>
      <c r="G1306" s="211" t="s">
        <v>693</v>
      </c>
      <c r="H1306" s="72">
        <v>45200</v>
      </c>
      <c r="I1306" s="211">
        <v>365</v>
      </c>
    </row>
    <row r="1307" spans="1:9" ht="44.25" hidden="1" customHeight="1" x14ac:dyDescent="0.2">
      <c r="A1307" s="3">
        <v>1306</v>
      </c>
      <c r="B1307" s="3">
        <v>4170</v>
      </c>
      <c r="C1307" s="212" t="s">
        <v>37</v>
      </c>
      <c r="D1307" s="211" t="s">
        <v>2137</v>
      </c>
      <c r="E1307" s="211">
        <v>502017</v>
      </c>
      <c r="F1307" s="697">
        <v>375000</v>
      </c>
      <c r="G1307" s="211" t="s">
        <v>720</v>
      </c>
      <c r="H1307" s="72">
        <v>45200</v>
      </c>
      <c r="I1307" s="211">
        <v>374</v>
      </c>
    </row>
    <row r="1308" spans="1:9" ht="44.25" hidden="1" customHeight="1" x14ac:dyDescent="0.2">
      <c r="A1308" s="3">
        <v>1307</v>
      </c>
      <c r="B1308" s="3">
        <v>4170</v>
      </c>
      <c r="C1308" s="212" t="s">
        <v>42</v>
      </c>
      <c r="D1308" s="211" t="s">
        <v>2137</v>
      </c>
      <c r="E1308" s="211">
        <v>501615</v>
      </c>
      <c r="F1308" s="697">
        <v>375000</v>
      </c>
      <c r="G1308" s="211" t="s">
        <v>720</v>
      </c>
      <c r="H1308" s="72">
        <v>45200</v>
      </c>
      <c r="I1308" s="211">
        <v>374</v>
      </c>
    </row>
    <row r="1309" spans="1:9" ht="44.25" hidden="1" customHeight="1" x14ac:dyDescent="0.2">
      <c r="A1309" s="3">
        <v>1308</v>
      </c>
      <c r="B1309" s="3">
        <v>4170</v>
      </c>
      <c r="C1309" s="212" t="s">
        <v>1974</v>
      </c>
      <c r="D1309" s="211" t="s">
        <v>2137</v>
      </c>
      <c r="E1309" s="211">
        <v>5020</v>
      </c>
      <c r="F1309" s="697">
        <v>50000</v>
      </c>
      <c r="G1309" s="211" t="s">
        <v>720</v>
      </c>
      <c r="H1309" s="72">
        <v>45200</v>
      </c>
      <c r="I1309" s="211">
        <v>374</v>
      </c>
    </row>
    <row r="1310" spans="1:9" ht="44.25" hidden="1" customHeight="1" x14ac:dyDescent="0.2">
      <c r="A1310" s="3">
        <v>1309</v>
      </c>
      <c r="B1310" s="3">
        <v>4170</v>
      </c>
      <c r="C1310" s="212" t="s">
        <v>1949</v>
      </c>
      <c r="D1310" s="211" t="s">
        <v>2137</v>
      </c>
      <c r="E1310" s="211">
        <v>83121606</v>
      </c>
      <c r="F1310" s="578">
        <v>418000000</v>
      </c>
      <c r="G1310" s="211" t="s">
        <v>2138</v>
      </c>
      <c r="H1310" s="72">
        <v>45200</v>
      </c>
      <c r="I1310" s="211">
        <v>216</v>
      </c>
    </row>
    <row r="1311" spans="1:9" ht="44.25" hidden="1" customHeight="1" x14ac:dyDescent="0.2">
      <c r="A1311" s="3">
        <v>1310</v>
      </c>
      <c r="B1311" s="3">
        <v>4180</v>
      </c>
      <c r="C1311" s="212" t="s">
        <v>1951</v>
      </c>
      <c r="D1311" s="211" t="s">
        <v>2137</v>
      </c>
      <c r="E1311" s="211">
        <v>72154037</v>
      </c>
      <c r="F1311" s="697">
        <v>300000</v>
      </c>
      <c r="G1311" s="211" t="s">
        <v>295</v>
      </c>
      <c r="H1311" s="72">
        <v>45200</v>
      </c>
      <c r="I1311" s="211">
        <v>250</v>
      </c>
    </row>
    <row r="1312" spans="1:9" ht="44.25" hidden="1" customHeight="1" x14ac:dyDescent="0.2">
      <c r="A1312" s="3">
        <v>1311</v>
      </c>
      <c r="B1312" s="3">
        <v>4180</v>
      </c>
      <c r="C1312" s="212" t="s">
        <v>1956</v>
      </c>
      <c r="D1312" s="211" t="s">
        <v>2137</v>
      </c>
      <c r="E1312" s="211">
        <v>12352104</v>
      </c>
      <c r="F1312" s="697">
        <v>600000</v>
      </c>
      <c r="G1312" s="211" t="s">
        <v>2140</v>
      </c>
      <c r="H1312" s="72">
        <v>45200</v>
      </c>
      <c r="I1312" s="211">
        <v>274</v>
      </c>
    </row>
    <row r="1313" spans="1:9" ht="44.25" hidden="1" customHeight="1" x14ac:dyDescent="0.2">
      <c r="A1313" s="3">
        <v>1312</v>
      </c>
      <c r="B1313" s="3">
        <v>4180</v>
      </c>
      <c r="C1313" s="212" t="s">
        <v>1957</v>
      </c>
      <c r="D1313" s="211" t="s">
        <v>2137</v>
      </c>
      <c r="E1313" s="211">
        <v>53131609</v>
      </c>
      <c r="F1313" s="697">
        <v>400000</v>
      </c>
      <c r="G1313" s="211" t="s">
        <v>2140</v>
      </c>
      <c r="H1313" s="72">
        <v>45200</v>
      </c>
      <c r="I1313" s="211">
        <v>274</v>
      </c>
    </row>
    <row r="1314" spans="1:9" ht="44.25" hidden="1" customHeight="1" x14ac:dyDescent="0.2">
      <c r="A1314" s="3">
        <v>1313</v>
      </c>
      <c r="B1314" s="3">
        <v>4180</v>
      </c>
      <c r="C1314" s="212" t="s">
        <v>1958</v>
      </c>
      <c r="D1314" s="211" t="s">
        <v>2137</v>
      </c>
      <c r="E1314" s="211">
        <v>12352104</v>
      </c>
      <c r="F1314" s="697">
        <v>400000</v>
      </c>
      <c r="G1314" s="211" t="s">
        <v>2140</v>
      </c>
      <c r="H1314" s="72">
        <v>45200</v>
      </c>
      <c r="I1314" s="211">
        <v>274</v>
      </c>
    </row>
    <row r="1315" spans="1:9" ht="44.25" hidden="1" customHeight="1" x14ac:dyDescent="0.2">
      <c r="A1315" s="3">
        <v>1314</v>
      </c>
      <c r="B1315" s="3">
        <v>4180</v>
      </c>
      <c r="C1315" s="211" t="s">
        <v>1976</v>
      </c>
      <c r="D1315" s="211" t="s">
        <v>2137</v>
      </c>
      <c r="E1315" s="211">
        <v>31211505</v>
      </c>
      <c r="F1315" s="703">
        <v>50000</v>
      </c>
      <c r="G1315" s="211" t="s">
        <v>306</v>
      </c>
      <c r="H1315" s="72">
        <v>45200</v>
      </c>
      <c r="I1315" s="211">
        <v>277</v>
      </c>
    </row>
    <row r="1316" spans="1:9" ht="44.25" hidden="1" customHeight="1" x14ac:dyDescent="0.2">
      <c r="A1316" s="3">
        <v>1315</v>
      </c>
      <c r="B1316" s="3">
        <v>4180</v>
      </c>
      <c r="C1316" s="211" t="s">
        <v>1977</v>
      </c>
      <c r="D1316" s="211" t="s">
        <v>2137</v>
      </c>
      <c r="E1316" s="211">
        <v>312118</v>
      </c>
      <c r="F1316" s="703">
        <v>40000</v>
      </c>
      <c r="G1316" s="211" t="s">
        <v>306</v>
      </c>
      <c r="H1316" s="72">
        <v>45200</v>
      </c>
      <c r="I1316" s="211">
        <v>277</v>
      </c>
    </row>
    <row r="1317" spans="1:9" ht="44.25" hidden="1" customHeight="1" x14ac:dyDescent="0.2">
      <c r="A1317" s="3">
        <v>1316</v>
      </c>
      <c r="B1317" s="3">
        <v>4180</v>
      </c>
      <c r="C1317" s="212" t="s">
        <v>1978</v>
      </c>
      <c r="D1317" s="211" t="s">
        <v>2137</v>
      </c>
      <c r="E1317" s="211">
        <v>24121802</v>
      </c>
      <c r="F1317" s="697">
        <v>10000</v>
      </c>
      <c r="G1317" s="211" t="s">
        <v>306</v>
      </c>
      <c r="H1317" s="72">
        <v>45200</v>
      </c>
      <c r="I1317" s="211">
        <v>278</v>
      </c>
    </row>
    <row r="1318" spans="1:9" ht="44.25" hidden="1" customHeight="1" x14ac:dyDescent="0.2">
      <c r="A1318" s="3">
        <v>1317</v>
      </c>
      <c r="B1318" s="3">
        <v>4180</v>
      </c>
      <c r="C1318" s="212" t="s">
        <v>1979</v>
      </c>
      <c r="D1318" s="211" t="s">
        <v>2137</v>
      </c>
      <c r="E1318" s="211">
        <v>31201610</v>
      </c>
      <c r="F1318" s="697">
        <v>5000</v>
      </c>
      <c r="G1318" s="211" t="s">
        <v>306</v>
      </c>
      <c r="H1318" s="72">
        <v>45200</v>
      </c>
      <c r="I1318" s="211">
        <v>278</v>
      </c>
    </row>
    <row r="1319" spans="1:9" ht="44.25" hidden="1" customHeight="1" x14ac:dyDescent="0.2">
      <c r="A1319" s="3">
        <v>1318</v>
      </c>
      <c r="B1319" s="3">
        <v>4180</v>
      </c>
      <c r="C1319" s="212" t="s">
        <v>1980</v>
      </c>
      <c r="D1319" s="211" t="s">
        <v>2137</v>
      </c>
      <c r="E1319" s="211">
        <v>13111309</v>
      </c>
      <c r="F1319" s="697">
        <v>19600</v>
      </c>
      <c r="G1319" s="211" t="s">
        <v>306</v>
      </c>
      <c r="H1319" s="72">
        <v>45200</v>
      </c>
      <c r="I1319" s="211">
        <v>278</v>
      </c>
    </row>
    <row r="1320" spans="1:9" ht="44.25" hidden="1" customHeight="1" x14ac:dyDescent="0.2">
      <c r="A1320" s="3">
        <v>1319</v>
      </c>
      <c r="B1320" s="3">
        <v>4180</v>
      </c>
      <c r="C1320" s="212" t="s">
        <v>1981</v>
      </c>
      <c r="D1320" s="211" t="s">
        <v>2137</v>
      </c>
      <c r="E1320" s="211">
        <v>47131821</v>
      </c>
      <c r="F1320" s="697">
        <v>5000</v>
      </c>
      <c r="G1320" s="211" t="s">
        <v>306</v>
      </c>
      <c r="H1320" s="72">
        <v>45200</v>
      </c>
      <c r="I1320" s="211">
        <v>278</v>
      </c>
    </row>
    <row r="1321" spans="1:9" ht="44.25" hidden="1" customHeight="1" x14ac:dyDescent="0.2">
      <c r="A1321" s="3">
        <v>1320</v>
      </c>
      <c r="B1321" s="3">
        <v>4180</v>
      </c>
      <c r="C1321" s="212" t="s">
        <v>1982</v>
      </c>
      <c r="D1321" s="211" t="s">
        <v>2137</v>
      </c>
      <c r="E1321" s="211">
        <v>12352310</v>
      </c>
      <c r="F1321" s="697">
        <v>10000</v>
      </c>
      <c r="G1321" s="211" t="s">
        <v>306</v>
      </c>
      <c r="H1321" s="72">
        <v>45200</v>
      </c>
      <c r="I1321" s="211">
        <v>278</v>
      </c>
    </row>
    <row r="1322" spans="1:9" ht="44.25" hidden="1" customHeight="1" x14ac:dyDescent="0.2">
      <c r="A1322" s="3">
        <v>1321</v>
      </c>
      <c r="B1322" s="3">
        <v>4180</v>
      </c>
      <c r="C1322" s="212" t="s">
        <v>1983</v>
      </c>
      <c r="D1322" s="211" t="s">
        <v>2137</v>
      </c>
      <c r="E1322" s="211" t="s">
        <v>2139</v>
      </c>
      <c r="F1322" s="697">
        <v>250000</v>
      </c>
      <c r="G1322" s="211" t="s">
        <v>773</v>
      </c>
      <c r="H1322" s="72">
        <v>45200</v>
      </c>
      <c r="I1322" s="211">
        <v>294</v>
      </c>
    </row>
    <row r="1323" spans="1:9" ht="44.25" hidden="1" customHeight="1" x14ac:dyDescent="0.2">
      <c r="A1323" s="3">
        <v>1322</v>
      </c>
      <c r="B1323" s="3">
        <v>4180</v>
      </c>
      <c r="C1323" s="212" t="s">
        <v>1984</v>
      </c>
      <c r="D1323" s="211" t="s">
        <v>2137</v>
      </c>
      <c r="E1323" s="211">
        <v>60104912</v>
      </c>
      <c r="F1323" s="697">
        <v>500000</v>
      </c>
      <c r="G1323" s="211" t="s">
        <v>364</v>
      </c>
      <c r="H1323" s="72">
        <v>45200</v>
      </c>
      <c r="I1323" s="211">
        <v>299</v>
      </c>
    </row>
    <row r="1324" spans="1:9" ht="44.25" hidden="1" customHeight="1" x14ac:dyDescent="0.2">
      <c r="A1324" s="3">
        <v>1323</v>
      </c>
      <c r="B1324" s="3">
        <v>4180</v>
      </c>
      <c r="C1324" s="212" t="s">
        <v>1985</v>
      </c>
      <c r="D1324" s="211" t="s">
        <v>2137</v>
      </c>
      <c r="E1324" s="211">
        <v>39121409</v>
      </c>
      <c r="F1324" s="697">
        <v>450000</v>
      </c>
      <c r="G1324" s="211" t="s">
        <v>364</v>
      </c>
      <c r="H1324" s="72">
        <v>45200</v>
      </c>
      <c r="I1324" s="211">
        <v>304</v>
      </c>
    </row>
    <row r="1325" spans="1:9" ht="44.25" hidden="1" customHeight="1" x14ac:dyDescent="0.2">
      <c r="A1325" s="3">
        <v>1324</v>
      </c>
      <c r="B1325" s="3">
        <v>4180</v>
      </c>
      <c r="C1325" s="212" t="s">
        <v>1960</v>
      </c>
      <c r="D1325" s="211" t="s">
        <v>2137</v>
      </c>
      <c r="E1325" s="211">
        <v>39121440</v>
      </c>
      <c r="F1325" s="697">
        <v>100000</v>
      </c>
      <c r="G1325" s="211" t="s">
        <v>364</v>
      </c>
      <c r="H1325" s="72">
        <v>45200</v>
      </c>
      <c r="I1325" s="211">
        <v>304</v>
      </c>
    </row>
    <row r="1326" spans="1:9" ht="44.25" hidden="1" customHeight="1" x14ac:dyDescent="0.2">
      <c r="A1326" s="3">
        <v>1325</v>
      </c>
      <c r="B1326" s="3">
        <v>4180</v>
      </c>
      <c r="C1326" s="212" t="s">
        <v>1986</v>
      </c>
      <c r="D1326" s="211" t="s">
        <v>2137</v>
      </c>
      <c r="E1326" s="211" t="s">
        <v>2139</v>
      </c>
      <c r="F1326" s="697">
        <v>150000</v>
      </c>
      <c r="G1326" s="211" t="s">
        <v>364</v>
      </c>
      <c r="H1326" s="72">
        <v>45200</v>
      </c>
      <c r="I1326" s="211">
        <v>304</v>
      </c>
    </row>
    <row r="1327" spans="1:9" ht="44.25" hidden="1" customHeight="1" x14ac:dyDescent="0.2">
      <c r="A1327" s="3">
        <v>1326</v>
      </c>
      <c r="B1327" s="3">
        <v>4180</v>
      </c>
      <c r="C1327" s="212" t="s">
        <v>1987</v>
      </c>
      <c r="D1327" s="211" t="s">
        <v>2137</v>
      </c>
      <c r="E1327" s="211">
        <v>30161501</v>
      </c>
      <c r="F1327" s="697">
        <v>3500000</v>
      </c>
      <c r="G1327" s="211" t="s">
        <v>364</v>
      </c>
      <c r="H1327" s="72">
        <v>45200</v>
      </c>
      <c r="I1327" s="211">
        <v>304</v>
      </c>
    </row>
    <row r="1328" spans="1:9" ht="44.25" hidden="1" customHeight="1" x14ac:dyDescent="0.2">
      <c r="A1328" s="3">
        <v>1327</v>
      </c>
      <c r="B1328" s="3">
        <v>4180</v>
      </c>
      <c r="C1328" s="212" t="s">
        <v>1988</v>
      </c>
      <c r="D1328" s="211" t="s">
        <v>2137</v>
      </c>
      <c r="E1328" s="211">
        <v>391222</v>
      </c>
      <c r="F1328" s="697">
        <v>150000</v>
      </c>
      <c r="G1328" s="211" t="s">
        <v>364</v>
      </c>
      <c r="H1328" s="72">
        <v>45200</v>
      </c>
      <c r="I1328" s="211">
        <v>304</v>
      </c>
    </row>
    <row r="1329" spans="1:9" ht="44.25" hidden="1" customHeight="1" x14ac:dyDescent="0.2">
      <c r="A1329" s="3">
        <v>1328</v>
      </c>
      <c r="B1329" s="3">
        <v>4180</v>
      </c>
      <c r="C1329" s="212" t="s">
        <v>1989</v>
      </c>
      <c r="D1329" s="211" t="s">
        <v>2137</v>
      </c>
      <c r="E1329" s="211">
        <v>31162213</v>
      </c>
      <c r="F1329" s="697">
        <v>100000</v>
      </c>
      <c r="G1329" s="211" t="s">
        <v>364</v>
      </c>
      <c r="H1329" s="72">
        <v>45200</v>
      </c>
      <c r="I1329" s="211">
        <v>304</v>
      </c>
    </row>
    <row r="1330" spans="1:9" ht="44.25" hidden="1" customHeight="1" x14ac:dyDescent="0.2">
      <c r="A1330" s="3">
        <v>1329</v>
      </c>
      <c r="B1330" s="3">
        <v>4180</v>
      </c>
      <c r="C1330" s="212" t="s">
        <v>1990</v>
      </c>
      <c r="D1330" s="211" t="s">
        <v>2137</v>
      </c>
      <c r="E1330" s="211">
        <v>39121102</v>
      </c>
      <c r="F1330" s="697">
        <v>500000</v>
      </c>
      <c r="G1330" s="211" t="s">
        <v>364</v>
      </c>
      <c r="H1330" s="72">
        <v>45200</v>
      </c>
      <c r="I1330" s="211">
        <v>304</v>
      </c>
    </row>
    <row r="1331" spans="1:9" ht="44.25" hidden="1" customHeight="1" x14ac:dyDescent="0.2">
      <c r="A1331" s="3">
        <v>1330</v>
      </c>
      <c r="B1331" s="3">
        <v>4180</v>
      </c>
      <c r="C1331" s="212" t="s">
        <v>1991</v>
      </c>
      <c r="D1331" s="211" t="s">
        <v>2137</v>
      </c>
      <c r="E1331" s="211">
        <v>30111601</v>
      </c>
      <c r="F1331" s="697">
        <v>500000</v>
      </c>
      <c r="G1331" s="211" t="s">
        <v>2141</v>
      </c>
      <c r="H1331" s="72">
        <v>45200</v>
      </c>
      <c r="I1331" s="211">
        <v>309</v>
      </c>
    </row>
    <row r="1332" spans="1:9" ht="44.25" hidden="1" customHeight="1" x14ac:dyDescent="0.2">
      <c r="A1332" s="3">
        <v>1331</v>
      </c>
      <c r="B1332" s="3">
        <v>4180</v>
      </c>
      <c r="C1332" s="212" t="s">
        <v>1961</v>
      </c>
      <c r="D1332" s="211" t="s">
        <v>2137</v>
      </c>
      <c r="E1332" s="211">
        <v>311615</v>
      </c>
      <c r="F1332" s="697">
        <v>150000</v>
      </c>
      <c r="G1332" s="211" t="s">
        <v>35</v>
      </c>
      <c r="H1332" s="72">
        <v>45200</v>
      </c>
      <c r="I1332" s="211">
        <v>314</v>
      </c>
    </row>
    <row r="1333" spans="1:9" ht="44.25" hidden="1" customHeight="1" x14ac:dyDescent="0.2">
      <c r="A1333" s="3">
        <v>1332</v>
      </c>
      <c r="B1333" s="3">
        <v>4180</v>
      </c>
      <c r="C1333" s="212" t="s">
        <v>1962</v>
      </c>
      <c r="D1333" s="211" t="s">
        <v>2137</v>
      </c>
      <c r="E1333" s="211">
        <v>201216</v>
      </c>
      <c r="F1333" s="697">
        <v>50000</v>
      </c>
      <c r="G1333" s="211" t="s">
        <v>35</v>
      </c>
      <c r="H1333" s="72">
        <v>45200</v>
      </c>
      <c r="I1333" s="211">
        <v>314</v>
      </c>
    </row>
    <row r="1334" spans="1:9" ht="44.25" hidden="1" customHeight="1" x14ac:dyDescent="0.2">
      <c r="A1334" s="3">
        <v>1333</v>
      </c>
      <c r="B1334" s="3">
        <v>4180</v>
      </c>
      <c r="C1334" s="212" t="s">
        <v>1992</v>
      </c>
      <c r="D1334" s="211" t="s">
        <v>2137</v>
      </c>
      <c r="E1334" s="211" t="s">
        <v>2139</v>
      </c>
      <c r="F1334" s="697">
        <v>50000</v>
      </c>
      <c r="G1334" s="211" t="s">
        <v>35</v>
      </c>
      <c r="H1334" s="72">
        <v>45200</v>
      </c>
      <c r="I1334" s="211">
        <v>314</v>
      </c>
    </row>
    <row r="1335" spans="1:9" ht="44.25" hidden="1" customHeight="1" x14ac:dyDescent="0.2">
      <c r="A1335" s="3">
        <v>1334</v>
      </c>
      <c r="B1335" s="3">
        <v>4180</v>
      </c>
      <c r="C1335" s="212" t="s">
        <v>1993</v>
      </c>
      <c r="D1335" s="211" t="s">
        <v>2137</v>
      </c>
      <c r="E1335" s="211" t="s">
        <v>2139</v>
      </c>
      <c r="F1335" s="697">
        <v>100000</v>
      </c>
      <c r="G1335" s="211" t="s">
        <v>35</v>
      </c>
      <c r="H1335" s="72">
        <v>45200</v>
      </c>
      <c r="I1335" s="211">
        <v>314</v>
      </c>
    </row>
    <row r="1336" spans="1:9" ht="44.25" hidden="1" customHeight="1" x14ac:dyDescent="0.2">
      <c r="A1336" s="3">
        <v>1335</v>
      </c>
      <c r="B1336" s="3">
        <v>4180</v>
      </c>
      <c r="C1336" s="212" t="s">
        <v>1994</v>
      </c>
      <c r="D1336" s="211" t="s">
        <v>2137</v>
      </c>
      <c r="E1336" s="211" t="s">
        <v>2139</v>
      </c>
      <c r="F1336" s="697">
        <v>100000</v>
      </c>
      <c r="G1336" s="211" t="s">
        <v>35</v>
      </c>
      <c r="H1336" s="72">
        <v>45200</v>
      </c>
      <c r="I1336" s="211">
        <v>314</v>
      </c>
    </row>
    <row r="1337" spans="1:9" ht="44.25" hidden="1" customHeight="1" x14ac:dyDescent="0.2">
      <c r="A1337" s="3">
        <v>1336</v>
      </c>
      <c r="B1337" s="3">
        <v>4180</v>
      </c>
      <c r="C1337" s="212" t="s">
        <v>1995</v>
      </c>
      <c r="D1337" s="211" t="s">
        <v>2137</v>
      </c>
      <c r="E1337" s="211">
        <v>401733</v>
      </c>
      <c r="F1337" s="697">
        <v>200000</v>
      </c>
      <c r="G1337" s="211" t="s">
        <v>35</v>
      </c>
      <c r="H1337" s="72">
        <v>45200</v>
      </c>
      <c r="I1337" s="211">
        <v>314</v>
      </c>
    </row>
    <row r="1338" spans="1:9" ht="44.25" hidden="1" customHeight="1" x14ac:dyDescent="0.2">
      <c r="A1338" s="3">
        <v>1337</v>
      </c>
      <c r="B1338" s="3">
        <v>4180</v>
      </c>
      <c r="C1338" s="212" t="s">
        <v>1996</v>
      </c>
      <c r="D1338" s="211" t="s">
        <v>2137</v>
      </c>
      <c r="E1338" s="211">
        <v>401715</v>
      </c>
      <c r="F1338" s="697">
        <v>200000</v>
      </c>
      <c r="G1338" s="211" t="s">
        <v>35</v>
      </c>
      <c r="H1338" s="72">
        <v>45200</v>
      </c>
      <c r="I1338" s="211">
        <v>314</v>
      </c>
    </row>
    <row r="1339" spans="1:9" ht="44.25" hidden="1" customHeight="1" x14ac:dyDescent="0.2">
      <c r="A1339" s="3">
        <v>1338</v>
      </c>
      <c r="B1339" s="3">
        <v>4180</v>
      </c>
      <c r="C1339" s="212" t="s">
        <v>1997</v>
      </c>
      <c r="D1339" s="211" t="s">
        <v>2137</v>
      </c>
      <c r="E1339" s="211" t="s">
        <v>2139</v>
      </c>
      <c r="F1339" s="697">
        <v>300000</v>
      </c>
      <c r="G1339" s="211" t="s">
        <v>35</v>
      </c>
      <c r="H1339" s="72">
        <v>45200</v>
      </c>
      <c r="I1339" s="211">
        <v>314</v>
      </c>
    </row>
    <row r="1340" spans="1:9" ht="44.25" hidden="1" customHeight="1" x14ac:dyDescent="0.2">
      <c r="A1340" s="3">
        <v>1339</v>
      </c>
      <c r="B1340" s="3">
        <v>4180</v>
      </c>
      <c r="C1340" s="212" t="s">
        <v>1998</v>
      </c>
      <c r="D1340" s="211" t="s">
        <v>2137</v>
      </c>
      <c r="E1340" s="211">
        <v>31261502</v>
      </c>
      <c r="F1340" s="697">
        <v>670000</v>
      </c>
      <c r="G1340" s="211" t="s">
        <v>35</v>
      </c>
      <c r="H1340" s="72">
        <v>45200</v>
      </c>
      <c r="I1340" s="211">
        <v>314</v>
      </c>
    </row>
    <row r="1341" spans="1:9" ht="44.25" hidden="1" customHeight="1" x14ac:dyDescent="0.2">
      <c r="A1341" s="3">
        <v>1340</v>
      </c>
      <c r="B1341" s="3">
        <v>4180</v>
      </c>
      <c r="C1341" s="212" t="s">
        <v>1999</v>
      </c>
      <c r="D1341" s="211" t="s">
        <v>2137</v>
      </c>
      <c r="E1341" s="211">
        <v>311631</v>
      </c>
      <c r="F1341" s="697">
        <v>100000</v>
      </c>
      <c r="G1341" s="211" t="s">
        <v>35</v>
      </c>
      <c r="H1341" s="72">
        <v>45200</v>
      </c>
      <c r="I1341" s="211">
        <v>314</v>
      </c>
    </row>
    <row r="1342" spans="1:9" ht="44.25" hidden="1" customHeight="1" x14ac:dyDescent="0.2">
      <c r="A1342" s="3">
        <v>1341</v>
      </c>
      <c r="B1342" s="3">
        <v>4180</v>
      </c>
      <c r="C1342" s="212" t="s">
        <v>2000</v>
      </c>
      <c r="D1342" s="211" t="s">
        <v>2137</v>
      </c>
      <c r="E1342" s="211" t="s">
        <v>2139</v>
      </c>
      <c r="F1342" s="697">
        <v>200000</v>
      </c>
      <c r="G1342" s="211" t="s">
        <v>35</v>
      </c>
      <c r="H1342" s="72">
        <v>45200</v>
      </c>
      <c r="I1342" s="211">
        <v>314</v>
      </c>
    </row>
    <row r="1343" spans="1:9" ht="44.25" hidden="1" customHeight="1" x14ac:dyDescent="0.2">
      <c r="A1343" s="3">
        <v>1342</v>
      </c>
      <c r="B1343" s="3">
        <v>4180</v>
      </c>
      <c r="C1343" s="212" t="s">
        <v>2001</v>
      </c>
      <c r="D1343" s="211" t="s">
        <v>2137</v>
      </c>
      <c r="E1343" s="211">
        <v>40171501</v>
      </c>
      <c r="F1343" s="697">
        <v>30000</v>
      </c>
      <c r="G1343" s="211" t="s">
        <v>35</v>
      </c>
      <c r="H1343" s="72">
        <v>45200</v>
      </c>
      <c r="I1343" s="211">
        <v>314</v>
      </c>
    </row>
    <row r="1344" spans="1:9" ht="44.25" hidden="1" customHeight="1" x14ac:dyDescent="0.2">
      <c r="A1344" s="3">
        <v>1343</v>
      </c>
      <c r="B1344" s="3">
        <v>4180</v>
      </c>
      <c r="C1344" s="212" t="s">
        <v>2002</v>
      </c>
      <c r="D1344" s="211" t="s">
        <v>2137</v>
      </c>
      <c r="E1344" s="211">
        <v>401824</v>
      </c>
      <c r="F1344" s="697">
        <v>30000</v>
      </c>
      <c r="G1344" s="211" t="s">
        <v>35</v>
      </c>
      <c r="H1344" s="72">
        <v>45200</v>
      </c>
      <c r="I1344" s="211">
        <v>314</v>
      </c>
    </row>
    <row r="1345" spans="1:9" ht="44.25" hidden="1" customHeight="1" x14ac:dyDescent="0.2">
      <c r="A1345" s="3">
        <v>1344</v>
      </c>
      <c r="B1345" s="3">
        <v>4180</v>
      </c>
      <c r="C1345" s="212" t="s">
        <v>2003</v>
      </c>
      <c r="D1345" s="211" t="s">
        <v>2137</v>
      </c>
      <c r="E1345" s="211">
        <v>30102003</v>
      </c>
      <c r="F1345" s="697">
        <v>15000</v>
      </c>
      <c r="G1345" s="211" t="s">
        <v>35</v>
      </c>
      <c r="H1345" s="72">
        <v>45200</v>
      </c>
      <c r="I1345" s="211">
        <v>314</v>
      </c>
    </row>
    <row r="1346" spans="1:9" ht="44.25" hidden="1" customHeight="1" x14ac:dyDescent="0.2">
      <c r="A1346" s="3">
        <v>1345</v>
      </c>
      <c r="B1346" s="3">
        <v>4180</v>
      </c>
      <c r="C1346" s="212" t="s">
        <v>2004</v>
      </c>
      <c r="D1346" s="211" t="s">
        <v>2137</v>
      </c>
      <c r="E1346" s="211">
        <v>30102003</v>
      </c>
      <c r="F1346" s="697">
        <v>15000</v>
      </c>
      <c r="G1346" s="211" t="s">
        <v>35</v>
      </c>
      <c r="H1346" s="72">
        <v>45200</v>
      </c>
      <c r="I1346" s="211">
        <v>314</v>
      </c>
    </row>
    <row r="1347" spans="1:9" ht="44.25" hidden="1" customHeight="1" x14ac:dyDescent="0.2">
      <c r="A1347" s="3">
        <v>1346</v>
      </c>
      <c r="B1347" s="3">
        <v>4180</v>
      </c>
      <c r="C1347" s="212" t="s">
        <v>2005</v>
      </c>
      <c r="D1347" s="211" t="s">
        <v>2137</v>
      </c>
      <c r="E1347" s="211">
        <v>30102012</v>
      </c>
      <c r="F1347" s="697">
        <v>40000</v>
      </c>
      <c r="G1347" s="211" t="s">
        <v>35</v>
      </c>
      <c r="H1347" s="72">
        <v>45200</v>
      </c>
      <c r="I1347" s="211">
        <v>314</v>
      </c>
    </row>
    <row r="1348" spans="1:9" ht="44.25" hidden="1" customHeight="1" x14ac:dyDescent="0.2">
      <c r="A1348" s="3">
        <v>1347</v>
      </c>
      <c r="B1348" s="3">
        <v>4180</v>
      </c>
      <c r="C1348" s="212" t="s">
        <v>1963</v>
      </c>
      <c r="D1348" s="211" t="s">
        <v>2137</v>
      </c>
      <c r="E1348" s="211">
        <v>46171501</v>
      </c>
      <c r="F1348" s="697">
        <v>200000</v>
      </c>
      <c r="G1348" s="211" t="s">
        <v>35</v>
      </c>
      <c r="H1348" s="72">
        <v>45200</v>
      </c>
      <c r="I1348" s="211">
        <v>314</v>
      </c>
    </row>
    <row r="1349" spans="1:9" ht="44.25" hidden="1" customHeight="1" x14ac:dyDescent="0.2">
      <c r="A1349" s="3">
        <v>1348</v>
      </c>
      <c r="B1349" s="3">
        <v>4180</v>
      </c>
      <c r="C1349" s="212" t="s">
        <v>2006</v>
      </c>
      <c r="D1349" s="211" t="s">
        <v>2137</v>
      </c>
      <c r="E1349" s="211">
        <v>32121618</v>
      </c>
      <c r="F1349" s="697">
        <v>50000</v>
      </c>
      <c r="G1349" s="211" t="s">
        <v>35</v>
      </c>
      <c r="H1349" s="72">
        <v>45200</v>
      </c>
      <c r="I1349" s="211">
        <v>314</v>
      </c>
    </row>
    <row r="1350" spans="1:9" ht="44.25" hidden="1" customHeight="1" x14ac:dyDescent="0.2">
      <c r="A1350" s="3">
        <v>1349</v>
      </c>
      <c r="B1350" s="3">
        <v>4180</v>
      </c>
      <c r="C1350" s="212" t="s">
        <v>2007</v>
      </c>
      <c r="D1350" s="211" t="s">
        <v>2137</v>
      </c>
      <c r="E1350" s="211">
        <v>31211904</v>
      </c>
      <c r="F1350" s="697">
        <v>75000</v>
      </c>
      <c r="G1350" s="211" t="s">
        <v>505</v>
      </c>
      <c r="H1350" s="72">
        <v>45200</v>
      </c>
      <c r="I1350" s="211">
        <v>324</v>
      </c>
    </row>
    <row r="1351" spans="1:9" ht="44.25" hidden="1" customHeight="1" x14ac:dyDescent="0.2">
      <c r="A1351" s="3">
        <v>1350</v>
      </c>
      <c r="B1351" s="3">
        <v>4180</v>
      </c>
      <c r="C1351" s="212" t="s">
        <v>2008</v>
      </c>
      <c r="D1351" s="211" t="s">
        <v>2137</v>
      </c>
      <c r="E1351" s="211">
        <v>31211906</v>
      </c>
      <c r="F1351" s="697">
        <v>75000</v>
      </c>
      <c r="G1351" s="211" t="s">
        <v>505</v>
      </c>
      <c r="H1351" s="72">
        <v>45200</v>
      </c>
      <c r="I1351" s="211">
        <v>324</v>
      </c>
    </row>
    <row r="1352" spans="1:9" ht="44.25" hidden="1" customHeight="1" x14ac:dyDescent="0.2">
      <c r="A1352" s="3">
        <v>1351</v>
      </c>
      <c r="B1352" s="3">
        <v>4180</v>
      </c>
      <c r="C1352" s="212" t="s">
        <v>2009</v>
      </c>
      <c r="D1352" s="211" t="s">
        <v>2137</v>
      </c>
      <c r="E1352" s="211">
        <v>31211917</v>
      </c>
      <c r="F1352" s="697">
        <v>75000</v>
      </c>
      <c r="G1352" s="211" t="s">
        <v>505</v>
      </c>
      <c r="H1352" s="72">
        <v>45200</v>
      </c>
      <c r="I1352" s="211">
        <v>324</v>
      </c>
    </row>
    <row r="1353" spans="1:9" ht="44.25" hidden="1" customHeight="1" x14ac:dyDescent="0.2">
      <c r="A1353" s="3">
        <v>1352</v>
      </c>
      <c r="B1353" s="3">
        <v>4180</v>
      </c>
      <c r="C1353" s="212" t="s">
        <v>2010</v>
      </c>
      <c r="D1353" s="211" t="s">
        <v>2137</v>
      </c>
      <c r="E1353" s="211">
        <v>31133711</v>
      </c>
      <c r="F1353" s="697">
        <v>75000</v>
      </c>
      <c r="G1353" s="211" t="s">
        <v>505</v>
      </c>
      <c r="H1353" s="72">
        <v>45200</v>
      </c>
      <c r="I1353" s="211">
        <v>324</v>
      </c>
    </row>
    <row r="1354" spans="1:9" ht="44.25" hidden="1" customHeight="1" x14ac:dyDescent="0.2">
      <c r="A1354" s="3">
        <v>1353</v>
      </c>
      <c r="B1354" s="3">
        <v>4180</v>
      </c>
      <c r="C1354" s="212" t="s">
        <v>2011</v>
      </c>
      <c r="D1354" s="211" t="s">
        <v>2137</v>
      </c>
      <c r="E1354" s="211">
        <v>40171517</v>
      </c>
      <c r="F1354" s="697">
        <v>75000</v>
      </c>
      <c r="G1354" s="211" t="s">
        <v>505</v>
      </c>
      <c r="H1354" s="72">
        <v>45200</v>
      </c>
      <c r="I1354" s="211">
        <v>324</v>
      </c>
    </row>
    <row r="1355" spans="1:9" ht="44.25" hidden="1" customHeight="1" x14ac:dyDescent="0.2">
      <c r="A1355" s="3">
        <v>1354</v>
      </c>
      <c r="B1355" s="3">
        <v>4180</v>
      </c>
      <c r="C1355" s="212" t="s">
        <v>2012</v>
      </c>
      <c r="D1355" s="211" t="s">
        <v>2137</v>
      </c>
      <c r="E1355" s="211">
        <v>27112838</v>
      </c>
      <c r="F1355" s="697">
        <v>75000</v>
      </c>
      <c r="G1355" s="211" t="s">
        <v>505</v>
      </c>
      <c r="H1355" s="72">
        <v>45200</v>
      </c>
      <c r="I1355" s="211">
        <v>324</v>
      </c>
    </row>
    <row r="1356" spans="1:9" ht="44.25" hidden="1" customHeight="1" x14ac:dyDescent="0.2">
      <c r="A1356" s="3">
        <v>1355</v>
      </c>
      <c r="B1356" s="3">
        <v>4180</v>
      </c>
      <c r="C1356" s="212" t="s">
        <v>2013</v>
      </c>
      <c r="D1356" s="211" t="s">
        <v>2137</v>
      </c>
      <c r="E1356" s="211">
        <v>31201509</v>
      </c>
      <c r="F1356" s="697">
        <v>75000</v>
      </c>
      <c r="G1356" s="211" t="s">
        <v>505</v>
      </c>
      <c r="H1356" s="72">
        <v>45200</v>
      </c>
      <c r="I1356" s="211">
        <v>324</v>
      </c>
    </row>
    <row r="1357" spans="1:9" ht="44.25" hidden="1" customHeight="1" x14ac:dyDescent="0.2">
      <c r="A1357" s="3">
        <v>1356</v>
      </c>
      <c r="B1357" s="3">
        <v>4180</v>
      </c>
      <c r="C1357" s="212" t="s">
        <v>2014</v>
      </c>
      <c r="D1357" s="211" t="s">
        <v>2137</v>
      </c>
      <c r="E1357" s="211">
        <v>31201514</v>
      </c>
      <c r="F1357" s="697">
        <v>75000</v>
      </c>
      <c r="G1357" s="211" t="s">
        <v>505</v>
      </c>
      <c r="H1357" s="72">
        <v>45200</v>
      </c>
      <c r="I1357" s="211">
        <v>324</v>
      </c>
    </row>
    <row r="1358" spans="1:9" ht="44.25" hidden="1" customHeight="1" x14ac:dyDescent="0.2">
      <c r="A1358" s="3">
        <v>1357</v>
      </c>
      <c r="B1358" s="3">
        <v>4180</v>
      </c>
      <c r="C1358" s="212" t="s">
        <v>1964</v>
      </c>
      <c r="D1358" s="211" t="s">
        <v>2137</v>
      </c>
      <c r="E1358" s="211">
        <v>26111701</v>
      </c>
      <c r="F1358" s="697">
        <v>950000</v>
      </c>
      <c r="G1358" s="211" t="s">
        <v>669</v>
      </c>
      <c r="H1358" s="72">
        <v>45200</v>
      </c>
      <c r="I1358" s="211">
        <v>344</v>
      </c>
    </row>
    <row r="1359" spans="1:9" ht="44.25" hidden="1" customHeight="1" x14ac:dyDescent="0.2">
      <c r="A1359" s="3">
        <v>1358</v>
      </c>
      <c r="B1359" s="3">
        <v>4180</v>
      </c>
      <c r="C1359" s="212" t="s">
        <v>1965</v>
      </c>
      <c r="D1359" s="211" t="s">
        <v>2137</v>
      </c>
      <c r="E1359" s="211">
        <v>26111701</v>
      </c>
      <c r="F1359" s="697">
        <v>950000</v>
      </c>
      <c r="G1359" s="211" t="s">
        <v>669</v>
      </c>
      <c r="H1359" s="72">
        <v>45200</v>
      </c>
      <c r="I1359" s="211">
        <v>344</v>
      </c>
    </row>
    <row r="1360" spans="1:9" ht="44.25" hidden="1" customHeight="1" x14ac:dyDescent="0.2">
      <c r="A1360" s="3">
        <v>1359</v>
      </c>
      <c r="B1360" s="3">
        <v>4180</v>
      </c>
      <c r="C1360" s="212" t="s">
        <v>1966</v>
      </c>
      <c r="D1360" s="211" t="s">
        <v>2137</v>
      </c>
      <c r="E1360" s="211">
        <v>261117</v>
      </c>
      <c r="F1360" s="697">
        <v>300000</v>
      </c>
      <c r="G1360" s="211" t="s">
        <v>693</v>
      </c>
      <c r="H1360" s="72">
        <v>45200</v>
      </c>
      <c r="I1360" s="211">
        <v>364</v>
      </c>
    </row>
    <row r="1361" spans="1:9" ht="44.25" hidden="1" customHeight="1" x14ac:dyDescent="0.2">
      <c r="A1361" s="3">
        <v>1360</v>
      </c>
      <c r="B1361" s="3">
        <v>4180</v>
      </c>
      <c r="C1361" s="212" t="s">
        <v>1967</v>
      </c>
      <c r="D1361" s="211" t="s">
        <v>2137</v>
      </c>
      <c r="E1361" s="211">
        <v>261117</v>
      </c>
      <c r="F1361" s="697">
        <v>300000</v>
      </c>
      <c r="G1361" s="211" t="s">
        <v>693</v>
      </c>
      <c r="H1361" s="72">
        <v>45200</v>
      </c>
      <c r="I1361" s="211">
        <v>364</v>
      </c>
    </row>
    <row r="1362" spans="1:9" ht="44.25" hidden="1" customHeight="1" x14ac:dyDescent="0.2">
      <c r="A1362" s="3">
        <v>1361</v>
      </c>
      <c r="B1362" s="3">
        <v>4180</v>
      </c>
      <c r="C1362" s="212" t="s">
        <v>2015</v>
      </c>
      <c r="D1362" s="211" t="s">
        <v>2137</v>
      </c>
      <c r="E1362" s="211" t="s">
        <v>2139</v>
      </c>
      <c r="F1362" s="697">
        <v>200000</v>
      </c>
      <c r="G1362" s="211" t="s">
        <v>693</v>
      </c>
      <c r="H1362" s="72">
        <v>45200</v>
      </c>
      <c r="I1362" s="211">
        <v>364</v>
      </c>
    </row>
    <row r="1363" spans="1:9" ht="44.25" hidden="1" customHeight="1" x14ac:dyDescent="0.2">
      <c r="A1363" s="3">
        <v>1362</v>
      </c>
      <c r="B1363" s="3">
        <v>4180</v>
      </c>
      <c r="C1363" s="212" t="s">
        <v>2016</v>
      </c>
      <c r="D1363" s="211" t="s">
        <v>2137</v>
      </c>
      <c r="E1363" s="211" t="s">
        <v>2139</v>
      </c>
      <c r="F1363" s="697">
        <v>200000</v>
      </c>
      <c r="G1363" s="211" t="s">
        <v>693</v>
      </c>
      <c r="H1363" s="72">
        <v>45200</v>
      </c>
      <c r="I1363" s="211">
        <v>364</v>
      </c>
    </row>
    <row r="1364" spans="1:9" ht="44.25" hidden="1" customHeight="1" x14ac:dyDescent="0.2">
      <c r="A1364" s="3">
        <v>1363</v>
      </c>
      <c r="B1364" s="3">
        <v>4180</v>
      </c>
      <c r="C1364" s="212" t="s">
        <v>2017</v>
      </c>
      <c r="D1364" s="211" t="s">
        <v>2137</v>
      </c>
      <c r="E1364" s="211">
        <v>44102412</v>
      </c>
      <c r="F1364" s="697">
        <v>500000</v>
      </c>
      <c r="G1364" s="211" t="s">
        <v>693</v>
      </c>
      <c r="H1364" s="72">
        <v>45200</v>
      </c>
      <c r="I1364" s="211">
        <v>364</v>
      </c>
    </row>
    <row r="1365" spans="1:9" ht="44.25" hidden="1" customHeight="1" x14ac:dyDescent="0.2">
      <c r="A1365" s="3">
        <v>1364</v>
      </c>
      <c r="B1365" s="3">
        <v>4180</v>
      </c>
      <c r="C1365" s="212" t="s">
        <v>2018</v>
      </c>
      <c r="D1365" s="211" t="s">
        <v>2137</v>
      </c>
      <c r="E1365" s="211">
        <v>43191606</v>
      </c>
      <c r="F1365" s="697">
        <v>300000</v>
      </c>
      <c r="G1365" s="211" t="s">
        <v>693</v>
      </c>
      <c r="H1365" s="72">
        <v>45200</v>
      </c>
      <c r="I1365" s="211">
        <v>364</v>
      </c>
    </row>
    <row r="1366" spans="1:9" ht="44.25" hidden="1" customHeight="1" x14ac:dyDescent="0.2">
      <c r="A1366" s="3">
        <v>1365</v>
      </c>
      <c r="B1366" s="3">
        <v>4180</v>
      </c>
      <c r="C1366" s="212" t="s">
        <v>2019</v>
      </c>
      <c r="D1366" s="211" t="s">
        <v>2137</v>
      </c>
      <c r="E1366" s="211">
        <v>47121702</v>
      </c>
      <c r="F1366" s="697">
        <v>200000</v>
      </c>
      <c r="G1366" s="211" t="s">
        <v>693</v>
      </c>
      <c r="H1366" s="72">
        <v>45200</v>
      </c>
      <c r="I1366" s="211">
        <v>364</v>
      </c>
    </row>
    <row r="1367" spans="1:9" ht="44.25" hidden="1" customHeight="1" x14ac:dyDescent="0.2">
      <c r="A1367" s="3">
        <v>1366</v>
      </c>
      <c r="B1367" s="3">
        <v>4180</v>
      </c>
      <c r="C1367" s="212" t="s">
        <v>1969</v>
      </c>
      <c r="D1367" s="211" t="s">
        <v>2137</v>
      </c>
      <c r="E1367" s="211">
        <v>24111503</v>
      </c>
      <c r="F1367" s="697">
        <v>100000</v>
      </c>
      <c r="G1367" s="211" t="s">
        <v>693</v>
      </c>
      <c r="H1367" s="72">
        <v>45200</v>
      </c>
      <c r="I1367" s="211">
        <v>364</v>
      </c>
    </row>
    <row r="1368" spans="1:9" ht="44.25" hidden="1" customHeight="1" x14ac:dyDescent="0.2">
      <c r="A1368" s="3">
        <v>1367</v>
      </c>
      <c r="B1368" s="3">
        <v>4180</v>
      </c>
      <c r="C1368" s="212" t="s">
        <v>2020</v>
      </c>
      <c r="D1368" s="211" t="s">
        <v>2137</v>
      </c>
      <c r="E1368" s="211">
        <v>41111717</v>
      </c>
      <c r="F1368" s="697">
        <v>600000</v>
      </c>
      <c r="G1368" s="211" t="s">
        <v>693</v>
      </c>
      <c r="H1368" s="72">
        <v>45200</v>
      </c>
      <c r="I1368" s="211">
        <v>364</v>
      </c>
    </row>
    <row r="1369" spans="1:9" ht="44.25" hidden="1" customHeight="1" x14ac:dyDescent="0.2">
      <c r="A1369" s="3">
        <v>1368</v>
      </c>
      <c r="B1369" s="3">
        <v>4180</v>
      </c>
      <c r="C1369" s="212" t="s">
        <v>2021</v>
      </c>
      <c r="D1369" s="211" t="s">
        <v>2137</v>
      </c>
      <c r="E1369" s="211">
        <v>44111605</v>
      </c>
      <c r="F1369" s="697">
        <v>500000</v>
      </c>
      <c r="G1369" s="211" t="s">
        <v>693</v>
      </c>
      <c r="H1369" s="72">
        <v>45200</v>
      </c>
      <c r="I1369" s="211">
        <v>364</v>
      </c>
    </row>
    <row r="1370" spans="1:9" ht="44.25" hidden="1" customHeight="1" x14ac:dyDescent="0.2">
      <c r="A1370" s="3">
        <v>1369</v>
      </c>
      <c r="B1370" s="3">
        <v>4180</v>
      </c>
      <c r="C1370" s="212" t="s">
        <v>2022</v>
      </c>
      <c r="D1370" s="211" t="s">
        <v>2137</v>
      </c>
      <c r="E1370" s="211">
        <v>14111545</v>
      </c>
      <c r="F1370" s="697">
        <v>200000</v>
      </c>
      <c r="G1370" s="211" t="s">
        <v>693</v>
      </c>
      <c r="H1370" s="72">
        <v>45200</v>
      </c>
      <c r="I1370" s="211">
        <v>364</v>
      </c>
    </row>
    <row r="1371" spans="1:9" ht="44.25" hidden="1" customHeight="1" x14ac:dyDescent="0.2">
      <c r="A1371" s="3">
        <v>1370</v>
      </c>
      <c r="B1371" s="3">
        <v>4180</v>
      </c>
      <c r="C1371" s="212" t="s">
        <v>2023</v>
      </c>
      <c r="D1371" s="211" t="s">
        <v>2137</v>
      </c>
      <c r="E1371" s="211">
        <v>44111911</v>
      </c>
      <c r="F1371" s="697">
        <v>200000</v>
      </c>
      <c r="G1371" s="211" t="s">
        <v>693</v>
      </c>
      <c r="H1371" s="72">
        <v>45200</v>
      </c>
      <c r="I1371" s="211">
        <v>364</v>
      </c>
    </row>
    <row r="1372" spans="1:9" ht="44.25" hidden="1" customHeight="1" x14ac:dyDescent="0.2">
      <c r="A1372" s="3">
        <v>1371</v>
      </c>
      <c r="B1372" s="3">
        <v>4180</v>
      </c>
      <c r="C1372" s="212" t="s">
        <v>2024</v>
      </c>
      <c r="D1372" s="211" t="s">
        <v>2137</v>
      </c>
      <c r="E1372" s="211">
        <v>60121602</v>
      </c>
      <c r="F1372" s="697">
        <v>400000</v>
      </c>
      <c r="G1372" s="211" t="s">
        <v>693</v>
      </c>
      <c r="H1372" s="72">
        <v>45200</v>
      </c>
      <c r="I1372" s="211">
        <v>364</v>
      </c>
    </row>
    <row r="1373" spans="1:9" ht="44.25" hidden="1" customHeight="1" x14ac:dyDescent="0.2">
      <c r="A1373" s="3">
        <v>1372</v>
      </c>
      <c r="B1373" s="3">
        <v>4180</v>
      </c>
      <c r="C1373" s="212" t="s">
        <v>1970</v>
      </c>
      <c r="D1373" s="211" t="s">
        <v>2137</v>
      </c>
      <c r="E1373" s="211">
        <v>46181505</v>
      </c>
      <c r="F1373" s="697">
        <v>250000</v>
      </c>
      <c r="G1373" s="211" t="s">
        <v>693</v>
      </c>
      <c r="H1373" s="72">
        <v>45200</v>
      </c>
      <c r="I1373" s="211">
        <v>365</v>
      </c>
    </row>
    <row r="1374" spans="1:9" ht="44.25" hidden="1" customHeight="1" x14ac:dyDescent="0.2">
      <c r="A1374" s="3">
        <v>1373</v>
      </c>
      <c r="B1374" s="3">
        <v>4180</v>
      </c>
      <c r="C1374" s="212" t="s">
        <v>1971</v>
      </c>
      <c r="D1374" s="211" t="s">
        <v>2137</v>
      </c>
      <c r="E1374" s="211">
        <v>46181514</v>
      </c>
      <c r="F1374" s="697">
        <v>250000</v>
      </c>
      <c r="G1374" s="211" t="s">
        <v>693</v>
      </c>
      <c r="H1374" s="72">
        <v>45200</v>
      </c>
      <c r="I1374" s="211">
        <v>365</v>
      </c>
    </row>
    <row r="1375" spans="1:9" ht="44.25" hidden="1" customHeight="1" x14ac:dyDescent="0.2">
      <c r="A1375" s="3">
        <v>1374</v>
      </c>
      <c r="B1375" s="3">
        <v>4180</v>
      </c>
      <c r="C1375" s="212" t="s">
        <v>1972</v>
      </c>
      <c r="D1375" s="211" t="s">
        <v>2137</v>
      </c>
      <c r="E1375" s="211">
        <v>46181504</v>
      </c>
      <c r="F1375" s="697">
        <v>250000</v>
      </c>
      <c r="G1375" s="211" t="s">
        <v>693</v>
      </c>
      <c r="H1375" s="72">
        <v>45200</v>
      </c>
      <c r="I1375" s="211">
        <v>365</v>
      </c>
    </row>
    <row r="1376" spans="1:9" ht="44.25" hidden="1" customHeight="1" x14ac:dyDescent="0.2">
      <c r="A1376" s="3">
        <v>1375</v>
      </c>
      <c r="B1376" s="3">
        <v>4180</v>
      </c>
      <c r="C1376" s="212" t="s">
        <v>2025</v>
      </c>
      <c r="D1376" s="211" t="s">
        <v>2137</v>
      </c>
      <c r="E1376" s="211">
        <v>46182205</v>
      </c>
      <c r="F1376" s="697">
        <v>250000</v>
      </c>
      <c r="G1376" s="211" t="s">
        <v>693</v>
      </c>
      <c r="H1376" s="72">
        <v>45200</v>
      </c>
      <c r="I1376" s="211">
        <v>365</v>
      </c>
    </row>
    <row r="1377" spans="1:9" ht="44.25" hidden="1" customHeight="1" x14ac:dyDescent="0.2">
      <c r="A1377" s="3">
        <v>1376</v>
      </c>
      <c r="B1377" s="3">
        <v>4180</v>
      </c>
      <c r="C1377" s="212" t="s">
        <v>37</v>
      </c>
      <c r="D1377" s="211" t="s">
        <v>2137</v>
      </c>
      <c r="E1377" s="211">
        <v>502017</v>
      </c>
      <c r="F1377" s="697">
        <v>900000</v>
      </c>
      <c r="G1377" s="211" t="s">
        <v>720</v>
      </c>
      <c r="H1377" s="72">
        <v>45200</v>
      </c>
      <c r="I1377" s="211">
        <v>374</v>
      </c>
    </row>
    <row r="1378" spans="1:9" ht="44.25" hidden="1" customHeight="1" x14ac:dyDescent="0.2">
      <c r="A1378" s="3">
        <v>1377</v>
      </c>
      <c r="B1378" s="3">
        <v>4180</v>
      </c>
      <c r="C1378" s="212" t="s">
        <v>42</v>
      </c>
      <c r="D1378" s="211" t="s">
        <v>2137</v>
      </c>
      <c r="E1378" s="211">
        <v>501615</v>
      </c>
      <c r="F1378" s="697">
        <v>800000</v>
      </c>
      <c r="G1378" s="211" t="s">
        <v>720</v>
      </c>
      <c r="H1378" s="72">
        <v>45200</v>
      </c>
      <c r="I1378" s="211">
        <v>374</v>
      </c>
    </row>
    <row r="1379" spans="1:9" ht="44.25" hidden="1" customHeight="1" x14ac:dyDescent="0.2">
      <c r="A1379" s="3">
        <v>1378</v>
      </c>
      <c r="B1379" s="3">
        <v>4180</v>
      </c>
      <c r="C1379" s="212" t="s">
        <v>1974</v>
      </c>
      <c r="D1379" s="211" t="s">
        <v>2137</v>
      </c>
      <c r="E1379" s="211">
        <v>5020</v>
      </c>
      <c r="F1379" s="697">
        <v>200000</v>
      </c>
      <c r="G1379" s="211" t="s">
        <v>720</v>
      </c>
      <c r="H1379" s="72">
        <v>45200</v>
      </c>
      <c r="I1379" s="211">
        <v>374</v>
      </c>
    </row>
    <row r="1380" spans="1:9" ht="44.25" hidden="1" customHeight="1" x14ac:dyDescent="0.2">
      <c r="A1380" s="3">
        <v>1379</v>
      </c>
      <c r="B1380" s="3">
        <v>4180</v>
      </c>
      <c r="C1380" s="212" t="s">
        <v>2026</v>
      </c>
      <c r="D1380" s="211" t="s">
        <v>2142</v>
      </c>
      <c r="E1380" s="3" t="s">
        <v>2143</v>
      </c>
      <c r="F1380" s="578">
        <v>170000</v>
      </c>
      <c r="G1380" s="211" t="s">
        <v>2144</v>
      </c>
      <c r="H1380" s="72">
        <v>45200</v>
      </c>
      <c r="I1380" s="211">
        <v>184</v>
      </c>
    </row>
    <row r="1381" spans="1:9" ht="44.25" hidden="1" customHeight="1" x14ac:dyDescent="0.2">
      <c r="A1381" s="3">
        <v>1380</v>
      </c>
      <c r="B1381" s="3">
        <v>4006</v>
      </c>
      <c r="C1381" s="212" t="s">
        <v>2027</v>
      </c>
      <c r="D1381" s="211" t="s">
        <v>2145</v>
      </c>
      <c r="E1381" s="3">
        <v>81112501</v>
      </c>
      <c r="F1381" s="578">
        <v>640000</v>
      </c>
      <c r="G1381" s="211" t="s">
        <v>2146</v>
      </c>
      <c r="H1381" s="72">
        <v>45200</v>
      </c>
      <c r="I1381" s="211">
        <v>353</v>
      </c>
    </row>
    <row r="1382" spans="1:9" ht="44.25" hidden="1" customHeight="1" x14ac:dyDescent="0.2">
      <c r="A1382" s="3">
        <v>1381</v>
      </c>
      <c r="B1382" s="3">
        <v>4006</v>
      </c>
      <c r="C1382" s="212" t="s">
        <v>2028</v>
      </c>
      <c r="D1382" s="211" t="s">
        <v>2145</v>
      </c>
      <c r="E1382" s="3">
        <v>501619</v>
      </c>
      <c r="F1382" s="578">
        <v>70000</v>
      </c>
      <c r="G1382" s="211" t="s">
        <v>1782</v>
      </c>
      <c r="H1382" s="72">
        <v>45200</v>
      </c>
      <c r="I1382" s="211">
        <v>374</v>
      </c>
    </row>
    <row r="1383" spans="1:9" ht="44.25" hidden="1" customHeight="1" x14ac:dyDescent="0.2">
      <c r="A1383" s="3">
        <v>1382</v>
      </c>
      <c r="B1383" s="3">
        <v>4050</v>
      </c>
      <c r="C1383" s="212" t="s">
        <v>2030</v>
      </c>
      <c r="D1383" s="3" t="s">
        <v>2132</v>
      </c>
      <c r="E1383" s="3" t="s">
        <v>2148</v>
      </c>
      <c r="F1383" s="578">
        <v>10815000</v>
      </c>
      <c r="G1383" s="211" t="s">
        <v>2149</v>
      </c>
      <c r="H1383" s="72">
        <v>45200</v>
      </c>
      <c r="I1383" s="211">
        <v>184</v>
      </c>
    </row>
    <row r="1384" spans="1:9" ht="44.25" hidden="1" customHeight="1" x14ac:dyDescent="0.2">
      <c r="A1384" s="3">
        <v>1383</v>
      </c>
      <c r="B1384" s="3">
        <v>4050</v>
      </c>
      <c r="C1384" s="212" t="s">
        <v>2031</v>
      </c>
      <c r="D1384" s="3" t="s">
        <v>2132</v>
      </c>
      <c r="E1384" s="211">
        <v>7818703</v>
      </c>
      <c r="F1384" s="578">
        <v>12778096</v>
      </c>
      <c r="G1384" s="211" t="s">
        <v>73</v>
      </c>
      <c r="H1384" s="72">
        <v>45200</v>
      </c>
      <c r="I1384" s="211">
        <v>250</v>
      </c>
    </row>
    <row r="1385" spans="1:9" ht="44.25" hidden="1" customHeight="1" x14ac:dyDescent="0.2">
      <c r="A1385" s="3">
        <v>1384</v>
      </c>
      <c r="B1385" s="3" t="s">
        <v>1946</v>
      </c>
      <c r="C1385" s="212" t="s">
        <v>2035</v>
      </c>
      <c r="D1385" s="211" t="s">
        <v>2145</v>
      </c>
      <c r="E1385" s="3" t="s">
        <v>2154</v>
      </c>
      <c r="F1385" s="578">
        <v>10000</v>
      </c>
      <c r="G1385" s="211" t="s">
        <v>1156</v>
      </c>
      <c r="H1385" s="72">
        <v>45200</v>
      </c>
      <c r="I1385" s="3" t="s">
        <v>2155</v>
      </c>
    </row>
    <row r="1386" spans="1:9" ht="44.25" hidden="1" customHeight="1" x14ac:dyDescent="0.2">
      <c r="A1386" s="3">
        <v>1385</v>
      </c>
      <c r="B1386" s="3" t="s">
        <v>1946</v>
      </c>
      <c r="C1386" s="212" t="s">
        <v>2036</v>
      </c>
      <c r="D1386" s="211" t="s">
        <v>2145</v>
      </c>
      <c r="E1386" s="3"/>
      <c r="F1386" s="578">
        <v>2000000</v>
      </c>
      <c r="G1386" s="211" t="s">
        <v>2156</v>
      </c>
      <c r="H1386" s="72">
        <v>45200</v>
      </c>
      <c r="I1386" s="3" t="s">
        <v>2157</v>
      </c>
    </row>
    <row r="1387" spans="1:9" ht="44.25" hidden="1" customHeight="1" x14ac:dyDescent="0.2">
      <c r="A1387" s="3">
        <v>1386</v>
      </c>
      <c r="B1387" s="3" t="s">
        <v>1946</v>
      </c>
      <c r="C1387" s="212" t="s">
        <v>2037</v>
      </c>
      <c r="D1387" s="211" t="s">
        <v>2145</v>
      </c>
      <c r="E1387" s="3" t="s">
        <v>2154</v>
      </c>
      <c r="F1387" s="578">
        <v>407000</v>
      </c>
      <c r="G1387" s="211" t="s">
        <v>1514</v>
      </c>
      <c r="H1387" s="72">
        <v>45200</v>
      </c>
      <c r="I1387" s="3" t="s">
        <v>2158</v>
      </c>
    </row>
    <row r="1388" spans="1:9" ht="44.25" hidden="1" customHeight="1" x14ac:dyDescent="0.2">
      <c r="A1388" s="3">
        <v>1387</v>
      </c>
      <c r="B1388" s="3" t="s">
        <v>1946</v>
      </c>
      <c r="C1388" s="212" t="s">
        <v>2038</v>
      </c>
      <c r="D1388" s="211" t="s">
        <v>2145</v>
      </c>
      <c r="E1388" s="211">
        <v>502017</v>
      </c>
      <c r="F1388" s="578">
        <v>100000</v>
      </c>
      <c r="G1388" s="211" t="s">
        <v>2135</v>
      </c>
      <c r="H1388" s="72">
        <v>45200</v>
      </c>
      <c r="I1388" s="3" t="s">
        <v>2159</v>
      </c>
    </row>
    <row r="1389" spans="1:9" ht="44.25" hidden="1" customHeight="1" x14ac:dyDescent="0.2">
      <c r="A1389" s="3">
        <v>1388</v>
      </c>
      <c r="B1389" s="3" t="s">
        <v>1946</v>
      </c>
      <c r="C1389" s="212" t="s">
        <v>2039</v>
      </c>
      <c r="D1389" s="211" t="s">
        <v>2145</v>
      </c>
      <c r="E1389" s="211">
        <v>501615</v>
      </c>
      <c r="F1389" s="697">
        <v>100000</v>
      </c>
      <c r="G1389" s="211" t="s">
        <v>2135</v>
      </c>
      <c r="H1389" s="72">
        <v>45200</v>
      </c>
      <c r="I1389" s="3" t="s">
        <v>2159</v>
      </c>
    </row>
    <row r="1390" spans="1:9" ht="44.25" hidden="1" customHeight="1" x14ac:dyDescent="0.2">
      <c r="A1390" s="3">
        <v>1389</v>
      </c>
      <c r="B1390" s="3">
        <v>4160</v>
      </c>
      <c r="C1390" s="212" t="s">
        <v>1951</v>
      </c>
      <c r="D1390" s="211" t="s">
        <v>2137</v>
      </c>
      <c r="E1390" s="211">
        <v>72154037</v>
      </c>
      <c r="F1390" s="697">
        <v>140000</v>
      </c>
      <c r="G1390" s="211" t="s">
        <v>295</v>
      </c>
      <c r="H1390" s="72">
        <v>45200</v>
      </c>
      <c r="I1390" s="211">
        <v>250</v>
      </c>
    </row>
    <row r="1391" spans="1:9" ht="44.25" hidden="1" customHeight="1" x14ac:dyDescent="0.2">
      <c r="A1391" s="3">
        <v>1390</v>
      </c>
      <c r="B1391" s="3">
        <v>4160</v>
      </c>
      <c r="C1391" s="212" t="s">
        <v>1959</v>
      </c>
      <c r="D1391" s="211" t="s">
        <v>2137</v>
      </c>
      <c r="E1391" s="211">
        <v>14111703</v>
      </c>
      <c r="F1391" s="697">
        <v>1800000</v>
      </c>
      <c r="G1391" s="211" t="s">
        <v>773</v>
      </c>
      <c r="H1391" s="72">
        <v>45200</v>
      </c>
      <c r="I1391" s="211">
        <v>289</v>
      </c>
    </row>
    <row r="1392" spans="1:9" ht="44.25" hidden="1" customHeight="1" x14ac:dyDescent="0.2">
      <c r="A1392" s="3">
        <v>1391</v>
      </c>
      <c r="B1392" s="3">
        <v>4160</v>
      </c>
      <c r="C1392" s="212" t="s">
        <v>1962</v>
      </c>
      <c r="D1392" s="211" t="s">
        <v>2137</v>
      </c>
      <c r="E1392" s="211">
        <v>201216</v>
      </c>
      <c r="F1392" s="697">
        <v>18500</v>
      </c>
      <c r="G1392" s="211" t="s">
        <v>35</v>
      </c>
      <c r="H1392" s="72">
        <v>45200</v>
      </c>
      <c r="I1392" s="211">
        <v>314</v>
      </c>
    </row>
    <row r="1393" spans="1:9" ht="44.25" hidden="1" customHeight="1" x14ac:dyDescent="0.2">
      <c r="A1393" s="3">
        <v>1392</v>
      </c>
      <c r="B1393" s="3">
        <v>4160</v>
      </c>
      <c r="C1393" s="212" t="s">
        <v>1964</v>
      </c>
      <c r="D1393" s="211" t="s">
        <v>2137</v>
      </c>
      <c r="E1393" s="211">
        <v>26111701</v>
      </c>
      <c r="F1393" s="697">
        <v>100000</v>
      </c>
      <c r="G1393" s="211" t="s">
        <v>669</v>
      </c>
      <c r="H1393" s="72">
        <v>45200</v>
      </c>
      <c r="I1393" s="211">
        <v>344</v>
      </c>
    </row>
    <row r="1394" spans="1:9" ht="44.25" hidden="1" customHeight="1" x14ac:dyDescent="0.2">
      <c r="A1394" s="3">
        <v>1393</v>
      </c>
      <c r="B1394" s="3">
        <v>4160</v>
      </c>
      <c r="C1394" s="212" t="s">
        <v>1965</v>
      </c>
      <c r="D1394" s="211" t="s">
        <v>2137</v>
      </c>
      <c r="E1394" s="211">
        <v>26111701</v>
      </c>
      <c r="F1394" s="697">
        <v>146000</v>
      </c>
      <c r="G1394" s="211" t="s">
        <v>669</v>
      </c>
      <c r="H1394" s="72">
        <v>45200</v>
      </c>
      <c r="I1394" s="211">
        <v>344</v>
      </c>
    </row>
    <row r="1395" spans="1:9" ht="44.25" hidden="1" customHeight="1" x14ac:dyDescent="0.2">
      <c r="A1395" s="3">
        <v>1394</v>
      </c>
      <c r="B1395" s="3">
        <v>4160</v>
      </c>
      <c r="C1395" s="212" t="s">
        <v>2041</v>
      </c>
      <c r="D1395" s="211" t="s">
        <v>2137</v>
      </c>
      <c r="E1395" s="211" t="s">
        <v>2161</v>
      </c>
      <c r="F1395" s="697">
        <v>1000000</v>
      </c>
      <c r="G1395" s="211" t="s">
        <v>669</v>
      </c>
      <c r="H1395" s="72">
        <v>45200</v>
      </c>
      <c r="I1395" s="211">
        <v>344</v>
      </c>
    </row>
    <row r="1396" spans="1:9" ht="44.25" hidden="1" customHeight="1" x14ac:dyDescent="0.2">
      <c r="A1396" s="3">
        <v>1395</v>
      </c>
      <c r="B1396" s="3">
        <v>4160</v>
      </c>
      <c r="C1396" s="212" t="s">
        <v>1966</v>
      </c>
      <c r="D1396" s="211" t="s">
        <v>2137</v>
      </c>
      <c r="E1396" s="211">
        <v>261117</v>
      </c>
      <c r="F1396" s="697">
        <v>15000</v>
      </c>
      <c r="G1396" s="211" t="s">
        <v>693</v>
      </c>
      <c r="H1396" s="72">
        <v>45200</v>
      </c>
      <c r="I1396" s="211">
        <v>364</v>
      </c>
    </row>
    <row r="1397" spans="1:9" ht="44.25" hidden="1" customHeight="1" x14ac:dyDescent="0.2">
      <c r="A1397" s="3">
        <v>1396</v>
      </c>
      <c r="B1397" s="3">
        <v>4160</v>
      </c>
      <c r="C1397" s="212" t="s">
        <v>1967</v>
      </c>
      <c r="D1397" s="211" t="s">
        <v>2137</v>
      </c>
      <c r="E1397" s="211">
        <v>261117</v>
      </c>
      <c r="F1397" s="697">
        <v>20000</v>
      </c>
      <c r="G1397" s="211" t="s">
        <v>693</v>
      </c>
      <c r="H1397" s="72">
        <v>45200</v>
      </c>
      <c r="I1397" s="211">
        <v>364</v>
      </c>
    </row>
    <row r="1398" spans="1:9" ht="44.25" hidden="1" customHeight="1" x14ac:dyDescent="0.2">
      <c r="A1398" s="3">
        <v>1397</v>
      </c>
      <c r="B1398" s="3">
        <v>4160</v>
      </c>
      <c r="C1398" s="212" t="s">
        <v>2042</v>
      </c>
      <c r="D1398" s="211" t="s">
        <v>2162</v>
      </c>
      <c r="E1398" s="211" t="s">
        <v>2139</v>
      </c>
      <c r="F1398" s="697">
        <v>15200</v>
      </c>
      <c r="G1398" s="211" t="s">
        <v>76</v>
      </c>
      <c r="H1398" s="72">
        <v>45200</v>
      </c>
      <c r="I1398" s="211">
        <v>364</v>
      </c>
    </row>
    <row r="1399" spans="1:9" ht="44.25" hidden="1" customHeight="1" x14ac:dyDescent="0.2">
      <c r="A1399" s="3">
        <v>1398</v>
      </c>
      <c r="B1399" s="3">
        <v>4160</v>
      </c>
      <c r="C1399" s="212" t="s">
        <v>2015</v>
      </c>
      <c r="D1399" s="211" t="s">
        <v>2137</v>
      </c>
      <c r="E1399" s="211" t="s">
        <v>2139</v>
      </c>
      <c r="F1399" s="697">
        <v>10000</v>
      </c>
      <c r="G1399" s="211" t="s">
        <v>693</v>
      </c>
      <c r="H1399" s="72">
        <v>45200</v>
      </c>
      <c r="I1399" s="211">
        <v>364</v>
      </c>
    </row>
    <row r="1400" spans="1:9" ht="44.25" hidden="1" customHeight="1" x14ac:dyDescent="0.2">
      <c r="A1400" s="3">
        <v>1399</v>
      </c>
      <c r="B1400" s="3">
        <v>4160</v>
      </c>
      <c r="C1400" s="212" t="s">
        <v>2016</v>
      </c>
      <c r="D1400" s="211" t="s">
        <v>2137</v>
      </c>
      <c r="E1400" s="211" t="s">
        <v>2139</v>
      </c>
      <c r="F1400" s="697">
        <v>10000</v>
      </c>
      <c r="G1400" s="211" t="s">
        <v>693</v>
      </c>
      <c r="H1400" s="72">
        <v>45200</v>
      </c>
      <c r="I1400" s="211">
        <v>364</v>
      </c>
    </row>
    <row r="1401" spans="1:9" ht="44.25" hidden="1" customHeight="1" x14ac:dyDescent="0.2">
      <c r="A1401" s="3">
        <v>1400</v>
      </c>
      <c r="B1401" s="3">
        <v>4160</v>
      </c>
      <c r="C1401" s="212" t="s">
        <v>2017</v>
      </c>
      <c r="D1401" s="211" t="s">
        <v>2137</v>
      </c>
      <c r="E1401" s="211">
        <v>44102412</v>
      </c>
      <c r="F1401" s="697">
        <v>1540000</v>
      </c>
      <c r="G1401" s="211" t="s">
        <v>693</v>
      </c>
      <c r="H1401" s="72">
        <v>45200</v>
      </c>
      <c r="I1401" s="211">
        <v>364</v>
      </c>
    </row>
    <row r="1402" spans="1:9" ht="44.25" hidden="1" customHeight="1" x14ac:dyDescent="0.2">
      <c r="A1402" s="3">
        <v>1401</v>
      </c>
      <c r="B1402" s="3">
        <v>4160</v>
      </c>
      <c r="C1402" s="212" t="s">
        <v>2018</v>
      </c>
      <c r="D1402" s="211" t="s">
        <v>2137</v>
      </c>
      <c r="E1402" s="211">
        <v>43191606</v>
      </c>
      <c r="F1402" s="697">
        <v>20000</v>
      </c>
      <c r="G1402" s="211" t="s">
        <v>693</v>
      </c>
      <c r="H1402" s="72">
        <v>45200</v>
      </c>
      <c r="I1402" s="211">
        <v>364</v>
      </c>
    </row>
    <row r="1403" spans="1:9" ht="44.25" hidden="1" customHeight="1" x14ac:dyDescent="0.2">
      <c r="A1403" s="3">
        <v>1402</v>
      </c>
      <c r="B1403" s="3">
        <v>4160</v>
      </c>
      <c r="C1403" s="212" t="s">
        <v>2019</v>
      </c>
      <c r="D1403" s="211" t="s">
        <v>2137</v>
      </c>
      <c r="E1403" s="211">
        <v>47121702</v>
      </c>
      <c r="F1403" s="697">
        <v>25000</v>
      </c>
      <c r="G1403" s="211" t="s">
        <v>693</v>
      </c>
      <c r="H1403" s="72">
        <v>45200</v>
      </c>
      <c r="I1403" s="211">
        <v>364</v>
      </c>
    </row>
    <row r="1404" spans="1:9" ht="44.25" hidden="1" customHeight="1" x14ac:dyDescent="0.2">
      <c r="A1404" s="3">
        <v>1403</v>
      </c>
      <c r="B1404" s="3">
        <v>4160</v>
      </c>
      <c r="C1404" s="212" t="s">
        <v>2020</v>
      </c>
      <c r="D1404" s="211" t="s">
        <v>2137</v>
      </c>
      <c r="E1404" s="211">
        <v>41111717</v>
      </c>
      <c r="F1404" s="697">
        <v>45000</v>
      </c>
      <c r="G1404" s="211" t="s">
        <v>693</v>
      </c>
      <c r="H1404" s="72">
        <v>45200</v>
      </c>
      <c r="I1404" s="211">
        <v>364</v>
      </c>
    </row>
    <row r="1405" spans="1:9" ht="44.25" hidden="1" customHeight="1" x14ac:dyDescent="0.2">
      <c r="A1405" s="3">
        <v>1404</v>
      </c>
      <c r="B1405" s="3">
        <v>4160</v>
      </c>
      <c r="C1405" s="212" t="s">
        <v>2021</v>
      </c>
      <c r="D1405" s="211" t="s">
        <v>2137</v>
      </c>
      <c r="E1405" s="211">
        <v>44111605</v>
      </c>
      <c r="F1405" s="697">
        <v>35000</v>
      </c>
      <c r="G1405" s="211" t="s">
        <v>693</v>
      </c>
      <c r="H1405" s="72">
        <v>45200</v>
      </c>
      <c r="I1405" s="211">
        <v>364</v>
      </c>
    </row>
    <row r="1406" spans="1:9" ht="44.25" hidden="1" customHeight="1" x14ac:dyDescent="0.2">
      <c r="A1406" s="3">
        <v>1405</v>
      </c>
      <c r="B1406" s="3">
        <v>4160</v>
      </c>
      <c r="C1406" s="212" t="s">
        <v>2022</v>
      </c>
      <c r="D1406" s="211" t="s">
        <v>2137</v>
      </c>
      <c r="E1406" s="211">
        <v>14111545</v>
      </c>
      <c r="F1406" s="697">
        <v>25000</v>
      </c>
      <c r="G1406" s="211" t="s">
        <v>693</v>
      </c>
      <c r="H1406" s="72">
        <v>45200</v>
      </c>
      <c r="I1406" s="211">
        <v>364</v>
      </c>
    </row>
    <row r="1407" spans="1:9" ht="44.25" hidden="1" customHeight="1" x14ac:dyDescent="0.2">
      <c r="A1407" s="3">
        <v>1406</v>
      </c>
      <c r="B1407" s="3">
        <v>4160</v>
      </c>
      <c r="C1407" s="212" t="s">
        <v>2023</v>
      </c>
      <c r="D1407" s="211" t="s">
        <v>2137</v>
      </c>
      <c r="E1407" s="211">
        <v>44111911</v>
      </c>
      <c r="F1407" s="697">
        <v>75000</v>
      </c>
      <c r="G1407" s="211" t="s">
        <v>693</v>
      </c>
      <c r="H1407" s="72">
        <v>45200</v>
      </c>
      <c r="I1407" s="211">
        <v>364</v>
      </c>
    </row>
    <row r="1408" spans="1:9" ht="44.25" hidden="1" customHeight="1" x14ac:dyDescent="0.2">
      <c r="A1408" s="3">
        <v>1407</v>
      </c>
      <c r="B1408" s="3">
        <v>4160</v>
      </c>
      <c r="C1408" s="212" t="s">
        <v>2024</v>
      </c>
      <c r="D1408" s="211" t="s">
        <v>2137</v>
      </c>
      <c r="E1408" s="211">
        <v>60121602</v>
      </c>
      <c r="F1408" s="697">
        <v>5000</v>
      </c>
      <c r="G1408" s="211" t="s">
        <v>693</v>
      </c>
      <c r="H1408" s="72">
        <v>45200</v>
      </c>
      <c r="I1408" s="211">
        <v>364</v>
      </c>
    </row>
    <row r="1409" spans="1:9" ht="44.25" hidden="1" customHeight="1" x14ac:dyDescent="0.2">
      <c r="A1409" s="3">
        <v>1408</v>
      </c>
      <c r="B1409" s="3">
        <v>4160</v>
      </c>
      <c r="C1409" s="212" t="s">
        <v>37</v>
      </c>
      <c r="D1409" s="211" t="s">
        <v>2137</v>
      </c>
      <c r="E1409" s="211">
        <v>502017</v>
      </c>
      <c r="F1409" s="697">
        <v>500000</v>
      </c>
      <c r="G1409" s="211" t="s">
        <v>720</v>
      </c>
      <c r="H1409" s="72">
        <v>45200</v>
      </c>
      <c r="I1409" s="211">
        <v>374</v>
      </c>
    </row>
    <row r="1410" spans="1:9" ht="44.25" hidden="1" customHeight="1" x14ac:dyDescent="0.2">
      <c r="A1410" s="3">
        <v>1409</v>
      </c>
      <c r="B1410" s="3">
        <v>4160</v>
      </c>
      <c r="C1410" s="212" t="s">
        <v>42</v>
      </c>
      <c r="D1410" s="211" t="s">
        <v>2137</v>
      </c>
      <c r="E1410" s="211">
        <v>501615</v>
      </c>
      <c r="F1410" s="697">
        <v>245000</v>
      </c>
      <c r="G1410" s="211" t="s">
        <v>720</v>
      </c>
      <c r="H1410" s="72">
        <v>45200</v>
      </c>
      <c r="I1410" s="211">
        <v>374</v>
      </c>
    </row>
    <row r="1411" spans="1:9" ht="44.25" hidden="1" customHeight="1" x14ac:dyDescent="0.2">
      <c r="A1411" s="3">
        <v>1412</v>
      </c>
      <c r="B1411" s="3">
        <v>4150</v>
      </c>
      <c r="C1411" s="212" t="s">
        <v>1956</v>
      </c>
      <c r="D1411" s="211" t="s">
        <v>2137</v>
      </c>
      <c r="E1411" s="211">
        <v>12352104</v>
      </c>
      <c r="F1411" s="664">
        <v>1000000</v>
      </c>
      <c r="G1411" s="211" t="s">
        <v>2140</v>
      </c>
      <c r="H1411" s="72">
        <v>45200</v>
      </c>
      <c r="I1411" s="211">
        <v>274</v>
      </c>
    </row>
    <row r="1412" spans="1:9" ht="44.25" hidden="1" customHeight="1" x14ac:dyDescent="0.2">
      <c r="A1412" s="3">
        <v>1413</v>
      </c>
      <c r="B1412" s="3">
        <v>4150</v>
      </c>
      <c r="C1412" s="212" t="s">
        <v>1957</v>
      </c>
      <c r="D1412" s="211" t="s">
        <v>2137</v>
      </c>
      <c r="E1412" s="211">
        <v>53131609</v>
      </c>
      <c r="F1412" s="697"/>
      <c r="G1412" s="211" t="s">
        <v>2140</v>
      </c>
      <c r="H1412" s="72">
        <v>45200</v>
      </c>
      <c r="I1412" s="211">
        <v>274</v>
      </c>
    </row>
    <row r="1413" spans="1:9" ht="44.25" hidden="1" customHeight="1" x14ac:dyDescent="0.2">
      <c r="A1413" s="3">
        <v>1414</v>
      </c>
      <c r="B1413" s="3">
        <v>4150</v>
      </c>
      <c r="C1413" s="212" t="s">
        <v>1958</v>
      </c>
      <c r="D1413" s="211" t="s">
        <v>2137</v>
      </c>
      <c r="E1413" s="211">
        <v>12352104</v>
      </c>
      <c r="F1413" s="664"/>
      <c r="G1413" s="211" t="s">
        <v>2140</v>
      </c>
      <c r="H1413" s="72">
        <v>45200</v>
      </c>
      <c r="I1413" s="211">
        <v>274</v>
      </c>
    </row>
    <row r="1414" spans="1:9" ht="44.25" hidden="1" customHeight="1" x14ac:dyDescent="0.2">
      <c r="A1414" s="3">
        <v>1415</v>
      </c>
      <c r="B1414" s="3">
        <v>4150</v>
      </c>
      <c r="C1414" s="211" t="s">
        <v>1976</v>
      </c>
      <c r="D1414" s="211" t="s">
        <v>2137</v>
      </c>
      <c r="E1414" s="211">
        <v>31211505</v>
      </c>
      <c r="F1414" s="703">
        <v>25000</v>
      </c>
      <c r="G1414" s="211" t="s">
        <v>306</v>
      </c>
      <c r="H1414" s="72">
        <v>45200</v>
      </c>
      <c r="I1414" s="211">
        <v>277</v>
      </c>
    </row>
    <row r="1415" spans="1:9" ht="44.25" hidden="1" customHeight="1" x14ac:dyDescent="0.2">
      <c r="A1415" s="3">
        <v>1416</v>
      </c>
      <c r="B1415" s="3">
        <v>4150</v>
      </c>
      <c r="C1415" s="211" t="s">
        <v>1977</v>
      </c>
      <c r="D1415" s="211" t="s">
        <v>2137</v>
      </c>
      <c r="E1415" s="211">
        <v>312118</v>
      </c>
      <c r="F1415" s="703"/>
      <c r="G1415" s="211" t="s">
        <v>306</v>
      </c>
      <c r="H1415" s="72">
        <v>45200</v>
      </c>
      <c r="I1415" s="211">
        <v>277</v>
      </c>
    </row>
    <row r="1416" spans="1:9" ht="44.25" hidden="1" customHeight="1" x14ac:dyDescent="0.2">
      <c r="A1416" s="3">
        <v>1417</v>
      </c>
      <c r="B1416" s="3">
        <v>4150</v>
      </c>
      <c r="C1416" s="212" t="s">
        <v>1959</v>
      </c>
      <c r="D1416" s="211" t="s">
        <v>2137</v>
      </c>
      <c r="E1416" s="211">
        <v>14111703</v>
      </c>
      <c r="F1416" s="697">
        <v>1500000</v>
      </c>
      <c r="G1416" s="211" t="s">
        <v>773</v>
      </c>
      <c r="H1416" s="72">
        <v>45200</v>
      </c>
      <c r="I1416" s="211">
        <v>289</v>
      </c>
    </row>
    <row r="1417" spans="1:9" ht="44.25" hidden="1" customHeight="1" x14ac:dyDescent="0.2">
      <c r="A1417" s="3">
        <v>1418</v>
      </c>
      <c r="B1417" s="3">
        <v>4150</v>
      </c>
      <c r="C1417" s="212" t="s">
        <v>1984</v>
      </c>
      <c r="D1417" s="211" t="s">
        <v>2137</v>
      </c>
      <c r="E1417" s="211">
        <v>60104912</v>
      </c>
      <c r="F1417" s="697">
        <v>1000000</v>
      </c>
      <c r="G1417" s="211" t="s">
        <v>364</v>
      </c>
      <c r="H1417" s="72">
        <v>45200</v>
      </c>
      <c r="I1417" s="211">
        <v>299</v>
      </c>
    </row>
    <row r="1418" spans="1:9" ht="44.25" hidden="1" customHeight="1" x14ac:dyDescent="0.2">
      <c r="A1418" s="3">
        <v>1419</v>
      </c>
      <c r="B1418" s="3">
        <v>4150</v>
      </c>
      <c r="C1418" s="212" t="s">
        <v>1985</v>
      </c>
      <c r="D1418" s="211" t="s">
        <v>2137</v>
      </c>
      <c r="E1418" s="211">
        <v>39121409</v>
      </c>
      <c r="F1418" s="890">
        <v>2000000</v>
      </c>
      <c r="G1418" s="211" t="s">
        <v>364</v>
      </c>
      <c r="H1418" s="72">
        <v>45200</v>
      </c>
      <c r="I1418" s="211">
        <v>304</v>
      </c>
    </row>
    <row r="1419" spans="1:9" ht="44.25" hidden="1" customHeight="1" x14ac:dyDescent="0.2">
      <c r="A1419" s="3">
        <v>1420</v>
      </c>
      <c r="B1419" s="3">
        <v>4150</v>
      </c>
      <c r="C1419" s="212" t="s">
        <v>1960</v>
      </c>
      <c r="D1419" s="211" t="s">
        <v>2137</v>
      </c>
      <c r="E1419" s="211">
        <v>39121440</v>
      </c>
      <c r="F1419" s="890"/>
      <c r="G1419" s="211" t="s">
        <v>364</v>
      </c>
      <c r="H1419" s="72">
        <v>45200</v>
      </c>
      <c r="I1419" s="211">
        <v>304</v>
      </c>
    </row>
    <row r="1420" spans="1:9" ht="44.25" hidden="1" customHeight="1" x14ac:dyDescent="0.2">
      <c r="A1420" s="3">
        <v>1421</v>
      </c>
      <c r="B1420" s="3">
        <v>4150</v>
      </c>
      <c r="C1420" s="212" t="s">
        <v>1986</v>
      </c>
      <c r="D1420" s="211" t="s">
        <v>2137</v>
      </c>
      <c r="E1420" s="211" t="s">
        <v>2139</v>
      </c>
      <c r="F1420" s="890"/>
      <c r="G1420" s="211" t="s">
        <v>364</v>
      </c>
      <c r="H1420" s="72">
        <v>45200</v>
      </c>
      <c r="I1420" s="211">
        <v>304</v>
      </c>
    </row>
    <row r="1421" spans="1:9" ht="44.25" hidden="1" customHeight="1" x14ac:dyDescent="0.2">
      <c r="A1421" s="3">
        <v>1422</v>
      </c>
      <c r="B1421" s="3">
        <v>4150</v>
      </c>
      <c r="C1421" s="212" t="s">
        <v>1987</v>
      </c>
      <c r="D1421" s="211" t="s">
        <v>2137</v>
      </c>
      <c r="E1421" s="211">
        <v>30161501</v>
      </c>
      <c r="F1421" s="890"/>
      <c r="G1421" s="211" t="s">
        <v>364</v>
      </c>
      <c r="H1421" s="72">
        <v>45200</v>
      </c>
      <c r="I1421" s="211">
        <v>304</v>
      </c>
    </row>
    <row r="1422" spans="1:9" ht="44.25" hidden="1" customHeight="1" x14ac:dyDescent="0.2">
      <c r="A1422" s="3">
        <v>1423</v>
      </c>
      <c r="B1422" s="3">
        <v>4150</v>
      </c>
      <c r="C1422" s="212" t="s">
        <v>1988</v>
      </c>
      <c r="D1422" s="211" t="s">
        <v>2137</v>
      </c>
      <c r="E1422" s="211">
        <v>391222</v>
      </c>
      <c r="F1422" s="890"/>
      <c r="G1422" s="211" t="s">
        <v>364</v>
      </c>
      <c r="H1422" s="72">
        <v>45200</v>
      </c>
      <c r="I1422" s="211">
        <v>304</v>
      </c>
    </row>
    <row r="1423" spans="1:9" ht="44.25" hidden="1" customHeight="1" x14ac:dyDescent="0.2">
      <c r="A1423" s="3">
        <v>1424</v>
      </c>
      <c r="B1423" s="3">
        <v>4150</v>
      </c>
      <c r="C1423" s="212" t="s">
        <v>1989</v>
      </c>
      <c r="D1423" s="211" t="s">
        <v>2137</v>
      </c>
      <c r="E1423" s="211">
        <v>31162213</v>
      </c>
      <c r="F1423" s="890"/>
      <c r="G1423" s="211" t="s">
        <v>364</v>
      </c>
      <c r="H1423" s="72">
        <v>45200</v>
      </c>
      <c r="I1423" s="211">
        <v>304</v>
      </c>
    </row>
    <row r="1424" spans="1:9" ht="44.25" hidden="1" customHeight="1" x14ac:dyDescent="0.2">
      <c r="A1424" s="3">
        <v>1425</v>
      </c>
      <c r="B1424" s="3">
        <v>4150</v>
      </c>
      <c r="C1424" s="212" t="s">
        <v>1990</v>
      </c>
      <c r="D1424" s="211" t="s">
        <v>2137</v>
      </c>
      <c r="E1424" s="211">
        <v>39121102</v>
      </c>
      <c r="F1424" s="890"/>
      <c r="G1424" s="211" t="s">
        <v>364</v>
      </c>
      <c r="H1424" s="72">
        <v>45200</v>
      </c>
      <c r="I1424" s="211">
        <v>304</v>
      </c>
    </row>
    <row r="1425" spans="1:9" ht="44.25" hidden="1" customHeight="1" x14ac:dyDescent="0.2">
      <c r="A1425" s="3">
        <v>1426</v>
      </c>
      <c r="B1425" s="3">
        <v>4150</v>
      </c>
      <c r="C1425" s="212" t="s">
        <v>1961</v>
      </c>
      <c r="D1425" s="211" t="s">
        <v>2137</v>
      </c>
      <c r="E1425" s="211">
        <v>311615</v>
      </c>
      <c r="F1425" s="890">
        <v>800000</v>
      </c>
      <c r="G1425" s="211" t="s">
        <v>35</v>
      </c>
      <c r="H1425" s="72">
        <v>45200</v>
      </c>
      <c r="I1425" s="211">
        <v>314</v>
      </c>
    </row>
    <row r="1426" spans="1:9" ht="44.25" hidden="1" customHeight="1" x14ac:dyDescent="0.2">
      <c r="A1426" s="3">
        <v>1427</v>
      </c>
      <c r="B1426" s="3">
        <v>4150</v>
      </c>
      <c r="C1426" s="212" t="s">
        <v>1962</v>
      </c>
      <c r="D1426" s="211" t="s">
        <v>2137</v>
      </c>
      <c r="E1426" s="211">
        <v>201216</v>
      </c>
      <c r="F1426" s="890"/>
      <c r="G1426" s="211" t="s">
        <v>35</v>
      </c>
      <c r="H1426" s="72">
        <v>45200</v>
      </c>
      <c r="I1426" s="211">
        <v>314</v>
      </c>
    </row>
    <row r="1427" spans="1:9" ht="44.25" hidden="1" customHeight="1" x14ac:dyDescent="0.2">
      <c r="A1427" s="3">
        <v>1428</v>
      </c>
      <c r="B1427" s="3">
        <v>4150</v>
      </c>
      <c r="C1427" s="212" t="s">
        <v>1992</v>
      </c>
      <c r="D1427" s="211" t="s">
        <v>2137</v>
      </c>
      <c r="E1427" s="211" t="s">
        <v>2139</v>
      </c>
      <c r="F1427" s="890"/>
      <c r="G1427" s="211" t="s">
        <v>35</v>
      </c>
      <c r="H1427" s="72">
        <v>45200</v>
      </c>
      <c r="I1427" s="211">
        <v>314</v>
      </c>
    </row>
    <row r="1428" spans="1:9" ht="44.25" hidden="1" customHeight="1" x14ac:dyDescent="0.2">
      <c r="A1428" s="3">
        <v>1429</v>
      </c>
      <c r="B1428" s="3">
        <v>4150</v>
      </c>
      <c r="C1428" s="212" t="s">
        <v>1993</v>
      </c>
      <c r="D1428" s="211" t="s">
        <v>2137</v>
      </c>
      <c r="E1428" s="211" t="s">
        <v>2139</v>
      </c>
      <c r="F1428" s="890"/>
      <c r="G1428" s="211" t="s">
        <v>35</v>
      </c>
      <c r="H1428" s="72">
        <v>45200</v>
      </c>
      <c r="I1428" s="211">
        <v>314</v>
      </c>
    </row>
    <row r="1429" spans="1:9" ht="44.25" hidden="1" customHeight="1" x14ac:dyDescent="0.2">
      <c r="A1429" s="3">
        <v>1430</v>
      </c>
      <c r="B1429" s="3">
        <v>4150</v>
      </c>
      <c r="C1429" s="212" t="s">
        <v>1994</v>
      </c>
      <c r="D1429" s="211" t="s">
        <v>2137</v>
      </c>
      <c r="E1429" s="211" t="s">
        <v>2139</v>
      </c>
      <c r="F1429" s="890"/>
      <c r="G1429" s="211" t="s">
        <v>35</v>
      </c>
      <c r="H1429" s="72">
        <v>45200</v>
      </c>
      <c r="I1429" s="211">
        <v>314</v>
      </c>
    </row>
    <row r="1430" spans="1:9" ht="44.25" hidden="1" customHeight="1" x14ac:dyDescent="0.2">
      <c r="A1430" s="3">
        <v>1431</v>
      </c>
      <c r="B1430" s="3">
        <v>4150</v>
      </c>
      <c r="C1430" s="212" t="s">
        <v>1995</v>
      </c>
      <c r="D1430" s="211" t="s">
        <v>2137</v>
      </c>
      <c r="E1430" s="211">
        <v>401733</v>
      </c>
      <c r="F1430" s="890"/>
      <c r="G1430" s="211" t="s">
        <v>35</v>
      </c>
      <c r="H1430" s="72">
        <v>45200</v>
      </c>
      <c r="I1430" s="211">
        <v>314</v>
      </c>
    </row>
    <row r="1431" spans="1:9" ht="44.25" hidden="1" customHeight="1" x14ac:dyDescent="0.2">
      <c r="A1431" s="3">
        <v>1432</v>
      </c>
      <c r="B1431" s="3">
        <v>4150</v>
      </c>
      <c r="C1431" s="212" t="s">
        <v>1996</v>
      </c>
      <c r="D1431" s="211" t="s">
        <v>2137</v>
      </c>
      <c r="E1431" s="211">
        <v>401715</v>
      </c>
      <c r="F1431" s="890"/>
      <c r="G1431" s="211" t="s">
        <v>35</v>
      </c>
      <c r="H1431" s="72">
        <v>45200</v>
      </c>
      <c r="I1431" s="211">
        <v>314</v>
      </c>
    </row>
    <row r="1432" spans="1:9" ht="44.25" hidden="1" customHeight="1" x14ac:dyDescent="0.2">
      <c r="A1432" s="3">
        <v>1433</v>
      </c>
      <c r="B1432" s="3">
        <v>4150</v>
      </c>
      <c r="C1432" s="212" t="s">
        <v>1997</v>
      </c>
      <c r="D1432" s="211" t="s">
        <v>2137</v>
      </c>
      <c r="E1432" s="211" t="s">
        <v>2139</v>
      </c>
      <c r="F1432" s="890"/>
      <c r="G1432" s="211" t="s">
        <v>35</v>
      </c>
      <c r="H1432" s="72">
        <v>45200</v>
      </c>
      <c r="I1432" s="211">
        <v>314</v>
      </c>
    </row>
    <row r="1433" spans="1:9" ht="44.25" hidden="1" customHeight="1" x14ac:dyDescent="0.2">
      <c r="A1433" s="3">
        <v>1434</v>
      </c>
      <c r="B1433" s="3">
        <v>4150</v>
      </c>
      <c r="C1433" s="212" t="s">
        <v>1998</v>
      </c>
      <c r="D1433" s="211" t="s">
        <v>2137</v>
      </c>
      <c r="E1433" s="211">
        <v>31261502</v>
      </c>
      <c r="F1433" s="890"/>
      <c r="G1433" s="211" t="s">
        <v>35</v>
      </c>
      <c r="H1433" s="72">
        <v>45200</v>
      </c>
      <c r="I1433" s="211">
        <v>314</v>
      </c>
    </row>
    <row r="1434" spans="1:9" ht="44.25" hidden="1" customHeight="1" x14ac:dyDescent="0.2">
      <c r="A1434" s="3">
        <v>1435</v>
      </c>
      <c r="B1434" s="3">
        <v>4150</v>
      </c>
      <c r="C1434" s="212" t="s">
        <v>1999</v>
      </c>
      <c r="D1434" s="211" t="s">
        <v>2137</v>
      </c>
      <c r="E1434" s="211">
        <v>311631</v>
      </c>
      <c r="F1434" s="890"/>
      <c r="G1434" s="211" t="s">
        <v>35</v>
      </c>
      <c r="H1434" s="72">
        <v>45200</v>
      </c>
      <c r="I1434" s="211">
        <v>314</v>
      </c>
    </row>
    <row r="1435" spans="1:9" ht="44.25" hidden="1" customHeight="1" x14ac:dyDescent="0.2">
      <c r="A1435" s="3">
        <v>1436</v>
      </c>
      <c r="B1435" s="3">
        <v>4150</v>
      </c>
      <c r="C1435" s="212" t="s">
        <v>2000</v>
      </c>
      <c r="D1435" s="211" t="s">
        <v>2137</v>
      </c>
      <c r="E1435" s="211" t="s">
        <v>2139</v>
      </c>
      <c r="F1435" s="890"/>
      <c r="G1435" s="211" t="s">
        <v>35</v>
      </c>
      <c r="H1435" s="72">
        <v>45200</v>
      </c>
      <c r="I1435" s="211">
        <v>314</v>
      </c>
    </row>
    <row r="1436" spans="1:9" ht="44.25" hidden="1" customHeight="1" x14ac:dyDescent="0.2">
      <c r="A1436" s="3">
        <v>1437</v>
      </c>
      <c r="B1436" s="3">
        <v>4150</v>
      </c>
      <c r="C1436" s="212" t="s">
        <v>2001</v>
      </c>
      <c r="D1436" s="211" t="s">
        <v>2137</v>
      </c>
      <c r="E1436" s="211">
        <v>40171501</v>
      </c>
      <c r="F1436" s="890"/>
      <c r="G1436" s="211" t="s">
        <v>35</v>
      </c>
      <c r="H1436" s="72">
        <v>45200</v>
      </c>
      <c r="I1436" s="211">
        <v>314</v>
      </c>
    </row>
    <row r="1437" spans="1:9" ht="44.25" hidden="1" customHeight="1" x14ac:dyDescent="0.2">
      <c r="A1437" s="3">
        <v>1438</v>
      </c>
      <c r="B1437" s="3">
        <v>4150</v>
      </c>
      <c r="C1437" s="212" t="s">
        <v>2002</v>
      </c>
      <c r="D1437" s="211" t="s">
        <v>2137</v>
      </c>
      <c r="E1437" s="211">
        <v>401824</v>
      </c>
      <c r="F1437" s="890"/>
      <c r="G1437" s="211" t="s">
        <v>35</v>
      </c>
      <c r="H1437" s="72">
        <v>45200</v>
      </c>
      <c r="I1437" s="211">
        <v>314</v>
      </c>
    </row>
    <row r="1438" spans="1:9" ht="44.25" hidden="1" customHeight="1" x14ac:dyDescent="0.2">
      <c r="A1438" s="3">
        <v>1439</v>
      </c>
      <c r="B1438" s="3">
        <v>4150</v>
      </c>
      <c r="C1438" s="212" t="s">
        <v>2003</v>
      </c>
      <c r="D1438" s="211" t="s">
        <v>2137</v>
      </c>
      <c r="E1438" s="211">
        <v>30102003</v>
      </c>
      <c r="F1438" s="890"/>
      <c r="G1438" s="211" t="s">
        <v>35</v>
      </c>
      <c r="H1438" s="72">
        <v>45200</v>
      </c>
      <c r="I1438" s="211">
        <v>314</v>
      </c>
    </row>
    <row r="1439" spans="1:9" ht="44.25" hidden="1" customHeight="1" x14ac:dyDescent="0.2">
      <c r="A1439" s="3">
        <v>1440</v>
      </c>
      <c r="B1439" s="3">
        <v>4150</v>
      </c>
      <c r="C1439" s="212" t="s">
        <v>2004</v>
      </c>
      <c r="D1439" s="211" t="s">
        <v>2137</v>
      </c>
      <c r="E1439" s="211">
        <v>30102003</v>
      </c>
      <c r="F1439" s="890"/>
      <c r="G1439" s="211" t="s">
        <v>35</v>
      </c>
      <c r="H1439" s="72">
        <v>45200</v>
      </c>
      <c r="I1439" s="211">
        <v>314</v>
      </c>
    </row>
    <row r="1440" spans="1:9" ht="44.25" hidden="1" customHeight="1" x14ac:dyDescent="0.2">
      <c r="A1440" s="3">
        <v>1441</v>
      </c>
      <c r="B1440" s="3">
        <v>4150</v>
      </c>
      <c r="C1440" s="212" t="s">
        <v>2005</v>
      </c>
      <c r="D1440" s="211" t="s">
        <v>2137</v>
      </c>
      <c r="E1440" s="211">
        <v>30102012</v>
      </c>
      <c r="F1440" s="890"/>
      <c r="G1440" s="211" t="s">
        <v>35</v>
      </c>
      <c r="H1440" s="72">
        <v>45200</v>
      </c>
      <c r="I1440" s="211">
        <v>314</v>
      </c>
    </row>
    <row r="1441" spans="1:9" ht="44.25" hidden="1" customHeight="1" x14ac:dyDescent="0.2">
      <c r="A1441" s="3">
        <v>1442</v>
      </c>
      <c r="B1441" s="3">
        <v>4150</v>
      </c>
      <c r="C1441" s="212" t="s">
        <v>1963</v>
      </c>
      <c r="D1441" s="211" t="s">
        <v>2137</v>
      </c>
      <c r="E1441" s="211">
        <v>46171501</v>
      </c>
      <c r="F1441" s="890"/>
      <c r="G1441" s="211" t="s">
        <v>35</v>
      </c>
      <c r="H1441" s="72">
        <v>45200</v>
      </c>
      <c r="I1441" s="211">
        <v>314</v>
      </c>
    </row>
    <row r="1442" spans="1:9" ht="44.25" hidden="1" customHeight="1" x14ac:dyDescent="0.2">
      <c r="A1442" s="3">
        <v>1443</v>
      </c>
      <c r="B1442" s="3">
        <v>4150</v>
      </c>
      <c r="C1442" s="212" t="s">
        <v>2006</v>
      </c>
      <c r="D1442" s="211" t="s">
        <v>2137</v>
      </c>
      <c r="E1442" s="211">
        <v>32121618</v>
      </c>
      <c r="F1442" s="890"/>
      <c r="G1442" s="211" t="s">
        <v>35</v>
      </c>
      <c r="H1442" s="72">
        <v>45200</v>
      </c>
      <c r="I1442" s="211">
        <v>314</v>
      </c>
    </row>
    <row r="1443" spans="1:9" ht="44.25" hidden="1" customHeight="1" x14ac:dyDescent="0.2">
      <c r="A1443" s="3">
        <v>1444</v>
      </c>
      <c r="B1443" s="3">
        <v>4150</v>
      </c>
      <c r="C1443" s="212" t="s">
        <v>2045</v>
      </c>
      <c r="D1443" s="211" t="s">
        <v>2137</v>
      </c>
      <c r="E1443" s="211">
        <v>111216</v>
      </c>
      <c r="F1443" s="697">
        <v>30000</v>
      </c>
      <c r="G1443" s="211" t="s">
        <v>495</v>
      </c>
      <c r="H1443" s="72">
        <v>45200</v>
      </c>
      <c r="I1443" s="211">
        <v>319</v>
      </c>
    </row>
    <row r="1444" spans="1:9" ht="44.25" hidden="1" customHeight="1" x14ac:dyDescent="0.2">
      <c r="A1444" s="3">
        <v>1445</v>
      </c>
      <c r="B1444" s="3">
        <v>4150</v>
      </c>
      <c r="C1444" s="212" t="s">
        <v>2007</v>
      </c>
      <c r="D1444" s="211" t="s">
        <v>2137</v>
      </c>
      <c r="E1444" s="211">
        <v>31211904</v>
      </c>
      <c r="F1444" s="890">
        <v>600000</v>
      </c>
      <c r="G1444" s="211" t="s">
        <v>505</v>
      </c>
      <c r="H1444" s="72">
        <v>45200</v>
      </c>
      <c r="I1444" s="211">
        <v>324</v>
      </c>
    </row>
    <row r="1445" spans="1:9" ht="44.25" hidden="1" customHeight="1" x14ac:dyDescent="0.2">
      <c r="A1445" s="3">
        <v>1446</v>
      </c>
      <c r="B1445" s="3">
        <v>4150</v>
      </c>
      <c r="C1445" s="212" t="s">
        <v>2008</v>
      </c>
      <c r="D1445" s="211" t="s">
        <v>2137</v>
      </c>
      <c r="E1445" s="211">
        <v>31211906</v>
      </c>
      <c r="F1445" s="890"/>
      <c r="G1445" s="211" t="s">
        <v>505</v>
      </c>
      <c r="H1445" s="72">
        <v>45200</v>
      </c>
      <c r="I1445" s="211">
        <v>324</v>
      </c>
    </row>
    <row r="1446" spans="1:9" ht="44.25" hidden="1" customHeight="1" x14ac:dyDescent="0.2">
      <c r="A1446" s="3">
        <v>1447</v>
      </c>
      <c r="B1446" s="3">
        <v>4150</v>
      </c>
      <c r="C1446" s="212" t="s">
        <v>2009</v>
      </c>
      <c r="D1446" s="211" t="s">
        <v>2137</v>
      </c>
      <c r="E1446" s="211">
        <v>31211917</v>
      </c>
      <c r="F1446" s="890"/>
      <c r="G1446" s="211" t="s">
        <v>505</v>
      </c>
      <c r="H1446" s="72">
        <v>45200</v>
      </c>
      <c r="I1446" s="211">
        <v>324</v>
      </c>
    </row>
    <row r="1447" spans="1:9" ht="44.25" hidden="1" customHeight="1" x14ac:dyDescent="0.2">
      <c r="A1447" s="3">
        <v>1448</v>
      </c>
      <c r="B1447" s="3">
        <v>4150</v>
      </c>
      <c r="C1447" s="212" t="s">
        <v>2010</v>
      </c>
      <c r="D1447" s="211" t="s">
        <v>2137</v>
      </c>
      <c r="E1447" s="211">
        <v>31133711</v>
      </c>
      <c r="F1447" s="890"/>
      <c r="G1447" s="211" t="s">
        <v>505</v>
      </c>
      <c r="H1447" s="72">
        <v>45200</v>
      </c>
      <c r="I1447" s="211">
        <v>324</v>
      </c>
    </row>
    <row r="1448" spans="1:9" ht="44.25" hidden="1" customHeight="1" x14ac:dyDescent="0.2">
      <c r="A1448" s="3">
        <v>1449</v>
      </c>
      <c r="B1448" s="3">
        <v>4150</v>
      </c>
      <c r="C1448" s="212" t="s">
        <v>2011</v>
      </c>
      <c r="D1448" s="211" t="s">
        <v>2137</v>
      </c>
      <c r="E1448" s="211">
        <v>40171517</v>
      </c>
      <c r="F1448" s="890"/>
      <c r="G1448" s="211" t="s">
        <v>505</v>
      </c>
      <c r="H1448" s="72">
        <v>45200</v>
      </c>
      <c r="I1448" s="211">
        <v>324</v>
      </c>
    </row>
    <row r="1449" spans="1:9" ht="44.25" hidden="1" customHeight="1" x14ac:dyDescent="0.2">
      <c r="A1449" s="3">
        <v>1450</v>
      </c>
      <c r="B1449" s="3">
        <v>4150</v>
      </c>
      <c r="C1449" s="212" t="s">
        <v>2012</v>
      </c>
      <c r="D1449" s="211" t="s">
        <v>2137</v>
      </c>
      <c r="E1449" s="211">
        <v>27112838</v>
      </c>
      <c r="F1449" s="890"/>
      <c r="G1449" s="211" t="s">
        <v>505</v>
      </c>
      <c r="H1449" s="72">
        <v>45200</v>
      </c>
      <c r="I1449" s="211">
        <v>324</v>
      </c>
    </row>
    <row r="1450" spans="1:9" ht="44.25" hidden="1" customHeight="1" x14ac:dyDescent="0.2">
      <c r="A1450" s="3">
        <v>1451</v>
      </c>
      <c r="B1450" s="3">
        <v>4150</v>
      </c>
      <c r="C1450" s="212" t="s">
        <v>2013</v>
      </c>
      <c r="D1450" s="211" t="s">
        <v>2137</v>
      </c>
      <c r="E1450" s="211">
        <v>31201509</v>
      </c>
      <c r="F1450" s="890"/>
      <c r="G1450" s="211" t="s">
        <v>505</v>
      </c>
      <c r="H1450" s="72">
        <v>45200</v>
      </c>
      <c r="I1450" s="211">
        <v>324</v>
      </c>
    </row>
    <row r="1451" spans="1:9" ht="44.25" hidden="1" customHeight="1" x14ac:dyDescent="0.2">
      <c r="A1451" s="3">
        <v>1452</v>
      </c>
      <c r="B1451" s="3">
        <v>4150</v>
      </c>
      <c r="C1451" s="212" t="s">
        <v>2014</v>
      </c>
      <c r="D1451" s="211" t="s">
        <v>2137</v>
      </c>
      <c r="E1451" s="211">
        <v>31201514</v>
      </c>
      <c r="F1451" s="890"/>
      <c r="G1451" s="211" t="s">
        <v>505</v>
      </c>
      <c r="H1451" s="72">
        <v>45200</v>
      </c>
      <c r="I1451" s="211">
        <v>324</v>
      </c>
    </row>
    <row r="1452" spans="1:9" ht="44.25" hidden="1" customHeight="1" x14ac:dyDescent="0.2">
      <c r="A1452" s="3">
        <v>1453</v>
      </c>
      <c r="B1452" s="3">
        <v>4150</v>
      </c>
      <c r="C1452" s="212" t="s">
        <v>1964</v>
      </c>
      <c r="D1452" s="211" t="s">
        <v>2137</v>
      </c>
      <c r="E1452" s="211">
        <v>26111701</v>
      </c>
      <c r="F1452" s="890">
        <v>500000</v>
      </c>
      <c r="G1452" s="211" t="s">
        <v>669</v>
      </c>
      <c r="H1452" s="72">
        <v>45200</v>
      </c>
      <c r="I1452" s="211">
        <v>344</v>
      </c>
    </row>
    <row r="1453" spans="1:9" ht="44.25" hidden="1" customHeight="1" x14ac:dyDescent="0.2">
      <c r="A1453" s="3">
        <v>1454</v>
      </c>
      <c r="B1453" s="3">
        <v>4150</v>
      </c>
      <c r="C1453" s="212" t="s">
        <v>1965</v>
      </c>
      <c r="D1453" s="211" t="s">
        <v>2137</v>
      </c>
      <c r="E1453" s="211">
        <v>26111701</v>
      </c>
      <c r="F1453" s="890"/>
      <c r="G1453" s="211" t="s">
        <v>669</v>
      </c>
      <c r="H1453" s="72">
        <v>45200</v>
      </c>
      <c r="I1453" s="211">
        <v>344</v>
      </c>
    </row>
    <row r="1454" spans="1:9" ht="44.25" hidden="1" customHeight="1" x14ac:dyDescent="0.2">
      <c r="A1454" s="3">
        <v>1455</v>
      </c>
      <c r="B1454" s="3">
        <v>4150</v>
      </c>
      <c r="C1454" s="212" t="s">
        <v>1966</v>
      </c>
      <c r="D1454" s="211" t="s">
        <v>2137</v>
      </c>
      <c r="E1454" s="211">
        <v>261117</v>
      </c>
      <c r="F1454" s="664">
        <v>3500000</v>
      </c>
      <c r="G1454" s="211" t="s">
        <v>693</v>
      </c>
      <c r="H1454" s="72">
        <v>45200</v>
      </c>
      <c r="I1454" s="211">
        <v>364</v>
      </c>
    </row>
    <row r="1455" spans="1:9" ht="44.25" hidden="1" customHeight="1" x14ac:dyDescent="0.2">
      <c r="A1455" s="3">
        <v>1456</v>
      </c>
      <c r="B1455" s="3">
        <v>4150</v>
      </c>
      <c r="C1455" s="212" t="s">
        <v>1967</v>
      </c>
      <c r="D1455" s="211" t="s">
        <v>2137</v>
      </c>
      <c r="E1455" s="211">
        <v>261117</v>
      </c>
      <c r="F1455" s="664"/>
      <c r="G1455" s="211" t="s">
        <v>693</v>
      </c>
      <c r="H1455" s="72">
        <v>45200</v>
      </c>
      <c r="I1455" s="211">
        <v>364</v>
      </c>
    </row>
    <row r="1456" spans="1:9" ht="44.25" hidden="1" customHeight="1" x14ac:dyDescent="0.2">
      <c r="A1456" s="3">
        <v>1457</v>
      </c>
      <c r="B1456" s="3">
        <v>4150</v>
      </c>
      <c r="C1456" s="212" t="s">
        <v>2015</v>
      </c>
      <c r="D1456" s="211" t="s">
        <v>2137</v>
      </c>
      <c r="E1456" s="211" t="s">
        <v>2139</v>
      </c>
      <c r="F1456" s="664"/>
      <c r="G1456" s="211" t="s">
        <v>693</v>
      </c>
      <c r="H1456" s="72">
        <v>45200</v>
      </c>
      <c r="I1456" s="211">
        <v>364</v>
      </c>
    </row>
    <row r="1457" spans="1:9" ht="44.25" hidden="1" customHeight="1" x14ac:dyDescent="0.2">
      <c r="A1457" s="3">
        <v>1458</v>
      </c>
      <c r="B1457" s="3">
        <v>4150</v>
      </c>
      <c r="C1457" s="212" t="s">
        <v>2016</v>
      </c>
      <c r="D1457" s="211" t="s">
        <v>2137</v>
      </c>
      <c r="E1457" s="211" t="s">
        <v>2139</v>
      </c>
      <c r="F1457" s="664"/>
      <c r="G1457" s="211" t="s">
        <v>693</v>
      </c>
      <c r="H1457" s="72">
        <v>45200</v>
      </c>
      <c r="I1457" s="211">
        <v>364</v>
      </c>
    </row>
    <row r="1458" spans="1:9" ht="44.25" hidden="1" customHeight="1" x14ac:dyDescent="0.2">
      <c r="A1458" s="3">
        <v>1459</v>
      </c>
      <c r="B1458" s="3">
        <v>4150</v>
      </c>
      <c r="C1458" s="212" t="s">
        <v>2017</v>
      </c>
      <c r="D1458" s="211" t="s">
        <v>2137</v>
      </c>
      <c r="E1458" s="211">
        <v>44102412</v>
      </c>
      <c r="F1458" s="664"/>
      <c r="G1458" s="211" t="s">
        <v>693</v>
      </c>
      <c r="H1458" s="72">
        <v>45200</v>
      </c>
      <c r="I1458" s="211">
        <v>364</v>
      </c>
    </row>
    <row r="1459" spans="1:9" ht="44.25" hidden="1" customHeight="1" x14ac:dyDescent="0.2">
      <c r="A1459" s="3">
        <v>1460</v>
      </c>
      <c r="B1459" s="3">
        <v>4150</v>
      </c>
      <c r="C1459" s="212" t="s">
        <v>2018</v>
      </c>
      <c r="D1459" s="211" t="s">
        <v>2137</v>
      </c>
      <c r="E1459" s="211">
        <v>43191606</v>
      </c>
      <c r="F1459" s="664"/>
      <c r="G1459" s="211" t="s">
        <v>693</v>
      </c>
      <c r="H1459" s="72">
        <v>45200</v>
      </c>
      <c r="I1459" s="211">
        <v>364</v>
      </c>
    </row>
    <row r="1460" spans="1:9" ht="44.25" hidden="1" customHeight="1" x14ac:dyDescent="0.2">
      <c r="A1460" s="3">
        <v>1461</v>
      </c>
      <c r="B1460" s="3">
        <v>4150</v>
      </c>
      <c r="C1460" s="212" t="s">
        <v>2019</v>
      </c>
      <c r="D1460" s="211" t="s">
        <v>2137</v>
      </c>
      <c r="E1460" s="211">
        <v>47121702</v>
      </c>
      <c r="F1460" s="664"/>
      <c r="G1460" s="211" t="s">
        <v>693</v>
      </c>
      <c r="H1460" s="72">
        <v>45200</v>
      </c>
      <c r="I1460" s="211">
        <v>364</v>
      </c>
    </row>
    <row r="1461" spans="1:9" ht="44.25" hidden="1" customHeight="1" x14ac:dyDescent="0.2">
      <c r="A1461" s="3">
        <v>1462</v>
      </c>
      <c r="B1461" s="3">
        <v>4150</v>
      </c>
      <c r="C1461" s="212" t="s">
        <v>1969</v>
      </c>
      <c r="D1461" s="211" t="s">
        <v>2137</v>
      </c>
      <c r="E1461" s="211">
        <v>24111503</v>
      </c>
      <c r="F1461" s="664"/>
      <c r="G1461" s="211" t="s">
        <v>693</v>
      </c>
      <c r="H1461" s="72">
        <v>45200</v>
      </c>
      <c r="I1461" s="211">
        <v>364</v>
      </c>
    </row>
    <row r="1462" spans="1:9" ht="44.25" hidden="1" customHeight="1" x14ac:dyDescent="0.2">
      <c r="A1462" s="3">
        <v>1463</v>
      </c>
      <c r="B1462" s="3">
        <v>4150</v>
      </c>
      <c r="C1462" s="212" t="s">
        <v>2020</v>
      </c>
      <c r="D1462" s="211" t="s">
        <v>2137</v>
      </c>
      <c r="E1462" s="211">
        <v>41111717</v>
      </c>
      <c r="F1462" s="664"/>
      <c r="G1462" s="211" t="s">
        <v>693</v>
      </c>
      <c r="H1462" s="72">
        <v>45200</v>
      </c>
      <c r="I1462" s="211">
        <v>364</v>
      </c>
    </row>
    <row r="1463" spans="1:9" ht="44.25" hidden="1" customHeight="1" x14ac:dyDescent="0.2">
      <c r="A1463" s="3">
        <v>1464</v>
      </c>
      <c r="B1463" s="3">
        <v>4150</v>
      </c>
      <c r="C1463" s="212" t="s">
        <v>2021</v>
      </c>
      <c r="D1463" s="211" t="s">
        <v>2137</v>
      </c>
      <c r="E1463" s="211">
        <v>44111605</v>
      </c>
      <c r="F1463" s="664"/>
      <c r="G1463" s="211" t="s">
        <v>693</v>
      </c>
      <c r="H1463" s="72">
        <v>45200</v>
      </c>
      <c r="I1463" s="211">
        <v>364</v>
      </c>
    </row>
    <row r="1464" spans="1:9" ht="44.25" hidden="1" customHeight="1" x14ac:dyDescent="0.2">
      <c r="A1464" s="3">
        <v>1465</v>
      </c>
      <c r="B1464" s="3">
        <v>4150</v>
      </c>
      <c r="C1464" s="212" t="s">
        <v>2022</v>
      </c>
      <c r="D1464" s="211" t="s">
        <v>2137</v>
      </c>
      <c r="E1464" s="211">
        <v>14111545</v>
      </c>
      <c r="F1464" s="664"/>
      <c r="G1464" s="211" t="s">
        <v>693</v>
      </c>
      <c r="H1464" s="72">
        <v>45200</v>
      </c>
      <c r="I1464" s="211">
        <v>364</v>
      </c>
    </row>
    <row r="1465" spans="1:9" ht="44.25" hidden="1" customHeight="1" x14ac:dyDescent="0.2">
      <c r="A1465" s="3">
        <v>1466</v>
      </c>
      <c r="B1465" s="3">
        <v>4150</v>
      </c>
      <c r="C1465" s="212" t="s">
        <v>2023</v>
      </c>
      <c r="D1465" s="211" t="s">
        <v>2137</v>
      </c>
      <c r="E1465" s="211">
        <v>44111911</v>
      </c>
      <c r="F1465" s="664"/>
      <c r="G1465" s="211" t="s">
        <v>693</v>
      </c>
      <c r="H1465" s="72">
        <v>45200</v>
      </c>
      <c r="I1465" s="211">
        <v>364</v>
      </c>
    </row>
    <row r="1466" spans="1:9" ht="44.25" hidden="1" customHeight="1" x14ac:dyDescent="0.2">
      <c r="A1466" s="3">
        <v>1467</v>
      </c>
      <c r="B1466" s="3">
        <v>4150</v>
      </c>
      <c r="C1466" s="212" t="s">
        <v>2046</v>
      </c>
      <c r="D1466" s="211" t="s">
        <v>2137</v>
      </c>
      <c r="E1466" s="211">
        <v>56101542</v>
      </c>
      <c r="F1466" s="664"/>
      <c r="G1466" s="211" t="s">
        <v>693</v>
      </c>
      <c r="H1466" s="72">
        <v>45200</v>
      </c>
      <c r="I1466" s="211">
        <v>364</v>
      </c>
    </row>
    <row r="1467" spans="1:9" ht="44.25" hidden="1" customHeight="1" x14ac:dyDescent="0.2">
      <c r="A1467" s="3">
        <v>1468</v>
      </c>
      <c r="B1467" s="3">
        <v>4150</v>
      </c>
      <c r="C1467" s="212" t="s">
        <v>2047</v>
      </c>
      <c r="D1467" s="211" t="s">
        <v>2137</v>
      </c>
      <c r="E1467" s="211">
        <v>30181614</v>
      </c>
      <c r="F1467" s="664"/>
      <c r="G1467" s="211" t="s">
        <v>693</v>
      </c>
      <c r="H1467" s="72">
        <v>45200</v>
      </c>
      <c r="I1467" s="211">
        <v>364</v>
      </c>
    </row>
    <row r="1468" spans="1:9" ht="44.25" hidden="1" customHeight="1" x14ac:dyDescent="0.2">
      <c r="A1468" s="3">
        <v>1469</v>
      </c>
      <c r="B1468" s="3">
        <v>4150</v>
      </c>
      <c r="C1468" s="212" t="s">
        <v>2024</v>
      </c>
      <c r="D1468" s="211" t="s">
        <v>2137</v>
      </c>
      <c r="E1468" s="211">
        <v>60121602</v>
      </c>
      <c r="F1468" s="664"/>
      <c r="G1468" s="211" t="s">
        <v>693</v>
      </c>
      <c r="H1468" s="72">
        <v>45200</v>
      </c>
      <c r="I1468" s="211">
        <v>364</v>
      </c>
    </row>
    <row r="1469" spans="1:9" ht="44.25" hidden="1" customHeight="1" x14ac:dyDescent="0.2">
      <c r="A1469" s="3">
        <v>1470</v>
      </c>
      <c r="B1469" s="3">
        <v>4150</v>
      </c>
      <c r="C1469" s="212" t="s">
        <v>1970</v>
      </c>
      <c r="D1469" s="211" t="s">
        <v>2137</v>
      </c>
      <c r="E1469" s="211">
        <v>46181505</v>
      </c>
      <c r="F1469" s="890">
        <v>600000</v>
      </c>
      <c r="G1469" s="211" t="s">
        <v>693</v>
      </c>
      <c r="H1469" s="72">
        <v>45200</v>
      </c>
      <c r="I1469" s="211">
        <v>365</v>
      </c>
    </row>
    <row r="1470" spans="1:9" ht="44.25" hidden="1" customHeight="1" x14ac:dyDescent="0.2">
      <c r="A1470" s="3">
        <v>1471</v>
      </c>
      <c r="B1470" s="3">
        <v>4150</v>
      </c>
      <c r="C1470" s="212" t="s">
        <v>1971</v>
      </c>
      <c r="D1470" s="211" t="s">
        <v>2137</v>
      </c>
      <c r="E1470" s="211">
        <v>46181514</v>
      </c>
      <c r="F1470" s="890"/>
      <c r="G1470" s="211" t="s">
        <v>693</v>
      </c>
      <c r="H1470" s="72">
        <v>45200</v>
      </c>
      <c r="I1470" s="211">
        <v>365</v>
      </c>
    </row>
    <row r="1471" spans="1:9" ht="44.25" hidden="1" customHeight="1" x14ac:dyDescent="0.2">
      <c r="A1471" s="3">
        <v>1472</v>
      </c>
      <c r="B1471" s="3">
        <v>4150</v>
      </c>
      <c r="C1471" s="212" t="s">
        <v>1972</v>
      </c>
      <c r="D1471" s="211" t="s">
        <v>2137</v>
      </c>
      <c r="E1471" s="211">
        <v>46181504</v>
      </c>
      <c r="F1471" s="890"/>
      <c r="G1471" s="211" t="s">
        <v>693</v>
      </c>
      <c r="H1471" s="72">
        <v>45200</v>
      </c>
      <c r="I1471" s="211">
        <v>365</v>
      </c>
    </row>
    <row r="1472" spans="1:9" ht="44.25" hidden="1" customHeight="1" x14ac:dyDescent="0.2">
      <c r="A1472" s="3">
        <v>1473</v>
      </c>
      <c r="B1472" s="3">
        <v>4150</v>
      </c>
      <c r="C1472" s="212" t="s">
        <v>2025</v>
      </c>
      <c r="D1472" s="211" t="s">
        <v>2137</v>
      </c>
      <c r="E1472" s="211">
        <v>46182205</v>
      </c>
      <c r="F1472" s="890"/>
      <c r="G1472" s="211" t="s">
        <v>693</v>
      </c>
      <c r="H1472" s="72">
        <v>45200</v>
      </c>
      <c r="I1472" s="211">
        <v>365</v>
      </c>
    </row>
    <row r="1473" spans="1:9" ht="44.25" hidden="1" customHeight="1" x14ac:dyDescent="0.2">
      <c r="A1473" s="3">
        <v>1474</v>
      </c>
      <c r="B1473" s="3">
        <v>4150</v>
      </c>
      <c r="C1473" s="212" t="s">
        <v>37</v>
      </c>
      <c r="D1473" s="211" t="s">
        <v>2137</v>
      </c>
      <c r="E1473" s="211">
        <v>502017</v>
      </c>
      <c r="F1473" s="664">
        <v>500000</v>
      </c>
      <c r="G1473" s="211" t="s">
        <v>720</v>
      </c>
      <c r="H1473" s="72">
        <v>45200</v>
      </c>
      <c r="I1473" s="211">
        <v>374</v>
      </c>
    </row>
    <row r="1474" spans="1:9" ht="44.25" hidden="1" customHeight="1" x14ac:dyDescent="0.2">
      <c r="A1474" s="3">
        <v>1475</v>
      </c>
      <c r="B1474" s="3">
        <v>4150</v>
      </c>
      <c r="C1474" s="212" t="s">
        <v>42</v>
      </c>
      <c r="D1474" s="211" t="s">
        <v>2137</v>
      </c>
      <c r="E1474" s="211">
        <v>501615</v>
      </c>
      <c r="F1474" s="664"/>
      <c r="G1474" s="211" t="s">
        <v>720</v>
      </c>
      <c r="H1474" s="72">
        <v>45200</v>
      </c>
      <c r="I1474" s="211">
        <v>374</v>
      </c>
    </row>
    <row r="1475" spans="1:9" ht="44.25" hidden="1" customHeight="1" x14ac:dyDescent="0.2">
      <c r="A1475" s="3">
        <v>1476</v>
      </c>
      <c r="B1475" s="3">
        <v>4150</v>
      </c>
      <c r="C1475" s="212" t="s">
        <v>1974</v>
      </c>
      <c r="D1475" s="211" t="s">
        <v>2137</v>
      </c>
      <c r="E1475" s="211">
        <v>5020</v>
      </c>
      <c r="F1475" s="664"/>
      <c r="G1475" s="211" t="s">
        <v>720</v>
      </c>
      <c r="H1475" s="72">
        <v>45200</v>
      </c>
      <c r="I1475" s="211">
        <v>374</v>
      </c>
    </row>
    <row r="1476" spans="1:9" ht="44.25" hidden="1" customHeight="1" x14ac:dyDescent="0.2">
      <c r="A1476" s="3">
        <v>1479</v>
      </c>
      <c r="B1476" s="3">
        <v>4175</v>
      </c>
      <c r="C1476" s="212" t="s">
        <v>2054</v>
      </c>
      <c r="D1476" s="211" t="s">
        <v>2142</v>
      </c>
      <c r="E1476" s="211" t="s">
        <v>2166</v>
      </c>
      <c r="F1476" s="578">
        <v>300000</v>
      </c>
      <c r="G1476" s="211" t="s">
        <v>115</v>
      </c>
      <c r="H1476" s="72">
        <v>44927</v>
      </c>
      <c r="I1476" s="3">
        <v>274</v>
      </c>
    </row>
    <row r="1477" spans="1:9" ht="44.25" hidden="1" customHeight="1" x14ac:dyDescent="0.2">
      <c r="A1477" s="3">
        <v>1480</v>
      </c>
      <c r="B1477" s="3">
        <v>4175</v>
      </c>
      <c r="C1477" s="212" t="s">
        <v>2055</v>
      </c>
      <c r="D1477" s="211" t="s">
        <v>2142</v>
      </c>
      <c r="E1477" s="211" t="s">
        <v>2167</v>
      </c>
      <c r="F1477" s="578">
        <v>1500000</v>
      </c>
      <c r="G1477" s="211" t="s">
        <v>141</v>
      </c>
      <c r="H1477" s="72">
        <v>44927</v>
      </c>
      <c r="I1477" s="3">
        <v>314</v>
      </c>
    </row>
    <row r="1478" spans="1:9" ht="44.25" hidden="1" customHeight="1" x14ac:dyDescent="0.2">
      <c r="A1478" s="3">
        <v>1481</v>
      </c>
      <c r="B1478" s="3">
        <v>4175</v>
      </c>
      <c r="C1478" s="212" t="s">
        <v>2056</v>
      </c>
      <c r="D1478" s="211" t="s">
        <v>2142</v>
      </c>
      <c r="E1478" s="211" t="s">
        <v>2168</v>
      </c>
      <c r="F1478" s="578">
        <v>3200000</v>
      </c>
      <c r="G1478" s="211" t="s">
        <v>76</v>
      </c>
      <c r="H1478" s="72">
        <v>44927</v>
      </c>
      <c r="I1478" s="3">
        <v>364</v>
      </c>
    </row>
    <row r="1479" spans="1:9" ht="44.25" hidden="1" customHeight="1" x14ac:dyDescent="0.2">
      <c r="A1479" s="3">
        <v>1482</v>
      </c>
      <c r="B1479" s="3">
        <v>4175</v>
      </c>
      <c r="C1479" s="212" t="s">
        <v>2057</v>
      </c>
      <c r="D1479" s="211" t="s">
        <v>2142</v>
      </c>
      <c r="E1479" s="211" t="s">
        <v>2169</v>
      </c>
      <c r="F1479" s="578">
        <v>1000000</v>
      </c>
      <c r="G1479" s="211" t="s">
        <v>76</v>
      </c>
      <c r="H1479" s="72">
        <v>44927</v>
      </c>
      <c r="I1479" s="3">
        <v>365</v>
      </c>
    </row>
    <row r="1480" spans="1:9" ht="44.25" hidden="1" customHeight="1" x14ac:dyDescent="0.2">
      <c r="A1480" s="3">
        <v>1483</v>
      </c>
      <c r="B1480" s="3">
        <v>4175</v>
      </c>
      <c r="C1480" s="212" t="s">
        <v>2058</v>
      </c>
      <c r="D1480" s="211" t="s">
        <v>2142</v>
      </c>
      <c r="E1480" s="211" t="s">
        <v>2170</v>
      </c>
      <c r="F1480" s="578">
        <v>1000000</v>
      </c>
      <c r="G1480" s="211" t="s">
        <v>40</v>
      </c>
      <c r="H1480" s="72">
        <v>44927</v>
      </c>
      <c r="I1480" s="3">
        <v>374</v>
      </c>
    </row>
    <row r="1481" spans="1:9" ht="44.25" hidden="1" customHeight="1" x14ac:dyDescent="0.2">
      <c r="A1481" s="3">
        <v>1484</v>
      </c>
      <c r="B1481" s="3">
        <v>4175</v>
      </c>
      <c r="C1481" s="212" t="s">
        <v>2059</v>
      </c>
      <c r="D1481" s="3" t="s">
        <v>2142</v>
      </c>
      <c r="E1481" s="3" t="s">
        <v>2171</v>
      </c>
      <c r="F1481" s="578">
        <v>75000</v>
      </c>
      <c r="G1481" s="211" t="s">
        <v>40</v>
      </c>
      <c r="H1481" s="72">
        <v>45200</v>
      </c>
      <c r="I1481" s="211">
        <v>374</v>
      </c>
    </row>
    <row r="1482" spans="1:9" ht="120.75" hidden="1" customHeight="1" x14ac:dyDescent="0.2">
      <c r="A1482" s="3">
        <v>1485</v>
      </c>
      <c r="B1482" s="3">
        <v>4217</v>
      </c>
      <c r="C1482" s="212" t="s">
        <v>2060</v>
      </c>
      <c r="D1482" s="3" t="s">
        <v>2132</v>
      </c>
      <c r="E1482" s="3" t="s">
        <v>2148</v>
      </c>
      <c r="F1482" s="578">
        <v>20000</v>
      </c>
      <c r="G1482" s="211" t="s">
        <v>2172</v>
      </c>
      <c r="H1482" s="72" t="s">
        <v>2173</v>
      </c>
      <c r="I1482" s="211">
        <v>159</v>
      </c>
    </row>
    <row r="1483" spans="1:9" ht="44.25" hidden="1" customHeight="1" x14ac:dyDescent="0.2">
      <c r="A1483" s="3">
        <v>1486</v>
      </c>
      <c r="B1483" s="3">
        <v>4040</v>
      </c>
      <c r="C1483" s="212" t="s">
        <v>2061</v>
      </c>
      <c r="D1483" s="3" t="s">
        <v>2132</v>
      </c>
      <c r="E1483" s="3" t="s">
        <v>2148</v>
      </c>
      <c r="F1483" s="578">
        <v>500000</v>
      </c>
      <c r="G1483" s="211" t="s">
        <v>2172</v>
      </c>
      <c r="H1483" s="72" t="s">
        <v>2173</v>
      </c>
      <c r="I1483" s="211">
        <v>175</v>
      </c>
    </row>
    <row r="1484" spans="1:9" ht="44.25" hidden="1" customHeight="1" x14ac:dyDescent="0.2">
      <c r="A1484" s="3">
        <v>1487</v>
      </c>
      <c r="B1484" s="3">
        <v>4040</v>
      </c>
      <c r="C1484" s="211" t="s">
        <v>2065</v>
      </c>
      <c r="D1484" s="3" t="s">
        <v>2132</v>
      </c>
      <c r="E1484" s="211">
        <v>31211505</v>
      </c>
      <c r="F1484" s="595">
        <v>10000</v>
      </c>
      <c r="G1484" s="211" t="s">
        <v>169</v>
      </c>
      <c r="H1484" s="211" t="s">
        <v>2176</v>
      </c>
      <c r="I1484" s="211">
        <v>277</v>
      </c>
    </row>
    <row r="1485" spans="1:9" ht="44.25" hidden="1" customHeight="1" x14ac:dyDescent="0.2">
      <c r="A1485" s="3">
        <v>1488</v>
      </c>
      <c r="B1485" s="3">
        <v>4040</v>
      </c>
      <c r="C1485" s="212" t="s">
        <v>2066</v>
      </c>
      <c r="D1485" s="3" t="s">
        <v>2132</v>
      </c>
      <c r="E1485" s="211">
        <v>31201610</v>
      </c>
      <c r="F1485" s="578">
        <v>10000</v>
      </c>
      <c r="G1485" s="211" t="s">
        <v>169</v>
      </c>
      <c r="H1485" s="211" t="s">
        <v>2176</v>
      </c>
      <c r="I1485" s="211">
        <v>278</v>
      </c>
    </row>
    <row r="1486" spans="1:9" ht="44.25" hidden="1" customHeight="1" x14ac:dyDescent="0.2">
      <c r="A1486" s="3">
        <v>1489</v>
      </c>
      <c r="B1486" s="3">
        <v>4040</v>
      </c>
      <c r="C1486" s="212" t="s">
        <v>2067</v>
      </c>
      <c r="D1486" s="3" t="s">
        <v>2132</v>
      </c>
      <c r="E1486" s="3">
        <v>50192701</v>
      </c>
      <c r="F1486" s="578">
        <v>211400</v>
      </c>
      <c r="G1486" s="211" t="s">
        <v>40</v>
      </c>
      <c r="H1486" s="211" t="s">
        <v>2176</v>
      </c>
      <c r="I1486" s="211">
        <v>374</v>
      </c>
    </row>
    <row r="1487" spans="1:9" ht="44.25" hidden="1" customHeight="1" x14ac:dyDescent="0.2">
      <c r="A1487" s="3">
        <v>1490</v>
      </c>
      <c r="B1487" s="3">
        <v>4040</v>
      </c>
      <c r="C1487" s="212" t="s">
        <v>2068</v>
      </c>
      <c r="D1487" s="3" t="s">
        <v>2132</v>
      </c>
      <c r="E1487" s="3">
        <v>39121031</v>
      </c>
      <c r="F1487" s="578">
        <v>40000</v>
      </c>
      <c r="G1487" s="211" t="s">
        <v>141</v>
      </c>
      <c r="H1487" s="211" t="s">
        <v>2176</v>
      </c>
      <c r="I1487" s="211">
        <v>314</v>
      </c>
    </row>
    <row r="1488" spans="1:9" ht="44.25" hidden="1" customHeight="1" x14ac:dyDescent="0.2">
      <c r="A1488" s="3">
        <v>1491</v>
      </c>
      <c r="B1488" s="3">
        <v>4040</v>
      </c>
      <c r="C1488" s="212" t="s">
        <v>2069</v>
      </c>
      <c r="D1488" s="3" t="s">
        <v>2132</v>
      </c>
      <c r="E1488" s="3">
        <v>39121031</v>
      </c>
      <c r="F1488" s="578">
        <v>20000</v>
      </c>
      <c r="G1488" s="211" t="s">
        <v>2177</v>
      </c>
      <c r="H1488" s="211" t="s">
        <v>2176</v>
      </c>
      <c r="I1488" s="211">
        <v>319</v>
      </c>
    </row>
    <row r="1489" spans="1:9" ht="44.25" hidden="1" customHeight="1" x14ac:dyDescent="0.2">
      <c r="A1489" s="3">
        <v>1492</v>
      </c>
      <c r="B1489" s="3">
        <v>4040</v>
      </c>
      <c r="C1489" s="212" t="s">
        <v>2070</v>
      </c>
      <c r="D1489" s="3" t="s">
        <v>2132</v>
      </c>
      <c r="E1489" s="3">
        <v>39121031</v>
      </c>
      <c r="F1489" s="578">
        <v>20000</v>
      </c>
      <c r="G1489" s="211" t="s">
        <v>2178</v>
      </c>
      <c r="H1489" s="211" t="s">
        <v>2176</v>
      </c>
      <c r="I1489" s="211">
        <v>324</v>
      </c>
    </row>
    <row r="1490" spans="1:9" ht="44.25" hidden="1" customHeight="1" x14ac:dyDescent="0.2">
      <c r="A1490" s="3">
        <v>1493</v>
      </c>
      <c r="B1490" s="3">
        <v>4040</v>
      </c>
      <c r="C1490" s="212" t="s">
        <v>2071</v>
      </c>
      <c r="D1490" s="3" t="s">
        <v>2132</v>
      </c>
      <c r="E1490" s="3">
        <v>39121031</v>
      </c>
      <c r="F1490" s="578">
        <v>280000</v>
      </c>
      <c r="G1490" s="211" t="s">
        <v>364</v>
      </c>
      <c r="H1490" s="211" t="s">
        <v>2176</v>
      </c>
      <c r="I1490" s="211">
        <v>304</v>
      </c>
    </row>
    <row r="1491" spans="1:9" ht="44.25" hidden="1" customHeight="1" x14ac:dyDescent="0.2">
      <c r="A1491" s="3">
        <v>1494</v>
      </c>
      <c r="B1491" s="3">
        <v>4040</v>
      </c>
      <c r="C1491" s="212" t="s">
        <v>2072</v>
      </c>
      <c r="D1491" s="3" t="s">
        <v>2132</v>
      </c>
      <c r="E1491" s="3">
        <v>26121607</v>
      </c>
      <c r="F1491" s="578">
        <v>250000</v>
      </c>
      <c r="G1491" s="211" t="s">
        <v>136</v>
      </c>
      <c r="H1491" s="72">
        <v>45200</v>
      </c>
      <c r="I1491" s="211">
        <v>299</v>
      </c>
    </row>
    <row r="1492" spans="1:9" ht="44.25" hidden="1" customHeight="1" x14ac:dyDescent="0.2">
      <c r="A1492" s="3">
        <v>1495</v>
      </c>
      <c r="B1492" s="3">
        <v>4040</v>
      </c>
      <c r="C1492" s="212" t="s">
        <v>2073</v>
      </c>
      <c r="D1492" s="3" t="s">
        <v>2132</v>
      </c>
      <c r="E1492" s="3">
        <v>44</v>
      </c>
      <c r="F1492" s="578">
        <v>50000</v>
      </c>
      <c r="G1492" s="211" t="s">
        <v>136</v>
      </c>
      <c r="H1492" s="72">
        <v>45200</v>
      </c>
      <c r="I1492" s="211">
        <v>344</v>
      </c>
    </row>
    <row r="1493" spans="1:9" ht="44.25" hidden="1" customHeight="1" x14ac:dyDescent="0.2">
      <c r="A1493" s="3">
        <v>1496</v>
      </c>
      <c r="B1493" s="3">
        <v>4040</v>
      </c>
      <c r="C1493" s="212" t="s">
        <v>2074</v>
      </c>
      <c r="D1493" s="3" t="s">
        <v>2132</v>
      </c>
      <c r="E1493" s="211" t="s">
        <v>2139</v>
      </c>
      <c r="F1493" s="578">
        <v>50000</v>
      </c>
      <c r="G1493" s="211" t="s">
        <v>53</v>
      </c>
      <c r="H1493" s="72">
        <v>45200</v>
      </c>
      <c r="I1493" s="211">
        <v>294</v>
      </c>
    </row>
    <row r="1494" spans="1:9" ht="44.25" hidden="1" customHeight="1" x14ac:dyDescent="0.2">
      <c r="A1494" s="3">
        <v>1497</v>
      </c>
      <c r="B1494" s="3">
        <v>4040</v>
      </c>
      <c r="C1494" s="212" t="s">
        <v>2075</v>
      </c>
      <c r="D1494" s="3" t="s">
        <v>2132</v>
      </c>
      <c r="E1494" s="3">
        <v>42172001</v>
      </c>
      <c r="F1494" s="578">
        <v>100000</v>
      </c>
      <c r="G1494" s="211" t="s">
        <v>76</v>
      </c>
      <c r="H1494" s="72">
        <v>45200</v>
      </c>
      <c r="I1494" s="211">
        <v>365</v>
      </c>
    </row>
    <row r="1495" spans="1:9" ht="44.25" hidden="1" customHeight="1" x14ac:dyDescent="0.2">
      <c r="A1495" s="3">
        <v>1498</v>
      </c>
      <c r="B1495" s="3">
        <v>4040</v>
      </c>
      <c r="C1495" s="212" t="s">
        <v>2076</v>
      </c>
      <c r="D1495" s="3" t="s">
        <v>2132</v>
      </c>
      <c r="E1495" s="3">
        <v>43231512</v>
      </c>
      <c r="F1495" s="578">
        <v>2614100</v>
      </c>
      <c r="G1495" s="211" t="s">
        <v>2146</v>
      </c>
      <c r="H1495" s="72">
        <v>44958</v>
      </c>
      <c r="I1495" s="211">
        <v>353</v>
      </c>
    </row>
    <row r="1496" spans="1:9" ht="44.25" hidden="1" customHeight="1" x14ac:dyDescent="0.2">
      <c r="A1496" s="3">
        <v>1499</v>
      </c>
      <c r="B1496" s="3">
        <v>4040</v>
      </c>
      <c r="C1496" s="212" t="s">
        <v>2077</v>
      </c>
      <c r="D1496" s="3" t="s">
        <v>2132</v>
      </c>
      <c r="E1496" s="3">
        <v>44</v>
      </c>
      <c r="F1496" s="578">
        <v>158319</v>
      </c>
      <c r="G1496" s="211" t="s">
        <v>2179</v>
      </c>
      <c r="H1496" s="211" t="s">
        <v>2176</v>
      </c>
      <c r="I1496" s="211">
        <v>364</v>
      </c>
    </row>
    <row r="1497" spans="1:9" ht="44.25" hidden="1" customHeight="1" x14ac:dyDescent="0.2">
      <c r="A1497" s="3">
        <v>1500</v>
      </c>
      <c r="B1497" s="3">
        <v>4040</v>
      </c>
      <c r="C1497" s="212" t="s">
        <v>2078</v>
      </c>
      <c r="D1497" s="3" t="s">
        <v>2132</v>
      </c>
      <c r="E1497" s="3">
        <v>93141511</v>
      </c>
      <c r="F1497" s="578">
        <v>21000000</v>
      </c>
      <c r="G1497" s="211" t="s">
        <v>2180</v>
      </c>
      <c r="H1497" s="211" t="s">
        <v>2181</v>
      </c>
      <c r="I1497" s="211">
        <v>180</v>
      </c>
    </row>
    <row r="1498" spans="1:9" ht="44.25" hidden="1" customHeight="1" x14ac:dyDescent="0.2">
      <c r="A1498" s="3">
        <v>1501</v>
      </c>
      <c r="B1498" s="3">
        <v>2702</v>
      </c>
      <c r="C1498" s="212" t="s">
        <v>2083</v>
      </c>
      <c r="D1498" s="3" t="s">
        <v>2132</v>
      </c>
      <c r="E1498" s="715">
        <v>42311512</v>
      </c>
      <c r="F1498" s="578">
        <v>25000</v>
      </c>
      <c r="G1498" s="211" t="s">
        <v>2184</v>
      </c>
      <c r="H1498" s="72">
        <v>45200</v>
      </c>
      <c r="I1498" s="211">
        <v>274</v>
      </c>
    </row>
    <row r="1499" spans="1:9" ht="44.25" hidden="1" customHeight="1" x14ac:dyDescent="0.2">
      <c r="A1499" s="3">
        <v>1502</v>
      </c>
      <c r="B1499" s="3">
        <v>2702</v>
      </c>
      <c r="C1499" s="212" t="s">
        <v>2084</v>
      </c>
      <c r="D1499" s="3" t="s">
        <v>2132</v>
      </c>
      <c r="E1499" s="140" t="s">
        <v>2185</v>
      </c>
      <c r="F1499" s="578">
        <v>15000</v>
      </c>
      <c r="G1499" s="211" t="s">
        <v>306</v>
      </c>
      <c r="H1499" s="72">
        <v>45200</v>
      </c>
      <c r="I1499" s="211">
        <v>278</v>
      </c>
    </row>
    <row r="1500" spans="1:9" ht="44.25" hidden="1" customHeight="1" x14ac:dyDescent="0.2">
      <c r="A1500" s="3">
        <v>1503</v>
      </c>
      <c r="B1500" s="3">
        <v>2702</v>
      </c>
      <c r="C1500" s="212" t="s">
        <v>2085</v>
      </c>
      <c r="D1500" s="3" t="s">
        <v>2132</v>
      </c>
      <c r="E1500" s="715">
        <v>14111703</v>
      </c>
      <c r="F1500" s="578">
        <v>12750</v>
      </c>
      <c r="G1500" s="211" t="s">
        <v>773</v>
      </c>
      <c r="H1500" s="72">
        <v>45200</v>
      </c>
      <c r="I1500" s="211">
        <v>289</v>
      </c>
    </row>
    <row r="1501" spans="1:9" ht="44.25" hidden="1" customHeight="1" x14ac:dyDescent="0.2">
      <c r="A1501" s="3">
        <v>1504</v>
      </c>
      <c r="B1501" s="3">
        <v>2702</v>
      </c>
      <c r="C1501" s="212" t="s">
        <v>2086</v>
      </c>
      <c r="D1501" s="3" t="s">
        <v>2132</v>
      </c>
      <c r="E1501" s="715">
        <v>26121524</v>
      </c>
      <c r="F1501" s="578">
        <v>15000</v>
      </c>
      <c r="G1501" s="211" t="s">
        <v>364</v>
      </c>
      <c r="H1501" s="72">
        <v>45200</v>
      </c>
      <c r="I1501" s="211">
        <v>299</v>
      </c>
    </row>
    <row r="1502" spans="1:9" ht="44.25" hidden="1" customHeight="1" x14ac:dyDescent="0.2">
      <c r="A1502" s="3">
        <v>1505</v>
      </c>
      <c r="B1502" s="3">
        <v>2702</v>
      </c>
      <c r="C1502" s="212" t="s">
        <v>2087</v>
      </c>
      <c r="D1502" s="3" t="s">
        <v>2132</v>
      </c>
      <c r="E1502" s="715">
        <v>39101699</v>
      </c>
      <c r="F1502" s="578">
        <v>75000</v>
      </c>
      <c r="G1502" s="211" t="s">
        <v>364</v>
      </c>
      <c r="H1502" s="72">
        <v>45200</v>
      </c>
      <c r="I1502" s="211">
        <v>304</v>
      </c>
    </row>
    <row r="1503" spans="1:9" ht="44.25" hidden="1" customHeight="1" x14ac:dyDescent="0.2">
      <c r="A1503" s="3">
        <v>1506</v>
      </c>
      <c r="B1503" s="3">
        <v>2702</v>
      </c>
      <c r="C1503" s="212" t="s">
        <v>2088</v>
      </c>
      <c r="D1503" s="3" t="s">
        <v>2132</v>
      </c>
      <c r="E1503" s="140" t="s">
        <v>2185</v>
      </c>
      <c r="F1503" s="578">
        <v>25000</v>
      </c>
      <c r="G1503" s="211" t="s">
        <v>35</v>
      </c>
      <c r="H1503" s="72">
        <v>45200</v>
      </c>
      <c r="I1503" s="211">
        <v>314</v>
      </c>
    </row>
    <row r="1504" spans="1:9" ht="44.25" hidden="1" customHeight="1" x14ac:dyDescent="0.2">
      <c r="A1504" s="3">
        <v>1507</v>
      </c>
      <c r="B1504" s="3">
        <v>2702</v>
      </c>
      <c r="C1504" s="212" t="s">
        <v>2089</v>
      </c>
      <c r="D1504" s="3" t="s">
        <v>2132</v>
      </c>
      <c r="E1504" s="715">
        <v>111216</v>
      </c>
      <c r="F1504" s="578">
        <v>20000</v>
      </c>
      <c r="G1504" s="211" t="s">
        <v>495</v>
      </c>
      <c r="H1504" s="72">
        <v>45200</v>
      </c>
      <c r="I1504" s="211">
        <v>319</v>
      </c>
    </row>
    <row r="1505" spans="1:9" ht="44.25" hidden="1" customHeight="1" x14ac:dyDescent="0.2">
      <c r="A1505" s="3">
        <v>1508</v>
      </c>
      <c r="B1505" s="3">
        <v>2702</v>
      </c>
      <c r="C1505" s="212" t="s">
        <v>2090</v>
      </c>
      <c r="D1505" s="3" t="s">
        <v>2132</v>
      </c>
      <c r="E1505" s="715">
        <v>24111503</v>
      </c>
      <c r="F1505" s="578">
        <v>20000</v>
      </c>
      <c r="G1505" s="211" t="s">
        <v>2186</v>
      </c>
      <c r="H1505" s="72">
        <v>45200</v>
      </c>
      <c r="I1505" s="211">
        <v>364</v>
      </c>
    </row>
    <row r="1506" spans="1:9" ht="44.25" hidden="1" customHeight="1" x14ac:dyDescent="0.2">
      <c r="A1506" s="3">
        <v>1509</v>
      </c>
      <c r="B1506" s="3">
        <v>2702</v>
      </c>
      <c r="C1506" s="212" t="s">
        <v>2091</v>
      </c>
      <c r="D1506" s="3" t="s">
        <v>2132</v>
      </c>
      <c r="E1506" s="715">
        <v>241115</v>
      </c>
      <c r="F1506" s="578">
        <v>200000</v>
      </c>
      <c r="G1506" s="211" t="s">
        <v>2186</v>
      </c>
      <c r="H1506" s="72">
        <v>45200</v>
      </c>
      <c r="I1506" s="211">
        <v>364</v>
      </c>
    </row>
    <row r="1507" spans="1:9" ht="44.25" hidden="1" customHeight="1" x14ac:dyDescent="0.2">
      <c r="A1507" s="3">
        <v>1510</v>
      </c>
      <c r="B1507" s="3">
        <v>2702</v>
      </c>
      <c r="C1507" s="212" t="s">
        <v>2092</v>
      </c>
      <c r="D1507" s="3" t="s">
        <v>2132</v>
      </c>
      <c r="E1507" s="715">
        <v>53131644</v>
      </c>
      <c r="F1507" s="578">
        <v>10000</v>
      </c>
      <c r="G1507" s="211" t="s">
        <v>2186</v>
      </c>
      <c r="H1507" s="72">
        <v>45200</v>
      </c>
      <c r="I1507" s="211">
        <v>364</v>
      </c>
    </row>
    <row r="1508" spans="1:9" ht="44.25" hidden="1" customHeight="1" x14ac:dyDescent="0.2">
      <c r="A1508" s="3">
        <v>1511</v>
      </c>
      <c r="B1508" s="3">
        <v>2702</v>
      </c>
      <c r="C1508" s="212" t="s">
        <v>2093</v>
      </c>
      <c r="D1508" s="3" t="s">
        <v>2132</v>
      </c>
      <c r="E1508" s="715">
        <v>60121134</v>
      </c>
      <c r="F1508" s="578">
        <v>10000</v>
      </c>
      <c r="G1508" s="211" t="s">
        <v>2186</v>
      </c>
      <c r="H1508" s="72">
        <v>45200</v>
      </c>
      <c r="I1508" s="211">
        <v>364</v>
      </c>
    </row>
    <row r="1509" spans="1:9" ht="44.25" hidden="1" customHeight="1" x14ac:dyDescent="0.2">
      <c r="A1509" s="3">
        <v>1512</v>
      </c>
      <c r="B1509" s="3">
        <v>2702</v>
      </c>
      <c r="C1509" s="212" t="s">
        <v>2094</v>
      </c>
      <c r="D1509" s="3" t="s">
        <v>2132</v>
      </c>
      <c r="E1509" s="715">
        <v>31201502</v>
      </c>
      <c r="F1509" s="578">
        <v>20000</v>
      </c>
      <c r="G1509" s="211" t="s">
        <v>2186</v>
      </c>
      <c r="H1509" s="72">
        <v>45200</v>
      </c>
      <c r="I1509" s="211">
        <v>364</v>
      </c>
    </row>
    <row r="1510" spans="1:9" ht="44.25" hidden="1" customHeight="1" x14ac:dyDescent="0.2">
      <c r="A1510" s="3">
        <v>1513</v>
      </c>
      <c r="B1510" s="3">
        <v>2702</v>
      </c>
      <c r="C1510" s="212" t="s">
        <v>2095</v>
      </c>
      <c r="D1510" s="3" t="s">
        <v>2132</v>
      </c>
      <c r="E1510" s="715">
        <v>50192701</v>
      </c>
      <c r="F1510" s="578">
        <v>30000</v>
      </c>
      <c r="G1510" s="211" t="s">
        <v>720</v>
      </c>
      <c r="H1510" s="72">
        <v>45200</v>
      </c>
      <c r="I1510" s="211">
        <v>374</v>
      </c>
    </row>
    <row r="1511" spans="1:9" ht="44.25" hidden="1" customHeight="1" x14ac:dyDescent="0.2">
      <c r="A1511" s="3">
        <v>1514</v>
      </c>
      <c r="B1511" s="3">
        <v>2702</v>
      </c>
      <c r="C1511" s="212" t="s">
        <v>2096</v>
      </c>
      <c r="D1511" s="3" t="s">
        <v>2132</v>
      </c>
      <c r="E1511" s="140" t="s">
        <v>2185</v>
      </c>
      <c r="F1511" s="578">
        <v>15000</v>
      </c>
      <c r="G1511" s="211" t="s">
        <v>2187</v>
      </c>
      <c r="H1511" s="72">
        <v>45200</v>
      </c>
      <c r="I1511" s="211">
        <v>289</v>
      </c>
    </row>
    <row r="1512" spans="1:9" ht="44.25" hidden="1" customHeight="1" x14ac:dyDescent="0.2">
      <c r="A1512" s="3">
        <v>1515</v>
      </c>
      <c r="B1512" s="3">
        <v>2702</v>
      </c>
      <c r="C1512" s="212" t="s">
        <v>2097</v>
      </c>
      <c r="D1512" s="3" t="s">
        <v>36</v>
      </c>
      <c r="E1512" s="211">
        <v>43231512</v>
      </c>
      <c r="F1512" s="697">
        <v>114522198</v>
      </c>
      <c r="G1512" s="211" t="s">
        <v>2188</v>
      </c>
      <c r="H1512" s="72">
        <v>45200</v>
      </c>
      <c r="I1512" s="211">
        <v>480</v>
      </c>
    </row>
    <row r="1513" spans="1:9" ht="44.25" hidden="1" customHeight="1" x14ac:dyDescent="0.2">
      <c r="A1513" s="3">
        <v>1516</v>
      </c>
      <c r="B1513" s="3">
        <v>4050</v>
      </c>
      <c r="C1513" s="212" t="s">
        <v>2098</v>
      </c>
      <c r="D1513" s="211" t="s">
        <v>163</v>
      </c>
      <c r="E1513" s="211">
        <v>39111811</v>
      </c>
      <c r="F1513" s="578">
        <v>420000</v>
      </c>
      <c r="G1513" s="211" t="s">
        <v>165</v>
      </c>
      <c r="H1513" s="72">
        <v>45200</v>
      </c>
      <c r="I1513" s="3">
        <v>413</v>
      </c>
    </row>
    <row r="1514" spans="1:9" ht="44.25" hidden="1" customHeight="1" x14ac:dyDescent="0.2">
      <c r="A1514" s="3">
        <v>1517</v>
      </c>
      <c r="B1514" s="3">
        <v>4001</v>
      </c>
      <c r="C1514" s="212" t="s">
        <v>2099</v>
      </c>
      <c r="D1514" s="211" t="s">
        <v>163</v>
      </c>
      <c r="E1514" s="211">
        <v>24101514</v>
      </c>
      <c r="F1514" s="578">
        <v>4750000</v>
      </c>
      <c r="G1514" s="211" t="s">
        <v>165</v>
      </c>
      <c r="H1514" s="72">
        <v>45200</v>
      </c>
      <c r="I1514" s="3">
        <v>413</v>
      </c>
    </row>
    <row r="1515" spans="1:9" ht="44.25" hidden="1" customHeight="1" x14ac:dyDescent="0.2">
      <c r="A1515" s="3">
        <v>1518</v>
      </c>
      <c r="B1515" s="3">
        <v>4001</v>
      </c>
      <c r="C1515" s="212" t="s">
        <v>2100</v>
      </c>
      <c r="D1515" s="211" t="s">
        <v>163</v>
      </c>
      <c r="E1515" s="211">
        <v>401516</v>
      </c>
      <c r="F1515" s="578">
        <v>8074999.9999999991</v>
      </c>
      <c r="G1515" s="211" t="s">
        <v>165</v>
      </c>
      <c r="H1515" s="72">
        <v>45200</v>
      </c>
      <c r="I1515" s="3">
        <v>413</v>
      </c>
    </row>
    <row r="1516" spans="1:9" ht="44.25" hidden="1" customHeight="1" x14ac:dyDescent="0.2">
      <c r="A1516" s="3">
        <v>1519</v>
      </c>
      <c r="B1516" s="3">
        <v>4001</v>
      </c>
      <c r="C1516" s="212" t="s">
        <v>2101</v>
      </c>
      <c r="D1516" s="211" t="s">
        <v>163</v>
      </c>
      <c r="E1516" s="211">
        <v>48111402</v>
      </c>
      <c r="F1516" s="578">
        <v>756383.35</v>
      </c>
      <c r="G1516" s="211" t="s">
        <v>2189</v>
      </c>
      <c r="H1516" s="72">
        <v>45200</v>
      </c>
      <c r="I1516" s="3">
        <v>403</v>
      </c>
    </row>
    <row r="1517" spans="1:9" ht="44.25" hidden="1" customHeight="1" x14ac:dyDescent="0.2">
      <c r="A1517" s="3">
        <v>1520</v>
      </c>
      <c r="B1517" s="3">
        <v>4001</v>
      </c>
      <c r="C1517" s="212" t="s">
        <v>2102</v>
      </c>
      <c r="D1517" s="211" t="s">
        <v>163</v>
      </c>
      <c r="E1517" s="211">
        <v>48111402</v>
      </c>
      <c r="F1517" s="578">
        <v>713396.79999999993</v>
      </c>
      <c r="G1517" s="211" t="s">
        <v>2189</v>
      </c>
      <c r="H1517" s="72">
        <v>45200</v>
      </c>
      <c r="I1517" s="3">
        <v>403</v>
      </c>
    </row>
    <row r="1518" spans="1:9" ht="44.25" hidden="1" customHeight="1" x14ac:dyDescent="0.2">
      <c r="A1518" s="3">
        <v>1521</v>
      </c>
      <c r="B1518" s="3">
        <v>4001</v>
      </c>
      <c r="C1518" s="212" t="s">
        <v>2103</v>
      </c>
      <c r="D1518" s="211" t="s">
        <v>163</v>
      </c>
      <c r="E1518" s="3">
        <v>39101601</v>
      </c>
      <c r="F1518" s="578">
        <v>1615000</v>
      </c>
      <c r="G1518" s="211" t="s">
        <v>165</v>
      </c>
      <c r="H1518" s="72">
        <v>45200</v>
      </c>
      <c r="I1518" s="3">
        <v>413</v>
      </c>
    </row>
    <row r="1519" spans="1:9" ht="44.25" hidden="1" customHeight="1" x14ac:dyDescent="0.2">
      <c r="A1519" s="3">
        <v>1522</v>
      </c>
      <c r="B1519" s="3">
        <v>4001</v>
      </c>
      <c r="C1519" s="212" t="s">
        <v>2104</v>
      </c>
      <c r="D1519" s="211" t="s">
        <v>163</v>
      </c>
      <c r="E1519" s="3">
        <v>39101699</v>
      </c>
      <c r="F1519" s="578">
        <v>1567500</v>
      </c>
      <c r="G1519" s="211" t="s">
        <v>165</v>
      </c>
      <c r="H1519" s="72">
        <v>45200</v>
      </c>
      <c r="I1519" s="3">
        <v>413</v>
      </c>
    </row>
    <row r="1520" spans="1:9" ht="44.25" hidden="1" customHeight="1" x14ac:dyDescent="0.2">
      <c r="A1520" s="3">
        <v>1523</v>
      </c>
      <c r="B1520" s="3">
        <v>4001</v>
      </c>
      <c r="C1520" s="212" t="s">
        <v>2105</v>
      </c>
      <c r="D1520" s="211" t="s">
        <v>163</v>
      </c>
      <c r="E1520" s="3">
        <v>43221707</v>
      </c>
      <c r="F1520" s="578">
        <v>598500</v>
      </c>
      <c r="G1520" s="211" t="s">
        <v>165</v>
      </c>
      <c r="H1520" s="72">
        <v>45200</v>
      </c>
      <c r="I1520" s="3">
        <v>413</v>
      </c>
    </row>
    <row r="1521" spans="1:9" ht="44.25" hidden="1" customHeight="1" x14ac:dyDescent="0.2">
      <c r="A1521" s="3">
        <v>1524</v>
      </c>
      <c r="B1521" s="3">
        <v>4001</v>
      </c>
      <c r="C1521" s="212" t="s">
        <v>2106</v>
      </c>
      <c r="D1521" s="211" t="s">
        <v>163</v>
      </c>
      <c r="E1521" s="3">
        <v>32121705</v>
      </c>
      <c r="F1521" s="578">
        <v>6650000</v>
      </c>
      <c r="G1521" s="211" t="s">
        <v>165</v>
      </c>
      <c r="H1521" s="72">
        <v>45200</v>
      </c>
      <c r="I1521" s="3">
        <v>413</v>
      </c>
    </row>
    <row r="1522" spans="1:9" ht="44.25" hidden="1" customHeight="1" x14ac:dyDescent="0.2">
      <c r="A1522" s="3">
        <v>1525</v>
      </c>
      <c r="B1522" s="3">
        <v>4001</v>
      </c>
      <c r="C1522" s="212" t="s">
        <v>2107</v>
      </c>
      <c r="D1522" s="211" t="s">
        <v>163</v>
      </c>
      <c r="E1522" s="3">
        <v>23153145</v>
      </c>
      <c r="F1522" s="578">
        <v>76000</v>
      </c>
      <c r="G1522" s="211" t="s">
        <v>165</v>
      </c>
      <c r="H1522" s="72">
        <v>45200</v>
      </c>
      <c r="I1522" s="3">
        <v>413</v>
      </c>
    </row>
    <row r="1523" spans="1:9" ht="44.25" hidden="1" customHeight="1" x14ac:dyDescent="0.2">
      <c r="A1523" s="3">
        <v>1526</v>
      </c>
      <c r="B1523" s="3">
        <v>4001</v>
      </c>
      <c r="C1523" s="212" t="s">
        <v>2108</v>
      </c>
      <c r="D1523" s="211" t="s">
        <v>163</v>
      </c>
      <c r="E1523" s="3">
        <v>241315</v>
      </c>
      <c r="F1523" s="578">
        <v>522500.00000000006</v>
      </c>
      <c r="G1523" s="211" t="s">
        <v>165</v>
      </c>
      <c r="H1523" s="72">
        <v>45200</v>
      </c>
      <c r="I1523" s="3">
        <v>413</v>
      </c>
    </row>
    <row r="1524" spans="1:9" ht="44.25" hidden="1" customHeight="1" x14ac:dyDescent="0.2">
      <c r="A1524" s="3">
        <v>1527</v>
      </c>
      <c r="B1524" s="3">
        <v>4001</v>
      </c>
      <c r="C1524" s="212" t="s">
        <v>2109</v>
      </c>
      <c r="D1524" s="211" t="s">
        <v>163</v>
      </c>
      <c r="E1524" s="3">
        <v>201117</v>
      </c>
      <c r="F1524" s="578">
        <v>1425000</v>
      </c>
      <c r="G1524" s="211" t="s">
        <v>165</v>
      </c>
      <c r="H1524" s="72">
        <v>45200</v>
      </c>
      <c r="I1524" s="3">
        <v>413</v>
      </c>
    </row>
    <row r="1525" spans="1:9" ht="44.25" hidden="1" customHeight="1" x14ac:dyDescent="0.2">
      <c r="A1525" s="3">
        <v>1528</v>
      </c>
      <c r="B1525" s="3">
        <v>4001</v>
      </c>
      <c r="C1525" s="212" t="s">
        <v>2110</v>
      </c>
      <c r="D1525" s="211" t="s">
        <v>163</v>
      </c>
      <c r="E1525" s="3">
        <v>60121504</v>
      </c>
      <c r="F1525" s="578">
        <v>950000</v>
      </c>
      <c r="G1525" s="211" t="s">
        <v>165</v>
      </c>
      <c r="H1525" s="72">
        <v>45200</v>
      </c>
      <c r="I1525" s="3">
        <v>413</v>
      </c>
    </row>
    <row r="1526" spans="1:9" ht="44.25" hidden="1" customHeight="1" x14ac:dyDescent="0.2">
      <c r="A1526" s="3">
        <v>1529</v>
      </c>
      <c r="B1526" s="3">
        <v>4001</v>
      </c>
      <c r="C1526" s="212" t="s">
        <v>2111</v>
      </c>
      <c r="D1526" s="211" t="s">
        <v>163</v>
      </c>
      <c r="E1526" s="3">
        <v>232418</v>
      </c>
      <c r="F1526" s="578">
        <v>950000</v>
      </c>
      <c r="G1526" s="211" t="s">
        <v>165</v>
      </c>
      <c r="H1526" s="72">
        <v>45200</v>
      </c>
      <c r="I1526" s="3">
        <v>413</v>
      </c>
    </row>
    <row r="1527" spans="1:9" ht="44.25" hidden="1" customHeight="1" x14ac:dyDescent="0.2">
      <c r="A1527" s="3">
        <v>1530</v>
      </c>
      <c r="B1527" s="3">
        <v>4001</v>
      </c>
      <c r="C1527" s="212" t="s">
        <v>2112</v>
      </c>
      <c r="D1527" s="211" t="s">
        <v>163</v>
      </c>
      <c r="E1527" s="3">
        <v>26111513</v>
      </c>
      <c r="F1527" s="578">
        <v>950000</v>
      </c>
      <c r="G1527" s="211" t="s">
        <v>165</v>
      </c>
      <c r="H1527" s="72">
        <v>45200</v>
      </c>
      <c r="I1527" s="3">
        <v>413</v>
      </c>
    </row>
    <row r="1528" spans="1:9" ht="44.25" hidden="1" customHeight="1" x14ac:dyDescent="0.2">
      <c r="A1528" s="3">
        <v>1531</v>
      </c>
      <c r="B1528" s="3">
        <v>4001</v>
      </c>
      <c r="C1528" s="212" t="s">
        <v>2113</v>
      </c>
      <c r="D1528" s="211" t="s">
        <v>163</v>
      </c>
      <c r="E1528" s="3">
        <v>41111717</v>
      </c>
      <c r="F1528" s="578">
        <v>285000</v>
      </c>
      <c r="G1528" s="211" t="s">
        <v>165</v>
      </c>
      <c r="H1528" s="72">
        <v>45200</v>
      </c>
      <c r="I1528" s="3">
        <v>413</v>
      </c>
    </row>
    <row r="1529" spans="1:9" ht="44.25" hidden="1" customHeight="1" x14ac:dyDescent="0.2">
      <c r="A1529" s="3">
        <v>1532</v>
      </c>
      <c r="B1529" s="3">
        <v>4001</v>
      </c>
      <c r="C1529" s="212" t="s">
        <v>2114</v>
      </c>
      <c r="D1529" s="211" t="s">
        <v>163</v>
      </c>
      <c r="E1529" s="3">
        <v>20101705</v>
      </c>
      <c r="F1529" s="578">
        <v>213750</v>
      </c>
      <c r="G1529" s="211" t="s">
        <v>165</v>
      </c>
      <c r="H1529" s="72">
        <v>45200</v>
      </c>
      <c r="I1529" s="3">
        <v>413</v>
      </c>
    </row>
    <row r="1530" spans="1:9" ht="44.25" hidden="1" customHeight="1" x14ac:dyDescent="0.2">
      <c r="A1530" s="3">
        <v>1533</v>
      </c>
      <c r="B1530" s="3">
        <v>4001</v>
      </c>
      <c r="C1530" s="212" t="s">
        <v>2115</v>
      </c>
      <c r="D1530" s="3" t="s">
        <v>2190</v>
      </c>
      <c r="E1530" s="3">
        <v>26111701</v>
      </c>
      <c r="F1530" s="578">
        <v>95000000</v>
      </c>
      <c r="G1530" s="211" t="s">
        <v>165</v>
      </c>
      <c r="H1530" s="72">
        <v>45200</v>
      </c>
      <c r="I1530" s="3">
        <v>413</v>
      </c>
    </row>
    <row r="1531" spans="1:9" ht="44.25" hidden="1" customHeight="1" x14ac:dyDescent="0.2">
      <c r="A1531" s="3">
        <v>1534</v>
      </c>
      <c r="B1531" s="3">
        <v>4040</v>
      </c>
      <c r="C1531" s="212" t="s">
        <v>2116</v>
      </c>
      <c r="D1531" s="3" t="s">
        <v>2190</v>
      </c>
      <c r="E1531" s="3">
        <v>26111701</v>
      </c>
      <c r="F1531" s="578">
        <v>100000</v>
      </c>
      <c r="G1531" s="211" t="s">
        <v>165</v>
      </c>
      <c r="H1531" s="72">
        <v>45200</v>
      </c>
      <c r="I1531" s="3">
        <v>413</v>
      </c>
    </row>
    <row r="1532" spans="1:9" ht="44.25" hidden="1" customHeight="1" x14ac:dyDescent="0.2">
      <c r="A1532" s="3">
        <v>1535</v>
      </c>
      <c r="B1532" s="3">
        <v>4040</v>
      </c>
      <c r="C1532" s="212" t="s">
        <v>2117</v>
      </c>
      <c r="D1532" s="211" t="s">
        <v>163</v>
      </c>
      <c r="E1532" s="3">
        <v>44101802</v>
      </c>
      <c r="F1532" s="578">
        <v>60000</v>
      </c>
      <c r="G1532" s="211" t="s">
        <v>2189</v>
      </c>
      <c r="H1532" s="72">
        <v>45200</v>
      </c>
      <c r="I1532" s="3">
        <v>403</v>
      </c>
    </row>
    <row r="1533" spans="1:9" ht="44.25" hidden="1" customHeight="1" x14ac:dyDescent="0.2">
      <c r="A1533" s="3">
        <v>1536</v>
      </c>
      <c r="B1533" s="3">
        <v>4180</v>
      </c>
      <c r="C1533" s="212" t="s">
        <v>2118</v>
      </c>
      <c r="D1533" s="211" t="s">
        <v>163</v>
      </c>
      <c r="E1533" s="3">
        <v>41115325</v>
      </c>
      <c r="F1533" s="578">
        <v>5700000</v>
      </c>
      <c r="G1533" s="211" t="s">
        <v>165</v>
      </c>
      <c r="H1533" s="72">
        <v>45200</v>
      </c>
      <c r="I1533" s="3">
        <v>413</v>
      </c>
    </row>
    <row r="1534" spans="1:9" ht="44.25" hidden="1" customHeight="1" x14ac:dyDescent="0.2">
      <c r="A1534" s="3">
        <v>1537</v>
      </c>
      <c r="B1534" s="3">
        <v>4001</v>
      </c>
      <c r="C1534" s="212" t="s">
        <v>2119</v>
      </c>
      <c r="D1534" s="211" t="s">
        <v>163</v>
      </c>
      <c r="E1534" s="3">
        <v>41113601</v>
      </c>
      <c r="F1534" s="578">
        <v>237500</v>
      </c>
      <c r="G1534" s="211" t="s">
        <v>165</v>
      </c>
      <c r="H1534" s="72">
        <v>45200</v>
      </c>
      <c r="I1534" s="3">
        <v>413</v>
      </c>
    </row>
    <row r="1535" spans="1:9" ht="44.25" hidden="1" customHeight="1" x14ac:dyDescent="0.2">
      <c r="A1535" s="3">
        <v>1538</v>
      </c>
      <c r="B1535" s="3">
        <v>4001</v>
      </c>
      <c r="C1535" s="212" t="s">
        <v>2120</v>
      </c>
      <c r="D1535" s="211" t="s">
        <v>163</v>
      </c>
      <c r="E1535" s="3">
        <v>411136</v>
      </c>
      <c r="F1535" s="578">
        <v>12350000</v>
      </c>
      <c r="G1535" s="211" t="s">
        <v>165</v>
      </c>
      <c r="H1535" s="72">
        <v>45200</v>
      </c>
      <c r="I1535" s="3">
        <v>413</v>
      </c>
    </row>
    <row r="1536" spans="1:9" ht="44.25" hidden="1" customHeight="1" x14ac:dyDescent="0.2">
      <c r="A1536" s="3">
        <v>1539</v>
      </c>
      <c r="B1536" s="3">
        <v>4001</v>
      </c>
      <c r="C1536" s="212" t="s">
        <v>2098</v>
      </c>
      <c r="D1536" s="211" t="s">
        <v>163</v>
      </c>
      <c r="E1536" s="3">
        <v>201422</v>
      </c>
      <c r="F1536" s="578">
        <v>978895.2</v>
      </c>
      <c r="G1536" s="211" t="s">
        <v>165</v>
      </c>
      <c r="H1536" s="72">
        <v>45200</v>
      </c>
      <c r="I1536" s="3">
        <v>413</v>
      </c>
    </row>
    <row r="1537" spans="1:9" ht="44.25" hidden="1" customHeight="1" x14ac:dyDescent="0.2">
      <c r="A1537" s="3">
        <v>1540</v>
      </c>
      <c r="B1537" s="3">
        <v>4001</v>
      </c>
      <c r="C1537" s="212" t="s">
        <v>2121</v>
      </c>
      <c r="D1537" s="211" t="s">
        <v>163</v>
      </c>
      <c r="E1537" s="3">
        <v>41112301</v>
      </c>
      <c r="F1537" s="578">
        <v>712500</v>
      </c>
      <c r="G1537" s="211" t="s">
        <v>165</v>
      </c>
      <c r="H1537" s="72">
        <v>45200</v>
      </c>
      <c r="I1537" s="3">
        <v>413</v>
      </c>
    </row>
    <row r="1538" spans="1:9" ht="44.25" hidden="1" customHeight="1" x14ac:dyDescent="0.2">
      <c r="A1538" s="3">
        <v>1541</v>
      </c>
      <c r="B1538" s="3">
        <v>4001</v>
      </c>
      <c r="C1538" s="212" t="s">
        <v>2122</v>
      </c>
      <c r="D1538" s="211" t="s">
        <v>163</v>
      </c>
      <c r="E1538" s="3" t="s">
        <v>2191</v>
      </c>
      <c r="F1538" s="578">
        <v>3420000</v>
      </c>
      <c r="G1538" s="211" t="s">
        <v>165</v>
      </c>
      <c r="H1538" s="72">
        <v>45200</v>
      </c>
      <c r="I1538" s="3">
        <v>413</v>
      </c>
    </row>
    <row r="1539" spans="1:9" ht="44.25" hidden="1" customHeight="1" x14ac:dyDescent="0.2">
      <c r="A1539" s="3">
        <v>1542</v>
      </c>
      <c r="B1539" s="3">
        <v>4001</v>
      </c>
      <c r="C1539" s="212" t="s">
        <v>2123</v>
      </c>
      <c r="D1539" s="211" t="s">
        <v>163</v>
      </c>
      <c r="E1539" s="3">
        <v>41113704</v>
      </c>
      <c r="F1539" s="578">
        <v>5700000</v>
      </c>
      <c r="G1539" s="211" t="s">
        <v>165</v>
      </c>
      <c r="H1539" s="72">
        <v>45200</v>
      </c>
      <c r="I1539" s="3">
        <v>413</v>
      </c>
    </row>
    <row r="1540" spans="1:9" ht="44.25" hidden="1" customHeight="1" x14ac:dyDescent="0.2">
      <c r="A1540" s="3">
        <v>1543</v>
      </c>
      <c r="B1540" s="3">
        <v>4001</v>
      </c>
      <c r="C1540" s="212" t="s">
        <v>2124</v>
      </c>
      <c r="D1540" s="211" t="s">
        <v>163</v>
      </c>
      <c r="E1540" s="3" t="s">
        <v>2191</v>
      </c>
      <c r="F1540" s="578">
        <v>3046649.9999999995</v>
      </c>
      <c r="G1540" s="211" t="s">
        <v>2189</v>
      </c>
      <c r="H1540" s="72">
        <v>45200</v>
      </c>
      <c r="I1540" s="3">
        <v>403</v>
      </c>
    </row>
    <row r="1541" spans="1:9" ht="44.25" hidden="1" customHeight="1" x14ac:dyDescent="0.2">
      <c r="A1541" s="3">
        <v>1544</v>
      </c>
      <c r="B1541" s="3">
        <v>4001</v>
      </c>
      <c r="C1541" s="212" t="s">
        <v>2125</v>
      </c>
      <c r="D1541" s="211" t="s">
        <v>163</v>
      </c>
      <c r="E1541" s="3" t="s">
        <v>2191</v>
      </c>
      <c r="F1541" s="578">
        <v>1045000.0000000001</v>
      </c>
      <c r="G1541" s="211" t="s">
        <v>2189</v>
      </c>
      <c r="H1541" s="72">
        <v>45200</v>
      </c>
      <c r="I1541" s="3">
        <v>403</v>
      </c>
    </row>
    <row r="1542" spans="1:9" ht="44.25" hidden="1" customHeight="1" x14ac:dyDescent="0.2">
      <c r="A1542" s="3">
        <v>1545</v>
      </c>
      <c r="B1542" s="3">
        <v>4001</v>
      </c>
      <c r="C1542" s="212" t="s">
        <v>2126</v>
      </c>
      <c r="D1542" s="211" t="s">
        <v>163</v>
      </c>
      <c r="E1542" s="3"/>
      <c r="F1542" s="578">
        <v>533900</v>
      </c>
      <c r="G1542" s="211" t="s">
        <v>2189</v>
      </c>
      <c r="H1542" s="72">
        <v>45200</v>
      </c>
      <c r="I1542" s="3">
        <v>403</v>
      </c>
    </row>
    <row r="1543" spans="1:9" ht="44.25" hidden="1" customHeight="1" x14ac:dyDescent="0.2">
      <c r="A1543" s="3">
        <v>1546</v>
      </c>
      <c r="B1543" s="3">
        <v>4001</v>
      </c>
      <c r="C1543" s="212" t="s">
        <v>2127</v>
      </c>
      <c r="D1543" s="211" t="s">
        <v>163</v>
      </c>
      <c r="E1543" s="3"/>
      <c r="F1543" s="578">
        <v>1070650</v>
      </c>
      <c r="G1543" s="211" t="s">
        <v>2189</v>
      </c>
      <c r="H1543" s="72">
        <v>45200</v>
      </c>
      <c r="I1543" s="3">
        <v>403</v>
      </c>
    </row>
    <row r="1544" spans="1:9" ht="44.25" hidden="1" customHeight="1" x14ac:dyDescent="0.2">
      <c r="A1544" s="3">
        <v>1547</v>
      </c>
      <c r="B1544" s="3">
        <v>4001</v>
      </c>
      <c r="C1544" s="212" t="s">
        <v>2128</v>
      </c>
      <c r="D1544" s="211" t="s">
        <v>163</v>
      </c>
      <c r="E1544" s="3"/>
      <c r="F1544" s="578">
        <v>664999.99999999988</v>
      </c>
      <c r="G1544" s="211" t="s">
        <v>2189</v>
      </c>
      <c r="H1544" s="72">
        <v>45200</v>
      </c>
      <c r="I1544" s="3">
        <v>403</v>
      </c>
    </row>
    <row r="1545" spans="1:9" ht="44.25" hidden="1" customHeight="1" x14ac:dyDescent="0.2">
      <c r="A1545" s="3">
        <v>1548</v>
      </c>
      <c r="B1545" s="3">
        <v>4001</v>
      </c>
      <c r="C1545" s="212" t="s">
        <v>2129</v>
      </c>
      <c r="D1545" s="211" t="s">
        <v>163</v>
      </c>
      <c r="E1545" s="3"/>
      <c r="F1545" s="578">
        <v>570000</v>
      </c>
      <c r="G1545" s="211" t="s">
        <v>2189</v>
      </c>
      <c r="H1545" s="72">
        <v>45200</v>
      </c>
      <c r="I1545" s="3">
        <v>403</v>
      </c>
    </row>
    <row r="1546" spans="1:9" ht="44.25" hidden="1" customHeight="1" x14ac:dyDescent="0.2">
      <c r="A1546" s="3">
        <v>1549</v>
      </c>
      <c r="B1546" s="3">
        <v>4001</v>
      </c>
      <c r="C1546" s="212" t="s">
        <v>2130</v>
      </c>
      <c r="D1546" s="211" t="s">
        <v>163</v>
      </c>
      <c r="E1546" s="3">
        <v>56</v>
      </c>
      <c r="F1546" s="578">
        <v>308750</v>
      </c>
      <c r="G1546" s="211" t="s">
        <v>2189</v>
      </c>
      <c r="H1546" s="72">
        <v>45200</v>
      </c>
      <c r="I1546" s="3">
        <v>403</v>
      </c>
    </row>
    <row r="1547" spans="1:9" ht="44.25" hidden="1" customHeight="1" x14ac:dyDescent="0.2">
      <c r="A1547" s="3">
        <v>1550</v>
      </c>
      <c r="B1547" s="179">
        <v>6003</v>
      </c>
      <c r="C1547" s="78" t="s">
        <v>2297</v>
      </c>
      <c r="D1547" s="179" t="s">
        <v>2298</v>
      </c>
      <c r="E1547" s="179">
        <v>26111701</v>
      </c>
      <c r="F1547" s="716">
        <v>30000</v>
      </c>
      <c r="G1547" s="188" t="s">
        <v>2299</v>
      </c>
      <c r="H1547" s="717">
        <v>45261</v>
      </c>
      <c r="I1547" s="77" t="s">
        <v>2158</v>
      </c>
    </row>
    <row r="1548" spans="1:9" ht="44.25" hidden="1" customHeight="1" x14ac:dyDescent="0.2">
      <c r="A1548" s="3">
        <v>1551</v>
      </c>
      <c r="B1548" s="179">
        <v>6003</v>
      </c>
      <c r="C1548" s="78" t="s">
        <v>1960</v>
      </c>
      <c r="D1548" s="179" t="s">
        <v>2298</v>
      </c>
      <c r="E1548" s="179">
        <v>39121031</v>
      </c>
      <c r="F1548" s="716">
        <v>100000</v>
      </c>
      <c r="G1548" s="188" t="s">
        <v>2300</v>
      </c>
      <c r="H1548" s="235">
        <v>45261</v>
      </c>
      <c r="I1548" s="77" t="s">
        <v>2301</v>
      </c>
    </row>
    <row r="1549" spans="1:9" ht="44.25" hidden="1" customHeight="1" x14ac:dyDescent="0.2">
      <c r="A1549" s="3">
        <v>1552</v>
      </c>
      <c r="B1549" s="179">
        <v>6003</v>
      </c>
      <c r="C1549" s="228" t="s">
        <v>37</v>
      </c>
      <c r="D1549" s="179" t="s">
        <v>2298</v>
      </c>
      <c r="E1549" s="188" t="s">
        <v>2302</v>
      </c>
      <c r="F1549" s="716">
        <v>100000</v>
      </c>
      <c r="G1549" s="188" t="s">
        <v>2303</v>
      </c>
      <c r="H1549" s="718">
        <v>45261</v>
      </c>
      <c r="I1549" s="77">
        <v>374</v>
      </c>
    </row>
    <row r="1550" spans="1:9" ht="44.25" hidden="1" customHeight="1" x14ac:dyDescent="0.2">
      <c r="A1550" s="3">
        <v>1553</v>
      </c>
      <c r="B1550" s="179">
        <v>6003</v>
      </c>
      <c r="C1550" s="230" t="s">
        <v>42</v>
      </c>
      <c r="D1550" s="179" t="s">
        <v>2298</v>
      </c>
      <c r="E1550" s="188" t="s">
        <v>2304</v>
      </c>
      <c r="F1550" s="716">
        <v>50000</v>
      </c>
      <c r="G1550" s="188" t="s">
        <v>2303</v>
      </c>
      <c r="H1550" s="235">
        <v>45261</v>
      </c>
      <c r="I1550" s="77">
        <v>374</v>
      </c>
    </row>
    <row r="1551" spans="1:9" ht="44.25" hidden="1" customHeight="1" x14ac:dyDescent="0.2">
      <c r="A1551" s="3">
        <v>1554</v>
      </c>
      <c r="B1551" s="179">
        <v>7315</v>
      </c>
      <c r="C1551" s="228" t="s">
        <v>2297</v>
      </c>
      <c r="D1551" s="179" t="s">
        <v>2298</v>
      </c>
      <c r="E1551" s="179">
        <v>26111701</v>
      </c>
      <c r="F1551" s="588">
        <v>75000</v>
      </c>
      <c r="G1551" s="188" t="s">
        <v>2299</v>
      </c>
      <c r="H1551" s="717">
        <v>45047</v>
      </c>
      <c r="I1551" s="211">
        <v>364</v>
      </c>
    </row>
    <row r="1552" spans="1:9" ht="44.25" hidden="1" customHeight="1" x14ac:dyDescent="0.2">
      <c r="A1552" s="3">
        <v>1555</v>
      </c>
      <c r="B1552" s="179">
        <v>7315</v>
      </c>
      <c r="C1552" s="228" t="s">
        <v>2305</v>
      </c>
      <c r="D1552" s="179" t="s">
        <v>2298</v>
      </c>
      <c r="E1552" s="179">
        <v>26111704</v>
      </c>
      <c r="F1552" s="588">
        <v>25000</v>
      </c>
      <c r="G1552" s="188" t="s">
        <v>2299</v>
      </c>
      <c r="H1552" s="717">
        <v>45047</v>
      </c>
      <c r="I1552" s="211">
        <v>364</v>
      </c>
    </row>
    <row r="1553" spans="1:9" ht="44.25" hidden="1" customHeight="1" x14ac:dyDescent="0.2">
      <c r="A1553" s="3">
        <v>1556</v>
      </c>
      <c r="B1553" s="179">
        <v>7315</v>
      </c>
      <c r="C1553" s="228" t="s">
        <v>2306</v>
      </c>
      <c r="D1553" s="179" t="s">
        <v>2298</v>
      </c>
      <c r="E1553" s="179">
        <v>42311511</v>
      </c>
      <c r="F1553" s="588">
        <v>12500</v>
      </c>
      <c r="G1553" s="188" t="s">
        <v>115</v>
      </c>
      <c r="H1553" s="717">
        <v>45078</v>
      </c>
      <c r="I1553" s="211">
        <v>274</v>
      </c>
    </row>
    <row r="1554" spans="1:9" ht="44.25" hidden="1" customHeight="1" x14ac:dyDescent="0.2">
      <c r="A1554" s="3">
        <v>1557</v>
      </c>
      <c r="B1554" s="179">
        <v>7315</v>
      </c>
      <c r="C1554" s="228" t="s">
        <v>2307</v>
      </c>
      <c r="D1554" s="179" t="s">
        <v>2298</v>
      </c>
      <c r="E1554" s="179">
        <v>12352104</v>
      </c>
      <c r="F1554" s="588">
        <v>12500</v>
      </c>
      <c r="G1554" s="188" t="s">
        <v>115</v>
      </c>
      <c r="H1554" s="717">
        <v>45078</v>
      </c>
      <c r="I1554" s="211">
        <v>274</v>
      </c>
    </row>
    <row r="1555" spans="1:9" ht="44.25" hidden="1" customHeight="1" x14ac:dyDescent="0.2">
      <c r="A1555" s="3">
        <v>1558</v>
      </c>
      <c r="B1555" s="179">
        <v>7315</v>
      </c>
      <c r="C1555" s="228" t="s">
        <v>2308</v>
      </c>
      <c r="D1555" s="179" t="s">
        <v>2298</v>
      </c>
      <c r="E1555" s="179">
        <v>42131602</v>
      </c>
      <c r="F1555" s="588">
        <v>25000</v>
      </c>
      <c r="G1555" s="188" t="s">
        <v>115</v>
      </c>
      <c r="H1555" s="717">
        <v>45078</v>
      </c>
      <c r="I1555" s="211">
        <v>274</v>
      </c>
    </row>
    <row r="1556" spans="1:9" ht="44.25" hidden="1" customHeight="1" x14ac:dyDescent="0.2">
      <c r="A1556" s="3">
        <v>1559</v>
      </c>
      <c r="B1556" s="179">
        <v>7315</v>
      </c>
      <c r="C1556" s="228" t="s">
        <v>2309</v>
      </c>
      <c r="D1556" s="179" t="s">
        <v>2298</v>
      </c>
      <c r="E1556" s="179">
        <v>81101512</v>
      </c>
      <c r="F1556" s="588">
        <v>20000000</v>
      </c>
      <c r="G1556" s="188" t="s">
        <v>2310</v>
      </c>
      <c r="H1556" s="717">
        <v>45078</v>
      </c>
      <c r="I1556" s="211">
        <v>216</v>
      </c>
    </row>
    <row r="1557" spans="1:9" ht="44.25" hidden="1" customHeight="1" x14ac:dyDescent="0.2">
      <c r="A1557" s="3">
        <v>1560</v>
      </c>
      <c r="B1557" s="179">
        <v>7315</v>
      </c>
      <c r="C1557" s="228" t="s">
        <v>2311</v>
      </c>
      <c r="D1557" s="179" t="s">
        <v>2298</v>
      </c>
      <c r="E1557" s="179">
        <v>26111701</v>
      </c>
      <c r="F1557" s="588">
        <v>156000</v>
      </c>
      <c r="G1557" s="188" t="s">
        <v>2312</v>
      </c>
      <c r="H1557" s="717">
        <v>45047</v>
      </c>
      <c r="I1557" s="211">
        <v>344</v>
      </c>
    </row>
    <row r="1558" spans="1:9" ht="44.25" hidden="1" customHeight="1" x14ac:dyDescent="0.2">
      <c r="A1558" s="3">
        <v>1561</v>
      </c>
      <c r="B1558" s="179">
        <v>7315</v>
      </c>
      <c r="C1558" s="228" t="s">
        <v>2314</v>
      </c>
      <c r="D1558" s="179" t="s">
        <v>2298</v>
      </c>
      <c r="E1558" s="211" t="s">
        <v>2302</v>
      </c>
      <c r="F1558" s="719">
        <v>145000</v>
      </c>
      <c r="G1558" s="188" t="s">
        <v>2303</v>
      </c>
      <c r="H1558" s="717">
        <v>45261</v>
      </c>
      <c r="I1558" s="211">
        <v>374</v>
      </c>
    </row>
    <row r="1559" spans="1:9" ht="44.25" hidden="1" customHeight="1" x14ac:dyDescent="0.2">
      <c r="A1559" s="3">
        <v>1562</v>
      </c>
      <c r="B1559" s="179">
        <v>7315</v>
      </c>
      <c r="C1559" s="230" t="s">
        <v>2315</v>
      </c>
      <c r="D1559" s="179" t="s">
        <v>2298</v>
      </c>
      <c r="E1559" s="188" t="s">
        <v>2304</v>
      </c>
      <c r="F1559" s="595">
        <v>50000</v>
      </c>
      <c r="G1559" s="188" t="s">
        <v>2303</v>
      </c>
      <c r="H1559" s="717">
        <v>45261</v>
      </c>
      <c r="I1559" s="211">
        <v>374</v>
      </c>
    </row>
    <row r="1560" spans="1:9" ht="44.25" hidden="1" customHeight="1" x14ac:dyDescent="0.2">
      <c r="A1560" s="3">
        <v>1563</v>
      </c>
      <c r="B1560" s="3">
        <v>7315</v>
      </c>
      <c r="C1560" s="230" t="s">
        <v>2316</v>
      </c>
      <c r="D1560" s="3" t="s">
        <v>2298</v>
      </c>
      <c r="E1560" s="3">
        <v>43231512</v>
      </c>
      <c r="F1560" s="595">
        <v>178000000</v>
      </c>
      <c r="G1560" s="188" t="s">
        <v>2149</v>
      </c>
      <c r="H1560" s="235">
        <v>45261</v>
      </c>
      <c r="I1560" s="3">
        <v>184</v>
      </c>
    </row>
    <row r="1561" spans="1:9" ht="44.25" hidden="1" customHeight="1" x14ac:dyDescent="0.2">
      <c r="A1561" s="3">
        <v>1564</v>
      </c>
      <c r="B1561" s="3">
        <v>6040</v>
      </c>
      <c r="C1561" s="78" t="s">
        <v>37</v>
      </c>
      <c r="D1561" s="179" t="s">
        <v>2298</v>
      </c>
      <c r="E1561" s="188" t="s">
        <v>2302</v>
      </c>
      <c r="F1561" s="588">
        <v>100000</v>
      </c>
      <c r="G1561" s="188" t="s">
        <v>2303</v>
      </c>
      <c r="H1561" s="717">
        <v>45261</v>
      </c>
      <c r="I1561" s="720" t="s">
        <v>2159</v>
      </c>
    </row>
    <row r="1562" spans="1:9" ht="44.25" hidden="1" customHeight="1" x14ac:dyDescent="0.2">
      <c r="A1562" s="3">
        <v>1565</v>
      </c>
      <c r="B1562" s="3">
        <v>6040</v>
      </c>
      <c r="C1562" s="83" t="s">
        <v>42</v>
      </c>
      <c r="D1562" s="3" t="s">
        <v>2298</v>
      </c>
      <c r="E1562" s="188" t="s">
        <v>2304</v>
      </c>
      <c r="F1562" s="588">
        <v>5000</v>
      </c>
      <c r="G1562" s="188" t="s">
        <v>2303</v>
      </c>
      <c r="H1562" s="717">
        <v>45261</v>
      </c>
      <c r="I1562" s="720" t="s">
        <v>2159</v>
      </c>
    </row>
    <row r="1563" spans="1:9" ht="44.25" hidden="1" customHeight="1" x14ac:dyDescent="0.2">
      <c r="A1563" s="3">
        <v>1566</v>
      </c>
      <c r="B1563" s="3">
        <v>6040</v>
      </c>
      <c r="C1563" s="78" t="s">
        <v>2318</v>
      </c>
      <c r="D1563" s="179" t="s">
        <v>2298</v>
      </c>
      <c r="E1563" s="188" t="s">
        <v>2319</v>
      </c>
      <c r="F1563" s="588">
        <v>12500</v>
      </c>
      <c r="G1563" s="188" t="s">
        <v>115</v>
      </c>
      <c r="H1563" s="717">
        <v>45078</v>
      </c>
      <c r="I1563" s="84" t="s">
        <v>2320</v>
      </c>
    </row>
    <row r="1564" spans="1:9" ht="44.25" hidden="1" customHeight="1" x14ac:dyDescent="0.2">
      <c r="A1564" s="3">
        <v>1567</v>
      </c>
      <c r="B1564" s="3">
        <v>6040</v>
      </c>
      <c r="C1564" s="78" t="s">
        <v>2322</v>
      </c>
      <c r="D1564" s="179" t="s">
        <v>2298</v>
      </c>
      <c r="E1564" s="188" t="s">
        <v>2323</v>
      </c>
      <c r="F1564" s="588">
        <v>12500</v>
      </c>
      <c r="G1564" s="188" t="s">
        <v>115</v>
      </c>
      <c r="H1564" s="717">
        <v>45078</v>
      </c>
      <c r="I1564" s="84" t="s">
        <v>2320</v>
      </c>
    </row>
    <row r="1565" spans="1:9" ht="44.25" hidden="1" customHeight="1" x14ac:dyDescent="0.2">
      <c r="A1565" s="3">
        <v>1568</v>
      </c>
      <c r="B1565" s="3">
        <v>6040</v>
      </c>
      <c r="C1565" s="83" t="s">
        <v>2324</v>
      </c>
      <c r="D1565" s="179" t="s">
        <v>2298</v>
      </c>
      <c r="E1565" s="188">
        <v>42131602</v>
      </c>
      <c r="F1565" s="588">
        <v>25000</v>
      </c>
      <c r="G1565" s="188" t="s">
        <v>115</v>
      </c>
      <c r="H1565" s="717">
        <v>45078</v>
      </c>
      <c r="I1565" s="84" t="s">
        <v>2320</v>
      </c>
    </row>
    <row r="1566" spans="1:9" ht="44.25" hidden="1" customHeight="1" x14ac:dyDescent="0.2">
      <c r="A1566" s="3">
        <v>1569</v>
      </c>
      <c r="B1566" s="3">
        <v>6040</v>
      </c>
      <c r="C1566" s="78" t="s">
        <v>2327</v>
      </c>
      <c r="D1566" s="179" t="s">
        <v>2298</v>
      </c>
      <c r="E1566" s="188" t="s">
        <v>2328</v>
      </c>
      <c r="F1566" s="588">
        <v>24000</v>
      </c>
      <c r="G1566" s="188" t="s">
        <v>2329</v>
      </c>
      <c r="H1566" s="717">
        <v>45078</v>
      </c>
      <c r="I1566" s="85" t="s">
        <v>2157</v>
      </c>
    </row>
    <row r="1567" spans="1:9" ht="44.25" hidden="1" customHeight="1" x14ac:dyDescent="0.2">
      <c r="A1567" s="3">
        <v>1570</v>
      </c>
      <c r="B1567" s="3">
        <v>6040</v>
      </c>
      <c r="C1567" s="83" t="s">
        <v>2331</v>
      </c>
      <c r="D1567" s="179" t="s">
        <v>2298</v>
      </c>
      <c r="E1567" s="188">
        <v>26121619</v>
      </c>
      <c r="F1567" s="588">
        <v>60000</v>
      </c>
      <c r="G1567" s="188" t="s">
        <v>2332</v>
      </c>
      <c r="H1567" s="717">
        <v>45078</v>
      </c>
      <c r="I1567" s="85" t="s">
        <v>2157</v>
      </c>
    </row>
    <row r="1568" spans="1:9" ht="44.25" hidden="1" customHeight="1" x14ac:dyDescent="0.2">
      <c r="A1568" s="3">
        <v>1571</v>
      </c>
      <c r="B1568" s="3">
        <v>6040</v>
      </c>
      <c r="C1568" s="83" t="s">
        <v>2334</v>
      </c>
      <c r="D1568" s="179" t="s">
        <v>2298</v>
      </c>
      <c r="E1568" s="188">
        <v>52161514</v>
      </c>
      <c r="F1568" s="588">
        <v>50000</v>
      </c>
      <c r="G1568" s="188" t="s">
        <v>2335</v>
      </c>
      <c r="H1568" s="717">
        <v>45078</v>
      </c>
      <c r="I1568" s="85">
        <v>364</v>
      </c>
    </row>
    <row r="1569" spans="1:9" ht="44.25" hidden="1" customHeight="1" x14ac:dyDescent="0.2">
      <c r="A1569" s="3">
        <v>1572</v>
      </c>
      <c r="B1569" s="3">
        <v>6040</v>
      </c>
      <c r="C1569" s="83" t="s">
        <v>2336</v>
      </c>
      <c r="D1569" s="179" t="s">
        <v>2298</v>
      </c>
      <c r="E1569" s="188" t="s">
        <v>2337</v>
      </c>
      <c r="F1569" s="588">
        <v>50000</v>
      </c>
      <c r="G1569" s="188" t="s">
        <v>2335</v>
      </c>
      <c r="H1569" s="717">
        <v>45078</v>
      </c>
      <c r="I1569" s="85">
        <v>364</v>
      </c>
    </row>
    <row r="1570" spans="1:9" ht="111" hidden="1" customHeight="1" x14ac:dyDescent="0.2">
      <c r="A1570" s="3">
        <v>1573</v>
      </c>
      <c r="B1570" s="236">
        <v>6040</v>
      </c>
      <c r="C1570" s="87" t="s">
        <v>2338</v>
      </c>
      <c r="D1570" s="179" t="s">
        <v>2298</v>
      </c>
      <c r="E1570" s="188">
        <v>811115</v>
      </c>
      <c r="F1570" s="588">
        <v>5000000</v>
      </c>
      <c r="G1570" s="188" t="s">
        <v>2339</v>
      </c>
      <c r="H1570" s="717">
        <v>45261</v>
      </c>
      <c r="I1570" s="84">
        <v>181</v>
      </c>
    </row>
    <row r="1571" spans="1:9" ht="44.25" hidden="1" customHeight="1" x14ac:dyDescent="0.2">
      <c r="A1571" s="3">
        <v>1574</v>
      </c>
      <c r="B1571" s="179">
        <v>4320</v>
      </c>
      <c r="C1571" s="228" t="s">
        <v>2341</v>
      </c>
      <c r="D1571" s="179" t="s">
        <v>2298</v>
      </c>
      <c r="E1571" s="179">
        <v>20121602</v>
      </c>
      <c r="F1571" s="588">
        <v>100000</v>
      </c>
      <c r="G1571" s="188" t="s">
        <v>2342</v>
      </c>
      <c r="H1571" s="650">
        <v>44986</v>
      </c>
      <c r="I1571" s="3">
        <v>314</v>
      </c>
    </row>
    <row r="1572" spans="1:9" ht="44.25" hidden="1" customHeight="1" x14ac:dyDescent="0.2">
      <c r="A1572" s="3">
        <v>1575</v>
      </c>
      <c r="B1572" s="179">
        <v>4320</v>
      </c>
      <c r="C1572" s="228" t="s">
        <v>2344</v>
      </c>
      <c r="D1572" s="179" t="s">
        <v>2298</v>
      </c>
      <c r="E1572" s="179">
        <v>31161507</v>
      </c>
      <c r="F1572" s="588">
        <v>100000</v>
      </c>
      <c r="G1572" s="188" t="s">
        <v>2342</v>
      </c>
      <c r="H1572" s="650">
        <v>44986</v>
      </c>
      <c r="I1572" s="3">
        <v>314</v>
      </c>
    </row>
    <row r="1573" spans="1:9" ht="44.25" hidden="1" customHeight="1" x14ac:dyDescent="0.2">
      <c r="A1573" s="3">
        <v>1576</v>
      </c>
      <c r="B1573" s="179">
        <v>4320</v>
      </c>
      <c r="C1573" s="228" t="s">
        <v>2345</v>
      </c>
      <c r="D1573" s="179" t="s">
        <v>2298</v>
      </c>
      <c r="E1573" s="179">
        <v>39121902</v>
      </c>
      <c r="F1573" s="588">
        <v>300000</v>
      </c>
      <c r="G1573" s="188" t="s">
        <v>2342</v>
      </c>
      <c r="H1573" s="650">
        <v>44986</v>
      </c>
      <c r="I1573" s="3">
        <v>314</v>
      </c>
    </row>
    <row r="1574" spans="1:9" ht="44.25" hidden="1" customHeight="1" x14ac:dyDescent="0.2">
      <c r="A1574" s="3">
        <v>1577</v>
      </c>
      <c r="B1574" s="179">
        <v>4320</v>
      </c>
      <c r="C1574" s="228" t="s">
        <v>2347</v>
      </c>
      <c r="D1574" s="179" t="s">
        <v>2298</v>
      </c>
      <c r="E1574" s="179">
        <v>39121434</v>
      </c>
      <c r="F1574" s="588">
        <v>22000</v>
      </c>
      <c r="G1574" s="188" t="s">
        <v>2348</v>
      </c>
      <c r="H1574" s="650">
        <v>44986</v>
      </c>
      <c r="I1574" s="3">
        <v>299</v>
      </c>
    </row>
    <row r="1575" spans="1:9" ht="44.25" hidden="1" customHeight="1" x14ac:dyDescent="0.2">
      <c r="A1575" s="3">
        <v>1578</v>
      </c>
      <c r="B1575" s="179">
        <v>4320</v>
      </c>
      <c r="C1575" s="228" t="s">
        <v>2352</v>
      </c>
      <c r="D1575" s="179" t="s">
        <v>2298</v>
      </c>
      <c r="E1575" s="179">
        <v>39121402</v>
      </c>
      <c r="F1575" s="588">
        <f>1200*160</f>
        <v>192000</v>
      </c>
      <c r="G1575" s="188" t="s">
        <v>2300</v>
      </c>
      <c r="H1575" s="650">
        <v>44986</v>
      </c>
      <c r="I1575" s="3">
        <v>304</v>
      </c>
    </row>
    <row r="1576" spans="1:9" ht="44.25" hidden="1" customHeight="1" x14ac:dyDescent="0.2">
      <c r="A1576" s="3">
        <v>1579</v>
      </c>
      <c r="B1576" s="179">
        <v>4320</v>
      </c>
      <c r="C1576" s="228" t="s">
        <v>2354</v>
      </c>
      <c r="D1576" s="179" t="s">
        <v>2298</v>
      </c>
      <c r="E1576" s="179">
        <v>39121455</v>
      </c>
      <c r="F1576" s="588">
        <f>700*10</f>
        <v>7000</v>
      </c>
      <c r="G1576" s="188" t="s">
        <v>2348</v>
      </c>
      <c r="H1576" s="650">
        <v>44986</v>
      </c>
      <c r="I1576" s="3">
        <v>304</v>
      </c>
    </row>
    <row r="1577" spans="1:9" ht="44.25" hidden="1" customHeight="1" x14ac:dyDescent="0.2">
      <c r="A1577" s="3">
        <v>1580</v>
      </c>
      <c r="B1577" s="179">
        <v>4320</v>
      </c>
      <c r="C1577" s="228" t="s">
        <v>2355</v>
      </c>
      <c r="D1577" s="179" t="s">
        <v>2298</v>
      </c>
      <c r="E1577" s="179">
        <v>39121434</v>
      </c>
      <c r="F1577" s="588">
        <v>16000</v>
      </c>
      <c r="G1577" s="188" t="s">
        <v>2348</v>
      </c>
      <c r="H1577" s="650">
        <v>44986</v>
      </c>
      <c r="I1577" s="3">
        <v>304</v>
      </c>
    </row>
    <row r="1578" spans="1:9" ht="44.25" hidden="1" customHeight="1" x14ac:dyDescent="0.2">
      <c r="A1578" s="3">
        <v>1581</v>
      </c>
      <c r="B1578" s="179">
        <v>4320</v>
      </c>
      <c r="C1578" s="228" t="s">
        <v>2356</v>
      </c>
      <c r="D1578" s="179" t="s">
        <v>2298</v>
      </c>
      <c r="E1578" s="179">
        <v>39121610</v>
      </c>
      <c r="F1578" s="588">
        <v>240000</v>
      </c>
      <c r="G1578" s="188" t="s">
        <v>2348</v>
      </c>
      <c r="H1578" s="650">
        <v>44986</v>
      </c>
      <c r="I1578" s="3">
        <v>304</v>
      </c>
    </row>
    <row r="1579" spans="1:9" ht="44.25" hidden="1" customHeight="1" x14ac:dyDescent="0.2">
      <c r="A1579" s="3">
        <v>1582</v>
      </c>
      <c r="B1579" s="179">
        <v>4320</v>
      </c>
      <c r="C1579" s="228" t="s">
        <v>2357</v>
      </c>
      <c r="D1579" s="179" t="s">
        <v>2298</v>
      </c>
      <c r="E1579" s="179">
        <v>32121603</v>
      </c>
      <c r="F1579" s="588">
        <v>45000</v>
      </c>
      <c r="G1579" s="188" t="s">
        <v>2348</v>
      </c>
      <c r="H1579" s="650">
        <v>44986</v>
      </c>
      <c r="I1579" s="3">
        <v>304</v>
      </c>
    </row>
    <row r="1580" spans="1:9" ht="44.25" hidden="1" customHeight="1" x14ac:dyDescent="0.2">
      <c r="A1580" s="3">
        <v>1583</v>
      </c>
      <c r="B1580" s="179">
        <v>4320</v>
      </c>
      <c r="C1580" s="228" t="s">
        <v>2358</v>
      </c>
      <c r="D1580" s="179" t="s">
        <v>2298</v>
      </c>
      <c r="E1580" s="179">
        <v>31211507</v>
      </c>
      <c r="F1580" s="588">
        <v>10000</v>
      </c>
      <c r="G1580" s="188" t="s">
        <v>2359</v>
      </c>
      <c r="H1580" s="650">
        <v>44986</v>
      </c>
      <c r="I1580" s="3">
        <v>278</v>
      </c>
    </row>
    <row r="1581" spans="1:9" ht="44.25" hidden="1" customHeight="1" x14ac:dyDescent="0.2">
      <c r="A1581" s="3">
        <v>1584</v>
      </c>
      <c r="B1581" s="179">
        <v>4320</v>
      </c>
      <c r="C1581" s="228" t="s">
        <v>2360</v>
      </c>
      <c r="D1581" s="179" t="s">
        <v>2298</v>
      </c>
      <c r="E1581" s="179">
        <v>41122702</v>
      </c>
      <c r="F1581" s="588">
        <v>350000</v>
      </c>
      <c r="G1581" s="188" t="s">
        <v>2299</v>
      </c>
      <c r="H1581" s="650">
        <v>44986</v>
      </c>
      <c r="I1581" s="3">
        <v>364</v>
      </c>
    </row>
    <row r="1582" spans="1:9" ht="44.25" hidden="1" customHeight="1" x14ac:dyDescent="0.2">
      <c r="A1582" s="3">
        <v>1585</v>
      </c>
      <c r="B1582" s="179">
        <v>4320</v>
      </c>
      <c r="C1582" s="228" t="s">
        <v>2362</v>
      </c>
      <c r="D1582" s="179" t="s">
        <v>2298</v>
      </c>
      <c r="E1582" s="179">
        <v>31201503</v>
      </c>
      <c r="F1582" s="588">
        <v>150000</v>
      </c>
      <c r="G1582" s="188" t="s">
        <v>2299</v>
      </c>
      <c r="H1582" s="650">
        <v>44986</v>
      </c>
      <c r="I1582" s="3">
        <v>364</v>
      </c>
    </row>
    <row r="1583" spans="1:9" ht="44.25" hidden="1" customHeight="1" x14ac:dyDescent="0.2">
      <c r="A1583" s="3">
        <v>1586</v>
      </c>
      <c r="B1583" s="179">
        <v>6001</v>
      </c>
      <c r="C1583" s="228" t="s">
        <v>1931</v>
      </c>
      <c r="D1583" s="179" t="s">
        <v>2298</v>
      </c>
      <c r="E1583" s="188" t="s">
        <v>2363</v>
      </c>
      <c r="F1583" s="588">
        <f>8500+13000</f>
        <v>21500</v>
      </c>
      <c r="G1583" s="188" t="s">
        <v>2335</v>
      </c>
      <c r="H1583" s="650">
        <v>44986</v>
      </c>
      <c r="I1583" s="211">
        <v>350</v>
      </c>
    </row>
    <row r="1584" spans="1:9" ht="44.25" hidden="1" customHeight="1" x14ac:dyDescent="0.2">
      <c r="A1584" s="3">
        <v>1587</v>
      </c>
      <c r="B1584" s="179">
        <v>6001</v>
      </c>
      <c r="C1584" s="228" t="s">
        <v>2364</v>
      </c>
      <c r="D1584" s="179" t="s">
        <v>2298</v>
      </c>
      <c r="E1584" s="179" t="s">
        <v>2365</v>
      </c>
      <c r="F1584" s="588">
        <f>4500+12500</f>
        <v>17000</v>
      </c>
      <c r="G1584" s="188" t="s">
        <v>2335</v>
      </c>
      <c r="H1584" s="650">
        <v>44986</v>
      </c>
      <c r="I1584" s="211">
        <v>350</v>
      </c>
    </row>
    <row r="1585" spans="1:9" ht="44.25" hidden="1" customHeight="1" x14ac:dyDescent="0.2">
      <c r="A1585" s="3">
        <v>1588</v>
      </c>
      <c r="B1585" s="179">
        <v>6001</v>
      </c>
      <c r="C1585" s="228" t="s">
        <v>2366</v>
      </c>
      <c r="D1585" s="179" t="s">
        <v>2298</v>
      </c>
      <c r="E1585" s="179">
        <v>44121701</v>
      </c>
      <c r="F1585" s="588">
        <f>14450+2500</f>
        <v>16950</v>
      </c>
      <c r="G1585" s="188" t="s">
        <v>2335</v>
      </c>
      <c r="H1585" s="650">
        <v>44986</v>
      </c>
      <c r="I1585" s="211">
        <v>350</v>
      </c>
    </row>
    <row r="1586" spans="1:9" ht="44.25" hidden="1" customHeight="1" x14ac:dyDescent="0.2">
      <c r="A1586" s="3">
        <v>1589</v>
      </c>
      <c r="B1586" s="179">
        <v>6001</v>
      </c>
      <c r="C1586" s="228" t="s">
        <v>2367</v>
      </c>
      <c r="D1586" s="179" t="s">
        <v>2298</v>
      </c>
      <c r="E1586" s="179">
        <v>44121701</v>
      </c>
      <c r="F1586" s="588">
        <v>2500</v>
      </c>
      <c r="G1586" s="188" t="s">
        <v>2335</v>
      </c>
      <c r="H1586" s="650">
        <v>44986</v>
      </c>
      <c r="I1586" s="211">
        <v>350</v>
      </c>
    </row>
    <row r="1587" spans="1:9" ht="44.25" hidden="1" customHeight="1" x14ac:dyDescent="0.2">
      <c r="A1587" s="3">
        <v>1590</v>
      </c>
      <c r="B1587" s="179">
        <v>6001</v>
      </c>
      <c r="C1587" s="228" t="s">
        <v>2368</v>
      </c>
      <c r="D1587" s="179" t="s">
        <v>2298</v>
      </c>
      <c r="E1587" s="179">
        <v>44121701</v>
      </c>
      <c r="F1587" s="588">
        <v>16950</v>
      </c>
      <c r="G1587" s="188" t="s">
        <v>2335</v>
      </c>
      <c r="H1587" s="650">
        <v>44986</v>
      </c>
      <c r="I1587" s="211">
        <v>350</v>
      </c>
    </row>
    <row r="1588" spans="1:9" ht="44.25" hidden="1" customHeight="1" x14ac:dyDescent="0.2">
      <c r="A1588" s="3">
        <v>1591</v>
      </c>
      <c r="B1588" s="179">
        <v>6001</v>
      </c>
      <c r="C1588" s="228" t="s">
        <v>2369</v>
      </c>
      <c r="D1588" s="179" t="s">
        <v>2298</v>
      </c>
      <c r="E1588" s="179">
        <v>44121701</v>
      </c>
      <c r="F1588" s="588">
        <f>1890*2</f>
        <v>3780</v>
      </c>
      <c r="G1588" s="188" t="s">
        <v>2335</v>
      </c>
      <c r="H1588" s="650">
        <v>44958</v>
      </c>
      <c r="I1588" s="211">
        <v>350</v>
      </c>
    </row>
    <row r="1589" spans="1:9" ht="44.25" hidden="1" customHeight="1" x14ac:dyDescent="0.2">
      <c r="A1589" s="3">
        <v>1592</v>
      </c>
      <c r="B1589" s="179">
        <v>6001</v>
      </c>
      <c r="C1589" s="228" t="s">
        <v>2371</v>
      </c>
      <c r="D1589" s="179" t="s">
        <v>2298</v>
      </c>
      <c r="E1589" s="179">
        <v>14111530</v>
      </c>
      <c r="F1589" s="588">
        <v>15000</v>
      </c>
      <c r="G1589" s="188" t="s">
        <v>2335</v>
      </c>
      <c r="H1589" s="650">
        <v>44986</v>
      </c>
      <c r="I1589" s="211">
        <v>350</v>
      </c>
    </row>
    <row r="1590" spans="1:9" ht="44.25" hidden="1" customHeight="1" x14ac:dyDescent="0.2">
      <c r="A1590" s="3">
        <v>1593</v>
      </c>
      <c r="B1590" s="179">
        <v>6001</v>
      </c>
      <c r="C1590" s="228" t="s">
        <v>2372</v>
      </c>
      <c r="D1590" s="179" t="s">
        <v>2298</v>
      </c>
      <c r="E1590" s="179">
        <v>44122107</v>
      </c>
      <c r="F1590" s="588">
        <v>5000</v>
      </c>
      <c r="G1590" s="188" t="s">
        <v>2335</v>
      </c>
      <c r="H1590" s="650">
        <v>44986</v>
      </c>
      <c r="I1590" s="211">
        <v>350</v>
      </c>
    </row>
    <row r="1591" spans="1:9" ht="44.25" hidden="1" customHeight="1" x14ac:dyDescent="0.2">
      <c r="A1591" s="3">
        <v>1594</v>
      </c>
      <c r="B1591" s="179">
        <v>6001</v>
      </c>
      <c r="C1591" s="228" t="s">
        <v>2373</v>
      </c>
      <c r="D1591" s="179" t="s">
        <v>2298</v>
      </c>
      <c r="E1591" s="188" t="s">
        <v>2374</v>
      </c>
      <c r="F1591" s="588">
        <v>4000</v>
      </c>
      <c r="G1591" s="188" t="s">
        <v>2335</v>
      </c>
      <c r="H1591" s="650">
        <v>44986</v>
      </c>
      <c r="I1591" s="211">
        <v>350</v>
      </c>
    </row>
    <row r="1592" spans="1:9" ht="44.25" hidden="1" customHeight="1" x14ac:dyDescent="0.2">
      <c r="A1592" s="3">
        <v>1595</v>
      </c>
      <c r="B1592" s="179">
        <v>6001</v>
      </c>
      <c r="C1592" s="230" t="s">
        <v>2375</v>
      </c>
      <c r="D1592" s="179" t="s">
        <v>2298</v>
      </c>
      <c r="E1592" s="179" t="s">
        <v>2376</v>
      </c>
      <c r="F1592" s="588">
        <v>10000</v>
      </c>
      <c r="G1592" s="188" t="s">
        <v>2335</v>
      </c>
      <c r="H1592" s="650">
        <v>44986</v>
      </c>
      <c r="I1592" s="211">
        <v>350</v>
      </c>
    </row>
    <row r="1593" spans="1:9" ht="44.25" hidden="1" customHeight="1" x14ac:dyDescent="0.2">
      <c r="A1593" s="3">
        <v>1596</v>
      </c>
      <c r="B1593" s="179">
        <v>6001</v>
      </c>
      <c r="C1593" s="230" t="s">
        <v>2377</v>
      </c>
      <c r="D1593" s="179" t="s">
        <v>2298</v>
      </c>
      <c r="E1593" s="179" t="s">
        <v>2378</v>
      </c>
      <c r="F1593" s="588">
        <v>13000</v>
      </c>
      <c r="G1593" s="188" t="s">
        <v>2335</v>
      </c>
      <c r="H1593" s="650">
        <v>44986</v>
      </c>
      <c r="I1593" s="211">
        <v>350</v>
      </c>
    </row>
    <row r="1594" spans="1:9" ht="44.25" hidden="1" customHeight="1" x14ac:dyDescent="0.2">
      <c r="A1594" s="3">
        <v>1597</v>
      </c>
      <c r="B1594" s="3">
        <v>6001</v>
      </c>
      <c r="C1594" s="228" t="s">
        <v>2379</v>
      </c>
      <c r="D1594" s="179" t="s">
        <v>2298</v>
      </c>
      <c r="E1594" s="179" t="s">
        <v>2380</v>
      </c>
      <c r="F1594" s="588">
        <v>13000</v>
      </c>
      <c r="G1594" s="188" t="s">
        <v>2335</v>
      </c>
      <c r="H1594" s="650">
        <v>44986</v>
      </c>
      <c r="I1594" s="211">
        <v>350</v>
      </c>
    </row>
    <row r="1595" spans="1:9" ht="44.25" hidden="1" customHeight="1" x14ac:dyDescent="0.2">
      <c r="A1595" s="3">
        <v>1598</v>
      </c>
      <c r="B1595" s="3">
        <v>6001</v>
      </c>
      <c r="C1595" s="228" t="s">
        <v>2381</v>
      </c>
      <c r="D1595" s="179" t="s">
        <v>2298</v>
      </c>
      <c r="E1595" s="179" t="s">
        <v>2382</v>
      </c>
      <c r="F1595" s="588">
        <v>13000</v>
      </c>
      <c r="G1595" s="188" t="s">
        <v>2335</v>
      </c>
      <c r="H1595" s="650">
        <v>44986</v>
      </c>
      <c r="I1595" s="211">
        <v>350</v>
      </c>
    </row>
    <row r="1596" spans="1:9" ht="44.25" hidden="1" customHeight="1" x14ac:dyDescent="0.2">
      <c r="A1596" s="3">
        <v>1599</v>
      </c>
      <c r="B1596" s="3">
        <v>6001</v>
      </c>
      <c r="C1596" s="228" t="s">
        <v>2383</v>
      </c>
      <c r="D1596" s="179" t="s">
        <v>2298</v>
      </c>
      <c r="E1596" s="179">
        <v>44121708</v>
      </c>
      <c r="F1596" s="588">
        <v>4500</v>
      </c>
      <c r="G1596" s="188" t="s">
        <v>2335</v>
      </c>
      <c r="H1596" s="650">
        <v>44986</v>
      </c>
      <c r="I1596" s="211">
        <v>350</v>
      </c>
    </row>
    <row r="1597" spans="1:9" ht="44.25" hidden="1" customHeight="1" x14ac:dyDescent="0.2">
      <c r="A1597" s="3">
        <v>1600</v>
      </c>
      <c r="B1597" s="3">
        <v>6001</v>
      </c>
      <c r="C1597" s="228" t="s">
        <v>2384</v>
      </c>
      <c r="D1597" s="179" t="s">
        <v>2298</v>
      </c>
      <c r="E1597" s="179">
        <v>44121708</v>
      </c>
      <c r="F1597" s="588">
        <v>4500</v>
      </c>
      <c r="G1597" s="188" t="s">
        <v>2335</v>
      </c>
      <c r="H1597" s="650">
        <v>44986</v>
      </c>
      <c r="I1597" s="211">
        <v>350</v>
      </c>
    </row>
    <row r="1598" spans="1:9" ht="44.25" hidden="1" customHeight="1" x14ac:dyDescent="0.2">
      <c r="A1598" s="3">
        <v>1601</v>
      </c>
      <c r="B1598" s="3">
        <v>6001</v>
      </c>
      <c r="C1598" s="228" t="s">
        <v>2385</v>
      </c>
      <c r="D1598" s="179" t="s">
        <v>2298</v>
      </c>
      <c r="E1598" s="179">
        <v>44121708</v>
      </c>
      <c r="F1598" s="588">
        <v>4500</v>
      </c>
      <c r="G1598" s="188" t="s">
        <v>2335</v>
      </c>
      <c r="H1598" s="650">
        <v>44986</v>
      </c>
      <c r="I1598" s="211">
        <v>350</v>
      </c>
    </row>
    <row r="1599" spans="1:9" ht="44.25" hidden="1" customHeight="1" x14ac:dyDescent="0.2">
      <c r="A1599" s="3">
        <v>1602</v>
      </c>
      <c r="B1599" s="3">
        <v>6001</v>
      </c>
      <c r="C1599" s="230" t="s">
        <v>2386</v>
      </c>
      <c r="D1599" s="179" t="s">
        <v>2298</v>
      </c>
      <c r="E1599" s="179" t="s">
        <v>2387</v>
      </c>
      <c r="F1599" s="595">
        <v>7500</v>
      </c>
      <c r="G1599" s="188" t="s">
        <v>2335</v>
      </c>
      <c r="H1599" s="650">
        <v>44986</v>
      </c>
      <c r="I1599" s="211">
        <v>350</v>
      </c>
    </row>
    <row r="1600" spans="1:9" ht="44.25" hidden="1" customHeight="1" x14ac:dyDescent="0.2">
      <c r="A1600" s="3">
        <v>1603</v>
      </c>
      <c r="B1600" s="179">
        <v>6001</v>
      </c>
      <c r="C1600" s="228" t="s">
        <v>2388</v>
      </c>
      <c r="D1600" s="179" t="s">
        <v>2298</v>
      </c>
      <c r="E1600" s="179" t="s">
        <v>2389</v>
      </c>
      <c r="F1600" s="588">
        <f>2*1745</f>
        <v>3490</v>
      </c>
      <c r="G1600" s="188" t="s">
        <v>2335</v>
      </c>
      <c r="H1600" s="650">
        <v>44958</v>
      </c>
      <c r="I1600" s="211">
        <v>350</v>
      </c>
    </row>
    <row r="1601" spans="1:9" ht="44.25" hidden="1" customHeight="1" x14ac:dyDescent="0.2">
      <c r="A1601" s="3">
        <v>1604</v>
      </c>
      <c r="B1601" s="3">
        <v>6001</v>
      </c>
      <c r="C1601" s="228" t="s">
        <v>2390</v>
      </c>
      <c r="D1601" s="179" t="s">
        <v>2298</v>
      </c>
      <c r="E1601" s="179">
        <v>44122026</v>
      </c>
      <c r="F1601" s="595">
        <v>4000</v>
      </c>
      <c r="G1601" s="188" t="s">
        <v>2335</v>
      </c>
      <c r="H1601" s="650">
        <v>44986</v>
      </c>
      <c r="I1601" s="211">
        <v>350</v>
      </c>
    </row>
    <row r="1602" spans="1:9" ht="44.25" hidden="1" customHeight="1" x14ac:dyDescent="0.2">
      <c r="A1602" s="3">
        <v>1605</v>
      </c>
      <c r="B1602" s="3">
        <v>6001</v>
      </c>
      <c r="C1602" s="230" t="s">
        <v>2391</v>
      </c>
      <c r="D1602" s="179" t="s">
        <v>2298</v>
      </c>
      <c r="E1602" s="179">
        <v>44121702</v>
      </c>
      <c r="F1602" s="721">
        <v>6000</v>
      </c>
      <c r="G1602" s="188" t="s">
        <v>2335</v>
      </c>
      <c r="H1602" s="650">
        <v>44986</v>
      </c>
      <c r="I1602" s="211">
        <v>350</v>
      </c>
    </row>
    <row r="1603" spans="1:9" ht="44.25" hidden="1" customHeight="1" x14ac:dyDescent="0.2">
      <c r="A1603" s="3">
        <v>1606</v>
      </c>
      <c r="B1603" s="3">
        <v>6001</v>
      </c>
      <c r="C1603" s="230" t="s">
        <v>2392</v>
      </c>
      <c r="D1603" s="179" t="s">
        <v>2298</v>
      </c>
      <c r="E1603" s="179">
        <v>44111912</v>
      </c>
      <c r="F1603" s="721">
        <v>2500</v>
      </c>
      <c r="G1603" s="188" t="s">
        <v>2335</v>
      </c>
      <c r="H1603" s="650">
        <v>44986</v>
      </c>
      <c r="I1603" s="211">
        <v>350</v>
      </c>
    </row>
    <row r="1604" spans="1:9" ht="44.25" hidden="1" customHeight="1" x14ac:dyDescent="0.2">
      <c r="A1604" s="3">
        <v>1607</v>
      </c>
      <c r="B1604" s="3">
        <v>6001</v>
      </c>
      <c r="C1604" s="230" t="s">
        <v>2393</v>
      </c>
      <c r="D1604" s="179" t="s">
        <v>2298</v>
      </c>
      <c r="E1604" s="179">
        <v>31201501</v>
      </c>
      <c r="F1604" s="721">
        <v>20000</v>
      </c>
      <c r="G1604" s="188" t="s">
        <v>2335</v>
      </c>
      <c r="H1604" s="650">
        <v>44986</v>
      </c>
      <c r="I1604" s="211">
        <v>350</v>
      </c>
    </row>
    <row r="1605" spans="1:9" ht="44.25" hidden="1" customHeight="1" x14ac:dyDescent="0.2">
      <c r="A1605" s="3">
        <v>1608</v>
      </c>
      <c r="B1605" s="3">
        <v>6001</v>
      </c>
      <c r="C1605" s="230" t="s">
        <v>2394</v>
      </c>
      <c r="D1605" s="179" t="s">
        <v>2298</v>
      </c>
      <c r="E1605" s="179">
        <v>46111502</v>
      </c>
      <c r="F1605" s="721">
        <v>5000</v>
      </c>
      <c r="G1605" s="188" t="s">
        <v>2335</v>
      </c>
      <c r="H1605" s="650">
        <v>44986</v>
      </c>
      <c r="I1605" s="211">
        <v>350</v>
      </c>
    </row>
    <row r="1606" spans="1:9" ht="44.25" hidden="1" customHeight="1" x14ac:dyDescent="0.2">
      <c r="A1606" s="3">
        <v>1609</v>
      </c>
      <c r="B1606" s="3">
        <v>6001</v>
      </c>
      <c r="C1606" s="230" t="s">
        <v>2395</v>
      </c>
      <c r="D1606" s="179" t="s">
        <v>2298</v>
      </c>
      <c r="E1606" s="179">
        <v>46111502</v>
      </c>
      <c r="F1606" s="721">
        <v>5000</v>
      </c>
      <c r="G1606" s="188" t="s">
        <v>2335</v>
      </c>
      <c r="H1606" s="650">
        <v>44986</v>
      </c>
      <c r="I1606" s="211">
        <v>350</v>
      </c>
    </row>
    <row r="1607" spans="1:9" ht="44.25" hidden="1" customHeight="1" x14ac:dyDescent="0.2">
      <c r="A1607" s="3">
        <v>1610</v>
      </c>
      <c r="B1607" s="3">
        <v>6001</v>
      </c>
      <c r="C1607" s="230" t="s">
        <v>2396</v>
      </c>
      <c r="D1607" s="179" t="s">
        <v>2298</v>
      </c>
      <c r="E1607" s="179" t="s">
        <v>2397</v>
      </c>
      <c r="F1607" s="721">
        <v>1500</v>
      </c>
      <c r="G1607" s="188" t="s">
        <v>2335</v>
      </c>
      <c r="H1607" s="650">
        <v>44986</v>
      </c>
      <c r="I1607" s="211">
        <v>350</v>
      </c>
    </row>
    <row r="1608" spans="1:9" ht="44.25" hidden="1" customHeight="1" x14ac:dyDescent="0.2">
      <c r="A1608" s="3">
        <v>1611</v>
      </c>
      <c r="B1608" s="179">
        <v>6001</v>
      </c>
      <c r="C1608" s="228" t="s">
        <v>2398</v>
      </c>
      <c r="D1608" s="179" t="s">
        <v>2298</v>
      </c>
      <c r="E1608" s="179">
        <v>44122029</v>
      </c>
      <c r="F1608" s="588">
        <f>10*2590</f>
        <v>25900</v>
      </c>
      <c r="G1608" s="188" t="s">
        <v>2335</v>
      </c>
      <c r="H1608" s="650">
        <v>44958</v>
      </c>
      <c r="I1608" s="211">
        <v>350</v>
      </c>
    </row>
    <row r="1609" spans="1:9" ht="44.25" hidden="1" customHeight="1" x14ac:dyDescent="0.2">
      <c r="A1609" s="3">
        <v>1612</v>
      </c>
      <c r="B1609" s="179">
        <v>6001</v>
      </c>
      <c r="C1609" s="228" t="s">
        <v>2399</v>
      </c>
      <c r="D1609" s="179" t="s">
        <v>2298</v>
      </c>
      <c r="E1609" s="179" t="s">
        <v>2400</v>
      </c>
      <c r="F1609" s="588">
        <f>5*1390</f>
        <v>6950</v>
      </c>
      <c r="G1609" s="188" t="s">
        <v>2335</v>
      </c>
      <c r="H1609" s="650">
        <v>44958</v>
      </c>
      <c r="I1609" s="211">
        <v>350</v>
      </c>
    </row>
    <row r="1610" spans="1:9" ht="44.25" hidden="1" customHeight="1" x14ac:dyDescent="0.2">
      <c r="A1610" s="3">
        <v>1613</v>
      </c>
      <c r="B1610" s="179">
        <v>6001</v>
      </c>
      <c r="C1610" s="228" t="s">
        <v>2401</v>
      </c>
      <c r="D1610" s="179" t="s">
        <v>2298</v>
      </c>
      <c r="E1610" s="179" t="s">
        <v>2402</v>
      </c>
      <c r="F1610" s="588">
        <f>3*3990</f>
        <v>11970</v>
      </c>
      <c r="G1610" s="188" t="s">
        <v>2335</v>
      </c>
      <c r="H1610" s="650">
        <v>44958</v>
      </c>
      <c r="I1610" s="211">
        <v>350</v>
      </c>
    </row>
    <row r="1611" spans="1:9" ht="44.25" hidden="1" customHeight="1" x14ac:dyDescent="0.2">
      <c r="A1611" s="3">
        <v>1614</v>
      </c>
      <c r="B1611" s="194">
        <v>6001</v>
      </c>
      <c r="C1611" s="230" t="s">
        <v>37</v>
      </c>
      <c r="D1611" s="179" t="s">
        <v>2298</v>
      </c>
      <c r="E1611" s="188" t="s">
        <v>2302</v>
      </c>
      <c r="F1611" s="721">
        <v>80000</v>
      </c>
      <c r="G1611" s="188" t="s">
        <v>2303</v>
      </c>
      <c r="H1611" s="650">
        <v>44986</v>
      </c>
      <c r="I1611" s="194">
        <v>374</v>
      </c>
    </row>
    <row r="1612" spans="1:9" ht="44.25" hidden="1" customHeight="1" x14ac:dyDescent="0.2">
      <c r="A1612" s="3">
        <v>1615</v>
      </c>
      <c r="B1612" s="194">
        <v>6001</v>
      </c>
      <c r="C1612" s="230" t="s">
        <v>2403</v>
      </c>
      <c r="D1612" s="179" t="s">
        <v>2298</v>
      </c>
      <c r="E1612" s="188" t="s">
        <v>2304</v>
      </c>
      <c r="F1612" s="721">
        <v>20000</v>
      </c>
      <c r="G1612" s="188" t="s">
        <v>2303</v>
      </c>
      <c r="H1612" s="650">
        <v>44986</v>
      </c>
      <c r="I1612" s="194">
        <v>374</v>
      </c>
    </row>
    <row r="1613" spans="1:9" ht="44.25" hidden="1" customHeight="1" x14ac:dyDescent="0.2">
      <c r="A1613" s="3">
        <v>1616</v>
      </c>
      <c r="B1613" s="194">
        <v>6001</v>
      </c>
      <c r="C1613" s="230" t="s">
        <v>2409</v>
      </c>
      <c r="D1613" s="179" t="s">
        <v>2298</v>
      </c>
      <c r="E1613" s="188" t="s">
        <v>2374</v>
      </c>
      <c r="F1613" s="595">
        <v>10000</v>
      </c>
      <c r="G1613" s="188" t="s">
        <v>2335</v>
      </c>
      <c r="H1613" s="650">
        <v>44986</v>
      </c>
      <c r="I1613" s="722">
        <v>350</v>
      </c>
    </row>
    <row r="1614" spans="1:9" ht="44.25" hidden="1" customHeight="1" x14ac:dyDescent="0.2">
      <c r="A1614" s="3">
        <v>1617</v>
      </c>
      <c r="B1614" s="179">
        <v>6001</v>
      </c>
      <c r="C1614" s="230" t="s">
        <v>2410</v>
      </c>
      <c r="D1614" s="179" t="s">
        <v>2298</v>
      </c>
      <c r="E1614" s="188" t="s">
        <v>2411</v>
      </c>
      <c r="F1614" s="721">
        <v>35000</v>
      </c>
      <c r="G1614" s="188" t="s">
        <v>2412</v>
      </c>
      <c r="H1614" s="650">
        <v>44986</v>
      </c>
      <c r="I1614" s="722">
        <v>354</v>
      </c>
    </row>
    <row r="1615" spans="1:9" ht="44.25" hidden="1" customHeight="1" x14ac:dyDescent="0.2">
      <c r="A1615" s="3">
        <v>1618</v>
      </c>
      <c r="B1615" s="194">
        <v>6001</v>
      </c>
      <c r="C1615" s="230" t="s">
        <v>2413</v>
      </c>
      <c r="D1615" s="179" t="s">
        <v>2298</v>
      </c>
      <c r="E1615" s="194" t="s">
        <v>2414</v>
      </c>
      <c r="F1615" s="721">
        <v>740.7</v>
      </c>
      <c r="G1615" s="188" t="s">
        <v>2335</v>
      </c>
      <c r="H1615" s="650">
        <v>44986</v>
      </c>
      <c r="I1615" s="194">
        <v>350</v>
      </c>
    </row>
    <row r="1616" spans="1:9" ht="44.25" hidden="1" customHeight="1" x14ac:dyDescent="0.2">
      <c r="A1616" s="3">
        <v>1619</v>
      </c>
      <c r="B1616" s="179">
        <v>6001</v>
      </c>
      <c r="C1616" s="228" t="s">
        <v>2415</v>
      </c>
      <c r="D1616" s="179" t="s">
        <v>2298</v>
      </c>
      <c r="E1616" s="179" t="s">
        <v>2416</v>
      </c>
      <c r="F1616" s="588">
        <f>140590*2</f>
        <v>281180</v>
      </c>
      <c r="G1616" s="188" t="s">
        <v>2335</v>
      </c>
      <c r="H1616" s="650">
        <v>44958</v>
      </c>
      <c r="I1616" s="211">
        <v>352</v>
      </c>
    </row>
    <row r="1617" spans="1:9" ht="44.25" hidden="1" customHeight="1" x14ac:dyDescent="0.2">
      <c r="A1617" s="3">
        <v>1620</v>
      </c>
      <c r="B1617" s="179">
        <v>6001</v>
      </c>
      <c r="C1617" s="228" t="s">
        <v>2417</v>
      </c>
      <c r="D1617" s="179" t="s">
        <v>2298</v>
      </c>
      <c r="E1617" s="179" t="s">
        <v>2418</v>
      </c>
      <c r="F1617" s="588">
        <v>15000</v>
      </c>
      <c r="G1617" s="188" t="s">
        <v>2299</v>
      </c>
      <c r="H1617" s="650">
        <v>44958</v>
      </c>
      <c r="I1617" s="211">
        <v>364</v>
      </c>
    </row>
    <row r="1618" spans="1:9" ht="44.25" hidden="1" customHeight="1" x14ac:dyDescent="0.2">
      <c r="A1618" s="3">
        <v>1621</v>
      </c>
      <c r="B1618" s="179">
        <v>6001</v>
      </c>
      <c r="C1618" s="228" t="s">
        <v>2420</v>
      </c>
      <c r="D1618" s="179" t="s">
        <v>2298</v>
      </c>
      <c r="E1618" s="179">
        <v>46201001</v>
      </c>
      <c r="F1618" s="588">
        <v>1900000</v>
      </c>
      <c r="G1618" s="188" t="s">
        <v>2299</v>
      </c>
      <c r="H1618" s="650">
        <v>44986</v>
      </c>
      <c r="I1618" s="211">
        <v>365</v>
      </c>
    </row>
    <row r="1619" spans="1:9" ht="44.25" hidden="1" customHeight="1" x14ac:dyDescent="0.2">
      <c r="A1619" s="3">
        <v>1622</v>
      </c>
      <c r="B1619" s="179">
        <v>6001</v>
      </c>
      <c r="C1619" s="228" t="s">
        <v>2421</v>
      </c>
      <c r="D1619" s="179" t="s">
        <v>2298</v>
      </c>
      <c r="E1619" s="179">
        <v>42172001</v>
      </c>
      <c r="F1619" s="588">
        <v>500000</v>
      </c>
      <c r="G1619" s="188" t="s">
        <v>2299</v>
      </c>
      <c r="H1619" s="650">
        <v>44986</v>
      </c>
      <c r="I1619" s="211">
        <v>365</v>
      </c>
    </row>
    <row r="1620" spans="1:9" ht="44.25" hidden="1" customHeight="1" x14ac:dyDescent="0.2">
      <c r="A1620" s="3">
        <v>1623</v>
      </c>
      <c r="B1620" s="179">
        <v>6001</v>
      </c>
      <c r="C1620" s="228" t="s">
        <v>2422</v>
      </c>
      <c r="D1620" s="179" t="s">
        <v>2298</v>
      </c>
      <c r="E1620" s="179">
        <v>461617</v>
      </c>
      <c r="F1620" s="588">
        <v>600000</v>
      </c>
      <c r="G1620" s="188" t="s">
        <v>2299</v>
      </c>
      <c r="H1620" s="650">
        <v>44986</v>
      </c>
      <c r="I1620" s="211">
        <v>365</v>
      </c>
    </row>
    <row r="1621" spans="1:9" ht="44.25" hidden="1" customHeight="1" x14ac:dyDescent="0.2">
      <c r="A1621" s="3">
        <v>1624</v>
      </c>
      <c r="B1621" s="179">
        <v>6220</v>
      </c>
      <c r="C1621" s="228" t="s">
        <v>2424</v>
      </c>
      <c r="D1621" s="179" t="s">
        <v>2423</v>
      </c>
      <c r="E1621" s="247" t="s">
        <v>2302</v>
      </c>
      <c r="F1621" s="588">
        <v>47900</v>
      </c>
      <c r="G1621" s="188" t="s">
        <v>2303</v>
      </c>
      <c r="H1621" s="650">
        <v>44986</v>
      </c>
      <c r="I1621" s="211">
        <v>374</v>
      </c>
    </row>
    <row r="1622" spans="1:9" ht="44.25" hidden="1" customHeight="1" x14ac:dyDescent="0.2">
      <c r="A1622" s="3">
        <v>1625</v>
      </c>
      <c r="B1622" s="246">
        <v>6220</v>
      </c>
      <c r="C1622" s="228" t="s">
        <v>2425</v>
      </c>
      <c r="D1622" s="179" t="s">
        <v>2423</v>
      </c>
      <c r="E1622" s="247">
        <v>5016150992026850</v>
      </c>
      <c r="F1622" s="588">
        <v>2100</v>
      </c>
      <c r="G1622" s="188" t="s">
        <v>2303</v>
      </c>
      <c r="H1622" s="650">
        <v>44987</v>
      </c>
      <c r="I1622" s="211">
        <v>374</v>
      </c>
    </row>
    <row r="1623" spans="1:9" ht="44.25" hidden="1" customHeight="1" x14ac:dyDescent="0.2">
      <c r="A1623" s="3">
        <v>1626</v>
      </c>
      <c r="B1623" s="179">
        <v>6223</v>
      </c>
      <c r="C1623" s="228" t="s">
        <v>2426</v>
      </c>
      <c r="D1623" s="179" t="s">
        <v>10457</v>
      </c>
      <c r="E1623" s="179" t="s">
        <v>2428</v>
      </c>
      <c r="F1623" s="588">
        <v>4430000</v>
      </c>
      <c r="G1623" s="146" t="s">
        <v>364</v>
      </c>
      <c r="H1623" s="159">
        <v>45170</v>
      </c>
      <c r="I1623" s="3">
        <v>326</v>
      </c>
    </row>
    <row r="1624" spans="1:9" ht="44.25" hidden="1" customHeight="1" x14ac:dyDescent="0.2">
      <c r="A1624" s="3">
        <v>1627</v>
      </c>
      <c r="B1624" s="179">
        <v>6223</v>
      </c>
      <c r="C1624" s="228" t="s">
        <v>2430</v>
      </c>
      <c r="D1624" s="179" t="s">
        <v>2427</v>
      </c>
      <c r="E1624" s="179" t="s">
        <v>2431</v>
      </c>
      <c r="F1624" s="588">
        <v>57760000</v>
      </c>
      <c r="G1624" s="188" t="s">
        <v>2348</v>
      </c>
      <c r="H1624" s="650">
        <v>45170</v>
      </c>
      <c r="I1624" s="3">
        <v>307</v>
      </c>
    </row>
    <row r="1625" spans="1:9" ht="44.25" hidden="1" customHeight="1" x14ac:dyDescent="0.2">
      <c r="A1625" s="3">
        <v>1628</v>
      </c>
      <c r="B1625" s="179">
        <v>6223</v>
      </c>
      <c r="C1625" s="228" t="s">
        <v>2432</v>
      </c>
      <c r="D1625" s="179" t="s">
        <v>2427</v>
      </c>
      <c r="E1625" s="179" t="s">
        <v>2433</v>
      </c>
      <c r="F1625" s="588">
        <v>1972000</v>
      </c>
      <c r="G1625" s="188" t="s">
        <v>2348</v>
      </c>
      <c r="H1625" s="650">
        <v>45170</v>
      </c>
      <c r="I1625" s="3">
        <v>307</v>
      </c>
    </row>
    <row r="1626" spans="1:9" ht="44.25" hidden="1" customHeight="1" x14ac:dyDescent="0.2">
      <c r="A1626" s="3">
        <v>1629</v>
      </c>
      <c r="B1626" s="179">
        <v>6223</v>
      </c>
      <c r="C1626" s="228" t="s">
        <v>2434</v>
      </c>
      <c r="D1626" s="179" t="s">
        <v>2427</v>
      </c>
      <c r="E1626" s="179" t="s">
        <v>1138</v>
      </c>
      <c r="F1626" s="588">
        <v>1106000</v>
      </c>
      <c r="G1626" s="188" t="s">
        <v>2348</v>
      </c>
      <c r="H1626" s="650">
        <v>45170</v>
      </c>
      <c r="I1626" s="3">
        <v>307</v>
      </c>
    </row>
    <row r="1627" spans="1:9" ht="44.25" hidden="1" customHeight="1" x14ac:dyDescent="0.2">
      <c r="A1627" s="3">
        <v>1630</v>
      </c>
      <c r="B1627" s="179">
        <v>6223</v>
      </c>
      <c r="C1627" s="228" t="s">
        <v>2435</v>
      </c>
      <c r="D1627" s="179" t="s">
        <v>2427</v>
      </c>
      <c r="E1627" s="179" t="s">
        <v>1282</v>
      </c>
      <c r="F1627" s="588">
        <v>1026000</v>
      </c>
      <c r="G1627" s="188" t="s">
        <v>2342</v>
      </c>
      <c r="H1627" s="650">
        <v>45170</v>
      </c>
      <c r="I1627" s="3">
        <v>314</v>
      </c>
    </row>
    <row r="1628" spans="1:9" ht="44.25" hidden="1" customHeight="1" x14ac:dyDescent="0.2">
      <c r="A1628" s="3">
        <v>1631</v>
      </c>
      <c r="B1628" s="179">
        <v>6223</v>
      </c>
      <c r="C1628" s="228" t="s">
        <v>2436</v>
      </c>
      <c r="D1628" s="179" t="s">
        <v>2427</v>
      </c>
      <c r="E1628" s="179" t="s">
        <v>2437</v>
      </c>
      <c r="F1628" s="588">
        <v>3697000</v>
      </c>
      <c r="G1628" s="188" t="s">
        <v>2342</v>
      </c>
      <c r="H1628" s="650">
        <v>45170</v>
      </c>
      <c r="I1628" s="3">
        <v>314</v>
      </c>
    </row>
    <row r="1629" spans="1:9" ht="44.25" hidden="1" customHeight="1" x14ac:dyDescent="0.2">
      <c r="A1629" s="3">
        <v>1632</v>
      </c>
      <c r="B1629" s="179">
        <v>6223</v>
      </c>
      <c r="C1629" s="228" t="s">
        <v>2438</v>
      </c>
      <c r="D1629" s="179" t="s">
        <v>2427</v>
      </c>
      <c r="E1629" s="179" t="s">
        <v>2439</v>
      </c>
      <c r="F1629" s="588">
        <v>125000</v>
      </c>
      <c r="G1629" s="188" t="s">
        <v>2342</v>
      </c>
      <c r="H1629" s="650">
        <v>45170</v>
      </c>
      <c r="I1629" s="3">
        <v>314</v>
      </c>
    </row>
    <row r="1630" spans="1:9" ht="44.25" hidden="1" customHeight="1" x14ac:dyDescent="0.2">
      <c r="A1630" s="3">
        <v>1633</v>
      </c>
      <c r="B1630" s="179">
        <v>6223</v>
      </c>
      <c r="C1630" s="228" t="s">
        <v>2440</v>
      </c>
      <c r="D1630" s="179" t="s">
        <v>2427</v>
      </c>
      <c r="E1630" s="179" t="s">
        <v>1023</v>
      </c>
      <c r="F1630" s="588">
        <v>1823000</v>
      </c>
      <c r="G1630" s="188" t="s">
        <v>2348</v>
      </c>
      <c r="H1630" s="650">
        <v>45170</v>
      </c>
      <c r="I1630" s="3">
        <v>299</v>
      </c>
    </row>
    <row r="1631" spans="1:9" ht="44.25" hidden="1" customHeight="1" x14ac:dyDescent="0.2">
      <c r="A1631" s="3">
        <v>1634</v>
      </c>
      <c r="B1631" s="179">
        <v>6223</v>
      </c>
      <c r="C1631" s="228" t="s">
        <v>2441</v>
      </c>
      <c r="D1631" s="179" t="s">
        <v>2427</v>
      </c>
      <c r="E1631" s="179" t="s">
        <v>1021</v>
      </c>
      <c r="F1631" s="588">
        <v>2278000</v>
      </c>
      <c r="G1631" s="188" t="s">
        <v>2348</v>
      </c>
      <c r="H1631" s="650">
        <v>45170</v>
      </c>
      <c r="I1631" s="3">
        <v>299</v>
      </c>
    </row>
    <row r="1632" spans="1:9" ht="44.25" hidden="1" customHeight="1" x14ac:dyDescent="0.2">
      <c r="A1632" s="3">
        <v>1635</v>
      </c>
      <c r="B1632" s="179">
        <v>6223</v>
      </c>
      <c r="C1632" s="228" t="s">
        <v>2442</v>
      </c>
      <c r="D1632" s="179" t="s">
        <v>2427</v>
      </c>
      <c r="E1632" s="179" t="s">
        <v>1005</v>
      </c>
      <c r="F1632" s="588">
        <v>220000</v>
      </c>
      <c r="G1632" s="188" t="s">
        <v>2348</v>
      </c>
      <c r="H1632" s="650">
        <v>45170</v>
      </c>
      <c r="I1632" s="3">
        <v>299</v>
      </c>
    </row>
    <row r="1633" spans="1:9" ht="44.25" hidden="1" customHeight="1" x14ac:dyDescent="0.2">
      <c r="A1633" s="3">
        <v>1636</v>
      </c>
      <c r="B1633" s="179">
        <v>6223</v>
      </c>
      <c r="C1633" s="228" t="s">
        <v>2443</v>
      </c>
      <c r="D1633" s="179" t="s">
        <v>2427</v>
      </c>
      <c r="E1633" s="179" t="s">
        <v>1005</v>
      </c>
      <c r="F1633" s="588">
        <v>439000</v>
      </c>
      <c r="G1633" s="188" t="s">
        <v>2348</v>
      </c>
      <c r="H1633" s="650">
        <v>45170</v>
      </c>
      <c r="I1633" s="3">
        <v>299</v>
      </c>
    </row>
    <row r="1634" spans="1:9" ht="44.25" hidden="1" customHeight="1" x14ac:dyDescent="0.2">
      <c r="A1634" s="3">
        <v>1637</v>
      </c>
      <c r="B1634" s="179">
        <v>6223</v>
      </c>
      <c r="C1634" s="228" t="s">
        <v>2444</v>
      </c>
      <c r="D1634" s="179" t="s">
        <v>2427</v>
      </c>
      <c r="E1634" s="179" t="s">
        <v>1292</v>
      </c>
      <c r="F1634" s="588">
        <v>428000</v>
      </c>
      <c r="G1634" s="188" t="s">
        <v>2445</v>
      </c>
      <c r="H1634" s="650">
        <v>45170</v>
      </c>
      <c r="I1634" s="3">
        <v>309</v>
      </c>
    </row>
    <row r="1635" spans="1:9" ht="44.25" hidden="1" customHeight="1" x14ac:dyDescent="0.2">
      <c r="A1635" s="3">
        <v>1638</v>
      </c>
      <c r="B1635" s="179">
        <v>6223</v>
      </c>
      <c r="C1635" s="228" t="s">
        <v>2446</v>
      </c>
      <c r="D1635" s="179" t="s">
        <v>2427</v>
      </c>
      <c r="E1635" s="179" t="s">
        <v>1149</v>
      </c>
      <c r="F1635" s="588">
        <v>874000</v>
      </c>
      <c r="G1635" s="188" t="s">
        <v>2447</v>
      </c>
      <c r="H1635" s="650">
        <v>45170</v>
      </c>
      <c r="I1635" s="3">
        <v>309</v>
      </c>
    </row>
    <row r="1636" spans="1:9" ht="44.25" hidden="1" customHeight="1" x14ac:dyDescent="0.2">
      <c r="A1636" s="3">
        <v>1639</v>
      </c>
      <c r="B1636" s="179">
        <v>6223</v>
      </c>
      <c r="C1636" s="228" t="s">
        <v>1150</v>
      </c>
      <c r="D1636" s="179" t="s">
        <v>2427</v>
      </c>
      <c r="E1636" s="179" t="s">
        <v>1152</v>
      </c>
      <c r="F1636" s="588">
        <v>650000</v>
      </c>
      <c r="G1636" s="188" t="s">
        <v>2447</v>
      </c>
      <c r="H1636" s="650">
        <v>45170</v>
      </c>
      <c r="I1636" s="3">
        <v>309</v>
      </c>
    </row>
    <row r="1637" spans="1:9" ht="44.25" hidden="1" customHeight="1" x14ac:dyDescent="0.2">
      <c r="A1637" s="3">
        <v>1640</v>
      </c>
      <c r="B1637" s="179">
        <v>6223</v>
      </c>
      <c r="C1637" s="228" t="s">
        <v>2448</v>
      </c>
      <c r="D1637" s="179" t="s">
        <v>2427</v>
      </c>
      <c r="E1637" s="179" t="s">
        <v>1228</v>
      </c>
      <c r="F1637" s="588">
        <v>920000</v>
      </c>
      <c r="G1637" s="188" t="s">
        <v>2342</v>
      </c>
      <c r="H1637" s="650">
        <v>45170</v>
      </c>
      <c r="I1637" s="3">
        <v>314</v>
      </c>
    </row>
    <row r="1638" spans="1:9" ht="44.25" hidden="1" customHeight="1" x14ac:dyDescent="0.2">
      <c r="A1638" s="3">
        <v>1641</v>
      </c>
      <c r="B1638" s="179">
        <v>6223</v>
      </c>
      <c r="C1638" s="228" t="s">
        <v>2449</v>
      </c>
      <c r="D1638" s="179" t="s">
        <v>2427</v>
      </c>
      <c r="E1638" s="179" t="s">
        <v>1230</v>
      </c>
      <c r="F1638" s="588">
        <v>86000</v>
      </c>
      <c r="G1638" s="188" t="s">
        <v>2342</v>
      </c>
      <c r="H1638" s="650">
        <v>45170</v>
      </c>
      <c r="I1638" s="3">
        <v>314</v>
      </c>
    </row>
    <row r="1639" spans="1:9" ht="44.25" hidden="1" customHeight="1" x14ac:dyDescent="0.2">
      <c r="A1639" s="3">
        <v>1642</v>
      </c>
      <c r="B1639" s="179">
        <v>6223</v>
      </c>
      <c r="C1639" s="228" t="s">
        <v>2450</v>
      </c>
      <c r="D1639" s="179" t="s">
        <v>2427</v>
      </c>
      <c r="E1639" s="179" t="s">
        <v>1232</v>
      </c>
      <c r="F1639" s="588">
        <v>28000</v>
      </c>
      <c r="G1639" s="188" t="s">
        <v>2342</v>
      </c>
      <c r="H1639" s="650">
        <v>45170</v>
      </c>
      <c r="I1639" s="3">
        <v>314</v>
      </c>
    </row>
    <row r="1640" spans="1:9" ht="44.25" hidden="1" customHeight="1" x14ac:dyDescent="0.2">
      <c r="A1640" s="3">
        <v>1643</v>
      </c>
      <c r="B1640" s="179">
        <v>6223</v>
      </c>
      <c r="C1640" s="228" t="s">
        <v>2451</v>
      </c>
      <c r="D1640" s="179" t="s">
        <v>2427</v>
      </c>
      <c r="E1640" s="179" t="s">
        <v>1236</v>
      </c>
      <c r="F1640" s="588">
        <v>367000</v>
      </c>
      <c r="G1640" s="188" t="s">
        <v>2342</v>
      </c>
      <c r="H1640" s="650">
        <v>45170</v>
      </c>
      <c r="I1640" s="3">
        <v>314</v>
      </c>
    </row>
    <row r="1641" spans="1:9" ht="44.25" hidden="1" customHeight="1" x14ac:dyDescent="0.2">
      <c r="A1641" s="3">
        <v>1644</v>
      </c>
      <c r="B1641" s="179">
        <v>6223</v>
      </c>
      <c r="C1641" s="228" t="s">
        <v>2452</v>
      </c>
      <c r="D1641" s="179" t="s">
        <v>2427</v>
      </c>
      <c r="E1641" s="179" t="s">
        <v>1240</v>
      </c>
      <c r="F1641" s="588">
        <v>351000</v>
      </c>
      <c r="G1641" s="188" t="s">
        <v>2342</v>
      </c>
      <c r="H1641" s="650">
        <v>45170</v>
      </c>
      <c r="I1641" s="3">
        <v>314</v>
      </c>
    </row>
    <row r="1642" spans="1:9" ht="44.25" hidden="1" customHeight="1" x14ac:dyDescent="0.2">
      <c r="A1642" s="3">
        <v>1645</v>
      </c>
      <c r="B1642" s="179">
        <v>6223</v>
      </c>
      <c r="C1642" s="228" t="s">
        <v>2453</v>
      </c>
      <c r="D1642" s="179" t="s">
        <v>2427</v>
      </c>
      <c r="E1642" s="179" t="s">
        <v>1240</v>
      </c>
      <c r="F1642" s="588">
        <v>32000</v>
      </c>
      <c r="G1642" s="188" t="s">
        <v>2342</v>
      </c>
      <c r="H1642" s="650">
        <v>45170</v>
      </c>
      <c r="I1642" s="3">
        <v>314</v>
      </c>
    </row>
    <row r="1643" spans="1:9" ht="44.25" hidden="1" customHeight="1" x14ac:dyDescent="0.2">
      <c r="A1643" s="3">
        <v>1646</v>
      </c>
      <c r="B1643" s="179">
        <v>6223</v>
      </c>
      <c r="C1643" s="228" t="s">
        <v>1264</v>
      </c>
      <c r="D1643" s="179" t="s">
        <v>2427</v>
      </c>
      <c r="E1643" s="179" t="s">
        <v>2454</v>
      </c>
      <c r="F1643" s="588">
        <v>920000</v>
      </c>
      <c r="G1643" s="188" t="s">
        <v>2342</v>
      </c>
      <c r="H1643" s="650">
        <v>45170</v>
      </c>
      <c r="I1643" s="3">
        <v>314</v>
      </c>
    </row>
    <row r="1644" spans="1:9" ht="44.25" hidden="1" customHeight="1" x14ac:dyDescent="0.2">
      <c r="A1644" s="3">
        <v>1647</v>
      </c>
      <c r="B1644" s="179">
        <v>6223</v>
      </c>
      <c r="C1644" s="228" t="s">
        <v>2455</v>
      </c>
      <c r="D1644" s="179" t="s">
        <v>2427</v>
      </c>
      <c r="E1644" s="179" t="s">
        <v>1183</v>
      </c>
      <c r="F1644" s="588">
        <v>889000</v>
      </c>
      <c r="G1644" s="188" t="s">
        <v>2342</v>
      </c>
      <c r="H1644" s="650">
        <v>45170</v>
      </c>
      <c r="I1644" s="3">
        <v>314</v>
      </c>
    </row>
    <row r="1645" spans="1:9" ht="44.25" hidden="1" customHeight="1" x14ac:dyDescent="0.2">
      <c r="A1645" s="3">
        <v>1648</v>
      </c>
      <c r="B1645" s="179">
        <v>6223</v>
      </c>
      <c r="C1645" s="228" t="s">
        <v>2456</v>
      </c>
      <c r="D1645" s="179" t="s">
        <v>2427</v>
      </c>
      <c r="E1645" s="179" t="s">
        <v>1181</v>
      </c>
      <c r="F1645" s="588">
        <v>105000</v>
      </c>
      <c r="G1645" s="188" t="s">
        <v>2342</v>
      </c>
      <c r="H1645" s="650">
        <v>45170</v>
      </c>
      <c r="I1645" s="3">
        <v>314</v>
      </c>
    </row>
    <row r="1646" spans="1:9" ht="44.25" hidden="1" customHeight="1" x14ac:dyDescent="0.2">
      <c r="A1646" s="3">
        <v>1649</v>
      </c>
      <c r="B1646" s="179">
        <v>6223</v>
      </c>
      <c r="C1646" s="228" t="s">
        <v>2457</v>
      </c>
      <c r="D1646" s="179" t="s">
        <v>2427</v>
      </c>
      <c r="E1646" s="179" t="s">
        <v>2458</v>
      </c>
      <c r="F1646" s="588">
        <v>492000</v>
      </c>
      <c r="G1646" s="188" t="s">
        <v>2342</v>
      </c>
      <c r="H1646" s="650">
        <v>45170</v>
      </c>
      <c r="I1646" s="3">
        <v>314</v>
      </c>
    </row>
    <row r="1647" spans="1:9" ht="44.25" hidden="1" customHeight="1" x14ac:dyDescent="0.2">
      <c r="A1647" s="3">
        <v>1650</v>
      </c>
      <c r="B1647" s="179">
        <v>6223</v>
      </c>
      <c r="C1647" s="228" t="s">
        <v>2459</v>
      </c>
      <c r="D1647" s="179" t="s">
        <v>2427</v>
      </c>
      <c r="E1647" s="179" t="s">
        <v>1224</v>
      </c>
      <c r="F1647" s="588">
        <v>1306240</v>
      </c>
      <c r="G1647" s="188" t="s">
        <v>2348</v>
      </c>
      <c r="H1647" s="650">
        <v>45170</v>
      </c>
      <c r="I1647" s="3">
        <v>407</v>
      </c>
    </row>
    <row r="1648" spans="1:9" ht="44.25" hidden="1" customHeight="1" x14ac:dyDescent="0.2">
      <c r="A1648" s="3">
        <v>1651</v>
      </c>
      <c r="B1648" s="179">
        <v>6223</v>
      </c>
      <c r="C1648" s="228" t="s">
        <v>2460</v>
      </c>
      <c r="D1648" s="179" t="s">
        <v>2427</v>
      </c>
      <c r="E1648" s="179" t="s">
        <v>2461</v>
      </c>
      <c r="F1648" s="588">
        <v>117260</v>
      </c>
      <c r="G1648" s="188" t="s">
        <v>2348</v>
      </c>
      <c r="H1648" s="650">
        <v>45170</v>
      </c>
      <c r="I1648" s="3">
        <v>407</v>
      </c>
    </row>
    <row r="1649" spans="1:9" ht="44.25" hidden="1" customHeight="1" x14ac:dyDescent="0.2">
      <c r="A1649" s="3">
        <v>1652</v>
      </c>
      <c r="B1649" s="179">
        <v>6223</v>
      </c>
      <c r="C1649" s="228" t="s">
        <v>2462</v>
      </c>
      <c r="D1649" s="179" t="s">
        <v>2427</v>
      </c>
      <c r="E1649" s="179" t="s">
        <v>1169</v>
      </c>
      <c r="F1649" s="588">
        <v>109000</v>
      </c>
      <c r="G1649" s="188" t="s">
        <v>2342</v>
      </c>
      <c r="H1649" s="650">
        <v>45170</v>
      </c>
      <c r="I1649" s="3">
        <v>314</v>
      </c>
    </row>
    <row r="1650" spans="1:9" ht="44.25" hidden="1" customHeight="1" x14ac:dyDescent="0.2">
      <c r="A1650" s="3">
        <v>1653</v>
      </c>
      <c r="B1650" s="179">
        <v>6223</v>
      </c>
      <c r="C1650" s="228" t="s">
        <v>2463</v>
      </c>
      <c r="D1650" s="179" t="s">
        <v>2427</v>
      </c>
      <c r="E1650" s="179" t="s">
        <v>2464</v>
      </c>
      <c r="F1650" s="588">
        <v>37000</v>
      </c>
      <c r="G1650" s="188" t="s">
        <v>2342</v>
      </c>
      <c r="H1650" s="650">
        <v>45170</v>
      </c>
      <c r="I1650" s="3">
        <v>314</v>
      </c>
    </row>
    <row r="1651" spans="1:9" ht="44.25" hidden="1" customHeight="1" x14ac:dyDescent="0.2">
      <c r="A1651" s="3">
        <v>1654</v>
      </c>
      <c r="B1651" s="179">
        <v>6223</v>
      </c>
      <c r="C1651" s="228" t="s">
        <v>2465</v>
      </c>
      <c r="D1651" s="179" t="s">
        <v>2427</v>
      </c>
      <c r="E1651" s="179" t="s">
        <v>1060</v>
      </c>
      <c r="F1651" s="588">
        <v>502100</v>
      </c>
      <c r="G1651" s="188" t="s">
        <v>2348</v>
      </c>
      <c r="H1651" s="650">
        <v>45170</v>
      </c>
      <c r="I1651" s="3">
        <v>407</v>
      </c>
    </row>
    <row r="1652" spans="1:9" ht="44.25" hidden="1" customHeight="1" x14ac:dyDescent="0.2">
      <c r="A1652" s="3">
        <v>1655</v>
      </c>
      <c r="B1652" s="179">
        <v>6223</v>
      </c>
      <c r="C1652" s="228" t="s">
        <v>2466</v>
      </c>
      <c r="D1652" s="179" t="s">
        <v>2427</v>
      </c>
      <c r="E1652" s="179" t="s">
        <v>1064</v>
      </c>
      <c r="F1652" s="588">
        <v>70350</v>
      </c>
      <c r="G1652" s="188" t="s">
        <v>2348</v>
      </c>
      <c r="H1652" s="650">
        <v>45170</v>
      </c>
      <c r="I1652" s="3">
        <v>407</v>
      </c>
    </row>
    <row r="1653" spans="1:9" ht="44.25" hidden="1" customHeight="1" x14ac:dyDescent="0.2">
      <c r="A1653" s="3">
        <v>1656</v>
      </c>
      <c r="B1653" s="179">
        <v>6223</v>
      </c>
      <c r="C1653" s="228" t="s">
        <v>2467</v>
      </c>
      <c r="D1653" s="179" t="s">
        <v>2427</v>
      </c>
      <c r="E1653" s="179" t="s">
        <v>1062</v>
      </c>
      <c r="F1653" s="588">
        <v>72910</v>
      </c>
      <c r="G1653" s="188" t="s">
        <v>2348</v>
      </c>
      <c r="H1653" s="650">
        <v>45170</v>
      </c>
      <c r="I1653" s="3">
        <v>407</v>
      </c>
    </row>
    <row r="1654" spans="1:9" ht="44.25" hidden="1" customHeight="1" x14ac:dyDescent="0.2">
      <c r="A1654" s="3">
        <v>1657</v>
      </c>
      <c r="B1654" s="179">
        <v>6223</v>
      </c>
      <c r="C1654" s="228" t="s">
        <v>2468</v>
      </c>
      <c r="D1654" s="179" t="s">
        <v>2427</v>
      </c>
      <c r="E1654" s="179" t="s">
        <v>1066</v>
      </c>
      <c r="F1654" s="588">
        <v>59020</v>
      </c>
      <c r="G1654" s="188" t="s">
        <v>2348</v>
      </c>
      <c r="H1654" s="650">
        <v>45170</v>
      </c>
      <c r="I1654" s="3">
        <v>407</v>
      </c>
    </row>
    <row r="1655" spans="1:9" ht="44.25" hidden="1" customHeight="1" x14ac:dyDescent="0.2">
      <c r="A1655" s="3">
        <v>1658</v>
      </c>
      <c r="B1655" s="179">
        <v>6223</v>
      </c>
      <c r="C1655" s="228" t="s">
        <v>2469</v>
      </c>
      <c r="D1655" s="179" t="s">
        <v>2427</v>
      </c>
      <c r="E1655" s="179" t="s">
        <v>1068</v>
      </c>
      <c r="F1655" s="588">
        <v>194420</v>
      </c>
      <c r="G1655" s="188" t="s">
        <v>2348</v>
      </c>
      <c r="H1655" s="650">
        <v>45170</v>
      </c>
      <c r="I1655" s="3">
        <v>407</v>
      </c>
    </row>
    <row r="1656" spans="1:9" ht="44.25" hidden="1" customHeight="1" x14ac:dyDescent="0.2">
      <c r="A1656" s="3">
        <v>1659</v>
      </c>
      <c r="B1656" s="179">
        <v>6223</v>
      </c>
      <c r="C1656" s="228" t="s">
        <v>2470</v>
      </c>
      <c r="D1656" s="179" t="s">
        <v>2427</v>
      </c>
      <c r="E1656" s="179" t="s">
        <v>1041</v>
      </c>
      <c r="F1656" s="588">
        <v>33420</v>
      </c>
      <c r="G1656" s="188" t="s">
        <v>2348</v>
      </c>
      <c r="H1656" s="650">
        <v>45170</v>
      </c>
      <c r="I1656" s="3">
        <v>407</v>
      </c>
    </row>
    <row r="1657" spans="1:9" ht="44.25" hidden="1" customHeight="1" x14ac:dyDescent="0.2">
      <c r="A1657" s="3">
        <v>1660</v>
      </c>
      <c r="B1657" s="179">
        <v>6223</v>
      </c>
      <c r="C1657" s="228" t="s">
        <v>2471</v>
      </c>
      <c r="D1657" s="179" t="s">
        <v>2427</v>
      </c>
      <c r="E1657" s="179" t="s">
        <v>1043</v>
      </c>
      <c r="F1657" s="588">
        <v>191900</v>
      </c>
      <c r="G1657" s="188" t="s">
        <v>2348</v>
      </c>
      <c r="H1657" s="650">
        <v>45170</v>
      </c>
      <c r="I1657" s="3">
        <v>407</v>
      </c>
    </row>
    <row r="1658" spans="1:9" ht="44.25" hidden="1" customHeight="1" x14ac:dyDescent="0.2">
      <c r="A1658" s="3">
        <v>1661</v>
      </c>
      <c r="B1658" s="179">
        <v>6223</v>
      </c>
      <c r="C1658" s="228" t="s">
        <v>2472</v>
      </c>
      <c r="D1658" s="179" t="s">
        <v>2427</v>
      </c>
      <c r="E1658" s="179">
        <v>39121725</v>
      </c>
      <c r="F1658" s="588">
        <v>207000</v>
      </c>
      <c r="G1658" s="188" t="s">
        <v>2342</v>
      </c>
      <c r="H1658" s="650">
        <v>45170</v>
      </c>
      <c r="I1658" s="3">
        <v>314</v>
      </c>
    </row>
    <row r="1659" spans="1:9" ht="44.25" hidden="1" customHeight="1" x14ac:dyDescent="0.2">
      <c r="A1659" s="3">
        <v>1662</v>
      </c>
      <c r="B1659" s="179">
        <v>6223</v>
      </c>
      <c r="C1659" s="228" t="s">
        <v>2473</v>
      </c>
      <c r="D1659" s="179" t="s">
        <v>2427</v>
      </c>
      <c r="E1659" s="179">
        <v>39121725</v>
      </c>
      <c r="F1659" s="588">
        <v>165000</v>
      </c>
      <c r="G1659" s="188" t="s">
        <v>2342</v>
      </c>
      <c r="H1659" s="650">
        <v>45170</v>
      </c>
      <c r="I1659" s="3">
        <v>314</v>
      </c>
    </row>
    <row r="1660" spans="1:9" ht="44.25" hidden="1" customHeight="1" x14ac:dyDescent="0.2">
      <c r="A1660" s="3">
        <v>1663</v>
      </c>
      <c r="B1660" s="179">
        <v>6223</v>
      </c>
      <c r="C1660" s="228" t="s">
        <v>2474</v>
      </c>
      <c r="D1660" s="179" t="s">
        <v>10457</v>
      </c>
      <c r="E1660" s="179" t="s">
        <v>2475</v>
      </c>
      <c r="F1660" s="588">
        <v>3055000</v>
      </c>
      <c r="G1660" s="146" t="s">
        <v>364</v>
      </c>
      <c r="H1660" s="159">
        <v>45170</v>
      </c>
      <c r="I1660" s="3">
        <v>326</v>
      </c>
    </row>
    <row r="1661" spans="1:9" ht="44.25" hidden="1" customHeight="1" x14ac:dyDescent="0.2">
      <c r="A1661" s="3">
        <v>1664</v>
      </c>
      <c r="B1661" s="179">
        <v>6223</v>
      </c>
      <c r="C1661" s="228" t="s">
        <v>2477</v>
      </c>
      <c r="D1661" s="179" t="s">
        <v>2427</v>
      </c>
      <c r="E1661" s="179" t="s">
        <v>2478</v>
      </c>
      <c r="F1661" s="588">
        <v>2262000</v>
      </c>
      <c r="G1661" s="188" t="s">
        <v>2348</v>
      </c>
      <c r="H1661" s="650">
        <v>45170</v>
      </c>
      <c r="I1661" s="3">
        <v>307</v>
      </c>
    </row>
    <row r="1662" spans="1:9" ht="44.25" hidden="1" customHeight="1" x14ac:dyDescent="0.2">
      <c r="A1662" s="3">
        <v>1665</v>
      </c>
      <c r="B1662" s="179">
        <v>6223</v>
      </c>
      <c r="C1662" s="228" t="s">
        <v>2479</v>
      </c>
      <c r="D1662" s="179" t="s">
        <v>2427</v>
      </c>
      <c r="E1662" s="179" t="s">
        <v>999</v>
      </c>
      <c r="F1662" s="588">
        <v>243000</v>
      </c>
      <c r="G1662" s="188" t="s">
        <v>2348</v>
      </c>
      <c r="H1662" s="650">
        <v>45170</v>
      </c>
      <c r="I1662" s="3">
        <v>299</v>
      </c>
    </row>
    <row r="1663" spans="1:9" ht="44.25" hidden="1" customHeight="1" x14ac:dyDescent="0.2">
      <c r="A1663" s="3">
        <v>1666</v>
      </c>
      <c r="B1663" s="179">
        <v>6223</v>
      </c>
      <c r="C1663" s="228" t="s">
        <v>2442</v>
      </c>
      <c r="D1663" s="179" t="s">
        <v>2427</v>
      </c>
      <c r="E1663" s="179" t="s">
        <v>1005</v>
      </c>
      <c r="F1663" s="588">
        <v>6000</v>
      </c>
      <c r="G1663" s="188" t="s">
        <v>2348</v>
      </c>
      <c r="H1663" s="650">
        <v>45170</v>
      </c>
      <c r="I1663" s="3">
        <v>299</v>
      </c>
    </row>
    <row r="1664" spans="1:9" ht="44.25" hidden="1" customHeight="1" x14ac:dyDescent="0.2">
      <c r="A1664" s="3">
        <v>1667</v>
      </c>
      <c r="B1664" s="179">
        <v>6223</v>
      </c>
      <c r="C1664" s="228" t="s">
        <v>2443</v>
      </c>
      <c r="D1664" s="179" t="s">
        <v>2427</v>
      </c>
      <c r="E1664" s="179" t="s">
        <v>1005</v>
      </c>
      <c r="F1664" s="588">
        <v>18000</v>
      </c>
      <c r="G1664" s="188" t="s">
        <v>2348</v>
      </c>
      <c r="H1664" s="650">
        <v>45170</v>
      </c>
      <c r="I1664" s="3">
        <v>299</v>
      </c>
    </row>
    <row r="1665" spans="1:9" ht="44.25" hidden="1" customHeight="1" x14ac:dyDescent="0.2">
      <c r="A1665" s="3">
        <v>1668</v>
      </c>
      <c r="B1665" s="179">
        <v>6223</v>
      </c>
      <c r="C1665" s="228" t="s">
        <v>2480</v>
      </c>
      <c r="D1665" s="179" t="s">
        <v>2481</v>
      </c>
      <c r="E1665" s="179" t="s">
        <v>2431</v>
      </c>
      <c r="F1665" s="588">
        <v>206600000</v>
      </c>
      <c r="G1665" s="188" t="s">
        <v>2348</v>
      </c>
      <c r="H1665" s="650">
        <v>45170</v>
      </c>
      <c r="I1665" s="3">
        <v>307</v>
      </c>
    </row>
    <row r="1666" spans="1:9" ht="44.25" hidden="1" customHeight="1" x14ac:dyDescent="0.2">
      <c r="A1666" s="3">
        <v>1669</v>
      </c>
      <c r="B1666" s="179">
        <v>6223</v>
      </c>
      <c r="C1666" s="228" t="s">
        <v>2483</v>
      </c>
      <c r="D1666" s="179" t="s">
        <v>2481</v>
      </c>
      <c r="E1666" s="179" t="s">
        <v>2433</v>
      </c>
      <c r="F1666" s="588">
        <v>43000000</v>
      </c>
      <c r="G1666" s="188" t="s">
        <v>2348</v>
      </c>
      <c r="H1666" s="650">
        <v>45170</v>
      </c>
      <c r="I1666" s="3">
        <v>307</v>
      </c>
    </row>
    <row r="1667" spans="1:9" ht="44.25" hidden="1" customHeight="1" x14ac:dyDescent="0.2">
      <c r="A1667" s="3">
        <v>1670</v>
      </c>
      <c r="B1667" s="179">
        <v>6223</v>
      </c>
      <c r="C1667" s="228" t="s">
        <v>2484</v>
      </c>
      <c r="D1667" s="179" t="s">
        <v>2481</v>
      </c>
      <c r="E1667" s="179" t="s">
        <v>1138</v>
      </c>
      <c r="F1667" s="588">
        <v>4711000</v>
      </c>
      <c r="G1667" s="188" t="s">
        <v>2348</v>
      </c>
      <c r="H1667" s="650">
        <v>45170</v>
      </c>
      <c r="I1667" s="3">
        <v>307</v>
      </c>
    </row>
    <row r="1668" spans="1:9" ht="44.25" hidden="1" customHeight="1" x14ac:dyDescent="0.2">
      <c r="A1668" s="3">
        <v>1671</v>
      </c>
      <c r="B1668" s="179">
        <v>6223</v>
      </c>
      <c r="C1668" s="228" t="s">
        <v>2485</v>
      </c>
      <c r="D1668" s="179" t="s">
        <v>2481</v>
      </c>
      <c r="E1668" s="179" t="s">
        <v>1282</v>
      </c>
      <c r="F1668" s="588">
        <v>1026000</v>
      </c>
      <c r="G1668" s="188" t="s">
        <v>2342</v>
      </c>
      <c r="H1668" s="650">
        <v>45170</v>
      </c>
      <c r="I1668" s="3">
        <v>314</v>
      </c>
    </row>
    <row r="1669" spans="1:9" ht="44.25" hidden="1" customHeight="1" x14ac:dyDescent="0.2">
      <c r="A1669" s="3">
        <v>1672</v>
      </c>
      <c r="B1669" s="179">
        <v>6223</v>
      </c>
      <c r="C1669" s="228" t="s">
        <v>2486</v>
      </c>
      <c r="D1669" s="179" t="s">
        <v>2481</v>
      </c>
      <c r="E1669" s="179" t="s">
        <v>2437</v>
      </c>
      <c r="F1669" s="588">
        <v>8116000</v>
      </c>
      <c r="G1669" s="188" t="s">
        <v>2342</v>
      </c>
      <c r="H1669" s="650">
        <v>45170</v>
      </c>
      <c r="I1669" s="3">
        <v>314</v>
      </c>
    </row>
    <row r="1670" spans="1:9" ht="44.25" hidden="1" customHeight="1" x14ac:dyDescent="0.2">
      <c r="A1670" s="3">
        <v>1673</v>
      </c>
      <c r="B1670" s="179">
        <v>6223</v>
      </c>
      <c r="C1670" s="228" t="s">
        <v>2487</v>
      </c>
      <c r="D1670" s="179" t="s">
        <v>2481</v>
      </c>
      <c r="E1670" s="179" t="s">
        <v>2439</v>
      </c>
      <c r="F1670" s="588">
        <v>2491000</v>
      </c>
      <c r="G1670" s="188" t="s">
        <v>2342</v>
      </c>
      <c r="H1670" s="650">
        <v>45170</v>
      </c>
      <c r="I1670" s="3">
        <v>314</v>
      </c>
    </row>
    <row r="1671" spans="1:9" ht="44.25" hidden="1" customHeight="1" x14ac:dyDescent="0.2">
      <c r="A1671" s="3">
        <v>1674</v>
      </c>
      <c r="B1671" s="179">
        <v>6223</v>
      </c>
      <c r="C1671" s="228" t="s">
        <v>2488</v>
      </c>
      <c r="D1671" s="179" t="s">
        <v>2481</v>
      </c>
      <c r="E1671" s="179" t="s">
        <v>1005</v>
      </c>
      <c r="F1671" s="588">
        <v>1597000</v>
      </c>
      <c r="G1671" s="188" t="s">
        <v>2348</v>
      </c>
      <c r="H1671" s="650">
        <v>45170</v>
      </c>
      <c r="I1671" s="3">
        <v>299</v>
      </c>
    </row>
    <row r="1672" spans="1:9" ht="44.25" hidden="1" customHeight="1" x14ac:dyDescent="0.2">
      <c r="A1672" s="3">
        <v>1675</v>
      </c>
      <c r="B1672" s="179">
        <v>6223</v>
      </c>
      <c r="C1672" s="228" t="s">
        <v>2489</v>
      </c>
      <c r="D1672" s="179" t="s">
        <v>2481</v>
      </c>
      <c r="E1672" s="179" t="s">
        <v>1005</v>
      </c>
      <c r="F1672" s="588">
        <v>798000</v>
      </c>
      <c r="G1672" s="188" t="s">
        <v>2348</v>
      </c>
      <c r="H1672" s="650">
        <v>45170</v>
      </c>
      <c r="I1672" s="3">
        <v>299</v>
      </c>
    </row>
    <row r="1673" spans="1:9" ht="44.25" hidden="1" customHeight="1" x14ac:dyDescent="0.2">
      <c r="A1673" s="3">
        <v>1676</v>
      </c>
      <c r="B1673" s="179">
        <v>6223</v>
      </c>
      <c r="C1673" s="228" t="s">
        <v>2490</v>
      </c>
      <c r="D1673" s="179" t="s">
        <v>2481</v>
      </c>
      <c r="E1673" s="179" t="s">
        <v>1228</v>
      </c>
      <c r="F1673" s="588">
        <v>170000</v>
      </c>
      <c r="G1673" s="188" t="s">
        <v>2342</v>
      </c>
      <c r="H1673" s="650">
        <v>45170</v>
      </c>
      <c r="I1673" s="3">
        <v>314</v>
      </c>
    </row>
    <row r="1674" spans="1:9" ht="44.25" hidden="1" customHeight="1" x14ac:dyDescent="0.2">
      <c r="A1674" s="3">
        <v>1677</v>
      </c>
      <c r="B1674" s="179">
        <v>6223</v>
      </c>
      <c r="C1674" s="228" t="s">
        <v>2450</v>
      </c>
      <c r="D1674" s="179" t="s">
        <v>2481</v>
      </c>
      <c r="E1674" s="179" t="s">
        <v>1232</v>
      </c>
      <c r="F1674" s="588">
        <v>284000</v>
      </c>
      <c r="G1674" s="188" t="s">
        <v>2342</v>
      </c>
      <c r="H1674" s="650">
        <v>45170</v>
      </c>
      <c r="I1674" s="3">
        <v>314</v>
      </c>
    </row>
    <row r="1675" spans="1:9" ht="44.25" hidden="1" customHeight="1" x14ac:dyDescent="0.2">
      <c r="A1675" s="3">
        <v>1678</v>
      </c>
      <c r="B1675" s="179">
        <v>6223</v>
      </c>
      <c r="C1675" s="228" t="s">
        <v>2491</v>
      </c>
      <c r="D1675" s="179" t="s">
        <v>2481</v>
      </c>
      <c r="E1675" s="179" t="s">
        <v>1236</v>
      </c>
      <c r="F1675" s="588">
        <v>1740000</v>
      </c>
      <c r="G1675" s="188" t="s">
        <v>2342</v>
      </c>
      <c r="H1675" s="650">
        <v>45170</v>
      </c>
      <c r="I1675" s="3">
        <v>314</v>
      </c>
    </row>
    <row r="1676" spans="1:9" ht="44.25" hidden="1" customHeight="1" x14ac:dyDescent="0.2">
      <c r="A1676" s="3">
        <v>1679</v>
      </c>
      <c r="B1676" s="179">
        <v>6223</v>
      </c>
      <c r="C1676" s="228" t="s">
        <v>2492</v>
      </c>
      <c r="D1676" s="179" t="s">
        <v>2481</v>
      </c>
      <c r="E1676" s="179" t="s">
        <v>1240</v>
      </c>
      <c r="F1676" s="588">
        <v>153000</v>
      </c>
      <c r="G1676" s="188" t="s">
        <v>2342</v>
      </c>
      <c r="H1676" s="650">
        <v>45170</v>
      </c>
      <c r="I1676" s="3">
        <v>314</v>
      </c>
    </row>
    <row r="1677" spans="1:9" ht="44.25" hidden="1" customHeight="1" x14ac:dyDescent="0.2">
      <c r="A1677" s="3">
        <v>1680</v>
      </c>
      <c r="B1677" s="179">
        <v>6223</v>
      </c>
      <c r="C1677" s="228" t="s">
        <v>2493</v>
      </c>
      <c r="D1677" s="179" t="s">
        <v>2481</v>
      </c>
      <c r="E1677" s="179" t="s">
        <v>1240</v>
      </c>
      <c r="F1677" s="588">
        <v>1295000</v>
      </c>
      <c r="G1677" s="188" t="s">
        <v>2342</v>
      </c>
      <c r="H1677" s="650">
        <v>45170</v>
      </c>
      <c r="I1677" s="3">
        <v>314</v>
      </c>
    </row>
    <row r="1678" spans="1:9" ht="44.25" hidden="1" customHeight="1" x14ac:dyDescent="0.2">
      <c r="A1678" s="3">
        <v>1681</v>
      </c>
      <c r="B1678" s="179">
        <v>6223</v>
      </c>
      <c r="C1678" s="228" t="s">
        <v>2494</v>
      </c>
      <c r="D1678" s="179" t="s">
        <v>2481</v>
      </c>
      <c r="E1678" s="179" t="s">
        <v>1183</v>
      </c>
      <c r="F1678" s="588">
        <v>2222000</v>
      </c>
      <c r="G1678" s="188" t="s">
        <v>2342</v>
      </c>
      <c r="H1678" s="650">
        <v>45170</v>
      </c>
      <c r="I1678" s="3">
        <v>314</v>
      </c>
    </row>
    <row r="1679" spans="1:9" ht="44.25" hidden="1" customHeight="1" x14ac:dyDescent="0.2">
      <c r="A1679" s="3">
        <v>1682</v>
      </c>
      <c r="B1679" s="179">
        <v>6223</v>
      </c>
      <c r="C1679" s="228" t="s">
        <v>2495</v>
      </c>
      <c r="D1679" s="179" t="s">
        <v>2481</v>
      </c>
      <c r="E1679" s="179" t="s">
        <v>1062</v>
      </c>
      <c r="F1679" s="588">
        <v>1511000</v>
      </c>
      <c r="G1679" s="188" t="s">
        <v>2348</v>
      </c>
      <c r="H1679" s="650">
        <v>45170</v>
      </c>
      <c r="I1679" s="3">
        <v>407</v>
      </c>
    </row>
    <row r="1680" spans="1:9" ht="44.25" hidden="1" customHeight="1" x14ac:dyDescent="0.2">
      <c r="A1680" s="3">
        <v>1683</v>
      </c>
      <c r="B1680" s="179">
        <v>6223</v>
      </c>
      <c r="C1680" s="228" t="s">
        <v>2496</v>
      </c>
      <c r="D1680" s="179" t="s">
        <v>2481</v>
      </c>
      <c r="E1680" s="179" t="s">
        <v>1060</v>
      </c>
      <c r="F1680" s="588">
        <v>263000</v>
      </c>
      <c r="G1680" s="188" t="s">
        <v>2348</v>
      </c>
      <c r="H1680" s="650">
        <v>45170</v>
      </c>
      <c r="I1680" s="3">
        <v>407</v>
      </c>
    </row>
    <row r="1681" spans="1:9" ht="44.25" hidden="1" customHeight="1" x14ac:dyDescent="0.2">
      <c r="A1681" s="3">
        <v>1684</v>
      </c>
      <c r="B1681" s="179">
        <v>6223</v>
      </c>
      <c r="C1681" s="228" t="s">
        <v>2497</v>
      </c>
      <c r="D1681" s="179" t="s">
        <v>10459</v>
      </c>
      <c r="E1681" s="179" t="s">
        <v>2498</v>
      </c>
      <c r="F1681" s="588">
        <v>9470000</v>
      </c>
      <c r="G1681" s="146" t="s">
        <v>364</v>
      </c>
      <c r="H1681" s="159">
        <v>45170</v>
      </c>
      <c r="I1681" s="3">
        <v>326</v>
      </c>
    </row>
    <row r="1682" spans="1:9" ht="44.25" hidden="1" customHeight="1" x14ac:dyDescent="0.2">
      <c r="A1682" s="3">
        <v>1685</v>
      </c>
      <c r="B1682" s="179">
        <v>6223</v>
      </c>
      <c r="C1682" s="228" t="s">
        <v>2474</v>
      </c>
      <c r="D1682" s="179" t="s">
        <v>10459</v>
      </c>
      <c r="E1682" s="179" t="s">
        <v>2475</v>
      </c>
      <c r="F1682" s="588">
        <v>9165000</v>
      </c>
      <c r="G1682" s="146" t="s">
        <v>364</v>
      </c>
      <c r="H1682" s="159">
        <v>45170</v>
      </c>
      <c r="I1682" s="3">
        <v>326</v>
      </c>
    </row>
    <row r="1683" spans="1:9" ht="44.25" hidden="1" customHeight="1" x14ac:dyDescent="0.2">
      <c r="A1683" s="3">
        <v>1686</v>
      </c>
      <c r="B1683" s="179">
        <v>6223</v>
      </c>
      <c r="C1683" s="228" t="s">
        <v>2477</v>
      </c>
      <c r="D1683" s="179" t="s">
        <v>2481</v>
      </c>
      <c r="E1683" s="179" t="s">
        <v>2478</v>
      </c>
      <c r="F1683" s="588">
        <v>6790000</v>
      </c>
      <c r="G1683" s="188" t="s">
        <v>2348</v>
      </c>
      <c r="H1683" s="650">
        <v>45170</v>
      </c>
      <c r="I1683" s="3">
        <v>307</v>
      </c>
    </row>
    <row r="1684" spans="1:9" ht="44.25" hidden="1" customHeight="1" x14ac:dyDescent="0.2">
      <c r="A1684" s="3">
        <v>1687</v>
      </c>
      <c r="B1684" s="179">
        <v>6223</v>
      </c>
      <c r="C1684" s="228" t="s">
        <v>2479</v>
      </c>
      <c r="D1684" s="179" t="s">
        <v>2481</v>
      </c>
      <c r="E1684" s="179" t="s">
        <v>999</v>
      </c>
      <c r="F1684" s="588">
        <v>1021000</v>
      </c>
      <c r="G1684" s="188" t="s">
        <v>2348</v>
      </c>
      <c r="H1684" s="650">
        <v>45170</v>
      </c>
      <c r="I1684" s="3">
        <v>299</v>
      </c>
    </row>
    <row r="1685" spans="1:9" ht="44.25" hidden="1" customHeight="1" x14ac:dyDescent="0.2">
      <c r="A1685" s="3">
        <v>1688</v>
      </c>
      <c r="B1685" s="179">
        <v>6223</v>
      </c>
      <c r="C1685" s="228" t="s">
        <v>2500</v>
      </c>
      <c r="D1685" s="179" t="s">
        <v>2481</v>
      </c>
      <c r="E1685" s="179" t="s">
        <v>1005</v>
      </c>
      <c r="F1685" s="588">
        <v>80000</v>
      </c>
      <c r="G1685" s="188" t="s">
        <v>2348</v>
      </c>
      <c r="H1685" s="650">
        <v>45170</v>
      </c>
      <c r="I1685" s="3">
        <v>299</v>
      </c>
    </row>
    <row r="1686" spans="1:9" ht="44.25" hidden="1" customHeight="1" x14ac:dyDescent="0.2">
      <c r="A1686" s="3">
        <v>1689</v>
      </c>
      <c r="B1686" s="179">
        <v>6223</v>
      </c>
      <c r="C1686" s="228" t="s">
        <v>2501</v>
      </c>
      <c r="D1686" s="179" t="s">
        <v>2481</v>
      </c>
      <c r="E1686" s="179" t="s">
        <v>2431</v>
      </c>
      <c r="F1686" s="588">
        <v>1764000</v>
      </c>
      <c r="G1686" s="188" t="s">
        <v>2348</v>
      </c>
      <c r="H1686" s="650">
        <v>45170</v>
      </c>
      <c r="I1686" s="3">
        <v>307</v>
      </c>
    </row>
    <row r="1687" spans="1:9" ht="44.25" hidden="1" customHeight="1" x14ac:dyDescent="0.2">
      <c r="A1687" s="3">
        <v>1690</v>
      </c>
      <c r="B1687" s="179">
        <v>6223</v>
      </c>
      <c r="C1687" s="228" t="s">
        <v>2502</v>
      </c>
      <c r="D1687" s="179" t="s">
        <v>2481</v>
      </c>
      <c r="E1687" s="179" t="s">
        <v>2503</v>
      </c>
      <c r="F1687" s="588">
        <v>967000</v>
      </c>
      <c r="G1687" s="188" t="s">
        <v>2348</v>
      </c>
      <c r="H1687" s="650">
        <v>45170</v>
      </c>
      <c r="I1687" s="3">
        <v>407</v>
      </c>
    </row>
    <row r="1688" spans="1:9" ht="44.25" hidden="1" customHeight="1" x14ac:dyDescent="0.2">
      <c r="A1688" s="3">
        <v>1691</v>
      </c>
      <c r="B1688" s="179">
        <v>6223</v>
      </c>
      <c r="C1688" s="228" t="s">
        <v>2504</v>
      </c>
      <c r="D1688" s="179" t="s">
        <v>2423</v>
      </c>
      <c r="E1688" s="179" t="s">
        <v>2505</v>
      </c>
      <c r="F1688" s="588">
        <v>80639000</v>
      </c>
      <c r="G1688" s="188" t="s">
        <v>2310</v>
      </c>
      <c r="H1688" s="650">
        <v>44986</v>
      </c>
      <c r="I1688" s="3">
        <v>216</v>
      </c>
    </row>
    <row r="1689" spans="1:9" ht="44.25" hidden="1" customHeight="1" x14ac:dyDescent="0.2">
      <c r="A1689" s="3">
        <v>1692</v>
      </c>
      <c r="B1689" s="179">
        <v>6223</v>
      </c>
      <c r="C1689" s="228" t="s">
        <v>2507</v>
      </c>
      <c r="D1689" s="179" t="s">
        <v>2423</v>
      </c>
      <c r="E1689" s="179">
        <v>44122104</v>
      </c>
      <c r="F1689" s="588">
        <v>1500</v>
      </c>
      <c r="G1689" s="188" t="s">
        <v>2335</v>
      </c>
      <c r="H1689" s="650">
        <v>45078</v>
      </c>
      <c r="I1689" s="3">
        <v>350</v>
      </c>
    </row>
    <row r="1690" spans="1:9" ht="44.25" hidden="1" customHeight="1" x14ac:dyDescent="0.2">
      <c r="A1690" s="3">
        <v>1693</v>
      </c>
      <c r="B1690" s="179">
        <v>6223</v>
      </c>
      <c r="C1690" s="228" t="s">
        <v>2509</v>
      </c>
      <c r="D1690" s="179" t="s">
        <v>2423</v>
      </c>
      <c r="E1690" s="179" t="s">
        <v>2510</v>
      </c>
      <c r="F1690" s="588">
        <v>560</v>
      </c>
      <c r="G1690" s="188" t="s">
        <v>2335</v>
      </c>
      <c r="H1690" s="650">
        <v>45079</v>
      </c>
      <c r="I1690" s="3">
        <v>350</v>
      </c>
    </row>
    <row r="1691" spans="1:9" ht="44.25" hidden="1" customHeight="1" x14ac:dyDescent="0.2">
      <c r="A1691" s="3">
        <v>1694</v>
      </c>
      <c r="B1691" s="179">
        <v>6223</v>
      </c>
      <c r="C1691" s="228" t="s">
        <v>2512</v>
      </c>
      <c r="D1691" s="179" t="s">
        <v>2423</v>
      </c>
      <c r="E1691" s="179" t="s">
        <v>2510</v>
      </c>
      <c r="F1691" s="588">
        <v>420</v>
      </c>
      <c r="G1691" s="188" t="s">
        <v>2335</v>
      </c>
      <c r="H1691" s="650">
        <v>45080</v>
      </c>
      <c r="I1691" s="3">
        <v>350</v>
      </c>
    </row>
    <row r="1692" spans="1:9" ht="44.25" hidden="1" customHeight="1" x14ac:dyDescent="0.2">
      <c r="A1692" s="3">
        <v>1695</v>
      </c>
      <c r="B1692" s="179">
        <v>6223</v>
      </c>
      <c r="C1692" s="228" t="s">
        <v>2513</v>
      </c>
      <c r="D1692" s="179" t="s">
        <v>2423</v>
      </c>
      <c r="E1692" s="179" t="s">
        <v>2514</v>
      </c>
      <c r="F1692" s="588">
        <v>3060</v>
      </c>
      <c r="G1692" s="188" t="s">
        <v>2335</v>
      </c>
      <c r="H1692" s="650">
        <v>45081</v>
      </c>
      <c r="I1692" s="3">
        <v>350</v>
      </c>
    </row>
    <row r="1693" spans="1:9" ht="44.25" hidden="1" customHeight="1" x14ac:dyDescent="0.2">
      <c r="A1693" s="3">
        <v>1696</v>
      </c>
      <c r="B1693" s="179">
        <v>6223</v>
      </c>
      <c r="C1693" s="228" t="s">
        <v>2515</v>
      </c>
      <c r="D1693" s="179" t="s">
        <v>2423</v>
      </c>
      <c r="E1693" s="179" t="s">
        <v>2516</v>
      </c>
      <c r="F1693" s="588">
        <v>1595</v>
      </c>
      <c r="G1693" s="188" t="s">
        <v>2335</v>
      </c>
      <c r="H1693" s="650">
        <v>45082</v>
      </c>
      <c r="I1693" s="3">
        <v>350</v>
      </c>
    </row>
    <row r="1694" spans="1:9" ht="44.25" hidden="1" customHeight="1" x14ac:dyDescent="0.2">
      <c r="A1694" s="3">
        <v>1697</v>
      </c>
      <c r="B1694" s="179">
        <v>6223</v>
      </c>
      <c r="C1694" s="228" t="s">
        <v>2517</v>
      </c>
      <c r="D1694" s="179" t="s">
        <v>2423</v>
      </c>
      <c r="E1694" s="179" t="s">
        <v>2397</v>
      </c>
      <c r="F1694" s="588">
        <v>5000</v>
      </c>
      <c r="G1694" s="188" t="s">
        <v>2335</v>
      </c>
      <c r="H1694" s="650">
        <v>45083</v>
      </c>
      <c r="I1694" s="3">
        <v>350</v>
      </c>
    </row>
    <row r="1695" spans="1:9" ht="44.25" hidden="1" customHeight="1" x14ac:dyDescent="0.2">
      <c r="A1695" s="3">
        <v>1698</v>
      </c>
      <c r="B1695" s="179">
        <v>6223</v>
      </c>
      <c r="C1695" s="228" t="s">
        <v>2518</v>
      </c>
      <c r="D1695" s="179" t="s">
        <v>2423</v>
      </c>
      <c r="E1695" s="179" t="s">
        <v>2519</v>
      </c>
      <c r="F1695" s="588">
        <v>1815</v>
      </c>
      <c r="G1695" s="188" t="s">
        <v>2335</v>
      </c>
      <c r="H1695" s="650">
        <v>45084</v>
      </c>
      <c r="I1695" s="3">
        <v>350</v>
      </c>
    </row>
    <row r="1696" spans="1:9" ht="44.25" hidden="1" customHeight="1" x14ac:dyDescent="0.2">
      <c r="A1696" s="3">
        <v>1699</v>
      </c>
      <c r="B1696" s="179">
        <v>6223</v>
      </c>
      <c r="C1696" s="228" t="s">
        <v>2520</v>
      </c>
      <c r="D1696" s="179" t="s">
        <v>2423</v>
      </c>
      <c r="E1696" s="179">
        <v>44121708</v>
      </c>
      <c r="F1696" s="588">
        <v>500</v>
      </c>
      <c r="G1696" s="188" t="s">
        <v>2335</v>
      </c>
      <c r="H1696" s="650">
        <v>45085</v>
      </c>
      <c r="I1696" s="3">
        <v>350</v>
      </c>
    </row>
    <row r="1697" spans="1:9" ht="44.25" hidden="1" customHeight="1" x14ac:dyDescent="0.2">
      <c r="A1697" s="3">
        <v>1700</v>
      </c>
      <c r="B1697" s="179">
        <v>6223</v>
      </c>
      <c r="C1697" s="228" t="s">
        <v>2521</v>
      </c>
      <c r="D1697" s="179" t="s">
        <v>2423</v>
      </c>
      <c r="E1697" s="179">
        <v>44121708</v>
      </c>
      <c r="F1697" s="588">
        <v>795</v>
      </c>
      <c r="G1697" s="188" t="s">
        <v>2335</v>
      </c>
      <c r="H1697" s="650">
        <v>45086</v>
      </c>
      <c r="I1697" s="3">
        <v>350</v>
      </c>
    </row>
    <row r="1698" spans="1:9" ht="44.25" hidden="1" customHeight="1" x14ac:dyDescent="0.2">
      <c r="A1698" s="3">
        <v>1701</v>
      </c>
      <c r="B1698" s="179">
        <v>6223</v>
      </c>
      <c r="C1698" s="228" t="s">
        <v>2522</v>
      </c>
      <c r="D1698" s="179" t="s">
        <v>2423</v>
      </c>
      <c r="E1698" s="179">
        <v>44121708</v>
      </c>
      <c r="F1698" s="588">
        <v>905</v>
      </c>
      <c r="G1698" s="188" t="s">
        <v>2335</v>
      </c>
      <c r="H1698" s="650">
        <v>45087</v>
      </c>
      <c r="I1698" s="3">
        <v>350</v>
      </c>
    </row>
    <row r="1699" spans="1:9" ht="44.25" hidden="1" customHeight="1" x14ac:dyDescent="0.2">
      <c r="A1699" s="3">
        <v>1702</v>
      </c>
      <c r="B1699" s="179">
        <v>6223</v>
      </c>
      <c r="C1699" s="228" t="s">
        <v>2523</v>
      </c>
      <c r="D1699" s="179" t="s">
        <v>2423</v>
      </c>
      <c r="E1699" s="179">
        <v>44121627</v>
      </c>
      <c r="F1699" s="588">
        <v>2875</v>
      </c>
      <c r="G1699" s="188" t="s">
        <v>2335</v>
      </c>
      <c r="H1699" s="650">
        <v>45088</v>
      </c>
      <c r="I1699" s="3">
        <v>350</v>
      </c>
    </row>
    <row r="1700" spans="1:9" ht="44.25" hidden="1" customHeight="1" x14ac:dyDescent="0.2">
      <c r="A1700" s="3">
        <v>1703</v>
      </c>
      <c r="B1700" s="179">
        <v>6223</v>
      </c>
      <c r="C1700" s="228" t="s">
        <v>2524</v>
      </c>
      <c r="D1700" s="179" t="s">
        <v>2423</v>
      </c>
      <c r="E1700" s="179">
        <v>44121627</v>
      </c>
      <c r="F1700" s="588">
        <v>1150</v>
      </c>
      <c r="G1700" s="188" t="s">
        <v>2335</v>
      </c>
      <c r="H1700" s="650">
        <v>45089</v>
      </c>
      <c r="I1700" s="3">
        <v>350</v>
      </c>
    </row>
    <row r="1701" spans="1:9" ht="44.25" hidden="1" customHeight="1" x14ac:dyDescent="0.2">
      <c r="A1701" s="3">
        <v>1704</v>
      </c>
      <c r="B1701" s="179">
        <v>6223</v>
      </c>
      <c r="C1701" s="228" t="s">
        <v>2525</v>
      </c>
      <c r="D1701" s="179" t="s">
        <v>2423</v>
      </c>
      <c r="E1701" s="179">
        <v>44121708</v>
      </c>
      <c r="F1701" s="588">
        <v>300</v>
      </c>
      <c r="G1701" s="188" t="s">
        <v>2335</v>
      </c>
      <c r="H1701" s="650">
        <v>45090</v>
      </c>
      <c r="I1701" s="3">
        <v>350</v>
      </c>
    </row>
    <row r="1702" spans="1:9" ht="44.25" hidden="1" customHeight="1" x14ac:dyDescent="0.2">
      <c r="A1702" s="3">
        <v>1705</v>
      </c>
      <c r="B1702" s="179">
        <v>6223</v>
      </c>
      <c r="C1702" s="228" t="s">
        <v>2526</v>
      </c>
      <c r="D1702" s="179" t="s">
        <v>2423</v>
      </c>
      <c r="E1702" s="179">
        <v>44121708</v>
      </c>
      <c r="F1702" s="588">
        <v>450</v>
      </c>
      <c r="G1702" s="188" t="s">
        <v>2335</v>
      </c>
      <c r="H1702" s="650">
        <v>45091</v>
      </c>
      <c r="I1702" s="3">
        <v>350</v>
      </c>
    </row>
    <row r="1703" spans="1:9" ht="44.25" hidden="1" customHeight="1" x14ac:dyDescent="0.2">
      <c r="A1703" s="3">
        <v>1706</v>
      </c>
      <c r="B1703" s="179">
        <v>6223</v>
      </c>
      <c r="C1703" s="228" t="s">
        <v>2390</v>
      </c>
      <c r="D1703" s="179" t="s">
        <v>2423</v>
      </c>
      <c r="E1703" s="179">
        <v>44122026</v>
      </c>
      <c r="F1703" s="588">
        <v>360</v>
      </c>
      <c r="G1703" s="188" t="s">
        <v>2335</v>
      </c>
      <c r="H1703" s="650">
        <v>45092</v>
      </c>
      <c r="I1703" s="3">
        <v>350</v>
      </c>
    </row>
    <row r="1704" spans="1:9" ht="44.25" hidden="1" customHeight="1" x14ac:dyDescent="0.2">
      <c r="A1704" s="3">
        <v>1707</v>
      </c>
      <c r="B1704" s="179">
        <v>6223</v>
      </c>
      <c r="C1704" s="228" t="s">
        <v>2527</v>
      </c>
      <c r="D1704" s="179" t="s">
        <v>2423</v>
      </c>
      <c r="E1704" s="179" t="s">
        <v>2528</v>
      </c>
      <c r="F1704" s="588">
        <v>750</v>
      </c>
      <c r="G1704" s="188" t="s">
        <v>2335</v>
      </c>
      <c r="H1704" s="650">
        <v>45093</v>
      </c>
      <c r="I1704" s="3">
        <v>350</v>
      </c>
    </row>
    <row r="1705" spans="1:9" ht="44.25" hidden="1" customHeight="1" x14ac:dyDescent="0.2">
      <c r="A1705" s="3">
        <v>1708</v>
      </c>
      <c r="B1705" s="179">
        <v>6223</v>
      </c>
      <c r="C1705" s="228" t="s">
        <v>2413</v>
      </c>
      <c r="D1705" s="179" t="s">
        <v>2423</v>
      </c>
      <c r="E1705" s="194" t="s">
        <v>2414</v>
      </c>
      <c r="F1705" s="588">
        <v>750</v>
      </c>
      <c r="G1705" s="188" t="s">
        <v>2335</v>
      </c>
      <c r="H1705" s="650">
        <v>45094</v>
      </c>
      <c r="I1705" s="3">
        <v>350</v>
      </c>
    </row>
    <row r="1706" spans="1:9" ht="44.25" hidden="1" customHeight="1" x14ac:dyDescent="0.2">
      <c r="A1706" s="3">
        <v>1709</v>
      </c>
      <c r="B1706" s="179">
        <v>6223</v>
      </c>
      <c r="C1706" s="228" t="s">
        <v>2529</v>
      </c>
      <c r="D1706" s="179" t="s">
        <v>2423</v>
      </c>
      <c r="E1706" s="179" t="s">
        <v>2530</v>
      </c>
      <c r="F1706" s="588">
        <v>1400</v>
      </c>
      <c r="G1706" s="188" t="s">
        <v>2412</v>
      </c>
      <c r="H1706" s="650">
        <v>45095</v>
      </c>
      <c r="I1706" s="3">
        <v>354</v>
      </c>
    </row>
    <row r="1707" spans="1:9" ht="44.25" hidden="1" customHeight="1" x14ac:dyDescent="0.2">
      <c r="A1707" s="3">
        <v>1710</v>
      </c>
      <c r="B1707" s="179">
        <v>6223</v>
      </c>
      <c r="C1707" s="228" t="s">
        <v>2531</v>
      </c>
      <c r="D1707" s="179" t="s">
        <v>2423</v>
      </c>
      <c r="E1707" s="179">
        <v>53131608</v>
      </c>
      <c r="F1707" s="588">
        <v>7560</v>
      </c>
      <c r="G1707" s="188" t="s">
        <v>2412</v>
      </c>
      <c r="H1707" s="650">
        <v>45096</v>
      </c>
      <c r="I1707" s="3">
        <v>354</v>
      </c>
    </row>
    <row r="1708" spans="1:9" ht="44.25" hidden="1" customHeight="1" x14ac:dyDescent="0.2">
      <c r="A1708" s="3">
        <v>1711</v>
      </c>
      <c r="B1708" s="179">
        <v>6223</v>
      </c>
      <c r="C1708" s="228" t="s">
        <v>2532</v>
      </c>
      <c r="D1708" s="179" t="s">
        <v>2423</v>
      </c>
      <c r="E1708" s="179" t="s">
        <v>2533</v>
      </c>
      <c r="F1708" s="588">
        <v>117000</v>
      </c>
      <c r="G1708" s="188" t="s">
        <v>2299</v>
      </c>
      <c r="H1708" s="650">
        <v>45097</v>
      </c>
      <c r="I1708" s="3">
        <v>364</v>
      </c>
    </row>
    <row r="1709" spans="1:9" ht="44.25" hidden="1" customHeight="1" x14ac:dyDescent="0.2">
      <c r="A1709" s="3">
        <v>1712</v>
      </c>
      <c r="B1709" s="179">
        <v>6223</v>
      </c>
      <c r="C1709" s="188" t="s">
        <v>2535</v>
      </c>
      <c r="D1709" s="179" t="s">
        <v>2423</v>
      </c>
      <c r="E1709" s="179" t="s">
        <v>2536</v>
      </c>
      <c r="F1709" s="588">
        <v>11000</v>
      </c>
      <c r="G1709" s="188" t="s">
        <v>2359</v>
      </c>
      <c r="H1709" s="650">
        <v>44986</v>
      </c>
      <c r="I1709" s="3">
        <v>277</v>
      </c>
    </row>
    <row r="1710" spans="1:9" ht="44.25" hidden="1" customHeight="1" x14ac:dyDescent="0.2">
      <c r="A1710" s="3">
        <v>1713</v>
      </c>
      <c r="B1710" s="179">
        <v>6223</v>
      </c>
      <c r="C1710" s="188" t="s">
        <v>2538</v>
      </c>
      <c r="D1710" s="179" t="s">
        <v>2423</v>
      </c>
      <c r="E1710" s="188" t="s">
        <v>2539</v>
      </c>
      <c r="F1710" s="588">
        <v>14000</v>
      </c>
      <c r="G1710" s="188" t="s">
        <v>2359</v>
      </c>
      <c r="H1710" s="650">
        <v>44987</v>
      </c>
      <c r="I1710" s="3">
        <v>277</v>
      </c>
    </row>
    <row r="1711" spans="1:9" ht="44.25" hidden="1" customHeight="1" x14ac:dyDescent="0.2">
      <c r="A1711" s="3">
        <v>1714</v>
      </c>
      <c r="B1711" s="179">
        <v>6223</v>
      </c>
      <c r="C1711" s="188" t="s">
        <v>2540</v>
      </c>
      <c r="D1711" s="179" t="s">
        <v>2423</v>
      </c>
      <c r="E1711" s="188" t="s">
        <v>2541</v>
      </c>
      <c r="F1711" s="588">
        <v>5000</v>
      </c>
      <c r="G1711" s="188" t="s">
        <v>2359</v>
      </c>
      <c r="H1711" s="650">
        <v>44988</v>
      </c>
      <c r="I1711" s="3">
        <v>277</v>
      </c>
    </row>
    <row r="1712" spans="1:9" ht="44.25" hidden="1" customHeight="1" x14ac:dyDescent="0.2">
      <c r="A1712" s="3">
        <v>1715</v>
      </c>
      <c r="B1712" s="179">
        <v>6223</v>
      </c>
      <c r="C1712" s="228" t="s">
        <v>2543</v>
      </c>
      <c r="D1712" s="179" t="s">
        <v>2423</v>
      </c>
      <c r="E1712" s="179" t="s">
        <v>2544</v>
      </c>
      <c r="F1712" s="588">
        <v>25000</v>
      </c>
      <c r="G1712" s="188" t="s">
        <v>2359</v>
      </c>
      <c r="H1712" s="650">
        <v>44989</v>
      </c>
      <c r="I1712" s="3">
        <v>278</v>
      </c>
    </row>
    <row r="1713" spans="1:9" ht="44.25" hidden="1" customHeight="1" x14ac:dyDescent="0.2">
      <c r="A1713" s="3">
        <v>1716</v>
      </c>
      <c r="B1713" s="179">
        <v>6223</v>
      </c>
      <c r="C1713" s="228" t="s">
        <v>2546</v>
      </c>
      <c r="D1713" s="179" t="s">
        <v>2423</v>
      </c>
      <c r="E1713" s="179" t="s">
        <v>2547</v>
      </c>
      <c r="F1713" s="588">
        <v>11000</v>
      </c>
      <c r="G1713" s="188" t="s">
        <v>2348</v>
      </c>
      <c r="H1713" s="650">
        <v>44990</v>
      </c>
      <c r="I1713" s="3">
        <v>304</v>
      </c>
    </row>
    <row r="1714" spans="1:9" ht="44.25" hidden="1" customHeight="1" x14ac:dyDescent="0.2">
      <c r="A1714" s="3">
        <v>1717</v>
      </c>
      <c r="B1714" s="179">
        <v>6223</v>
      </c>
      <c r="C1714" s="228" t="s">
        <v>2548</v>
      </c>
      <c r="D1714" s="179" t="s">
        <v>2423</v>
      </c>
      <c r="E1714" s="179">
        <v>39121432</v>
      </c>
      <c r="F1714" s="588">
        <v>13000</v>
      </c>
      <c r="G1714" s="188" t="s">
        <v>2348</v>
      </c>
      <c r="H1714" s="650">
        <v>44991</v>
      </c>
      <c r="I1714" s="3">
        <v>304</v>
      </c>
    </row>
    <row r="1715" spans="1:9" ht="44.25" hidden="1" customHeight="1" x14ac:dyDescent="0.2">
      <c r="A1715" s="3">
        <v>1718</v>
      </c>
      <c r="B1715" s="179">
        <v>6223</v>
      </c>
      <c r="C1715" s="228" t="s">
        <v>2549</v>
      </c>
      <c r="D1715" s="179" t="s">
        <v>2423</v>
      </c>
      <c r="E1715" s="179">
        <v>39121409</v>
      </c>
      <c r="F1715" s="588">
        <v>6000</v>
      </c>
      <c r="G1715" s="188" t="s">
        <v>2348</v>
      </c>
      <c r="H1715" s="650">
        <v>44992</v>
      </c>
      <c r="I1715" s="3">
        <v>304</v>
      </c>
    </row>
    <row r="1716" spans="1:9" ht="44.25" hidden="1" customHeight="1" x14ac:dyDescent="0.2">
      <c r="A1716" s="3">
        <v>1719</v>
      </c>
      <c r="B1716" s="179">
        <v>6223</v>
      </c>
      <c r="C1716" s="228" t="s">
        <v>2551</v>
      </c>
      <c r="D1716" s="179" t="s">
        <v>2423</v>
      </c>
      <c r="E1716" s="188" t="s">
        <v>2552</v>
      </c>
      <c r="F1716" s="588">
        <v>5000</v>
      </c>
      <c r="G1716" s="188" t="s">
        <v>2342</v>
      </c>
      <c r="H1716" s="650">
        <v>44993</v>
      </c>
      <c r="I1716" s="3">
        <v>314</v>
      </c>
    </row>
    <row r="1717" spans="1:9" ht="44.25" hidden="1" customHeight="1" x14ac:dyDescent="0.2">
      <c r="A1717" s="3">
        <v>1720</v>
      </c>
      <c r="B1717" s="179">
        <v>6223</v>
      </c>
      <c r="C1717" s="228" t="s">
        <v>2553</v>
      </c>
      <c r="D1717" s="179" t="s">
        <v>2423</v>
      </c>
      <c r="E1717" s="179" t="s">
        <v>2554</v>
      </c>
      <c r="F1717" s="588">
        <v>9000</v>
      </c>
      <c r="G1717" s="188" t="s">
        <v>2342</v>
      </c>
      <c r="H1717" s="650">
        <v>44994</v>
      </c>
      <c r="I1717" s="3">
        <v>314</v>
      </c>
    </row>
    <row r="1718" spans="1:9" ht="44.25" hidden="1" customHeight="1" x14ac:dyDescent="0.2">
      <c r="A1718" s="3">
        <v>1721</v>
      </c>
      <c r="B1718" s="179">
        <v>6223</v>
      </c>
      <c r="C1718" s="228" t="s">
        <v>2555</v>
      </c>
      <c r="D1718" s="179" t="s">
        <v>2423</v>
      </c>
      <c r="E1718" s="188" t="s">
        <v>2556</v>
      </c>
      <c r="F1718" s="588">
        <v>9700</v>
      </c>
      <c r="G1718" s="188" t="s">
        <v>2342</v>
      </c>
      <c r="H1718" s="650">
        <v>44995</v>
      </c>
      <c r="I1718" s="3">
        <v>314</v>
      </c>
    </row>
    <row r="1719" spans="1:9" ht="44.25" hidden="1" customHeight="1" x14ac:dyDescent="0.2">
      <c r="A1719" s="3">
        <v>1722</v>
      </c>
      <c r="B1719" s="179">
        <v>6223</v>
      </c>
      <c r="C1719" s="228" t="s">
        <v>2558</v>
      </c>
      <c r="D1719" s="179" t="s">
        <v>2423</v>
      </c>
      <c r="E1719" s="179" t="s">
        <v>2559</v>
      </c>
      <c r="F1719" s="588">
        <v>9500</v>
      </c>
      <c r="G1719" s="188" t="s">
        <v>2342</v>
      </c>
      <c r="H1719" s="650">
        <v>44996</v>
      </c>
      <c r="I1719" s="3">
        <v>314</v>
      </c>
    </row>
    <row r="1720" spans="1:9" ht="44.25" hidden="1" customHeight="1" x14ac:dyDescent="0.2">
      <c r="A1720" s="3">
        <v>1723</v>
      </c>
      <c r="B1720" s="179">
        <v>6223</v>
      </c>
      <c r="C1720" s="228" t="s">
        <v>2561</v>
      </c>
      <c r="D1720" s="179" t="s">
        <v>2423</v>
      </c>
      <c r="E1720" s="188" t="s">
        <v>2562</v>
      </c>
      <c r="F1720" s="588">
        <v>7500</v>
      </c>
      <c r="G1720" s="188" t="s">
        <v>2342</v>
      </c>
      <c r="H1720" s="650">
        <v>44997</v>
      </c>
      <c r="I1720" s="3">
        <v>314</v>
      </c>
    </row>
    <row r="1721" spans="1:9" ht="44.25" hidden="1" customHeight="1" x14ac:dyDescent="0.2">
      <c r="A1721" s="3">
        <v>1724</v>
      </c>
      <c r="B1721" s="179">
        <v>6223</v>
      </c>
      <c r="C1721" s="228" t="s">
        <v>2564</v>
      </c>
      <c r="D1721" s="179" t="s">
        <v>2423</v>
      </c>
      <c r="E1721" s="188" t="s">
        <v>2565</v>
      </c>
      <c r="F1721" s="588">
        <v>17000</v>
      </c>
      <c r="G1721" s="188" t="s">
        <v>2342</v>
      </c>
      <c r="H1721" s="650">
        <v>44998</v>
      </c>
      <c r="I1721" s="3">
        <v>314</v>
      </c>
    </row>
    <row r="1722" spans="1:9" ht="44.25" hidden="1" customHeight="1" x14ac:dyDescent="0.2">
      <c r="A1722" s="3">
        <v>1725</v>
      </c>
      <c r="B1722" s="179">
        <v>6223</v>
      </c>
      <c r="C1722" s="228" t="s">
        <v>2566</v>
      </c>
      <c r="D1722" s="179" t="s">
        <v>2423</v>
      </c>
      <c r="E1722" s="179">
        <v>27112799</v>
      </c>
      <c r="F1722" s="588">
        <v>42000</v>
      </c>
      <c r="G1722" s="188" t="s">
        <v>2342</v>
      </c>
      <c r="H1722" s="650">
        <v>44999</v>
      </c>
      <c r="I1722" s="3">
        <v>314</v>
      </c>
    </row>
    <row r="1723" spans="1:9" ht="44.25" hidden="1" customHeight="1" x14ac:dyDescent="0.2">
      <c r="A1723" s="3">
        <v>1726</v>
      </c>
      <c r="B1723" s="179">
        <v>6223</v>
      </c>
      <c r="C1723" s="228" t="s">
        <v>2567</v>
      </c>
      <c r="D1723" s="179" t="s">
        <v>2423</v>
      </c>
      <c r="E1723" s="179" t="s">
        <v>2568</v>
      </c>
      <c r="F1723" s="588">
        <v>9000</v>
      </c>
      <c r="G1723" s="188" t="s">
        <v>2569</v>
      </c>
      <c r="H1723" s="650">
        <v>45017</v>
      </c>
      <c r="I1723" s="3">
        <v>324</v>
      </c>
    </row>
    <row r="1724" spans="1:9" ht="44.25" hidden="1" customHeight="1" x14ac:dyDescent="0.2">
      <c r="A1724" s="3">
        <v>1727</v>
      </c>
      <c r="B1724" s="179">
        <v>6223</v>
      </c>
      <c r="C1724" s="228" t="s">
        <v>2570</v>
      </c>
      <c r="D1724" s="179" t="s">
        <v>2423</v>
      </c>
      <c r="E1724" s="179" t="s">
        <v>2571</v>
      </c>
      <c r="F1724" s="588">
        <v>4200</v>
      </c>
      <c r="G1724" s="188" t="s">
        <v>2569</v>
      </c>
      <c r="H1724" s="650">
        <v>45017</v>
      </c>
      <c r="I1724" s="3">
        <v>324</v>
      </c>
    </row>
    <row r="1725" spans="1:9" ht="44.25" hidden="1" customHeight="1" x14ac:dyDescent="0.2">
      <c r="A1725" s="3">
        <v>1728</v>
      </c>
      <c r="B1725" s="179">
        <v>6223</v>
      </c>
      <c r="C1725" s="228" t="s">
        <v>2573</v>
      </c>
      <c r="D1725" s="179" t="s">
        <v>2423</v>
      </c>
      <c r="E1725" s="179" t="s">
        <v>2574</v>
      </c>
      <c r="F1725" s="588">
        <v>5700</v>
      </c>
      <c r="G1725" s="188" t="s">
        <v>2569</v>
      </c>
      <c r="H1725" s="650">
        <v>45047</v>
      </c>
      <c r="I1725" s="3">
        <v>324</v>
      </c>
    </row>
    <row r="1726" spans="1:9" ht="44.25" hidden="1" customHeight="1" x14ac:dyDescent="0.2">
      <c r="A1726" s="3">
        <v>1729</v>
      </c>
      <c r="B1726" s="179">
        <v>6223</v>
      </c>
      <c r="C1726" s="228" t="s">
        <v>2576</v>
      </c>
      <c r="D1726" s="179" t="s">
        <v>2423</v>
      </c>
      <c r="E1726" s="179" t="s">
        <v>2577</v>
      </c>
      <c r="F1726" s="588">
        <v>25000</v>
      </c>
      <c r="G1726" s="188" t="s">
        <v>2569</v>
      </c>
      <c r="H1726" s="650">
        <v>45047</v>
      </c>
      <c r="I1726" s="3">
        <v>324</v>
      </c>
    </row>
    <row r="1727" spans="1:9" ht="44.25" hidden="1" customHeight="1" x14ac:dyDescent="0.2">
      <c r="A1727" s="3">
        <v>1730</v>
      </c>
      <c r="B1727" s="179">
        <v>6223</v>
      </c>
      <c r="C1727" s="228" t="s">
        <v>2578</v>
      </c>
      <c r="D1727" s="179" t="s">
        <v>2423</v>
      </c>
      <c r="E1727" s="179" t="s">
        <v>2579</v>
      </c>
      <c r="F1727" s="588">
        <v>35000</v>
      </c>
      <c r="G1727" s="188" t="s">
        <v>2299</v>
      </c>
      <c r="H1727" s="650">
        <v>45017</v>
      </c>
      <c r="I1727" s="3">
        <v>364</v>
      </c>
    </row>
    <row r="1728" spans="1:9" ht="44.25" hidden="1" customHeight="1" x14ac:dyDescent="0.2">
      <c r="A1728" s="3">
        <v>1731</v>
      </c>
      <c r="B1728" s="179">
        <v>6223</v>
      </c>
      <c r="C1728" s="228" t="s">
        <v>2581</v>
      </c>
      <c r="D1728" s="179" t="s">
        <v>2423</v>
      </c>
      <c r="E1728" s="188" t="s">
        <v>2374</v>
      </c>
      <c r="F1728" s="588">
        <v>53600</v>
      </c>
      <c r="G1728" s="188" t="s">
        <v>2299</v>
      </c>
      <c r="H1728" s="650">
        <v>45018</v>
      </c>
      <c r="I1728" s="3">
        <v>364</v>
      </c>
    </row>
    <row r="1729" spans="1:9" ht="44.25" hidden="1" customHeight="1" x14ac:dyDescent="0.2">
      <c r="A1729" s="3">
        <v>1732</v>
      </c>
      <c r="B1729" s="179">
        <v>6223</v>
      </c>
      <c r="C1729" s="228" t="s">
        <v>2583</v>
      </c>
      <c r="D1729" s="179" t="s">
        <v>2423</v>
      </c>
      <c r="E1729" s="188" t="s">
        <v>2584</v>
      </c>
      <c r="F1729" s="588">
        <v>13000</v>
      </c>
      <c r="G1729" s="188" t="s">
        <v>2299</v>
      </c>
      <c r="H1729" s="650">
        <v>45047</v>
      </c>
      <c r="I1729" s="3">
        <v>364</v>
      </c>
    </row>
    <row r="1730" spans="1:9" ht="44.25" hidden="1" customHeight="1" x14ac:dyDescent="0.2">
      <c r="A1730" s="3">
        <v>1733</v>
      </c>
      <c r="B1730" s="179">
        <v>6223</v>
      </c>
      <c r="C1730" s="228" t="s">
        <v>2586</v>
      </c>
      <c r="D1730" s="179" t="s">
        <v>2423</v>
      </c>
      <c r="E1730" s="188" t="s">
        <v>2587</v>
      </c>
      <c r="F1730" s="588">
        <v>20000</v>
      </c>
      <c r="G1730" s="188" t="s">
        <v>2299</v>
      </c>
      <c r="H1730" s="650">
        <v>45047</v>
      </c>
      <c r="I1730" s="3">
        <v>364</v>
      </c>
    </row>
    <row r="1731" spans="1:9" ht="44.25" hidden="1" customHeight="1" x14ac:dyDescent="0.2">
      <c r="A1731" s="3">
        <v>1734</v>
      </c>
      <c r="B1731" s="179">
        <v>6223</v>
      </c>
      <c r="C1731" s="228" t="s">
        <v>2589</v>
      </c>
      <c r="D1731" s="179" t="s">
        <v>2423</v>
      </c>
      <c r="E1731" s="188" t="s">
        <v>2590</v>
      </c>
      <c r="F1731" s="588">
        <v>15000</v>
      </c>
      <c r="G1731" s="188" t="s">
        <v>2299</v>
      </c>
      <c r="H1731" s="650">
        <v>45047</v>
      </c>
      <c r="I1731" s="3">
        <v>364</v>
      </c>
    </row>
    <row r="1732" spans="1:9" ht="44.25" hidden="1" customHeight="1" x14ac:dyDescent="0.2">
      <c r="A1732" s="3">
        <v>1735</v>
      </c>
      <c r="B1732" s="179">
        <v>6223</v>
      </c>
      <c r="C1732" s="228" t="s">
        <v>2591</v>
      </c>
      <c r="D1732" s="179" t="s">
        <v>2423</v>
      </c>
      <c r="E1732" s="179" t="s">
        <v>2592</v>
      </c>
      <c r="F1732" s="588">
        <v>50000</v>
      </c>
      <c r="G1732" s="188" t="s">
        <v>2329</v>
      </c>
      <c r="H1732" s="650">
        <v>45078</v>
      </c>
      <c r="I1732" s="3">
        <v>344</v>
      </c>
    </row>
    <row r="1733" spans="1:9" ht="44.25" hidden="1" customHeight="1" x14ac:dyDescent="0.2">
      <c r="A1733" s="3">
        <v>1736</v>
      </c>
      <c r="B1733" s="179">
        <v>6223</v>
      </c>
      <c r="C1733" s="228" t="s">
        <v>2424</v>
      </c>
      <c r="D1733" s="179" t="s">
        <v>2423</v>
      </c>
      <c r="E1733" s="179" t="s">
        <v>2594</v>
      </c>
      <c r="F1733" s="588">
        <v>120000</v>
      </c>
      <c r="G1733" s="188" t="s">
        <v>2303</v>
      </c>
      <c r="H1733" s="650">
        <v>44986</v>
      </c>
      <c r="I1733" s="3">
        <v>374</v>
      </c>
    </row>
    <row r="1734" spans="1:9" ht="44.25" hidden="1" customHeight="1" x14ac:dyDescent="0.2">
      <c r="A1734" s="3">
        <v>1737</v>
      </c>
      <c r="B1734" s="179">
        <v>6223</v>
      </c>
      <c r="C1734" s="228" t="s">
        <v>2425</v>
      </c>
      <c r="D1734" s="179" t="s">
        <v>2423</v>
      </c>
      <c r="E1734" s="179" t="s">
        <v>2596</v>
      </c>
      <c r="F1734" s="588">
        <v>30000</v>
      </c>
      <c r="G1734" s="188" t="s">
        <v>2303</v>
      </c>
      <c r="H1734" s="650">
        <v>44987</v>
      </c>
      <c r="I1734" s="3">
        <v>374</v>
      </c>
    </row>
    <row r="1735" spans="1:9" ht="44.25" hidden="1" customHeight="1" x14ac:dyDescent="0.2">
      <c r="A1735" s="3">
        <v>1738</v>
      </c>
      <c r="B1735" s="179">
        <v>6223</v>
      </c>
      <c r="C1735" s="228" t="s">
        <v>2602</v>
      </c>
      <c r="D1735" s="179" t="s">
        <v>2423</v>
      </c>
      <c r="E1735" s="179" t="s">
        <v>2603</v>
      </c>
      <c r="F1735" s="588">
        <v>4500</v>
      </c>
      <c r="G1735" s="188" t="s">
        <v>2335</v>
      </c>
      <c r="H1735" s="650">
        <v>44990</v>
      </c>
      <c r="I1735" s="3">
        <v>350</v>
      </c>
    </row>
    <row r="1736" spans="1:9" ht="44.25" hidden="1" customHeight="1" x14ac:dyDescent="0.2">
      <c r="A1736" s="3">
        <v>1739</v>
      </c>
      <c r="B1736" s="179">
        <v>6223</v>
      </c>
      <c r="C1736" s="228" t="s">
        <v>2605</v>
      </c>
      <c r="D1736" s="179" t="s">
        <v>2423</v>
      </c>
      <c r="E1736" s="188" t="s">
        <v>2606</v>
      </c>
      <c r="F1736" s="588">
        <v>4500</v>
      </c>
      <c r="G1736" s="188" t="s">
        <v>2335</v>
      </c>
      <c r="H1736" s="650">
        <v>44991</v>
      </c>
      <c r="I1736" s="3">
        <v>350</v>
      </c>
    </row>
    <row r="1737" spans="1:9" ht="44.25" hidden="1" customHeight="1" x14ac:dyDescent="0.2">
      <c r="A1737" s="3">
        <v>1740</v>
      </c>
      <c r="B1737" s="179">
        <v>6223</v>
      </c>
      <c r="C1737" s="228" t="s">
        <v>2607</v>
      </c>
      <c r="D1737" s="179" t="s">
        <v>2423</v>
      </c>
      <c r="E1737" s="179" t="s">
        <v>2608</v>
      </c>
      <c r="F1737" s="588">
        <v>3750</v>
      </c>
      <c r="G1737" s="188" t="s">
        <v>2335</v>
      </c>
      <c r="H1737" s="650">
        <v>44992</v>
      </c>
      <c r="I1737" s="3">
        <v>350</v>
      </c>
    </row>
    <row r="1738" spans="1:9" ht="44.25" hidden="1" customHeight="1" x14ac:dyDescent="0.2">
      <c r="A1738" s="3">
        <v>1741</v>
      </c>
      <c r="B1738" s="179">
        <v>6223</v>
      </c>
      <c r="C1738" s="228" t="s">
        <v>2610</v>
      </c>
      <c r="D1738" s="179" t="s">
        <v>2423</v>
      </c>
      <c r="E1738" s="188" t="s">
        <v>2611</v>
      </c>
      <c r="F1738" s="588">
        <v>7500</v>
      </c>
      <c r="G1738" s="188" t="s">
        <v>2335</v>
      </c>
      <c r="H1738" s="650">
        <v>44993</v>
      </c>
      <c r="I1738" s="3">
        <v>350</v>
      </c>
    </row>
    <row r="1739" spans="1:9" ht="44.25" hidden="1" customHeight="1" x14ac:dyDescent="0.2">
      <c r="A1739" s="3">
        <v>1742</v>
      </c>
      <c r="B1739" s="179">
        <v>6223</v>
      </c>
      <c r="C1739" s="228" t="s">
        <v>2613</v>
      </c>
      <c r="D1739" s="179" t="s">
        <v>2423</v>
      </c>
      <c r="E1739" s="179" t="s">
        <v>2387</v>
      </c>
      <c r="F1739" s="588">
        <v>7500</v>
      </c>
      <c r="G1739" s="188" t="s">
        <v>2335</v>
      </c>
      <c r="H1739" s="650">
        <v>44994</v>
      </c>
      <c r="I1739" s="3">
        <v>350</v>
      </c>
    </row>
    <row r="1740" spans="1:9" ht="44.25" hidden="1" customHeight="1" x14ac:dyDescent="0.2">
      <c r="A1740" s="3">
        <v>1743</v>
      </c>
      <c r="B1740" s="179">
        <v>6223</v>
      </c>
      <c r="C1740" s="228" t="s">
        <v>2614</v>
      </c>
      <c r="D1740" s="179" t="s">
        <v>2423</v>
      </c>
      <c r="E1740" s="188" t="s">
        <v>2615</v>
      </c>
      <c r="F1740" s="588">
        <v>7500</v>
      </c>
      <c r="G1740" s="188" t="s">
        <v>2335</v>
      </c>
      <c r="H1740" s="650">
        <v>44995</v>
      </c>
      <c r="I1740" s="3">
        <v>350</v>
      </c>
    </row>
    <row r="1741" spans="1:9" ht="44.25" hidden="1" customHeight="1" x14ac:dyDescent="0.2">
      <c r="A1741" s="3">
        <v>1744</v>
      </c>
      <c r="B1741" s="179">
        <v>6223</v>
      </c>
      <c r="C1741" s="228" t="s">
        <v>2616</v>
      </c>
      <c r="D1741" s="179" t="s">
        <v>2423</v>
      </c>
      <c r="E1741" s="188" t="s">
        <v>2617</v>
      </c>
      <c r="F1741" s="588">
        <v>7200</v>
      </c>
      <c r="G1741" s="188" t="s">
        <v>2335</v>
      </c>
      <c r="H1741" s="650">
        <v>44996</v>
      </c>
      <c r="I1741" s="3">
        <v>350</v>
      </c>
    </row>
    <row r="1742" spans="1:9" ht="44.25" hidden="1" customHeight="1" x14ac:dyDescent="0.2">
      <c r="A1742" s="3">
        <v>1745</v>
      </c>
      <c r="B1742" s="179">
        <v>6223</v>
      </c>
      <c r="C1742" s="228" t="s">
        <v>2619</v>
      </c>
      <c r="D1742" s="179" t="s">
        <v>2423</v>
      </c>
      <c r="E1742" s="188" t="s">
        <v>2620</v>
      </c>
      <c r="F1742" s="588">
        <v>7200</v>
      </c>
      <c r="G1742" s="188" t="s">
        <v>2335</v>
      </c>
      <c r="H1742" s="650">
        <v>44997</v>
      </c>
      <c r="I1742" s="3">
        <v>350</v>
      </c>
    </row>
    <row r="1743" spans="1:9" ht="44.25" hidden="1" customHeight="1" x14ac:dyDescent="0.2">
      <c r="A1743" s="3">
        <v>1746</v>
      </c>
      <c r="B1743" s="179">
        <v>6223</v>
      </c>
      <c r="C1743" s="228" t="s">
        <v>2621</v>
      </c>
      <c r="D1743" s="179" t="s">
        <v>2423</v>
      </c>
      <c r="E1743" s="188" t="s">
        <v>2622</v>
      </c>
      <c r="F1743" s="588">
        <v>7200</v>
      </c>
      <c r="G1743" s="188" t="s">
        <v>2335</v>
      </c>
      <c r="H1743" s="650">
        <v>44998</v>
      </c>
      <c r="I1743" s="3">
        <v>350</v>
      </c>
    </row>
    <row r="1744" spans="1:9" ht="44.25" hidden="1" customHeight="1" x14ac:dyDescent="0.2">
      <c r="A1744" s="3">
        <v>1747</v>
      </c>
      <c r="B1744" s="179">
        <v>6223</v>
      </c>
      <c r="C1744" s="228" t="s">
        <v>2623</v>
      </c>
      <c r="D1744" s="179" t="s">
        <v>2423</v>
      </c>
      <c r="E1744" s="188" t="s">
        <v>2624</v>
      </c>
      <c r="F1744" s="588">
        <v>9600</v>
      </c>
      <c r="G1744" s="188" t="s">
        <v>2335</v>
      </c>
      <c r="H1744" s="650">
        <v>44999</v>
      </c>
      <c r="I1744" s="3">
        <v>350</v>
      </c>
    </row>
    <row r="1745" spans="1:9" ht="44.25" hidden="1" customHeight="1" x14ac:dyDescent="0.2">
      <c r="A1745" s="3">
        <v>1748</v>
      </c>
      <c r="B1745" s="179">
        <v>6223</v>
      </c>
      <c r="C1745" s="228" t="s">
        <v>2626</v>
      </c>
      <c r="D1745" s="179" t="s">
        <v>2423</v>
      </c>
      <c r="E1745" s="179" t="s">
        <v>2627</v>
      </c>
      <c r="F1745" s="588">
        <v>80000</v>
      </c>
      <c r="G1745" s="188" t="s">
        <v>2335</v>
      </c>
      <c r="H1745" s="650">
        <v>45017</v>
      </c>
      <c r="I1745" s="3">
        <v>352</v>
      </c>
    </row>
    <row r="1746" spans="1:9" ht="44.25" hidden="1" customHeight="1" x14ac:dyDescent="0.2">
      <c r="A1746" s="3">
        <v>1749</v>
      </c>
      <c r="B1746" s="179">
        <v>6223</v>
      </c>
      <c r="C1746" s="228" t="s">
        <v>2629</v>
      </c>
      <c r="D1746" s="179" t="s">
        <v>2423</v>
      </c>
      <c r="E1746" s="179">
        <v>44103105</v>
      </c>
      <c r="F1746" s="588">
        <v>70087.23</v>
      </c>
      <c r="G1746" s="188" t="s">
        <v>2335</v>
      </c>
      <c r="H1746" s="650">
        <v>45018</v>
      </c>
      <c r="I1746" s="3">
        <v>352</v>
      </c>
    </row>
    <row r="1747" spans="1:9" ht="44.25" hidden="1" customHeight="1" x14ac:dyDescent="0.2">
      <c r="A1747" s="3">
        <v>1750</v>
      </c>
      <c r="B1747" s="179">
        <v>6223</v>
      </c>
      <c r="C1747" s="228" t="s">
        <v>2631</v>
      </c>
      <c r="D1747" s="179" t="s">
        <v>2423</v>
      </c>
      <c r="E1747" s="179">
        <v>44103105</v>
      </c>
      <c r="F1747" s="588">
        <v>35390.58</v>
      </c>
      <c r="G1747" s="188" t="s">
        <v>2335</v>
      </c>
      <c r="H1747" s="650">
        <v>45019</v>
      </c>
      <c r="I1747" s="3">
        <v>352</v>
      </c>
    </row>
    <row r="1748" spans="1:9" ht="44.25" hidden="1" customHeight="1" x14ac:dyDescent="0.2">
      <c r="A1748" s="3">
        <v>1751</v>
      </c>
      <c r="B1748" s="179">
        <v>6223</v>
      </c>
      <c r="C1748" s="228" t="s">
        <v>2632</v>
      </c>
      <c r="D1748" s="179" t="s">
        <v>2423</v>
      </c>
      <c r="E1748" s="179">
        <v>44103105</v>
      </c>
      <c r="F1748" s="588">
        <v>35390.58</v>
      </c>
      <c r="G1748" s="188" t="s">
        <v>2335</v>
      </c>
      <c r="H1748" s="650">
        <v>45020</v>
      </c>
      <c r="I1748" s="3">
        <v>352</v>
      </c>
    </row>
    <row r="1749" spans="1:9" ht="44.25" hidden="1" customHeight="1" x14ac:dyDescent="0.2">
      <c r="A1749" s="3">
        <v>1752</v>
      </c>
      <c r="B1749" s="179">
        <v>6223</v>
      </c>
      <c r="C1749" s="228" t="s">
        <v>2633</v>
      </c>
      <c r="D1749" s="179" t="s">
        <v>2423</v>
      </c>
      <c r="E1749" s="179">
        <v>44103105</v>
      </c>
      <c r="F1749" s="588">
        <v>35390.58</v>
      </c>
      <c r="G1749" s="188" t="s">
        <v>2335</v>
      </c>
      <c r="H1749" s="650">
        <v>45021</v>
      </c>
      <c r="I1749" s="3">
        <v>352</v>
      </c>
    </row>
    <row r="1750" spans="1:9" ht="44.25" hidden="1" customHeight="1" x14ac:dyDescent="0.2">
      <c r="A1750" s="3">
        <v>1753</v>
      </c>
      <c r="B1750" s="179">
        <v>6223</v>
      </c>
      <c r="C1750" s="228" t="s">
        <v>2634</v>
      </c>
      <c r="D1750" s="179" t="s">
        <v>2423</v>
      </c>
      <c r="E1750" s="179">
        <v>44103103</v>
      </c>
      <c r="F1750" s="588">
        <v>198880</v>
      </c>
      <c r="G1750" s="188" t="s">
        <v>2335</v>
      </c>
      <c r="H1750" s="650">
        <v>45022</v>
      </c>
      <c r="I1750" s="3">
        <v>352</v>
      </c>
    </row>
    <row r="1751" spans="1:9" ht="44.25" hidden="1" customHeight="1" x14ac:dyDescent="0.2">
      <c r="A1751" s="3">
        <v>1754</v>
      </c>
      <c r="B1751" s="179">
        <v>6223</v>
      </c>
      <c r="C1751" s="228" t="s">
        <v>2636</v>
      </c>
      <c r="D1751" s="179" t="s">
        <v>2637</v>
      </c>
      <c r="E1751" s="179">
        <v>23271712</v>
      </c>
      <c r="F1751" s="588">
        <v>1500000</v>
      </c>
      <c r="G1751" s="188" t="s">
        <v>2638</v>
      </c>
      <c r="H1751" s="650">
        <v>45078</v>
      </c>
      <c r="I1751" s="3">
        <v>418</v>
      </c>
    </row>
    <row r="1752" spans="1:9" ht="44.25" hidden="1" customHeight="1" x14ac:dyDescent="0.2">
      <c r="A1752" s="3">
        <v>1755</v>
      </c>
      <c r="B1752" s="179">
        <v>6223</v>
      </c>
      <c r="C1752" s="228" t="s">
        <v>2640</v>
      </c>
      <c r="D1752" s="179" t="s">
        <v>2637</v>
      </c>
      <c r="E1752" s="179">
        <v>27112704</v>
      </c>
      <c r="F1752" s="588">
        <v>250000</v>
      </c>
      <c r="G1752" s="188" t="s">
        <v>2638</v>
      </c>
      <c r="H1752" s="650">
        <v>45078</v>
      </c>
      <c r="I1752" s="3">
        <v>418</v>
      </c>
    </row>
    <row r="1753" spans="1:9" ht="44.25" hidden="1" customHeight="1" x14ac:dyDescent="0.2">
      <c r="A1753" s="3">
        <v>1756</v>
      </c>
      <c r="B1753" s="179">
        <v>6223</v>
      </c>
      <c r="C1753" s="228" t="s">
        <v>2642</v>
      </c>
      <c r="D1753" s="179" t="s">
        <v>2637</v>
      </c>
      <c r="E1753" s="179">
        <v>27112704</v>
      </c>
      <c r="F1753" s="588">
        <v>400000</v>
      </c>
      <c r="G1753" s="188" t="s">
        <v>2638</v>
      </c>
      <c r="H1753" s="650">
        <v>45078</v>
      </c>
      <c r="I1753" s="3">
        <v>418</v>
      </c>
    </row>
    <row r="1754" spans="1:9" ht="44.25" hidden="1" customHeight="1" x14ac:dyDescent="0.2">
      <c r="A1754" s="3">
        <v>1757</v>
      </c>
      <c r="B1754" s="179">
        <v>6223</v>
      </c>
      <c r="C1754" s="228" t="s">
        <v>2644</v>
      </c>
      <c r="D1754" s="179" t="s">
        <v>2637</v>
      </c>
      <c r="E1754" s="179">
        <v>27111506</v>
      </c>
      <c r="F1754" s="588">
        <v>250000</v>
      </c>
      <c r="G1754" s="188" t="s">
        <v>2638</v>
      </c>
      <c r="H1754" s="650">
        <v>45078</v>
      </c>
      <c r="I1754" s="3">
        <v>418</v>
      </c>
    </row>
    <row r="1755" spans="1:9" ht="44.25" hidden="1" customHeight="1" x14ac:dyDescent="0.2">
      <c r="A1755" s="3">
        <v>1758</v>
      </c>
      <c r="B1755" s="179">
        <v>6224</v>
      </c>
      <c r="C1755" s="230" t="s">
        <v>2646</v>
      </c>
      <c r="D1755" s="179" t="s">
        <v>2423</v>
      </c>
      <c r="E1755" s="179" t="s">
        <v>2592</v>
      </c>
      <c r="F1755" s="588">
        <v>140000</v>
      </c>
      <c r="G1755" s="188" t="s">
        <v>2647</v>
      </c>
      <c r="H1755" s="650">
        <v>45078</v>
      </c>
      <c r="I1755" s="211">
        <v>344</v>
      </c>
    </row>
    <row r="1756" spans="1:9" ht="44.25" hidden="1" customHeight="1" x14ac:dyDescent="0.2">
      <c r="A1756" s="3">
        <v>1759</v>
      </c>
      <c r="B1756" s="179">
        <v>6224</v>
      </c>
      <c r="C1756" s="230" t="s">
        <v>2648</v>
      </c>
      <c r="D1756" s="179" t="s">
        <v>2423</v>
      </c>
      <c r="E1756" s="179">
        <v>39111813</v>
      </c>
      <c r="F1756" s="588">
        <v>4500000</v>
      </c>
      <c r="G1756" s="188" t="s">
        <v>2649</v>
      </c>
      <c r="H1756" s="650">
        <v>45078</v>
      </c>
      <c r="I1756" s="211">
        <v>314</v>
      </c>
    </row>
    <row r="1757" spans="1:9" ht="44.25" hidden="1" customHeight="1" x14ac:dyDescent="0.2">
      <c r="A1757" s="3">
        <v>1760</v>
      </c>
      <c r="B1757" s="179">
        <v>6224</v>
      </c>
      <c r="C1757" s="230" t="s">
        <v>2650</v>
      </c>
      <c r="D1757" s="179" t="s">
        <v>2423</v>
      </c>
      <c r="E1757" s="179" t="s">
        <v>2554</v>
      </c>
      <c r="F1757" s="588">
        <v>140000</v>
      </c>
      <c r="G1757" s="188" t="s">
        <v>2649</v>
      </c>
      <c r="H1757" s="650">
        <v>44986</v>
      </c>
      <c r="I1757" s="211">
        <v>314</v>
      </c>
    </row>
    <row r="1758" spans="1:9" ht="44.25" hidden="1" customHeight="1" x14ac:dyDescent="0.2">
      <c r="A1758" s="3">
        <v>1761</v>
      </c>
      <c r="B1758" s="179">
        <v>6224</v>
      </c>
      <c r="C1758" s="230" t="s">
        <v>2650</v>
      </c>
      <c r="D1758" s="179" t="s">
        <v>2423</v>
      </c>
      <c r="E1758" s="179">
        <v>27112814</v>
      </c>
      <c r="F1758" s="588">
        <v>60000</v>
      </c>
      <c r="G1758" s="188" t="s">
        <v>2651</v>
      </c>
      <c r="H1758" s="650">
        <v>44987</v>
      </c>
      <c r="I1758" s="211">
        <v>314</v>
      </c>
    </row>
    <row r="1759" spans="1:9" ht="44.25" hidden="1" customHeight="1" x14ac:dyDescent="0.2">
      <c r="A1759" s="3">
        <v>1762</v>
      </c>
      <c r="B1759" s="179">
        <v>6224</v>
      </c>
      <c r="C1759" s="230" t="s">
        <v>2652</v>
      </c>
      <c r="D1759" s="179" t="s">
        <v>2423</v>
      </c>
      <c r="E1759" s="179">
        <v>27112814</v>
      </c>
      <c r="F1759" s="588">
        <v>50000</v>
      </c>
      <c r="G1759" s="188" t="s">
        <v>2651</v>
      </c>
      <c r="H1759" s="650">
        <v>44988</v>
      </c>
      <c r="I1759" s="211">
        <v>314</v>
      </c>
    </row>
    <row r="1760" spans="1:9" ht="44.25" hidden="1" customHeight="1" x14ac:dyDescent="0.2">
      <c r="A1760" s="3">
        <v>1763</v>
      </c>
      <c r="B1760" s="179">
        <v>6224</v>
      </c>
      <c r="C1760" s="230" t="s">
        <v>2653</v>
      </c>
      <c r="D1760" s="179" t="s">
        <v>2423</v>
      </c>
      <c r="E1760" s="179" t="s">
        <v>2654</v>
      </c>
      <c r="F1760" s="588">
        <v>50000</v>
      </c>
      <c r="G1760" s="188" t="s">
        <v>2649</v>
      </c>
      <c r="H1760" s="650">
        <v>44989</v>
      </c>
      <c r="I1760" s="211">
        <v>314</v>
      </c>
    </row>
    <row r="1761" spans="1:9" ht="44.25" hidden="1" customHeight="1" x14ac:dyDescent="0.2">
      <c r="A1761" s="3">
        <v>1764</v>
      </c>
      <c r="B1761" s="179">
        <v>6224</v>
      </c>
      <c r="C1761" s="230" t="s">
        <v>2655</v>
      </c>
      <c r="D1761" s="179" t="s">
        <v>2423</v>
      </c>
      <c r="E1761" s="179">
        <v>31161501</v>
      </c>
      <c r="F1761" s="588">
        <v>80000</v>
      </c>
      <c r="G1761" s="188" t="s">
        <v>2649</v>
      </c>
      <c r="H1761" s="650">
        <v>44990</v>
      </c>
      <c r="I1761" s="211">
        <v>314</v>
      </c>
    </row>
    <row r="1762" spans="1:9" ht="44.25" hidden="1" customHeight="1" x14ac:dyDescent="0.2">
      <c r="A1762" s="3">
        <v>1765</v>
      </c>
      <c r="B1762" s="179">
        <v>6224</v>
      </c>
      <c r="C1762" s="230" t="s">
        <v>2656</v>
      </c>
      <c r="D1762" s="179" t="s">
        <v>2423</v>
      </c>
      <c r="E1762" s="179">
        <v>31161807</v>
      </c>
      <c r="F1762" s="588">
        <v>10000</v>
      </c>
      <c r="G1762" s="188" t="s">
        <v>2649</v>
      </c>
      <c r="H1762" s="650">
        <v>44991</v>
      </c>
      <c r="I1762" s="211">
        <v>314</v>
      </c>
    </row>
    <row r="1763" spans="1:9" ht="44.25" hidden="1" customHeight="1" x14ac:dyDescent="0.2">
      <c r="A1763" s="3">
        <v>1766</v>
      </c>
      <c r="B1763" s="179">
        <v>6224</v>
      </c>
      <c r="C1763" s="230" t="s">
        <v>2657</v>
      </c>
      <c r="D1763" s="179" t="s">
        <v>2423</v>
      </c>
      <c r="E1763" s="179">
        <v>31161833</v>
      </c>
      <c r="F1763" s="588">
        <v>15000</v>
      </c>
      <c r="G1763" s="188" t="s">
        <v>2649</v>
      </c>
      <c r="H1763" s="650">
        <v>44992</v>
      </c>
      <c r="I1763" s="211">
        <v>314</v>
      </c>
    </row>
    <row r="1764" spans="1:9" ht="44.25" hidden="1" customHeight="1" x14ac:dyDescent="0.2">
      <c r="A1764" s="3">
        <v>1767</v>
      </c>
      <c r="B1764" s="179">
        <v>6224</v>
      </c>
      <c r="C1764" s="230" t="s">
        <v>2658</v>
      </c>
      <c r="D1764" s="179" t="s">
        <v>2423</v>
      </c>
      <c r="E1764" s="179">
        <v>31161501</v>
      </c>
      <c r="F1764" s="588">
        <v>95000</v>
      </c>
      <c r="G1764" s="188" t="s">
        <v>2649</v>
      </c>
      <c r="H1764" s="650">
        <v>44993</v>
      </c>
      <c r="I1764" s="211">
        <v>314</v>
      </c>
    </row>
    <row r="1765" spans="1:9" ht="44.25" hidden="1" customHeight="1" x14ac:dyDescent="0.2">
      <c r="A1765" s="3">
        <v>1768</v>
      </c>
      <c r="B1765" s="179">
        <v>6224</v>
      </c>
      <c r="C1765" s="230" t="s">
        <v>2659</v>
      </c>
      <c r="D1765" s="179" t="s">
        <v>2423</v>
      </c>
      <c r="E1765" s="179">
        <v>31211515</v>
      </c>
      <c r="F1765" s="588">
        <v>80000</v>
      </c>
      <c r="G1765" s="188" t="s">
        <v>2660</v>
      </c>
      <c r="H1765" s="650">
        <v>44994</v>
      </c>
      <c r="I1765" s="211">
        <v>278</v>
      </c>
    </row>
    <row r="1766" spans="1:9" ht="44.25" hidden="1" customHeight="1" x14ac:dyDescent="0.2">
      <c r="A1766" s="3">
        <v>1769</v>
      </c>
      <c r="B1766" s="179">
        <v>6224</v>
      </c>
      <c r="C1766" s="230" t="s">
        <v>2661</v>
      </c>
      <c r="D1766" s="179" t="s">
        <v>2423</v>
      </c>
      <c r="E1766" s="179">
        <v>31201712</v>
      </c>
      <c r="F1766" s="588">
        <v>70000</v>
      </c>
      <c r="G1766" s="188" t="s">
        <v>2660</v>
      </c>
      <c r="H1766" s="650">
        <v>44995</v>
      </c>
      <c r="I1766" s="211">
        <v>278</v>
      </c>
    </row>
    <row r="1767" spans="1:9" ht="44.25" hidden="1" customHeight="1" x14ac:dyDescent="0.2">
      <c r="A1767" s="3">
        <v>1770</v>
      </c>
      <c r="B1767" s="179">
        <v>6224</v>
      </c>
      <c r="C1767" s="211" t="s">
        <v>2667</v>
      </c>
      <c r="D1767" s="179" t="s">
        <v>2423</v>
      </c>
      <c r="E1767" s="179">
        <v>31211518</v>
      </c>
      <c r="F1767" s="588">
        <v>80000</v>
      </c>
      <c r="G1767" s="188" t="s">
        <v>2668</v>
      </c>
      <c r="H1767" s="650">
        <v>44998</v>
      </c>
      <c r="I1767" s="211">
        <v>277</v>
      </c>
    </row>
    <row r="1768" spans="1:9" ht="44.25" hidden="1" customHeight="1" x14ac:dyDescent="0.2">
      <c r="A1768" s="3">
        <v>1771</v>
      </c>
      <c r="B1768" s="179">
        <v>6224</v>
      </c>
      <c r="C1768" s="211" t="s">
        <v>2669</v>
      </c>
      <c r="D1768" s="179" t="s">
        <v>2423</v>
      </c>
      <c r="E1768" s="179">
        <v>31211518</v>
      </c>
      <c r="F1768" s="588">
        <v>20000</v>
      </c>
      <c r="G1768" s="188" t="s">
        <v>2668</v>
      </c>
      <c r="H1768" s="650">
        <v>44999</v>
      </c>
      <c r="I1768" s="211">
        <v>277</v>
      </c>
    </row>
    <row r="1769" spans="1:9" ht="44.25" hidden="1" customHeight="1" x14ac:dyDescent="0.2">
      <c r="A1769" s="3">
        <v>1772</v>
      </c>
      <c r="B1769" s="179">
        <v>6224</v>
      </c>
      <c r="C1769" s="230" t="s">
        <v>2670</v>
      </c>
      <c r="D1769" s="179" t="s">
        <v>2423</v>
      </c>
      <c r="E1769" s="179">
        <v>31211518</v>
      </c>
      <c r="F1769" s="588">
        <v>150000</v>
      </c>
      <c r="G1769" s="188" t="s">
        <v>2668</v>
      </c>
      <c r="H1769" s="650">
        <v>45000</v>
      </c>
      <c r="I1769" s="211">
        <v>278</v>
      </c>
    </row>
    <row r="1770" spans="1:9" ht="44.25" hidden="1" customHeight="1" x14ac:dyDescent="0.2">
      <c r="A1770" s="3">
        <v>1773</v>
      </c>
      <c r="B1770" s="179">
        <v>6224</v>
      </c>
      <c r="C1770" s="230" t="s">
        <v>2673</v>
      </c>
      <c r="D1770" s="179" t="s">
        <v>2423</v>
      </c>
      <c r="E1770" s="179" t="s">
        <v>2674</v>
      </c>
      <c r="F1770" s="588">
        <v>10000000</v>
      </c>
      <c r="G1770" s="188" t="s">
        <v>2675</v>
      </c>
      <c r="H1770" s="650">
        <v>45002</v>
      </c>
      <c r="I1770" s="211">
        <v>304</v>
      </c>
    </row>
    <row r="1771" spans="1:9" ht="44.25" hidden="1" customHeight="1" x14ac:dyDescent="0.2">
      <c r="A1771" s="3">
        <v>1774</v>
      </c>
      <c r="B1771" s="179">
        <v>6224</v>
      </c>
      <c r="C1771" s="230" t="s">
        <v>2676</v>
      </c>
      <c r="D1771" s="179" t="s">
        <v>2423</v>
      </c>
      <c r="E1771" s="179" t="s">
        <v>2594</v>
      </c>
      <c r="F1771" s="588">
        <v>319800</v>
      </c>
      <c r="G1771" s="188" t="s">
        <v>2303</v>
      </c>
      <c r="H1771" s="650">
        <v>45003</v>
      </c>
      <c r="I1771" s="211">
        <v>374</v>
      </c>
    </row>
    <row r="1772" spans="1:9" ht="44.25" hidden="1" customHeight="1" x14ac:dyDescent="0.2">
      <c r="A1772" s="3">
        <v>1775</v>
      </c>
      <c r="B1772" s="179">
        <v>6224</v>
      </c>
      <c r="C1772" s="230" t="s">
        <v>2677</v>
      </c>
      <c r="D1772" s="179" t="s">
        <v>2423</v>
      </c>
      <c r="E1772" s="179" t="s">
        <v>2304</v>
      </c>
      <c r="F1772" s="588">
        <v>30200</v>
      </c>
      <c r="G1772" s="188" t="s">
        <v>2303</v>
      </c>
      <c r="H1772" s="650">
        <v>45004</v>
      </c>
      <c r="I1772" s="211">
        <v>374</v>
      </c>
    </row>
    <row r="1773" spans="1:9" ht="44.25" hidden="1" customHeight="1" x14ac:dyDescent="0.2">
      <c r="A1773" s="3">
        <v>1776</v>
      </c>
      <c r="B1773" s="179">
        <v>6224</v>
      </c>
      <c r="C1773" s="230" t="s">
        <v>2678</v>
      </c>
      <c r="D1773" s="179" t="s">
        <v>2423</v>
      </c>
      <c r="E1773" s="179">
        <v>39101617</v>
      </c>
      <c r="F1773" s="588">
        <v>10368000</v>
      </c>
      <c r="G1773" s="188" t="s">
        <v>2675</v>
      </c>
      <c r="H1773" s="650">
        <v>45005</v>
      </c>
      <c r="I1773" s="211">
        <v>307</v>
      </c>
    </row>
    <row r="1774" spans="1:9" ht="44.25" hidden="1" customHeight="1" x14ac:dyDescent="0.2">
      <c r="A1774" s="3">
        <v>1777</v>
      </c>
      <c r="B1774" s="179">
        <v>6224</v>
      </c>
      <c r="C1774" s="230" t="s">
        <v>2679</v>
      </c>
      <c r="D1774" s="179" t="s">
        <v>2423</v>
      </c>
      <c r="E1774" s="179">
        <v>39101617</v>
      </c>
      <c r="F1774" s="588">
        <v>15960000</v>
      </c>
      <c r="G1774" s="188" t="s">
        <v>2675</v>
      </c>
      <c r="H1774" s="650">
        <v>45006</v>
      </c>
      <c r="I1774" s="211">
        <v>307</v>
      </c>
    </row>
    <row r="1775" spans="1:9" ht="44.25" hidden="1" customHeight="1" x14ac:dyDescent="0.2">
      <c r="A1775" s="3">
        <v>1778</v>
      </c>
      <c r="B1775" s="179">
        <v>6224</v>
      </c>
      <c r="C1775" s="230" t="s">
        <v>2680</v>
      </c>
      <c r="D1775" s="179" t="s">
        <v>2423</v>
      </c>
      <c r="E1775" s="179">
        <v>15121520</v>
      </c>
      <c r="F1775" s="588">
        <v>20000</v>
      </c>
      <c r="G1775" s="188" t="s">
        <v>2664</v>
      </c>
      <c r="H1775" s="650">
        <v>45007</v>
      </c>
      <c r="I1775" s="211">
        <v>269</v>
      </c>
    </row>
    <row r="1776" spans="1:9" ht="44.25" hidden="1" customHeight="1" x14ac:dyDescent="0.2">
      <c r="A1776" s="3">
        <v>1779</v>
      </c>
      <c r="B1776" s="179">
        <v>6224</v>
      </c>
      <c r="C1776" s="230" t="s">
        <v>2681</v>
      </c>
      <c r="D1776" s="179" t="s">
        <v>2423</v>
      </c>
      <c r="E1776" s="179">
        <v>151117</v>
      </c>
      <c r="F1776" s="588">
        <v>30000</v>
      </c>
      <c r="G1776" s="188" t="s">
        <v>2664</v>
      </c>
      <c r="H1776" s="650">
        <v>45008</v>
      </c>
      <c r="I1776" s="211">
        <v>269</v>
      </c>
    </row>
    <row r="1777" spans="1:9" ht="44.25" hidden="1" customHeight="1" x14ac:dyDescent="0.2">
      <c r="A1777" s="3">
        <v>1780</v>
      </c>
      <c r="B1777" s="179">
        <v>6224</v>
      </c>
      <c r="C1777" s="230" t="s">
        <v>2682</v>
      </c>
      <c r="D1777" s="179" t="s">
        <v>2423</v>
      </c>
      <c r="E1777" s="179">
        <v>31162418</v>
      </c>
      <c r="F1777" s="588">
        <v>30000</v>
      </c>
      <c r="G1777" s="188" t="s">
        <v>2683</v>
      </c>
      <c r="H1777" s="650">
        <v>45009</v>
      </c>
      <c r="I1777" s="211">
        <v>364</v>
      </c>
    </row>
    <row r="1778" spans="1:9" ht="44.25" hidden="1" customHeight="1" x14ac:dyDescent="0.2">
      <c r="A1778" s="3">
        <v>1781</v>
      </c>
      <c r="B1778" s="179">
        <v>6224</v>
      </c>
      <c r="C1778" s="230" t="s">
        <v>2684</v>
      </c>
      <c r="D1778" s="179" t="s">
        <v>2423</v>
      </c>
      <c r="E1778" s="179" t="s">
        <v>2685</v>
      </c>
      <c r="F1778" s="588">
        <v>70000</v>
      </c>
      <c r="G1778" s="188" t="s">
        <v>2683</v>
      </c>
      <c r="H1778" s="650">
        <v>45010</v>
      </c>
      <c r="I1778" s="211">
        <v>364</v>
      </c>
    </row>
    <row r="1779" spans="1:9" ht="44.25" hidden="1" customHeight="1" x14ac:dyDescent="0.2">
      <c r="A1779" s="3">
        <v>1782</v>
      </c>
      <c r="B1779" s="179">
        <v>6224</v>
      </c>
      <c r="C1779" s="230" t="s">
        <v>2684</v>
      </c>
      <c r="D1779" s="179" t="s">
        <v>2423</v>
      </c>
      <c r="E1779" s="179">
        <v>30241704</v>
      </c>
      <c r="F1779" s="588">
        <v>30000</v>
      </c>
      <c r="G1779" s="188" t="s">
        <v>2683</v>
      </c>
      <c r="H1779" s="650">
        <v>45011</v>
      </c>
      <c r="I1779" s="211">
        <v>364</v>
      </c>
    </row>
    <row r="1780" spans="1:9" ht="44.25" hidden="1" customHeight="1" x14ac:dyDescent="0.2">
      <c r="A1780" s="3">
        <v>1783</v>
      </c>
      <c r="B1780" s="179">
        <v>6224</v>
      </c>
      <c r="C1780" s="230" t="s">
        <v>2686</v>
      </c>
      <c r="D1780" s="179" t="s">
        <v>2423</v>
      </c>
      <c r="E1780" s="179" t="s">
        <v>2687</v>
      </c>
      <c r="F1780" s="588">
        <v>15000</v>
      </c>
      <c r="G1780" s="188" t="s">
        <v>2683</v>
      </c>
      <c r="H1780" s="650">
        <v>45012</v>
      </c>
      <c r="I1780" s="211">
        <v>364</v>
      </c>
    </row>
    <row r="1781" spans="1:9" ht="44.25" hidden="1" customHeight="1" x14ac:dyDescent="0.2">
      <c r="A1781" s="3">
        <v>1784</v>
      </c>
      <c r="B1781" s="179">
        <v>6224</v>
      </c>
      <c r="C1781" s="230" t="s">
        <v>2688</v>
      </c>
      <c r="D1781" s="179" t="s">
        <v>2423</v>
      </c>
      <c r="E1781" s="179" t="s">
        <v>2689</v>
      </c>
      <c r="F1781" s="588">
        <v>15000</v>
      </c>
      <c r="G1781" s="188" t="s">
        <v>2683</v>
      </c>
      <c r="H1781" s="650">
        <v>45013</v>
      </c>
      <c r="I1781" s="211">
        <v>364</v>
      </c>
    </row>
    <row r="1782" spans="1:9" ht="44.25" hidden="1" customHeight="1" x14ac:dyDescent="0.2">
      <c r="A1782" s="3">
        <v>1785</v>
      </c>
      <c r="B1782" s="179">
        <v>6224</v>
      </c>
      <c r="C1782" s="230" t="s">
        <v>2690</v>
      </c>
      <c r="D1782" s="179" t="s">
        <v>2423</v>
      </c>
      <c r="E1782" s="179" t="s">
        <v>2579</v>
      </c>
      <c r="F1782" s="588">
        <v>90000</v>
      </c>
      <c r="G1782" s="188" t="s">
        <v>2683</v>
      </c>
      <c r="H1782" s="650">
        <v>45014</v>
      </c>
      <c r="I1782" s="211">
        <v>364</v>
      </c>
    </row>
    <row r="1783" spans="1:9" ht="44.25" hidden="1" customHeight="1" x14ac:dyDescent="0.2">
      <c r="A1783" s="3">
        <v>1786</v>
      </c>
      <c r="B1783" s="179">
        <v>6224</v>
      </c>
      <c r="C1783" s="230" t="s">
        <v>2691</v>
      </c>
      <c r="D1783" s="179" t="s">
        <v>2423</v>
      </c>
      <c r="E1783" s="179" t="s">
        <v>2574</v>
      </c>
      <c r="F1783" s="588">
        <v>75000</v>
      </c>
      <c r="G1783" s="188" t="s">
        <v>2692</v>
      </c>
      <c r="H1783" s="650">
        <v>45015</v>
      </c>
      <c r="I1783" s="211">
        <v>324</v>
      </c>
    </row>
    <row r="1784" spans="1:9" ht="44.25" hidden="1" customHeight="1" x14ac:dyDescent="0.2">
      <c r="A1784" s="3">
        <v>1787</v>
      </c>
      <c r="B1784" s="179">
        <v>6224</v>
      </c>
      <c r="C1784" s="230" t="s">
        <v>2693</v>
      </c>
      <c r="D1784" s="179" t="s">
        <v>2423</v>
      </c>
      <c r="E1784" s="179">
        <v>24121802</v>
      </c>
      <c r="F1784" s="588">
        <v>65000</v>
      </c>
      <c r="G1784" s="188" t="s">
        <v>2692</v>
      </c>
      <c r="H1784" s="650">
        <v>45016</v>
      </c>
      <c r="I1784" s="211">
        <v>324</v>
      </c>
    </row>
    <row r="1785" spans="1:9" ht="44.25" hidden="1" customHeight="1" x14ac:dyDescent="0.2">
      <c r="A1785" s="3">
        <v>1788</v>
      </c>
      <c r="B1785" s="179">
        <v>6224</v>
      </c>
      <c r="C1785" s="230" t="s">
        <v>2694</v>
      </c>
      <c r="D1785" s="179" t="s">
        <v>2423</v>
      </c>
      <c r="E1785" s="179" t="s">
        <v>2695</v>
      </c>
      <c r="F1785" s="588">
        <v>25000</v>
      </c>
      <c r="G1785" s="188" t="s">
        <v>2692</v>
      </c>
      <c r="H1785" s="650">
        <v>45016</v>
      </c>
      <c r="I1785" s="211">
        <v>324</v>
      </c>
    </row>
    <row r="1786" spans="1:9" ht="44.25" hidden="1" customHeight="1" x14ac:dyDescent="0.2">
      <c r="A1786" s="3">
        <v>1789</v>
      </c>
      <c r="B1786" s="179">
        <v>6224</v>
      </c>
      <c r="C1786" s="230" t="s">
        <v>2696</v>
      </c>
      <c r="D1786" s="179" t="s">
        <v>2423</v>
      </c>
      <c r="E1786" s="179" t="s">
        <v>2697</v>
      </c>
      <c r="F1786" s="588">
        <v>40000</v>
      </c>
      <c r="G1786" s="188" t="s">
        <v>2692</v>
      </c>
      <c r="H1786" s="650">
        <v>45016</v>
      </c>
      <c r="I1786" s="211">
        <v>324</v>
      </c>
    </row>
    <row r="1787" spans="1:9" ht="44.25" hidden="1" customHeight="1" x14ac:dyDescent="0.2">
      <c r="A1787" s="3">
        <v>1790</v>
      </c>
      <c r="B1787" s="179">
        <v>6224</v>
      </c>
      <c r="C1787" s="230" t="s">
        <v>2698</v>
      </c>
      <c r="D1787" s="179" t="s">
        <v>2423</v>
      </c>
      <c r="E1787" s="179" t="s">
        <v>2699</v>
      </c>
      <c r="F1787" s="588">
        <v>65000</v>
      </c>
      <c r="G1787" s="188" t="s">
        <v>2692</v>
      </c>
      <c r="H1787" s="650">
        <v>45016</v>
      </c>
      <c r="I1787" s="211">
        <v>324</v>
      </c>
    </row>
    <row r="1788" spans="1:9" ht="44.25" hidden="1" customHeight="1" x14ac:dyDescent="0.2">
      <c r="A1788" s="3">
        <v>1791</v>
      </c>
      <c r="B1788" s="179">
        <v>6224</v>
      </c>
      <c r="C1788" s="230" t="s">
        <v>2700</v>
      </c>
      <c r="D1788" s="179" t="s">
        <v>2423</v>
      </c>
      <c r="E1788" s="179" t="s">
        <v>2701</v>
      </c>
      <c r="F1788" s="588">
        <v>30000</v>
      </c>
      <c r="G1788" s="188" t="s">
        <v>2692</v>
      </c>
      <c r="H1788" s="650">
        <v>45016</v>
      </c>
      <c r="I1788" s="211">
        <v>324</v>
      </c>
    </row>
    <row r="1789" spans="1:9" ht="44.25" hidden="1" customHeight="1" x14ac:dyDescent="0.2">
      <c r="A1789" s="3">
        <v>1792</v>
      </c>
      <c r="B1789" s="179">
        <v>6224</v>
      </c>
      <c r="C1789" s="230" t="s">
        <v>2702</v>
      </c>
      <c r="D1789" s="179" t="s">
        <v>2703</v>
      </c>
      <c r="E1789" s="188" t="s">
        <v>2431</v>
      </c>
      <c r="F1789" s="588">
        <v>541902276.82403433</v>
      </c>
      <c r="G1789" s="188" t="s">
        <v>2675</v>
      </c>
      <c r="H1789" s="650">
        <v>45016</v>
      </c>
      <c r="I1789" s="211">
        <v>307</v>
      </c>
    </row>
    <row r="1790" spans="1:9" ht="44.25" hidden="1" customHeight="1" x14ac:dyDescent="0.2">
      <c r="A1790" s="3">
        <v>1793</v>
      </c>
      <c r="B1790" s="179">
        <v>6224</v>
      </c>
      <c r="C1790" s="230" t="s">
        <v>2702</v>
      </c>
      <c r="D1790" s="179" t="s">
        <v>2703</v>
      </c>
      <c r="E1790" s="188" t="s">
        <v>2433</v>
      </c>
      <c r="F1790" s="588">
        <v>62388216.309012882</v>
      </c>
      <c r="G1790" s="188" t="s">
        <v>2675</v>
      </c>
      <c r="H1790" s="650">
        <v>45016</v>
      </c>
      <c r="I1790" s="211">
        <v>307</v>
      </c>
    </row>
    <row r="1791" spans="1:9" ht="44.25" hidden="1" customHeight="1" x14ac:dyDescent="0.2">
      <c r="A1791" s="3">
        <v>1794</v>
      </c>
      <c r="B1791" s="179">
        <v>6224</v>
      </c>
      <c r="C1791" s="230" t="s">
        <v>2704</v>
      </c>
      <c r="D1791" s="179" t="s">
        <v>2703</v>
      </c>
      <c r="E1791" s="179" t="s">
        <v>2478</v>
      </c>
      <c r="F1791" s="588">
        <v>10000000</v>
      </c>
      <c r="G1791" s="188" t="s">
        <v>2675</v>
      </c>
      <c r="H1791" s="650">
        <v>45016</v>
      </c>
      <c r="I1791" s="211">
        <v>307</v>
      </c>
    </row>
    <row r="1792" spans="1:9" ht="44.25" hidden="1" customHeight="1" x14ac:dyDescent="0.2">
      <c r="A1792" s="3">
        <v>1795</v>
      </c>
      <c r="B1792" s="179">
        <v>6224</v>
      </c>
      <c r="C1792" s="230" t="s">
        <v>2705</v>
      </c>
      <c r="D1792" s="179" t="s">
        <v>2706</v>
      </c>
      <c r="E1792" s="179">
        <v>60124412</v>
      </c>
      <c r="F1792" s="588">
        <v>454300</v>
      </c>
      <c r="G1792" s="188" t="s">
        <v>2649</v>
      </c>
      <c r="H1792" s="650">
        <v>45016</v>
      </c>
      <c r="I1792" s="211">
        <v>314</v>
      </c>
    </row>
    <row r="1793" spans="1:9" ht="44.25" hidden="1" customHeight="1" x14ac:dyDescent="0.2">
      <c r="A1793" s="3">
        <v>1796</v>
      </c>
      <c r="B1793" s="179">
        <v>6224</v>
      </c>
      <c r="C1793" s="230" t="s">
        <v>2705</v>
      </c>
      <c r="D1793" s="179" t="s">
        <v>2706</v>
      </c>
      <c r="E1793" s="179">
        <v>60124412</v>
      </c>
      <c r="F1793" s="588">
        <v>345700</v>
      </c>
      <c r="G1793" s="188" t="s">
        <v>2649</v>
      </c>
      <c r="H1793" s="650">
        <v>45016</v>
      </c>
      <c r="I1793" s="211">
        <v>314</v>
      </c>
    </row>
    <row r="1794" spans="1:9" ht="44.25" hidden="1" customHeight="1" x14ac:dyDescent="0.2">
      <c r="A1794" s="3">
        <v>1797</v>
      </c>
      <c r="B1794" s="179">
        <v>6224</v>
      </c>
      <c r="C1794" s="230" t="s">
        <v>2659</v>
      </c>
      <c r="D1794" s="179" t="s">
        <v>2706</v>
      </c>
      <c r="E1794" s="179">
        <v>31211515</v>
      </c>
      <c r="F1794" s="588">
        <v>50000</v>
      </c>
      <c r="G1794" s="188" t="s">
        <v>2660</v>
      </c>
      <c r="H1794" s="650">
        <v>45016</v>
      </c>
      <c r="I1794" s="211">
        <v>278</v>
      </c>
    </row>
    <row r="1795" spans="1:9" ht="44.25" hidden="1" customHeight="1" x14ac:dyDescent="0.2">
      <c r="A1795" s="3">
        <v>1798</v>
      </c>
      <c r="B1795" s="179">
        <v>6224</v>
      </c>
      <c r="C1795" s="230" t="s">
        <v>2707</v>
      </c>
      <c r="D1795" s="179" t="s">
        <v>2706</v>
      </c>
      <c r="E1795" s="179" t="s">
        <v>2708</v>
      </c>
      <c r="F1795" s="588">
        <v>50000000</v>
      </c>
      <c r="G1795" s="188" t="s">
        <v>2300</v>
      </c>
      <c r="H1795" s="650">
        <v>45017</v>
      </c>
      <c r="I1795" s="211">
        <v>250</v>
      </c>
    </row>
    <row r="1796" spans="1:9" ht="44.25" hidden="1" customHeight="1" x14ac:dyDescent="0.2">
      <c r="A1796" s="3">
        <v>1799</v>
      </c>
      <c r="B1796" s="179">
        <v>6224</v>
      </c>
      <c r="C1796" s="230" t="s">
        <v>2709</v>
      </c>
      <c r="D1796" s="179" t="s">
        <v>2706</v>
      </c>
      <c r="E1796" s="179" t="s">
        <v>2710</v>
      </c>
      <c r="F1796" s="588">
        <v>30000000</v>
      </c>
      <c r="G1796" s="188" t="s">
        <v>2675</v>
      </c>
      <c r="H1796" s="650">
        <v>45078</v>
      </c>
      <c r="I1796" s="211">
        <v>304</v>
      </c>
    </row>
    <row r="1797" spans="1:9" ht="44.25" hidden="1" customHeight="1" x14ac:dyDescent="0.2">
      <c r="A1797" s="3">
        <v>1800</v>
      </c>
      <c r="B1797" s="179">
        <v>6224</v>
      </c>
      <c r="C1797" s="230" t="s">
        <v>2686</v>
      </c>
      <c r="D1797" s="179" t="s">
        <v>2706</v>
      </c>
      <c r="E1797" s="179" t="s">
        <v>2687</v>
      </c>
      <c r="F1797" s="588">
        <v>15000</v>
      </c>
      <c r="G1797" s="188" t="s">
        <v>2683</v>
      </c>
      <c r="H1797" s="650">
        <v>45016</v>
      </c>
      <c r="I1797" s="211">
        <v>364</v>
      </c>
    </row>
    <row r="1798" spans="1:9" ht="44.25" hidden="1" customHeight="1" x14ac:dyDescent="0.2">
      <c r="A1798" s="3">
        <v>1801</v>
      </c>
      <c r="B1798" s="179">
        <v>6224</v>
      </c>
      <c r="C1798" s="230" t="s">
        <v>2688</v>
      </c>
      <c r="D1798" s="179" t="s">
        <v>2706</v>
      </c>
      <c r="E1798" s="179" t="s">
        <v>2689</v>
      </c>
      <c r="F1798" s="588">
        <v>15000</v>
      </c>
      <c r="G1798" s="188" t="s">
        <v>2683</v>
      </c>
      <c r="H1798" s="650">
        <v>45017</v>
      </c>
      <c r="I1798" s="211">
        <v>364</v>
      </c>
    </row>
    <row r="1799" spans="1:9" ht="44.25" hidden="1" customHeight="1" x14ac:dyDescent="0.2">
      <c r="A1799" s="3">
        <v>1802</v>
      </c>
      <c r="B1799" s="179">
        <v>6224</v>
      </c>
      <c r="C1799" s="230" t="s">
        <v>2711</v>
      </c>
      <c r="D1799" s="179" t="s">
        <v>2706</v>
      </c>
      <c r="E1799" s="179" t="s">
        <v>2712</v>
      </c>
      <c r="F1799" s="588">
        <v>20000</v>
      </c>
      <c r="G1799" s="188" t="s">
        <v>2683</v>
      </c>
      <c r="H1799" s="650">
        <v>45018</v>
      </c>
      <c r="I1799" s="211">
        <v>364</v>
      </c>
    </row>
    <row r="1800" spans="1:9" ht="44.25" hidden="1" customHeight="1" x14ac:dyDescent="0.2">
      <c r="A1800" s="3">
        <v>1803</v>
      </c>
      <c r="B1800" s="179">
        <v>6224</v>
      </c>
      <c r="C1800" s="230" t="s">
        <v>2682</v>
      </c>
      <c r="D1800" s="179" t="s">
        <v>2706</v>
      </c>
      <c r="E1800" s="179">
        <v>31162418</v>
      </c>
      <c r="F1800" s="588">
        <v>40000</v>
      </c>
      <c r="G1800" s="188" t="s">
        <v>2683</v>
      </c>
      <c r="H1800" s="650">
        <v>45019</v>
      </c>
      <c r="I1800" s="211">
        <v>364</v>
      </c>
    </row>
    <row r="1801" spans="1:9" ht="44.25" hidden="1" customHeight="1" x14ac:dyDescent="0.2">
      <c r="A1801" s="3">
        <v>1804</v>
      </c>
      <c r="B1801" s="179">
        <v>6224</v>
      </c>
      <c r="C1801" s="230" t="s">
        <v>2693</v>
      </c>
      <c r="D1801" s="179" t="s">
        <v>2706</v>
      </c>
      <c r="E1801" s="179">
        <v>24121802</v>
      </c>
      <c r="F1801" s="588">
        <v>26000</v>
      </c>
      <c r="G1801" s="188" t="s">
        <v>2692</v>
      </c>
      <c r="H1801" s="650">
        <v>45020</v>
      </c>
      <c r="I1801" s="211">
        <v>324</v>
      </c>
    </row>
    <row r="1802" spans="1:9" ht="44.25" hidden="1" customHeight="1" x14ac:dyDescent="0.2">
      <c r="A1802" s="3">
        <v>1805</v>
      </c>
      <c r="B1802" s="179">
        <v>6224</v>
      </c>
      <c r="C1802" s="230" t="s">
        <v>2713</v>
      </c>
      <c r="D1802" s="179" t="s">
        <v>2706</v>
      </c>
      <c r="E1802" s="179" t="s">
        <v>2695</v>
      </c>
      <c r="F1802" s="588">
        <v>18000</v>
      </c>
      <c r="G1802" s="188" t="s">
        <v>2692</v>
      </c>
      <c r="H1802" s="650">
        <v>45021</v>
      </c>
      <c r="I1802" s="211">
        <v>324</v>
      </c>
    </row>
    <row r="1803" spans="1:9" ht="44.25" hidden="1" customHeight="1" x14ac:dyDescent="0.2">
      <c r="A1803" s="3">
        <v>1806</v>
      </c>
      <c r="B1803" s="179">
        <v>6224</v>
      </c>
      <c r="C1803" s="230" t="s">
        <v>2714</v>
      </c>
      <c r="D1803" s="179" t="s">
        <v>2706</v>
      </c>
      <c r="E1803" s="179" t="s">
        <v>2697</v>
      </c>
      <c r="F1803" s="588">
        <v>14000</v>
      </c>
      <c r="G1803" s="188" t="s">
        <v>2692</v>
      </c>
      <c r="H1803" s="650">
        <v>45022</v>
      </c>
      <c r="I1803" s="211">
        <v>324</v>
      </c>
    </row>
    <row r="1804" spans="1:9" ht="44.25" hidden="1" customHeight="1" x14ac:dyDescent="0.2">
      <c r="A1804" s="3">
        <v>1807</v>
      </c>
      <c r="B1804" s="179">
        <v>6224</v>
      </c>
      <c r="C1804" s="230" t="s">
        <v>2715</v>
      </c>
      <c r="D1804" s="179" t="s">
        <v>2706</v>
      </c>
      <c r="E1804" s="179">
        <v>27112838</v>
      </c>
      <c r="F1804" s="588">
        <v>42000</v>
      </c>
      <c r="G1804" s="188" t="s">
        <v>2692</v>
      </c>
      <c r="H1804" s="650">
        <v>45023</v>
      </c>
      <c r="I1804" s="211">
        <v>324</v>
      </c>
    </row>
    <row r="1805" spans="1:9" ht="44.25" hidden="1" customHeight="1" x14ac:dyDescent="0.2">
      <c r="A1805" s="3">
        <v>1808</v>
      </c>
      <c r="B1805" s="179">
        <v>6224</v>
      </c>
      <c r="C1805" s="211" t="s">
        <v>2667</v>
      </c>
      <c r="D1805" s="179" t="s">
        <v>2706</v>
      </c>
      <c r="E1805" s="179">
        <v>31211518</v>
      </c>
      <c r="F1805" s="588">
        <v>32000</v>
      </c>
      <c r="G1805" s="188" t="s">
        <v>2668</v>
      </c>
      <c r="H1805" s="650">
        <v>45024</v>
      </c>
      <c r="I1805" s="211">
        <v>277</v>
      </c>
    </row>
    <row r="1806" spans="1:9" ht="44.25" hidden="1" customHeight="1" x14ac:dyDescent="0.2">
      <c r="A1806" s="3">
        <v>1809</v>
      </c>
      <c r="B1806" s="179">
        <v>6224</v>
      </c>
      <c r="C1806" s="211" t="s">
        <v>2669</v>
      </c>
      <c r="D1806" s="179" t="s">
        <v>2706</v>
      </c>
      <c r="E1806" s="179">
        <v>312118</v>
      </c>
      <c r="F1806" s="588">
        <v>18000</v>
      </c>
      <c r="G1806" s="188" t="s">
        <v>2668</v>
      </c>
      <c r="H1806" s="650">
        <v>45025</v>
      </c>
      <c r="I1806" s="211">
        <v>277</v>
      </c>
    </row>
    <row r="1807" spans="1:9" ht="44.25" hidden="1" customHeight="1" x14ac:dyDescent="0.2">
      <c r="A1807" s="3">
        <v>1810</v>
      </c>
      <c r="B1807" s="179">
        <v>6224</v>
      </c>
      <c r="C1807" s="230" t="s">
        <v>2716</v>
      </c>
      <c r="D1807" s="179" t="s">
        <v>2706</v>
      </c>
      <c r="E1807" s="179" t="s">
        <v>2717</v>
      </c>
      <c r="F1807" s="588">
        <v>130900000</v>
      </c>
      <c r="G1807" s="188" t="s">
        <v>2300</v>
      </c>
      <c r="H1807" s="650">
        <v>45078</v>
      </c>
      <c r="I1807" s="211">
        <v>250</v>
      </c>
    </row>
    <row r="1808" spans="1:9" ht="44.25" hidden="1" customHeight="1" x14ac:dyDescent="0.2">
      <c r="A1808" s="3">
        <v>1811</v>
      </c>
      <c r="B1808" s="179">
        <v>6224</v>
      </c>
      <c r="C1808" s="230" t="s">
        <v>2718</v>
      </c>
      <c r="D1808" s="179" t="s">
        <v>2298</v>
      </c>
      <c r="E1808" s="179" t="s">
        <v>2719</v>
      </c>
      <c r="F1808" s="588">
        <v>100000</v>
      </c>
      <c r="G1808" s="188" t="s">
        <v>2299</v>
      </c>
      <c r="H1808" s="650">
        <v>45016</v>
      </c>
      <c r="I1808" s="691">
        <v>365</v>
      </c>
    </row>
    <row r="1809" spans="1:9" ht="44.25" hidden="1" customHeight="1" x14ac:dyDescent="0.2">
      <c r="A1809" s="3">
        <v>1812</v>
      </c>
      <c r="B1809" s="188">
        <v>6101</v>
      </c>
      <c r="C1809" s="228" t="s">
        <v>37</v>
      </c>
      <c r="D1809" s="188" t="s">
        <v>2298</v>
      </c>
      <c r="E1809" s="188" t="s">
        <v>2302</v>
      </c>
      <c r="F1809" s="723">
        <v>25000</v>
      </c>
      <c r="G1809" s="188" t="s">
        <v>2303</v>
      </c>
      <c r="H1809" s="650">
        <v>45078</v>
      </c>
      <c r="I1809" s="211">
        <v>374</v>
      </c>
    </row>
    <row r="1810" spans="1:9" ht="44.25" hidden="1" customHeight="1" x14ac:dyDescent="0.2">
      <c r="A1810" s="3">
        <v>1813</v>
      </c>
      <c r="B1810" s="188">
        <v>6101</v>
      </c>
      <c r="C1810" s="228" t="s">
        <v>42</v>
      </c>
      <c r="D1810" s="188" t="s">
        <v>2298</v>
      </c>
      <c r="E1810" s="188" t="s">
        <v>2304</v>
      </c>
      <c r="F1810" s="723">
        <v>10000</v>
      </c>
      <c r="G1810" s="188" t="s">
        <v>2303</v>
      </c>
      <c r="H1810" s="650">
        <v>45078</v>
      </c>
      <c r="I1810" s="211">
        <v>374</v>
      </c>
    </row>
    <row r="1811" spans="1:9" ht="44.25" hidden="1" customHeight="1" x14ac:dyDescent="0.2">
      <c r="A1811" s="3">
        <v>1814</v>
      </c>
      <c r="B1811" s="188">
        <v>6110</v>
      </c>
      <c r="C1811" s="228" t="s">
        <v>140</v>
      </c>
      <c r="D1811" s="188" t="s">
        <v>2298</v>
      </c>
      <c r="E1811" s="188">
        <v>46171501</v>
      </c>
      <c r="F1811" s="723">
        <v>50000</v>
      </c>
      <c r="G1811" s="188" t="s">
        <v>2342</v>
      </c>
      <c r="H1811" s="650">
        <v>44986</v>
      </c>
      <c r="I1811" s="211">
        <v>314</v>
      </c>
    </row>
    <row r="1812" spans="1:9" ht="44.25" hidden="1" customHeight="1" x14ac:dyDescent="0.2">
      <c r="A1812" s="3">
        <v>1815</v>
      </c>
      <c r="B1812" s="188">
        <v>6110</v>
      </c>
      <c r="C1812" s="228" t="s">
        <v>2723</v>
      </c>
      <c r="D1812" s="188" t="s">
        <v>2298</v>
      </c>
      <c r="E1812" s="188" t="s">
        <v>2687</v>
      </c>
      <c r="F1812" s="723">
        <v>50000</v>
      </c>
      <c r="G1812" s="188" t="s">
        <v>2299</v>
      </c>
      <c r="H1812" s="650">
        <v>45078</v>
      </c>
      <c r="I1812" s="211">
        <v>364</v>
      </c>
    </row>
    <row r="1813" spans="1:9" ht="44.25" hidden="1" customHeight="1" x14ac:dyDescent="0.2">
      <c r="A1813" s="3">
        <v>1816</v>
      </c>
      <c r="B1813" s="188">
        <v>6110</v>
      </c>
      <c r="C1813" s="228" t="s">
        <v>2724</v>
      </c>
      <c r="D1813" s="188" t="s">
        <v>2298</v>
      </c>
      <c r="E1813" s="188" t="s">
        <v>2725</v>
      </c>
      <c r="F1813" s="723">
        <v>50000</v>
      </c>
      <c r="G1813" s="188" t="s">
        <v>2299</v>
      </c>
      <c r="H1813" s="650">
        <v>45078</v>
      </c>
      <c r="I1813" s="211">
        <v>364</v>
      </c>
    </row>
    <row r="1814" spans="1:9" ht="44.25" hidden="1" customHeight="1" x14ac:dyDescent="0.2">
      <c r="A1814" s="3">
        <v>1817</v>
      </c>
      <c r="B1814" s="93">
        <v>6110</v>
      </c>
      <c r="C1814" s="94" t="s">
        <v>2726</v>
      </c>
      <c r="D1814" s="93" t="s">
        <v>2298</v>
      </c>
      <c r="E1814" s="93">
        <v>53102503</v>
      </c>
      <c r="F1814" s="724">
        <v>500000</v>
      </c>
      <c r="G1814" s="188" t="s">
        <v>2299</v>
      </c>
      <c r="H1814" s="650">
        <v>44986</v>
      </c>
      <c r="I1814" s="131">
        <v>365</v>
      </c>
    </row>
    <row r="1815" spans="1:9" ht="44.25" hidden="1" customHeight="1" x14ac:dyDescent="0.2">
      <c r="A1815" s="3">
        <v>1818</v>
      </c>
      <c r="B1815" s="188">
        <v>6110</v>
      </c>
      <c r="C1815" s="94" t="s">
        <v>2728</v>
      </c>
      <c r="D1815" s="93" t="s">
        <v>2298</v>
      </c>
      <c r="E1815" s="93" t="s">
        <v>2729</v>
      </c>
      <c r="F1815" s="724">
        <v>500000</v>
      </c>
      <c r="G1815" s="188" t="s">
        <v>2299</v>
      </c>
      <c r="H1815" s="650">
        <v>44986</v>
      </c>
      <c r="I1815" s="131">
        <v>365</v>
      </c>
    </row>
    <row r="1816" spans="1:9" ht="44.25" hidden="1" customHeight="1" x14ac:dyDescent="0.2">
      <c r="A1816" s="3">
        <v>1819</v>
      </c>
      <c r="B1816" s="188">
        <v>6110</v>
      </c>
      <c r="C1816" s="228" t="s">
        <v>37</v>
      </c>
      <c r="D1816" s="188" t="s">
        <v>2298</v>
      </c>
      <c r="E1816" s="188" t="s">
        <v>2302</v>
      </c>
      <c r="F1816" s="723">
        <v>180000</v>
      </c>
      <c r="G1816" s="188" t="s">
        <v>2303</v>
      </c>
      <c r="H1816" s="650">
        <v>45078</v>
      </c>
      <c r="I1816" s="211">
        <v>374</v>
      </c>
    </row>
    <row r="1817" spans="1:9" ht="44.25" hidden="1" customHeight="1" x14ac:dyDescent="0.2">
      <c r="A1817" s="3">
        <v>1820</v>
      </c>
      <c r="B1817" s="93">
        <v>6110</v>
      </c>
      <c r="C1817" s="228" t="s">
        <v>42</v>
      </c>
      <c r="D1817" s="188" t="s">
        <v>2298</v>
      </c>
      <c r="E1817" s="188" t="s">
        <v>2304</v>
      </c>
      <c r="F1817" s="723">
        <v>60000</v>
      </c>
      <c r="G1817" s="188" t="s">
        <v>2303</v>
      </c>
      <c r="H1817" s="650">
        <v>45078</v>
      </c>
      <c r="I1817" s="211">
        <v>374</v>
      </c>
    </row>
    <row r="1818" spans="1:9" ht="44.25" hidden="1" customHeight="1" x14ac:dyDescent="0.2">
      <c r="A1818" s="3">
        <v>1821</v>
      </c>
      <c r="B1818" s="188">
        <v>6110</v>
      </c>
      <c r="C1818" s="228" t="s">
        <v>2730</v>
      </c>
      <c r="D1818" s="188" t="s">
        <v>2298</v>
      </c>
      <c r="E1818" s="188">
        <v>43211802</v>
      </c>
      <c r="F1818" s="723">
        <v>30000</v>
      </c>
      <c r="G1818" s="188" t="s">
        <v>2335</v>
      </c>
      <c r="H1818" s="650">
        <v>44958</v>
      </c>
      <c r="I1818" s="211">
        <v>351</v>
      </c>
    </row>
    <row r="1819" spans="1:9" ht="44.25" hidden="1" customHeight="1" x14ac:dyDescent="0.2">
      <c r="A1819" s="3">
        <v>1822</v>
      </c>
      <c r="B1819" s="188">
        <v>6110</v>
      </c>
      <c r="C1819" s="228" t="s">
        <v>2731</v>
      </c>
      <c r="D1819" s="188" t="s">
        <v>2298</v>
      </c>
      <c r="E1819" s="188">
        <v>52161512</v>
      </c>
      <c r="F1819" s="723">
        <v>30000</v>
      </c>
      <c r="G1819" s="188" t="s">
        <v>2335</v>
      </c>
      <c r="H1819" s="650">
        <v>44958</v>
      </c>
      <c r="I1819" s="211">
        <v>351</v>
      </c>
    </row>
    <row r="1820" spans="1:9" ht="44.25" hidden="1" customHeight="1" x14ac:dyDescent="0.2">
      <c r="A1820" s="3">
        <v>1823</v>
      </c>
      <c r="B1820" s="188">
        <v>6110</v>
      </c>
      <c r="C1820" s="228" t="s">
        <v>2732</v>
      </c>
      <c r="D1820" s="93" t="s">
        <v>2298</v>
      </c>
      <c r="E1820" s="188" t="s">
        <v>2411</v>
      </c>
      <c r="F1820" s="723">
        <v>30000</v>
      </c>
      <c r="G1820" s="188" t="s">
        <v>2412</v>
      </c>
      <c r="H1820" s="650">
        <v>45078</v>
      </c>
      <c r="I1820" s="211">
        <v>354</v>
      </c>
    </row>
    <row r="1821" spans="1:9" ht="44.25" hidden="1" customHeight="1" x14ac:dyDescent="0.2">
      <c r="A1821" s="3">
        <v>1824</v>
      </c>
      <c r="B1821" s="188">
        <v>6110</v>
      </c>
      <c r="C1821" s="228" t="s">
        <v>2733</v>
      </c>
      <c r="D1821" s="188" t="s">
        <v>2298</v>
      </c>
      <c r="E1821" s="188" t="s">
        <v>2734</v>
      </c>
      <c r="F1821" s="723">
        <v>15000</v>
      </c>
      <c r="G1821" s="188" t="s">
        <v>2412</v>
      </c>
      <c r="H1821" s="650">
        <v>45078</v>
      </c>
      <c r="I1821" s="211">
        <v>354</v>
      </c>
    </row>
    <row r="1822" spans="1:9" ht="44.25" hidden="1" customHeight="1" x14ac:dyDescent="0.2">
      <c r="A1822" s="3">
        <v>1825</v>
      </c>
      <c r="B1822" s="188">
        <v>6110</v>
      </c>
      <c r="C1822" s="228" t="s">
        <v>2736</v>
      </c>
      <c r="D1822" s="188" t="s">
        <v>2298</v>
      </c>
      <c r="E1822" s="188">
        <v>44103103</v>
      </c>
      <c r="F1822" s="723">
        <v>400000</v>
      </c>
      <c r="G1822" s="188" t="s">
        <v>2335</v>
      </c>
      <c r="H1822" s="650">
        <v>45017</v>
      </c>
      <c r="I1822" s="211">
        <v>352</v>
      </c>
    </row>
    <row r="1823" spans="1:9" ht="44.25" hidden="1" customHeight="1" x14ac:dyDescent="0.2">
      <c r="A1823" s="3">
        <v>1826</v>
      </c>
      <c r="B1823" s="188">
        <v>6110</v>
      </c>
      <c r="C1823" s="228" t="s">
        <v>2737</v>
      </c>
      <c r="D1823" s="188" t="s">
        <v>2738</v>
      </c>
      <c r="E1823" s="188" t="s">
        <v>2739</v>
      </c>
      <c r="F1823" s="723">
        <v>100000000</v>
      </c>
      <c r="G1823" s="188" t="s">
        <v>2348</v>
      </c>
      <c r="H1823" s="650">
        <v>44958</v>
      </c>
      <c r="I1823" s="211">
        <v>407</v>
      </c>
    </row>
    <row r="1824" spans="1:9" ht="44.25" hidden="1" customHeight="1" x14ac:dyDescent="0.2">
      <c r="A1824" s="3">
        <v>1827</v>
      </c>
      <c r="B1824" s="188">
        <v>6110</v>
      </c>
      <c r="C1824" s="228" t="s">
        <v>2741</v>
      </c>
      <c r="D1824" s="188" t="s">
        <v>2738</v>
      </c>
      <c r="E1824" s="188">
        <v>30121601</v>
      </c>
      <c r="F1824" s="723">
        <v>9400000</v>
      </c>
      <c r="G1824" s="188" t="s">
        <v>2447</v>
      </c>
      <c r="H1824" s="650">
        <v>45078</v>
      </c>
      <c r="I1824" s="211">
        <v>309</v>
      </c>
    </row>
    <row r="1825" spans="1:9" ht="44.25" hidden="1" customHeight="1" x14ac:dyDescent="0.2">
      <c r="A1825" s="3">
        <v>1828</v>
      </c>
      <c r="B1825" s="188">
        <v>6110</v>
      </c>
      <c r="C1825" s="228" t="s">
        <v>2742</v>
      </c>
      <c r="D1825" s="188" t="s">
        <v>2738</v>
      </c>
      <c r="E1825" s="188">
        <v>11101601</v>
      </c>
      <c r="F1825" s="723">
        <v>9950000</v>
      </c>
      <c r="G1825" s="188" t="s">
        <v>2342</v>
      </c>
      <c r="H1825" s="650">
        <v>45078</v>
      </c>
      <c r="I1825" s="211">
        <v>314</v>
      </c>
    </row>
    <row r="1826" spans="1:9" ht="44.25" hidden="1" customHeight="1" x14ac:dyDescent="0.2">
      <c r="A1826" s="3">
        <v>1829</v>
      </c>
      <c r="B1826" s="188">
        <v>6110</v>
      </c>
      <c r="C1826" s="228" t="s">
        <v>2743</v>
      </c>
      <c r="D1826" s="188" t="s">
        <v>2738</v>
      </c>
      <c r="E1826" s="188">
        <v>11121604</v>
      </c>
      <c r="F1826" s="723">
        <v>5800000</v>
      </c>
      <c r="G1826" s="188" t="s">
        <v>2744</v>
      </c>
      <c r="H1826" s="650">
        <v>45078</v>
      </c>
      <c r="I1826" s="211">
        <v>319</v>
      </c>
    </row>
    <row r="1827" spans="1:9" ht="44.25" hidden="1" customHeight="1" x14ac:dyDescent="0.2">
      <c r="A1827" s="3">
        <v>1830</v>
      </c>
      <c r="B1827" s="188">
        <v>6110</v>
      </c>
      <c r="C1827" s="228" t="s">
        <v>2745</v>
      </c>
      <c r="D1827" s="188" t="s">
        <v>2738</v>
      </c>
      <c r="E1827" s="188">
        <v>221019</v>
      </c>
      <c r="F1827" s="723">
        <v>3950000</v>
      </c>
      <c r="G1827" s="188" t="s">
        <v>2569</v>
      </c>
      <c r="H1827" s="650">
        <v>45078</v>
      </c>
      <c r="I1827" s="211">
        <v>324</v>
      </c>
    </row>
    <row r="1828" spans="1:9" ht="44.25" hidden="1" customHeight="1" x14ac:dyDescent="0.2">
      <c r="A1828" s="3">
        <v>1831</v>
      </c>
      <c r="B1828" s="188">
        <v>6110</v>
      </c>
      <c r="C1828" s="228" t="s">
        <v>2746</v>
      </c>
      <c r="D1828" s="188" t="s">
        <v>2738</v>
      </c>
      <c r="E1828" s="188">
        <v>39121001</v>
      </c>
      <c r="F1828" s="723">
        <v>650000</v>
      </c>
      <c r="G1828" s="188" t="s">
        <v>2747</v>
      </c>
      <c r="H1828" s="650">
        <v>45078</v>
      </c>
      <c r="I1828" s="211">
        <v>410</v>
      </c>
    </row>
    <row r="1829" spans="1:9" ht="44.25" hidden="1" customHeight="1" x14ac:dyDescent="0.2">
      <c r="A1829" s="3">
        <v>1832</v>
      </c>
      <c r="B1829" s="188">
        <v>6110</v>
      </c>
      <c r="C1829" s="228" t="s">
        <v>2748</v>
      </c>
      <c r="D1829" s="188" t="s">
        <v>2749</v>
      </c>
      <c r="E1829" s="188" t="s">
        <v>2750</v>
      </c>
      <c r="F1829" s="723">
        <v>82000000</v>
      </c>
      <c r="G1829" s="188" t="s">
        <v>2348</v>
      </c>
      <c r="H1829" s="650">
        <v>45078</v>
      </c>
      <c r="I1829" s="211">
        <v>407</v>
      </c>
    </row>
    <row r="1830" spans="1:9" ht="44.25" hidden="1" customHeight="1" x14ac:dyDescent="0.2">
      <c r="A1830" s="3">
        <v>1833</v>
      </c>
      <c r="B1830" s="188">
        <v>6110</v>
      </c>
      <c r="C1830" s="228" t="s">
        <v>2741</v>
      </c>
      <c r="D1830" s="188" t="s">
        <v>2749</v>
      </c>
      <c r="E1830" s="188">
        <v>30121601</v>
      </c>
      <c r="F1830" s="723">
        <v>10860000</v>
      </c>
      <c r="G1830" s="188" t="s">
        <v>2447</v>
      </c>
      <c r="H1830" s="650">
        <v>45078</v>
      </c>
      <c r="I1830" s="211">
        <v>309</v>
      </c>
    </row>
    <row r="1831" spans="1:9" ht="44.25" hidden="1" customHeight="1" x14ac:dyDescent="0.2">
      <c r="A1831" s="3">
        <v>1834</v>
      </c>
      <c r="B1831" s="188">
        <v>6110</v>
      </c>
      <c r="C1831" s="228" t="s">
        <v>2742</v>
      </c>
      <c r="D1831" s="188" t="s">
        <v>2749</v>
      </c>
      <c r="E1831" s="188">
        <v>11101601</v>
      </c>
      <c r="F1831" s="723">
        <v>11600000</v>
      </c>
      <c r="G1831" s="188" t="s">
        <v>2342</v>
      </c>
      <c r="H1831" s="650">
        <v>45078</v>
      </c>
      <c r="I1831" s="211">
        <v>314</v>
      </c>
    </row>
    <row r="1832" spans="1:9" ht="44.25" hidden="1" customHeight="1" x14ac:dyDescent="0.2">
      <c r="A1832" s="3">
        <v>1835</v>
      </c>
      <c r="B1832" s="188">
        <v>6110</v>
      </c>
      <c r="C1832" s="228" t="s">
        <v>2743</v>
      </c>
      <c r="D1832" s="188" t="s">
        <v>2749</v>
      </c>
      <c r="E1832" s="188">
        <v>11121604</v>
      </c>
      <c r="F1832" s="723">
        <v>5800000</v>
      </c>
      <c r="G1832" s="188" t="s">
        <v>2751</v>
      </c>
      <c r="H1832" s="650">
        <v>45078</v>
      </c>
      <c r="I1832" s="211">
        <v>319</v>
      </c>
    </row>
    <row r="1833" spans="1:9" ht="44.25" hidden="1" customHeight="1" x14ac:dyDescent="0.2">
      <c r="A1833" s="3">
        <v>1836</v>
      </c>
      <c r="B1833" s="188">
        <v>6110</v>
      </c>
      <c r="C1833" s="228" t="s">
        <v>2745</v>
      </c>
      <c r="D1833" s="188" t="s">
        <v>2749</v>
      </c>
      <c r="E1833" s="188">
        <v>221019</v>
      </c>
      <c r="F1833" s="723">
        <v>3950000</v>
      </c>
      <c r="G1833" s="188" t="s">
        <v>2569</v>
      </c>
      <c r="H1833" s="650">
        <v>45078</v>
      </c>
      <c r="I1833" s="211">
        <v>324</v>
      </c>
    </row>
    <row r="1834" spans="1:9" ht="44.25" hidden="1" customHeight="1" x14ac:dyDescent="0.2">
      <c r="A1834" s="3">
        <v>1837</v>
      </c>
      <c r="B1834" s="188">
        <v>6110</v>
      </c>
      <c r="C1834" s="228" t="s">
        <v>2746</v>
      </c>
      <c r="D1834" s="188" t="s">
        <v>2749</v>
      </c>
      <c r="E1834" s="188">
        <v>39121001</v>
      </c>
      <c r="F1834" s="723">
        <v>600000</v>
      </c>
      <c r="G1834" s="188" t="s">
        <v>2747</v>
      </c>
      <c r="H1834" s="650">
        <v>45078</v>
      </c>
      <c r="I1834" s="211">
        <v>410</v>
      </c>
    </row>
    <row r="1835" spans="1:9" ht="44.25" hidden="1" customHeight="1" x14ac:dyDescent="0.2">
      <c r="A1835" s="3">
        <v>1838</v>
      </c>
      <c r="B1835" s="188">
        <v>6110</v>
      </c>
      <c r="C1835" s="228" t="s">
        <v>1931</v>
      </c>
      <c r="D1835" s="188" t="s">
        <v>2298</v>
      </c>
      <c r="E1835" s="188">
        <v>44121615</v>
      </c>
      <c r="F1835" s="588">
        <v>15000</v>
      </c>
      <c r="G1835" s="188" t="s">
        <v>2335</v>
      </c>
      <c r="H1835" s="650">
        <v>45079</v>
      </c>
      <c r="I1835" s="211">
        <v>350</v>
      </c>
    </row>
    <row r="1836" spans="1:9" ht="44.25" hidden="1" customHeight="1" x14ac:dyDescent="0.2">
      <c r="A1836" s="3">
        <v>1839</v>
      </c>
      <c r="B1836" s="188">
        <v>6110</v>
      </c>
      <c r="C1836" s="228" t="s">
        <v>2364</v>
      </c>
      <c r="D1836" s="188" t="s">
        <v>2298</v>
      </c>
      <c r="E1836" s="179">
        <v>14111530</v>
      </c>
      <c r="F1836" s="588">
        <v>20000</v>
      </c>
      <c r="G1836" s="188" t="s">
        <v>2335</v>
      </c>
      <c r="H1836" s="650">
        <v>45080</v>
      </c>
      <c r="I1836" s="211">
        <v>350</v>
      </c>
    </row>
    <row r="1837" spans="1:9" ht="44.25" hidden="1" customHeight="1" x14ac:dyDescent="0.2">
      <c r="A1837" s="3">
        <v>1840</v>
      </c>
      <c r="B1837" s="188">
        <v>6110</v>
      </c>
      <c r="C1837" s="228" t="s">
        <v>2366</v>
      </c>
      <c r="D1837" s="188" t="s">
        <v>2298</v>
      </c>
      <c r="E1837" s="179">
        <v>44121701</v>
      </c>
      <c r="F1837" s="588">
        <v>15000</v>
      </c>
      <c r="G1837" s="188" t="s">
        <v>2335</v>
      </c>
      <c r="H1837" s="650">
        <v>45081</v>
      </c>
      <c r="I1837" s="211">
        <v>350</v>
      </c>
    </row>
    <row r="1838" spans="1:9" ht="44.25" hidden="1" customHeight="1" x14ac:dyDescent="0.2">
      <c r="A1838" s="3">
        <v>1841</v>
      </c>
      <c r="B1838" s="188">
        <v>6110</v>
      </c>
      <c r="C1838" s="228" t="s">
        <v>2367</v>
      </c>
      <c r="D1838" s="188" t="s">
        <v>2298</v>
      </c>
      <c r="E1838" s="179">
        <v>44121701</v>
      </c>
      <c r="F1838" s="588">
        <v>15000</v>
      </c>
      <c r="G1838" s="188" t="s">
        <v>2335</v>
      </c>
      <c r="H1838" s="650">
        <v>45082</v>
      </c>
      <c r="I1838" s="211">
        <v>350</v>
      </c>
    </row>
    <row r="1839" spans="1:9" ht="44.25" hidden="1" customHeight="1" x14ac:dyDescent="0.2">
      <c r="A1839" s="3">
        <v>1842</v>
      </c>
      <c r="B1839" s="188">
        <v>6110</v>
      </c>
      <c r="C1839" s="228" t="s">
        <v>2368</v>
      </c>
      <c r="D1839" s="188" t="s">
        <v>2298</v>
      </c>
      <c r="E1839" s="179">
        <v>44121701</v>
      </c>
      <c r="F1839" s="588">
        <v>15000</v>
      </c>
      <c r="G1839" s="188" t="s">
        <v>2335</v>
      </c>
      <c r="H1839" s="650">
        <v>45083</v>
      </c>
      <c r="I1839" s="211">
        <v>350</v>
      </c>
    </row>
    <row r="1840" spans="1:9" ht="44.25" hidden="1" customHeight="1" x14ac:dyDescent="0.2">
      <c r="A1840" s="3">
        <v>1843</v>
      </c>
      <c r="B1840" s="188">
        <v>6110</v>
      </c>
      <c r="C1840" s="228" t="s">
        <v>2752</v>
      </c>
      <c r="D1840" s="188" t="s">
        <v>2298</v>
      </c>
      <c r="E1840" s="179">
        <v>14111530</v>
      </c>
      <c r="F1840" s="588">
        <v>20000</v>
      </c>
      <c r="G1840" s="188" t="s">
        <v>2335</v>
      </c>
      <c r="H1840" s="650">
        <v>45084</v>
      </c>
      <c r="I1840" s="211">
        <v>350</v>
      </c>
    </row>
    <row r="1841" spans="1:9" ht="44.25" hidden="1" customHeight="1" x14ac:dyDescent="0.2">
      <c r="A1841" s="3">
        <v>1844</v>
      </c>
      <c r="B1841" s="188">
        <v>6110</v>
      </c>
      <c r="C1841" s="228" t="s">
        <v>2372</v>
      </c>
      <c r="D1841" s="188" t="s">
        <v>2298</v>
      </c>
      <c r="E1841" s="179">
        <v>44122107</v>
      </c>
      <c r="F1841" s="588">
        <v>10000</v>
      </c>
      <c r="G1841" s="188" t="s">
        <v>2335</v>
      </c>
      <c r="H1841" s="650">
        <v>45085</v>
      </c>
      <c r="I1841" s="211">
        <v>350</v>
      </c>
    </row>
    <row r="1842" spans="1:9" ht="44.25" hidden="1" customHeight="1" x14ac:dyDescent="0.2">
      <c r="A1842" s="3">
        <v>1845</v>
      </c>
      <c r="B1842" s="188">
        <v>6110</v>
      </c>
      <c r="C1842" s="230" t="s">
        <v>2375</v>
      </c>
      <c r="D1842" s="188" t="s">
        <v>2298</v>
      </c>
      <c r="E1842" s="179">
        <v>44121618</v>
      </c>
      <c r="F1842" s="588">
        <v>5000</v>
      </c>
      <c r="G1842" s="188" t="s">
        <v>2335</v>
      </c>
      <c r="H1842" s="650">
        <v>45086</v>
      </c>
      <c r="I1842" s="211">
        <v>350</v>
      </c>
    </row>
    <row r="1843" spans="1:9" ht="44.25" hidden="1" customHeight="1" x14ac:dyDescent="0.2">
      <c r="A1843" s="3">
        <v>1846</v>
      </c>
      <c r="B1843" s="188">
        <v>6110</v>
      </c>
      <c r="C1843" s="230" t="s">
        <v>2377</v>
      </c>
      <c r="D1843" s="188" t="s">
        <v>2298</v>
      </c>
      <c r="E1843" s="179">
        <v>44121716</v>
      </c>
      <c r="F1843" s="588">
        <v>20000</v>
      </c>
      <c r="G1843" s="188" t="s">
        <v>2335</v>
      </c>
      <c r="H1843" s="650">
        <v>45087</v>
      </c>
      <c r="I1843" s="211">
        <v>350</v>
      </c>
    </row>
    <row r="1844" spans="1:9" ht="44.25" hidden="1" customHeight="1" x14ac:dyDescent="0.2">
      <c r="A1844" s="3">
        <v>1847</v>
      </c>
      <c r="B1844" s="188">
        <v>6110</v>
      </c>
      <c r="C1844" s="228" t="s">
        <v>2379</v>
      </c>
      <c r="D1844" s="188" t="s">
        <v>2298</v>
      </c>
      <c r="E1844" s="179">
        <v>44121716</v>
      </c>
      <c r="F1844" s="588">
        <v>20000</v>
      </c>
      <c r="G1844" s="188" t="s">
        <v>2335</v>
      </c>
      <c r="H1844" s="650">
        <v>45088</v>
      </c>
      <c r="I1844" s="211">
        <v>350</v>
      </c>
    </row>
    <row r="1845" spans="1:9" ht="44.25" hidden="1" customHeight="1" x14ac:dyDescent="0.2">
      <c r="A1845" s="3">
        <v>1848</v>
      </c>
      <c r="B1845" s="188">
        <v>6110</v>
      </c>
      <c r="C1845" s="228" t="s">
        <v>2381</v>
      </c>
      <c r="D1845" s="188" t="s">
        <v>2298</v>
      </c>
      <c r="E1845" s="179">
        <v>44121716</v>
      </c>
      <c r="F1845" s="588">
        <v>20000</v>
      </c>
      <c r="G1845" s="188" t="s">
        <v>2335</v>
      </c>
      <c r="H1845" s="650">
        <v>45089</v>
      </c>
      <c r="I1845" s="211">
        <v>350</v>
      </c>
    </row>
    <row r="1846" spans="1:9" ht="44.25" hidden="1" customHeight="1" x14ac:dyDescent="0.2">
      <c r="A1846" s="3">
        <v>1849</v>
      </c>
      <c r="B1846" s="188">
        <v>6110</v>
      </c>
      <c r="C1846" s="228" t="s">
        <v>2383</v>
      </c>
      <c r="D1846" s="188" t="s">
        <v>2298</v>
      </c>
      <c r="E1846" s="179">
        <v>44121708</v>
      </c>
      <c r="F1846" s="588">
        <v>20000</v>
      </c>
      <c r="G1846" s="188" t="s">
        <v>2335</v>
      </c>
      <c r="H1846" s="650">
        <v>45090</v>
      </c>
      <c r="I1846" s="211">
        <v>350</v>
      </c>
    </row>
    <row r="1847" spans="1:9" ht="44.25" hidden="1" customHeight="1" x14ac:dyDescent="0.2">
      <c r="A1847" s="3">
        <v>1850</v>
      </c>
      <c r="B1847" s="188">
        <v>6110</v>
      </c>
      <c r="C1847" s="228" t="s">
        <v>2384</v>
      </c>
      <c r="D1847" s="188" t="s">
        <v>2298</v>
      </c>
      <c r="E1847" s="179">
        <v>44121708</v>
      </c>
      <c r="F1847" s="588">
        <v>20000</v>
      </c>
      <c r="G1847" s="188" t="s">
        <v>2335</v>
      </c>
      <c r="H1847" s="650">
        <v>45091</v>
      </c>
      <c r="I1847" s="211">
        <v>350</v>
      </c>
    </row>
    <row r="1848" spans="1:9" ht="44.25" hidden="1" customHeight="1" x14ac:dyDescent="0.2">
      <c r="A1848" s="3">
        <v>1851</v>
      </c>
      <c r="B1848" s="188">
        <v>6110</v>
      </c>
      <c r="C1848" s="228" t="s">
        <v>2385</v>
      </c>
      <c r="D1848" s="188" t="s">
        <v>2298</v>
      </c>
      <c r="E1848" s="179">
        <v>44121708</v>
      </c>
      <c r="F1848" s="588">
        <v>20000</v>
      </c>
      <c r="G1848" s="188" t="s">
        <v>2335</v>
      </c>
      <c r="H1848" s="650">
        <v>45092</v>
      </c>
      <c r="I1848" s="211">
        <v>350</v>
      </c>
    </row>
    <row r="1849" spans="1:9" ht="44.25" hidden="1" customHeight="1" x14ac:dyDescent="0.2">
      <c r="A1849" s="3">
        <v>1852</v>
      </c>
      <c r="B1849" s="188">
        <v>6110</v>
      </c>
      <c r="C1849" s="230" t="s">
        <v>2386</v>
      </c>
      <c r="D1849" s="188" t="s">
        <v>2298</v>
      </c>
      <c r="E1849" s="179">
        <v>44121708</v>
      </c>
      <c r="F1849" s="588">
        <v>20000</v>
      </c>
      <c r="G1849" s="188" t="s">
        <v>2335</v>
      </c>
      <c r="H1849" s="650">
        <v>45093</v>
      </c>
      <c r="I1849" s="211">
        <v>350</v>
      </c>
    </row>
    <row r="1850" spans="1:9" ht="44.25" hidden="1" customHeight="1" x14ac:dyDescent="0.2">
      <c r="A1850" s="3">
        <v>1853</v>
      </c>
      <c r="B1850" s="188">
        <v>6110</v>
      </c>
      <c r="C1850" s="228" t="s">
        <v>2388</v>
      </c>
      <c r="D1850" s="188" t="s">
        <v>2298</v>
      </c>
      <c r="E1850" s="179">
        <v>44121708</v>
      </c>
      <c r="F1850" s="588">
        <v>20000</v>
      </c>
      <c r="G1850" s="188" t="s">
        <v>2335</v>
      </c>
      <c r="H1850" s="650">
        <v>45094</v>
      </c>
      <c r="I1850" s="211">
        <v>350</v>
      </c>
    </row>
    <row r="1851" spans="1:9" ht="44.25" hidden="1" customHeight="1" x14ac:dyDescent="0.2">
      <c r="A1851" s="3">
        <v>1854</v>
      </c>
      <c r="B1851" s="188">
        <v>6110</v>
      </c>
      <c r="C1851" s="228" t="s">
        <v>2753</v>
      </c>
      <c r="D1851" s="188" t="s">
        <v>2298</v>
      </c>
      <c r="E1851" s="179">
        <v>44122026</v>
      </c>
      <c r="F1851" s="595">
        <v>10000</v>
      </c>
      <c r="G1851" s="188" t="s">
        <v>2335</v>
      </c>
      <c r="H1851" s="650">
        <v>45095</v>
      </c>
      <c r="I1851" s="211">
        <v>350</v>
      </c>
    </row>
    <row r="1852" spans="1:9" ht="44.25" hidden="1" customHeight="1" x14ac:dyDescent="0.2">
      <c r="A1852" s="3">
        <v>1855</v>
      </c>
      <c r="B1852" s="188">
        <v>6110</v>
      </c>
      <c r="C1852" s="230" t="s">
        <v>2391</v>
      </c>
      <c r="D1852" s="188" t="s">
        <v>2298</v>
      </c>
      <c r="E1852" s="179">
        <v>44121702</v>
      </c>
      <c r="F1852" s="595">
        <v>12000</v>
      </c>
      <c r="G1852" s="188" t="s">
        <v>2335</v>
      </c>
      <c r="H1852" s="650">
        <v>45096</v>
      </c>
      <c r="I1852" s="211">
        <v>350</v>
      </c>
    </row>
    <row r="1853" spans="1:9" ht="44.25" hidden="1" customHeight="1" x14ac:dyDescent="0.2">
      <c r="A1853" s="3">
        <v>1856</v>
      </c>
      <c r="B1853" s="188">
        <v>6110</v>
      </c>
      <c r="C1853" s="230" t="s">
        <v>2392</v>
      </c>
      <c r="D1853" s="188" t="s">
        <v>2298</v>
      </c>
      <c r="E1853" s="179">
        <v>44111912</v>
      </c>
      <c r="F1853" s="595">
        <v>12000</v>
      </c>
      <c r="G1853" s="188" t="s">
        <v>2335</v>
      </c>
      <c r="H1853" s="650">
        <v>45097</v>
      </c>
      <c r="I1853" s="211">
        <v>350</v>
      </c>
    </row>
    <row r="1854" spans="1:9" ht="44.25" hidden="1" customHeight="1" x14ac:dyDescent="0.2">
      <c r="A1854" s="3">
        <v>1857</v>
      </c>
      <c r="B1854" s="188">
        <v>6110</v>
      </c>
      <c r="C1854" s="230" t="s">
        <v>2754</v>
      </c>
      <c r="D1854" s="188" t="s">
        <v>2298</v>
      </c>
      <c r="E1854" s="179">
        <v>31201512</v>
      </c>
      <c r="F1854" s="595">
        <v>10000</v>
      </c>
      <c r="G1854" s="188" t="s">
        <v>2335</v>
      </c>
      <c r="H1854" s="650">
        <v>45098</v>
      </c>
      <c r="I1854" s="211">
        <v>350</v>
      </c>
    </row>
    <row r="1855" spans="1:9" ht="44.25" hidden="1" customHeight="1" x14ac:dyDescent="0.2">
      <c r="A1855" s="3">
        <v>1858</v>
      </c>
      <c r="B1855" s="188">
        <v>6110</v>
      </c>
      <c r="C1855" s="230" t="s">
        <v>2394</v>
      </c>
      <c r="D1855" s="188" t="s">
        <v>2298</v>
      </c>
      <c r="E1855" s="179">
        <v>46111502</v>
      </c>
      <c r="F1855" s="595">
        <v>5000</v>
      </c>
      <c r="G1855" s="188" t="s">
        <v>2335</v>
      </c>
      <c r="H1855" s="650">
        <v>45099</v>
      </c>
      <c r="I1855" s="211">
        <v>350</v>
      </c>
    </row>
    <row r="1856" spans="1:9" ht="44.25" hidden="1" customHeight="1" x14ac:dyDescent="0.2">
      <c r="A1856" s="3">
        <v>1859</v>
      </c>
      <c r="B1856" s="188">
        <v>6110</v>
      </c>
      <c r="C1856" s="230" t="s">
        <v>2395</v>
      </c>
      <c r="D1856" s="188" t="s">
        <v>2298</v>
      </c>
      <c r="E1856" s="179">
        <v>46111502</v>
      </c>
      <c r="F1856" s="595">
        <v>5000</v>
      </c>
      <c r="G1856" s="188" t="s">
        <v>2335</v>
      </c>
      <c r="H1856" s="650">
        <v>45100</v>
      </c>
      <c r="I1856" s="211">
        <v>350</v>
      </c>
    </row>
    <row r="1857" spans="1:9" ht="44.25" hidden="1" customHeight="1" x14ac:dyDescent="0.2">
      <c r="A1857" s="3">
        <v>1860</v>
      </c>
      <c r="B1857" s="188">
        <v>6110</v>
      </c>
      <c r="C1857" s="230" t="s">
        <v>2396</v>
      </c>
      <c r="D1857" s="188" t="s">
        <v>2298</v>
      </c>
      <c r="E1857" s="179">
        <v>44122011</v>
      </c>
      <c r="F1857" s="595">
        <v>2000</v>
      </c>
      <c r="G1857" s="188" t="s">
        <v>2335</v>
      </c>
      <c r="H1857" s="650">
        <v>45101</v>
      </c>
      <c r="I1857" s="211">
        <v>350</v>
      </c>
    </row>
    <row r="1858" spans="1:9" ht="44.25" hidden="1" customHeight="1" x14ac:dyDescent="0.2">
      <c r="A1858" s="3">
        <v>1861</v>
      </c>
      <c r="B1858" s="188">
        <v>6110</v>
      </c>
      <c r="C1858" s="228" t="s">
        <v>2398</v>
      </c>
      <c r="D1858" s="188" t="s">
        <v>2298</v>
      </c>
      <c r="E1858" s="179">
        <v>44122029</v>
      </c>
      <c r="F1858" s="595">
        <v>10000</v>
      </c>
      <c r="G1858" s="188" t="s">
        <v>2335</v>
      </c>
      <c r="H1858" s="650">
        <v>45102</v>
      </c>
      <c r="I1858" s="211">
        <v>350</v>
      </c>
    </row>
    <row r="1859" spans="1:9" ht="44.25" hidden="1" customHeight="1" x14ac:dyDescent="0.2">
      <c r="A1859" s="3">
        <v>1862</v>
      </c>
      <c r="B1859" s="188">
        <v>6110</v>
      </c>
      <c r="C1859" s="228" t="s">
        <v>2399</v>
      </c>
      <c r="D1859" s="188" t="s">
        <v>2298</v>
      </c>
      <c r="E1859" s="179">
        <v>44121802</v>
      </c>
      <c r="F1859" s="595">
        <v>15000</v>
      </c>
      <c r="G1859" s="188" t="s">
        <v>2335</v>
      </c>
      <c r="H1859" s="650">
        <v>45103</v>
      </c>
      <c r="I1859" s="211">
        <v>350</v>
      </c>
    </row>
    <row r="1860" spans="1:9" ht="44.25" hidden="1" customHeight="1" x14ac:dyDescent="0.2">
      <c r="A1860" s="3">
        <v>1863</v>
      </c>
      <c r="B1860" s="188">
        <v>6110</v>
      </c>
      <c r="C1860" s="230" t="s">
        <v>2409</v>
      </c>
      <c r="D1860" s="188" t="s">
        <v>2298</v>
      </c>
      <c r="E1860" s="179">
        <v>31201503</v>
      </c>
      <c r="F1860" s="595">
        <v>10000</v>
      </c>
      <c r="G1860" s="188" t="s">
        <v>2335</v>
      </c>
      <c r="H1860" s="650">
        <v>45104</v>
      </c>
      <c r="I1860" s="211">
        <v>350</v>
      </c>
    </row>
    <row r="1861" spans="1:9" ht="44.25" hidden="1" customHeight="1" x14ac:dyDescent="0.2">
      <c r="A1861" s="3">
        <v>1864</v>
      </c>
      <c r="B1861" s="188">
        <v>6110</v>
      </c>
      <c r="C1861" s="230" t="s">
        <v>2755</v>
      </c>
      <c r="D1861" s="188" t="s">
        <v>2298</v>
      </c>
      <c r="E1861" s="179">
        <v>31163211</v>
      </c>
      <c r="F1861" s="595">
        <v>2000</v>
      </c>
      <c r="G1861" s="188" t="s">
        <v>2335</v>
      </c>
      <c r="H1861" s="650">
        <v>45105</v>
      </c>
      <c r="I1861" s="211">
        <v>350</v>
      </c>
    </row>
    <row r="1862" spans="1:9" ht="44.25" hidden="1" customHeight="1" x14ac:dyDescent="0.2">
      <c r="A1862" s="3">
        <v>1865</v>
      </c>
      <c r="B1862" s="188">
        <v>6120</v>
      </c>
      <c r="C1862" s="228" t="s">
        <v>2757</v>
      </c>
      <c r="D1862" s="188" t="s">
        <v>2298</v>
      </c>
      <c r="E1862" s="188">
        <v>20122004</v>
      </c>
      <c r="F1862" s="723">
        <v>150000</v>
      </c>
      <c r="G1862" s="188" t="s">
        <v>2348</v>
      </c>
      <c r="H1862" s="650">
        <v>45108</v>
      </c>
      <c r="I1862" s="211">
        <v>304</v>
      </c>
    </row>
    <row r="1863" spans="1:9" ht="44.25" hidden="1" customHeight="1" x14ac:dyDescent="0.2">
      <c r="A1863" s="3">
        <v>1866</v>
      </c>
      <c r="B1863" s="188">
        <v>6120</v>
      </c>
      <c r="C1863" s="228" t="s">
        <v>2758</v>
      </c>
      <c r="D1863" s="188" t="s">
        <v>2298</v>
      </c>
      <c r="E1863" s="188">
        <v>39121409</v>
      </c>
      <c r="F1863" s="723">
        <v>75000</v>
      </c>
      <c r="G1863" s="188" t="s">
        <v>2348</v>
      </c>
      <c r="H1863" s="650">
        <v>44986</v>
      </c>
      <c r="I1863" s="211">
        <v>304</v>
      </c>
    </row>
    <row r="1864" spans="1:9" ht="44.25" hidden="1" customHeight="1" x14ac:dyDescent="0.2">
      <c r="A1864" s="3">
        <v>1867</v>
      </c>
      <c r="B1864" s="188">
        <v>6120</v>
      </c>
      <c r="C1864" s="228" t="s">
        <v>140</v>
      </c>
      <c r="D1864" s="188" t="s">
        <v>2298</v>
      </c>
      <c r="E1864" s="188">
        <v>46171501</v>
      </c>
      <c r="F1864" s="723">
        <v>250000</v>
      </c>
      <c r="G1864" s="188" t="s">
        <v>2342</v>
      </c>
      <c r="H1864" s="650">
        <v>45017</v>
      </c>
      <c r="I1864" s="211">
        <v>314</v>
      </c>
    </row>
    <row r="1865" spans="1:9" ht="44.25" hidden="1" customHeight="1" x14ac:dyDescent="0.2">
      <c r="A1865" s="3">
        <v>1868</v>
      </c>
      <c r="B1865" s="188">
        <v>6120</v>
      </c>
      <c r="C1865" s="228" t="s">
        <v>2759</v>
      </c>
      <c r="D1865" s="188" t="s">
        <v>2298</v>
      </c>
      <c r="E1865" s="188">
        <v>46171503</v>
      </c>
      <c r="F1865" s="723">
        <v>250000</v>
      </c>
      <c r="G1865" s="188" t="s">
        <v>2342</v>
      </c>
      <c r="H1865" s="650">
        <v>45107</v>
      </c>
      <c r="I1865" s="211">
        <v>314</v>
      </c>
    </row>
    <row r="1866" spans="1:9" ht="44.25" hidden="1" customHeight="1" x14ac:dyDescent="0.2">
      <c r="A1866" s="3">
        <v>1869</v>
      </c>
      <c r="B1866" s="188">
        <v>6120</v>
      </c>
      <c r="C1866" s="228" t="s">
        <v>2760</v>
      </c>
      <c r="D1866" s="188" t="s">
        <v>2298</v>
      </c>
      <c r="E1866" s="188">
        <v>30102206</v>
      </c>
      <c r="F1866" s="723">
        <v>2500000</v>
      </c>
      <c r="G1866" s="188" t="s">
        <v>2342</v>
      </c>
      <c r="H1866" s="650">
        <v>45017</v>
      </c>
      <c r="I1866" s="211">
        <v>314</v>
      </c>
    </row>
    <row r="1867" spans="1:9" ht="44.25" hidden="1" customHeight="1" x14ac:dyDescent="0.2">
      <c r="A1867" s="3">
        <v>1870</v>
      </c>
      <c r="B1867" s="188">
        <v>6120</v>
      </c>
      <c r="C1867" s="228" t="s">
        <v>2723</v>
      </c>
      <c r="D1867" s="188" t="s">
        <v>2298</v>
      </c>
      <c r="E1867" s="188" t="s">
        <v>2687</v>
      </c>
      <c r="F1867" s="723">
        <v>15000</v>
      </c>
      <c r="G1867" s="188" t="s">
        <v>2299</v>
      </c>
      <c r="H1867" s="650">
        <v>45107</v>
      </c>
      <c r="I1867" s="211">
        <v>364</v>
      </c>
    </row>
    <row r="1868" spans="1:9" ht="44.25" hidden="1" customHeight="1" x14ac:dyDescent="0.2">
      <c r="A1868" s="3">
        <v>1871</v>
      </c>
      <c r="B1868" s="188">
        <v>6120</v>
      </c>
      <c r="C1868" s="228" t="s">
        <v>2724</v>
      </c>
      <c r="D1868" s="188" t="s">
        <v>2298</v>
      </c>
      <c r="E1868" s="188" t="s">
        <v>2725</v>
      </c>
      <c r="F1868" s="723">
        <v>15000</v>
      </c>
      <c r="G1868" s="188" t="s">
        <v>2299</v>
      </c>
      <c r="H1868" s="650">
        <v>45107</v>
      </c>
      <c r="I1868" s="211">
        <v>364</v>
      </c>
    </row>
    <row r="1869" spans="1:9" ht="44.25" hidden="1" customHeight="1" x14ac:dyDescent="0.2">
      <c r="A1869" s="3">
        <v>1872</v>
      </c>
      <c r="B1869" s="188">
        <v>6120</v>
      </c>
      <c r="C1869" s="228" t="s">
        <v>2761</v>
      </c>
      <c r="D1869" s="188" t="s">
        <v>2298</v>
      </c>
      <c r="E1869" s="188" t="s">
        <v>2725</v>
      </c>
      <c r="F1869" s="723">
        <v>5000</v>
      </c>
      <c r="G1869" s="188" t="s">
        <v>2299</v>
      </c>
      <c r="H1869" s="650">
        <v>44958</v>
      </c>
      <c r="I1869" s="211">
        <v>364</v>
      </c>
    </row>
    <row r="1870" spans="1:9" ht="44.25" hidden="1" customHeight="1" x14ac:dyDescent="0.2">
      <c r="A1870" s="3">
        <v>1873</v>
      </c>
      <c r="B1870" s="188">
        <v>6120</v>
      </c>
      <c r="C1870" s="228" t="s">
        <v>2762</v>
      </c>
      <c r="D1870" s="188" t="s">
        <v>2298</v>
      </c>
      <c r="E1870" s="188">
        <v>26111710</v>
      </c>
      <c r="F1870" s="723">
        <v>150000</v>
      </c>
      <c r="G1870" s="188" t="s">
        <v>2299</v>
      </c>
      <c r="H1870" s="650">
        <v>45047</v>
      </c>
      <c r="I1870" s="211">
        <v>364</v>
      </c>
    </row>
    <row r="1871" spans="1:9" ht="44.25" hidden="1" customHeight="1" x14ac:dyDescent="0.2">
      <c r="A1871" s="3">
        <v>1874</v>
      </c>
      <c r="B1871" s="188">
        <v>6120</v>
      </c>
      <c r="C1871" s="228" t="s">
        <v>2763</v>
      </c>
      <c r="D1871" s="188" t="s">
        <v>2298</v>
      </c>
      <c r="E1871" s="188">
        <v>31201632</v>
      </c>
      <c r="F1871" s="723">
        <v>15000</v>
      </c>
      <c r="G1871" s="188" t="s">
        <v>2299</v>
      </c>
      <c r="H1871" s="650">
        <v>45047</v>
      </c>
      <c r="I1871" s="211">
        <v>364</v>
      </c>
    </row>
    <row r="1872" spans="1:9" ht="44.25" hidden="1" customHeight="1" x14ac:dyDescent="0.2">
      <c r="A1872" s="3">
        <v>1875</v>
      </c>
      <c r="B1872" s="188">
        <v>6120</v>
      </c>
      <c r="C1872" s="94" t="s">
        <v>2764</v>
      </c>
      <c r="D1872" s="93" t="s">
        <v>2298</v>
      </c>
      <c r="E1872" s="93">
        <v>53102503</v>
      </c>
      <c r="F1872" s="724">
        <v>75000</v>
      </c>
      <c r="G1872" s="188" t="s">
        <v>2299</v>
      </c>
      <c r="H1872" s="650">
        <v>44986</v>
      </c>
      <c r="I1872" s="131">
        <v>365</v>
      </c>
    </row>
    <row r="1873" spans="1:9" ht="44.25" hidden="1" customHeight="1" x14ac:dyDescent="0.2">
      <c r="A1873" s="3">
        <v>1876</v>
      </c>
      <c r="B1873" s="188">
        <v>6120</v>
      </c>
      <c r="C1873" s="228" t="s">
        <v>37</v>
      </c>
      <c r="D1873" s="188" t="s">
        <v>2298</v>
      </c>
      <c r="E1873" s="188" t="s">
        <v>2302</v>
      </c>
      <c r="F1873" s="723">
        <v>100000</v>
      </c>
      <c r="G1873" s="188" t="s">
        <v>2303</v>
      </c>
      <c r="H1873" s="650">
        <v>45078</v>
      </c>
      <c r="I1873" s="211">
        <v>374</v>
      </c>
    </row>
    <row r="1874" spans="1:9" ht="44.25" hidden="1" customHeight="1" x14ac:dyDescent="0.2">
      <c r="A1874" s="3">
        <v>1877</v>
      </c>
      <c r="B1874" s="188">
        <v>6120</v>
      </c>
      <c r="C1874" s="228" t="s">
        <v>42</v>
      </c>
      <c r="D1874" s="188" t="s">
        <v>2298</v>
      </c>
      <c r="E1874" s="188" t="s">
        <v>2304</v>
      </c>
      <c r="F1874" s="723">
        <v>40000</v>
      </c>
      <c r="G1874" s="188" t="s">
        <v>2303</v>
      </c>
      <c r="H1874" s="650">
        <v>45078</v>
      </c>
      <c r="I1874" s="211">
        <v>374</v>
      </c>
    </row>
    <row r="1875" spans="1:9" ht="44.25" hidden="1" customHeight="1" x14ac:dyDescent="0.2">
      <c r="A1875" s="3">
        <v>1878</v>
      </c>
      <c r="B1875" s="188">
        <v>6110</v>
      </c>
      <c r="C1875" s="228" t="s">
        <v>2736</v>
      </c>
      <c r="D1875" s="188" t="s">
        <v>2298</v>
      </c>
      <c r="E1875" s="188">
        <v>44103103</v>
      </c>
      <c r="F1875" s="723">
        <v>400000</v>
      </c>
      <c r="G1875" s="188" t="s">
        <v>2335</v>
      </c>
      <c r="H1875" s="650">
        <v>44986</v>
      </c>
      <c r="I1875" s="211">
        <v>352</v>
      </c>
    </row>
    <row r="1876" spans="1:9" ht="44.25" hidden="1" customHeight="1" x14ac:dyDescent="0.2">
      <c r="A1876" s="3">
        <v>1879</v>
      </c>
      <c r="B1876" s="188">
        <v>6120</v>
      </c>
      <c r="C1876" s="228" t="s">
        <v>2730</v>
      </c>
      <c r="D1876" s="188" t="s">
        <v>2298</v>
      </c>
      <c r="E1876" s="188">
        <v>43211802</v>
      </c>
      <c r="F1876" s="723">
        <v>15000</v>
      </c>
      <c r="G1876" s="188" t="s">
        <v>2335</v>
      </c>
      <c r="H1876" s="650">
        <v>45078</v>
      </c>
      <c r="I1876" s="211">
        <v>351</v>
      </c>
    </row>
    <row r="1877" spans="1:9" ht="44.25" hidden="1" customHeight="1" x14ac:dyDescent="0.2">
      <c r="A1877" s="3">
        <v>1880</v>
      </c>
      <c r="B1877" s="188">
        <v>6120</v>
      </c>
      <c r="C1877" s="228" t="s">
        <v>2732</v>
      </c>
      <c r="D1877" s="93" t="s">
        <v>2298</v>
      </c>
      <c r="E1877" s="188" t="s">
        <v>2411</v>
      </c>
      <c r="F1877" s="723">
        <v>20000</v>
      </c>
      <c r="G1877" s="188" t="s">
        <v>2412</v>
      </c>
      <c r="H1877" s="650">
        <v>45078</v>
      </c>
      <c r="I1877" s="211">
        <v>354</v>
      </c>
    </row>
    <row r="1878" spans="1:9" ht="44.25" hidden="1" customHeight="1" x14ac:dyDescent="0.2">
      <c r="A1878" s="3">
        <v>1881</v>
      </c>
      <c r="B1878" s="188">
        <v>6120</v>
      </c>
      <c r="C1878" s="228" t="s">
        <v>2733</v>
      </c>
      <c r="D1878" s="188" t="s">
        <v>2298</v>
      </c>
      <c r="E1878" s="188" t="s">
        <v>2734</v>
      </c>
      <c r="F1878" s="723">
        <v>15000</v>
      </c>
      <c r="G1878" s="188" t="s">
        <v>2412</v>
      </c>
      <c r="H1878" s="650">
        <v>45078</v>
      </c>
      <c r="I1878" s="211">
        <v>354</v>
      </c>
    </row>
    <row r="1879" spans="1:9" ht="44.25" hidden="1" customHeight="1" x14ac:dyDescent="0.2">
      <c r="A1879" s="3">
        <v>1882</v>
      </c>
      <c r="B1879" s="188">
        <v>6120</v>
      </c>
      <c r="C1879" s="228" t="s">
        <v>2765</v>
      </c>
      <c r="D1879" s="188" t="s">
        <v>2298</v>
      </c>
      <c r="E1879" s="188" t="s">
        <v>2766</v>
      </c>
      <c r="F1879" s="723">
        <v>3000000</v>
      </c>
      <c r="G1879" s="188" t="s">
        <v>2767</v>
      </c>
      <c r="H1879" s="650">
        <v>45078</v>
      </c>
      <c r="I1879" s="211">
        <v>192</v>
      </c>
    </row>
    <row r="1880" spans="1:9" ht="44.25" hidden="1" customHeight="1" x14ac:dyDescent="0.2">
      <c r="A1880" s="3">
        <v>1883</v>
      </c>
      <c r="B1880" s="188">
        <v>6120</v>
      </c>
      <c r="C1880" s="228" t="s">
        <v>2769</v>
      </c>
      <c r="D1880" s="188" t="s">
        <v>2298</v>
      </c>
      <c r="E1880" s="188">
        <v>55121607</v>
      </c>
      <c r="F1880" s="723">
        <v>600000</v>
      </c>
      <c r="G1880" s="188" t="s">
        <v>1708</v>
      </c>
      <c r="H1880" s="650">
        <v>45017</v>
      </c>
      <c r="I1880" s="211">
        <v>147</v>
      </c>
    </row>
    <row r="1881" spans="1:9" ht="44.25" hidden="1" customHeight="1" x14ac:dyDescent="0.2">
      <c r="A1881" s="3">
        <v>1884</v>
      </c>
      <c r="B1881" s="188">
        <v>6120</v>
      </c>
      <c r="C1881" s="228" t="s">
        <v>2771</v>
      </c>
      <c r="D1881" s="188" t="s">
        <v>2772</v>
      </c>
      <c r="E1881" s="188">
        <v>41113601</v>
      </c>
      <c r="F1881" s="723">
        <v>2500000</v>
      </c>
      <c r="G1881" s="188" t="s">
        <v>2773</v>
      </c>
      <c r="H1881" s="650">
        <v>44986</v>
      </c>
      <c r="I1881" s="211">
        <v>413</v>
      </c>
    </row>
    <row r="1882" spans="1:9" ht="44.25" hidden="1" customHeight="1" x14ac:dyDescent="0.2">
      <c r="A1882" s="3">
        <v>1885</v>
      </c>
      <c r="B1882" s="188">
        <v>6120</v>
      </c>
      <c r="C1882" s="228" t="s">
        <v>2774</v>
      </c>
      <c r="D1882" s="188" t="s">
        <v>2772</v>
      </c>
      <c r="E1882" s="188">
        <v>27112746</v>
      </c>
      <c r="F1882" s="723">
        <v>950000</v>
      </c>
      <c r="G1882" s="188" t="s">
        <v>2775</v>
      </c>
      <c r="H1882" s="650">
        <v>44986</v>
      </c>
      <c r="I1882" s="211">
        <v>413</v>
      </c>
    </row>
    <row r="1883" spans="1:9" ht="44.25" hidden="1" customHeight="1" x14ac:dyDescent="0.2">
      <c r="A1883" s="3">
        <v>1886</v>
      </c>
      <c r="B1883" s="188">
        <v>6120</v>
      </c>
      <c r="C1883" s="228" t="s">
        <v>1931</v>
      </c>
      <c r="D1883" s="188" t="s">
        <v>2298</v>
      </c>
      <c r="E1883" s="188">
        <v>44121615</v>
      </c>
      <c r="F1883" s="588">
        <v>15000</v>
      </c>
      <c r="G1883" s="188" t="s">
        <v>2335</v>
      </c>
      <c r="H1883" s="650">
        <v>45078</v>
      </c>
      <c r="I1883" s="211">
        <v>350</v>
      </c>
    </row>
    <row r="1884" spans="1:9" ht="44.25" hidden="1" customHeight="1" x14ac:dyDescent="0.2">
      <c r="A1884" s="3">
        <v>1887</v>
      </c>
      <c r="B1884" s="188">
        <v>6120</v>
      </c>
      <c r="C1884" s="228" t="s">
        <v>2364</v>
      </c>
      <c r="D1884" s="188" t="s">
        <v>2298</v>
      </c>
      <c r="E1884" s="179">
        <v>14111530</v>
      </c>
      <c r="F1884" s="588">
        <v>20000</v>
      </c>
      <c r="G1884" s="188" t="s">
        <v>2335</v>
      </c>
      <c r="H1884" s="650">
        <v>45078</v>
      </c>
      <c r="I1884" s="211">
        <v>350</v>
      </c>
    </row>
    <row r="1885" spans="1:9" ht="44.25" hidden="1" customHeight="1" x14ac:dyDescent="0.2">
      <c r="A1885" s="3">
        <v>1888</v>
      </c>
      <c r="B1885" s="188">
        <v>6120</v>
      </c>
      <c r="C1885" s="228" t="s">
        <v>2366</v>
      </c>
      <c r="D1885" s="188" t="s">
        <v>2298</v>
      </c>
      <c r="E1885" s="179">
        <v>44121701</v>
      </c>
      <c r="F1885" s="588">
        <v>15000</v>
      </c>
      <c r="G1885" s="188" t="s">
        <v>2335</v>
      </c>
      <c r="H1885" s="650">
        <v>45078</v>
      </c>
      <c r="I1885" s="211">
        <v>350</v>
      </c>
    </row>
    <row r="1886" spans="1:9" ht="44.25" hidden="1" customHeight="1" x14ac:dyDescent="0.2">
      <c r="A1886" s="3">
        <v>1889</v>
      </c>
      <c r="B1886" s="188">
        <v>6120</v>
      </c>
      <c r="C1886" s="228" t="s">
        <v>2367</v>
      </c>
      <c r="D1886" s="188" t="s">
        <v>2298</v>
      </c>
      <c r="E1886" s="179">
        <v>44121701</v>
      </c>
      <c r="F1886" s="588">
        <v>15000</v>
      </c>
      <c r="G1886" s="188" t="s">
        <v>2335</v>
      </c>
      <c r="H1886" s="650">
        <v>45078</v>
      </c>
      <c r="I1886" s="211">
        <v>350</v>
      </c>
    </row>
    <row r="1887" spans="1:9" ht="44.25" hidden="1" customHeight="1" x14ac:dyDescent="0.2">
      <c r="A1887" s="3">
        <v>1890</v>
      </c>
      <c r="B1887" s="188">
        <v>6120</v>
      </c>
      <c r="C1887" s="228" t="s">
        <v>2368</v>
      </c>
      <c r="D1887" s="188" t="s">
        <v>2298</v>
      </c>
      <c r="E1887" s="179">
        <v>44121701</v>
      </c>
      <c r="F1887" s="588">
        <v>15000</v>
      </c>
      <c r="G1887" s="188" t="s">
        <v>2335</v>
      </c>
      <c r="H1887" s="650">
        <v>45078</v>
      </c>
      <c r="I1887" s="211">
        <v>350</v>
      </c>
    </row>
    <row r="1888" spans="1:9" ht="44.25" hidden="1" customHeight="1" x14ac:dyDescent="0.2">
      <c r="A1888" s="3">
        <v>1891</v>
      </c>
      <c r="B1888" s="188">
        <v>6120</v>
      </c>
      <c r="C1888" s="228" t="s">
        <v>2752</v>
      </c>
      <c r="D1888" s="188" t="s">
        <v>2298</v>
      </c>
      <c r="E1888" s="179">
        <v>14111530</v>
      </c>
      <c r="F1888" s="588">
        <v>20000</v>
      </c>
      <c r="G1888" s="188" t="s">
        <v>2335</v>
      </c>
      <c r="H1888" s="650">
        <v>45078</v>
      </c>
      <c r="I1888" s="211">
        <v>350</v>
      </c>
    </row>
    <row r="1889" spans="1:9" ht="44.25" hidden="1" customHeight="1" x14ac:dyDescent="0.2">
      <c r="A1889" s="3">
        <v>1892</v>
      </c>
      <c r="B1889" s="188">
        <v>6120</v>
      </c>
      <c r="C1889" s="228" t="s">
        <v>2372</v>
      </c>
      <c r="D1889" s="188" t="s">
        <v>2298</v>
      </c>
      <c r="E1889" s="179">
        <v>44122107</v>
      </c>
      <c r="F1889" s="588">
        <v>10000</v>
      </c>
      <c r="G1889" s="188" t="s">
        <v>2335</v>
      </c>
      <c r="H1889" s="650">
        <v>45078</v>
      </c>
      <c r="I1889" s="211">
        <v>350</v>
      </c>
    </row>
    <row r="1890" spans="1:9" ht="44.25" hidden="1" customHeight="1" x14ac:dyDescent="0.2">
      <c r="A1890" s="3">
        <v>1893</v>
      </c>
      <c r="B1890" s="188">
        <v>6120</v>
      </c>
      <c r="C1890" s="230" t="s">
        <v>2375</v>
      </c>
      <c r="D1890" s="188" t="s">
        <v>2298</v>
      </c>
      <c r="E1890" s="179">
        <v>44121618</v>
      </c>
      <c r="F1890" s="588">
        <v>5000</v>
      </c>
      <c r="G1890" s="188" t="s">
        <v>2335</v>
      </c>
      <c r="H1890" s="650">
        <v>45078</v>
      </c>
      <c r="I1890" s="211">
        <v>350</v>
      </c>
    </row>
    <row r="1891" spans="1:9" ht="44.25" hidden="1" customHeight="1" x14ac:dyDescent="0.2">
      <c r="A1891" s="3">
        <v>1894</v>
      </c>
      <c r="B1891" s="188">
        <v>6120</v>
      </c>
      <c r="C1891" s="230" t="s">
        <v>2377</v>
      </c>
      <c r="D1891" s="188" t="s">
        <v>2298</v>
      </c>
      <c r="E1891" s="179">
        <v>44121716</v>
      </c>
      <c r="F1891" s="588">
        <v>20000</v>
      </c>
      <c r="G1891" s="188" t="s">
        <v>2335</v>
      </c>
      <c r="H1891" s="650">
        <v>45078</v>
      </c>
      <c r="I1891" s="211">
        <v>350</v>
      </c>
    </row>
    <row r="1892" spans="1:9" ht="44.25" hidden="1" customHeight="1" x14ac:dyDescent="0.2">
      <c r="A1892" s="3">
        <v>1895</v>
      </c>
      <c r="B1892" s="188">
        <v>6120</v>
      </c>
      <c r="C1892" s="228" t="s">
        <v>2379</v>
      </c>
      <c r="D1892" s="188" t="s">
        <v>2298</v>
      </c>
      <c r="E1892" s="179">
        <v>44121716</v>
      </c>
      <c r="F1892" s="588">
        <v>20000</v>
      </c>
      <c r="G1892" s="188" t="s">
        <v>2335</v>
      </c>
      <c r="H1892" s="650">
        <v>45078</v>
      </c>
      <c r="I1892" s="211">
        <v>350</v>
      </c>
    </row>
    <row r="1893" spans="1:9" ht="44.25" hidden="1" customHeight="1" x14ac:dyDescent="0.2">
      <c r="A1893" s="3">
        <v>1896</v>
      </c>
      <c r="B1893" s="188">
        <v>6120</v>
      </c>
      <c r="C1893" s="228" t="s">
        <v>2381</v>
      </c>
      <c r="D1893" s="188" t="s">
        <v>2298</v>
      </c>
      <c r="E1893" s="179">
        <v>44121716</v>
      </c>
      <c r="F1893" s="588">
        <v>20000</v>
      </c>
      <c r="G1893" s="188" t="s">
        <v>2335</v>
      </c>
      <c r="H1893" s="650">
        <v>45078</v>
      </c>
      <c r="I1893" s="211">
        <v>350</v>
      </c>
    </row>
    <row r="1894" spans="1:9" ht="44.25" hidden="1" customHeight="1" x14ac:dyDescent="0.2">
      <c r="A1894" s="3">
        <v>1897</v>
      </c>
      <c r="B1894" s="188">
        <v>6120</v>
      </c>
      <c r="C1894" s="228" t="s">
        <v>2383</v>
      </c>
      <c r="D1894" s="188" t="s">
        <v>2298</v>
      </c>
      <c r="E1894" s="179">
        <v>44121708</v>
      </c>
      <c r="F1894" s="588">
        <v>20000</v>
      </c>
      <c r="G1894" s="188" t="s">
        <v>2335</v>
      </c>
      <c r="H1894" s="650">
        <v>45078</v>
      </c>
      <c r="I1894" s="211">
        <v>350</v>
      </c>
    </row>
    <row r="1895" spans="1:9" ht="44.25" hidden="1" customHeight="1" x14ac:dyDescent="0.2">
      <c r="A1895" s="3">
        <v>1898</v>
      </c>
      <c r="B1895" s="188">
        <v>6120</v>
      </c>
      <c r="C1895" s="228" t="s">
        <v>2384</v>
      </c>
      <c r="D1895" s="188" t="s">
        <v>2298</v>
      </c>
      <c r="E1895" s="179">
        <v>44121708</v>
      </c>
      <c r="F1895" s="588">
        <v>20000</v>
      </c>
      <c r="G1895" s="188" t="s">
        <v>2335</v>
      </c>
      <c r="H1895" s="650">
        <v>45078</v>
      </c>
      <c r="I1895" s="211">
        <v>350</v>
      </c>
    </row>
    <row r="1896" spans="1:9" ht="44.25" hidden="1" customHeight="1" x14ac:dyDescent="0.2">
      <c r="A1896" s="3">
        <v>1899</v>
      </c>
      <c r="B1896" s="188">
        <v>6120</v>
      </c>
      <c r="C1896" s="228" t="s">
        <v>2385</v>
      </c>
      <c r="D1896" s="188" t="s">
        <v>2298</v>
      </c>
      <c r="E1896" s="179">
        <v>44121708</v>
      </c>
      <c r="F1896" s="588">
        <v>20000</v>
      </c>
      <c r="G1896" s="188" t="s">
        <v>2335</v>
      </c>
      <c r="H1896" s="650">
        <v>45078</v>
      </c>
      <c r="I1896" s="211">
        <v>350</v>
      </c>
    </row>
    <row r="1897" spans="1:9" ht="44.25" hidden="1" customHeight="1" x14ac:dyDescent="0.2">
      <c r="A1897" s="3">
        <v>1900</v>
      </c>
      <c r="B1897" s="188">
        <v>6120</v>
      </c>
      <c r="C1897" s="230" t="s">
        <v>2386</v>
      </c>
      <c r="D1897" s="188" t="s">
        <v>2298</v>
      </c>
      <c r="E1897" s="179">
        <v>44121708</v>
      </c>
      <c r="F1897" s="588">
        <v>20000</v>
      </c>
      <c r="G1897" s="188" t="s">
        <v>2335</v>
      </c>
      <c r="H1897" s="650">
        <v>45078</v>
      </c>
      <c r="I1897" s="211">
        <v>350</v>
      </c>
    </row>
    <row r="1898" spans="1:9" ht="44.25" hidden="1" customHeight="1" x14ac:dyDescent="0.2">
      <c r="A1898" s="3">
        <v>1901</v>
      </c>
      <c r="B1898" s="188">
        <v>6120</v>
      </c>
      <c r="C1898" s="228" t="s">
        <v>2388</v>
      </c>
      <c r="D1898" s="188" t="s">
        <v>2298</v>
      </c>
      <c r="E1898" s="179">
        <v>44121708</v>
      </c>
      <c r="F1898" s="588">
        <v>20000</v>
      </c>
      <c r="G1898" s="188" t="s">
        <v>2335</v>
      </c>
      <c r="H1898" s="650">
        <v>45078</v>
      </c>
      <c r="I1898" s="211">
        <v>350</v>
      </c>
    </row>
    <row r="1899" spans="1:9" ht="44.25" hidden="1" customHeight="1" x14ac:dyDescent="0.2">
      <c r="A1899" s="3">
        <v>1902</v>
      </c>
      <c r="B1899" s="188">
        <v>6120</v>
      </c>
      <c r="C1899" s="228" t="s">
        <v>2753</v>
      </c>
      <c r="D1899" s="188" t="s">
        <v>2298</v>
      </c>
      <c r="E1899" s="179">
        <v>44122026</v>
      </c>
      <c r="F1899" s="595">
        <v>10000</v>
      </c>
      <c r="G1899" s="188" t="s">
        <v>2335</v>
      </c>
      <c r="H1899" s="650">
        <v>45078</v>
      </c>
      <c r="I1899" s="211">
        <v>350</v>
      </c>
    </row>
    <row r="1900" spans="1:9" ht="44.25" hidden="1" customHeight="1" x14ac:dyDescent="0.2">
      <c r="A1900" s="3">
        <v>1903</v>
      </c>
      <c r="B1900" s="188">
        <v>6120</v>
      </c>
      <c r="C1900" s="230" t="s">
        <v>2391</v>
      </c>
      <c r="D1900" s="188" t="s">
        <v>2298</v>
      </c>
      <c r="E1900" s="179">
        <v>44121702</v>
      </c>
      <c r="F1900" s="595">
        <v>12000</v>
      </c>
      <c r="G1900" s="188" t="s">
        <v>2335</v>
      </c>
      <c r="H1900" s="650">
        <v>45078</v>
      </c>
      <c r="I1900" s="211">
        <v>350</v>
      </c>
    </row>
    <row r="1901" spans="1:9" ht="44.25" hidden="1" customHeight="1" x14ac:dyDescent="0.2">
      <c r="A1901" s="3">
        <v>1904</v>
      </c>
      <c r="B1901" s="188">
        <v>6120</v>
      </c>
      <c r="C1901" s="230" t="s">
        <v>2392</v>
      </c>
      <c r="D1901" s="188" t="s">
        <v>2298</v>
      </c>
      <c r="E1901" s="179">
        <v>44111912</v>
      </c>
      <c r="F1901" s="595">
        <v>12000</v>
      </c>
      <c r="G1901" s="188" t="s">
        <v>2335</v>
      </c>
      <c r="H1901" s="650">
        <v>45078</v>
      </c>
      <c r="I1901" s="211">
        <v>350</v>
      </c>
    </row>
    <row r="1902" spans="1:9" ht="44.25" hidden="1" customHeight="1" x14ac:dyDescent="0.2">
      <c r="A1902" s="3">
        <v>1905</v>
      </c>
      <c r="B1902" s="188">
        <v>6120</v>
      </c>
      <c r="C1902" s="230" t="s">
        <v>2754</v>
      </c>
      <c r="D1902" s="188" t="s">
        <v>2298</v>
      </c>
      <c r="E1902" s="179">
        <v>31201512</v>
      </c>
      <c r="F1902" s="595">
        <v>10000</v>
      </c>
      <c r="G1902" s="188" t="s">
        <v>2335</v>
      </c>
      <c r="H1902" s="650">
        <v>45078</v>
      </c>
      <c r="I1902" s="211">
        <v>350</v>
      </c>
    </row>
    <row r="1903" spans="1:9" ht="44.25" hidden="1" customHeight="1" x14ac:dyDescent="0.2">
      <c r="A1903" s="3">
        <v>1906</v>
      </c>
      <c r="B1903" s="188">
        <v>6120</v>
      </c>
      <c r="C1903" s="230" t="s">
        <v>2394</v>
      </c>
      <c r="D1903" s="188" t="s">
        <v>2298</v>
      </c>
      <c r="E1903" s="179">
        <v>46111502</v>
      </c>
      <c r="F1903" s="595">
        <v>5000</v>
      </c>
      <c r="G1903" s="188" t="s">
        <v>2335</v>
      </c>
      <c r="H1903" s="650">
        <v>45078</v>
      </c>
      <c r="I1903" s="211">
        <v>350</v>
      </c>
    </row>
    <row r="1904" spans="1:9" ht="44.25" hidden="1" customHeight="1" x14ac:dyDescent="0.2">
      <c r="A1904" s="3">
        <v>1907</v>
      </c>
      <c r="B1904" s="188">
        <v>6120</v>
      </c>
      <c r="C1904" s="230" t="s">
        <v>2395</v>
      </c>
      <c r="D1904" s="188" t="s">
        <v>2298</v>
      </c>
      <c r="E1904" s="179">
        <v>46111502</v>
      </c>
      <c r="F1904" s="595">
        <v>5000</v>
      </c>
      <c r="G1904" s="188" t="s">
        <v>2335</v>
      </c>
      <c r="H1904" s="650">
        <v>45078</v>
      </c>
      <c r="I1904" s="211">
        <v>350</v>
      </c>
    </row>
    <row r="1905" spans="1:9" ht="44.25" hidden="1" customHeight="1" x14ac:dyDescent="0.2">
      <c r="A1905" s="3">
        <v>1908</v>
      </c>
      <c r="B1905" s="188">
        <v>6120</v>
      </c>
      <c r="C1905" s="230" t="s">
        <v>2396</v>
      </c>
      <c r="D1905" s="188" t="s">
        <v>2298</v>
      </c>
      <c r="E1905" s="179">
        <v>44122011</v>
      </c>
      <c r="F1905" s="595">
        <v>2000</v>
      </c>
      <c r="G1905" s="188" t="s">
        <v>2335</v>
      </c>
      <c r="H1905" s="650">
        <v>45078</v>
      </c>
      <c r="I1905" s="211">
        <v>350</v>
      </c>
    </row>
    <row r="1906" spans="1:9" ht="44.25" hidden="1" customHeight="1" x14ac:dyDescent="0.2">
      <c r="A1906" s="3">
        <v>1909</v>
      </c>
      <c r="B1906" s="188">
        <v>6120</v>
      </c>
      <c r="C1906" s="228" t="s">
        <v>2398</v>
      </c>
      <c r="D1906" s="188" t="s">
        <v>2298</v>
      </c>
      <c r="E1906" s="179">
        <v>44122029</v>
      </c>
      <c r="F1906" s="595">
        <v>10000</v>
      </c>
      <c r="G1906" s="188" t="s">
        <v>2335</v>
      </c>
      <c r="H1906" s="650">
        <v>45078</v>
      </c>
      <c r="I1906" s="211">
        <v>350</v>
      </c>
    </row>
    <row r="1907" spans="1:9" ht="44.25" hidden="1" customHeight="1" x14ac:dyDescent="0.2">
      <c r="A1907" s="3">
        <v>1910</v>
      </c>
      <c r="B1907" s="188">
        <v>6120</v>
      </c>
      <c r="C1907" s="228" t="s">
        <v>2399</v>
      </c>
      <c r="D1907" s="188" t="s">
        <v>2298</v>
      </c>
      <c r="E1907" s="179">
        <v>44121802</v>
      </c>
      <c r="F1907" s="595">
        <v>15000</v>
      </c>
      <c r="G1907" s="188" t="s">
        <v>2335</v>
      </c>
      <c r="H1907" s="650">
        <v>45078</v>
      </c>
      <c r="I1907" s="211">
        <v>350</v>
      </c>
    </row>
    <row r="1908" spans="1:9" ht="44.25" hidden="1" customHeight="1" x14ac:dyDescent="0.2">
      <c r="A1908" s="3">
        <v>1911</v>
      </c>
      <c r="B1908" s="188">
        <v>6120</v>
      </c>
      <c r="C1908" s="230" t="s">
        <v>2409</v>
      </c>
      <c r="D1908" s="188" t="s">
        <v>2298</v>
      </c>
      <c r="E1908" s="179">
        <v>31201503</v>
      </c>
      <c r="F1908" s="595">
        <v>10000</v>
      </c>
      <c r="G1908" s="188" t="s">
        <v>2335</v>
      </c>
      <c r="H1908" s="650">
        <v>45078</v>
      </c>
      <c r="I1908" s="211">
        <v>350</v>
      </c>
    </row>
    <row r="1909" spans="1:9" ht="44.25" hidden="1" customHeight="1" x14ac:dyDescent="0.2">
      <c r="A1909" s="3">
        <v>1912</v>
      </c>
      <c r="B1909" s="188">
        <v>6120</v>
      </c>
      <c r="C1909" s="230" t="s">
        <v>2755</v>
      </c>
      <c r="D1909" s="188" t="s">
        <v>2298</v>
      </c>
      <c r="E1909" s="179">
        <v>31163211</v>
      </c>
      <c r="F1909" s="595">
        <v>2000</v>
      </c>
      <c r="G1909" s="188" t="s">
        <v>2335</v>
      </c>
      <c r="H1909" s="650">
        <v>45078</v>
      </c>
      <c r="I1909" s="211">
        <v>350</v>
      </c>
    </row>
    <row r="1910" spans="1:9" ht="44.25" hidden="1" customHeight="1" x14ac:dyDescent="0.2">
      <c r="A1910" s="3">
        <v>1913</v>
      </c>
      <c r="B1910" s="188">
        <v>6311</v>
      </c>
      <c r="C1910" s="228" t="s">
        <v>2777</v>
      </c>
      <c r="D1910" s="188" t="s">
        <v>2298</v>
      </c>
      <c r="E1910" s="188">
        <v>31201623</v>
      </c>
      <c r="F1910" s="723">
        <v>100000</v>
      </c>
      <c r="G1910" s="188" t="s">
        <v>2359</v>
      </c>
      <c r="H1910" s="650">
        <v>45078</v>
      </c>
      <c r="I1910" s="211">
        <v>278</v>
      </c>
    </row>
    <row r="1911" spans="1:9" ht="44.25" hidden="1" customHeight="1" x14ac:dyDescent="0.2">
      <c r="A1911" s="3">
        <v>1914</v>
      </c>
      <c r="B1911" s="188">
        <v>6311</v>
      </c>
      <c r="C1911" s="228" t="s">
        <v>2778</v>
      </c>
      <c r="D1911" s="188" t="s">
        <v>2298</v>
      </c>
      <c r="E1911" s="188">
        <v>31201635</v>
      </c>
      <c r="F1911" s="723">
        <v>145000</v>
      </c>
      <c r="G1911" s="188" t="s">
        <v>2359</v>
      </c>
      <c r="H1911" s="650">
        <v>45078</v>
      </c>
      <c r="I1911" s="211">
        <v>278</v>
      </c>
    </row>
    <row r="1912" spans="1:9" ht="44.25" hidden="1" customHeight="1" x14ac:dyDescent="0.2">
      <c r="A1912" s="3">
        <v>1915</v>
      </c>
      <c r="B1912" s="188">
        <v>6311</v>
      </c>
      <c r="C1912" s="228" t="s">
        <v>2779</v>
      </c>
      <c r="D1912" s="188" t="s">
        <v>2298</v>
      </c>
      <c r="E1912" s="188">
        <v>10191509</v>
      </c>
      <c r="F1912" s="723">
        <v>150000</v>
      </c>
      <c r="G1912" s="188" t="s">
        <v>2359</v>
      </c>
      <c r="H1912" s="650">
        <v>45078</v>
      </c>
      <c r="I1912" s="211">
        <v>278</v>
      </c>
    </row>
    <row r="1913" spans="1:9" ht="44.25" hidden="1" customHeight="1" x14ac:dyDescent="0.2">
      <c r="A1913" s="3">
        <v>1916</v>
      </c>
      <c r="B1913" s="188">
        <v>6311</v>
      </c>
      <c r="C1913" s="228" t="s">
        <v>2780</v>
      </c>
      <c r="D1913" s="188" t="s">
        <v>2298</v>
      </c>
      <c r="E1913" s="188">
        <v>26121609</v>
      </c>
      <c r="F1913" s="723">
        <v>500000</v>
      </c>
      <c r="G1913" s="188" t="s">
        <v>2348</v>
      </c>
      <c r="H1913" s="650">
        <v>45078</v>
      </c>
      <c r="I1913" s="211">
        <v>299</v>
      </c>
    </row>
    <row r="1914" spans="1:9" ht="44.25" hidden="1" customHeight="1" x14ac:dyDescent="0.2">
      <c r="A1914" s="3">
        <v>1917</v>
      </c>
      <c r="B1914" s="188">
        <v>6311</v>
      </c>
      <c r="C1914" s="228" t="s">
        <v>2781</v>
      </c>
      <c r="D1914" s="188" t="s">
        <v>2298</v>
      </c>
      <c r="E1914" s="188">
        <v>26121603</v>
      </c>
      <c r="F1914" s="723">
        <v>4500000</v>
      </c>
      <c r="G1914" s="188" t="s">
        <v>2348</v>
      </c>
      <c r="H1914" s="650">
        <v>45078</v>
      </c>
      <c r="I1914" s="211">
        <v>299</v>
      </c>
    </row>
    <row r="1915" spans="1:9" ht="44.25" hidden="1" customHeight="1" x14ac:dyDescent="0.2">
      <c r="A1915" s="3">
        <v>1918</v>
      </c>
      <c r="B1915" s="188">
        <v>6311</v>
      </c>
      <c r="C1915" s="228" t="s">
        <v>2783</v>
      </c>
      <c r="D1915" s="188" t="s">
        <v>2298</v>
      </c>
      <c r="E1915" s="188">
        <v>39121311</v>
      </c>
      <c r="F1915" s="723">
        <v>100000</v>
      </c>
      <c r="G1915" s="188" t="s">
        <v>2348</v>
      </c>
      <c r="H1915" s="650">
        <v>45078</v>
      </c>
      <c r="I1915" s="211">
        <v>304</v>
      </c>
    </row>
    <row r="1916" spans="1:9" ht="44.25" hidden="1" customHeight="1" x14ac:dyDescent="0.2">
      <c r="A1916" s="3">
        <v>1919</v>
      </c>
      <c r="B1916" s="188">
        <v>6311</v>
      </c>
      <c r="C1916" s="228" t="s">
        <v>2785</v>
      </c>
      <c r="D1916" s="188" t="s">
        <v>2298</v>
      </c>
      <c r="E1916" s="188">
        <v>39121718</v>
      </c>
      <c r="F1916" s="723">
        <v>130000</v>
      </c>
      <c r="G1916" s="188" t="s">
        <v>2348</v>
      </c>
      <c r="H1916" s="650">
        <v>45078</v>
      </c>
      <c r="I1916" s="211">
        <v>304</v>
      </c>
    </row>
    <row r="1917" spans="1:9" ht="44.25" hidden="1" customHeight="1" x14ac:dyDescent="0.2">
      <c r="A1917" s="3">
        <v>1920</v>
      </c>
      <c r="B1917" s="188">
        <v>6311</v>
      </c>
      <c r="C1917" s="228" t="s">
        <v>2354</v>
      </c>
      <c r="D1917" s="188" t="s">
        <v>2298</v>
      </c>
      <c r="E1917" s="188">
        <v>39121409</v>
      </c>
      <c r="F1917" s="723">
        <v>130000</v>
      </c>
      <c r="G1917" s="188" t="s">
        <v>2348</v>
      </c>
      <c r="H1917" s="650">
        <v>45078</v>
      </c>
      <c r="I1917" s="211">
        <v>304</v>
      </c>
    </row>
    <row r="1918" spans="1:9" ht="44.25" hidden="1" customHeight="1" x14ac:dyDescent="0.2">
      <c r="A1918" s="3">
        <v>1921</v>
      </c>
      <c r="B1918" s="188">
        <v>6311</v>
      </c>
      <c r="C1918" s="228" t="s">
        <v>2786</v>
      </c>
      <c r="D1918" s="188" t="s">
        <v>2298</v>
      </c>
      <c r="E1918" s="188">
        <v>39121006</v>
      </c>
      <c r="F1918" s="723">
        <v>130000</v>
      </c>
      <c r="G1918" s="188" t="s">
        <v>2348</v>
      </c>
      <c r="H1918" s="650">
        <v>45078</v>
      </c>
      <c r="I1918" s="211">
        <v>304</v>
      </c>
    </row>
    <row r="1919" spans="1:9" ht="44.25" hidden="1" customHeight="1" x14ac:dyDescent="0.2">
      <c r="A1919" s="3">
        <v>1922</v>
      </c>
      <c r="B1919" s="188">
        <v>6311</v>
      </c>
      <c r="C1919" s="228" t="s">
        <v>2787</v>
      </c>
      <c r="D1919" s="188" t="s">
        <v>2298</v>
      </c>
      <c r="E1919" s="188">
        <v>39121006</v>
      </c>
      <c r="F1919" s="723">
        <v>130000</v>
      </c>
      <c r="G1919" s="188" t="s">
        <v>2348</v>
      </c>
      <c r="H1919" s="650">
        <v>45078</v>
      </c>
      <c r="I1919" s="211">
        <v>304</v>
      </c>
    </row>
    <row r="1920" spans="1:9" ht="44.25" hidden="1" customHeight="1" x14ac:dyDescent="0.2">
      <c r="A1920" s="3">
        <v>1923</v>
      </c>
      <c r="B1920" s="188">
        <v>6311</v>
      </c>
      <c r="C1920" s="228" t="s">
        <v>2788</v>
      </c>
      <c r="D1920" s="188" t="s">
        <v>2298</v>
      </c>
      <c r="E1920" s="188">
        <v>32111604</v>
      </c>
      <c r="F1920" s="723">
        <v>130000</v>
      </c>
      <c r="G1920" s="188" t="s">
        <v>2348</v>
      </c>
      <c r="H1920" s="650">
        <v>45078</v>
      </c>
      <c r="I1920" s="211">
        <v>304</v>
      </c>
    </row>
    <row r="1921" spans="1:9" ht="44.25" hidden="1" customHeight="1" x14ac:dyDescent="0.2">
      <c r="A1921" s="3">
        <v>1924</v>
      </c>
      <c r="B1921" s="188">
        <v>6311</v>
      </c>
      <c r="C1921" s="228" t="s">
        <v>2789</v>
      </c>
      <c r="D1921" s="188" t="s">
        <v>2298</v>
      </c>
      <c r="E1921" s="188">
        <v>39121534</v>
      </c>
      <c r="F1921" s="723">
        <v>130000</v>
      </c>
      <c r="G1921" s="188" t="s">
        <v>2348</v>
      </c>
      <c r="H1921" s="650">
        <v>45078</v>
      </c>
      <c r="I1921" s="211">
        <v>304</v>
      </c>
    </row>
    <row r="1922" spans="1:9" ht="44.25" hidden="1" customHeight="1" x14ac:dyDescent="0.2">
      <c r="A1922" s="3">
        <v>1925</v>
      </c>
      <c r="B1922" s="188">
        <v>6311</v>
      </c>
      <c r="C1922" s="228" t="s">
        <v>2790</v>
      </c>
      <c r="D1922" s="188" t="s">
        <v>2298</v>
      </c>
      <c r="E1922" s="188">
        <v>32101609</v>
      </c>
      <c r="F1922" s="723">
        <v>130000</v>
      </c>
      <c r="G1922" s="188" t="s">
        <v>2348</v>
      </c>
      <c r="H1922" s="650">
        <v>45078</v>
      </c>
      <c r="I1922" s="211">
        <v>304</v>
      </c>
    </row>
    <row r="1923" spans="1:9" ht="44.25" hidden="1" customHeight="1" x14ac:dyDescent="0.2">
      <c r="A1923" s="3">
        <v>1926</v>
      </c>
      <c r="B1923" s="188">
        <v>6311</v>
      </c>
      <c r="C1923" s="228" t="s">
        <v>2791</v>
      </c>
      <c r="D1923" s="188" t="s">
        <v>2298</v>
      </c>
      <c r="E1923" s="188">
        <v>41113633</v>
      </c>
      <c r="F1923" s="723">
        <v>120000</v>
      </c>
      <c r="G1923" s="188" t="s">
        <v>2348</v>
      </c>
      <c r="H1923" s="650">
        <v>45078</v>
      </c>
      <c r="I1923" s="211">
        <v>304</v>
      </c>
    </row>
    <row r="1924" spans="1:9" ht="44.25" hidden="1" customHeight="1" x14ac:dyDescent="0.2">
      <c r="A1924" s="3">
        <v>1927</v>
      </c>
      <c r="B1924" s="188">
        <v>6311</v>
      </c>
      <c r="C1924" s="228" t="s">
        <v>2792</v>
      </c>
      <c r="D1924" s="188" t="s">
        <v>2298</v>
      </c>
      <c r="E1924" s="188">
        <v>32121701</v>
      </c>
      <c r="F1924" s="723">
        <v>130000</v>
      </c>
      <c r="G1924" s="188" t="s">
        <v>2348</v>
      </c>
      <c r="H1924" s="650">
        <v>45078</v>
      </c>
      <c r="I1924" s="211">
        <v>304</v>
      </c>
    </row>
    <row r="1925" spans="1:9" ht="44.25" hidden="1" customHeight="1" x14ac:dyDescent="0.2">
      <c r="A1925" s="3">
        <v>1928</v>
      </c>
      <c r="B1925" s="188">
        <v>6311</v>
      </c>
      <c r="C1925" s="228" t="s">
        <v>2793</v>
      </c>
      <c r="D1925" s="188" t="s">
        <v>2298</v>
      </c>
      <c r="E1925" s="188">
        <v>39121729</v>
      </c>
      <c r="F1925" s="723">
        <v>120000</v>
      </c>
      <c r="G1925" s="188" t="s">
        <v>2348</v>
      </c>
      <c r="H1925" s="650">
        <v>45078</v>
      </c>
      <c r="I1925" s="211">
        <v>304</v>
      </c>
    </row>
    <row r="1926" spans="1:9" ht="44.25" hidden="1" customHeight="1" x14ac:dyDescent="0.2">
      <c r="A1926" s="3">
        <v>1929</v>
      </c>
      <c r="B1926" s="188">
        <v>6311</v>
      </c>
      <c r="C1926" s="228" t="s">
        <v>2794</v>
      </c>
      <c r="D1926" s="188" t="s">
        <v>2298</v>
      </c>
      <c r="E1926" s="188">
        <v>39122325</v>
      </c>
      <c r="F1926" s="723">
        <v>130000</v>
      </c>
      <c r="G1926" s="188" t="s">
        <v>2348</v>
      </c>
      <c r="H1926" s="650">
        <v>45078</v>
      </c>
      <c r="I1926" s="211">
        <v>304</v>
      </c>
    </row>
    <row r="1927" spans="1:9" ht="44.25" hidden="1" customHeight="1" x14ac:dyDescent="0.2">
      <c r="A1927" s="3">
        <v>1930</v>
      </c>
      <c r="B1927" s="188">
        <v>6311</v>
      </c>
      <c r="C1927" s="228" t="s">
        <v>2795</v>
      </c>
      <c r="D1927" s="188" t="s">
        <v>2298</v>
      </c>
      <c r="E1927" s="188">
        <v>32151705</v>
      </c>
      <c r="F1927" s="723">
        <v>2000000</v>
      </c>
      <c r="G1927" s="188" t="s">
        <v>2348</v>
      </c>
      <c r="H1927" s="650">
        <v>45078</v>
      </c>
      <c r="I1927" s="211">
        <v>304</v>
      </c>
    </row>
    <row r="1928" spans="1:9" ht="44.25" hidden="1" customHeight="1" x14ac:dyDescent="0.2">
      <c r="A1928" s="3">
        <v>1931</v>
      </c>
      <c r="B1928" s="188">
        <v>6311</v>
      </c>
      <c r="C1928" s="228" t="s">
        <v>2797</v>
      </c>
      <c r="D1928" s="188" t="s">
        <v>2298</v>
      </c>
      <c r="E1928" s="188">
        <v>32111503</v>
      </c>
      <c r="F1928" s="723">
        <v>120000</v>
      </c>
      <c r="G1928" s="188" t="s">
        <v>2348</v>
      </c>
      <c r="H1928" s="650">
        <v>45078</v>
      </c>
      <c r="I1928" s="211">
        <v>304</v>
      </c>
    </row>
    <row r="1929" spans="1:9" ht="44.25" hidden="1" customHeight="1" x14ac:dyDescent="0.2">
      <c r="A1929" s="3">
        <v>1932</v>
      </c>
      <c r="B1929" s="188">
        <v>6311</v>
      </c>
      <c r="C1929" s="228" t="s">
        <v>2798</v>
      </c>
      <c r="D1929" s="188" t="s">
        <v>2298</v>
      </c>
      <c r="E1929" s="188">
        <v>39121405</v>
      </c>
      <c r="F1929" s="723">
        <v>120000</v>
      </c>
      <c r="G1929" s="188" t="s">
        <v>2348</v>
      </c>
      <c r="H1929" s="650">
        <v>45078</v>
      </c>
      <c r="I1929" s="211">
        <v>304</v>
      </c>
    </row>
    <row r="1930" spans="1:9" ht="44.25" hidden="1" customHeight="1" x14ac:dyDescent="0.2">
      <c r="A1930" s="3">
        <v>1933</v>
      </c>
      <c r="B1930" s="188">
        <v>6311</v>
      </c>
      <c r="C1930" s="228" t="s">
        <v>1960</v>
      </c>
      <c r="D1930" s="188" t="s">
        <v>2298</v>
      </c>
      <c r="E1930" s="188">
        <v>39121031</v>
      </c>
      <c r="F1930" s="723">
        <v>130000</v>
      </c>
      <c r="G1930" s="188" t="s">
        <v>2348</v>
      </c>
      <c r="H1930" s="650">
        <v>45078</v>
      </c>
      <c r="I1930" s="211">
        <v>304</v>
      </c>
    </row>
    <row r="1931" spans="1:9" ht="44.25" hidden="1" customHeight="1" x14ac:dyDescent="0.2">
      <c r="A1931" s="3">
        <v>1934</v>
      </c>
      <c r="B1931" s="188">
        <v>6311</v>
      </c>
      <c r="C1931" s="228" t="s">
        <v>2799</v>
      </c>
      <c r="D1931" s="188" t="s">
        <v>2298</v>
      </c>
      <c r="E1931" s="188">
        <v>39121522</v>
      </c>
      <c r="F1931" s="723">
        <v>130000</v>
      </c>
      <c r="G1931" s="188" t="s">
        <v>2348</v>
      </c>
      <c r="H1931" s="650">
        <v>45078</v>
      </c>
      <c r="I1931" s="211">
        <v>304</v>
      </c>
    </row>
    <row r="1932" spans="1:9" ht="44.25" hidden="1" customHeight="1" x14ac:dyDescent="0.2">
      <c r="A1932" s="3">
        <v>1935</v>
      </c>
      <c r="B1932" s="188">
        <v>6311</v>
      </c>
      <c r="C1932" s="228" t="s">
        <v>2800</v>
      </c>
      <c r="D1932" s="188" t="s">
        <v>2298</v>
      </c>
      <c r="E1932" s="188">
        <v>41112209</v>
      </c>
      <c r="F1932" s="723">
        <v>130000</v>
      </c>
      <c r="G1932" s="188" t="s">
        <v>2348</v>
      </c>
      <c r="H1932" s="650">
        <v>45078</v>
      </c>
      <c r="I1932" s="211">
        <v>304</v>
      </c>
    </row>
    <row r="1933" spans="1:9" ht="44.25" hidden="1" customHeight="1" x14ac:dyDescent="0.2">
      <c r="A1933" s="3">
        <v>1936</v>
      </c>
      <c r="B1933" s="188">
        <v>6311</v>
      </c>
      <c r="C1933" s="228" t="s">
        <v>2801</v>
      </c>
      <c r="D1933" s="188" t="s">
        <v>2298</v>
      </c>
      <c r="E1933" s="188">
        <v>39121603</v>
      </c>
      <c r="F1933" s="723">
        <v>1000000</v>
      </c>
      <c r="G1933" s="188" t="s">
        <v>2348</v>
      </c>
      <c r="H1933" s="650">
        <v>45078</v>
      </c>
      <c r="I1933" s="211">
        <v>304</v>
      </c>
    </row>
    <row r="1934" spans="1:9" ht="44.25" hidden="1" customHeight="1" x14ac:dyDescent="0.2">
      <c r="A1934" s="3">
        <v>1937</v>
      </c>
      <c r="B1934" s="188">
        <v>6311</v>
      </c>
      <c r="C1934" s="228" t="s">
        <v>2802</v>
      </c>
      <c r="D1934" s="188" t="s">
        <v>2298</v>
      </c>
      <c r="E1934" s="188">
        <v>39122205</v>
      </c>
      <c r="F1934" s="723">
        <v>1000000</v>
      </c>
      <c r="G1934" s="188" t="s">
        <v>2348</v>
      </c>
      <c r="H1934" s="650">
        <v>45078</v>
      </c>
      <c r="I1934" s="211">
        <v>304</v>
      </c>
    </row>
    <row r="1935" spans="1:9" ht="44.25" hidden="1" customHeight="1" x14ac:dyDescent="0.2">
      <c r="A1935" s="3">
        <v>1938</v>
      </c>
      <c r="B1935" s="188">
        <v>6311</v>
      </c>
      <c r="C1935" s="228" t="s">
        <v>2803</v>
      </c>
      <c r="D1935" s="188" t="s">
        <v>2298</v>
      </c>
      <c r="E1935" s="188">
        <v>39122211</v>
      </c>
      <c r="F1935" s="723">
        <v>130000</v>
      </c>
      <c r="G1935" s="188" t="s">
        <v>2348</v>
      </c>
      <c r="H1935" s="650">
        <v>45078</v>
      </c>
      <c r="I1935" s="211">
        <v>304</v>
      </c>
    </row>
    <row r="1936" spans="1:9" ht="44.25" hidden="1" customHeight="1" x14ac:dyDescent="0.2">
      <c r="A1936" s="3">
        <v>1939</v>
      </c>
      <c r="B1936" s="188">
        <v>6311</v>
      </c>
      <c r="C1936" s="228" t="s">
        <v>2804</v>
      </c>
      <c r="D1936" s="188" t="s">
        <v>2298</v>
      </c>
      <c r="E1936" s="188">
        <v>41112209</v>
      </c>
      <c r="F1936" s="723">
        <v>130000</v>
      </c>
      <c r="G1936" s="188" t="s">
        <v>2348</v>
      </c>
      <c r="H1936" s="650">
        <v>45078</v>
      </c>
      <c r="I1936" s="211">
        <v>304</v>
      </c>
    </row>
    <row r="1937" spans="1:9" ht="44.25" hidden="1" customHeight="1" x14ac:dyDescent="0.2">
      <c r="A1937" s="3">
        <v>1940</v>
      </c>
      <c r="B1937" s="188">
        <v>6311</v>
      </c>
      <c r="C1937" s="228" t="s">
        <v>2805</v>
      </c>
      <c r="D1937" s="188" t="s">
        <v>2298</v>
      </c>
      <c r="E1937" s="188">
        <v>46171603</v>
      </c>
      <c r="F1937" s="723">
        <v>130000</v>
      </c>
      <c r="G1937" s="188" t="s">
        <v>2348</v>
      </c>
      <c r="H1937" s="650">
        <v>45078</v>
      </c>
      <c r="I1937" s="211">
        <v>304</v>
      </c>
    </row>
    <row r="1938" spans="1:9" ht="44.25" hidden="1" customHeight="1" x14ac:dyDescent="0.2">
      <c r="A1938" s="3">
        <v>1941</v>
      </c>
      <c r="B1938" s="188">
        <v>6311</v>
      </c>
      <c r="C1938" s="228" t="s">
        <v>2806</v>
      </c>
      <c r="D1938" s="188" t="s">
        <v>2298</v>
      </c>
      <c r="E1938" s="188">
        <v>24112504</v>
      </c>
      <c r="F1938" s="723">
        <v>130000</v>
      </c>
      <c r="G1938" s="188" t="s">
        <v>2348</v>
      </c>
      <c r="H1938" s="650">
        <v>45078</v>
      </c>
      <c r="I1938" s="211">
        <v>304</v>
      </c>
    </row>
    <row r="1939" spans="1:9" ht="44.25" hidden="1" customHeight="1" x14ac:dyDescent="0.2">
      <c r="A1939" s="3">
        <v>1942</v>
      </c>
      <c r="B1939" s="188">
        <v>6311</v>
      </c>
      <c r="C1939" s="228" t="s">
        <v>2807</v>
      </c>
      <c r="D1939" s="188" t="s">
        <v>2298</v>
      </c>
      <c r="E1939" s="188">
        <v>40183006</v>
      </c>
      <c r="F1939" s="723">
        <v>130000</v>
      </c>
      <c r="G1939" s="188" t="s">
        <v>2348</v>
      </c>
      <c r="H1939" s="650">
        <v>45078</v>
      </c>
      <c r="I1939" s="211">
        <v>304</v>
      </c>
    </row>
    <row r="1940" spans="1:9" ht="44.25" hidden="1" customHeight="1" x14ac:dyDescent="0.2">
      <c r="A1940" s="3">
        <v>1943</v>
      </c>
      <c r="B1940" s="188">
        <v>6311</v>
      </c>
      <c r="C1940" s="228" t="s">
        <v>2808</v>
      </c>
      <c r="D1940" s="188" t="s">
        <v>2298</v>
      </c>
      <c r="E1940" s="188">
        <v>26111722</v>
      </c>
      <c r="F1940" s="723">
        <v>130000</v>
      </c>
      <c r="G1940" s="188" t="s">
        <v>2348</v>
      </c>
      <c r="H1940" s="650">
        <v>45078</v>
      </c>
      <c r="I1940" s="211">
        <v>304</v>
      </c>
    </row>
    <row r="1941" spans="1:9" ht="44.25" hidden="1" customHeight="1" x14ac:dyDescent="0.2">
      <c r="A1941" s="3">
        <v>1944</v>
      </c>
      <c r="B1941" s="188">
        <v>6311</v>
      </c>
      <c r="C1941" s="228" t="s">
        <v>2809</v>
      </c>
      <c r="D1941" s="188" t="s">
        <v>2298</v>
      </c>
      <c r="E1941" s="188">
        <v>39122216</v>
      </c>
      <c r="F1941" s="723">
        <v>130000</v>
      </c>
      <c r="G1941" s="188" t="s">
        <v>2348</v>
      </c>
      <c r="H1941" s="650">
        <v>45078</v>
      </c>
      <c r="I1941" s="211">
        <v>304</v>
      </c>
    </row>
    <row r="1942" spans="1:9" ht="44.25" hidden="1" customHeight="1" x14ac:dyDescent="0.2">
      <c r="A1942" s="3">
        <v>1945</v>
      </c>
      <c r="B1942" s="188">
        <v>6311</v>
      </c>
      <c r="C1942" s="228" t="s">
        <v>2810</v>
      </c>
      <c r="D1942" s="188" t="s">
        <v>2298</v>
      </c>
      <c r="E1942" s="188">
        <v>32101522</v>
      </c>
      <c r="F1942" s="723">
        <v>130000</v>
      </c>
      <c r="G1942" s="188" t="s">
        <v>2348</v>
      </c>
      <c r="H1942" s="650">
        <v>45078</v>
      </c>
      <c r="I1942" s="211">
        <v>304</v>
      </c>
    </row>
    <row r="1943" spans="1:9" ht="44.25" hidden="1" customHeight="1" x14ac:dyDescent="0.2">
      <c r="A1943" s="3">
        <v>1946</v>
      </c>
      <c r="B1943" s="188">
        <v>6311</v>
      </c>
      <c r="C1943" s="228" t="s">
        <v>2811</v>
      </c>
      <c r="D1943" s="188" t="s">
        <v>2298</v>
      </c>
      <c r="E1943" s="188">
        <v>39121410</v>
      </c>
      <c r="F1943" s="723">
        <v>130000</v>
      </c>
      <c r="G1943" s="188" t="s">
        <v>2348</v>
      </c>
      <c r="H1943" s="650">
        <v>45078</v>
      </c>
      <c r="I1943" s="211">
        <v>304</v>
      </c>
    </row>
    <row r="1944" spans="1:9" ht="44.25" hidden="1" customHeight="1" x14ac:dyDescent="0.2">
      <c r="A1944" s="3">
        <v>1947</v>
      </c>
      <c r="B1944" s="188">
        <v>6311</v>
      </c>
      <c r="C1944" s="228" t="s">
        <v>2812</v>
      </c>
      <c r="D1944" s="188" t="s">
        <v>2298</v>
      </c>
      <c r="E1944" s="188">
        <v>39121405</v>
      </c>
      <c r="F1944" s="723">
        <v>130000</v>
      </c>
      <c r="G1944" s="188" t="s">
        <v>2348</v>
      </c>
      <c r="H1944" s="650">
        <v>45078</v>
      </c>
      <c r="I1944" s="211">
        <v>304</v>
      </c>
    </row>
    <row r="1945" spans="1:9" ht="44.25" hidden="1" customHeight="1" x14ac:dyDescent="0.2">
      <c r="A1945" s="3">
        <v>1948</v>
      </c>
      <c r="B1945" s="188">
        <v>6311</v>
      </c>
      <c r="C1945" s="228" t="s">
        <v>2813</v>
      </c>
      <c r="D1945" s="188" t="s">
        <v>2298</v>
      </c>
      <c r="E1945" s="188">
        <v>39121407</v>
      </c>
      <c r="F1945" s="723">
        <v>130000</v>
      </c>
      <c r="G1945" s="188" t="s">
        <v>2348</v>
      </c>
      <c r="H1945" s="650">
        <v>45078</v>
      </c>
      <c r="I1945" s="211">
        <v>304</v>
      </c>
    </row>
    <row r="1946" spans="1:9" ht="44.25" hidden="1" customHeight="1" x14ac:dyDescent="0.2">
      <c r="A1946" s="3">
        <v>1949</v>
      </c>
      <c r="B1946" s="188">
        <v>6311</v>
      </c>
      <c r="C1946" s="228" t="s">
        <v>2814</v>
      </c>
      <c r="D1946" s="188" t="s">
        <v>2298</v>
      </c>
      <c r="E1946" s="188">
        <v>32101515</v>
      </c>
      <c r="F1946" s="723">
        <v>130000</v>
      </c>
      <c r="G1946" s="188" t="s">
        <v>2348</v>
      </c>
      <c r="H1946" s="650">
        <v>45078</v>
      </c>
      <c r="I1946" s="211">
        <v>304</v>
      </c>
    </row>
    <row r="1947" spans="1:9" ht="44.25" hidden="1" customHeight="1" x14ac:dyDescent="0.2">
      <c r="A1947" s="3">
        <v>1950</v>
      </c>
      <c r="B1947" s="188">
        <v>6311</v>
      </c>
      <c r="C1947" s="228" t="s">
        <v>2815</v>
      </c>
      <c r="D1947" s="188" t="s">
        <v>2298</v>
      </c>
      <c r="E1947" s="188">
        <v>39121008</v>
      </c>
      <c r="F1947" s="723">
        <v>1300000</v>
      </c>
      <c r="G1947" s="188" t="s">
        <v>2348</v>
      </c>
      <c r="H1947" s="650">
        <v>45078</v>
      </c>
      <c r="I1947" s="211">
        <v>304</v>
      </c>
    </row>
    <row r="1948" spans="1:9" ht="44.25" hidden="1" customHeight="1" x14ac:dyDescent="0.2">
      <c r="A1948" s="3">
        <v>1951</v>
      </c>
      <c r="B1948" s="188">
        <v>6311</v>
      </c>
      <c r="C1948" s="228" t="s">
        <v>2816</v>
      </c>
      <c r="D1948" s="188" t="s">
        <v>2298</v>
      </c>
      <c r="E1948" s="188">
        <v>26111704</v>
      </c>
      <c r="F1948" s="723">
        <v>1000000</v>
      </c>
      <c r="G1948" s="188" t="s">
        <v>2348</v>
      </c>
      <c r="H1948" s="650">
        <v>45078</v>
      </c>
      <c r="I1948" s="211">
        <v>304</v>
      </c>
    </row>
    <row r="1949" spans="1:9" ht="44.25" hidden="1" customHeight="1" x14ac:dyDescent="0.2">
      <c r="A1949" s="3">
        <v>1952</v>
      </c>
      <c r="B1949" s="188">
        <v>6311</v>
      </c>
      <c r="C1949" s="228" t="s">
        <v>2817</v>
      </c>
      <c r="D1949" s="188" t="s">
        <v>2298</v>
      </c>
      <c r="E1949" s="188">
        <v>11101601</v>
      </c>
      <c r="F1949" s="723">
        <v>35000</v>
      </c>
      <c r="G1949" s="188" t="s">
        <v>2342</v>
      </c>
      <c r="H1949" s="650">
        <v>45078</v>
      </c>
      <c r="I1949" s="211">
        <v>314</v>
      </c>
    </row>
    <row r="1950" spans="1:9" ht="44.25" hidden="1" customHeight="1" x14ac:dyDescent="0.2">
      <c r="A1950" s="3">
        <v>1953</v>
      </c>
      <c r="B1950" s="188">
        <v>6311</v>
      </c>
      <c r="C1950" s="228" t="s">
        <v>2818</v>
      </c>
      <c r="D1950" s="188" t="s">
        <v>2298</v>
      </c>
      <c r="E1950" s="188">
        <v>27112814</v>
      </c>
      <c r="F1950" s="723">
        <v>30000</v>
      </c>
      <c r="G1950" s="188" t="s">
        <v>2342</v>
      </c>
      <c r="H1950" s="650">
        <v>45078</v>
      </c>
      <c r="I1950" s="211">
        <v>314</v>
      </c>
    </row>
    <row r="1951" spans="1:9" ht="44.25" hidden="1" customHeight="1" x14ac:dyDescent="0.2">
      <c r="A1951" s="3">
        <v>1954</v>
      </c>
      <c r="B1951" s="188">
        <v>6311</v>
      </c>
      <c r="C1951" s="228" t="s">
        <v>2819</v>
      </c>
      <c r="D1951" s="188" t="s">
        <v>2298</v>
      </c>
      <c r="E1951" s="188">
        <v>30101503</v>
      </c>
      <c r="F1951" s="723">
        <v>45000</v>
      </c>
      <c r="G1951" s="188" t="s">
        <v>2342</v>
      </c>
      <c r="H1951" s="650">
        <v>45078</v>
      </c>
      <c r="I1951" s="211">
        <v>314</v>
      </c>
    </row>
    <row r="1952" spans="1:9" ht="44.25" hidden="1" customHeight="1" x14ac:dyDescent="0.2">
      <c r="A1952" s="3">
        <v>1955</v>
      </c>
      <c r="B1952" s="188">
        <v>6311</v>
      </c>
      <c r="C1952" s="228" t="s">
        <v>2820</v>
      </c>
      <c r="D1952" s="188" t="s">
        <v>2298</v>
      </c>
      <c r="E1952" s="188">
        <v>31162207</v>
      </c>
      <c r="F1952" s="723">
        <v>45000</v>
      </c>
      <c r="G1952" s="188" t="s">
        <v>2342</v>
      </c>
      <c r="H1952" s="650">
        <v>45078</v>
      </c>
      <c r="I1952" s="211">
        <v>314</v>
      </c>
    </row>
    <row r="1953" spans="1:9" ht="44.25" hidden="1" customHeight="1" x14ac:dyDescent="0.2">
      <c r="A1953" s="3">
        <v>1956</v>
      </c>
      <c r="B1953" s="188">
        <v>6311</v>
      </c>
      <c r="C1953" s="228" t="s">
        <v>2821</v>
      </c>
      <c r="D1953" s="188" t="s">
        <v>2298</v>
      </c>
      <c r="E1953" s="188">
        <v>30161801</v>
      </c>
      <c r="F1953" s="723">
        <v>300000</v>
      </c>
      <c r="G1953" s="188" t="s">
        <v>2342</v>
      </c>
      <c r="H1953" s="650">
        <v>45078</v>
      </c>
      <c r="I1953" s="211">
        <v>314</v>
      </c>
    </row>
    <row r="1954" spans="1:9" ht="44.25" hidden="1" customHeight="1" x14ac:dyDescent="0.2">
      <c r="A1954" s="3">
        <v>1957</v>
      </c>
      <c r="B1954" s="188">
        <v>6311</v>
      </c>
      <c r="C1954" s="228" t="s">
        <v>2822</v>
      </c>
      <c r="D1954" s="188" t="s">
        <v>2298</v>
      </c>
      <c r="E1954" s="188">
        <v>31161807</v>
      </c>
      <c r="F1954" s="723">
        <v>25000</v>
      </c>
      <c r="G1954" s="188" t="s">
        <v>2342</v>
      </c>
      <c r="H1954" s="650">
        <v>45078</v>
      </c>
      <c r="I1954" s="211">
        <v>314</v>
      </c>
    </row>
    <row r="1955" spans="1:9" ht="44.25" hidden="1" customHeight="1" x14ac:dyDescent="0.2">
      <c r="A1955" s="3">
        <v>1958</v>
      </c>
      <c r="B1955" s="188">
        <v>6311</v>
      </c>
      <c r="C1955" s="228" t="s">
        <v>2823</v>
      </c>
      <c r="D1955" s="188" t="s">
        <v>2298</v>
      </c>
      <c r="E1955" s="188">
        <v>31161727</v>
      </c>
      <c r="F1955" s="723">
        <v>25000</v>
      </c>
      <c r="G1955" s="188" t="s">
        <v>2342</v>
      </c>
      <c r="H1955" s="650">
        <v>45078</v>
      </c>
      <c r="I1955" s="211">
        <v>314</v>
      </c>
    </row>
    <row r="1956" spans="1:9" ht="44.25" hidden="1" customHeight="1" x14ac:dyDescent="0.2">
      <c r="A1956" s="3">
        <v>1959</v>
      </c>
      <c r="B1956" s="188">
        <v>6311</v>
      </c>
      <c r="C1956" s="228" t="s">
        <v>2824</v>
      </c>
      <c r="D1956" s="188" t="s">
        <v>2298</v>
      </c>
      <c r="E1956" s="188">
        <v>31161599</v>
      </c>
      <c r="F1956" s="723">
        <v>55000</v>
      </c>
      <c r="G1956" s="188" t="s">
        <v>2342</v>
      </c>
      <c r="H1956" s="650">
        <v>45078</v>
      </c>
      <c r="I1956" s="211">
        <v>314</v>
      </c>
    </row>
    <row r="1957" spans="1:9" ht="44.25" hidden="1" customHeight="1" x14ac:dyDescent="0.2">
      <c r="A1957" s="3">
        <v>1960</v>
      </c>
      <c r="B1957" s="188">
        <v>6311</v>
      </c>
      <c r="C1957" s="228" t="s">
        <v>2825</v>
      </c>
      <c r="D1957" s="188" t="s">
        <v>2298</v>
      </c>
      <c r="E1957" s="188">
        <v>30102201</v>
      </c>
      <c r="F1957" s="723">
        <v>165000</v>
      </c>
      <c r="G1957" s="188" t="s">
        <v>2342</v>
      </c>
      <c r="H1957" s="650">
        <v>45078</v>
      </c>
      <c r="I1957" s="211">
        <v>314</v>
      </c>
    </row>
    <row r="1958" spans="1:9" ht="44.25" hidden="1" customHeight="1" x14ac:dyDescent="0.2">
      <c r="A1958" s="3">
        <v>1961</v>
      </c>
      <c r="B1958" s="188">
        <v>6311</v>
      </c>
      <c r="C1958" s="228" t="s">
        <v>2826</v>
      </c>
      <c r="D1958" s="188" t="s">
        <v>2298</v>
      </c>
      <c r="E1958" s="188">
        <v>30102201</v>
      </c>
      <c r="F1958" s="723">
        <v>100000</v>
      </c>
      <c r="G1958" s="188" t="s">
        <v>2342</v>
      </c>
      <c r="H1958" s="650">
        <v>45078</v>
      </c>
      <c r="I1958" s="211">
        <v>314</v>
      </c>
    </row>
    <row r="1959" spans="1:9" ht="44.25" hidden="1" customHeight="1" x14ac:dyDescent="0.2">
      <c r="A1959" s="3">
        <v>1962</v>
      </c>
      <c r="B1959" s="188">
        <v>6311</v>
      </c>
      <c r="C1959" s="228" t="s">
        <v>140</v>
      </c>
      <c r="D1959" s="188" t="s">
        <v>2298</v>
      </c>
      <c r="E1959" s="188">
        <v>46171501</v>
      </c>
      <c r="F1959" s="723">
        <v>50000</v>
      </c>
      <c r="G1959" s="188" t="s">
        <v>2342</v>
      </c>
      <c r="H1959" s="650">
        <v>45078</v>
      </c>
      <c r="I1959" s="211">
        <v>314</v>
      </c>
    </row>
    <row r="1960" spans="1:9" ht="44.25" hidden="1" customHeight="1" x14ac:dyDescent="0.2">
      <c r="A1960" s="3">
        <v>1963</v>
      </c>
      <c r="B1960" s="188">
        <v>6311</v>
      </c>
      <c r="C1960" s="228" t="s">
        <v>2827</v>
      </c>
      <c r="D1960" s="188" t="s">
        <v>2298</v>
      </c>
      <c r="E1960" s="188">
        <v>23231198</v>
      </c>
      <c r="F1960" s="723">
        <v>25000</v>
      </c>
      <c r="G1960" s="188" t="s">
        <v>2342</v>
      </c>
      <c r="H1960" s="650">
        <v>45078</v>
      </c>
      <c r="I1960" s="211">
        <v>314</v>
      </c>
    </row>
    <row r="1961" spans="1:9" ht="44.25" hidden="1" customHeight="1" x14ac:dyDescent="0.2">
      <c r="A1961" s="3">
        <v>1964</v>
      </c>
      <c r="B1961" s="188">
        <v>6311</v>
      </c>
      <c r="C1961" s="228" t="s">
        <v>2828</v>
      </c>
      <c r="D1961" s="188" t="s">
        <v>2298</v>
      </c>
      <c r="E1961" s="188">
        <v>31171520</v>
      </c>
      <c r="F1961" s="723">
        <v>50000</v>
      </c>
      <c r="G1961" s="188" t="s">
        <v>2829</v>
      </c>
      <c r="H1961" s="650">
        <v>45078</v>
      </c>
      <c r="I1961" s="211">
        <v>314</v>
      </c>
    </row>
    <row r="1962" spans="1:9" ht="44.25" hidden="1" customHeight="1" x14ac:dyDescent="0.2">
      <c r="A1962" s="3">
        <v>1965</v>
      </c>
      <c r="B1962" s="188">
        <v>6311</v>
      </c>
      <c r="C1962" s="228" t="s">
        <v>2830</v>
      </c>
      <c r="D1962" s="188" t="s">
        <v>2298</v>
      </c>
      <c r="E1962" s="188">
        <v>39121708</v>
      </c>
      <c r="F1962" s="723">
        <v>50000</v>
      </c>
      <c r="G1962" s="188" t="s">
        <v>2342</v>
      </c>
      <c r="H1962" s="650">
        <v>45078</v>
      </c>
      <c r="I1962" s="211">
        <v>314</v>
      </c>
    </row>
    <row r="1963" spans="1:9" ht="44.25" hidden="1" customHeight="1" x14ac:dyDescent="0.2">
      <c r="A1963" s="3">
        <v>1966</v>
      </c>
      <c r="B1963" s="188">
        <v>6311</v>
      </c>
      <c r="C1963" s="228" t="s">
        <v>2831</v>
      </c>
      <c r="D1963" s="188" t="s">
        <v>2298</v>
      </c>
      <c r="E1963" s="188" t="s">
        <v>2832</v>
      </c>
      <c r="F1963" s="723">
        <v>10000</v>
      </c>
      <c r="G1963" s="188" t="s">
        <v>2833</v>
      </c>
      <c r="H1963" s="650">
        <v>45078</v>
      </c>
      <c r="I1963" s="211">
        <v>324</v>
      </c>
    </row>
    <row r="1964" spans="1:9" ht="44.25" hidden="1" customHeight="1" x14ac:dyDescent="0.2">
      <c r="A1964" s="3">
        <v>1967</v>
      </c>
      <c r="B1964" s="188">
        <v>6311</v>
      </c>
      <c r="C1964" s="228" t="s">
        <v>2834</v>
      </c>
      <c r="D1964" s="188" t="s">
        <v>2298</v>
      </c>
      <c r="E1964" s="188">
        <v>27113003</v>
      </c>
      <c r="F1964" s="723">
        <v>10000</v>
      </c>
      <c r="G1964" s="188" t="s">
        <v>2569</v>
      </c>
      <c r="H1964" s="650">
        <v>45078</v>
      </c>
      <c r="I1964" s="211">
        <v>324</v>
      </c>
    </row>
    <row r="1965" spans="1:9" ht="44.25" hidden="1" customHeight="1" x14ac:dyDescent="0.2">
      <c r="A1965" s="3">
        <v>1968</v>
      </c>
      <c r="B1965" s="188">
        <v>6311</v>
      </c>
      <c r="C1965" s="228" t="s">
        <v>2835</v>
      </c>
      <c r="D1965" s="188" t="s">
        <v>2298</v>
      </c>
      <c r="E1965" s="188">
        <v>40171517</v>
      </c>
      <c r="F1965" s="723">
        <v>15000</v>
      </c>
      <c r="G1965" s="188" t="s">
        <v>2569</v>
      </c>
      <c r="H1965" s="650">
        <v>45078</v>
      </c>
      <c r="I1965" s="211">
        <v>324</v>
      </c>
    </row>
    <row r="1966" spans="1:9" ht="44.25" hidden="1" customHeight="1" x14ac:dyDescent="0.2">
      <c r="A1966" s="3">
        <v>1969</v>
      </c>
      <c r="B1966" s="188">
        <v>6311</v>
      </c>
      <c r="C1966" s="228" t="s">
        <v>2836</v>
      </c>
      <c r="D1966" s="188" t="s">
        <v>2298</v>
      </c>
      <c r="E1966" s="188">
        <v>27112838</v>
      </c>
      <c r="F1966" s="723">
        <v>15000</v>
      </c>
      <c r="G1966" s="188" t="s">
        <v>2569</v>
      </c>
      <c r="H1966" s="650">
        <v>45078</v>
      </c>
      <c r="I1966" s="211">
        <v>324</v>
      </c>
    </row>
    <row r="1967" spans="1:9" ht="44.25" hidden="1" customHeight="1" x14ac:dyDescent="0.2">
      <c r="A1967" s="3">
        <v>1970</v>
      </c>
      <c r="B1967" s="188">
        <v>6311</v>
      </c>
      <c r="C1967" s="228" t="s">
        <v>2837</v>
      </c>
      <c r="D1967" s="188" t="s">
        <v>2298</v>
      </c>
      <c r="E1967" s="188">
        <v>41122498</v>
      </c>
      <c r="F1967" s="723">
        <v>7900000</v>
      </c>
      <c r="G1967" s="188" t="s">
        <v>2329</v>
      </c>
      <c r="H1967" s="650">
        <v>44986</v>
      </c>
      <c r="I1967" s="211">
        <v>344</v>
      </c>
    </row>
    <row r="1968" spans="1:9" ht="44.25" hidden="1" customHeight="1" x14ac:dyDescent="0.2">
      <c r="A1968" s="3">
        <v>1971</v>
      </c>
      <c r="B1968" s="188">
        <v>6311</v>
      </c>
      <c r="C1968" s="228" t="s">
        <v>2839</v>
      </c>
      <c r="D1968" s="188" t="s">
        <v>2298</v>
      </c>
      <c r="E1968" s="188">
        <v>26111701</v>
      </c>
      <c r="F1968" s="723">
        <v>5000000</v>
      </c>
      <c r="G1968" s="188" t="s">
        <v>2329</v>
      </c>
      <c r="H1968" s="650">
        <v>44986</v>
      </c>
      <c r="I1968" s="211">
        <v>344</v>
      </c>
    </row>
    <row r="1969" spans="1:9" ht="44.25" hidden="1" customHeight="1" x14ac:dyDescent="0.2">
      <c r="A1969" s="3">
        <v>1972</v>
      </c>
      <c r="B1969" s="188">
        <v>6311</v>
      </c>
      <c r="C1969" s="228" t="s">
        <v>2840</v>
      </c>
      <c r="D1969" s="188" t="s">
        <v>2298</v>
      </c>
      <c r="E1969" s="188" t="s">
        <v>2841</v>
      </c>
      <c r="F1969" s="723">
        <v>2000000</v>
      </c>
      <c r="G1969" s="211" t="s">
        <v>2146</v>
      </c>
      <c r="H1969" s="650">
        <v>44986</v>
      </c>
      <c r="I1969" s="211">
        <v>353</v>
      </c>
    </row>
    <row r="1970" spans="1:9" ht="44.25" hidden="1" customHeight="1" x14ac:dyDescent="0.2">
      <c r="A1970" s="3">
        <v>1973</v>
      </c>
      <c r="B1970" s="188">
        <v>6311</v>
      </c>
      <c r="C1970" s="228" t="s">
        <v>2842</v>
      </c>
      <c r="D1970" s="188" t="s">
        <v>2298</v>
      </c>
      <c r="E1970" s="188">
        <v>26111702</v>
      </c>
      <c r="F1970" s="723">
        <v>100000</v>
      </c>
      <c r="G1970" s="188" t="s">
        <v>2299</v>
      </c>
      <c r="H1970" s="650">
        <v>44986</v>
      </c>
      <c r="I1970" s="211">
        <v>364</v>
      </c>
    </row>
    <row r="1971" spans="1:9" ht="44.25" hidden="1" customHeight="1" x14ac:dyDescent="0.2">
      <c r="A1971" s="3">
        <v>1974</v>
      </c>
      <c r="B1971" s="188">
        <v>6311</v>
      </c>
      <c r="C1971" s="228" t="s">
        <v>2843</v>
      </c>
      <c r="D1971" s="188" t="s">
        <v>2298</v>
      </c>
      <c r="E1971" s="188">
        <v>44102412</v>
      </c>
      <c r="F1971" s="723">
        <v>2000000</v>
      </c>
      <c r="G1971" s="188" t="s">
        <v>2299</v>
      </c>
      <c r="H1971" s="650">
        <v>44986</v>
      </c>
      <c r="I1971" s="211">
        <v>364</v>
      </c>
    </row>
    <row r="1972" spans="1:9" ht="44.25" hidden="1" customHeight="1" x14ac:dyDescent="0.2">
      <c r="A1972" s="3">
        <v>1975</v>
      </c>
      <c r="B1972" s="188">
        <v>6311</v>
      </c>
      <c r="C1972" s="228" t="s">
        <v>2844</v>
      </c>
      <c r="D1972" s="188" t="s">
        <v>2298</v>
      </c>
      <c r="E1972" s="188">
        <v>30102521</v>
      </c>
      <c r="F1972" s="723">
        <v>50000</v>
      </c>
      <c r="G1972" s="188" t="s">
        <v>2299</v>
      </c>
      <c r="H1972" s="650">
        <v>45078</v>
      </c>
      <c r="I1972" s="211">
        <v>364</v>
      </c>
    </row>
    <row r="1973" spans="1:9" ht="44.25" hidden="1" customHeight="1" x14ac:dyDescent="0.2">
      <c r="A1973" s="3">
        <v>1976</v>
      </c>
      <c r="B1973" s="188">
        <v>6311</v>
      </c>
      <c r="C1973" s="228" t="s">
        <v>2845</v>
      </c>
      <c r="D1973" s="188" t="s">
        <v>2298</v>
      </c>
      <c r="E1973" s="188">
        <v>24121513</v>
      </c>
      <c r="F1973" s="723">
        <v>100000</v>
      </c>
      <c r="G1973" s="188" t="s">
        <v>2299</v>
      </c>
      <c r="H1973" s="650">
        <v>45078</v>
      </c>
      <c r="I1973" s="211">
        <v>364</v>
      </c>
    </row>
    <row r="1974" spans="1:9" ht="44.25" hidden="1" customHeight="1" x14ac:dyDescent="0.2">
      <c r="A1974" s="3">
        <v>1977</v>
      </c>
      <c r="B1974" s="188">
        <v>6311</v>
      </c>
      <c r="C1974" s="228" t="s">
        <v>824</v>
      </c>
      <c r="D1974" s="188" t="s">
        <v>2298</v>
      </c>
      <c r="E1974" s="188" t="s">
        <v>2725</v>
      </c>
      <c r="F1974" s="723">
        <v>50000</v>
      </c>
      <c r="G1974" s="188" t="s">
        <v>2299</v>
      </c>
      <c r="H1974" s="650">
        <v>45078</v>
      </c>
      <c r="I1974" s="211">
        <v>364</v>
      </c>
    </row>
    <row r="1975" spans="1:9" ht="44.25" hidden="1" customHeight="1" x14ac:dyDescent="0.2">
      <c r="A1975" s="3">
        <v>1978</v>
      </c>
      <c r="B1975" s="188">
        <v>6311</v>
      </c>
      <c r="C1975" s="228" t="s">
        <v>2846</v>
      </c>
      <c r="D1975" s="188" t="s">
        <v>2298</v>
      </c>
      <c r="E1975" s="188">
        <v>26111704</v>
      </c>
      <c r="F1975" s="723">
        <v>150000</v>
      </c>
      <c r="G1975" s="188" t="s">
        <v>2299</v>
      </c>
      <c r="H1975" s="650">
        <v>45078</v>
      </c>
      <c r="I1975" s="211">
        <v>364</v>
      </c>
    </row>
    <row r="1976" spans="1:9" ht="44.25" hidden="1" customHeight="1" x14ac:dyDescent="0.2">
      <c r="A1976" s="3">
        <v>1979</v>
      </c>
      <c r="B1976" s="188">
        <v>6311</v>
      </c>
      <c r="C1976" s="228" t="s">
        <v>2847</v>
      </c>
      <c r="D1976" s="188" t="s">
        <v>2298</v>
      </c>
      <c r="E1976" s="188">
        <v>32101522</v>
      </c>
      <c r="F1976" s="723">
        <v>150000</v>
      </c>
      <c r="G1976" s="188" t="s">
        <v>2299</v>
      </c>
      <c r="H1976" s="650">
        <v>45078</v>
      </c>
      <c r="I1976" s="211">
        <v>364</v>
      </c>
    </row>
    <row r="1977" spans="1:9" ht="44.25" hidden="1" customHeight="1" x14ac:dyDescent="0.2">
      <c r="A1977" s="3">
        <v>1980</v>
      </c>
      <c r="B1977" s="188">
        <v>6311</v>
      </c>
      <c r="C1977" s="228" t="s">
        <v>2848</v>
      </c>
      <c r="D1977" s="188" t="s">
        <v>2298</v>
      </c>
      <c r="E1977" s="188">
        <v>31181702</v>
      </c>
      <c r="F1977" s="723">
        <v>100000</v>
      </c>
      <c r="G1977" s="188" t="s">
        <v>2299</v>
      </c>
      <c r="H1977" s="650">
        <v>45078</v>
      </c>
      <c r="I1977" s="211">
        <v>364</v>
      </c>
    </row>
    <row r="1978" spans="1:9" ht="44.25" hidden="1" customHeight="1" x14ac:dyDescent="0.2">
      <c r="A1978" s="3">
        <v>1981</v>
      </c>
      <c r="B1978" s="188">
        <v>6311</v>
      </c>
      <c r="C1978" s="94" t="s">
        <v>2849</v>
      </c>
      <c r="D1978" s="93" t="s">
        <v>2298</v>
      </c>
      <c r="E1978" s="93">
        <v>43191510</v>
      </c>
      <c r="F1978" s="724">
        <v>2000000</v>
      </c>
      <c r="G1978" s="188" t="s">
        <v>2299</v>
      </c>
      <c r="H1978" s="650">
        <v>45079</v>
      </c>
      <c r="I1978" s="131">
        <v>365</v>
      </c>
    </row>
    <row r="1979" spans="1:9" ht="44.25" hidden="1" customHeight="1" x14ac:dyDescent="0.2">
      <c r="A1979" s="3">
        <v>1982</v>
      </c>
      <c r="B1979" s="188">
        <v>6311</v>
      </c>
      <c r="C1979" s="228" t="s">
        <v>2736</v>
      </c>
      <c r="D1979" s="188" t="s">
        <v>2298</v>
      </c>
      <c r="E1979" s="188">
        <v>44103103</v>
      </c>
      <c r="F1979" s="723">
        <v>400000</v>
      </c>
      <c r="G1979" s="188" t="s">
        <v>2335</v>
      </c>
      <c r="H1979" s="650">
        <v>45080</v>
      </c>
      <c r="I1979" s="211">
        <v>352</v>
      </c>
    </row>
    <row r="1980" spans="1:9" ht="44.25" hidden="1" customHeight="1" x14ac:dyDescent="0.2">
      <c r="A1980" s="3">
        <v>1983</v>
      </c>
      <c r="B1980" s="188">
        <v>6311</v>
      </c>
      <c r="C1980" s="228" t="s">
        <v>37</v>
      </c>
      <c r="D1980" s="188" t="s">
        <v>2298</v>
      </c>
      <c r="E1980" s="188" t="s">
        <v>2302</v>
      </c>
      <c r="F1980" s="723">
        <v>100000</v>
      </c>
      <c r="G1980" s="188" t="s">
        <v>2303</v>
      </c>
      <c r="H1980" s="650">
        <v>45078</v>
      </c>
      <c r="I1980" s="211">
        <v>374</v>
      </c>
    </row>
    <row r="1981" spans="1:9" ht="44.25" hidden="1" customHeight="1" x14ac:dyDescent="0.2">
      <c r="A1981" s="3">
        <v>1984</v>
      </c>
      <c r="B1981" s="188">
        <v>6311</v>
      </c>
      <c r="C1981" s="228" t="s">
        <v>42</v>
      </c>
      <c r="D1981" s="188" t="s">
        <v>2298</v>
      </c>
      <c r="E1981" s="188" t="s">
        <v>2304</v>
      </c>
      <c r="F1981" s="723">
        <v>40000</v>
      </c>
      <c r="G1981" s="188" t="s">
        <v>2303</v>
      </c>
      <c r="H1981" s="650">
        <v>45078</v>
      </c>
      <c r="I1981" s="211">
        <v>374</v>
      </c>
    </row>
    <row r="1982" spans="1:9" ht="44.25" hidden="1" customHeight="1" x14ac:dyDescent="0.2">
      <c r="A1982" s="3">
        <v>1985</v>
      </c>
      <c r="B1982" s="188">
        <v>6311</v>
      </c>
      <c r="C1982" s="228" t="s">
        <v>2730</v>
      </c>
      <c r="D1982" s="188" t="s">
        <v>2298</v>
      </c>
      <c r="E1982" s="188">
        <v>43211802</v>
      </c>
      <c r="F1982" s="723">
        <v>15000</v>
      </c>
      <c r="G1982" s="188" t="s">
        <v>2335</v>
      </c>
      <c r="H1982" s="650">
        <v>44986</v>
      </c>
      <c r="I1982" s="211">
        <v>351</v>
      </c>
    </row>
    <row r="1983" spans="1:9" ht="44.25" hidden="1" customHeight="1" x14ac:dyDescent="0.2">
      <c r="A1983" s="3">
        <v>1986</v>
      </c>
      <c r="B1983" s="188">
        <v>6311</v>
      </c>
      <c r="C1983" s="228" t="s">
        <v>2732</v>
      </c>
      <c r="D1983" s="93" t="s">
        <v>2298</v>
      </c>
      <c r="E1983" s="188" t="s">
        <v>2411</v>
      </c>
      <c r="F1983" s="723">
        <v>20000</v>
      </c>
      <c r="G1983" s="188" t="s">
        <v>2412</v>
      </c>
      <c r="H1983" s="650">
        <v>45078</v>
      </c>
      <c r="I1983" s="211">
        <v>354</v>
      </c>
    </row>
    <row r="1984" spans="1:9" ht="44.25" hidden="1" customHeight="1" x14ac:dyDescent="0.2">
      <c r="A1984" s="3">
        <v>1987</v>
      </c>
      <c r="B1984" s="188">
        <v>6311</v>
      </c>
      <c r="C1984" s="228" t="s">
        <v>2733</v>
      </c>
      <c r="D1984" s="188" t="s">
        <v>2298</v>
      </c>
      <c r="E1984" s="188" t="s">
        <v>2734</v>
      </c>
      <c r="F1984" s="723">
        <v>15000</v>
      </c>
      <c r="G1984" s="188" t="s">
        <v>2412</v>
      </c>
      <c r="H1984" s="650">
        <v>45078</v>
      </c>
      <c r="I1984" s="211">
        <v>354</v>
      </c>
    </row>
    <row r="1985" spans="1:9" ht="44.25" hidden="1" customHeight="1" x14ac:dyDescent="0.2">
      <c r="A1985" s="3">
        <v>1988</v>
      </c>
      <c r="B1985" s="188">
        <v>6311</v>
      </c>
      <c r="C1985" s="228" t="s">
        <v>2765</v>
      </c>
      <c r="D1985" s="188" t="s">
        <v>2298</v>
      </c>
      <c r="E1985" s="188" t="s">
        <v>2766</v>
      </c>
      <c r="F1985" s="723">
        <v>3000000</v>
      </c>
      <c r="G1985" s="188" t="s">
        <v>2850</v>
      </c>
      <c r="H1985" s="650">
        <v>44986</v>
      </c>
      <c r="I1985" s="211">
        <v>192</v>
      </c>
    </row>
    <row r="1986" spans="1:9" ht="44.25" hidden="1" customHeight="1" x14ac:dyDescent="0.2">
      <c r="A1986" s="3">
        <v>1989</v>
      </c>
      <c r="B1986" s="188">
        <v>6311</v>
      </c>
      <c r="C1986" s="228" t="s">
        <v>2851</v>
      </c>
      <c r="D1986" s="188" t="s">
        <v>2772</v>
      </c>
      <c r="E1986" s="188">
        <v>20121523</v>
      </c>
      <c r="F1986" s="723">
        <v>350000</v>
      </c>
      <c r="G1986" s="188" t="s">
        <v>2775</v>
      </c>
      <c r="H1986" s="650">
        <v>44986</v>
      </c>
      <c r="I1986" s="211">
        <v>413</v>
      </c>
    </row>
    <row r="1987" spans="1:9" ht="44.25" hidden="1" customHeight="1" x14ac:dyDescent="0.2">
      <c r="A1987" s="3">
        <v>1990</v>
      </c>
      <c r="B1987" s="188">
        <v>6311</v>
      </c>
      <c r="C1987" s="228" t="s">
        <v>2852</v>
      </c>
      <c r="D1987" s="188" t="s">
        <v>2772</v>
      </c>
      <c r="E1987" s="188">
        <v>41113601</v>
      </c>
      <c r="F1987" s="723">
        <v>300000</v>
      </c>
      <c r="G1987" s="188" t="s">
        <v>2775</v>
      </c>
      <c r="H1987" s="650">
        <v>44986</v>
      </c>
      <c r="I1987" s="211">
        <v>413</v>
      </c>
    </row>
    <row r="1988" spans="1:9" ht="44.25" hidden="1" customHeight="1" x14ac:dyDescent="0.2">
      <c r="A1988" s="3">
        <v>1991</v>
      </c>
      <c r="B1988" s="188">
        <v>6311</v>
      </c>
      <c r="C1988" s="228" t="s">
        <v>2853</v>
      </c>
      <c r="D1988" s="188" t="s">
        <v>2772</v>
      </c>
      <c r="E1988" s="188">
        <v>41111917</v>
      </c>
      <c r="F1988" s="723">
        <v>500000</v>
      </c>
      <c r="G1988" s="188" t="s">
        <v>2775</v>
      </c>
      <c r="H1988" s="650">
        <v>45078</v>
      </c>
      <c r="I1988" s="211">
        <v>413</v>
      </c>
    </row>
    <row r="1989" spans="1:9" ht="44.25" hidden="1" customHeight="1" x14ac:dyDescent="0.2">
      <c r="A1989" s="3">
        <v>1992</v>
      </c>
      <c r="B1989" s="188">
        <v>6311</v>
      </c>
      <c r="C1989" s="228" t="s">
        <v>2854</v>
      </c>
      <c r="D1989" s="188" t="s">
        <v>2772</v>
      </c>
      <c r="E1989" s="188">
        <v>27111737</v>
      </c>
      <c r="F1989" s="723">
        <v>50000</v>
      </c>
      <c r="G1989" s="188" t="s">
        <v>2775</v>
      </c>
      <c r="H1989" s="650">
        <v>45078</v>
      </c>
      <c r="I1989" s="211">
        <v>413</v>
      </c>
    </row>
    <row r="1990" spans="1:9" ht="44.25" hidden="1" customHeight="1" x14ac:dyDescent="0.2">
      <c r="A1990" s="3">
        <v>1993</v>
      </c>
      <c r="B1990" s="188">
        <v>6311</v>
      </c>
      <c r="C1990" s="228" t="s">
        <v>2855</v>
      </c>
      <c r="D1990" s="188" t="s">
        <v>2772</v>
      </c>
      <c r="E1990" s="188">
        <v>23241804</v>
      </c>
      <c r="F1990" s="723">
        <v>300000</v>
      </c>
      <c r="G1990" s="188" t="s">
        <v>2775</v>
      </c>
      <c r="H1990" s="650">
        <v>45078</v>
      </c>
      <c r="I1990" s="211">
        <v>413</v>
      </c>
    </row>
    <row r="1991" spans="1:9" ht="44.25" hidden="1" customHeight="1" x14ac:dyDescent="0.2">
      <c r="A1991" s="3">
        <v>1994</v>
      </c>
      <c r="B1991" s="188">
        <v>6311</v>
      </c>
      <c r="C1991" s="228" t="s">
        <v>2856</v>
      </c>
      <c r="D1991" s="188" t="s">
        <v>2857</v>
      </c>
      <c r="E1991" s="188" t="s">
        <v>2858</v>
      </c>
      <c r="F1991" s="723">
        <v>40320000</v>
      </c>
      <c r="G1991" s="188" t="s">
        <v>2348</v>
      </c>
      <c r="H1991" s="650">
        <v>45078</v>
      </c>
      <c r="I1991" s="211">
        <v>407</v>
      </c>
    </row>
    <row r="1992" spans="1:9" ht="44.25" hidden="1" customHeight="1" x14ac:dyDescent="0.2">
      <c r="A1992" s="3">
        <v>1995</v>
      </c>
      <c r="B1992" s="188">
        <v>6311</v>
      </c>
      <c r="C1992" s="228" t="s">
        <v>1931</v>
      </c>
      <c r="D1992" s="188" t="s">
        <v>2298</v>
      </c>
      <c r="E1992" s="188">
        <v>44121615</v>
      </c>
      <c r="F1992" s="588">
        <v>15000</v>
      </c>
      <c r="G1992" s="188" t="s">
        <v>2335</v>
      </c>
      <c r="H1992" s="650">
        <v>45078</v>
      </c>
      <c r="I1992" s="211">
        <v>350</v>
      </c>
    </row>
    <row r="1993" spans="1:9" ht="44.25" hidden="1" customHeight="1" x14ac:dyDescent="0.2">
      <c r="A1993" s="3">
        <v>1996</v>
      </c>
      <c r="B1993" s="188">
        <v>6311</v>
      </c>
      <c r="C1993" s="228" t="s">
        <v>2364</v>
      </c>
      <c r="D1993" s="188" t="s">
        <v>2298</v>
      </c>
      <c r="E1993" s="179">
        <v>14111530</v>
      </c>
      <c r="F1993" s="588">
        <v>20000</v>
      </c>
      <c r="G1993" s="188" t="s">
        <v>2335</v>
      </c>
      <c r="H1993" s="650">
        <v>45078</v>
      </c>
      <c r="I1993" s="211">
        <v>350</v>
      </c>
    </row>
    <row r="1994" spans="1:9" ht="44.25" hidden="1" customHeight="1" x14ac:dyDescent="0.2">
      <c r="A1994" s="3">
        <v>1997</v>
      </c>
      <c r="B1994" s="188">
        <v>6311</v>
      </c>
      <c r="C1994" s="228" t="s">
        <v>2366</v>
      </c>
      <c r="D1994" s="188" t="s">
        <v>2298</v>
      </c>
      <c r="E1994" s="179">
        <v>44121701</v>
      </c>
      <c r="F1994" s="588">
        <v>15000</v>
      </c>
      <c r="G1994" s="188" t="s">
        <v>2335</v>
      </c>
      <c r="H1994" s="650">
        <v>45078</v>
      </c>
      <c r="I1994" s="211">
        <v>350</v>
      </c>
    </row>
    <row r="1995" spans="1:9" ht="44.25" hidden="1" customHeight="1" x14ac:dyDescent="0.2">
      <c r="A1995" s="3">
        <v>1998</v>
      </c>
      <c r="B1995" s="188">
        <v>6311</v>
      </c>
      <c r="C1995" s="228" t="s">
        <v>2367</v>
      </c>
      <c r="D1995" s="188" t="s">
        <v>2298</v>
      </c>
      <c r="E1995" s="179">
        <v>44121701</v>
      </c>
      <c r="F1995" s="588">
        <v>15000</v>
      </c>
      <c r="G1995" s="188" t="s">
        <v>2335</v>
      </c>
      <c r="H1995" s="650">
        <v>45078</v>
      </c>
      <c r="I1995" s="211">
        <v>350</v>
      </c>
    </row>
    <row r="1996" spans="1:9" ht="44.25" hidden="1" customHeight="1" x14ac:dyDescent="0.2">
      <c r="A1996" s="3">
        <v>1999</v>
      </c>
      <c r="B1996" s="188">
        <v>6311</v>
      </c>
      <c r="C1996" s="228" t="s">
        <v>2368</v>
      </c>
      <c r="D1996" s="188" t="s">
        <v>2298</v>
      </c>
      <c r="E1996" s="179">
        <v>44121701</v>
      </c>
      <c r="F1996" s="588">
        <v>15000</v>
      </c>
      <c r="G1996" s="188" t="s">
        <v>2335</v>
      </c>
      <c r="H1996" s="650">
        <v>45078</v>
      </c>
      <c r="I1996" s="211">
        <v>350</v>
      </c>
    </row>
    <row r="1997" spans="1:9" ht="44.25" hidden="1" customHeight="1" x14ac:dyDescent="0.2">
      <c r="A1997" s="3">
        <v>2000</v>
      </c>
      <c r="B1997" s="188">
        <v>6311</v>
      </c>
      <c r="C1997" s="228" t="s">
        <v>2752</v>
      </c>
      <c r="D1997" s="188" t="s">
        <v>2298</v>
      </c>
      <c r="E1997" s="179">
        <v>14111530</v>
      </c>
      <c r="F1997" s="588">
        <v>20000</v>
      </c>
      <c r="G1997" s="188" t="s">
        <v>2335</v>
      </c>
      <c r="H1997" s="650">
        <v>45078</v>
      </c>
      <c r="I1997" s="211">
        <v>350</v>
      </c>
    </row>
    <row r="1998" spans="1:9" ht="44.25" hidden="1" customHeight="1" x14ac:dyDescent="0.2">
      <c r="A1998" s="3">
        <v>2001</v>
      </c>
      <c r="B1998" s="188">
        <v>6311</v>
      </c>
      <c r="C1998" s="228" t="s">
        <v>2372</v>
      </c>
      <c r="D1998" s="188" t="s">
        <v>2298</v>
      </c>
      <c r="E1998" s="179">
        <v>44122107</v>
      </c>
      <c r="F1998" s="588">
        <v>10000</v>
      </c>
      <c r="G1998" s="188" t="s">
        <v>2335</v>
      </c>
      <c r="H1998" s="650">
        <v>45078</v>
      </c>
      <c r="I1998" s="211">
        <v>350</v>
      </c>
    </row>
    <row r="1999" spans="1:9" ht="44.25" hidden="1" customHeight="1" x14ac:dyDescent="0.2">
      <c r="A1999" s="3">
        <v>2002</v>
      </c>
      <c r="B1999" s="188">
        <v>6311</v>
      </c>
      <c r="C1999" s="230" t="s">
        <v>2375</v>
      </c>
      <c r="D1999" s="188" t="s">
        <v>2298</v>
      </c>
      <c r="E1999" s="179">
        <v>44121618</v>
      </c>
      <c r="F1999" s="588">
        <v>5000</v>
      </c>
      <c r="G1999" s="188" t="s">
        <v>2335</v>
      </c>
      <c r="H1999" s="650">
        <v>45078</v>
      </c>
      <c r="I1999" s="211">
        <v>350</v>
      </c>
    </row>
    <row r="2000" spans="1:9" ht="44.25" hidden="1" customHeight="1" x14ac:dyDescent="0.2">
      <c r="A2000" s="3">
        <v>2003</v>
      </c>
      <c r="B2000" s="188">
        <v>6311</v>
      </c>
      <c r="C2000" s="230" t="s">
        <v>2377</v>
      </c>
      <c r="D2000" s="188" t="s">
        <v>2298</v>
      </c>
      <c r="E2000" s="179">
        <v>44121716</v>
      </c>
      <c r="F2000" s="588">
        <v>20000</v>
      </c>
      <c r="G2000" s="188" t="s">
        <v>2335</v>
      </c>
      <c r="H2000" s="650">
        <v>45078</v>
      </c>
      <c r="I2000" s="211">
        <v>350</v>
      </c>
    </row>
    <row r="2001" spans="1:9" ht="44.25" hidden="1" customHeight="1" x14ac:dyDescent="0.2">
      <c r="A2001" s="3">
        <v>2004</v>
      </c>
      <c r="B2001" s="188">
        <v>6311</v>
      </c>
      <c r="C2001" s="228" t="s">
        <v>2379</v>
      </c>
      <c r="D2001" s="188" t="s">
        <v>2298</v>
      </c>
      <c r="E2001" s="179">
        <v>44121716</v>
      </c>
      <c r="F2001" s="588">
        <v>20000</v>
      </c>
      <c r="G2001" s="188" t="s">
        <v>2335</v>
      </c>
      <c r="H2001" s="650">
        <v>45078</v>
      </c>
      <c r="I2001" s="211">
        <v>350</v>
      </c>
    </row>
    <row r="2002" spans="1:9" ht="44.25" hidden="1" customHeight="1" x14ac:dyDescent="0.2">
      <c r="A2002" s="3">
        <v>2005</v>
      </c>
      <c r="B2002" s="188">
        <v>6311</v>
      </c>
      <c r="C2002" s="228" t="s">
        <v>2381</v>
      </c>
      <c r="D2002" s="188" t="s">
        <v>2298</v>
      </c>
      <c r="E2002" s="179">
        <v>44121716</v>
      </c>
      <c r="F2002" s="588">
        <v>20000</v>
      </c>
      <c r="G2002" s="188" t="s">
        <v>2335</v>
      </c>
      <c r="H2002" s="650">
        <v>45078</v>
      </c>
      <c r="I2002" s="211">
        <v>350</v>
      </c>
    </row>
    <row r="2003" spans="1:9" ht="44.25" hidden="1" customHeight="1" x14ac:dyDescent="0.2">
      <c r="A2003" s="3">
        <v>2006</v>
      </c>
      <c r="B2003" s="188">
        <v>6311</v>
      </c>
      <c r="C2003" s="228" t="s">
        <v>2383</v>
      </c>
      <c r="D2003" s="188" t="s">
        <v>2298</v>
      </c>
      <c r="E2003" s="179">
        <v>44121708</v>
      </c>
      <c r="F2003" s="588">
        <v>20000</v>
      </c>
      <c r="G2003" s="188" t="s">
        <v>2335</v>
      </c>
      <c r="H2003" s="650">
        <v>45078</v>
      </c>
      <c r="I2003" s="211">
        <v>350</v>
      </c>
    </row>
    <row r="2004" spans="1:9" ht="44.25" hidden="1" customHeight="1" x14ac:dyDescent="0.2">
      <c r="A2004" s="3">
        <v>2007</v>
      </c>
      <c r="B2004" s="188">
        <v>6311</v>
      </c>
      <c r="C2004" s="228" t="s">
        <v>2384</v>
      </c>
      <c r="D2004" s="188" t="s">
        <v>2298</v>
      </c>
      <c r="E2004" s="179">
        <v>44121708</v>
      </c>
      <c r="F2004" s="588">
        <v>20000</v>
      </c>
      <c r="G2004" s="188" t="s">
        <v>2335</v>
      </c>
      <c r="H2004" s="650">
        <v>45078</v>
      </c>
      <c r="I2004" s="211">
        <v>350</v>
      </c>
    </row>
    <row r="2005" spans="1:9" ht="44.25" hidden="1" customHeight="1" x14ac:dyDescent="0.2">
      <c r="A2005" s="3">
        <v>2008</v>
      </c>
      <c r="B2005" s="188">
        <v>6311</v>
      </c>
      <c r="C2005" s="228" t="s">
        <v>2385</v>
      </c>
      <c r="D2005" s="188" t="s">
        <v>2298</v>
      </c>
      <c r="E2005" s="179">
        <v>44121708</v>
      </c>
      <c r="F2005" s="588">
        <v>20000</v>
      </c>
      <c r="G2005" s="188" t="s">
        <v>2335</v>
      </c>
      <c r="H2005" s="650">
        <v>45078</v>
      </c>
      <c r="I2005" s="211">
        <v>350</v>
      </c>
    </row>
    <row r="2006" spans="1:9" ht="44.25" hidden="1" customHeight="1" x14ac:dyDescent="0.2">
      <c r="A2006" s="3">
        <v>2009</v>
      </c>
      <c r="B2006" s="188">
        <v>6311</v>
      </c>
      <c r="C2006" s="230" t="s">
        <v>2386</v>
      </c>
      <c r="D2006" s="188" t="s">
        <v>2298</v>
      </c>
      <c r="E2006" s="179">
        <v>44121708</v>
      </c>
      <c r="F2006" s="588">
        <v>20000</v>
      </c>
      <c r="G2006" s="188" t="s">
        <v>2335</v>
      </c>
      <c r="H2006" s="650">
        <v>45078</v>
      </c>
      <c r="I2006" s="211">
        <v>350</v>
      </c>
    </row>
    <row r="2007" spans="1:9" ht="44.25" hidden="1" customHeight="1" x14ac:dyDescent="0.2">
      <c r="A2007" s="3">
        <v>2010</v>
      </c>
      <c r="B2007" s="188">
        <v>6311</v>
      </c>
      <c r="C2007" s="228" t="s">
        <v>2388</v>
      </c>
      <c r="D2007" s="188" t="s">
        <v>2298</v>
      </c>
      <c r="E2007" s="179">
        <v>44121708</v>
      </c>
      <c r="F2007" s="588">
        <v>20000</v>
      </c>
      <c r="G2007" s="188" t="s">
        <v>2335</v>
      </c>
      <c r="H2007" s="650">
        <v>45078</v>
      </c>
      <c r="I2007" s="211">
        <v>350</v>
      </c>
    </row>
    <row r="2008" spans="1:9" ht="44.25" hidden="1" customHeight="1" x14ac:dyDescent="0.2">
      <c r="A2008" s="3">
        <v>2011</v>
      </c>
      <c r="B2008" s="188">
        <v>6311</v>
      </c>
      <c r="C2008" s="228" t="s">
        <v>2753</v>
      </c>
      <c r="D2008" s="188" t="s">
        <v>2298</v>
      </c>
      <c r="E2008" s="179">
        <v>44122026</v>
      </c>
      <c r="F2008" s="595">
        <v>10000</v>
      </c>
      <c r="G2008" s="188" t="s">
        <v>2335</v>
      </c>
      <c r="H2008" s="650">
        <v>45078</v>
      </c>
      <c r="I2008" s="211">
        <v>350</v>
      </c>
    </row>
    <row r="2009" spans="1:9" ht="44.25" hidden="1" customHeight="1" x14ac:dyDescent="0.2">
      <c r="A2009" s="3">
        <v>2012</v>
      </c>
      <c r="B2009" s="188">
        <v>6311</v>
      </c>
      <c r="C2009" s="230" t="s">
        <v>2391</v>
      </c>
      <c r="D2009" s="188" t="s">
        <v>2298</v>
      </c>
      <c r="E2009" s="179">
        <v>44121702</v>
      </c>
      <c r="F2009" s="595">
        <v>12000</v>
      </c>
      <c r="G2009" s="188" t="s">
        <v>2335</v>
      </c>
      <c r="H2009" s="650">
        <v>45078</v>
      </c>
      <c r="I2009" s="211">
        <v>350</v>
      </c>
    </row>
    <row r="2010" spans="1:9" ht="44.25" hidden="1" customHeight="1" x14ac:dyDescent="0.2">
      <c r="A2010" s="3">
        <v>2013</v>
      </c>
      <c r="B2010" s="188">
        <v>6311</v>
      </c>
      <c r="C2010" s="230" t="s">
        <v>2392</v>
      </c>
      <c r="D2010" s="188" t="s">
        <v>2298</v>
      </c>
      <c r="E2010" s="179">
        <v>44111912</v>
      </c>
      <c r="F2010" s="595">
        <v>12000</v>
      </c>
      <c r="G2010" s="188" t="s">
        <v>2335</v>
      </c>
      <c r="H2010" s="650">
        <v>45078</v>
      </c>
      <c r="I2010" s="211">
        <v>350</v>
      </c>
    </row>
    <row r="2011" spans="1:9" ht="44.25" hidden="1" customHeight="1" x14ac:dyDescent="0.2">
      <c r="A2011" s="3">
        <v>2014</v>
      </c>
      <c r="B2011" s="188">
        <v>6311</v>
      </c>
      <c r="C2011" s="230" t="s">
        <v>2754</v>
      </c>
      <c r="D2011" s="188" t="s">
        <v>2298</v>
      </c>
      <c r="E2011" s="179">
        <v>31201512</v>
      </c>
      <c r="F2011" s="595">
        <v>10000</v>
      </c>
      <c r="G2011" s="188" t="s">
        <v>2335</v>
      </c>
      <c r="H2011" s="650">
        <v>45078</v>
      </c>
      <c r="I2011" s="211">
        <v>350</v>
      </c>
    </row>
    <row r="2012" spans="1:9" ht="44.25" hidden="1" customHeight="1" x14ac:dyDescent="0.2">
      <c r="A2012" s="3">
        <v>2015</v>
      </c>
      <c r="B2012" s="188">
        <v>6311</v>
      </c>
      <c r="C2012" s="230" t="s">
        <v>2394</v>
      </c>
      <c r="D2012" s="188" t="s">
        <v>2298</v>
      </c>
      <c r="E2012" s="179">
        <v>46111502</v>
      </c>
      <c r="F2012" s="595">
        <v>5000</v>
      </c>
      <c r="G2012" s="188" t="s">
        <v>2335</v>
      </c>
      <c r="H2012" s="650">
        <v>45078</v>
      </c>
      <c r="I2012" s="211">
        <v>350</v>
      </c>
    </row>
    <row r="2013" spans="1:9" ht="44.25" hidden="1" customHeight="1" x14ac:dyDescent="0.2">
      <c r="A2013" s="3">
        <v>2016</v>
      </c>
      <c r="B2013" s="188">
        <v>6311</v>
      </c>
      <c r="C2013" s="230" t="s">
        <v>2395</v>
      </c>
      <c r="D2013" s="188" t="s">
        <v>2298</v>
      </c>
      <c r="E2013" s="179">
        <v>46111502</v>
      </c>
      <c r="F2013" s="595">
        <v>5000</v>
      </c>
      <c r="G2013" s="188" t="s">
        <v>2335</v>
      </c>
      <c r="H2013" s="650">
        <v>45078</v>
      </c>
      <c r="I2013" s="211">
        <v>350</v>
      </c>
    </row>
    <row r="2014" spans="1:9" ht="44.25" hidden="1" customHeight="1" x14ac:dyDescent="0.2">
      <c r="A2014" s="3">
        <v>2017</v>
      </c>
      <c r="B2014" s="188">
        <v>6311</v>
      </c>
      <c r="C2014" s="230" t="s">
        <v>2396</v>
      </c>
      <c r="D2014" s="188" t="s">
        <v>2298</v>
      </c>
      <c r="E2014" s="179">
        <v>44122011</v>
      </c>
      <c r="F2014" s="595">
        <v>2000</v>
      </c>
      <c r="G2014" s="188" t="s">
        <v>2335</v>
      </c>
      <c r="H2014" s="650">
        <v>45078</v>
      </c>
      <c r="I2014" s="211">
        <v>350</v>
      </c>
    </row>
    <row r="2015" spans="1:9" ht="44.25" hidden="1" customHeight="1" x14ac:dyDescent="0.2">
      <c r="A2015" s="3">
        <v>2018</v>
      </c>
      <c r="B2015" s="188">
        <v>6311</v>
      </c>
      <c r="C2015" s="228" t="s">
        <v>2398</v>
      </c>
      <c r="D2015" s="188" t="s">
        <v>2298</v>
      </c>
      <c r="E2015" s="179">
        <v>44122029</v>
      </c>
      <c r="F2015" s="595">
        <v>10000</v>
      </c>
      <c r="G2015" s="188" t="s">
        <v>2335</v>
      </c>
      <c r="H2015" s="650">
        <v>45078</v>
      </c>
      <c r="I2015" s="211">
        <v>350</v>
      </c>
    </row>
    <row r="2016" spans="1:9" ht="44.25" hidden="1" customHeight="1" x14ac:dyDescent="0.2">
      <c r="A2016" s="3">
        <v>2019</v>
      </c>
      <c r="B2016" s="188">
        <v>6311</v>
      </c>
      <c r="C2016" s="228" t="s">
        <v>2399</v>
      </c>
      <c r="D2016" s="188" t="s">
        <v>2298</v>
      </c>
      <c r="E2016" s="179">
        <v>44121802</v>
      </c>
      <c r="F2016" s="595">
        <v>15000</v>
      </c>
      <c r="G2016" s="188" t="s">
        <v>2335</v>
      </c>
      <c r="H2016" s="650">
        <v>45078</v>
      </c>
      <c r="I2016" s="211">
        <v>350</v>
      </c>
    </row>
    <row r="2017" spans="1:9" ht="44.25" hidden="1" customHeight="1" x14ac:dyDescent="0.2">
      <c r="A2017" s="3">
        <v>2020</v>
      </c>
      <c r="B2017" s="188">
        <v>6311</v>
      </c>
      <c r="C2017" s="230" t="s">
        <v>2409</v>
      </c>
      <c r="D2017" s="188" t="s">
        <v>2298</v>
      </c>
      <c r="E2017" s="179">
        <v>31201503</v>
      </c>
      <c r="F2017" s="595">
        <v>10000</v>
      </c>
      <c r="G2017" s="188" t="s">
        <v>2335</v>
      </c>
      <c r="H2017" s="650">
        <v>45078</v>
      </c>
      <c r="I2017" s="211">
        <v>350</v>
      </c>
    </row>
    <row r="2018" spans="1:9" ht="44.25" hidden="1" customHeight="1" x14ac:dyDescent="0.2">
      <c r="A2018" s="3">
        <v>2021</v>
      </c>
      <c r="B2018" s="188">
        <v>6311</v>
      </c>
      <c r="C2018" s="230" t="s">
        <v>2755</v>
      </c>
      <c r="D2018" s="188" t="s">
        <v>2298</v>
      </c>
      <c r="E2018" s="179">
        <v>31163211</v>
      </c>
      <c r="F2018" s="595">
        <v>2000</v>
      </c>
      <c r="G2018" s="188" t="s">
        <v>2335</v>
      </c>
      <c r="H2018" s="650">
        <v>45078</v>
      </c>
      <c r="I2018" s="211">
        <v>350</v>
      </c>
    </row>
    <row r="2019" spans="1:9" ht="44.25" hidden="1" customHeight="1" x14ac:dyDescent="0.2">
      <c r="A2019" s="3">
        <v>2022</v>
      </c>
      <c r="B2019" s="179">
        <v>6226</v>
      </c>
      <c r="C2019" s="228" t="s">
        <v>2864</v>
      </c>
      <c r="D2019" s="179" t="s">
        <v>2298</v>
      </c>
      <c r="E2019" s="3">
        <v>15121501</v>
      </c>
      <c r="F2019" s="588">
        <v>100000</v>
      </c>
      <c r="G2019" s="188" t="s">
        <v>2863</v>
      </c>
      <c r="H2019" s="650">
        <v>45017</v>
      </c>
      <c r="I2019" s="211">
        <v>269</v>
      </c>
    </row>
    <row r="2020" spans="1:9" ht="44.25" hidden="1" customHeight="1" x14ac:dyDescent="0.2">
      <c r="A2020" s="3">
        <v>2023</v>
      </c>
      <c r="B2020" s="179">
        <v>6226</v>
      </c>
      <c r="C2020" s="188" t="s">
        <v>2865</v>
      </c>
      <c r="D2020" s="179" t="s">
        <v>2298</v>
      </c>
      <c r="E2020" s="109" t="s">
        <v>2866</v>
      </c>
      <c r="F2020" s="588">
        <v>90000</v>
      </c>
      <c r="G2020" s="188" t="s">
        <v>169</v>
      </c>
      <c r="H2020" s="650">
        <v>45017</v>
      </c>
      <c r="I2020" s="211">
        <v>277</v>
      </c>
    </row>
    <row r="2021" spans="1:9" ht="44.25" hidden="1" customHeight="1" x14ac:dyDescent="0.2">
      <c r="A2021" s="3">
        <v>2024</v>
      </c>
      <c r="B2021" s="179">
        <v>6226</v>
      </c>
      <c r="C2021" s="228" t="s">
        <v>2867</v>
      </c>
      <c r="D2021" s="179" t="s">
        <v>2298</v>
      </c>
      <c r="E2021" s="59">
        <v>31201601</v>
      </c>
      <c r="F2021" s="588">
        <v>10000</v>
      </c>
      <c r="G2021" s="188" t="s">
        <v>169</v>
      </c>
      <c r="H2021" s="650">
        <v>45047</v>
      </c>
      <c r="I2021" s="211">
        <v>278</v>
      </c>
    </row>
    <row r="2022" spans="1:9" ht="44.25" hidden="1" customHeight="1" x14ac:dyDescent="0.2">
      <c r="A2022" s="3">
        <v>2025</v>
      </c>
      <c r="B2022" s="179">
        <v>6226</v>
      </c>
      <c r="C2022" s="228" t="s">
        <v>2868</v>
      </c>
      <c r="D2022" s="179" t="s">
        <v>2298</v>
      </c>
      <c r="E2022" s="3">
        <v>14111510</v>
      </c>
      <c r="F2022" s="588">
        <v>100000</v>
      </c>
      <c r="G2022" s="188" t="s">
        <v>53</v>
      </c>
      <c r="H2022" s="650">
        <v>45047</v>
      </c>
      <c r="I2022" s="211">
        <v>289</v>
      </c>
    </row>
    <row r="2023" spans="1:9" ht="44.25" hidden="1" customHeight="1" x14ac:dyDescent="0.2">
      <c r="A2023" s="3">
        <v>2026</v>
      </c>
      <c r="B2023" s="179">
        <v>6226</v>
      </c>
      <c r="C2023" s="228" t="s">
        <v>140</v>
      </c>
      <c r="D2023" s="179" t="s">
        <v>2298</v>
      </c>
      <c r="E2023" s="59">
        <v>46171501</v>
      </c>
      <c r="F2023" s="588">
        <v>70000</v>
      </c>
      <c r="G2023" s="188" t="s">
        <v>2649</v>
      </c>
      <c r="H2023" s="650">
        <v>45078</v>
      </c>
      <c r="I2023" s="211">
        <v>314</v>
      </c>
    </row>
    <row r="2024" spans="1:9" ht="44.25" hidden="1" customHeight="1" x14ac:dyDescent="0.2">
      <c r="A2024" s="3">
        <v>2027</v>
      </c>
      <c r="B2024" s="179">
        <v>6226</v>
      </c>
      <c r="C2024" s="228" t="s">
        <v>2818</v>
      </c>
      <c r="D2024" s="179" t="s">
        <v>2298</v>
      </c>
      <c r="E2024" s="3">
        <v>27111538</v>
      </c>
      <c r="F2024" s="588">
        <v>180000</v>
      </c>
      <c r="G2024" s="188" t="s">
        <v>2649</v>
      </c>
      <c r="H2024" s="650">
        <v>45078</v>
      </c>
      <c r="I2024" s="211">
        <v>314</v>
      </c>
    </row>
    <row r="2025" spans="1:9" ht="44.25" hidden="1" customHeight="1" x14ac:dyDescent="0.2">
      <c r="A2025" s="3">
        <v>2028</v>
      </c>
      <c r="B2025" s="179">
        <v>6226</v>
      </c>
      <c r="C2025" s="228" t="s">
        <v>2869</v>
      </c>
      <c r="D2025" s="179" t="s">
        <v>2298</v>
      </c>
      <c r="E2025" s="59">
        <v>31161501</v>
      </c>
      <c r="F2025" s="588">
        <v>30000</v>
      </c>
      <c r="G2025" s="188" t="s">
        <v>2649</v>
      </c>
      <c r="H2025" s="650">
        <v>45108</v>
      </c>
      <c r="I2025" s="211">
        <v>314</v>
      </c>
    </row>
    <row r="2026" spans="1:9" ht="44.25" hidden="1" customHeight="1" x14ac:dyDescent="0.2">
      <c r="A2026" s="3">
        <v>2029</v>
      </c>
      <c r="B2026" s="179">
        <v>6226</v>
      </c>
      <c r="C2026" s="228" t="s">
        <v>2870</v>
      </c>
      <c r="D2026" s="179" t="s">
        <v>2298</v>
      </c>
      <c r="E2026" s="59" t="s">
        <v>2871</v>
      </c>
      <c r="F2026" s="588">
        <v>20000</v>
      </c>
      <c r="G2026" s="188" t="s">
        <v>2649</v>
      </c>
      <c r="H2026" s="650">
        <v>45108</v>
      </c>
      <c r="I2026" s="211">
        <v>314</v>
      </c>
    </row>
    <row r="2027" spans="1:9" ht="44.25" hidden="1" customHeight="1" x14ac:dyDescent="0.2">
      <c r="A2027" s="3">
        <v>2030</v>
      </c>
      <c r="B2027" s="179">
        <v>6226</v>
      </c>
      <c r="C2027" s="228" t="s">
        <v>2872</v>
      </c>
      <c r="D2027" s="179" t="s">
        <v>2298</v>
      </c>
      <c r="E2027" s="3">
        <v>27112838</v>
      </c>
      <c r="F2027" s="588">
        <v>100000</v>
      </c>
      <c r="G2027" s="188" t="s">
        <v>2178</v>
      </c>
      <c r="H2027" s="650">
        <v>45047</v>
      </c>
      <c r="I2027" s="211">
        <v>314</v>
      </c>
    </row>
    <row r="2028" spans="1:9" ht="44.25" hidden="1" customHeight="1" x14ac:dyDescent="0.2">
      <c r="A2028" s="3">
        <v>2031</v>
      </c>
      <c r="B2028" s="179">
        <v>6226</v>
      </c>
      <c r="C2028" s="228" t="s">
        <v>2873</v>
      </c>
      <c r="D2028" s="179" t="s">
        <v>2298</v>
      </c>
      <c r="E2028" s="3">
        <v>27112838</v>
      </c>
      <c r="F2028" s="588">
        <v>150000</v>
      </c>
      <c r="G2028" s="188" t="s">
        <v>2178</v>
      </c>
      <c r="H2028" s="650">
        <v>45047</v>
      </c>
      <c r="I2028" s="211">
        <v>314</v>
      </c>
    </row>
    <row r="2029" spans="1:9" ht="44.25" hidden="1" customHeight="1" x14ac:dyDescent="0.2">
      <c r="A2029" s="3">
        <v>2032</v>
      </c>
      <c r="B2029" s="179">
        <v>6226</v>
      </c>
      <c r="C2029" s="228" t="s">
        <v>2874</v>
      </c>
      <c r="D2029" s="179" t="s">
        <v>2298</v>
      </c>
      <c r="E2029" s="59">
        <v>40172906</v>
      </c>
      <c r="F2029" s="588">
        <v>50000</v>
      </c>
      <c r="G2029" s="188" t="s">
        <v>2178</v>
      </c>
      <c r="H2029" s="650">
        <v>45108</v>
      </c>
      <c r="I2029" s="211">
        <v>314</v>
      </c>
    </row>
    <row r="2030" spans="1:9" ht="44.25" hidden="1" customHeight="1" x14ac:dyDescent="0.2">
      <c r="A2030" s="3">
        <v>2033</v>
      </c>
      <c r="B2030" s="179">
        <v>6226</v>
      </c>
      <c r="C2030" s="228" t="s">
        <v>2875</v>
      </c>
      <c r="D2030" s="179" t="s">
        <v>2298</v>
      </c>
      <c r="E2030" s="3" t="s">
        <v>2876</v>
      </c>
      <c r="F2030" s="588">
        <v>191500</v>
      </c>
      <c r="G2030" s="188" t="s">
        <v>2299</v>
      </c>
      <c r="H2030" s="650">
        <v>45139</v>
      </c>
      <c r="I2030" s="211">
        <v>364</v>
      </c>
    </row>
    <row r="2031" spans="1:9" ht="44.25" hidden="1" customHeight="1" x14ac:dyDescent="0.2">
      <c r="A2031" s="3">
        <v>2034</v>
      </c>
      <c r="B2031" s="179">
        <v>6226</v>
      </c>
      <c r="C2031" s="228" t="s">
        <v>2877</v>
      </c>
      <c r="D2031" s="179" t="s">
        <v>2298</v>
      </c>
      <c r="E2031" s="3">
        <v>24112601</v>
      </c>
      <c r="F2031" s="588">
        <v>191500</v>
      </c>
      <c r="G2031" s="188" t="s">
        <v>76</v>
      </c>
      <c r="H2031" s="650">
        <v>45139</v>
      </c>
      <c r="I2031" s="211">
        <v>364</v>
      </c>
    </row>
    <row r="2032" spans="1:9" ht="44.25" hidden="1" customHeight="1" x14ac:dyDescent="0.2">
      <c r="A2032" s="3">
        <v>2035</v>
      </c>
      <c r="B2032" s="179">
        <v>6226</v>
      </c>
      <c r="C2032" s="228" t="s">
        <v>2878</v>
      </c>
      <c r="D2032" s="179" t="s">
        <v>2298</v>
      </c>
      <c r="E2032" s="59">
        <v>49121505</v>
      </c>
      <c r="F2032" s="588">
        <v>300000</v>
      </c>
      <c r="G2032" s="188" t="s">
        <v>76</v>
      </c>
      <c r="H2032" s="650">
        <v>45139</v>
      </c>
      <c r="I2032" s="211">
        <v>364</v>
      </c>
    </row>
    <row r="2033" spans="1:9" ht="44.25" hidden="1" customHeight="1" x14ac:dyDescent="0.2">
      <c r="A2033" s="3">
        <v>2036</v>
      </c>
      <c r="B2033" s="3">
        <v>6226</v>
      </c>
      <c r="C2033" s="230" t="s">
        <v>2879</v>
      </c>
      <c r="D2033" s="179" t="s">
        <v>2298</v>
      </c>
      <c r="E2033" s="3">
        <v>53131609</v>
      </c>
      <c r="F2033" s="588">
        <v>480000</v>
      </c>
      <c r="G2033" s="188" t="s">
        <v>76</v>
      </c>
      <c r="H2033" s="650">
        <v>44986</v>
      </c>
      <c r="I2033" s="211">
        <v>365</v>
      </c>
    </row>
    <row r="2034" spans="1:9" ht="44.25" hidden="1" customHeight="1" x14ac:dyDescent="0.2">
      <c r="A2034" s="3">
        <v>2037</v>
      </c>
      <c r="B2034" s="3">
        <v>6226</v>
      </c>
      <c r="C2034" s="230" t="s">
        <v>2880</v>
      </c>
      <c r="D2034" s="179" t="s">
        <v>2298</v>
      </c>
      <c r="E2034" s="3" t="s">
        <v>2881</v>
      </c>
      <c r="F2034" s="588">
        <v>888000</v>
      </c>
      <c r="G2034" s="188" t="s">
        <v>2882</v>
      </c>
      <c r="H2034" s="650">
        <v>45078</v>
      </c>
      <c r="I2034" s="211">
        <v>374</v>
      </c>
    </row>
    <row r="2035" spans="1:9" ht="44.25" hidden="1" customHeight="1" x14ac:dyDescent="0.2">
      <c r="A2035" s="3">
        <v>2038</v>
      </c>
      <c r="B2035" s="3">
        <v>6226</v>
      </c>
      <c r="C2035" s="230" t="s">
        <v>42</v>
      </c>
      <c r="D2035" s="179" t="s">
        <v>2298</v>
      </c>
      <c r="E2035" s="3" t="s">
        <v>2883</v>
      </c>
      <c r="F2035" s="588">
        <v>112000</v>
      </c>
      <c r="G2035" s="188" t="s">
        <v>2882</v>
      </c>
      <c r="H2035" s="650">
        <v>45078</v>
      </c>
      <c r="I2035" s="211">
        <v>374</v>
      </c>
    </row>
    <row r="2036" spans="1:9" ht="44.25" hidden="1" customHeight="1" x14ac:dyDescent="0.2">
      <c r="A2036" s="3">
        <v>2039</v>
      </c>
      <c r="B2036" s="3">
        <v>6226</v>
      </c>
      <c r="C2036" s="230" t="s">
        <v>2884</v>
      </c>
      <c r="D2036" s="179" t="s">
        <v>2298</v>
      </c>
      <c r="E2036" s="194">
        <v>72151802</v>
      </c>
      <c r="F2036" s="588">
        <v>2500000</v>
      </c>
      <c r="G2036" s="188" t="s">
        <v>105</v>
      </c>
      <c r="H2036" s="650">
        <v>45047</v>
      </c>
      <c r="I2036" s="211">
        <v>192</v>
      </c>
    </row>
    <row r="2037" spans="1:9" ht="44.25" hidden="1" customHeight="1" x14ac:dyDescent="0.2">
      <c r="A2037" s="3">
        <v>2040</v>
      </c>
      <c r="B2037" s="3">
        <v>6226</v>
      </c>
      <c r="C2037" s="230" t="s">
        <v>2885</v>
      </c>
      <c r="D2037" s="179" t="s">
        <v>2298</v>
      </c>
      <c r="E2037" s="194">
        <v>72151802</v>
      </c>
      <c r="F2037" s="588">
        <v>500000</v>
      </c>
      <c r="G2037" s="188" t="s">
        <v>105</v>
      </c>
      <c r="H2037" s="650">
        <v>45047</v>
      </c>
      <c r="I2037" s="211">
        <v>192</v>
      </c>
    </row>
    <row r="2038" spans="1:9" ht="44.25" hidden="1" customHeight="1" x14ac:dyDescent="0.2">
      <c r="A2038" s="3">
        <v>2041</v>
      </c>
      <c r="B2038" s="3">
        <v>6226</v>
      </c>
      <c r="C2038" s="230" t="s">
        <v>2886</v>
      </c>
      <c r="D2038" s="179" t="s">
        <v>2298</v>
      </c>
      <c r="E2038" s="194" t="s">
        <v>2887</v>
      </c>
      <c r="F2038" s="588">
        <v>500000</v>
      </c>
      <c r="G2038" s="188" t="s">
        <v>47</v>
      </c>
      <c r="H2038" s="650">
        <v>45017</v>
      </c>
      <c r="I2038" s="211">
        <v>352</v>
      </c>
    </row>
    <row r="2039" spans="1:9" ht="44.25" hidden="1" customHeight="1" x14ac:dyDescent="0.2">
      <c r="A2039" s="3">
        <v>2042</v>
      </c>
      <c r="B2039" s="3">
        <v>6226</v>
      </c>
      <c r="C2039" s="230" t="s">
        <v>2888</v>
      </c>
      <c r="D2039" s="179" t="s">
        <v>2298</v>
      </c>
      <c r="E2039" s="59">
        <v>44103109</v>
      </c>
      <c r="F2039" s="595">
        <v>100000</v>
      </c>
      <c r="G2039" s="188" t="s">
        <v>2889</v>
      </c>
      <c r="H2039" s="650">
        <v>45017</v>
      </c>
      <c r="I2039" s="211">
        <v>344</v>
      </c>
    </row>
    <row r="2040" spans="1:9" ht="44.25" hidden="1" customHeight="1" x14ac:dyDescent="0.2">
      <c r="A2040" s="3">
        <v>2043</v>
      </c>
      <c r="B2040" s="3">
        <v>6226</v>
      </c>
      <c r="C2040" s="230" t="s">
        <v>2890</v>
      </c>
      <c r="D2040" s="179" t="s">
        <v>2298</v>
      </c>
      <c r="E2040" s="59" t="s">
        <v>2891</v>
      </c>
      <c r="F2040" s="595">
        <v>12500</v>
      </c>
      <c r="G2040" s="188" t="s">
        <v>2892</v>
      </c>
      <c r="H2040" s="650">
        <v>45017</v>
      </c>
      <c r="I2040" s="211">
        <v>350</v>
      </c>
    </row>
    <row r="2041" spans="1:9" ht="44.25" hidden="1" customHeight="1" x14ac:dyDescent="0.2">
      <c r="A2041" s="3">
        <v>2044</v>
      </c>
      <c r="B2041" s="3">
        <v>6226</v>
      </c>
      <c r="C2041" s="230" t="s">
        <v>2893</v>
      </c>
      <c r="D2041" s="179" t="s">
        <v>2298</v>
      </c>
      <c r="E2041" s="59" t="s">
        <v>2894</v>
      </c>
      <c r="F2041" s="595">
        <v>12500</v>
      </c>
      <c r="G2041" s="188" t="s">
        <v>2892</v>
      </c>
      <c r="H2041" s="650">
        <v>45017</v>
      </c>
      <c r="I2041" s="211">
        <v>350</v>
      </c>
    </row>
    <row r="2042" spans="1:9" ht="44.25" hidden="1" customHeight="1" x14ac:dyDescent="0.2">
      <c r="A2042" s="3">
        <v>2045</v>
      </c>
      <c r="B2042" s="3">
        <v>6226</v>
      </c>
      <c r="C2042" s="230" t="s">
        <v>2895</v>
      </c>
      <c r="D2042" s="179" t="s">
        <v>2298</v>
      </c>
      <c r="E2042" s="59" t="s">
        <v>2896</v>
      </c>
      <c r="F2042" s="595">
        <v>5000</v>
      </c>
      <c r="G2042" s="188" t="s">
        <v>2892</v>
      </c>
      <c r="H2042" s="650">
        <v>45017</v>
      </c>
      <c r="I2042" s="211">
        <v>350</v>
      </c>
    </row>
    <row r="2043" spans="1:9" ht="44.25" hidden="1" customHeight="1" x14ac:dyDescent="0.2">
      <c r="A2043" s="3">
        <v>2046</v>
      </c>
      <c r="B2043" s="3">
        <v>6226</v>
      </c>
      <c r="C2043" s="230" t="s">
        <v>260</v>
      </c>
      <c r="D2043" s="179" t="s">
        <v>2298</v>
      </c>
      <c r="E2043" s="59" t="s">
        <v>2897</v>
      </c>
      <c r="F2043" s="595">
        <v>8000</v>
      </c>
      <c r="G2043" s="188" t="s">
        <v>2892</v>
      </c>
      <c r="H2043" s="650">
        <v>45017</v>
      </c>
      <c r="I2043" s="211">
        <v>350</v>
      </c>
    </row>
    <row r="2044" spans="1:9" ht="44.25" hidden="1" customHeight="1" x14ac:dyDescent="0.2">
      <c r="A2044" s="3">
        <v>2047</v>
      </c>
      <c r="B2044" s="3">
        <v>6226</v>
      </c>
      <c r="C2044" s="230" t="s">
        <v>2755</v>
      </c>
      <c r="D2044" s="179" t="s">
        <v>2298</v>
      </c>
      <c r="E2044" s="59" t="s">
        <v>2414</v>
      </c>
      <c r="F2044" s="595">
        <v>5000</v>
      </c>
      <c r="G2044" s="188" t="s">
        <v>2892</v>
      </c>
      <c r="H2044" s="650">
        <v>45017</v>
      </c>
      <c r="I2044" s="211">
        <v>350</v>
      </c>
    </row>
    <row r="2045" spans="1:9" ht="44.25" hidden="1" customHeight="1" x14ac:dyDescent="0.2">
      <c r="A2045" s="3">
        <v>2048</v>
      </c>
      <c r="B2045" s="3">
        <v>6226</v>
      </c>
      <c r="C2045" s="230" t="s">
        <v>262</v>
      </c>
      <c r="D2045" s="179" t="s">
        <v>2298</v>
      </c>
      <c r="E2045" s="59" t="s">
        <v>2898</v>
      </c>
      <c r="F2045" s="595">
        <v>7500</v>
      </c>
      <c r="G2045" s="188" t="s">
        <v>2892</v>
      </c>
      <c r="H2045" s="650">
        <v>45017</v>
      </c>
      <c r="I2045" s="211">
        <v>350</v>
      </c>
    </row>
    <row r="2046" spans="1:9" ht="44.25" hidden="1" customHeight="1" x14ac:dyDescent="0.2">
      <c r="A2046" s="3">
        <v>2049</v>
      </c>
      <c r="B2046" s="3">
        <v>6226</v>
      </c>
      <c r="C2046" s="230" t="s">
        <v>2899</v>
      </c>
      <c r="D2046" s="179" t="s">
        <v>2298</v>
      </c>
      <c r="E2046" s="59" t="s">
        <v>2900</v>
      </c>
      <c r="F2046" s="595">
        <v>15000</v>
      </c>
      <c r="G2046" s="188" t="s">
        <v>2892</v>
      </c>
      <c r="H2046" s="650">
        <v>45017</v>
      </c>
      <c r="I2046" s="211">
        <v>350</v>
      </c>
    </row>
    <row r="2047" spans="1:9" ht="44.25" hidden="1" customHeight="1" x14ac:dyDescent="0.2">
      <c r="A2047" s="3">
        <v>2050</v>
      </c>
      <c r="B2047" s="3">
        <v>6226</v>
      </c>
      <c r="C2047" s="230" t="s">
        <v>2901</v>
      </c>
      <c r="D2047" s="179" t="s">
        <v>2298</v>
      </c>
      <c r="E2047" s="59" t="s">
        <v>2902</v>
      </c>
      <c r="F2047" s="595">
        <v>6000</v>
      </c>
      <c r="G2047" s="188" t="s">
        <v>2892</v>
      </c>
      <c r="H2047" s="650">
        <v>45017</v>
      </c>
      <c r="I2047" s="211">
        <v>350</v>
      </c>
    </row>
    <row r="2048" spans="1:9" ht="44.25" hidden="1" customHeight="1" x14ac:dyDescent="0.2">
      <c r="A2048" s="3">
        <v>2051</v>
      </c>
      <c r="B2048" s="3">
        <v>6226</v>
      </c>
      <c r="C2048" s="230" t="s">
        <v>2903</v>
      </c>
      <c r="D2048" s="179" t="s">
        <v>2298</v>
      </c>
      <c r="E2048" s="59" t="s">
        <v>2382</v>
      </c>
      <c r="F2048" s="595">
        <v>6000</v>
      </c>
      <c r="G2048" s="188" t="s">
        <v>2892</v>
      </c>
      <c r="H2048" s="650">
        <v>45017</v>
      </c>
      <c r="I2048" s="211">
        <v>350</v>
      </c>
    </row>
    <row r="2049" spans="1:9" ht="44.25" hidden="1" customHeight="1" x14ac:dyDescent="0.2">
      <c r="A2049" s="3">
        <v>2052</v>
      </c>
      <c r="B2049" s="3">
        <v>6226</v>
      </c>
      <c r="C2049" s="230" t="s">
        <v>2904</v>
      </c>
      <c r="D2049" s="179" t="s">
        <v>2298</v>
      </c>
      <c r="E2049" s="59" t="s">
        <v>2905</v>
      </c>
      <c r="F2049" s="595">
        <v>6000</v>
      </c>
      <c r="G2049" s="188" t="s">
        <v>2892</v>
      </c>
      <c r="H2049" s="650">
        <v>45017</v>
      </c>
      <c r="I2049" s="211">
        <v>350</v>
      </c>
    </row>
    <row r="2050" spans="1:9" ht="44.25" hidden="1" customHeight="1" x14ac:dyDescent="0.2">
      <c r="A2050" s="3">
        <v>2053</v>
      </c>
      <c r="B2050" s="3">
        <v>6226</v>
      </c>
      <c r="C2050" s="230" t="s">
        <v>2906</v>
      </c>
      <c r="D2050" s="179" t="s">
        <v>2298</v>
      </c>
      <c r="E2050" s="59" t="s">
        <v>2907</v>
      </c>
      <c r="F2050" s="595">
        <v>16000</v>
      </c>
      <c r="G2050" s="188" t="s">
        <v>2892</v>
      </c>
      <c r="H2050" s="650">
        <v>45017</v>
      </c>
      <c r="I2050" s="211">
        <v>350</v>
      </c>
    </row>
    <row r="2051" spans="1:9" ht="44.25" hidden="1" customHeight="1" x14ac:dyDescent="0.2">
      <c r="A2051" s="3">
        <v>2054</v>
      </c>
      <c r="B2051" s="3">
        <v>6226</v>
      </c>
      <c r="C2051" s="230" t="s">
        <v>2908</v>
      </c>
      <c r="D2051" s="179" t="s">
        <v>2298</v>
      </c>
      <c r="E2051" s="59" t="s">
        <v>2909</v>
      </c>
      <c r="F2051" s="595">
        <v>27000</v>
      </c>
      <c r="G2051" s="188" t="s">
        <v>2892</v>
      </c>
      <c r="H2051" s="650">
        <v>45017</v>
      </c>
      <c r="I2051" s="211">
        <v>350</v>
      </c>
    </row>
    <row r="2052" spans="1:9" ht="44.25" hidden="1" customHeight="1" x14ac:dyDescent="0.2">
      <c r="A2052" s="3">
        <v>2055</v>
      </c>
      <c r="B2052" s="3">
        <v>6226</v>
      </c>
      <c r="C2052" s="230" t="s">
        <v>2910</v>
      </c>
      <c r="D2052" s="179" t="s">
        <v>2298</v>
      </c>
      <c r="E2052" s="59" t="s">
        <v>2911</v>
      </c>
      <c r="F2052" s="595">
        <v>15000</v>
      </c>
      <c r="G2052" s="188" t="s">
        <v>2892</v>
      </c>
      <c r="H2052" s="650">
        <v>45017</v>
      </c>
      <c r="I2052" s="211">
        <v>350</v>
      </c>
    </row>
    <row r="2053" spans="1:9" ht="44.25" hidden="1" customHeight="1" x14ac:dyDescent="0.2">
      <c r="A2053" s="3">
        <v>2056</v>
      </c>
      <c r="B2053" s="3">
        <v>6226</v>
      </c>
      <c r="C2053" s="230" t="s">
        <v>2912</v>
      </c>
      <c r="D2053" s="179" t="s">
        <v>2298</v>
      </c>
      <c r="E2053" s="59" t="s">
        <v>2913</v>
      </c>
      <c r="F2053" s="595">
        <v>4000</v>
      </c>
      <c r="G2053" s="188" t="s">
        <v>2892</v>
      </c>
      <c r="H2053" s="650">
        <v>45017</v>
      </c>
      <c r="I2053" s="211">
        <v>350</v>
      </c>
    </row>
    <row r="2054" spans="1:9" ht="44.25" hidden="1" customHeight="1" x14ac:dyDescent="0.2">
      <c r="A2054" s="3">
        <v>2057</v>
      </c>
      <c r="B2054" s="3">
        <v>6226</v>
      </c>
      <c r="C2054" s="230" t="s">
        <v>2914</v>
      </c>
      <c r="D2054" s="179" t="s">
        <v>2298</v>
      </c>
      <c r="E2054" s="59" t="s">
        <v>2915</v>
      </c>
      <c r="F2054" s="595">
        <v>4000</v>
      </c>
      <c r="G2054" s="188" t="s">
        <v>2892</v>
      </c>
      <c r="H2054" s="650">
        <v>45017</v>
      </c>
      <c r="I2054" s="211">
        <v>350</v>
      </c>
    </row>
    <row r="2055" spans="1:9" ht="44.25" hidden="1" customHeight="1" x14ac:dyDescent="0.2">
      <c r="A2055" s="3">
        <v>2058</v>
      </c>
      <c r="B2055" s="3">
        <v>6226</v>
      </c>
      <c r="C2055" s="230" t="s">
        <v>2916</v>
      </c>
      <c r="D2055" s="179" t="s">
        <v>2298</v>
      </c>
      <c r="E2055" s="59" t="s">
        <v>2917</v>
      </c>
      <c r="F2055" s="595">
        <v>4000</v>
      </c>
      <c r="G2055" s="188" t="s">
        <v>2892</v>
      </c>
      <c r="H2055" s="650">
        <v>45017</v>
      </c>
      <c r="I2055" s="211">
        <v>350</v>
      </c>
    </row>
    <row r="2056" spans="1:9" ht="44.25" hidden="1" customHeight="1" x14ac:dyDescent="0.2">
      <c r="A2056" s="3">
        <v>2059</v>
      </c>
      <c r="B2056" s="3">
        <v>6226</v>
      </c>
      <c r="C2056" s="230" t="s">
        <v>2918</v>
      </c>
      <c r="D2056" s="179" t="s">
        <v>2298</v>
      </c>
      <c r="E2056" s="59" t="s">
        <v>2919</v>
      </c>
      <c r="F2056" s="595">
        <v>4000</v>
      </c>
      <c r="G2056" s="188" t="s">
        <v>2892</v>
      </c>
      <c r="H2056" s="650">
        <v>45017</v>
      </c>
      <c r="I2056" s="211">
        <v>350</v>
      </c>
    </row>
    <row r="2057" spans="1:9" ht="44.25" hidden="1" customHeight="1" x14ac:dyDescent="0.2">
      <c r="A2057" s="3">
        <v>2060</v>
      </c>
      <c r="B2057" s="3">
        <v>6226</v>
      </c>
      <c r="C2057" s="230" t="s">
        <v>2920</v>
      </c>
      <c r="D2057" s="179" t="s">
        <v>2298</v>
      </c>
      <c r="E2057" s="59" t="s">
        <v>2921</v>
      </c>
      <c r="F2057" s="595">
        <v>4000</v>
      </c>
      <c r="G2057" s="188" t="s">
        <v>2892</v>
      </c>
      <c r="H2057" s="650">
        <v>45017</v>
      </c>
      <c r="I2057" s="211">
        <v>350</v>
      </c>
    </row>
    <row r="2058" spans="1:9" ht="44.25" hidden="1" customHeight="1" x14ac:dyDescent="0.2">
      <c r="A2058" s="3">
        <v>2061</v>
      </c>
      <c r="B2058" s="3">
        <v>6226</v>
      </c>
      <c r="C2058" s="230" t="s">
        <v>2922</v>
      </c>
      <c r="D2058" s="179" t="s">
        <v>2298</v>
      </c>
      <c r="E2058" s="59" t="s">
        <v>2923</v>
      </c>
      <c r="F2058" s="595">
        <v>5500</v>
      </c>
      <c r="G2058" s="188" t="s">
        <v>2892</v>
      </c>
      <c r="H2058" s="650">
        <v>45017</v>
      </c>
      <c r="I2058" s="211">
        <v>350</v>
      </c>
    </row>
    <row r="2059" spans="1:9" ht="44.25" hidden="1" customHeight="1" x14ac:dyDescent="0.2">
      <c r="A2059" s="3">
        <v>2062</v>
      </c>
      <c r="B2059" s="372">
        <v>6226</v>
      </c>
      <c r="C2059" s="373" t="s">
        <v>2924</v>
      </c>
      <c r="D2059" s="3" t="s">
        <v>2637</v>
      </c>
      <c r="E2059" s="725" t="s">
        <v>2925</v>
      </c>
      <c r="F2059" s="595">
        <v>4000000</v>
      </c>
      <c r="G2059" s="188" t="s">
        <v>165</v>
      </c>
      <c r="H2059" s="650">
        <v>45078</v>
      </c>
      <c r="I2059" s="211">
        <v>413</v>
      </c>
    </row>
    <row r="2060" spans="1:9" ht="44.25" hidden="1" customHeight="1" x14ac:dyDescent="0.2">
      <c r="A2060" s="3">
        <v>2063</v>
      </c>
      <c r="B2060" s="372">
        <v>6226</v>
      </c>
      <c r="C2060" s="373" t="s">
        <v>2926</v>
      </c>
      <c r="D2060" s="3" t="s">
        <v>2637</v>
      </c>
      <c r="E2060" s="59" t="s">
        <v>2927</v>
      </c>
      <c r="F2060" s="595">
        <v>633000</v>
      </c>
      <c r="G2060" s="188" t="s">
        <v>165</v>
      </c>
      <c r="H2060" s="650">
        <v>45078</v>
      </c>
      <c r="I2060" s="211">
        <v>413</v>
      </c>
    </row>
    <row r="2061" spans="1:9" ht="44.25" hidden="1" customHeight="1" x14ac:dyDescent="0.2">
      <c r="A2061" s="3">
        <v>2064</v>
      </c>
      <c r="B2061" s="372">
        <v>6226</v>
      </c>
      <c r="C2061" s="373" t="s">
        <v>2928</v>
      </c>
      <c r="D2061" s="3" t="s">
        <v>2637</v>
      </c>
      <c r="E2061" s="59" t="s">
        <v>2929</v>
      </c>
      <c r="F2061" s="595">
        <v>5400000</v>
      </c>
      <c r="G2061" s="188" t="s">
        <v>165</v>
      </c>
      <c r="H2061" s="650">
        <v>45078</v>
      </c>
      <c r="I2061" s="211">
        <v>413</v>
      </c>
    </row>
    <row r="2062" spans="1:9" ht="44.25" hidden="1" customHeight="1" x14ac:dyDescent="0.2">
      <c r="A2062" s="3">
        <v>2065</v>
      </c>
      <c r="B2062" s="372">
        <v>6226</v>
      </c>
      <c r="C2062" s="373" t="s">
        <v>2930</v>
      </c>
      <c r="D2062" s="3" t="s">
        <v>2637</v>
      </c>
      <c r="E2062" s="725" t="s">
        <v>2931</v>
      </c>
      <c r="F2062" s="595">
        <v>1000000</v>
      </c>
      <c r="G2062" s="188" t="s">
        <v>165</v>
      </c>
      <c r="H2062" s="650">
        <v>45078</v>
      </c>
      <c r="I2062" s="211">
        <v>413</v>
      </c>
    </row>
    <row r="2063" spans="1:9" ht="44.25" hidden="1" customHeight="1" x14ac:dyDescent="0.2">
      <c r="A2063" s="3">
        <v>2066</v>
      </c>
      <c r="B2063" s="372">
        <v>6226</v>
      </c>
      <c r="C2063" s="373" t="s">
        <v>2932</v>
      </c>
      <c r="D2063" s="3" t="s">
        <v>2637</v>
      </c>
      <c r="E2063" s="725" t="s">
        <v>2933</v>
      </c>
      <c r="F2063" s="595">
        <v>4000000</v>
      </c>
      <c r="G2063" s="188" t="s">
        <v>165</v>
      </c>
      <c r="H2063" s="650">
        <v>45078</v>
      </c>
      <c r="I2063" s="211">
        <v>413</v>
      </c>
    </row>
    <row r="2064" spans="1:9" ht="44.25" hidden="1" customHeight="1" x14ac:dyDescent="0.2">
      <c r="A2064" s="3">
        <v>2067</v>
      </c>
      <c r="B2064" s="372">
        <v>6226</v>
      </c>
      <c r="C2064" s="373" t="s">
        <v>2934</v>
      </c>
      <c r="D2064" s="3" t="s">
        <v>2637</v>
      </c>
      <c r="E2064" s="726" t="s">
        <v>2935</v>
      </c>
      <c r="F2064" s="595">
        <v>3600000</v>
      </c>
      <c r="G2064" s="188" t="s">
        <v>165</v>
      </c>
      <c r="H2064" s="650">
        <v>45078</v>
      </c>
      <c r="I2064" s="211">
        <v>413</v>
      </c>
    </row>
    <row r="2065" spans="1:9" ht="44.25" hidden="1" customHeight="1" x14ac:dyDescent="0.2">
      <c r="A2065" s="3">
        <v>2068</v>
      </c>
      <c r="B2065" s="179">
        <v>6229</v>
      </c>
      <c r="C2065" s="228" t="s">
        <v>2936</v>
      </c>
      <c r="D2065" s="179" t="s">
        <v>2298</v>
      </c>
      <c r="E2065" s="247" t="s">
        <v>2937</v>
      </c>
      <c r="F2065" s="727">
        <v>381802758</v>
      </c>
      <c r="G2065" s="188" t="s">
        <v>105</v>
      </c>
      <c r="H2065" s="650">
        <v>45078</v>
      </c>
      <c r="I2065" s="211">
        <v>216</v>
      </c>
    </row>
    <row r="2066" spans="1:9" ht="44.25" hidden="1" customHeight="1" x14ac:dyDescent="0.2">
      <c r="A2066" s="3">
        <v>2069</v>
      </c>
      <c r="B2066" s="179">
        <v>6229</v>
      </c>
      <c r="C2066" s="228" t="s">
        <v>2940</v>
      </c>
      <c r="D2066" s="179" t="s">
        <v>2298</v>
      </c>
      <c r="E2066" s="179">
        <v>12181601</v>
      </c>
      <c r="F2066" s="727">
        <v>530000</v>
      </c>
      <c r="G2066" s="188" t="s">
        <v>2863</v>
      </c>
      <c r="H2066" s="650">
        <v>44988</v>
      </c>
      <c r="I2066" s="211">
        <v>269</v>
      </c>
    </row>
    <row r="2067" spans="1:9" ht="44.25" hidden="1" customHeight="1" x14ac:dyDescent="0.2">
      <c r="A2067" s="3">
        <v>2070</v>
      </c>
      <c r="B2067" s="179">
        <v>6229</v>
      </c>
      <c r="C2067" s="228" t="s">
        <v>2941</v>
      </c>
      <c r="D2067" s="3" t="s">
        <v>2298</v>
      </c>
      <c r="E2067" s="247">
        <v>27112823</v>
      </c>
      <c r="F2067" s="727">
        <v>500000</v>
      </c>
      <c r="G2067" s="188" t="s">
        <v>45</v>
      </c>
      <c r="H2067" s="650">
        <v>45078</v>
      </c>
      <c r="I2067" s="211">
        <v>344</v>
      </c>
    </row>
    <row r="2068" spans="1:9" ht="44.25" hidden="1" customHeight="1" x14ac:dyDescent="0.2">
      <c r="A2068" s="3">
        <v>2071</v>
      </c>
      <c r="B2068" s="179">
        <v>6229</v>
      </c>
      <c r="C2068" s="228" t="s">
        <v>2942</v>
      </c>
      <c r="D2068" s="3" t="s">
        <v>2298</v>
      </c>
      <c r="E2068" s="681">
        <v>27112802</v>
      </c>
      <c r="F2068" s="727">
        <v>150000</v>
      </c>
      <c r="G2068" s="188" t="s">
        <v>45</v>
      </c>
      <c r="H2068" s="650">
        <v>45078</v>
      </c>
      <c r="I2068" s="211">
        <v>344</v>
      </c>
    </row>
    <row r="2069" spans="1:9" ht="44.25" hidden="1" customHeight="1" x14ac:dyDescent="0.2">
      <c r="A2069" s="3">
        <v>2072</v>
      </c>
      <c r="B2069" s="179">
        <v>6229</v>
      </c>
      <c r="C2069" s="228" t="s">
        <v>2943</v>
      </c>
      <c r="D2069" s="179" t="s">
        <v>2298</v>
      </c>
      <c r="E2069" s="247">
        <v>47121702</v>
      </c>
      <c r="F2069" s="727">
        <v>30000</v>
      </c>
      <c r="G2069" s="188" t="s">
        <v>76</v>
      </c>
      <c r="H2069" s="650">
        <v>45078</v>
      </c>
      <c r="I2069" s="211">
        <v>364</v>
      </c>
    </row>
    <row r="2070" spans="1:9" ht="44.25" hidden="1" customHeight="1" x14ac:dyDescent="0.2">
      <c r="A2070" s="3">
        <v>2073</v>
      </c>
      <c r="B2070" s="3">
        <v>6229</v>
      </c>
      <c r="C2070" s="230" t="s">
        <v>2944</v>
      </c>
      <c r="D2070" s="3" t="s">
        <v>2298</v>
      </c>
      <c r="E2070" s="247">
        <v>92090031</v>
      </c>
      <c r="F2070" s="727">
        <v>276000</v>
      </c>
      <c r="G2070" s="188" t="s">
        <v>76</v>
      </c>
      <c r="H2070" s="650">
        <v>45078</v>
      </c>
      <c r="I2070" s="211">
        <v>365</v>
      </c>
    </row>
    <row r="2071" spans="1:9" ht="44.25" hidden="1" customHeight="1" x14ac:dyDescent="0.2">
      <c r="A2071" s="3">
        <v>2074</v>
      </c>
      <c r="B2071" s="3">
        <v>6229</v>
      </c>
      <c r="C2071" s="230" t="s">
        <v>2945</v>
      </c>
      <c r="D2071" s="3" t="s">
        <v>2298</v>
      </c>
      <c r="E2071" s="247">
        <v>46182306</v>
      </c>
      <c r="F2071" s="727">
        <v>40000</v>
      </c>
      <c r="G2071" s="188" t="s">
        <v>76</v>
      </c>
      <c r="H2071" s="650">
        <v>45078</v>
      </c>
      <c r="I2071" s="211">
        <v>365</v>
      </c>
    </row>
    <row r="2072" spans="1:9" ht="44.25" hidden="1" customHeight="1" x14ac:dyDescent="0.2">
      <c r="A2072" s="3">
        <v>2075</v>
      </c>
      <c r="B2072" s="3">
        <v>6229</v>
      </c>
      <c r="C2072" s="230" t="s">
        <v>2946</v>
      </c>
      <c r="D2072" s="3" t="s">
        <v>2298</v>
      </c>
      <c r="E2072" s="247">
        <v>92195923</v>
      </c>
      <c r="F2072" s="727">
        <v>52309</v>
      </c>
      <c r="G2072" s="188" t="s">
        <v>76</v>
      </c>
      <c r="H2072" s="650">
        <v>45078</v>
      </c>
      <c r="I2072" s="211">
        <v>365</v>
      </c>
    </row>
    <row r="2073" spans="1:9" ht="44.25" hidden="1" customHeight="1" x14ac:dyDescent="0.2">
      <c r="A2073" s="3">
        <v>2076</v>
      </c>
      <c r="B2073" s="3">
        <v>6229</v>
      </c>
      <c r="C2073" s="230" t="s">
        <v>2947</v>
      </c>
      <c r="D2073" s="3" t="s">
        <v>2298</v>
      </c>
      <c r="E2073" s="247">
        <v>92195099</v>
      </c>
      <c r="F2073" s="727">
        <v>35000</v>
      </c>
      <c r="G2073" s="188" t="s">
        <v>76</v>
      </c>
      <c r="H2073" s="650">
        <v>45078</v>
      </c>
      <c r="I2073" s="211">
        <v>365</v>
      </c>
    </row>
    <row r="2074" spans="1:9" ht="44.25" hidden="1" customHeight="1" x14ac:dyDescent="0.2">
      <c r="A2074" s="3">
        <v>2077</v>
      </c>
      <c r="B2074" s="3">
        <v>6229</v>
      </c>
      <c r="C2074" s="230" t="s">
        <v>2948</v>
      </c>
      <c r="D2074" s="3" t="s">
        <v>2298</v>
      </c>
      <c r="E2074" s="247">
        <v>31161815</v>
      </c>
      <c r="F2074" s="727">
        <v>5000</v>
      </c>
      <c r="G2074" s="188" t="s">
        <v>76</v>
      </c>
      <c r="H2074" s="650">
        <v>45078</v>
      </c>
      <c r="I2074" s="211">
        <v>365</v>
      </c>
    </row>
    <row r="2075" spans="1:9" ht="44.25" hidden="1" customHeight="1" x14ac:dyDescent="0.2">
      <c r="A2075" s="3">
        <v>2078</v>
      </c>
      <c r="B2075" s="3">
        <v>6229</v>
      </c>
      <c r="C2075" s="230" t="s">
        <v>2949</v>
      </c>
      <c r="D2075" s="3" t="s">
        <v>2298</v>
      </c>
      <c r="E2075" s="247">
        <v>92195130</v>
      </c>
      <c r="F2075" s="727">
        <v>55500</v>
      </c>
      <c r="G2075" s="188" t="s">
        <v>76</v>
      </c>
      <c r="H2075" s="650">
        <v>45078</v>
      </c>
      <c r="I2075" s="211">
        <v>365</v>
      </c>
    </row>
    <row r="2076" spans="1:9" ht="44.25" hidden="1" customHeight="1" x14ac:dyDescent="0.2">
      <c r="A2076" s="3">
        <v>2079</v>
      </c>
      <c r="B2076" s="3">
        <v>6229</v>
      </c>
      <c r="C2076" s="230" t="s">
        <v>2950</v>
      </c>
      <c r="D2076" s="3" t="s">
        <v>2298</v>
      </c>
      <c r="E2076" s="247">
        <v>92194940</v>
      </c>
      <c r="F2076" s="727">
        <v>208000</v>
      </c>
      <c r="G2076" s="188" t="s">
        <v>76</v>
      </c>
      <c r="H2076" s="650">
        <v>45078</v>
      </c>
      <c r="I2076" s="211">
        <v>365</v>
      </c>
    </row>
    <row r="2077" spans="1:9" ht="44.25" hidden="1" customHeight="1" x14ac:dyDescent="0.2">
      <c r="A2077" s="3">
        <v>2080</v>
      </c>
      <c r="B2077" s="3">
        <v>6229</v>
      </c>
      <c r="C2077" s="230" t="s">
        <v>2951</v>
      </c>
      <c r="D2077" s="3" t="s">
        <v>2298</v>
      </c>
      <c r="E2077" s="247" t="s">
        <v>2952</v>
      </c>
      <c r="F2077" s="727">
        <v>76000</v>
      </c>
      <c r="G2077" s="188" t="s">
        <v>76</v>
      </c>
      <c r="H2077" s="650">
        <v>45078</v>
      </c>
      <c r="I2077" s="211">
        <v>365</v>
      </c>
    </row>
    <row r="2078" spans="1:9" ht="44.25" hidden="1" customHeight="1" x14ac:dyDescent="0.2">
      <c r="A2078" s="3">
        <v>2081</v>
      </c>
      <c r="B2078" s="3">
        <v>6229</v>
      </c>
      <c r="C2078" s="230" t="s">
        <v>2953</v>
      </c>
      <c r="D2078" s="3" t="s">
        <v>2298</v>
      </c>
      <c r="E2078" s="247">
        <v>92195101</v>
      </c>
      <c r="F2078" s="727">
        <v>15000</v>
      </c>
      <c r="G2078" s="188" t="s">
        <v>76</v>
      </c>
      <c r="H2078" s="650">
        <v>45078</v>
      </c>
      <c r="I2078" s="211">
        <v>365</v>
      </c>
    </row>
    <row r="2079" spans="1:9" ht="44.25" hidden="1" customHeight="1" x14ac:dyDescent="0.2">
      <c r="A2079" s="3">
        <v>2082</v>
      </c>
      <c r="B2079" s="3">
        <v>6229</v>
      </c>
      <c r="C2079" s="230" t="s">
        <v>2954</v>
      </c>
      <c r="D2079" s="3" t="s">
        <v>2298</v>
      </c>
      <c r="E2079" s="247">
        <v>92195199</v>
      </c>
      <c r="F2079" s="727">
        <v>235000</v>
      </c>
      <c r="G2079" s="188" t="s">
        <v>76</v>
      </c>
      <c r="H2079" s="650">
        <v>45078</v>
      </c>
      <c r="I2079" s="211">
        <v>365</v>
      </c>
    </row>
    <row r="2080" spans="1:9" ht="44.25" hidden="1" customHeight="1" x14ac:dyDescent="0.2">
      <c r="A2080" s="3">
        <v>2083</v>
      </c>
      <c r="B2080" s="3">
        <v>6229</v>
      </c>
      <c r="C2080" s="230" t="s">
        <v>2955</v>
      </c>
      <c r="D2080" s="3" t="s">
        <v>2298</v>
      </c>
      <c r="E2080" s="247">
        <v>92195809</v>
      </c>
      <c r="F2080" s="727">
        <v>161000</v>
      </c>
      <c r="G2080" s="188" t="s">
        <v>76</v>
      </c>
      <c r="H2080" s="650">
        <v>45078</v>
      </c>
      <c r="I2080" s="211">
        <v>365</v>
      </c>
    </row>
    <row r="2081" spans="1:9" ht="44.25" hidden="1" customHeight="1" x14ac:dyDescent="0.2">
      <c r="A2081" s="3">
        <v>2084</v>
      </c>
      <c r="B2081" s="3">
        <v>6229</v>
      </c>
      <c r="C2081" s="230" t="s">
        <v>2956</v>
      </c>
      <c r="D2081" s="3" t="s">
        <v>2298</v>
      </c>
      <c r="E2081" s="247">
        <v>92343890</v>
      </c>
      <c r="F2081" s="727">
        <v>133000</v>
      </c>
      <c r="G2081" s="188" t="s">
        <v>76</v>
      </c>
      <c r="H2081" s="650">
        <v>45078</v>
      </c>
      <c r="I2081" s="211">
        <v>365</v>
      </c>
    </row>
    <row r="2082" spans="1:9" ht="44.25" hidden="1" customHeight="1" x14ac:dyDescent="0.2">
      <c r="A2082" s="3">
        <v>2085</v>
      </c>
      <c r="B2082" s="3">
        <v>6229</v>
      </c>
      <c r="C2082" s="230" t="s">
        <v>1781</v>
      </c>
      <c r="D2082" s="3" t="s">
        <v>2298</v>
      </c>
      <c r="E2082" s="247" t="s">
        <v>2957</v>
      </c>
      <c r="F2082" s="727">
        <v>150000</v>
      </c>
      <c r="G2082" s="188" t="s">
        <v>2882</v>
      </c>
      <c r="H2082" s="650">
        <v>45078</v>
      </c>
      <c r="I2082" s="211">
        <v>374</v>
      </c>
    </row>
    <row r="2083" spans="1:9" ht="44.25" hidden="1" customHeight="1" x14ac:dyDescent="0.2">
      <c r="A2083" s="3">
        <v>2086</v>
      </c>
      <c r="B2083" s="3">
        <v>6229</v>
      </c>
      <c r="C2083" s="230" t="s">
        <v>42</v>
      </c>
      <c r="D2083" s="3" t="s">
        <v>2298</v>
      </c>
      <c r="E2083" s="247" t="s">
        <v>2883</v>
      </c>
      <c r="F2083" s="727">
        <v>80000</v>
      </c>
      <c r="G2083" s="188" t="s">
        <v>2882</v>
      </c>
      <c r="H2083" s="650">
        <v>45078</v>
      </c>
      <c r="I2083" s="211">
        <v>374</v>
      </c>
    </row>
    <row r="2084" spans="1:9" ht="44.25" hidden="1" customHeight="1" x14ac:dyDescent="0.2">
      <c r="A2084" s="3">
        <v>2087</v>
      </c>
      <c r="B2084" s="3">
        <v>6229</v>
      </c>
      <c r="C2084" s="230" t="s">
        <v>2958</v>
      </c>
      <c r="D2084" s="3" t="s">
        <v>2298</v>
      </c>
      <c r="E2084" s="247">
        <v>72151802</v>
      </c>
      <c r="F2084" s="727">
        <v>2000000</v>
      </c>
      <c r="G2084" s="188" t="s">
        <v>105</v>
      </c>
      <c r="H2084" s="650">
        <v>45079</v>
      </c>
      <c r="I2084" s="211">
        <v>192</v>
      </c>
    </row>
    <row r="2085" spans="1:9" ht="44.25" hidden="1" customHeight="1" x14ac:dyDescent="0.2">
      <c r="A2085" s="3">
        <v>2088</v>
      </c>
      <c r="B2085" s="3">
        <v>6229</v>
      </c>
      <c r="C2085" s="230" t="s">
        <v>2959</v>
      </c>
      <c r="D2085" s="3" t="s">
        <v>2298</v>
      </c>
      <c r="E2085" s="247">
        <v>81141504</v>
      </c>
      <c r="F2085" s="727">
        <v>190000</v>
      </c>
      <c r="G2085" s="188" t="s">
        <v>105</v>
      </c>
      <c r="H2085" s="650">
        <v>45077</v>
      </c>
      <c r="I2085" s="211">
        <v>192</v>
      </c>
    </row>
    <row r="2086" spans="1:9" ht="44.25" hidden="1" customHeight="1" x14ac:dyDescent="0.2">
      <c r="A2086" s="3">
        <v>2089</v>
      </c>
      <c r="B2086" s="3">
        <v>6229</v>
      </c>
      <c r="C2086" s="230" t="s">
        <v>2890</v>
      </c>
      <c r="D2086" s="3" t="s">
        <v>2298</v>
      </c>
      <c r="E2086" s="247" t="s">
        <v>2891</v>
      </c>
      <c r="F2086" s="727">
        <v>5780</v>
      </c>
      <c r="G2086" s="188" t="s">
        <v>2892</v>
      </c>
      <c r="H2086" s="650">
        <v>45170</v>
      </c>
      <c r="I2086" s="211">
        <v>350</v>
      </c>
    </row>
    <row r="2087" spans="1:9" ht="44.25" hidden="1" customHeight="1" x14ac:dyDescent="0.2">
      <c r="A2087" s="3">
        <v>2090</v>
      </c>
      <c r="B2087" s="3">
        <v>6229</v>
      </c>
      <c r="C2087" s="230" t="s">
        <v>2893</v>
      </c>
      <c r="D2087" s="3" t="s">
        <v>2298</v>
      </c>
      <c r="E2087" s="247" t="s">
        <v>2894</v>
      </c>
      <c r="F2087" s="727">
        <v>5780</v>
      </c>
      <c r="G2087" s="188" t="s">
        <v>2892</v>
      </c>
      <c r="H2087" s="650">
        <v>45170</v>
      </c>
      <c r="I2087" s="211">
        <v>350</v>
      </c>
    </row>
    <row r="2088" spans="1:9" ht="44.25" hidden="1" customHeight="1" x14ac:dyDescent="0.2">
      <c r="A2088" s="3">
        <v>2091</v>
      </c>
      <c r="B2088" s="3">
        <v>6229</v>
      </c>
      <c r="C2088" s="230" t="s">
        <v>2895</v>
      </c>
      <c r="D2088" s="3" t="s">
        <v>2298</v>
      </c>
      <c r="E2088" s="247" t="s">
        <v>2896</v>
      </c>
      <c r="F2088" s="727">
        <v>5780</v>
      </c>
      <c r="G2088" s="188" t="s">
        <v>2892</v>
      </c>
      <c r="H2088" s="650">
        <v>45170</v>
      </c>
      <c r="I2088" s="211">
        <v>350</v>
      </c>
    </row>
    <row r="2089" spans="1:9" ht="44.25" hidden="1" customHeight="1" x14ac:dyDescent="0.2">
      <c r="A2089" s="3">
        <v>2092</v>
      </c>
      <c r="B2089" s="3">
        <v>6229</v>
      </c>
      <c r="C2089" s="230" t="s">
        <v>260</v>
      </c>
      <c r="D2089" s="3" t="s">
        <v>2298</v>
      </c>
      <c r="E2089" s="247" t="s">
        <v>2897</v>
      </c>
      <c r="F2089" s="727">
        <v>2380</v>
      </c>
      <c r="G2089" s="188" t="s">
        <v>2892</v>
      </c>
      <c r="H2089" s="650">
        <v>45170</v>
      </c>
      <c r="I2089" s="211">
        <v>350</v>
      </c>
    </row>
    <row r="2090" spans="1:9" ht="44.25" hidden="1" customHeight="1" x14ac:dyDescent="0.2">
      <c r="A2090" s="3">
        <v>2093</v>
      </c>
      <c r="B2090" s="3">
        <v>6229</v>
      </c>
      <c r="C2090" s="230" t="s">
        <v>2755</v>
      </c>
      <c r="D2090" s="3" t="s">
        <v>2298</v>
      </c>
      <c r="E2090" s="247" t="s">
        <v>2414</v>
      </c>
      <c r="F2090" s="727">
        <v>1500</v>
      </c>
      <c r="G2090" s="188" t="s">
        <v>2892</v>
      </c>
      <c r="H2090" s="650">
        <v>45170</v>
      </c>
      <c r="I2090" s="211">
        <v>350</v>
      </c>
    </row>
    <row r="2091" spans="1:9" ht="44.25" hidden="1" customHeight="1" x14ac:dyDescent="0.2">
      <c r="A2091" s="3">
        <v>2094</v>
      </c>
      <c r="B2091" s="3">
        <v>6229</v>
      </c>
      <c r="C2091" s="230" t="s">
        <v>2960</v>
      </c>
      <c r="D2091" s="3" t="s">
        <v>2298</v>
      </c>
      <c r="E2091" s="247" t="s">
        <v>2961</v>
      </c>
      <c r="F2091" s="727">
        <v>1500</v>
      </c>
      <c r="G2091" s="188" t="s">
        <v>2892</v>
      </c>
      <c r="H2091" s="650">
        <v>45170</v>
      </c>
      <c r="I2091" s="211">
        <v>350</v>
      </c>
    </row>
    <row r="2092" spans="1:9" ht="44.25" hidden="1" customHeight="1" x14ac:dyDescent="0.2">
      <c r="A2092" s="3">
        <v>2095</v>
      </c>
      <c r="B2092" s="3">
        <v>6229</v>
      </c>
      <c r="C2092" s="230" t="s">
        <v>262</v>
      </c>
      <c r="D2092" s="3" t="s">
        <v>2298</v>
      </c>
      <c r="E2092" s="247" t="s">
        <v>2898</v>
      </c>
      <c r="F2092" s="727">
        <v>1770</v>
      </c>
      <c r="G2092" s="188" t="s">
        <v>2892</v>
      </c>
      <c r="H2092" s="650">
        <v>45170</v>
      </c>
      <c r="I2092" s="211">
        <v>350</v>
      </c>
    </row>
    <row r="2093" spans="1:9" ht="44.25" hidden="1" customHeight="1" x14ac:dyDescent="0.2">
      <c r="A2093" s="3">
        <v>2096</v>
      </c>
      <c r="B2093" s="3">
        <v>6229</v>
      </c>
      <c r="C2093" s="230" t="s">
        <v>2899</v>
      </c>
      <c r="D2093" s="3" t="s">
        <v>2298</v>
      </c>
      <c r="E2093" s="247" t="s">
        <v>2900</v>
      </c>
      <c r="F2093" s="727">
        <v>1000</v>
      </c>
      <c r="G2093" s="188" t="s">
        <v>2892</v>
      </c>
      <c r="H2093" s="650">
        <v>45170</v>
      </c>
      <c r="I2093" s="211">
        <v>350</v>
      </c>
    </row>
    <row r="2094" spans="1:9" ht="44.25" hidden="1" customHeight="1" x14ac:dyDescent="0.2">
      <c r="A2094" s="3">
        <v>2097</v>
      </c>
      <c r="B2094" s="3">
        <v>6229</v>
      </c>
      <c r="C2094" s="230" t="s">
        <v>2901</v>
      </c>
      <c r="D2094" s="3" t="s">
        <v>2298</v>
      </c>
      <c r="E2094" s="247" t="s">
        <v>2902</v>
      </c>
      <c r="F2094" s="727">
        <v>5070</v>
      </c>
      <c r="G2094" s="188" t="s">
        <v>2892</v>
      </c>
      <c r="H2094" s="650">
        <v>45170</v>
      </c>
      <c r="I2094" s="211">
        <v>350</v>
      </c>
    </row>
    <row r="2095" spans="1:9" ht="44.25" hidden="1" customHeight="1" x14ac:dyDescent="0.2">
      <c r="A2095" s="3">
        <v>2098</v>
      </c>
      <c r="B2095" s="3">
        <v>6229</v>
      </c>
      <c r="C2095" s="230" t="s">
        <v>2962</v>
      </c>
      <c r="D2095" s="3" t="s">
        <v>2298</v>
      </c>
      <c r="E2095" s="247" t="s">
        <v>2400</v>
      </c>
      <c r="F2095" s="727">
        <v>8375</v>
      </c>
      <c r="G2095" s="188" t="s">
        <v>2892</v>
      </c>
      <c r="H2095" s="650">
        <v>45170</v>
      </c>
      <c r="I2095" s="211">
        <v>350</v>
      </c>
    </row>
    <row r="2096" spans="1:9" ht="44.25" hidden="1" customHeight="1" x14ac:dyDescent="0.2">
      <c r="A2096" s="3">
        <v>2099</v>
      </c>
      <c r="B2096" s="3">
        <v>6229</v>
      </c>
      <c r="C2096" s="230" t="s">
        <v>2963</v>
      </c>
      <c r="D2096" s="3" t="s">
        <v>2298</v>
      </c>
      <c r="E2096" s="247" t="s">
        <v>2964</v>
      </c>
      <c r="F2096" s="727">
        <v>7790</v>
      </c>
      <c r="G2096" s="188" t="s">
        <v>2892</v>
      </c>
      <c r="H2096" s="650">
        <v>45170</v>
      </c>
      <c r="I2096" s="211">
        <v>350</v>
      </c>
    </row>
    <row r="2097" spans="1:9" ht="44.25" hidden="1" customHeight="1" x14ac:dyDescent="0.2">
      <c r="A2097" s="3">
        <v>2100</v>
      </c>
      <c r="B2097" s="3">
        <v>6229</v>
      </c>
      <c r="C2097" s="230" t="s">
        <v>2903</v>
      </c>
      <c r="D2097" s="3" t="s">
        <v>2298</v>
      </c>
      <c r="E2097" s="247" t="s">
        <v>2382</v>
      </c>
      <c r="F2097" s="727">
        <v>7790</v>
      </c>
      <c r="G2097" s="188" t="s">
        <v>2892</v>
      </c>
      <c r="H2097" s="650">
        <v>45170</v>
      </c>
      <c r="I2097" s="211">
        <v>350</v>
      </c>
    </row>
    <row r="2098" spans="1:9" ht="44.25" hidden="1" customHeight="1" x14ac:dyDescent="0.2">
      <c r="A2098" s="3">
        <v>2101</v>
      </c>
      <c r="B2098" s="3">
        <v>6229</v>
      </c>
      <c r="C2098" s="230" t="s">
        <v>2904</v>
      </c>
      <c r="D2098" s="3" t="s">
        <v>2298</v>
      </c>
      <c r="E2098" s="247" t="s">
        <v>2905</v>
      </c>
      <c r="F2098" s="727">
        <v>7790</v>
      </c>
      <c r="G2098" s="188" t="s">
        <v>2892</v>
      </c>
      <c r="H2098" s="650">
        <v>45170</v>
      </c>
      <c r="I2098" s="211">
        <v>350</v>
      </c>
    </row>
    <row r="2099" spans="1:9" ht="44.25" hidden="1" customHeight="1" x14ac:dyDescent="0.2">
      <c r="A2099" s="3">
        <v>2102</v>
      </c>
      <c r="B2099" s="3">
        <v>6229</v>
      </c>
      <c r="C2099" s="230" t="s">
        <v>2906</v>
      </c>
      <c r="D2099" s="3" t="s">
        <v>2298</v>
      </c>
      <c r="E2099" s="247" t="s">
        <v>2907</v>
      </c>
      <c r="F2099" s="727">
        <v>2500</v>
      </c>
      <c r="G2099" s="188" t="s">
        <v>2892</v>
      </c>
      <c r="H2099" s="650">
        <v>45170</v>
      </c>
      <c r="I2099" s="211">
        <v>350</v>
      </c>
    </row>
    <row r="2100" spans="1:9" ht="44.25" hidden="1" customHeight="1" x14ac:dyDescent="0.2">
      <c r="A2100" s="3">
        <v>2103</v>
      </c>
      <c r="B2100" s="3">
        <v>6229</v>
      </c>
      <c r="C2100" s="230" t="s">
        <v>2908</v>
      </c>
      <c r="D2100" s="3" t="s">
        <v>2298</v>
      </c>
      <c r="E2100" s="247" t="s">
        <v>2909</v>
      </c>
      <c r="F2100" s="727">
        <v>1320</v>
      </c>
      <c r="G2100" s="188" t="s">
        <v>2892</v>
      </c>
      <c r="H2100" s="650">
        <v>45170</v>
      </c>
      <c r="I2100" s="211">
        <v>350</v>
      </c>
    </row>
    <row r="2101" spans="1:9" ht="44.25" hidden="1" customHeight="1" x14ac:dyDescent="0.2">
      <c r="A2101" s="3">
        <v>2104</v>
      </c>
      <c r="B2101" s="3">
        <v>6229</v>
      </c>
      <c r="C2101" s="230" t="s">
        <v>264</v>
      </c>
      <c r="D2101" s="3" t="s">
        <v>2298</v>
      </c>
      <c r="E2101" s="247" t="s">
        <v>2376</v>
      </c>
      <c r="F2101" s="727">
        <v>2580</v>
      </c>
      <c r="G2101" s="188" t="s">
        <v>2892</v>
      </c>
      <c r="H2101" s="650">
        <v>45170</v>
      </c>
      <c r="I2101" s="211">
        <v>350</v>
      </c>
    </row>
    <row r="2102" spans="1:9" ht="44.25" hidden="1" customHeight="1" x14ac:dyDescent="0.2">
      <c r="A2102" s="3">
        <v>2105</v>
      </c>
      <c r="B2102" s="3">
        <v>6229</v>
      </c>
      <c r="C2102" s="230" t="s">
        <v>2910</v>
      </c>
      <c r="D2102" s="3" t="s">
        <v>2298</v>
      </c>
      <c r="E2102" s="247" t="s">
        <v>2911</v>
      </c>
      <c r="F2102" s="727">
        <v>7980</v>
      </c>
      <c r="G2102" s="188" t="s">
        <v>2892</v>
      </c>
      <c r="H2102" s="650">
        <v>45170</v>
      </c>
      <c r="I2102" s="211">
        <v>350</v>
      </c>
    </row>
    <row r="2103" spans="1:9" ht="44.25" hidden="1" customHeight="1" x14ac:dyDescent="0.2">
      <c r="A2103" s="3">
        <v>2106</v>
      </c>
      <c r="B2103" s="3">
        <v>6229</v>
      </c>
      <c r="C2103" s="230" t="s">
        <v>2965</v>
      </c>
      <c r="D2103" s="3" t="s">
        <v>2298</v>
      </c>
      <c r="E2103" s="247" t="s">
        <v>2966</v>
      </c>
      <c r="F2103" s="727">
        <v>2390</v>
      </c>
      <c r="G2103" s="188" t="s">
        <v>2892</v>
      </c>
      <c r="H2103" s="650">
        <v>45170</v>
      </c>
      <c r="I2103" s="211">
        <v>350</v>
      </c>
    </row>
    <row r="2104" spans="1:9" ht="44.25" hidden="1" customHeight="1" x14ac:dyDescent="0.2">
      <c r="A2104" s="3">
        <v>2107</v>
      </c>
      <c r="B2104" s="3">
        <v>6229</v>
      </c>
      <c r="C2104" s="230" t="s">
        <v>2912</v>
      </c>
      <c r="D2104" s="3" t="s">
        <v>2298</v>
      </c>
      <c r="E2104" s="247" t="s">
        <v>2913</v>
      </c>
      <c r="F2104" s="727">
        <v>7990</v>
      </c>
      <c r="G2104" s="188" t="s">
        <v>2892</v>
      </c>
      <c r="H2104" s="650">
        <v>45170</v>
      </c>
      <c r="I2104" s="211">
        <v>350</v>
      </c>
    </row>
    <row r="2105" spans="1:9" ht="44.25" hidden="1" customHeight="1" x14ac:dyDescent="0.2">
      <c r="A2105" s="3">
        <v>2108</v>
      </c>
      <c r="B2105" s="3">
        <v>6229</v>
      </c>
      <c r="C2105" s="230" t="s">
        <v>2914</v>
      </c>
      <c r="D2105" s="3" t="s">
        <v>2298</v>
      </c>
      <c r="E2105" s="247" t="s">
        <v>2915</v>
      </c>
      <c r="F2105" s="727">
        <v>7990</v>
      </c>
      <c r="G2105" s="188" t="s">
        <v>2892</v>
      </c>
      <c r="H2105" s="650">
        <v>45170</v>
      </c>
      <c r="I2105" s="211">
        <v>350</v>
      </c>
    </row>
    <row r="2106" spans="1:9" ht="44.25" hidden="1" customHeight="1" x14ac:dyDescent="0.2">
      <c r="A2106" s="3">
        <v>2109</v>
      </c>
      <c r="B2106" s="3">
        <v>6229</v>
      </c>
      <c r="C2106" s="230" t="s">
        <v>2967</v>
      </c>
      <c r="D2106" s="3" t="s">
        <v>2298</v>
      </c>
      <c r="E2106" s="247" t="s">
        <v>2968</v>
      </c>
      <c r="F2106" s="727">
        <v>7990</v>
      </c>
      <c r="G2106" s="188" t="s">
        <v>2892</v>
      </c>
      <c r="H2106" s="650">
        <v>45170</v>
      </c>
      <c r="I2106" s="211">
        <v>350</v>
      </c>
    </row>
    <row r="2107" spans="1:9" ht="44.25" hidden="1" customHeight="1" x14ac:dyDescent="0.2">
      <c r="A2107" s="3">
        <v>2110</v>
      </c>
      <c r="B2107" s="3">
        <v>6229</v>
      </c>
      <c r="C2107" s="230" t="s">
        <v>2969</v>
      </c>
      <c r="D2107" s="3" t="s">
        <v>2298</v>
      </c>
      <c r="E2107" s="247" t="s">
        <v>2970</v>
      </c>
      <c r="F2107" s="727">
        <v>2980</v>
      </c>
      <c r="G2107" s="188" t="s">
        <v>2892</v>
      </c>
      <c r="H2107" s="650">
        <v>45170</v>
      </c>
      <c r="I2107" s="211">
        <v>350</v>
      </c>
    </row>
    <row r="2108" spans="1:9" ht="44.25" hidden="1" customHeight="1" x14ac:dyDescent="0.2">
      <c r="A2108" s="3">
        <v>2111</v>
      </c>
      <c r="B2108" s="3">
        <v>6229</v>
      </c>
      <c r="C2108" s="230" t="s">
        <v>2971</v>
      </c>
      <c r="D2108" s="3" t="s">
        <v>2298</v>
      </c>
      <c r="E2108" s="247" t="s">
        <v>2972</v>
      </c>
      <c r="F2108" s="727">
        <v>2580</v>
      </c>
      <c r="G2108" s="188" t="s">
        <v>2892</v>
      </c>
      <c r="H2108" s="650">
        <v>45170</v>
      </c>
      <c r="I2108" s="211">
        <v>350</v>
      </c>
    </row>
    <row r="2109" spans="1:9" ht="44.25" hidden="1" customHeight="1" x14ac:dyDescent="0.2">
      <c r="A2109" s="3">
        <v>2112</v>
      </c>
      <c r="B2109" s="3">
        <v>6229</v>
      </c>
      <c r="C2109" s="230" t="s">
        <v>2916</v>
      </c>
      <c r="D2109" s="3" t="s">
        <v>2298</v>
      </c>
      <c r="E2109" s="247" t="s">
        <v>2917</v>
      </c>
      <c r="F2109" s="727">
        <v>1980</v>
      </c>
      <c r="G2109" s="188" t="s">
        <v>2892</v>
      </c>
      <c r="H2109" s="650">
        <v>45170</v>
      </c>
      <c r="I2109" s="211">
        <v>350</v>
      </c>
    </row>
    <row r="2110" spans="1:9" ht="44.25" hidden="1" customHeight="1" x14ac:dyDescent="0.2">
      <c r="A2110" s="3">
        <v>2113</v>
      </c>
      <c r="B2110" s="3">
        <v>6229</v>
      </c>
      <c r="C2110" s="230" t="s">
        <v>2918</v>
      </c>
      <c r="D2110" s="3" t="s">
        <v>2298</v>
      </c>
      <c r="E2110" s="247" t="s">
        <v>2919</v>
      </c>
      <c r="F2110" s="727">
        <v>8290</v>
      </c>
      <c r="G2110" s="188" t="s">
        <v>2892</v>
      </c>
      <c r="H2110" s="650">
        <v>45170</v>
      </c>
      <c r="I2110" s="211">
        <v>350</v>
      </c>
    </row>
    <row r="2111" spans="1:9" ht="44.25" hidden="1" customHeight="1" x14ac:dyDescent="0.2">
      <c r="A2111" s="3">
        <v>2114</v>
      </c>
      <c r="B2111" s="3">
        <v>6229</v>
      </c>
      <c r="C2111" s="230" t="s">
        <v>2920</v>
      </c>
      <c r="D2111" s="3" t="s">
        <v>2298</v>
      </c>
      <c r="E2111" s="247" t="s">
        <v>2921</v>
      </c>
      <c r="F2111" s="727">
        <v>8290</v>
      </c>
      <c r="G2111" s="188" t="s">
        <v>2892</v>
      </c>
      <c r="H2111" s="650">
        <v>45170</v>
      </c>
      <c r="I2111" s="211">
        <v>350</v>
      </c>
    </row>
    <row r="2112" spans="1:9" ht="44.25" hidden="1" customHeight="1" x14ac:dyDescent="0.2">
      <c r="A2112" s="3">
        <v>2115</v>
      </c>
      <c r="B2112" s="3">
        <v>6229</v>
      </c>
      <c r="C2112" s="230" t="s">
        <v>2973</v>
      </c>
      <c r="D2112" s="3" t="s">
        <v>2298</v>
      </c>
      <c r="E2112" s="247" t="s">
        <v>2974</v>
      </c>
      <c r="F2112" s="727">
        <v>1780</v>
      </c>
      <c r="G2112" s="188" t="s">
        <v>2892</v>
      </c>
      <c r="H2112" s="650">
        <v>45170</v>
      </c>
      <c r="I2112" s="211">
        <v>350</v>
      </c>
    </row>
    <row r="2113" spans="1:9" ht="44.25" hidden="1" customHeight="1" x14ac:dyDescent="0.2">
      <c r="A2113" s="3">
        <v>2116</v>
      </c>
      <c r="B2113" s="3">
        <v>6229</v>
      </c>
      <c r="C2113" s="230" t="s">
        <v>2922</v>
      </c>
      <c r="D2113" s="3" t="s">
        <v>2298</v>
      </c>
      <c r="E2113" s="247" t="s">
        <v>2923</v>
      </c>
      <c r="F2113" s="727">
        <v>7740</v>
      </c>
      <c r="G2113" s="188" t="s">
        <v>2892</v>
      </c>
      <c r="H2113" s="650">
        <v>45170</v>
      </c>
      <c r="I2113" s="211">
        <v>350</v>
      </c>
    </row>
    <row r="2114" spans="1:9" ht="44.25" hidden="1" customHeight="1" x14ac:dyDescent="0.2">
      <c r="A2114" s="3">
        <v>2117</v>
      </c>
      <c r="B2114" s="3">
        <v>6229</v>
      </c>
      <c r="C2114" s="230" t="s">
        <v>2975</v>
      </c>
      <c r="D2114" s="3" t="s">
        <v>2298</v>
      </c>
      <c r="E2114" s="247" t="s">
        <v>2976</v>
      </c>
      <c r="F2114" s="727">
        <v>1490</v>
      </c>
      <c r="G2114" s="188" t="s">
        <v>2892</v>
      </c>
      <c r="H2114" s="650">
        <v>45170</v>
      </c>
      <c r="I2114" s="211">
        <v>350</v>
      </c>
    </row>
    <row r="2115" spans="1:9" ht="44.25" hidden="1" customHeight="1" x14ac:dyDescent="0.2">
      <c r="A2115" s="3">
        <v>2118</v>
      </c>
      <c r="B2115" s="3">
        <v>6229</v>
      </c>
      <c r="C2115" s="230" t="s">
        <v>2977</v>
      </c>
      <c r="D2115" s="3" t="s">
        <v>2298</v>
      </c>
      <c r="E2115" s="247">
        <v>92046570</v>
      </c>
      <c r="F2115" s="727">
        <v>7560</v>
      </c>
      <c r="G2115" s="188" t="s">
        <v>2892</v>
      </c>
      <c r="H2115" s="650">
        <v>45170</v>
      </c>
      <c r="I2115" s="211">
        <v>350</v>
      </c>
    </row>
    <row r="2116" spans="1:9" ht="44.25" hidden="1" customHeight="1" x14ac:dyDescent="0.2">
      <c r="A2116" s="3">
        <v>2119</v>
      </c>
      <c r="B2116" s="372">
        <v>6229</v>
      </c>
      <c r="C2116" s="373" t="s">
        <v>2978</v>
      </c>
      <c r="D2116" s="3" t="s">
        <v>2637</v>
      </c>
      <c r="E2116" s="60" t="s">
        <v>2979</v>
      </c>
      <c r="F2116" s="595">
        <v>1800000</v>
      </c>
      <c r="G2116" s="188" t="s">
        <v>165</v>
      </c>
      <c r="H2116" s="650">
        <v>45079</v>
      </c>
      <c r="I2116" s="211">
        <v>413</v>
      </c>
    </row>
    <row r="2117" spans="1:9" ht="44.25" hidden="1" customHeight="1" x14ac:dyDescent="0.2">
      <c r="A2117" s="3">
        <v>2120</v>
      </c>
      <c r="B2117" s="372">
        <v>6229</v>
      </c>
      <c r="C2117" s="373" t="s">
        <v>2980</v>
      </c>
      <c r="D2117" s="3" t="s">
        <v>2637</v>
      </c>
      <c r="E2117" s="59" t="s">
        <v>2981</v>
      </c>
      <c r="F2117" s="595">
        <v>1344000</v>
      </c>
      <c r="G2117" s="188" t="s">
        <v>165</v>
      </c>
      <c r="H2117" s="650">
        <v>45079</v>
      </c>
      <c r="I2117" s="211">
        <v>413</v>
      </c>
    </row>
    <row r="2118" spans="1:9" ht="44.25" hidden="1" customHeight="1" x14ac:dyDescent="0.2">
      <c r="A2118" s="3">
        <v>2121</v>
      </c>
      <c r="B2118" s="372">
        <v>6229</v>
      </c>
      <c r="C2118" s="373" t="s">
        <v>2982</v>
      </c>
      <c r="D2118" s="3" t="s">
        <v>2637</v>
      </c>
      <c r="E2118" s="59">
        <v>25191839</v>
      </c>
      <c r="F2118" s="595">
        <v>140000</v>
      </c>
      <c r="G2118" s="188" t="s">
        <v>165</v>
      </c>
      <c r="H2118" s="650">
        <v>45079</v>
      </c>
      <c r="I2118" s="211">
        <v>413</v>
      </c>
    </row>
    <row r="2119" spans="1:9" ht="44.25" hidden="1" customHeight="1" x14ac:dyDescent="0.2">
      <c r="A2119" s="3">
        <v>2122</v>
      </c>
      <c r="B2119" s="372">
        <v>6229</v>
      </c>
      <c r="C2119" s="373" t="s">
        <v>2983</v>
      </c>
      <c r="D2119" s="3" t="s">
        <v>2637</v>
      </c>
      <c r="E2119" s="59">
        <v>27112746</v>
      </c>
      <c r="F2119" s="595">
        <v>1272000</v>
      </c>
      <c r="G2119" s="188" t="s">
        <v>165</v>
      </c>
      <c r="H2119" s="650">
        <v>45079</v>
      </c>
      <c r="I2119" s="211">
        <v>413</v>
      </c>
    </row>
    <row r="2120" spans="1:9" ht="44.25" hidden="1" customHeight="1" x14ac:dyDescent="0.2">
      <c r="A2120" s="3">
        <v>2123</v>
      </c>
      <c r="B2120" s="372">
        <v>6229</v>
      </c>
      <c r="C2120" s="373" t="s">
        <v>2984</v>
      </c>
      <c r="D2120" s="3" t="s">
        <v>2637</v>
      </c>
      <c r="E2120" s="59">
        <v>27112043</v>
      </c>
      <c r="F2120" s="595">
        <v>10000000</v>
      </c>
      <c r="G2120" s="188" t="s">
        <v>165</v>
      </c>
      <c r="H2120" s="650">
        <v>45079</v>
      </c>
      <c r="I2120" s="211">
        <v>413</v>
      </c>
    </row>
    <row r="2121" spans="1:9" ht="44.25" hidden="1" customHeight="1" x14ac:dyDescent="0.2">
      <c r="A2121" s="3">
        <v>2124</v>
      </c>
      <c r="B2121" s="179">
        <v>6320</v>
      </c>
      <c r="C2121" s="230" t="s">
        <v>2986</v>
      </c>
      <c r="D2121" s="179" t="s">
        <v>2298</v>
      </c>
      <c r="E2121" s="194" t="s">
        <v>2987</v>
      </c>
      <c r="F2121" s="588">
        <v>300000</v>
      </c>
      <c r="G2121" s="188" t="s">
        <v>2863</v>
      </c>
      <c r="H2121" s="650">
        <v>45078</v>
      </c>
      <c r="I2121" s="211">
        <v>269</v>
      </c>
    </row>
    <row r="2122" spans="1:9" ht="44.25" hidden="1" customHeight="1" x14ac:dyDescent="0.2">
      <c r="A2122" s="3">
        <v>2125</v>
      </c>
      <c r="B2122" s="179">
        <v>6320</v>
      </c>
      <c r="C2122" s="230" t="s">
        <v>2988</v>
      </c>
      <c r="D2122" s="179" t="s">
        <v>2298</v>
      </c>
      <c r="E2122" s="194" t="s">
        <v>2989</v>
      </c>
      <c r="F2122" s="588">
        <v>20000</v>
      </c>
      <c r="G2122" s="188" t="s">
        <v>2863</v>
      </c>
      <c r="H2122" s="650">
        <v>45122</v>
      </c>
      <c r="I2122" s="211">
        <v>269</v>
      </c>
    </row>
    <row r="2123" spans="1:9" ht="44.25" hidden="1" customHeight="1" x14ac:dyDescent="0.2">
      <c r="A2123" s="3">
        <v>2126</v>
      </c>
      <c r="B2123" s="179">
        <v>6320</v>
      </c>
      <c r="C2123" s="230" t="s">
        <v>2990</v>
      </c>
      <c r="D2123" s="179" t="s">
        <v>2298</v>
      </c>
      <c r="E2123" s="59">
        <v>15121501</v>
      </c>
      <c r="F2123" s="588">
        <v>36000</v>
      </c>
      <c r="G2123" s="188" t="s">
        <v>2863</v>
      </c>
      <c r="H2123" s="650">
        <v>45122</v>
      </c>
      <c r="I2123" s="211">
        <v>269</v>
      </c>
    </row>
    <row r="2124" spans="1:9" ht="44.25" hidden="1" customHeight="1" x14ac:dyDescent="0.2">
      <c r="A2124" s="3">
        <v>2127</v>
      </c>
      <c r="B2124" s="179">
        <v>6320</v>
      </c>
      <c r="C2124" s="230" t="s">
        <v>2991</v>
      </c>
      <c r="D2124" s="179" t="s">
        <v>2298</v>
      </c>
      <c r="E2124" s="59" t="s">
        <v>2992</v>
      </c>
      <c r="F2124" s="588">
        <v>44000</v>
      </c>
      <c r="G2124" s="188" t="s">
        <v>2863</v>
      </c>
      <c r="H2124" s="650">
        <v>45122</v>
      </c>
      <c r="I2124" s="211">
        <v>269</v>
      </c>
    </row>
    <row r="2125" spans="1:9" ht="44.25" hidden="1" customHeight="1" x14ac:dyDescent="0.2">
      <c r="A2125" s="3">
        <v>2128</v>
      </c>
      <c r="B2125" s="179">
        <v>6320</v>
      </c>
      <c r="C2125" s="211" t="s">
        <v>2993</v>
      </c>
      <c r="D2125" s="179" t="s">
        <v>2298</v>
      </c>
      <c r="E2125" s="3" t="s">
        <v>2994</v>
      </c>
      <c r="F2125" s="588">
        <v>100000</v>
      </c>
      <c r="G2125" s="188" t="s">
        <v>169</v>
      </c>
      <c r="H2125" s="650">
        <v>45078</v>
      </c>
      <c r="I2125" s="211">
        <v>277</v>
      </c>
    </row>
    <row r="2126" spans="1:9" ht="44.25" hidden="1" customHeight="1" x14ac:dyDescent="0.2">
      <c r="A2126" s="3">
        <v>2129</v>
      </c>
      <c r="B2126" s="179">
        <v>6320</v>
      </c>
      <c r="C2126" s="211" t="s">
        <v>2995</v>
      </c>
      <c r="D2126" s="179" t="s">
        <v>2298</v>
      </c>
      <c r="E2126" s="109">
        <v>31211501</v>
      </c>
      <c r="F2126" s="588">
        <v>1425000</v>
      </c>
      <c r="G2126" s="188" t="s">
        <v>169</v>
      </c>
      <c r="H2126" s="650">
        <v>45078</v>
      </c>
      <c r="I2126" s="211">
        <v>277</v>
      </c>
    </row>
    <row r="2127" spans="1:9" ht="44.25" hidden="1" customHeight="1" x14ac:dyDescent="0.2">
      <c r="A2127" s="3">
        <v>2130</v>
      </c>
      <c r="B2127" s="179">
        <v>6320</v>
      </c>
      <c r="C2127" s="211" t="s">
        <v>2996</v>
      </c>
      <c r="D2127" s="179" t="s">
        <v>2298</v>
      </c>
      <c r="E2127" s="3" t="s">
        <v>2997</v>
      </c>
      <c r="F2127" s="588">
        <v>371000</v>
      </c>
      <c r="G2127" s="188" t="s">
        <v>169</v>
      </c>
      <c r="H2127" s="650">
        <v>45078</v>
      </c>
      <c r="I2127" s="211">
        <v>277</v>
      </c>
    </row>
    <row r="2128" spans="1:9" ht="44.25" hidden="1" customHeight="1" x14ac:dyDescent="0.2">
      <c r="A2128" s="3">
        <v>2131</v>
      </c>
      <c r="B2128" s="179">
        <v>6320</v>
      </c>
      <c r="C2128" s="211" t="s">
        <v>2998</v>
      </c>
      <c r="D2128" s="179" t="s">
        <v>2298</v>
      </c>
      <c r="E2128" s="3" t="s">
        <v>2999</v>
      </c>
      <c r="F2128" s="588">
        <v>447000</v>
      </c>
      <c r="G2128" s="188" t="s">
        <v>169</v>
      </c>
      <c r="H2128" s="650">
        <v>45017</v>
      </c>
      <c r="I2128" s="211">
        <v>277</v>
      </c>
    </row>
    <row r="2129" spans="1:9" ht="44.25" hidden="1" customHeight="1" x14ac:dyDescent="0.2">
      <c r="A2129" s="3">
        <v>2132</v>
      </c>
      <c r="B2129" s="179">
        <v>6320</v>
      </c>
      <c r="C2129" s="211" t="s">
        <v>3000</v>
      </c>
      <c r="D2129" s="179" t="s">
        <v>2298</v>
      </c>
      <c r="E2129" s="3" t="s">
        <v>3001</v>
      </c>
      <c r="F2129" s="588">
        <v>132000</v>
      </c>
      <c r="G2129" s="188" t="s">
        <v>169</v>
      </c>
      <c r="H2129" s="650">
        <v>45017</v>
      </c>
      <c r="I2129" s="211">
        <v>277</v>
      </c>
    </row>
    <row r="2130" spans="1:9" ht="44.25" hidden="1" customHeight="1" x14ac:dyDescent="0.2">
      <c r="A2130" s="3">
        <v>2133</v>
      </c>
      <c r="B2130" s="179">
        <v>6320</v>
      </c>
      <c r="C2130" s="230" t="s">
        <v>3002</v>
      </c>
      <c r="D2130" s="179" t="s">
        <v>2298</v>
      </c>
      <c r="E2130" s="194" t="s">
        <v>3003</v>
      </c>
      <c r="F2130" s="588">
        <v>80000</v>
      </c>
      <c r="G2130" s="188" t="s">
        <v>169</v>
      </c>
      <c r="H2130" s="650">
        <v>45061</v>
      </c>
      <c r="I2130" s="211">
        <v>278</v>
      </c>
    </row>
    <row r="2131" spans="1:9" ht="44.25" hidden="1" customHeight="1" x14ac:dyDescent="0.2">
      <c r="A2131" s="3">
        <v>2134</v>
      </c>
      <c r="B2131" s="179">
        <v>6320</v>
      </c>
      <c r="C2131" s="230" t="s">
        <v>3004</v>
      </c>
      <c r="D2131" s="179" t="s">
        <v>2298</v>
      </c>
      <c r="E2131" s="194" t="s">
        <v>3005</v>
      </c>
      <c r="F2131" s="588">
        <v>70000</v>
      </c>
      <c r="G2131" s="188" t="s">
        <v>169</v>
      </c>
      <c r="H2131" s="650">
        <v>45137</v>
      </c>
      <c r="I2131" s="211">
        <v>278</v>
      </c>
    </row>
    <row r="2132" spans="1:9" ht="44.25" hidden="1" customHeight="1" x14ac:dyDescent="0.2">
      <c r="A2132" s="3">
        <v>2135</v>
      </c>
      <c r="B2132" s="179">
        <v>6320</v>
      </c>
      <c r="C2132" s="230" t="s">
        <v>3006</v>
      </c>
      <c r="D2132" s="179" t="s">
        <v>2298</v>
      </c>
      <c r="E2132" s="194" t="s">
        <v>3007</v>
      </c>
      <c r="F2132" s="588">
        <v>180000</v>
      </c>
      <c r="G2132" s="188" t="s">
        <v>169</v>
      </c>
      <c r="H2132" s="650">
        <v>45153</v>
      </c>
      <c r="I2132" s="211">
        <v>278</v>
      </c>
    </row>
    <row r="2133" spans="1:9" ht="44.25" hidden="1" customHeight="1" x14ac:dyDescent="0.2">
      <c r="A2133" s="3">
        <v>2136</v>
      </c>
      <c r="B2133" s="179">
        <v>6320</v>
      </c>
      <c r="C2133" s="230" t="s">
        <v>3008</v>
      </c>
      <c r="D2133" s="179" t="s">
        <v>2298</v>
      </c>
      <c r="E2133" s="194">
        <v>12352309</v>
      </c>
      <c r="F2133" s="588">
        <v>568000</v>
      </c>
      <c r="G2133" s="188" t="s">
        <v>169</v>
      </c>
      <c r="H2133" s="650">
        <v>45184</v>
      </c>
      <c r="I2133" s="211">
        <v>278</v>
      </c>
    </row>
    <row r="2134" spans="1:9" ht="44.25" hidden="1" customHeight="1" x14ac:dyDescent="0.2">
      <c r="A2134" s="3">
        <v>2137</v>
      </c>
      <c r="B2134" s="179">
        <v>6320</v>
      </c>
      <c r="C2134" s="230" t="s">
        <v>3009</v>
      </c>
      <c r="D2134" s="179" t="s">
        <v>2298</v>
      </c>
      <c r="E2134" s="59">
        <v>12163602</v>
      </c>
      <c r="F2134" s="588">
        <v>20000</v>
      </c>
      <c r="G2134" s="188" t="s">
        <v>169</v>
      </c>
      <c r="H2134" s="650">
        <v>45199</v>
      </c>
      <c r="I2134" s="211">
        <v>278</v>
      </c>
    </row>
    <row r="2135" spans="1:9" ht="44.25" hidden="1" customHeight="1" x14ac:dyDescent="0.2">
      <c r="A2135" s="3">
        <v>2138</v>
      </c>
      <c r="B2135" s="179">
        <v>6320</v>
      </c>
      <c r="C2135" s="230" t="s">
        <v>3010</v>
      </c>
      <c r="D2135" s="179" t="s">
        <v>2298</v>
      </c>
      <c r="E2135" s="194">
        <v>15121803</v>
      </c>
      <c r="F2135" s="588">
        <v>36000</v>
      </c>
      <c r="G2135" s="188" t="s">
        <v>169</v>
      </c>
      <c r="H2135" s="650">
        <v>45199</v>
      </c>
      <c r="I2135" s="211">
        <v>278</v>
      </c>
    </row>
    <row r="2136" spans="1:9" ht="44.25" hidden="1" customHeight="1" x14ac:dyDescent="0.2">
      <c r="A2136" s="3">
        <v>2139</v>
      </c>
      <c r="B2136" s="179">
        <v>6320</v>
      </c>
      <c r="C2136" s="230" t="s">
        <v>3011</v>
      </c>
      <c r="D2136" s="179" t="s">
        <v>2298</v>
      </c>
      <c r="E2136" s="59">
        <v>31201635</v>
      </c>
      <c r="F2136" s="588">
        <v>15000</v>
      </c>
      <c r="G2136" s="188" t="s">
        <v>169</v>
      </c>
      <c r="H2136" s="650">
        <v>45199</v>
      </c>
      <c r="I2136" s="211">
        <v>278</v>
      </c>
    </row>
    <row r="2137" spans="1:9" ht="44.25" hidden="1" customHeight="1" x14ac:dyDescent="0.2">
      <c r="A2137" s="3">
        <v>2140</v>
      </c>
      <c r="B2137" s="179">
        <v>6320</v>
      </c>
      <c r="C2137" s="230" t="s">
        <v>3012</v>
      </c>
      <c r="D2137" s="179" t="s">
        <v>2298</v>
      </c>
      <c r="E2137" s="59">
        <v>47131821</v>
      </c>
      <c r="F2137" s="588">
        <v>15000</v>
      </c>
      <c r="G2137" s="188" t="s">
        <v>169</v>
      </c>
      <c r="H2137" s="650">
        <v>45199</v>
      </c>
      <c r="I2137" s="211">
        <v>278</v>
      </c>
    </row>
    <row r="2138" spans="1:9" ht="44.25" hidden="1" customHeight="1" x14ac:dyDescent="0.2">
      <c r="A2138" s="3">
        <v>2141</v>
      </c>
      <c r="B2138" s="179">
        <v>6320</v>
      </c>
      <c r="C2138" s="230" t="s">
        <v>3013</v>
      </c>
      <c r="D2138" s="179" t="s">
        <v>2298</v>
      </c>
      <c r="E2138" s="59">
        <v>31201610</v>
      </c>
      <c r="F2138" s="588">
        <v>30000</v>
      </c>
      <c r="G2138" s="188" t="s">
        <v>169</v>
      </c>
      <c r="H2138" s="650">
        <v>44986</v>
      </c>
      <c r="I2138" s="211">
        <v>278</v>
      </c>
    </row>
    <row r="2139" spans="1:9" ht="44.25" hidden="1" customHeight="1" x14ac:dyDescent="0.2">
      <c r="A2139" s="3">
        <v>2142</v>
      </c>
      <c r="B2139" s="179">
        <v>6320</v>
      </c>
      <c r="C2139" s="230" t="s">
        <v>3014</v>
      </c>
      <c r="D2139" s="179" t="s">
        <v>2298</v>
      </c>
      <c r="E2139" s="59" t="s">
        <v>3015</v>
      </c>
      <c r="F2139" s="588">
        <v>5000</v>
      </c>
      <c r="G2139" s="188" t="s">
        <v>169</v>
      </c>
      <c r="H2139" s="650">
        <v>45168</v>
      </c>
      <c r="I2139" s="211">
        <v>278</v>
      </c>
    </row>
    <row r="2140" spans="1:9" ht="44.25" hidden="1" customHeight="1" x14ac:dyDescent="0.2">
      <c r="A2140" s="3">
        <v>2143</v>
      </c>
      <c r="B2140" s="179">
        <v>6320</v>
      </c>
      <c r="C2140" s="230" t="s">
        <v>3016</v>
      </c>
      <c r="D2140" s="179" t="s">
        <v>2298</v>
      </c>
      <c r="E2140" s="194">
        <v>31201607</v>
      </c>
      <c r="F2140" s="588">
        <v>25000</v>
      </c>
      <c r="G2140" s="188" t="s">
        <v>169</v>
      </c>
      <c r="H2140" s="650">
        <v>45168</v>
      </c>
      <c r="I2140" s="211">
        <v>278</v>
      </c>
    </row>
    <row r="2141" spans="1:9" ht="44.25" hidden="1" customHeight="1" x14ac:dyDescent="0.2">
      <c r="A2141" s="3">
        <v>2144</v>
      </c>
      <c r="B2141" s="179">
        <v>6320</v>
      </c>
      <c r="C2141" s="230" t="s">
        <v>3017</v>
      </c>
      <c r="D2141" s="179" t="s">
        <v>2298</v>
      </c>
      <c r="E2141" s="59">
        <v>31201701</v>
      </c>
      <c r="F2141" s="588">
        <v>130000</v>
      </c>
      <c r="G2141" s="188" t="s">
        <v>169</v>
      </c>
      <c r="H2141" s="650">
        <v>45168</v>
      </c>
      <c r="I2141" s="211">
        <v>278</v>
      </c>
    </row>
    <row r="2142" spans="1:9" ht="44.25" hidden="1" customHeight="1" x14ac:dyDescent="0.2">
      <c r="A2142" s="3">
        <v>2145</v>
      </c>
      <c r="B2142" s="179">
        <v>6320</v>
      </c>
      <c r="C2142" s="230" t="s">
        <v>3018</v>
      </c>
      <c r="D2142" s="179" t="s">
        <v>2298</v>
      </c>
      <c r="E2142" s="194">
        <v>31201610</v>
      </c>
      <c r="F2142" s="588">
        <v>20000</v>
      </c>
      <c r="G2142" s="188" t="s">
        <v>169</v>
      </c>
      <c r="H2142" s="650">
        <v>45078</v>
      </c>
      <c r="I2142" s="211">
        <v>278</v>
      </c>
    </row>
    <row r="2143" spans="1:9" ht="44.25" hidden="1" customHeight="1" x14ac:dyDescent="0.2">
      <c r="A2143" s="3">
        <v>2146</v>
      </c>
      <c r="B2143" s="179">
        <v>6320</v>
      </c>
      <c r="C2143" s="230" t="s">
        <v>3019</v>
      </c>
      <c r="D2143" s="179" t="s">
        <v>2298</v>
      </c>
      <c r="E2143" s="194" t="s">
        <v>3020</v>
      </c>
      <c r="F2143" s="588">
        <v>15000</v>
      </c>
      <c r="G2143" s="188" t="s">
        <v>169</v>
      </c>
      <c r="H2143" s="650">
        <v>45078</v>
      </c>
      <c r="I2143" s="211">
        <v>278</v>
      </c>
    </row>
    <row r="2144" spans="1:9" ht="44.25" hidden="1" customHeight="1" x14ac:dyDescent="0.2">
      <c r="A2144" s="3">
        <v>2147</v>
      </c>
      <c r="B2144" s="179">
        <v>6320</v>
      </c>
      <c r="C2144" s="230" t="s">
        <v>3021</v>
      </c>
      <c r="D2144" s="179" t="s">
        <v>2298</v>
      </c>
      <c r="E2144" s="194">
        <v>31201712</v>
      </c>
      <c r="F2144" s="588">
        <v>85000</v>
      </c>
      <c r="G2144" s="188" t="s">
        <v>169</v>
      </c>
      <c r="H2144" s="650">
        <v>45078</v>
      </c>
      <c r="I2144" s="211">
        <v>278</v>
      </c>
    </row>
    <row r="2145" spans="1:9" ht="44.25" hidden="1" customHeight="1" x14ac:dyDescent="0.2">
      <c r="A2145" s="3">
        <v>2148</v>
      </c>
      <c r="B2145" s="179">
        <v>6320</v>
      </c>
      <c r="C2145" s="230" t="s">
        <v>3022</v>
      </c>
      <c r="D2145" s="179" t="s">
        <v>2298</v>
      </c>
      <c r="E2145" s="194">
        <v>41104213</v>
      </c>
      <c r="F2145" s="588">
        <v>80000</v>
      </c>
      <c r="G2145" s="188" t="s">
        <v>169</v>
      </c>
      <c r="H2145" s="650">
        <v>45168</v>
      </c>
      <c r="I2145" s="211">
        <v>278</v>
      </c>
    </row>
    <row r="2146" spans="1:9" ht="44.25" hidden="1" customHeight="1" x14ac:dyDescent="0.2">
      <c r="A2146" s="3">
        <v>2149</v>
      </c>
      <c r="B2146" s="179">
        <v>6320</v>
      </c>
      <c r="C2146" s="230" t="s">
        <v>3023</v>
      </c>
      <c r="D2146" s="179" t="s">
        <v>2298</v>
      </c>
      <c r="E2146" s="59">
        <v>31152101</v>
      </c>
      <c r="F2146" s="588">
        <v>119300</v>
      </c>
      <c r="G2146" s="188" t="s">
        <v>136</v>
      </c>
      <c r="H2146" s="650">
        <v>45168</v>
      </c>
      <c r="I2146" s="211">
        <v>299</v>
      </c>
    </row>
    <row r="2147" spans="1:9" ht="44.25" hidden="1" customHeight="1" x14ac:dyDescent="0.2">
      <c r="A2147" s="3">
        <v>2150</v>
      </c>
      <c r="B2147" s="179">
        <v>6320</v>
      </c>
      <c r="C2147" s="230" t="s">
        <v>3024</v>
      </c>
      <c r="D2147" s="179" t="s">
        <v>2298</v>
      </c>
      <c r="E2147" s="194">
        <v>26121613</v>
      </c>
      <c r="F2147" s="588">
        <v>80700</v>
      </c>
      <c r="G2147" s="188" t="s">
        <v>136</v>
      </c>
      <c r="H2147" s="650">
        <v>45168</v>
      </c>
      <c r="I2147" s="211">
        <v>299</v>
      </c>
    </row>
    <row r="2148" spans="1:9" ht="44.25" hidden="1" customHeight="1" x14ac:dyDescent="0.2">
      <c r="A2148" s="3">
        <v>2151</v>
      </c>
      <c r="B2148" s="179">
        <v>6320</v>
      </c>
      <c r="C2148" s="230" t="s">
        <v>3025</v>
      </c>
      <c r="D2148" s="179" t="s">
        <v>2298</v>
      </c>
      <c r="E2148" s="247">
        <v>39121010</v>
      </c>
      <c r="F2148" s="588">
        <v>16000</v>
      </c>
      <c r="G2148" s="188" t="s">
        <v>136</v>
      </c>
      <c r="H2148" s="650">
        <v>45184</v>
      </c>
      <c r="I2148" s="211">
        <v>304</v>
      </c>
    </row>
    <row r="2149" spans="1:9" ht="44.25" hidden="1" customHeight="1" x14ac:dyDescent="0.2">
      <c r="A2149" s="3">
        <v>2152</v>
      </c>
      <c r="B2149" s="179">
        <v>6320</v>
      </c>
      <c r="C2149" s="230" t="s">
        <v>3026</v>
      </c>
      <c r="D2149" s="179" t="s">
        <v>2298</v>
      </c>
      <c r="E2149" s="59">
        <v>39121318</v>
      </c>
      <c r="F2149" s="588">
        <v>75000</v>
      </c>
      <c r="G2149" s="188" t="s">
        <v>136</v>
      </c>
      <c r="H2149" s="650">
        <v>45184</v>
      </c>
      <c r="I2149" s="211">
        <v>304</v>
      </c>
    </row>
    <row r="2150" spans="1:9" ht="44.25" hidden="1" customHeight="1" x14ac:dyDescent="0.2">
      <c r="A2150" s="3">
        <v>2153</v>
      </c>
      <c r="B2150" s="179">
        <v>6320</v>
      </c>
      <c r="C2150" s="230" t="s">
        <v>3027</v>
      </c>
      <c r="D2150" s="179" t="s">
        <v>2298</v>
      </c>
      <c r="E2150" s="194" t="s">
        <v>3028</v>
      </c>
      <c r="F2150" s="588">
        <v>120000</v>
      </c>
      <c r="G2150" s="188" t="s">
        <v>136</v>
      </c>
      <c r="H2150" s="650">
        <v>45046</v>
      </c>
      <c r="I2150" s="211">
        <v>304</v>
      </c>
    </row>
    <row r="2151" spans="1:9" ht="44.25" hidden="1" customHeight="1" x14ac:dyDescent="0.2">
      <c r="A2151" s="3">
        <v>2154</v>
      </c>
      <c r="B2151" s="179">
        <v>6320</v>
      </c>
      <c r="C2151" s="230" t="s">
        <v>3029</v>
      </c>
      <c r="D2151" s="179" t="s">
        <v>2298</v>
      </c>
      <c r="E2151" s="59">
        <v>26121602</v>
      </c>
      <c r="F2151" s="588">
        <v>25000</v>
      </c>
      <c r="G2151" s="188" t="s">
        <v>136</v>
      </c>
      <c r="H2151" s="650">
        <v>45184</v>
      </c>
      <c r="I2151" s="211">
        <v>304</v>
      </c>
    </row>
    <row r="2152" spans="1:9" ht="44.25" hidden="1" customHeight="1" x14ac:dyDescent="0.2">
      <c r="A2152" s="3">
        <v>2155</v>
      </c>
      <c r="B2152" s="179">
        <v>6320</v>
      </c>
      <c r="C2152" s="230" t="s">
        <v>3030</v>
      </c>
      <c r="D2152" s="179" t="s">
        <v>2298</v>
      </c>
      <c r="E2152" s="59">
        <v>39121623</v>
      </c>
      <c r="F2152" s="588">
        <v>15000</v>
      </c>
      <c r="G2152" s="188" t="s">
        <v>136</v>
      </c>
      <c r="H2152" s="650">
        <v>45184</v>
      </c>
      <c r="I2152" s="211">
        <v>304</v>
      </c>
    </row>
    <row r="2153" spans="1:9" ht="44.25" hidden="1" customHeight="1" x14ac:dyDescent="0.2">
      <c r="A2153" s="3">
        <v>2156</v>
      </c>
      <c r="B2153" s="179">
        <v>6320</v>
      </c>
      <c r="C2153" s="230" t="s">
        <v>3031</v>
      </c>
      <c r="D2153" s="179" t="s">
        <v>2298</v>
      </c>
      <c r="E2153" s="59">
        <v>39121440</v>
      </c>
      <c r="F2153" s="588">
        <v>75000</v>
      </c>
      <c r="G2153" s="188" t="s">
        <v>136</v>
      </c>
      <c r="H2153" s="650">
        <v>45168</v>
      </c>
      <c r="I2153" s="211">
        <v>304</v>
      </c>
    </row>
    <row r="2154" spans="1:9" ht="44.25" hidden="1" customHeight="1" x14ac:dyDescent="0.2">
      <c r="A2154" s="3">
        <v>2157</v>
      </c>
      <c r="B2154" s="179">
        <v>6320</v>
      </c>
      <c r="C2154" s="230" t="s">
        <v>3032</v>
      </c>
      <c r="D2154" s="179" t="s">
        <v>2298</v>
      </c>
      <c r="E2154" s="59">
        <v>39121721</v>
      </c>
      <c r="F2154" s="588">
        <v>5000</v>
      </c>
      <c r="G2154" s="188" t="s">
        <v>136</v>
      </c>
      <c r="H2154" s="650">
        <v>45184</v>
      </c>
      <c r="I2154" s="211">
        <v>304</v>
      </c>
    </row>
    <row r="2155" spans="1:9" ht="44.25" hidden="1" customHeight="1" x14ac:dyDescent="0.2">
      <c r="A2155" s="3">
        <v>2158</v>
      </c>
      <c r="B2155" s="179">
        <v>6320</v>
      </c>
      <c r="C2155" s="230" t="s">
        <v>3033</v>
      </c>
      <c r="D2155" s="179" t="s">
        <v>2298</v>
      </c>
      <c r="E2155" s="59">
        <v>39121623</v>
      </c>
      <c r="F2155" s="588">
        <v>40000</v>
      </c>
      <c r="G2155" s="188" t="s">
        <v>136</v>
      </c>
      <c r="H2155" s="650">
        <v>45168</v>
      </c>
      <c r="I2155" s="211">
        <v>304</v>
      </c>
    </row>
    <row r="2156" spans="1:9" ht="44.25" hidden="1" customHeight="1" x14ac:dyDescent="0.2">
      <c r="A2156" s="3">
        <v>2159</v>
      </c>
      <c r="B2156" s="179">
        <v>6320</v>
      </c>
      <c r="C2156" s="230" t="s">
        <v>3034</v>
      </c>
      <c r="D2156" s="179" t="s">
        <v>2298</v>
      </c>
      <c r="E2156" s="59">
        <v>30161801</v>
      </c>
      <c r="F2156" s="588">
        <v>30000</v>
      </c>
      <c r="G2156" s="188" t="s">
        <v>136</v>
      </c>
      <c r="H2156" s="650">
        <v>45199</v>
      </c>
      <c r="I2156" s="211">
        <v>304</v>
      </c>
    </row>
    <row r="2157" spans="1:9" ht="44.25" hidden="1" customHeight="1" x14ac:dyDescent="0.2">
      <c r="A2157" s="3">
        <v>2160</v>
      </c>
      <c r="B2157" s="179">
        <v>6320</v>
      </c>
      <c r="C2157" s="230" t="s">
        <v>3035</v>
      </c>
      <c r="D2157" s="179" t="s">
        <v>2298</v>
      </c>
      <c r="E2157" s="59">
        <v>30151703</v>
      </c>
      <c r="F2157" s="588">
        <v>10000</v>
      </c>
      <c r="G2157" s="188" t="s">
        <v>136</v>
      </c>
      <c r="H2157" s="650">
        <v>45199</v>
      </c>
      <c r="I2157" s="211">
        <v>304</v>
      </c>
    </row>
    <row r="2158" spans="1:9" ht="44.25" hidden="1" customHeight="1" x14ac:dyDescent="0.2">
      <c r="A2158" s="3">
        <v>2161</v>
      </c>
      <c r="B2158" s="179">
        <v>6320</v>
      </c>
      <c r="C2158" s="230" t="s">
        <v>3036</v>
      </c>
      <c r="D2158" s="179" t="s">
        <v>2298</v>
      </c>
      <c r="E2158" s="59">
        <v>39121405</v>
      </c>
      <c r="F2158" s="588">
        <v>20000</v>
      </c>
      <c r="G2158" s="188" t="s">
        <v>136</v>
      </c>
      <c r="H2158" s="650">
        <v>45199</v>
      </c>
      <c r="I2158" s="211">
        <v>304</v>
      </c>
    </row>
    <row r="2159" spans="1:9" ht="44.25" hidden="1" customHeight="1" x14ac:dyDescent="0.2">
      <c r="A2159" s="3">
        <v>2162</v>
      </c>
      <c r="B2159" s="179">
        <v>6320</v>
      </c>
      <c r="C2159" s="230" t="s">
        <v>3037</v>
      </c>
      <c r="D2159" s="179" t="s">
        <v>2298</v>
      </c>
      <c r="E2159" s="194">
        <v>21101914</v>
      </c>
      <c r="F2159" s="588">
        <v>75000</v>
      </c>
      <c r="G2159" s="188" t="s">
        <v>136</v>
      </c>
      <c r="H2159" s="650">
        <v>45199</v>
      </c>
      <c r="I2159" s="211">
        <v>304</v>
      </c>
    </row>
    <row r="2160" spans="1:9" ht="44.25" hidden="1" customHeight="1" x14ac:dyDescent="0.2">
      <c r="A2160" s="3">
        <v>2163</v>
      </c>
      <c r="B2160" s="179">
        <v>6320</v>
      </c>
      <c r="C2160" s="230" t="s">
        <v>3038</v>
      </c>
      <c r="D2160" s="179" t="s">
        <v>2298</v>
      </c>
      <c r="E2160" s="59">
        <v>39101699</v>
      </c>
      <c r="F2160" s="588">
        <v>235000</v>
      </c>
      <c r="G2160" s="188" t="s">
        <v>136</v>
      </c>
      <c r="H2160" s="650">
        <v>45046</v>
      </c>
      <c r="I2160" s="211">
        <v>304</v>
      </c>
    </row>
    <row r="2161" spans="1:9" ht="44.25" hidden="1" customHeight="1" x14ac:dyDescent="0.2">
      <c r="A2161" s="3">
        <v>2164</v>
      </c>
      <c r="B2161" s="179">
        <v>6320</v>
      </c>
      <c r="C2161" s="230" t="s">
        <v>3039</v>
      </c>
      <c r="D2161" s="179" t="s">
        <v>2298</v>
      </c>
      <c r="E2161" s="59">
        <v>32121609</v>
      </c>
      <c r="F2161" s="588">
        <v>7000</v>
      </c>
      <c r="G2161" s="188" t="s">
        <v>136</v>
      </c>
      <c r="H2161" s="650">
        <v>45199</v>
      </c>
      <c r="I2161" s="211">
        <v>304</v>
      </c>
    </row>
    <row r="2162" spans="1:9" ht="44.25" hidden="1" customHeight="1" x14ac:dyDescent="0.2">
      <c r="A2162" s="3">
        <v>2165</v>
      </c>
      <c r="B2162" s="179">
        <v>6320</v>
      </c>
      <c r="C2162" s="230" t="s">
        <v>3040</v>
      </c>
      <c r="D2162" s="179" t="s">
        <v>2298</v>
      </c>
      <c r="E2162" s="194">
        <v>31163020</v>
      </c>
      <c r="F2162" s="588">
        <v>30000</v>
      </c>
      <c r="G2162" s="188" t="s">
        <v>136</v>
      </c>
      <c r="H2162" s="650">
        <v>45199</v>
      </c>
      <c r="I2162" s="211">
        <v>304</v>
      </c>
    </row>
    <row r="2163" spans="1:9" ht="44.25" hidden="1" customHeight="1" x14ac:dyDescent="0.2">
      <c r="A2163" s="3">
        <v>2166</v>
      </c>
      <c r="B2163" s="179">
        <v>6320</v>
      </c>
      <c r="C2163" s="230" t="s">
        <v>3041</v>
      </c>
      <c r="D2163" s="179" t="s">
        <v>2298</v>
      </c>
      <c r="E2163" s="194">
        <v>32121609</v>
      </c>
      <c r="F2163" s="588">
        <v>160000</v>
      </c>
      <c r="G2163" s="188" t="s">
        <v>136</v>
      </c>
      <c r="H2163" s="650">
        <v>45199</v>
      </c>
      <c r="I2163" s="211">
        <v>304</v>
      </c>
    </row>
    <row r="2164" spans="1:9" ht="44.25" hidden="1" customHeight="1" x14ac:dyDescent="0.2">
      <c r="A2164" s="3">
        <v>2167</v>
      </c>
      <c r="B2164" s="179">
        <v>6320</v>
      </c>
      <c r="C2164" s="230" t="s">
        <v>3042</v>
      </c>
      <c r="D2164" s="179" t="s">
        <v>2298</v>
      </c>
      <c r="E2164" s="59">
        <v>31162810</v>
      </c>
      <c r="F2164" s="588">
        <v>115000</v>
      </c>
      <c r="G2164" s="188" t="s">
        <v>136</v>
      </c>
      <c r="H2164" s="650">
        <v>45199</v>
      </c>
      <c r="I2164" s="211">
        <v>304</v>
      </c>
    </row>
    <row r="2165" spans="1:9" ht="44.25" hidden="1" customHeight="1" x14ac:dyDescent="0.2">
      <c r="A2165" s="3">
        <v>2168</v>
      </c>
      <c r="B2165" s="179">
        <v>6320</v>
      </c>
      <c r="C2165" s="230" t="s">
        <v>3043</v>
      </c>
      <c r="D2165" s="179" t="s">
        <v>2298</v>
      </c>
      <c r="E2165" s="59">
        <v>39121529</v>
      </c>
      <c r="F2165" s="588">
        <v>160000</v>
      </c>
      <c r="G2165" s="188" t="s">
        <v>136</v>
      </c>
      <c r="H2165" s="650">
        <v>45199</v>
      </c>
      <c r="I2165" s="211">
        <v>304</v>
      </c>
    </row>
    <row r="2166" spans="1:9" ht="44.25" hidden="1" customHeight="1" x14ac:dyDescent="0.2">
      <c r="A2166" s="3">
        <v>2169</v>
      </c>
      <c r="B2166" s="179">
        <v>6320</v>
      </c>
      <c r="C2166" s="230" t="s">
        <v>3044</v>
      </c>
      <c r="D2166" s="179" t="s">
        <v>2298</v>
      </c>
      <c r="E2166" s="59">
        <v>39121529</v>
      </c>
      <c r="F2166" s="588">
        <v>7000</v>
      </c>
      <c r="G2166" s="188" t="s">
        <v>136</v>
      </c>
      <c r="H2166" s="650">
        <v>45199</v>
      </c>
      <c r="I2166" s="211">
        <v>304</v>
      </c>
    </row>
    <row r="2167" spans="1:9" ht="44.25" hidden="1" customHeight="1" x14ac:dyDescent="0.2">
      <c r="A2167" s="3">
        <v>2170</v>
      </c>
      <c r="B2167" s="179">
        <v>6320</v>
      </c>
      <c r="C2167" s="230" t="s">
        <v>3045</v>
      </c>
      <c r="D2167" s="179" t="s">
        <v>2298</v>
      </c>
      <c r="E2167" s="59">
        <v>39121529</v>
      </c>
      <c r="F2167" s="588">
        <v>45000</v>
      </c>
      <c r="G2167" s="188" t="s">
        <v>136</v>
      </c>
      <c r="H2167" s="650">
        <v>45199</v>
      </c>
      <c r="I2167" s="211">
        <v>304</v>
      </c>
    </row>
    <row r="2168" spans="1:9" ht="44.25" hidden="1" customHeight="1" x14ac:dyDescent="0.2">
      <c r="A2168" s="3">
        <v>2171</v>
      </c>
      <c r="B2168" s="179">
        <v>6320</v>
      </c>
      <c r="C2168" s="230" t="s">
        <v>3046</v>
      </c>
      <c r="D2168" s="179" t="s">
        <v>2298</v>
      </c>
      <c r="E2168" s="194">
        <v>39121402</v>
      </c>
      <c r="F2168" s="588">
        <v>25000</v>
      </c>
      <c r="G2168" s="188" t="s">
        <v>136</v>
      </c>
      <c r="H2168" s="650">
        <v>45199</v>
      </c>
      <c r="I2168" s="211">
        <v>304</v>
      </c>
    </row>
    <row r="2169" spans="1:9" ht="44.25" hidden="1" customHeight="1" x14ac:dyDescent="0.2">
      <c r="A2169" s="3">
        <v>2172</v>
      </c>
      <c r="B2169" s="179">
        <v>6320</v>
      </c>
      <c r="C2169" s="230" t="s">
        <v>3047</v>
      </c>
      <c r="D2169" s="179" t="s">
        <v>2298</v>
      </c>
      <c r="E2169" s="194">
        <v>39121329</v>
      </c>
      <c r="F2169" s="588">
        <v>35000</v>
      </c>
      <c r="G2169" s="188" t="s">
        <v>136</v>
      </c>
      <c r="H2169" s="650">
        <v>45199</v>
      </c>
      <c r="I2169" s="211">
        <v>304</v>
      </c>
    </row>
    <row r="2170" spans="1:9" ht="44.25" hidden="1" customHeight="1" x14ac:dyDescent="0.2">
      <c r="A2170" s="3">
        <v>2173</v>
      </c>
      <c r="B2170" s="179">
        <v>6320</v>
      </c>
      <c r="C2170" s="230" t="s">
        <v>3048</v>
      </c>
      <c r="D2170" s="179" t="s">
        <v>2298</v>
      </c>
      <c r="E2170" s="194">
        <v>40174912</v>
      </c>
      <c r="F2170" s="588">
        <v>2600000</v>
      </c>
      <c r="G2170" s="188" t="s">
        <v>136</v>
      </c>
      <c r="H2170" s="650">
        <v>45031</v>
      </c>
      <c r="I2170" s="211">
        <v>304</v>
      </c>
    </row>
    <row r="2171" spans="1:9" ht="44.25" hidden="1" customHeight="1" x14ac:dyDescent="0.2">
      <c r="A2171" s="3">
        <v>2174</v>
      </c>
      <c r="B2171" s="179">
        <v>6320</v>
      </c>
      <c r="C2171" s="230" t="s">
        <v>3050</v>
      </c>
      <c r="D2171" s="179" t="s">
        <v>2298</v>
      </c>
      <c r="E2171" s="59">
        <v>27111538</v>
      </c>
      <c r="F2171" s="588">
        <v>95000</v>
      </c>
      <c r="G2171" s="188" t="s">
        <v>2649</v>
      </c>
      <c r="H2171" s="650">
        <v>45199</v>
      </c>
      <c r="I2171" s="211">
        <v>314</v>
      </c>
    </row>
    <row r="2172" spans="1:9" ht="44.25" hidden="1" customHeight="1" x14ac:dyDescent="0.2">
      <c r="A2172" s="3">
        <v>2175</v>
      </c>
      <c r="B2172" s="179">
        <v>6320</v>
      </c>
      <c r="C2172" s="230" t="s">
        <v>3051</v>
      </c>
      <c r="D2172" s="179" t="s">
        <v>2298</v>
      </c>
      <c r="E2172" s="59">
        <v>30102304</v>
      </c>
      <c r="F2172" s="588">
        <v>25000</v>
      </c>
      <c r="G2172" s="188" t="s">
        <v>2649</v>
      </c>
      <c r="H2172" s="650">
        <v>45199</v>
      </c>
      <c r="I2172" s="211">
        <v>314</v>
      </c>
    </row>
    <row r="2173" spans="1:9" ht="44.25" hidden="1" customHeight="1" x14ac:dyDescent="0.2">
      <c r="A2173" s="3">
        <v>2176</v>
      </c>
      <c r="B2173" s="179">
        <v>6320</v>
      </c>
      <c r="C2173" s="230" t="s">
        <v>3052</v>
      </c>
      <c r="D2173" s="179" t="s">
        <v>2298</v>
      </c>
      <c r="E2173" s="59">
        <v>30102203</v>
      </c>
      <c r="F2173" s="588">
        <v>35000</v>
      </c>
      <c r="G2173" s="188" t="s">
        <v>2649</v>
      </c>
      <c r="H2173" s="650">
        <v>45199</v>
      </c>
      <c r="I2173" s="211">
        <v>314</v>
      </c>
    </row>
    <row r="2174" spans="1:9" ht="44.25" hidden="1" customHeight="1" x14ac:dyDescent="0.2">
      <c r="A2174" s="3">
        <v>2177</v>
      </c>
      <c r="B2174" s="179">
        <v>6320</v>
      </c>
      <c r="C2174" s="230" t="s">
        <v>3053</v>
      </c>
      <c r="D2174" s="179" t="s">
        <v>2298</v>
      </c>
      <c r="E2174" s="59" t="s">
        <v>3054</v>
      </c>
      <c r="F2174" s="588">
        <v>30000</v>
      </c>
      <c r="G2174" s="188" t="s">
        <v>2649</v>
      </c>
      <c r="H2174" s="650">
        <v>45076</v>
      </c>
      <c r="I2174" s="211">
        <v>314</v>
      </c>
    </row>
    <row r="2175" spans="1:9" ht="44.25" hidden="1" customHeight="1" x14ac:dyDescent="0.2">
      <c r="A2175" s="3">
        <v>2178</v>
      </c>
      <c r="B2175" s="179">
        <v>6320</v>
      </c>
      <c r="C2175" s="230" t="s">
        <v>3055</v>
      </c>
      <c r="D2175" s="179" t="s">
        <v>2298</v>
      </c>
      <c r="E2175" s="59">
        <v>31161701</v>
      </c>
      <c r="F2175" s="588">
        <v>25000</v>
      </c>
      <c r="G2175" s="188" t="s">
        <v>2649</v>
      </c>
      <c r="H2175" s="650">
        <v>45076</v>
      </c>
      <c r="I2175" s="211">
        <v>314</v>
      </c>
    </row>
    <row r="2176" spans="1:9" ht="44.25" hidden="1" customHeight="1" x14ac:dyDescent="0.2">
      <c r="A2176" s="3">
        <v>2179</v>
      </c>
      <c r="B2176" s="179">
        <v>6320</v>
      </c>
      <c r="C2176" s="230" t="s">
        <v>3056</v>
      </c>
      <c r="D2176" s="179" t="s">
        <v>2298</v>
      </c>
      <c r="E2176" s="59">
        <v>31161801</v>
      </c>
      <c r="F2176" s="588">
        <v>30000</v>
      </c>
      <c r="G2176" s="188" t="s">
        <v>2649</v>
      </c>
      <c r="H2176" s="650">
        <v>45076</v>
      </c>
      <c r="I2176" s="211">
        <v>314</v>
      </c>
    </row>
    <row r="2177" spans="1:9" ht="44.25" hidden="1" customHeight="1" x14ac:dyDescent="0.2">
      <c r="A2177" s="3">
        <v>2180</v>
      </c>
      <c r="B2177" s="179">
        <v>6320</v>
      </c>
      <c r="C2177" s="230" t="s">
        <v>3057</v>
      </c>
      <c r="D2177" s="179" t="s">
        <v>2298</v>
      </c>
      <c r="E2177" s="59">
        <v>31162102</v>
      </c>
      <c r="F2177" s="588">
        <v>130000</v>
      </c>
      <c r="G2177" s="188" t="s">
        <v>2649</v>
      </c>
      <c r="H2177" s="650">
        <v>45199</v>
      </c>
      <c r="I2177" s="211">
        <v>314</v>
      </c>
    </row>
    <row r="2178" spans="1:9" ht="44.25" hidden="1" customHeight="1" x14ac:dyDescent="0.2">
      <c r="A2178" s="3">
        <v>2181</v>
      </c>
      <c r="B2178" s="179">
        <v>6320</v>
      </c>
      <c r="C2178" s="230" t="s">
        <v>3058</v>
      </c>
      <c r="D2178" s="179" t="s">
        <v>2298</v>
      </c>
      <c r="E2178" s="59">
        <v>31161520</v>
      </c>
      <c r="F2178" s="588">
        <v>45000</v>
      </c>
      <c r="G2178" s="188" t="s">
        <v>2649</v>
      </c>
      <c r="H2178" s="650">
        <v>45076</v>
      </c>
      <c r="I2178" s="211">
        <v>314</v>
      </c>
    </row>
    <row r="2179" spans="1:9" ht="44.25" hidden="1" customHeight="1" x14ac:dyDescent="0.2">
      <c r="A2179" s="3">
        <v>2182</v>
      </c>
      <c r="B2179" s="179">
        <v>6320</v>
      </c>
      <c r="C2179" s="230" t="s">
        <v>3059</v>
      </c>
      <c r="D2179" s="179" t="s">
        <v>2298</v>
      </c>
      <c r="E2179" s="59">
        <v>31161521</v>
      </c>
      <c r="F2179" s="588">
        <v>15000</v>
      </c>
      <c r="G2179" s="188" t="s">
        <v>2649</v>
      </c>
      <c r="H2179" s="650">
        <v>45076</v>
      </c>
      <c r="I2179" s="211">
        <v>314</v>
      </c>
    </row>
    <row r="2180" spans="1:9" ht="44.25" hidden="1" customHeight="1" x14ac:dyDescent="0.2">
      <c r="A2180" s="3">
        <v>2183</v>
      </c>
      <c r="B2180" s="179">
        <v>6320</v>
      </c>
      <c r="C2180" s="230" t="s">
        <v>3060</v>
      </c>
      <c r="D2180" s="179" t="s">
        <v>2298</v>
      </c>
      <c r="E2180" s="59" t="s">
        <v>3061</v>
      </c>
      <c r="F2180" s="588">
        <v>70000</v>
      </c>
      <c r="G2180" s="188" t="s">
        <v>2649</v>
      </c>
      <c r="H2180" s="650">
        <v>45076</v>
      </c>
      <c r="I2180" s="211">
        <v>314</v>
      </c>
    </row>
    <row r="2181" spans="1:9" ht="44.25" hidden="1" customHeight="1" x14ac:dyDescent="0.2">
      <c r="A2181" s="3">
        <v>2184</v>
      </c>
      <c r="B2181" s="179">
        <v>6320</v>
      </c>
      <c r="C2181" s="230" t="s">
        <v>3062</v>
      </c>
      <c r="D2181" s="179" t="s">
        <v>2298</v>
      </c>
      <c r="E2181" s="194">
        <v>27112838</v>
      </c>
      <c r="F2181" s="588">
        <v>90000</v>
      </c>
      <c r="G2181" s="188" t="s">
        <v>2178</v>
      </c>
      <c r="H2181" s="650">
        <v>45076</v>
      </c>
      <c r="I2181" s="211">
        <v>324</v>
      </c>
    </row>
    <row r="2182" spans="1:9" ht="44.25" hidden="1" customHeight="1" x14ac:dyDescent="0.2">
      <c r="A2182" s="3">
        <v>2185</v>
      </c>
      <c r="B2182" s="179">
        <v>6320</v>
      </c>
      <c r="C2182" s="230" t="s">
        <v>3063</v>
      </c>
      <c r="D2182" s="179" t="s">
        <v>2298</v>
      </c>
      <c r="E2182" s="59">
        <v>31211904</v>
      </c>
      <c r="F2182" s="588">
        <v>130000</v>
      </c>
      <c r="G2182" s="188" t="s">
        <v>2178</v>
      </c>
      <c r="H2182" s="650">
        <v>45076</v>
      </c>
      <c r="I2182" s="211">
        <v>324</v>
      </c>
    </row>
    <row r="2183" spans="1:9" ht="44.25" hidden="1" customHeight="1" x14ac:dyDescent="0.2">
      <c r="A2183" s="3">
        <v>2186</v>
      </c>
      <c r="B2183" s="179">
        <v>6320</v>
      </c>
      <c r="C2183" s="230" t="s">
        <v>3064</v>
      </c>
      <c r="D2183" s="179" t="s">
        <v>2298</v>
      </c>
      <c r="E2183" s="59">
        <v>23101509</v>
      </c>
      <c r="F2183" s="588">
        <v>80000</v>
      </c>
      <c r="G2183" s="188" t="s">
        <v>2178</v>
      </c>
      <c r="H2183" s="650">
        <v>45076</v>
      </c>
      <c r="I2183" s="211">
        <v>324</v>
      </c>
    </row>
    <row r="2184" spans="1:9" ht="75.75" hidden="1" customHeight="1" x14ac:dyDescent="0.2">
      <c r="A2184" s="3">
        <v>2187</v>
      </c>
      <c r="B2184" s="179">
        <v>6320</v>
      </c>
      <c r="C2184" s="230" t="s">
        <v>3065</v>
      </c>
      <c r="D2184" s="179" t="s">
        <v>2298</v>
      </c>
      <c r="E2184" s="59">
        <v>40151712</v>
      </c>
      <c r="F2184" s="588">
        <v>100000</v>
      </c>
      <c r="G2184" s="188" t="s">
        <v>45</v>
      </c>
      <c r="H2184" s="650">
        <v>45061</v>
      </c>
      <c r="I2184" s="211">
        <v>344</v>
      </c>
    </row>
    <row r="2185" spans="1:9" ht="44.25" hidden="1" customHeight="1" x14ac:dyDescent="0.2">
      <c r="A2185" s="3">
        <v>2188</v>
      </c>
      <c r="B2185" s="179">
        <v>6320</v>
      </c>
      <c r="C2185" s="230" t="s">
        <v>3066</v>
      </c>
      <c r="D2185" s="179" t="s">
        <v>2298</v>
      </c>
      <c r="E2185" s="194">
        <v>31181502</v>
      </c>
      <c r="F2185" s="588">
        <v>425000</v>
      </c>
      <c r="G2185" s="188" t="s">
        <v>45</v>
      </c>
      <c r="H2185" s="650">
        <v>45061</v>
      </c>
      <c r="I2185" s="211">
        <v>344</v>
      </c>
    </row>
    <row r="2186" spans="1:9" ht="44.25" hidden="1" customHeight="1" x14ac:dyDescent="0.2">
      <c r="A2186" s="3">
        <v>2189</v>
      </c>
      <c r="B2186" s="179">
        <v>6320</v>
      </c>
      <c r="C2186" s="230" t="s">
        <v>3067</v>
      </c>
      <c r="D2186" s="179" t="s">
        <v>2298</v>
      </c>
      <c r="E2186" s="3">
        <v>40183108</v>
      </c>
      <c r="F2186" s="588">
        <v>1365000</v>
      </c>
      <c r="G2186" s="188" t="s">
        <v>45</v>
      </c>
      <c r="H2186" s="650">
        <v>45076</v>
      </c>
      <c r="I2186" s="211">
        <v>344</v>
      </c>
    </row>
    <row r="2187" spans="1:9" ht="44.25" hidden="1" customHeight="1" x14ac:dyDescent="0.2">
      <c r="A2187" s="3">
        <v>2190</v>
      </c>
      <c r="B2187" s="179">
        <v>6320</v>
      </c>
      <c r="C2187" s="230" t="s">
        <v>3068</v>
      </c>
      <c r="D2187" s="179" t="s">
        <v>2298</v>
      </c>
      <c r="E2187" s="3">
        <v>40172599</v>
      </c>
      <c r="F2187" s="588">
        <v>610000</v>
      </c>
      <c r="G2187" s="188" t="s">
        <v>45</v>
      </c>
      <c r="H2187" s="650">
        <v>45076</v>
      </c>
      <c r="I2187" s="211">
        <v>344</v>
      </c>
    </row>
    <row r="2188" spans="1:9" ht="44.25" hidden="1" customHeight="1" x14ac:dyDescent="0.2">
      <c r="A2188" s="3">
        <v>2191</v>
      </c>
      <c r="B2188" s="179">
        <v>6320</v>
      </c>
      <c r="C2188" s="230" t="s">
        <v>3069</v>
      </c>
      <c r="D2188" s="179" t="s">
        <v>2298</v>
      </c>
      <c r="E2188" s="59" t="s">
        <v>3070</v>
      </c>
      <c r="F2188" s="588">
        <v>600000</v>
      </c>
      <c r="G2188" s="188" t="s">
        <v>76</v>
      </c>
      <c r="H2188" s="650">
        <v>45046</v>
      </c>
      <c r="I2188" s="211">
        <v>364</v>
      </c>
    </row>
    <row r="2189" spans="1:9" ht="44.25" hidden="1" customHeight="1" x14ac:dyDescent="0.2">
      <c r="A2189" s="3">
        <v>2192</v>
      </c>
      <c r="B2189" s="179">
        <v>6320</v>
      </c>
      <c r="C2189" s="230" t="s">
        <v>3071</v>
      </c>
      <c r="D2189" s="179" t="s">
        <v>2298</v>
      </c>
      <c r="E2189" s="194" t="s">
        <v>3072</v>
      </c>
      <c r="F2189" s="588">
        <v>105000</v>
      </c>
      <c r="G2189" s="188" t="s">
        <v>76</v>
      </c>
      <c r="H2189" s="650">
        <v>45078</v>
      </c>
      <c r="I2189" s="211">
        <v>364</v>
      </c>
    </row>
    <row r="2190" spans="1:9" ht="44.25" hidden="1" customHeight="1" x14ac:dyDescent="0.2">
      <c r="A2190" s="3">
        <v>2193</v>
      </c>
      <c r="B2190" s="179">
        <v>6320</v>
      </c>
      <c r="C2190" s="230" t="s">
        <v>3073</v>
      </c>
      <c r="D2190" s="179" t="s">
        <v>2298</v>
      </c>
      <c r="E2190" s="194" t="s">
        <v>3074</v>
      </c>
      <c r="F2190" s="588">
        <v>30000</v>
      </c>
      <c r="G2190" s="188" t="s">
        <v>76</v>
      </c>
      <c r="H2190" s="650">
        <v>45078</v>
      </c>
      <c r="I2190" s="211">
        <v>364</v>
      </c>
    </row>
    <row r="2191" spans="1:9" ht="44.25" hidden="1" customHeight="1" x14ac:dyDescent="0.2">
      <c r="A2191" s="3">
        <v>2194</v>
      </c>
      <c r="B2191" s="179">
        <v>6320</v>
      </c>
      <c r="C2191" s="230" t="s">
        <v>3075</v>
      </c>
      <c r="D2191" s="179" t="s">
        <v>2298</v>
      </c>
      <c r="E2191" s="194" t="s">
        <v>2725</v>
      </c>
      <c r="F2191" s="588">
        <v>30000</v>
      </c>
      <c r="G2191" s="188" t="s">
        <v>76</v>
      </c>
      <c r="H2191" s="650">
        <v>45078</v>
      </c>
      <c r="I2191" s="211">
        <v>364</v>
      </c>
    </row>
    <row r="2192" spans="1:9" ht="44.25" hidden="1" customHeight="1" x14ac:dyDescent="0.2">
      <c r="A2192" s="3">
        <v>2195</v>
      </c>
      <c r="B2192" s="179">
        <v>6320</v>
      </c>
      <c r="C2192" s="230" t="s">
        <v>3076</v>
      </c>
      <c r="D2192" s="179" t="s">
        <v>2298</v>
      </c>
      <c r="E2192" s="194">
        <v>47131904</v>
      </c>
      <c r="F2192" s="588">
        <v>400000</v>
      </c>
      <c r="G2192" s="188" t="s">
        <v>76</v>
      </c>
      <c r="H2192" s="650">
        <v>45078</v>
      </c>
      <c r="I2192" s="211">
        <v>364</v>
      </c>
    </row>
    <row r="2193" spans="1:9" ht="44.25" hidden="1" customHeight="1" x14ac:dyDescent="0.2">
      <c r="A2193" s="3">
        <v>2196</v>
      </c>
      <c r="B2193" s="179">
        <v>6320</v>
      </c>
      <c r="C2193" s="230" t="s">
        <v>3077</v>
      </c>
      <c r="D2193" s="179" t="s">
        <v>2298</v>
      </c>
      <c r="E2193" s="59">
        <v>31162418</v>
      </c>
      <c r="F2193" s="588">
        <v>70000</v>
      </c>
      <c r="G2193" s="188" t="s">
        <v>76</v>
      </c>
      <c r="H2193" s="650">
        <v>45078</v>
      </c>
      <c r="I2193" s="211">
        <v>364</v>
      </c>
    </row>
    <row r="2194" spans="1:9" ht="44.25" hidden="1" customHeight="1" x14ac:dyDescent="0.2">
      <c r="A2194" s="3">
        <v>2197</v>
      </c>
      <c r="B2194" s="179">
        <v>6320</v>
      </c>
      <c r="C2194" s="230" t="s">
        <v>3078</v>
      </c>
      <c r="D2194" s="179" t="s">
        <v>2298</v>
      </c>
      <c r="E2194" s="59" t="s">
        <v>3079</v>
      </c>
      <c r="F2194" s="588">
        <v>75000</v>
      </c>
      <c r="G2194" s="188" t="s">
        <v>76</v>
      </c>
      <c r="H2194" s="650">
        <v>45078</v>
      </c>
      <c r="I2194" s="211">
        <v>364</v>
      </c>
    </row>
    <row r="2195" spans="1:9" ht="44.25" hidden="1" customHeight="1" x14ac:dyDescent="0.2">
      <c r="A2195" s="3">
        <v>2198</v>
      </c>
      <c r="B2195" s="179">
        <v>6320</v>
      </c>
      <c r="C2195" s="230" t="s">
        <v>3080</v>
      </c>
      <c r="D2195" s="179" t="s">
        <v>2298</v>
      </c>
      <c r="E2195" s="59">
        <v>92014769</v>
      </c>
      <c r="F2195" s="588">
        <v>50000</v>
      </c>
      <c r="G2195" s="188" t="s">
        <v>76</v>
      </c>
      <c r="H2195" s="650">
        <v>45078</v>
      </c>
      <c r="I2195" s="211">
        <v>364</v>
      </c>
    </row>
    <row r="2196" spans="1:9" ht="44.25" hidden="1" customHeight="1" x14ac:dyDescent="0.2">
      <c r="A2196" s="3">
        <v>2199</v>
      </c>
      <c r="B2196" s="179">
        <v>6320</v>
      </c>
      <c r="C2196" s="230" t="s">
        <v>3081</v>
      </c>
      <c r="D2196" s="179" t="s">
        <v>2298</v>
      </c>
      <c r="E2196" s="194">
        <v>44121634</v>
      </c>
      <c r="F2196" s="588">
        <v>70000</v>
      </c>
      <c r="G2196" s="188" t="s">
        <v>76</v>
      </c>
      <c r="H2196" s="650">
        <v>45078</v>
      </c>
      <c r="I2196" s="211">
        <v>364</v>
      </c>
    </row>
    <row r="2197" spans="1:9" ht="44.25" hidden="1" customHeight="1" x14ac:dyDescent="0.2">
      <c r="A2197" s="3">
        <v>2200</v>
      </c>
      <c r="B2197" s="179">
        <v>6320</v>
      </c>
      <c r="C2197" s="230" t="s">
        <v>3082</v>
      </c>
      <c r="D2197" s="179" t="s">
        <v>2298</v>
      </c>
      <c r="E2197" s="3" t="s">
        <v>2881</v>
      </c>
      <c r="F2197" s="721">
        <v>165000</v>
      </c>
      <c r="G2197" s="188" t="s">
        <v>2882</v>
      </c>
      <c r="H2197" s="650">
        <v>45078</v>
      </c>
      <c r="I2197" s="211">
        <v>374</v>
      </c>
    </row>
    <row r="2198" spans="1:9" ht="44.25" hidden="1" customHeight="1" x14ac:dyDescent="0.2">
      <c r="A2198" s="3">
        <v>2201</v>
      </c>
      <c r="B2198" s="179">
        <v>6320</v>
      </c>
      <c r="C2198" s="230" t="s">
        <v>3083</v>
      </c>
      <c r="D2198" s="179" t="s">
        <v>2298</v>
      </c>
      <c r="E2198" s="3" t="s">
        <v>2883</v>
      </c>
      <c r="F2198" s="721">
        <v>35000</v>
      </c>
      <c r="G2198" s="188" t="s">
        <v>2882</v>
      </c>
      <c r="H2198" s="650">
        <v>45078</v>
      </c>
      <c r="I2198" s="211">
        <v>374</v>
      </c>
    </row>
    <row r="2199" spans="1:9" ht="44.25" hidden="1" customHeight="1" x14ac:dyDescent="0.2">
      <c r="A2199" s="3">
        <v>2202</v>
      </c>
      <c r="B2199" s="179">
        <v>6320</v>
      </c>
      <c r="C2199" s="230" t="s">
        <v>3084</v>
      </c>
      <c r="D2199" s="179" t="s">
        <v>2298</v>
      </c>
      <c r="E2199" s="194" t="s">
        <v>2887</v>
      </c>
      <c r="F2199" s="588">
        <v>122000</v>
      </c>
      <c r="G2199" s="188" t="s">
        <v>2892</v>
      </c>
      <c r="H2199" s="650">
        <v>45076</v>
      </c>
      <c r="I2199" s="211">
        <v>352</v>
      </c>
    </row>
    <row r="2200" spans="1:9" ht="44.25" hidden="1" customHeight="1" x14ac:dyDescent="0.2">
      <c r="A2200" s="3">
        <v>2203</v>
      </c>
      <c r="B2200" s="179">
        <v>6320</v>
      </c>
      <c r="C2200" s="230" t="s">
        <v>3085</v>
      </c>
      <c r="D2200" s="179" t="s">
        <v>2298</v>
      </c>
      <c r="E2200" s="194" t="s">
        <v>3070</v>
      </c>
      <c r="F2200" s="588">
        <v>70000</v>
      </c>
      <c r="G2200" s="188" t="s">
        <v>2892</v>
      </c>
      <c r="H2200" s="650">
        <v>45076</v>
      </c>
      <c r="I2200" s="211">
        <v>352</v>
      </c>
    </row>
    <row r="2201" spans="1:9" ht="44.25" hidden="1" customHeight="1" x14ac:dyDescent="0.2">
      <c r="A2201" s="3">
        <v>2204</v>
      </c>
      <c r="B2201" s="179">
        <v>6320</v>
      </c>
      <c r="C2201" s="230" t="s">
        <v>3086</v>
      </c>
      <c r="D2201" s="179" t="s">
        <v>2298</v>
      </c>
      <c r="E2201" s="194" t="s">
        <v>2891</v>
      </c>
      <c r="F2201" s="588">
        <v>6000</v>
      </c>
      <c r="G2201" s="188" t="s">
        <v>2892</v>
      </c>
      <c r="H2201" s="650">
        <v>45076</v>
      </c>
      <c r="I2201" s="211">
        <v>350</v>
      </c>
    </row>
    <row r="2202" spans="1:9" ht="44.25" hidden="1" customHeight="1" x14ac:dyDescent="0.2">
      <c r="A2202" s="3">
        <v>2205</v>
      </c>
      <c r="B2202" s="179">
        <v>6320</v>
      </c>
      <c r="C2202" s="230" t="s">
        <v>3087</v>
      </c>
      <c r="D2202" s="179" t="s">
        <v>2298</v>
      </c>
      <c r="E2202" s="194" t="s">
        <v>2894</v>
      </c>
      <c r="F2202" s="588">
        <v>6000</v>
      </c>
      <c r="G2202" s="188" t="s">
        <v>2892</v>
      </c>
      <c r="H2202" s="650">
        <v>45076</v>
      </c>
      <c r="I2202" s="211">
        <v>350</v>
      </c>
    </row>
    <row r="2203" spans="1:9" ht="44.25" hidden="1" customHeight="1" x14ac:dyDescent="0.2">
      <c r="A2203" s="3">
        <v>2206</v>
      </c>
      <c r="B2203" s="179">
        <v>6320</v>
      </c>
      <c r="C2203" s="228" t="s">
        <v>2372</v>
      </c>
      <c r="D2203" s="179" t="s">
        <v>2298</v>
      </c>
      <c r="E2203" s="194" t="s">
        <v>2897</v>
      </c>
      <c r="F2203" s="588">
        <v>3000</v>
      </c>
      <c r="G2203" s="188" t="s">
        <v>2892</v>
      </c>
      <c r="H2203" s="650">
        <v>45076</v>
      </c>
      <c r="I2203" s="211">
        <v>350</v>
      </c>
    </row>
    <row r="2204" spans="1:9" ht="44.25" hidden="1" customHeight="1" x14ac:dyDescent="0.2">
      <c r="A2204" s="3">
        <v>2207</v>
      </c>
      <c r="B2204" s="179">
        <v>6320</v>
      </c>
      <c r="C2204" s="228" t="s">
        <v>3088</v>
      </c>
      <c r="D2204" s="179" t="s">
        <v>2298</v>
      </c>
      <c r="E2204" s="194" t="s">
        <v>2414</v>
      </c>
      <c r="F2204" s="588">
        <v>3000</v>
      </c>
      <c r="G2204" s="188" t="s">
        <v>2892</v>
      </c>
      <c r="H2204" s="650">
        <v>45076</v>
      </c>
      <c r="I2204" s="211">
        <v>350</v>
      </c>
    </row>
    <row r="2205" spans="1:9" ht="44.25" hidden="1" customHeight="1" x14ac:dyDescent="0.2">
      <c r="A2205" s="3">
        <v>2208</v>
      </c>
      <c r="B2205" s="179">
        <v>6320</v>
      </c>
      <c r="C2205" s="228" t="s">
        <v>2965</v>
      </c>
      <c r="D2205" s="179" t="s">
        <v>2298</v>
      </c>
      <c r="E2205" s="194" t="s">
        <v>2966</v>
      </c>
      <c r="F2205" s="588">
        <v>3000</v>
      </c>
      <c r="G2205" s="188" t="s">
        <v>2892</v>
      </c>
      <c r="H2205" s="650">
        <v>45076</v>
      </c>
      <c r="I2205" s="211">
        <v>350</v>
      </c>
    </row>
    <row r="2206" spans="1:9" ht="44.25" hidden="1" customHeight="1" x14ac:dyDescent="0.2">
      <c r="A2206" s="3">
        <v>2209</v>
      </c>
      <c r="B2206" s="179">
        <v>6320</v>
      </c>
      <c r="C2206" s="228" t="s">
        <v>3089</v>
      </c>
      <c r="D2206" s="179" t="s">
        <v>2298</v>
      </c>
      <c r="E2206" s="194" t="s">
        <v>2913</v>
      </c>
      <c r="F2206" s="588">
        <v>8000</v>
      </c>
      <c r="G2206" s="188" t="s">
        <v>2892</v>
      </c>
      <c r="H2206" s="650">
        <v>45076</v>
      </c>
      <c r="I2206" s="211">
        <v>350</v>
      </c>
    </row>
    <row r="2207" spans="1:9" ht="44.25" hidden="1" customHeight="1" x14ac:dyDescent="0.2">
      <c r="A2207" s="3">
        <v>2210</v>
      </c>
      <c r="B2207" s="179">
        <v>6320</v>
      </c>
      <c r="C2207" s="228" t="s">
        <v>3090</v>
      </c>
      <c r="D2207" s="179" t="s">
        <v>2298</v>
      </c>
      <c r="E2207" s="194" t="s">
        <v>2915</v>
      </c>
      <c r="F2207" s="588">
        <v>8000</v>
      </c>
      <c r="G2207" s="188" t="s">
        <v>2892</v>
      </c>
      <c r="H2207" s="650">
        <v>45076</v>
      </c>
      <c r="I2207" s="211">
        <v>350</v>
      </c>
    </row>
    <row r="2208" spans="1:9" ht="44.25" hidden="1" customHeight="1" x14ac:dyDescent="0.2">
      <c r="A2208" s="3">
        <v>2211</v>
      </c>
      <c r="B2208" s="179">
        <v>6320</v>
      </c>
      <c r="C2208" s="228" t="s">
        <v>3091</v>
      </c>
      <c r="D2208" s="179" t="s">
        <v>2298</v>
      </c>
      <c r="E2208" s="194" t="s">
        <v>2898</v>
      </c>
      <c r="F2208" s="588">
        <v>8000</v>
      </c>
      <c r="G2208" s="188" t="s">
        <v>2892</v>
      </c>
      <c r="H2208" s="650">
        <v>45076</v>
      </c>
      <c r="I2208" s="211">
        <v>350</v>
      </c>
    </row>
    <row r="2209" spans="1:9" ht="44.25" hidden="1" customHeight="1" x14ac:dyDescent="0.2">
      <c r="A2209" s="3">
        <v>2212</v>
      </c>
      <c r="B2209" s="179">
        <v>6320</v>
      </c>
      <c r="C2209" s="228" t="s">
        <v>3092</v>
      </c>
      <c r="D2209" s="179" t="s">
        <v>2298</v>
      </c>
      <c r="E2209" s="194" t="s">
        <v>2968</v>
      </c>
      <c r="F2209" s="588">
        <v>8000</v>
      </c>
      <c r="G2209" s="188" t="s">
        <v>2892</v>
      </c>
      <c r="H2209" s="650">
        <v>45076</v>
      </c>
      <c r="I2209" s="211">
        <v>350</v>
      </c>
    </row>
    <row r="2210" spans="1:9" ht="44.25" hidden="1" customHeight="1" x14ac:dyDescent="0.2">
      <c r="A2210" s="3">
        <v>2213</v>
      </c>
      <c r="B2210" s="179">
        <v>6320</v>
      </c>
      <c r="C2210" s="228" t="s">
        <v>3093</v>
      </c>
      <c r="D2210" s="179" t="s">
        <v>2298</v>
      </c>
      <c r="E2210" s="194" t="s">
        <v>2970</v>
      </c>
      <c r="F2210" s="588">
        <v>4000</v>
      </c>
      <c r="G2210" s="188" t="s">
        <v>2892</v>
      </c>
      <c r="H2210" s="650">
        <v>45076</v>
      </c>
      <c r="I2210" s="211">
        <v>350</v>
      </c>
    </row>
    <row r="2211" spans="1:9" ht="44.25" hidden="1" customHeight="1" x14ac:dyDescent="0.2">
      <c r="A2211" s="3">
        <v>2214</v>
      </c>
      <c r="B2211" s="179">
        <v>6320</v>
      </c>
      <c r="C2211" s="228" t="s">
        <v>3094</v>
      </c>
      <c r="D2211" s="179" t="s">
        <v>2298</v>
      </c>
      <c r="E2211" s="194" t="s">
        <v>2972</v>
      </c>
      <c r="F2211" s="588">
        <v>3000</v>
      </c>
      <c r="G2211" s="188" t="s">
        <v>2892</v>
      </c>
      <c r="H2211" s="650">
        <v>45076</v>
      </c>
      <c r="I2211" s="211">
        <v>350</v>
      </c>
    </row>
    <row r="2212" spans="1:9" ht="44.25" hidden="1" customHeight="1" x14ac:dyDescent="0.2">
      <c r="A2212" s="3">
        <v>2215</v>
      </c>
      <c r="B2212" s="179">
        <v>6320</v>
      </c>
      <c r="C2212" s="228" t="s">
        <v>3095</v>
      </c>
      <c r="D2212" s="179" t="s">
        <v>2298</v>
      </c>
      <c r="E2212" s="194" t="s">
        <v>2917</v>
      </c>
      <c r="F2212" s="588">
        <v>9000</v>
      </c>
      <c r="G2212" s="188" t="s">
        <v>2892</v>
      </c>
      <c r="H2212" s="650">
        <v>45076</v>
      </c>
      <c r="I2212" s="211">
        <v>350</v>
      </c>
    </row>
    <row r="2213" spans="1:9" ht="44.25" hidden="1" customHeight="1" x14ac:dyDescent="0.2">
      <c r="A2213" s="3">
        <v>2216</v>
      </c>
      <c r="B2213" s="179">
        <v>6320</v>
      </c>
      <c r="C2213" s="228" t="s">
        <v>3096</v>
      </c>
      <c r="D2213" s="179" t="s">
        <v>2298</v>
      </c>
      <c r="E2213" s="194" t="s">
        <v>2919</v>
      </c>
      <c r="F2213" s="588">
        <v>9000</v>
      </c>
      <c r="G2213" s="188" t="s">
        <v>2892</v>
      </c>
      <c r="H2213" s="650">
        <v>45076</v>
      </c>
      <c r="I2213" s="211">
        <v>350</v>
      </c>
    </row>
    <row r="2214" spans="1:9" ht="44.25" hidden="1" customHeight="1" x14ac:dyDescent="0.2">
      <c r="A2214" s="3">
        <v>2217</v>
      </c>
      <c r="B2214" s="179">
        <v>6320</v>
      </c>
      <c r="C2214" s="228" t="s">
        <v>3097</v>
      </c>
      <c r="D2214" s="179" t="s">
        <v>2298</v>
      </c>
      <c r="E2214" s="194" t="s">
        <v>2921</v>
      </c>
      <c r="F2214" s="588">
        <v>9000</v>
      </c>
      <c r="G2214" s="188" t="s">
        <v>2892</v>
      </c>
      <c r="H2214" s="650">
        <v>45076</v>
      </c>
      <c r="I2214" s="211">
        <v>350</v>
      </c>
    </row>
    <row r="2215" spans="1:9" ht="44.25" hidden="1" customHeight="1" x14ac:dyDescent="0.2">
      <c r="A2215" s="3">
        <v>2218</v>
      </c>
      <c r="B2215" s="179">
        <v>6320</v>
      </c>
      <c r="C2215" s="228" t="s">
        <v>2973</v>
      </c>
      <c r="D2215" s="179" t="s">
        <v>2298</v>
      </c>
      <c r="E2215" s="194" t="s">
        <v>2974</v>
      </c>
      <c r="F2215" s="588">
        <v>6000</v>
      </c>
      <c r="G2215" s="188" t="s">
        <v>2892</v>
      </c>
      <c r="H2215" s="650">
        <v>45076</v>
      </c>
      <c r="I2215" s="211">
        <v>350</v>
      </c>
    </row>
    <row r="2216" spans="1:9" ht="44.25" hidden="1" customHeight="1" x14ac:dyDescent="0.2">
      <c r="A2216" s="3">
        <v>2219</v>
      </c>
      <c r="B2216" s="179">
        <v>6320</v>
      </c>
      <c r="C2216" s="228" t="s">
        <v>2922</v>
      </c>
      <c r="D2216" s="179" t="s">
        <v>2298</v>
      </c>
      <c r="E2216" s="194" t="s">
        <v>2923</v>
      </c>
      <c r="F2216" s="588">
        <v>6000</v>
      </c>
      <c r="G2216" s="188" t="s">
        <v>2892</v>
      </c>
      <c r="H2216" s="650">
        <v>45076</v>
      </c>
      <c r="I2216" s="211">
        <v>350</v>
      </c>
    </row>
    <row r="2217" spans="1:9" ht="44.25" hidden="1" customHeight="1" x14ac:dyDescent="0.2">
      <c r="A2217" s="3">
        <v>2220</v>
      </c>
      <c r="B2217" s="179">
        <v>6320</v>
      </c>
      <c r="C2217" s="228" t="s">
        <v>3098</v>
      </c>
      <c r="D2217" s="179" t="s">
        <v>2298</v>
      </c>
      <c r="E2217" s="194" t="s">
        <v>2976</v>
      </c>
      <c r="F2217" s="588">
        <v>6000</v>
      </c>
      <c r="G2217" s="188" t="s">
        <v>2892</v>
      </c>
      <c r="H2217" s="650">
        <v>45076</v>
      </c>
      <c r="I2217" s="211">
        <v>350</v>
      </c>
    </row>
    <row r="2218" spans="1:9" ht="44.25" hidden="1" customHeight="1" x14ac:dyDescent="0.2">
      <c r="A2218" s="3">
        <v>2221</v>
      </c>
      <c r="B2218" s="179">
        <v>6320</v>
      </c>
      <c r="C2218" s="228" t="s">
        <v>3099</v>
      </c>
      <c r="D2218" s="179" t="s">
        <v>2298</v>
      </c>
      <c r="E2218" s="194" t="s">
        <v>2902</v>
      </c>
      <c r="F2218" s="588">
        <v>2000</v>
      </c>
      <c r="G2218" s="188" t="s">
        <v>2892</v>
      </c>
      <c r="H2218" s="650">
        <v>45076</v>
      </c>
      <c r="I2218" s="211">
        <v>350</v>
      </c>
    </row>
    <row r="2219" spans="1:9" ht="44.25" hidden="1" customHeight="1" x14ac:dyDescent="0.2">
      <c r="A2219" s="3">
        <v>2222</v>
      </c>
      <c r="B2219" s="179">
        <v>6320</v>
      </c>
      <c r="C2219" s="228" t="s">
        <v>3100</v>
      </c>
      <c r="D2219" s="179" t="s">
        <v>2298</v>
      </c>
      <c r="E2219" s="194" t="s">
        <v>2400</v>
      </c>
      <c r="F2219" s="588">
        <v>6000</v>
      </c>
      <c r="G2219" s="188" t="s">
        <v>2892</v>
      </c>
      <c r="H2219" s="650">
        <v>45076</v>
      </c>
      <c r="I2219" s="211">
        <v>350</v>
      </c>
    </row>
    <row r="2220" spans="1:9" ht="44.25" hidden="1" customHeight="1" x14ac:dyDescent="0.2">
      <c r="A2220" s="3">
        <v>2223</v>
      </c>
      <c r="B2220" s="179">
        <v>6320</v>
      </c>
      <c r="C2220" s="228" t="s">
        <v>3101</v>
      </c>
      <c r="D2220" s="179" t="s">
        <v>2298</v>
      </c>
      <c r="E2220" s="194" t="s">
        <v>2964</v>
      </c>
      <c r="F2220" s="588">
        <v>8000</v>
      </c>
      <c r="G2220" s="188" t="s">
        <v>2892</v>
      </c>
      <c r="H2220" s="650">
        <v>45076</v>
      </c>
      <c r="I2220" s="211">
        <v>350</v>
      </c>
    </row>
    <row r="2221" spans="1:9" ht="44.25" hidden="1" customHeight="1" x14ac:dyDescent="0.2">
      <c r="A2221" s="3">
        <v>2224</v>
      </c>
      <c r="B2221" s="179">
        <v>6320</v>
      </c>
      <c r="C2221" s="228" t="s">
        <v>3102</v>
      </c>
      <c r="D2221" s="179" t="s">
        <v>2298</v>
      </c>
      <c r="E2221" s="194" t="s">
        <v>2382</v>
      </c>
      <c r="F2221" s="588">
        <v>8000</v>
      </c>
      <c r="G2221" s="188" t="s">
        <v>2892</v>
      </c>
      <c r="H2221" s="650">
        <v>45076</v>
      </c>
      <c r="I2221" s="211">
        <v>350</v>
      </c>
    </row>
    <row r="2222" spans="1:9" ht="44.25" hidden="1" customHeight="1" x14ac:dyDescent="0.2">
      <c r="A2222" s="3">
        <v>2225</v>
      </c>
      <c r="B2222" s="179">
        <v>6320</v>
      </c>
      <c r="C2222" s="228" t="s">
        <v>3103</v>
      </c>
      <c r="D2222" s="179" t="s">
        <v>2298</v>
      </c>
      <c r="E2222" s="194" t="s">
        <v>2911</v>
      </c>
      <c r="F2222" s="588">
        <v>8000</v>
      </c>
      <c r="G2222" s="188" t="s">
        <v>2892</v>
      </c>
      <c r="H2222" s="650">
        <v>45076</v>
      </c>
      <c r="I2222" s="211">
        <v>350</v>
      </c>
    </row>
    <row r="2223" spans="1:9" ht="44.25" hidden="1" customHeight="1" x14ac:dyDescent="0.2">
      <c r="A2223" s="3">
        <v>2226</v>
      </c>
      <c r="B2223" s="179">
        <v>6320</v>
      </c>
      <c r="C2223" s="230" t="s">
        <v>3104</v>
      </c>
      <c r="D2223" s="179" t="s">
        <v>2298</v>
      </c>
      <c r="E2223" s="194">
        <v>92046570</v>
      </c>
      <c r="F2223" s="588">
        <v>8000</v>
      </c>
      <c r="G2223" s="188" t="s">
        <v>2892</v>
      </c>
      <c r="H2223" s="650">
        <v>45076</v>
      </c>
      <c r="I2223" s="211">
        <v>350</v>
      </c>
    </row>
    <row r="2224" spans="1:9" ht="44.25" hidden="1" customHeight="1" x14ac:dyDescent="0.2">
      <c r="A2224" s="3">
        <v>2227</v>
      </c>
      <c r="B2224" s="179">
        <v>6320</v>
      </c>
      <c r="C2224" s="230" t="s">
        <v>3105</v>
      </c>
      <c r="D2224" s="179" t="s">
        <v>2298</v>
      </c>
      <c r="E2224" s="194">
        <v>81141504</v>
      </c>
      <c r="F2224" s="588">
        <v>5000000</v>
      </c>
      <c r="G2224" s="188" t="s">
        <v>105</v>
      </c>
      <c r="H2224" s="650">
        <v>45015</v>
      </c>
      <c r="I2224" s="211">
        <v>192</v>
      </c>
    </row>
    <row r="2225" spans="1:9" ht="44.25" hidden="1" customHeight="1" x14ac:dyDescent="0.2">
      <c r="A2225" s="3">
        <v>2228</v>
      </c>
      <c r="B2225" s="179">
        <v>6320</v>
      </c>
      <c r="C2225" s="230" t="s">
        <v>3106</v>
      </c>
      <c r="D2225" s="179" t="s">
        <v>2298</v>
      </c>
      <c r="E2225" s="194">
        <v>81141504</v>
      </c>
      <c r="F2225" s="588">
        <v>2000000</v>
      </c>
      <c r="G2225" s="188" t="s">
        <v>105</v>
      </c>
      <c r="H2225" s="650">
        <v>45015</v>
      </c>
      <c r="I2225" s="211">
        <v>192</v>
      </c>
    </row>
    <row r="2226" spans="1:9" ht="44.25" hidden="1" customHeight="1" x14ac:dyDescent="0.2">
      <c r="A2226" s="3">
        <v>2229</v>
      </c>
      <c r="B2226" s="179">
        <v>6320</v>
      </c>
      <c r="C2226" s="230" t="s">
        <v>3107</v>
      </c>
      <c r="D2226" s="179" t="s">
        <v>2298</v>
      </c>
      <c r="E2226" s="194">
        <v>81141504</v>
      </c>
      <c r="F2226" s="588">
        <v>2000000</v>
      </c>
      <c r="G2226" s="188" t="s">
        <v>105</v>
      </c>
      <c r="H2226" s="650">
        <v>45015</v>
      </c>
      <c r="I2226" s="211">
        <v>192</v>
      </c>
    </row>
    <row r="2227" spans="1:9" ht="44.25" hidden="1" customHeight="1" x14ac:dyDescent="0.2">
      <c r="A2227" s="3">
        <v>2230</v>
      </c>
      <c r="B2227" s="179">
        <v>6320</v>
      </c>
      <c r="C2227" s="230" t="s">
        <v>3108</v>
      </c>
      <c r="D2227" s="179" t="s">
        <v>2298</v>
      </c>
      <c r="E2227" s="194" t="s">
        <v>3109</v>
      </c>
      <c r="F2227" s="588">
        <v>22000</v>
      </c>
      <c r="G2227" s="188" t="s">
        <v>47</v>
      </c>
      <c r="H2227" s="650">
        <v>45015</v>
      </c>
      <c r="I2227" s="211">
        <v>351</v>
      </c>
    </row>
    <row r="2228" spans="1:9" ht="44.25" hidden="1" customHeight="1" x14ac:dyDescent="0.2">
      <c r="A2228" s="3">
        <v>2231</v>
      </c>
      <c r="B2228" s="372">
        <v>6320</v>
      </c>
      <c r="C2228" s="373" t="s">
        <v>3110</v>
      </c>
      <c r="D2228" s="725" t="s">
        <v>2637</v>
      </c>
      <c r="E2228" s="194">
        <v>60104704</v>
      </c>
      <c r="F2228" s="595">
        <v>86601000</v>
      </c>
      <c r="G2228" s="188" t="s">
        <v>165</v>
      </c>
      <c r="H2228" s="686">
        <v>44958</v>
      </c>
      <c r="I2228" s="211">
        <v>413</v>
      </c>
    </row>
    <row r="2229" spans="1:9" ht="44.25" hidden="1" customHeight="1" x14ac:dyDescent="0.2">
      <c r="A2229" s="3">
        <v>2232</v>
      </c>
      <c r="B2229" s="179">
        <v>7020</v>
      </c>
      <c r="C2229" s="228" t="s">
        <v>3115</v>
      </c>
      <c r="D2229" s="203" t="s">
        <v>2298</v>
      </c>
      <c r="E2229" s="179">
        <v>15121901</v>
      </c>
      <c r="F2229" s="588">
        <v>258000</v>
      </c>
      <c r="G2229" s="188" t="s">
        <v>2863</v>
      </c>
      <c r="H2229" s="286" t="s">
        <v>858</v>
      </c>
      <c r="I2229" s="500">
        <v>269</v>
      </c>
    </row>
    <row r="2230" spans="1:9" ht="44.25" hidden="1" customHeight="1" x14ac:dyDescent="0.2">
      <c r="A2230" s="3">
        <v>2233</v>
      </c>
      <c r="B2230" s="179">
        <v>7020</v>
      </c>
      <c r="C2230" s="228" t="s">
        <v>3117</v>
      </c>
      <c r="D2230" s="203" t="s">
        <v>2298</v>
      </c>
      <c r="E2230" s="179">
        <v>15111501</v>
      </c>
      <c r="F2230" s="588">
        <v>42000</v>
      </c>
      <c r="G2230" s="188" t="s">
        <v>2863</v>
      </c>
      <c r="H2230" s="286" t="s">
        <v>858</v>
      </c>
      <c r="I2230" s="500">
        <v>269</v>
      </c>
    </row>
    <row r="2231" spans="1:9" ht="44.25" hidden="1" customHeight="1" x14ac:dyDescent="0.2">
      <c r="A2231" s="3">
        <v>2234</v>
      </c>
      <c r="B2231" s="179">
        <v>7020</v>
      </c>
      <c r="C2231" s="188" t="s">
        <v>3119</v>
      </c>
      <c r="D2231" s="203" t="s">
        <v>2298</v>
      </c>
      <c r="E2231" s="179">
        <v>31211507</v>
      </c>
      <c r="F2231" s="588">
        <v>30000</v>
      </c>
      <c r="G2231" s="188" t="s">
        <v>169</v>
      </c>
      <c r="H2231" s="286" t="s">
        <v>858</v>
      </c>
      <c r="I2231" s="500">
        <v>277</v>
      </c>
    </row>
    <row r="2232" spans="1:9" ht="44.25" hidden="1" customHeight="1" x14ac:dyDescent="0.2">
      <c r="A2232" s="3">
        <v>2235</v>
      </c>
      <c r="B2232" s="179">
        <v>7020</v>
      </c>
      <c r="C2232" s="188" t="s">
        <v>3120</v>
      </c>
      <c r="D2232" s="203" t="s">
        <v>2298</v>
      </c>
      <c r="E2232" s="179">
        <v>31211518</v>
      </c>
      <c r="F2232" s="588">
        <v>30000</v>
      </c>
      <c r="G2232" s="188" t="s">
        <v>169</v>
      </c>
      <c r="H2232" s="286" t="s">
        <v>858</v>
      </c>
      <c r="I2232" s="500">
        <v>277</v>
      </c>
    </row>
    <row r="2233" spans="1:9" ht="44.25" hidden="1" customHeight="1" x14ac:dyDescent="0.2">
      <c r="A2233" s="3">
        <v>2236</v>
      </c>
      <c r="B2233" s="179">
        <v>7020</v>
      </c>
      <c r="C2233" s="228" t="s">
        <v>3122</v>
      </c>
      <c r="D2233" s="203" t="s">
        <v>2298</v>
      </c>
      <c r="E2233" s="179">
        <v>10191509</v>
      </c>
      <c r="F2233" s="588">
        <v>2980000</v>
      </c>
      <c r="G2233" s="188" t="s">
        <v>169</v>
      </c>
      <c r="H2233" s="286" t="s">
        <v>858</v>
      </c>
      <c r="I2233" s="500">
        <v>278</v>
      </c>
    </row>
    <row r="2234" spans="1:9" ht="44.25" hidden="1" customHeight="1" x14ac:dyDescent="0.2">
      <c r="A2234" s="3">
        <v>2237</v>
      </c>
      <c r="B2234" s="179">
        <v>7020</v>
      </c>
      <c r="C2234" s="228" t="s">
        <v>3123</v>
      </c>
      <c r="D2234" s="203" t="s">
        <v>2298</v>
      </c>
      <c r="E2234" s="179">
        <v>31201607</v>
      </c>
      <c r="F2234" s="588">
        <v>270000</v>
      </c>
      <c r="G2234" s="188" t="s">
        <v>169</v>
      </c>
      <c r="H2234" s="286" t="s">
        <v>858</v>
      </c>
      <c r="I2234" s="500">
        <v>278</v>
      </c>
    </row>
    <row r="2235" spans="1:9" ht="44.25" hidden="1" customHeight="1" x14ac:dyDescent="0.2">
      <c r="A2235" s="3">
        <v>2238</v>
      </c>
      <c r="B2235" s="179">
        <v>7020</v>
      </c>
      <c r="C2235" s="228" t="s">
        <v>3125</v>
      </c>
      <c r="D2235" s="179" t="s">
        <v>2298</v>
      </c>
      <c r="E2235" s="179">
        <v>14111510</v>
      </c>
      <c r="F2235" s="588">
        <v>25000</v>
      </c>
      <c r="G2235" s="188" t="s">
        <v>53</v>
      </c>
      <c r="H2235" s="286" t="s">
        <v>858</v>
      </c>
      <c r="I2235" s="500">
        <v>289</v>
      </c>
    </row>
    <row r="2236" spans="1:9" ht="44.25" hidden="1" customHeight="1" x14ac:dyDescent="0.2">
      <c r="A2236" s="3">
        <v>2239</v>
      </c>
      <c r="B2236" s="179">
        <v>7020</v>
      </c>
      <c r="C2236" s="228" t="s">
        <v>3127</v>
      </c>
      <c r="D2236" s="179" t="s">
        <v>2298</v>
      </c>
      <c r="E2236" s="179">
        <v>30121601</v>
      </c>
      <c r="F2236" s="588">
        <v>75000</v>
      </c>
      <c r="G2236" s="188" t="s">
        <v>3128</v>
      </c>
      <c r="H2236" s="286" t="s">
        <v>858</v>
      </c>
      <c r="I2236" s="500">
        <v>309</v>
      </c>
    </row>
    <row r="2237" spans="1:9" ht="44.25" hidden="1" customHeight="1" x14ac:dyDescent="0.2">
      <c r="A2237" s="3">
        <v>2240</v>
      </c>
      <c r="B2237" s="179">
        <v>7020</v>
      </c>
      <c r="C2237" s="228" t="s">
        <v>3129</v>
      </c>
      <c r="D2237" s="179" t="s">
        <v>2298</v>
      </c>
      <c r="E2237" s="179">
        <v>11111701</v>
      </c>
      <c r="F2237" s="588">
        <v>25000</v>
      </c>
      <c r="G2237" s="188" t="s">
        <v>3128</v>
      </c>
      <c r="H2237" s="286" t="s">
        <v>858</v>
      </c>
      <c r="I2237" s="500">
        <v>309</v>
      </c>
    </row>
    <row r="2238" spans="1:9" ht="44.25" hidden="1" customHeight="1" x14ac:dyDescent="0.2">
      <c r="A2238" s="3">
        <v>2241</v>
      </c>
      <c r="B2238" s="179">
        <v>7020</v>
      </c>
      <c r="C2238" s="228" t="s">
        <v>3130</v>
      </c>
      <c r="D2238" s="179" t="s">
        <v>2298</v>
      </c>
      <c r="E2238" s="179">
        <v>30121713</v>
      </c>
      <c r="F2238" s="588">
        <v>390000</v>
      </c>
      <c r="G2238" s="188" t="s">
        <v>2649</v>
      </c>
      <c r="H2238" s="286" t="s">
        <v>858</v>
      </c>
      <c r="I2238" s="500">
        <v>314</v>
      </c>
    </row>
    <row r="2239" spans="1:9" ht="44.25" hidden="1" customHeight="1" x14ac:dyDescent="0.2">
      <c r="A2239" s="3">
        <v>2242</v>
      </c>
      <c r="B2239" s="179">
        <v>7020</v>
      </c>
      <c r="C2239" s="228" t="s">
        <v>3131</v>
      </c>
      <c r="D2239" s="179" t="s">
        <v>2298</v>
      </c>
      <c r="E2239" s="179">
        <v>30121713</v>
      </c>
      <c r="F2239" s="588">
        <v>620000</v>
      </c>
      <c r="G2239" s="188" t="s">
        <v>2649</v>
      </c>
      <c r="H2239" s="286" t="s">
        <v>858</v>
      </c>
      <c r="I2239" s="500">
        <v>314</v>
      </c>
    </row>
    <row r="2240" spans="1:9" ht="44.25" hidden="1" customHeight="1" x14ac:dyDescent="0.2">
      <c r="A2240" s="3">
        <v>2243</v>
      </c>
      <c r="B2240" s="179">
        <v>7020</v>
      </c>
      <c r="C2240" s="228" t="s">
        <v>3132</v>
      </c>
      <c r="D2240" s="179" t="s">
        <v>2298</v>
      </c>
      <c r="E2240" s="179">
        <v>30121713</v>
      </c>
      <c r="F2240" s="588">
        <v>495000</v>
      </c>
      <c r="G2240" s="188" t="s">
        <v>2649</v>
      </c>
      <c r="H2240" s="286" t="s">
        <v>858</v>
      </c>
      <c r="I2240" s="500">
        <v>314</v>
      </c>
    </row>
    <row r="2241" spans="1:9" ht="44.25" hidden="1" customHeight="1" x14ac:dyDescent="0.2">
      <c r="A2241" s="3">
        <v>2244</v>
      </c>
      <c r="B2241" s="179">
        <v>7020</v>
      </c>
      <c r="C2241" s="228" t="s">
        <v>3133</v>
      </c>
      <c r="D2241" s="179" t="s">
        <v>2298</v>
      </c>
      <c r="E2241" s="179">
        <v>31161501</v>
      </c>
      <c r="F2241" s="588">
        <v>8500</v>
      </c>
      <c r="G2241" s="188" t="s">
        <v>2649</v>
      </c>
      <c r="H2241" s="286" t="s">
        <v>858</v>
      </c>
      <c r="I2241" s="500">
        <v>314</v>
      </c>
    </row>
    <row r="2242" spans="1:9" ht="44.25" hidden="1" customHeight="1" x14ac:dyDescent="0.2">
      <c r="A2242" s="3">
        <v>2245</v>
      </c>
      <c r="B2242" s="179">
        <v>7020</v>
      </c>
      <c r="C2242" s="228" t="s">
        <v>3134</v>
      </c>
      <c r="D2242" s="179" t="s">
        <v>2298</v>
      </c>
      <c r="E2242" s="179">
        <v>31161807</v>
      </c>
      <c r="F2242" s="588">
        <v>2000</v>
      </c>
      <c r="G2242" s="188" t="s">
        <v>2649</v>
      </c>
      <c r="H2242" s="286" t="s">
        <v>858</v>
      </c>
      <c r="I2242" s="500">
        <v>314</v>
      </c>
    </row>
    <row r="2243" spans="1:9" ht="44.25" hidden="1" customHeight="1" x14ac:dyDescent="0.2">
      <c r="A2243" s="3">
        <v>2246</v>
      </c>
      <c r="B2243" s="179">
        <v>7020</v>
      </c>
      <c r="C2243" s="228" t="s">
        <v>3135</v>
      </c>
      <c r="D2243" s="179" t="s">
        <v>2298</v>
      </c>
      <c r="E2243" s="179">
        <v>31161807</v>
      </c>
      <c r="F2243" s="588">
        <v>1000</v>
      </c>
      <c r="G2243" s="188" t="s">
        <v>2649</v>
      </c>
      <c r="H2243" s="286" t="s">
        <v>858</v>
      </c>
      <c r="I2243" s="500">
        <v>314</v>
      </c>
    </row>
    <row r="2244" spans="1:9" ht="44.25" hidden="1" customHeight="1" x14ac:dyDescent="0.2">
      <c r="A2244" s="3">
        <v>2247</v>
      </c>
      <c r="B2244" s="179">
        <v>7020</v>
      </c>
      <c r="C2244" s="228" t="s">
        <v>3136</v>
      </c>
      <c r="D2244" s="179" t="s">
        <v>2298</v>
      </c>
      <c r="E2244" s="179">
        <v>31161532</v>
      </c>
      <c r="F2244" s="588">
        <v>6500</v>
      </c>
      <c r="G2244" s="188" t="s">
        <v>2649</v>
      </c>
      <c r="H2244" s="286" t="s">
        <v>858</v>
      </c>
      <c r="I2244" s="500">
        <v>314</v>
      </c>
    </row>
    <row r="2245" spans="1:9" ht="44.25" hidden="1" customHeight="1" x14ac:dyDescent="0.2">
      <c r="A2245" s="3">
        <v>2248</v>
      </c>
      <c r="B2245" s="179">
        <v>7020</v>
      </c>
      <c r="C2245" s="228" t="s">
        <v>3137</v>
      </c>
      <c r="D2245" s="179" t="s">
        <v>2298</v>
      </c>
      <c r="E2245" s="179">
        <v>31161727</v>
      </c>
      <c r="F2245" s="588">
        <v>1000</v>
      </c>
      <c r="G2245" s="188" t="s">
        <v>2649</v>
      </c>
      <c r="H2245" s="286" t="s">
        <v>858</v>
      </c>
      <c r="I2245" s="500">
        <v>314</v>
      </c>
    </row>
    <row r="2246" spans="1:9" ht="44.25" hidden="1" customHeight="1" x14ac:dyDescent="0.2">
      <c r="A2246" s="3">
        <v>2249</v>
      </c>
      <c r="B2246" s="179">
        <v>7020</v>
      </c>
      <c r="C2246" s="228" t="s">
        <v>3138</v>
      </c>
      <c r="D2246" s="179" t="s">
        <v>2298</v>
      </c>
      <c r="E2246" s="179">
        <v>31161618</v>
      </c>
      <c r="F2246" s="588">
        <v>36000</v>
      </c>
      <c r="G2246" s="188" t="s">
        <v>2649</v>
      </c>
      <c r="H2246" s="286" t="s">
        <v>858</v>
      </c>
      <c r="I2246" s="500">
        <v>314</v>
      </c>
    </row>
    <row r="2247" spans="1:9" ht="44.25" hidden="1" customHeight="1" x14ac:dyDescent="0.2">
      <c r="A2247" s="3">
        <v>2250</v>
      </c>
      <c r="B2247" s="179">
        <v>7020</v>
      </c>
      <c r="C2247" s="228" t="s">
        <v>3139</v>
      </c>
      <c r="D2247" s="179" t="s">
        <v>2298</v>
      </c>
      <c r="E2247" s="179">
        <v>31161601</v>
      </c>
      <c r="F2247" s="588">
        <v>85000</v>
      </c>
      <c r="G2247" s="188" t="s">
        <v>2649</v>
      </c>
      <c r="H2247" s="286" t="s">
        <v>858</v>
      </c>
      <c r="I2247" s="500">
        <v>314</v>
      </c>
    </row>
    <row r="2248" spans="1:9" ht="44.25" hidden="1" customHeight="1" x14ac:dyDescent="0.2">
      <c r="A2248" s="3">
        <v>2251</v>
      </c>
      <c r="B2248" s="179">
        <v>7020</v>
      </c>
      <c r="C2248" s="228" t="s">
        <v>3140</v>
      </c>
      <c r="D2248" s="179" t="s">
        <v>2298</v>
      </c>
      <c r="E2248" s="179">
        <v>31161727</v>
      </c>
      <c r="F2248" s="588">
        <v>25500</v>
      </c>
      <c r="G2248" s="188" t="s">
        <v>2649</v>
      </c>
      <c r="H2248" s="286" t="s">
        <v>858</v>
      </c>
      <c r="I2248" s="500">
        <v>314</v>
      </c>
    </row>
    <row r="2249" spans="1:9" ht="44.25" hidden="1" customHeight="1" x14ac:dyDescent="0.2">
      <c r="A2249" s="3">
        <v>2252</v>
      </c>
      <c r="B2249" s="179">
        <v>7020</v>
      </c>
      <c r="C2249" s="228" t="s">
        <v>3141</v>
      </c>
      <c r="D2249" s="179" t="s">
        <v>2298</v>
      </c>
      <c r="E2249" s="179">
        <v>31161807</v>
      </c>
      <c r="F2249" s="588">
        <v>27000</v>
      </c>
      <c r="G2249" s="188" t="s">
        <v>2649</v>
      </c>
      <c r="H2249" s="286" t="s">
        <v>858</v>
      </c>
      <c r="I2249" s="500">
        <v>314</v>
      </c>
    </row>
    <row r="2250" spans="1:9" ht="44.25" hidden="1" customHeight="1" x14ac:dyDescent="0.2">
      <c r="A2250" s="3">
        <v>2253</v>
      </c>
      <c r="B2250" s="179">
        <v>7020</v>
      </c>
      <c r="C2250" s="228" t="s">
        <v>3142</v>
      </c>
      <c r="D2250" s="179" t="s">
        <v>2298</v>
      </c>
      <c r="E2250" s="179">
        <v>31161807</v>
      </c>
      <c r="F2250" s="588">
        <v>5500</v>
      </c>
      <c r="G2250" s="188" t="s">
        <v>2649</v>
      </c>
      <c r="H2250" s="286" t="s">
        <v>858</v>
      </c>
      <c r="I2250" s="500">
        <v>314</v>
      </c>
    </row>
    <row r="2251" spans="1:9" ht="44.25" hidden="1" customHeight="1" x14ac:dyDescent="0.2">
      <c r="A2251" s="3">
        <v>2254</v>
      </c>
      <c r="B2251" s="179">
        <v>7020</v>
      </c>
      <c r="C2251" s="228" t="s">
        <v>3143</v>
      </c>
      <c r="D2251" s="179" t="s">
        <v>2298</v>
      </c>
      <c r="E2251" s="179">
        <v>30102003</v>
      </c>
      <c r="F2251" s="588">
        <v>187000</v>
      </c>
      <c r="G2251" s="188" t="s">
        <v>2649</v>
      </c>
      <c r="H2251" s="286" t="s">
        <v>858</v>
      </c>
      <c r="I2251" s="500">
        <v>314</v>
      </c>
    </row>
    <row r="2252" spans="1:9" ht="44.25" hidden="1" customHeight="1" x14ac:dyDescent="0.2">
      <c r="A2252" s="3">
        <v>2255</v>
      </c>
      <c r="B2252" s="3">
        <v>7020</v>
      </c>
      <c r="C2252" s="228" t="s">
        <v>3144</v>
      </c>
      <c r="D2252" s="179" t="s">
        <v>2298</v>
      </c>
      <c r="E2252" s="179">
        <v>30102003</v>
      </c>
      <c r="F2252" s="588">
        <v>110000</v>
      </c>
      <c r="G2252" s="188" t="s">
        <v>2649</v>
      </c>
      <c r="H2252" s="286" t="s">
        <v>858</v>
      </c>
      <c r="I2252" s="500">
        <v>314</v>
      </c>
    </row>
    <row r="2253" spans="1:9" ht="44.25" hidden="1" customHeight="1" x14ac:dyDescent="0.2">
      <c r="A2253" s="3">
        <v>2256</v>
      </c>
      <c r="B2253" s="3">
        <v>7020</v>
      </c>
      <c r="C2253" s="228" t="s">
        <v>3145</v>
      </c>
      <c r="D2253" s="179" t="s">
        <v>2298</v>
      </c>
      <c r="E2253" s="179">
        <v>30103605</v>
      </c>
      <c r="F2253" s="588">
        <v>65000</v>
      </c>
      <c r="G2253" s="188" t="s">
        <v>2177</v>
      </c>
      <c r="H2253" s="286" t="s">
        <v>858</v>
      </c>
      <c r="I2253" s="500">
        <v>319</v>
      </c>
    </row>
    <row r="2254" spans="1:9" ht="44.25" hidden="1" customHeight="1" x14ac:dyDescent="0.2">
      <c r="A2254" s="3">
        <v>2257</v>
      </c>
      <c r="B2254" s="3">
        <v>7020</v>
      </c>
      <c r="C2254" s="228" t="s">
        <v>3146</v>
      </c>
      <c r="D2254" s="179" t="s">
        <v>2298</v>
      </c>
      <c r="E2254" s="179">
        <v>30103696</v>
      </c>
      <c r="F2254" s="588">
        <v>35000</v>
      </c>
      <c r="G2254" s="188" t="s">
        <v>2177</v>
      </c>
      <c r="H2254" s="286" t="s">
        <v>858</v>
      </c>
      <c r="I2254" s="500">
        <v>319</v>
      </c>
    </row>
    <row r="2255" spans="1:9" ht="44.25" hidden="1" customHeight="1" x14ac:dyDescent="0.2">
      <c r="A2255" s="3">
        <v>2258</v>
      </c>
      <c r="B2255" s="3">
        <v>7020</v>
      </c>
      <c r="C2255" s="228" t="s">
        <v>3147</v>
      </c>
      <c r="D2255" s="179" t="s">
        <v>2298</v>
      </c>
      <c r="E2255" s="179">
        <v>40172199</v>
      </c>
      <c r="F2255" s="588">
        <v>87000</v>
      </c>
      <c r="G2255" s="188" t="s">
        <v>2178</v>
      </c>
      <c r="H2255" s="286" t="s">
        <v>858</v>
      </c>
      <c r="I2255" s="500">
        <v>324</v>
      </c>
    </row>
    <row r="2256" spans="1:9" ht="44.25" hidden="1" customHeight="1" x14ac:dyDescent="0.2">
      <c r="A2256" s="3">
        <v>2259</v>
      </c>
      <c r="B2256" s="3">
        <v>7020</v>
      </c>
      <c r="C2256" s="228" t="s">
        <v>3148</v>
      </c>
      <c r="D2256" s="179" t="s">
        <v>2298</v>
      </c>
      <c r="E2256" s="179">
        <v>40172199</v>
      </c>
      <c r="F2256" s="588">
        <v>161500</v>
      </c>
      <c r="G2256" s="188" t="s">
        <v>2178</v>
      </c>
      <c r="H2256" s="286" t="s">
        <v>858</v>
      </c>
      <c r="I2256" s="500">
        <v>324</v>
      </c>
    </row>
    <row r="2257" spans="1:9" ht="44.25" hidden="1" customHeight="1" x14ac:dyDescent="0.2">
      <c r="A2257" s="3">
        <v>2260</v>
      </c>
      <c r="B2257" s="3">
        <v>7020</v>
      </c>
      <c r="C2257" s="228" t="s">
        <v>3149</v>
      </c>
      <c r="D2257" s="179" t="s">
        <v>2298</v>
      </c>
      <c r="E2257" s="179">
        <v>40172906</v>
      </c>
      <c r="F2257" s="588">
        <v>51500</v>
      </c>
      <c r="G2257" s="188" t="s">
        <v>2178</v>
      </c>
      <c r="H2257" s="286" t="s">
        <v>858</v>
      </c>
      <c r="I2257" s="500">
        <v>324</v>
      </c>
    </row>
    <row r="2258" spans="1:9" ht="87.75" hidden="1" customHeight="1" x14ac:dyDescent="0.2">
      <c r="A2258" s="3">
        <v>2261</v>
      </c>
      <c r="B2258" s="3">
        <v>7020</v>
      </c>
      <c r="C2258" s="228" t="s">
        <v>3150</v>
      </c>
      <c r="D2258" s="179" t="s">
        <v>2298</v>
      </c>
      <c r="E2258" s="179">
        <v>39121552</v>
      </c>
      <c r="F2258" s="588">
        <v>74290000</v>
      </c>
      <c r="G2258" s="188" t="s">
        <v>45</v>
      </c>
      <c r="H2258" s="286" t="s">
        <v>120</v>
      </c>
      <c r="I2258" s="500">
        <v>344</v>
      </c>
    </row>
    <row r="2259" spans="1:9" ht="44.25" hidden="1" customHeight="1" x14ac:dyDescent="0.2">
      <c r="A2259" s="3">
        <v>2262</v>
      </c>
      <c r="B2259" s="3">
        <v>7020</v>
      </c>
      <c r="C2259" s="228" t="s">
        <v>3151</v>
      </c>
      <c r="D2259" s="179" t="s">
        <v>2298</v>
      </c>
      <c r="E2259" s="179">
        <v>23271813</v>
      </c>
      <c r="F2259" s="588">
        <v>184000</v>
      </c>
      <c r="G2259" s="188" t="s">
        <v>45</v>
      </c>
      <c r="H2259" s="286" t="s">
        <v>858</v>
      </c>
      <c r="I2259" s="500">
        <v>344</v>
      </c>
    </row>
    <row r="2260" spans="1:9" ht="44.25" hidden="1" customHeight="1" x14ac:dyDescent="0.2">
      <c r="A2260" s="3">
        <v>2263</v>
      </c>
      <c r="B2260" s="3">
        <v>7020</v>
      </c>
      <c r="C2260" s="228" t="s">
        <v>3152</v>
      </c>
      <c r="D2260" s="179" t="s">
        <v>2298</v>
      </c>
      <c r="E2260" s="179">
        <v>40142007</v>
      </c>
      <c r="F2260" s="588">
        <v>87000</v>
      </c>
      <c r="G2260" s="188" t="s">
        <v>45</v>
      </c>
      <c r="H2260" s="286" t="s">
        <v>858</v>
      </c>
      <c r="I2260" s="500">
        <v>344</v>
      </c>
    </row>
    <row r="2261" spans="1:9" ht="44.25" hidden="1" customHeight="1" x14ac:dyDescent="0.2">
      <c r="A2261" s="3">
        <v>2264</v>
      </c>
      <c r="B2261" s="3">
        <v>7020</v>
      </c>
      <c r="C2261" s="228" t="s">
        <v>3154</v>
      </c>
      <c r="D2261" s="179" t="s">
        <v>2298</v>
      </c>
      <c r="E2261" s="179">
        <v>40142007</v>
      </c>
      <c r="F2261" s="588">
        <v>45000</v>
      </c>
      <c r="G2261" s="188" t="s">
        <v>45</v>
      </c>
      <c r="H2261" s="286" t="s">
        <v>858</v>
      </c>
      <c r="I2261" s="500">
        <v>344</v>
      </c>
    </row>
    <row r="2262" spans="1:9" ht="44.25" hidden="1" customHeight="1" x14ac:dyDescent="0.2">
      <c r="A2262" s="3">
        <v>2265</v>
      </c>
      <c r="B2262" s="3">
        <v>7020</v>
      </c>
      <c r="C2262" s="228" t="s">
        <v>3156</v>
      </c>
      <c r="D2262" s="179" t="s">
        <v>2298</v>
      </c>
      <c r="E2262" s="179">
        <v>40142007</v>
      </c>
      <c r="F2262" s="588">
        <v>475000</v>
      </c>
      <c r="G2262" s="188" t="s">
        <v>45</v>
      </c>
      <c r="H2262" s="286" t="s">
        <v>858</v>
      </c>
      <c r="I2262" s="500">
        <v>344</v>
      </c>
    </row>
    <row r="2263" spans="1:9" ht="44.25" hidden="1" customHeight="1" x14ac:dyDescent="0.2">
      <c r="A2263" s="3">
        <v>2266</v>
      </c>
      <c r="B2263" s="3">
        <v>7020</v>
      </c>
      <c r="C2263" s="228" t="s">
        <v>3158</v>
      </c>
      <c r="D2263" s="179" t="s">
        <v>2298</v>
      </c>
      <c r="E2263" s="179">
        <v>41112404</v>
      </c>
      <c r="F2263" s="588">
        <v>130000</v>
      </c>
      <c r="G2263" s="188" t="s">
        <v>45</v>
      </c>
      <c r="H2263" s="286" t="s">
        <v>858</v>
      </c>
      <c r="I2263" s="500">
        <v>344</v>
      </c>
    </row>
    <row r="2264" spans="1:9" ht="44.25" hidden="1" customHeight="1" x14ac:dyDescent="0.2">
      <c r="A2264" s="3">
        <v>2267</v>
      </c>
      <c r="B2264" s="3">
        <v>7020</v>
      </c>
      <c r="C2264" s="228" t="s">
        <v>3159</v>
      </c>
      <c r="D2264" s="179" t="s">
        <v>2298</v>
      </c>
      <c r="E2264" s="179">
        <v>44101706</v>
      </c>
      <c r="F2264" s="588">
        <v>84000</v>
      </c>
      <c r="G2264" s="188" t="s">
        <v>45</v>
      </c>
      <c r="H2264" s="286" t="s">
        <v>858</v>
      </c>
      <c r="I2264" s="500">
        <v>344</v>
      </c>
    </row>
    <row r="2265" spans="1:9" ht="44.25" hidden="1" customHeight="1" x14ac:dyDescent="0.2">
      <c r="A2265" s="3">
        <v>2268</v>
      </c>
      <c r="B2265" s="3">
        <v>7020</v>
      </c>
      <c r="C2265" s="228" t="s">
        <v>3160</v>
      </c>
      <c r="D2265" s="179" t="s">
        <v>2298</v>
      </c>
      <c r="E2265" s="179">
        <v>261117</v>
      </c>
      <c r="F2265" s="588">
        <v>10000</v>
      </c>
      <c r="G2265" s="188" t="s">
        <v>76</v>
      </c>
      <c r="H2265" s="286" t="s">
        <v>858</v>
      </c>
      <c r="I2265" s="500">
        <v>364</v>
      </c>
    </row>
    <row r="2266" spans="1:9" ht="44.25" hidden="1" customHeight="1" x14ac:dyDescent="0.2">
      <c r="A2266" s="3">
        <v>2269</v>
      </c>
      <c r="B2266" s="3">
        <v>7020</v>
      </c>
      <c r="C2266" s="228" t="s">
        <v>3161</v>
      </c>
      <c r="D2266" s="179" t="s">
        <v>2298</v>
      </c>
      <c r="E2266" s="179">
        <v>261117</v>
      </c>
      <c r="F2266" s="588">
        <v>10000</v>
      </c>
      <c r="G2266" s="188" t="s">
        <v>76</v>
      </c>
      <c r="H2266" s="286" t="s">
        <v>858</v>
      </c>
      <c r="I2266" s="500">
        <v>364</v>
      </c>
    </row>
    <row r="2267" spans="1:9" ht="44.25" hidden="1" customHeight="1" x14ac:dyDescent="0.2">
      <c r="A2267" s="3">
        <v>2270</v>
      </c>
      <c r="B2267" s="3">
        <v>7020</v>
      </c>
      <c r="C2267" s="228" t="s">
        <v>3162</v>
      </c>
      <c r="D2267" s="179" t="s">
        <v>2298</v>
      </c>
      <c r="E2267" s="179">
        <v>261117</v>
      </c>
      <c r="F2267" s="588">
        <v>10000</v>
      </c>
      <c r="G2267" s="188" t="s">
        <v>76</v>
      </c>
      <c r="H2267" s="286" t="s">
        <v>858</v>
      </c>
      <c r="I2267" s="500">
        <v>364</v>
      </c>
    </row>
    <row r="2268" spans="1:9" ht="44.25" hidden="1" customHeight="1" x14ac:dyDescent="0.2">
      <c r="A2268" s="3">
        <v>2271</v>
      </c>
      <c r="B2268" s="3">
        <v>7020</v>
      </c>
      <c r="C2268" s="228" t="s">
        <v>3163</v>
      </c>
      <c r="D2268" s="179" t="s">
        <v>2298</v>
      </c>
      <c r="E2268" s="179">
        <v>31201525</v>
      </c>
      <c r="F2268" s="588">
        <v>220000</v>
      </c>
      <c r="G2268" s="188" t="s">
        <v>76</v>
      </c>
      <c r="H2268" s="286" t="s">
        <v>858</v>
      </c>
      <c r="I2268" s="500">
        <v>364</v>
      </c>
    </row>
    <row r="2269" spans="1:9" ht="44.25" hidden="1" customHeight="1" x14ac:dyDescent="0.2">
      <c r="A2269" s="3">
        <v>2272</v>
      </c>
      <c r="B2269" s="3">
        <v>7020</v>
      </c>
      <c r="C2269" s="228" t="s">
        <v>3164</v>
      </c>
      <c r="D2269" s="179" t="s">
        <v>2298</v>
      </c>
      <c r="E2269" s="179">
        <v>46181503</v>
      </c>
      <c r="F2269" s="588">
        <v>54000</v>
      </c>
      <c r="G2269" s="188" t="s">
        <v>76</v>
      </c>
      <c r="H2269" s="286" t="s">
        <v>858</v>
      </c>
      <c r="I2269" s="500">
        <v>365</v>
      </c>
    </row>
    <row r="2270" spans="1:9" ht="44.25" hidden="1" customHeight="1" x14ac:dyDescent="0.2">
      <c r="A2270" s="3">
        <v>2273</v>
      </c>
      <c r="B2270" s="3">
        <v>7020</v>
      </c>
      <c r="C2270" s="228" t="s">
        <v>3165</v>
      </c>
      <c r="D2270" s="205" t="s">
        <v>2298</v>
      </c>
      <c r="E2270" s="179">
        <v>46181503</v>
      </c>
      <c r="F2270" s="588">
        <v>48000</v>
      </c>
      <c r="G2270" s="188" t="s">
        <v>76</v>
      </c>
      <c r="H2270" s="286" t="s">
        <v>858</v>
      </c>
      <c r="I2270" s="500">
        <v>365</v>
      </c>
    </row>
    <row r="2271" spans="1:9" ht="44.25" hidden="1" customHeight="1" x14ac:dyDescent="0.2">
      <c r="A2271" s="3">
        <v>2274</v>
      </c>
      <c r="B2271" s="3">
        <v>7020</v>
      </c>
      <c r="C2271" s="228" t="s">
        <v>3166</v>
      </c>
      <c r="D2271" s="205" t="s">
        <v>2298</v>
      </c>
      <c r="E2271" s="179">
        <v>53131609</v>
      </c>
      <c r="F2271" s="588">
        <v>286000</v>
      </c>
      <c r="G2271" s="188" t="s">
        <v>76</v>
      </c>
      <c r="H2271" s="286" t="s">
        <v>858</v>
      </c>
      <c r="I2271" s="500">
        <v>365</v>
      </c>
    </row>
    <row r="2272" spans="1:9" ht="44.25" hidden="1" customHeight="1" x14ac:dyDescent="0.2">
      <c r="A2272" s="3">
        <v>2275</v>
      </c>
      <c r="B2272" s="3">
        <v>7020</v>
      </c>
      <c r="C2272" s="228" t="s">
        <v>37</v>
      </c>
      <c r="D2272" s="3" t="s">
        <v>2298</v>
      </c>
      <c r="E2272" s="179">
        <v>50201706</v>
      </c>
      <c r="F2272" s="719">
        <v>140000</v>
      </c>
      <c r="G2272" s="188" t="s">
        <v>2882</v>
      </c>
      <c r="H2272" s="286" t="s">
        <v>858</v>
      </c>
      <c r="I2272" s="500">
        <v>374</v>
      </c>
    </row>
    <row r="2273" spans="1:9" ht="44.25" hidden="1" customHeight="1" x14ac:dyDescent="0.2">
      <c r="A2273" s="3">
        <v>2276</v>
      </c>
      <c r="B2273" s="3">
        <v>7020</v>
      </c>
      <c r="C2273" s="230" t="s">
        <v>42</v>
      </c>
      <c r="D2273" s="3" t="s">
        <v>2298</v>
      </c>
      <c r="E2273" s="179">
        <v>50161509</v>
      </c>
      <c r="F2273" s="595">
        <v>40000</v>
      </c>
      <c r="G2273" s="188"/>
      <c r="H2273" s="286" t="s">
        <v>858</v>
      </c>
      <c r="I2273" s="500">
        <v>374</v>
      </c>
    </row>
    <row r="2274" spans="1:9" ht="44.25" hidden="1" customHeight="1" x14ac:dyDescent="0.2">
      <c r="A2274" s="3">
        <v>2277</v>
      </c>
      <c r="B2274" s="3">
        <v>7020</v>
      </c>
      <c r="C2274" s="230" t="s">
        <v>3169</v>
      </c>
      <c r="D2274" s="3" t="s">
        <v>2298</v>
      </c>
      <c r="E2274" s="179">
        <v>72151802</v>
      </c>
      <c r="F2274" s="595">
        <v>356000</v>
      </c>
      <c r="G2274" s="188" t="s">
        <v>105</v>
      </c>
      <c r="H2274" s="286" t="s">
        <v>858</v>
      </c>
      <c r="I2274" s="500">
        <v>192</v>
      </c>
    </row>
    <row r="2275" spans="1:9" ht="44.25" hidden="1" customHeight="1" x14ac:dyDescent="0.2">
      <c r="A2275" s="3">
        <v>2278</v>
      </c>
      <c r="B2275" s="3">
        <v>7020</v>
      </c>
      <c r="C2275" s="230" t="s">
        <v>3170</v>
      </c>
      <c r="D2275" s="3" t="s">
        <v>2298</v>
      </c>
      <c r="E2275" s="179">
        <v>72151802</v>
      </c>
      <c r="F2275" s="595">
        <v>294000</v>
      </c>
      <c r="G2275" s="188" t="s">
        <v>105</v>
      </c>
      <c r="H2275" s="286" t="s">
        <v>858</v>
      </c>
      <c r="I2275" s="500">
        <v>192</v>
      </c>
    </row>
    <row r="2276" spans="1:9" ht="44.25" hidden="1" customHeight="1" x14ac:dyDescent="0.2">
      <c r="A2276" s="3">
        <v>2279</v>
      </c>
      <c r="B2276" s="3">
        <v>7020</v>
      </c>
      <c r="C2276" s="230" t="s">
        <v>3171</v>
      </c>
      <c r="D2276" s="3" t="s">
        <v>2298</v>
      </c>
      <c r="E2276" s="179">
        <v>72151802</v>
      </c>
      <c r="F2276" s="595">
        <v>240000</v>
      </c>
      <c r="G2276" s="188" t="s">
        <v>105</v>
      </c>
      <c r="H2276" s="286" t="s">
        <v>858</v>
      </c>
      <c r="I2276" s="500">
        <v>192</v>
      </c>
    </row>
    <row r="2277" spans="1:9" ht="44.25" hidden="1" customHeight="1" x14ac:dyDescent="0.2">
      <c r="A2277" s="3">
        <v>2280</v>
      </c>
      <c r="B2277" s="3">
        <v>7020</v>
      </c>
      <c r="C2277" s="230" t="s">
        <v>3172</v>
      </c>
      <c r="D2277" s="3" t="s">
        <v>2298</v>
      </c>
      <c r="E2277" s="179">
        <v>72151802</v>
      </c>
      <c r="F2277" s="595">
        <v>176000</v>
      </c>
      <c r="G2277" s="188" t="s">
        <v>105</v>
      </c>
      <c r="H2277" s="286" t="s">
        <v>858</v>
      </c>
      <c r="I2277" s="500">
        <v>192</v>
      </c>
    </row>
    <row r="2278" spans="1:9" ht="44.25" hidden="1" customHeight="1" x14ac:dyDescent="0.2">
      <c r="A2278" s="3">
        <v>2281</v>
      </c>
      <c r="B2278" s="3">
        <v>7020</v>
      </c>
      <c r="C2278" s="230" t="s">
        <v>3173</v>
      </c>
      <c r="D2278" s="3" t="s">
        <v>2298</v>
      </c>
      <c r="E2278" s="179">
        <v>72151802</v>
      </c>
      <c r="F2278" s="595">
        <v>397500</v>
      </c>
      <c r="G2278" s="188" t="s">
        <v>105</v>
      </c>
      <c r="H2278" s="286" t="s">
        <v>858</v>
      </c>
      <c r="I2278" s="500">
        <v>192</v>
      </c>
    </row>
    <row r="2279" spans="1:9" ht="44.25" hidden="1" customHeight="1" x14ac:dyDescent="0.2">
      <c r="A2279" s="3">
        <v>2282</v>
      </c>
      <c r="B2279" s="3">
        <v>7020</v>
      </c>
      <c r="C2279" s="230" t="s">
        <v>3174</v>
      </c>
      <c r="D2279" s="3" t="s">
        <v>2298</v>
      </c>
      <c r="E2279" s="179">
        <v>72151802</v>
      </c>
      <c r="F2279" s="595">
        <v>98000</v>
      </c>
      <c r="G2279" s="188" t="s">
        <v>105</v>
      </c>
      <c r="H2279" s="286" t="s">
        <v>858</v>
      </c>
      <c r="I2279" s="500">
        <v>192</v>
      </c>
    </row>
    <row r="2280" spans="1:9" ht="44.25" hidden="1" customHeight="1" x14ac:dyDescent="0.2">
      <c r="A2280" s="3">
        <v>2283</v>
      </c>
      <c r="B2280" s="3">
        <v>7020</v>
      </c>
      <c r="C2280" s="230" t="s">
        <v>2890</v>
      </c>
      <c r="D2280" s="3" t="s">
        <v>2298</v>
      </c>
      <c r="E2280" s="179">
        <v>44121701</v>
      </c>
      <c r="F2280" s="595">
        <v>9627.5999999999985</v>
      </c>
      <c r="G2280" s="188" t="s">
        <v>2892</v>
      </c>
      <c r="H2280" s="286" t="s">
        <v>858</v>
      </c>
      <c r="I2280" s="500">
        <v>350</v>
      </c>
    </row>
    <row r="2281" spans="1:9" ht="44.25" hidden="1" customHeight="1" x14ac:dyDescent="0.2">
      <c r="A2281" s="3">
        <v>2284</v>
      </c>
      <c r="B2281" s="3">
        <v>7020</v>
      </c>
      <c r="C2281" s="230" t="s">
        <v>2895</v>
      </c>
      <c r="D2281" s="3" t="s">
        <v>2298</v>
      </c>
      <c r="E2281" s="179">
        <v>44121701</v>
      </c>
      <c r="F2281" s="595">
        <v>9627.5999999999985</v>
      </c>
      <c r="G2281" s="188" t="s">
        <v>2892</v>
      </c>
      <c r="H2281" s="286" t="s">
        <v>858</v>
      </c>
      <c r="I2281" s="500">
        <v>350</v>
      </c>
    </row>
    <row r="2282" spans="1:9" ht="44.25" hidden="1" customHeight="1" x14ac:dyDescent="0.2">
      <c r="A2282" s="3">
        <v>2285</v>
      </c>
      <c r="B2282" s="3">
        <v>7020</v>
      </c>
      <c r="C2282" s="230" t="s">
        <v>260</v>
      </c>
      <c r="D2282" s="3" t="s">
        <v>2298</v>
      </c>
      <c r="E2282" s="179">
        <v>44122107</v>
      </c>
      <c r="F2282" s="595">
        <v>8045.5999999999995</v>
      </c>
      <c r="G2282" s="188" t="s">
        <v>2892</v>
      </c>
      <c r="H2282" s="286" t="s">
        <v>858</v>
      </c>
      <c r="I2282" s="500">
        <v>350</v>
      </c>
    </row>
    <row r="2283" spans="1:9" ht="44.25" hidden="1" customHeight="1" x14ac:dyDescent="0.2">
      <c r="A2283" s="3">
        <v>2286</v>
      </c>
      <c r="B2283" s="3">
        <v>7020</v>
      </c>
      <c r="C2283" s="230" t="s">
        <v>3175</v>
      </c>
      <c r="D2283" s="3" t="s">
        <v>2298</v>
      </c>
      <c r="E2283" s="179">
        <v>44122104</v>
      </c>
      <c r="F2283" s="595">
        <v>8949.5999999999985</v>
      </c>
      <c r="G2283" s="188" t="s">
        <v>2892</v>
      </c>
      <c r="H2283" s="286" t="s">
        <v>858</v>
      </c>
      <c r="I2283" s="500">
        <v>350</v>
      </c>
    </row>
    <row r="2284" spans="1:9" ht="44.25" hidden="1" customHeight="1" x14ac:dyDescent="0.2">
      <c r="A2284" s="3">
        <v>2287</v>
      </c>
      <c r="B2284" s="3">
        <v>7020</v>
      </c>
      <c r="C2284" s="230" t="s">
        <v>262</v>
      </c>
      <c r="D2284" s="3" t="s">
        <v>2298</v>
      </c>
      <c r="E2284" s="179">
        <v>44122026</v>
      </c>
      <c r="F2284" s="595">
        <v>1661.1</v>
      </c>
      <c r="G2284" s="188" t="s">
        <v>2892</v>
      </c>
      <c r="H2284" s="286" t="s">
        <v>858</v>
      </c>
      <c r="I2284" s="500">
        <v>350</v>
      </c>
    </row>
    <row r="2285" spans="1:9" ht="44.25" hidden="1" customHeight="1" x14ac:dyDescent="0.2">
      <c r="A2285" s="3">
        <v>2288</v>
      </c>
      <c r="B2285" s="3">
        <v>7020</v>
      </c>
      <c r="C2285" s="230" t="s">
        <v>2901</v>
      </c>
      <c r="D2285" s="3" t="s">
        <v>2298</v>
      </c>
      <c r="E2285" s="179">
        <v>44121804</v>
      </c>
      <c r="F2285" s="595">
        <v>4520</v>
      </c>
      <c r="G2285" s="188" t="s">
        <v>2892</v>
      </c>
      <c r="H2285" s="286" t="s">
        <v>858</v>
      </c>
      <c r="I2285" s="500">
        <v>350</v>
      </c>
    </row>
    <row r="2286" spans="1:9" ht="44.25" hidden="1" customHeight="1" x14ac:dyDescent="0.2">
      <c r="A2286" s="3">
        <v>2289</v>
      </c>
      <c r="B2286" s="3">
        <v>7020</v>
      </c>
      <c r="C2286" s="230" t="s">
        <v>2962</v>
      </c>
      <c r="D2286" s="3" t="s">
        <v>2298</v>
      </c>
      <c r="E2286" s="179">
        <v>44121802</v>
      </c>
      <c r="F2286" s="595">
        <v>19051.8</v>
      </c>
      <c r="G2286" s="188" t="s">
        <v>2892</v>
      </c>
      <c r="H2286" s="286" t="s">
        <v>858</v>
      </c>
      <c r="I2286" s="500">
        <v>350</v>
      </c>
    </row>
    <row r="2287" spans="1:9" ht="44.25" hidden="1" customHeight="1" x14ac:dyDescent="0.2">
      <c r="A2287" s="3">
        <v>2290</v>
      </c>
      <c r="B2287" s="3">
        <v>7020</v>
      </c>
      <c r="C2287" s="230" t="s">
        <v>3176</v>
      </c>
      <c r="D2287" s="3" t="s">
        <v>2298</v>
      </c>
      <c r="E2287" s="179">
        <v>44121716</v>
      </c>
      <c r="F2287" s="595">
        <v>16434.719999999998</v>
      </c>
      <c r="G2287" s="188" t="s">
        <v>2892</v>
      </c>
      <c r="H2287" s="286" t="s">
        <v>858</v>
      </c>
      <c r="I2287" s="500">
        <v>350</v>
      </c>
    </row>
    <row r="2288" spans="1:9" ht="44.25" hidden="1" customHeight="1" x14ac:dyDescent="0.2">
      <c r="A2288" s="3">
        <v>2291</v>
      </c>
      <c r="B2288" s="3">
        <v>7020</v>
      </c>
      <c r="C2288" s="230" t="s">
        <v>2903</v>
      </c>
      <c r="D2288" s="3" t="s">
        <v>2298</v>
      </c>
      <c r="E2288" s="179">
        <v>44121716</v>
      </c>
      <c r="F2288" s="595">
        <v>10271.699999999999</v>
      </c>
      <c r="G2288" s="188" t="s">
        <v>2892</v>
      </c>
      <c r="H2288" s="286" t="s">
        <v>858</v>
      </c>
      <c r="I2288" s="500">
        <v>350</v>
      </c>
    </row>
    <row r="2289" spans="1:9" ht="44.25" hidden="1" customHeight="1" x14ac:dyDescent="0.2">
      <c r="A2289" s="3">
        <v>2292</v>
      </c>
      <c r="B2289" s="3">
        <v>7020</v>
      </c>
      <c r="C2289" s="230" t="s">
        <v>2904</v>
      </c>
      <c r="D2289" s="3" t="s">
        <v>2298</v>
      </c>
      <c r="E2289" s="179">
        <v>44121716</v>
      </c>
      <c r="F2289" s="595">
        <v>17119.5</v>
      </c>
      <c r="G2289" s="188" t="s">
        <v>2892</v>
      </c>
      <c r="H2289" s="286" t="s">
        <v>858</v>
      </c>
      <c r="I2289" s="500">
        <v>350</v>
      </c>
    </row>
    <row r="2290" spans="1:9" ht="44.25" hidden="1" customHeight="1" x14ac:dyDescent="0.2">
      <c r="A2290" s="3">
        <v>2293</v>
      </c>
      <c r="B2290" s="3">
        <v>7020</v>
      </c>
      <c r="C2290" s="230" t="s">
        <v>3177</v>
      </c>
      <c r="D2290" s="3" t="s">
        <v>2298</v>
      </c>
      <c r="E2290" s="179">
        <v>44121716</v>
      </c>
      <c r="F2290" s="595">
        <v>10956.48</v>
      </c>
      <c r="G2290" s="188" t="s">
        <v>2892</v>
      </c>
      <c r="H2290" s="286" t="s">
        <v>858</v>
      </c>
      <c r="I2290" s="500">
        <v>350</v>
      </c>
    </row>
    <row r="2291" spans="1:9" ht="44.25" hidden="1" customHeight="1" x14ac:dyDescent="0.2">
      <c r="A2291" s="3">
        <v>2294</v>
      </c>
      <c r="B2291" s="3">
        <v>7020</v>
      </c>
      <c r="C2291" s="230" t="s">
        <v>3178</v>
      </c>
      <c r="D2291" s="3" t="s">
        <v>2298</v>
      </c>
      <c r="E2291" s="179">
        <v>44121716</v>
      </c>
      <c r="F2291" s="595">
        <v>17119.5</v>
      </c>
      <c r="G2291" s="188" t="s">
        <v>2892</v>
      </c>
      <c r="H2291" s="286" t="s">
        <v>858</v>
      </c>
      <c r="I2291" s="500">
        <v>350</v>
      </c>
    </row>
    <row r="2292" spans="1:9" ht="44.25" hidden="1" customHeight="1" x14ac:dyDescent="0.2">
      <c r="A2292" s="3">
        <v>2295</v>
      </c>
      <c r="B2292" s="3">
        <v>7020</v>
      </c>
      <c r="C2292" s="230" t="s">
        <v>3179</v>
      </c>
      <c r="D2292" s="3" t="s">
        <v>2298</v>
      </c>
      <c r="E2292" s="179">
        <v>44121716</v>
      </c>
      <c r="F2292" s="595">
        <v>17119.5</v>
      </c>
      <c r="G2292" s="188" t="s">
        <v>2892</v>
      </c>
      <c r="H2292" s="286" t="s">
        <v>858</v>
      </c>
      <c r="I2292" s="500">
        <v>350</v>
      </c>
    </row>
    <row r="2293" spans="1:9" ht="44.25" hidden="1" customHeight="1" x14ac:dyDescent="0.2">
      <c r="A2293" s="3">
        <v>2296</v>
      </c>
      <c r="B2293" s="3">
        <v>7020</v>
      </c>
      <c r="C2293" s="230" t="s">
        <v>2908</v>
      </c>
      <c r="D2293" s="3" t="s">
        <v>2298</v>
      </c>
      <c r="E2293" s="179">
        <v>44111501</v>
      </c>
      <c r="F2293" s="595">
        <v>9068.25</v>
      </c>
      <c r="G2293" s="188" t="s">
        <v>2892</v>
      </c>
      <c r="H2293" s="286" t="s">
        <v>858</v>
      </c>
      <c r="I2293" s="500">
        <v>350</v>
      </c>
    </row>
    <row r="2294" spans="1:9" ht="44.25" hidden="1" customHeight="1" x14ac:dyDescent="0.2">
      <c r="A2294" s="3">
        <v>2297</v>
      </c>
      <c r="B2294" s="3">
        <v>7020</v>
      </c>
      <c r="C2294" s="230" t="s">
        <v>264</v>
      </c>
      <c r="D2294" s="3" t="s">
        <v>2298</v>
      </c>
      <c r="E2294" s="179">
        <v>44121618</v>
      </c>
      <c r="F2294" s="595">
        <v>2498.4299999999998</v>
      </c>
      <c r="G2294" s="188" t="s">
        <v>2892</v>
      </c>
      <c r="H2294" s="286" t="s">
        <v>858</v>
      </c>
      <c r="I2294" s="500">
        <v>350</v>
      </c>
    </row>
    <row r="2295" spans="1:9" ht="44.25" hidden="1" customHeight="1" x14ac:dyDescent="0.2">
      <c r="A2295" s="3">
        <v>2298</v>
      </c>
      <c r="B2295" s="3">
        <v>7020</v>
      </c>
      <c r="C2295" s="230" t="s">
        <v>2910</v>
      </c>
      <c r="D2295" s="3" t="s">
        <v>2298</v>
      </c>
      <c r="E2295" s="179">
        <v>44121615</v>
      </c>
      <c r="F2295" s="595">
        <v>14667.399999999998</v>
      </c>
      <c r="G2295" s="188" t="s">
        <v>2892</v>
      </c>
      <c r="H2295" s="286" t="s">
        <v>858</v>
      </c>
      <c r="I2295" s="500">
        <v>350</v>
      </c>
    </row>
    <row r="2296" spans="1:9" ht="44.25" hidden="1" customHeight="1" x14ac:dyDescent="0.2">
      <c r="A2296" s="3">
        <v>2299</v>
      </c>
      <c r="B2296" s="3">
        <v>7020</v>
      </c>
      <c r="C2296" s="230" t="s">
        <v>3180</v>
      </c>
      <c r="D2296" s="3" t="s">
        <v>2298</v>
      </c>
      <c r="E2296" s="179">
        <v>41111604</v>
      </c>
      <c r="F2296" s="595">
        <v>8027.5199999999995</v>
      </c>
      <c r="G2296" s="188" t="s">
        <v>2892</v>
      </c>
      <c r="H2296" s="286" t="s">
        <v>858</v>
      </c>
      <c r="I2296" s="500">
        <v>350</v>
      </c>
    </row>
    <row r="2297" spans="1:9" ht="44.25" hidden="1" customHeight="1" x14ac:dyDescent="0.2">
      <c r="A2297" s="3">
        <v>2300</v>
      </c>
      <c r="B2297" s="3">
        <v>7020</v>
      </c>
      <c r="C2297" s="230" t="s">
        <v>3181</v>
      </c>
      <c r="D2297" s="3" t="s">
        <v>2298</v>
      </c>
      <c r="E2297" s="179">
        <v>27112309</v>
      </c>
      <c r="F2297" s="595">
        <v>1586.5199999999998</v>
      </c>
      <c r="G2297" s="188" t="s">
        <v>2892</v>
      </c>
      <c r="H2297" s="286" t="s">
        <v>858</v>
      </c>
      <c r="I2297" s="500">
        <v>350</v>
      </c>
    </row>
    <row r="2298" spans="1:9" ht="44.25" hidden="1" customHeight="1" x14ac:dyDescent="0.2">
      <c r="A2298" s="3">
        <v>2301</v>
      </c>
      <c r="B2298" s="3">
        <v>7020</v>
      </c>
      <c r="C2298" s="230" t="s">
        <v>2914</v>
      </c>
      <c r="D2298" s="3" t="s">
        <v>2298</v>
      </c>
      <c r="E2298" s="179">
        <v>44121708</v>
      </c>
      <c r="F2298" s="595">
        <v>2683.7499999999995</v>
      </c>
      <c r="G2298" s="188" t="s">
        <v>2892</v>
      </c>
      <c r="H2298" s="286" t="s">
        <v>858</v>
      </c>
      <c r="I2298" s="500">
        <v>350</v>
      </c>
    </row>
    <row r="2299" spans="1:9" ht="44.25" hidden="1" customHeight="1" x14ac:dyDescent="0.2">
      <c r="A2299" s="3">
        <v>2302</v>
      </c>
      <c r="B2299" s="3">
        <v>7020</v>
      </c>
      <c r="C2299" s="230" t="s">
        <v>2967</v>
      </c>
      <c r="D2299" s="3" t="s">
        <v>2298</v>
      </c>
      <c r="E2299" s="179">
        <v>44121708</v>
      </c>
      <c r="F2299" s="595">
        <v>2683.7499999999995</v>
      </c>
      <c r="G2299" s="188" t="s">
        <v>2892</v>
      </c>
      <c r="H2299" s="286" t="s">
        <v>858</v>
      </c>
      <c r="I2299" s="500">
        <v>350</v>
      </c>
    </row>
    <row r="2300" spans="1:9" ht="44.25" hidden="1" customHeight="1" x14ac:dyDescent="0.2">
      <c r="A2300" s="3">
        <v>2303</v>
      </c>
      <c r="B2300" s="3">
        <v>7020</v>
      </c>
      <c r="C2300" s="230" t="s">
        <v>2969</v>
      </c>
      <c r="D2300" s="3" t="s">
        <v>2298</v>
      </c>
      <c r="E2300" s="179">
        <v>31201610</v>
      </c>
      <c r="F2300" s="595">
        <v>8090.7999999999993</v>
      </c>
      <c r="G2300" s="188" t="s">
        <v>2892</v>
      </c>
      <c r="H2300" s="286" t="s">
        <v>858</v>
      </c>
      <c r="I2300" s="500">
        <v>350</v>
      </c>
    </row>
    <row r="2301" spans="1:9" ht="44.25" hidden="1" customHeight="1" x14ac:dyDescent="0.2">
      <c r="A2301" s="3">
        <v>2304</v>
      </c>
      <c r="B2301" s="3">
        <v>7020</v>
      </c>
      <c r="C2301" s="230" t="s">
        <v>2971</v>
      </c>
      <c r="D2301" s="3" t="s">
        <v>2298</v>
      </c>
      <c r="E2301" s="179">
        <v>31201610</v>
      </c>
      <c r="F2301" s="595">
        <v>5175.3999999999996</v>
      </c>
      <c r="G2301" s="188" t="s">
        <v>2892</v>
      </c>
      <c r="H2301" s="286" t="s">
        <v>858</v>
      </c>
      <c r="I2301" s="500">
        <v>350</v>
      </c>
    </row>
    <row r="2302" spans="1:9" ht="44.25" hidden="1" customHeight="1" x14ac:dyDescent="0.2">
      <c r="A2302" s="3">
        <v>2305</v>
      </c>
      <c r="B2302" s="3">
        <v>7020</v>
      </c>
      <c r="C2302" s="230" t="s">
        <v>2916</v>
      </c>
      <c r="D2302" s="3" t="s">
        <v>2298</v>
      </c>
      <c r="E2302" s="179">
        <v>44121708</v>
      </c>
      <c r="F2302" s="595">
        <v>1331.1399999999999</v>
      </c>
      <c r="G2302" s="188" t="s">
        <v>2892</v>
      </c>
      <c r="H2302" s="286" t="s">
        <v>858</v>
      </c>
      <c r="I2302" s="500">
        <v>350</v>
      </c>
    </row>
    <row r="2303" spans="1:9" ht="44.25" hidden="1" customHeight="1" x14ac:dyDescent="0.2">
      <c r="A2303" s="3">
        <v>2306</v>
      </c>
      <c r="B2303" s="3">
        <v>7020</v>
      </c>
      <c r="C2303" s="230" t="s">
        <v>2918</v>
      </c>
      <c r="D2303" s="3" t="s">
        <v>2298</v>
      </c>
      <c r="E2303" s="179">
        <v>44121708</v>
      </c>
      <c r="F2303" s="595">
        <v>1331.1399999999999</v>
      </c>
      <c r="G2303" s="188" t="s">
        <v>2892</v>
      </c>
      <c r="H2303" s="286" t="s">
        <v>858</v>
      </c>
      <c r="I2303" s="500">
        <v>350</v>
      </c>
    </row>
    <row r="2304" spans="1:9" ht="44.25" hidden="1" customHeight="1" x14ac:dyDescent="0.2">
      <c r="A2304" s="3">
        <v>2307</v>
      </c>
      <c r="B2304" s="3">
        <v>7020</v>
      </c>
      <c r="C2304" s="230" t="s">
        <v>2920</v>
      </c>
      <c r="D2304" s="3" t="s">
        <v>2298</v>
      </c>
      <c r="E2304" s="179">
        <v>44121708</v>
      </c>
      <c r="F2304" s="595">
        <v>1331.1399999999999</v>
      </c>
      <c r="G2304" s="188" t="s">
        <v>2892</v>
      </c>
      <c r="H2304" s="286" t="s">
        <v>858</v>
      </c>
      <c r="I2304" s="500">
        <v>350</v>
      </c>
    </row>
    <row r="2305" spans="1:9" ht="44.25" hidden="1" customHeight="1" x14ac:dyDescent="0.2">
      <c r="A2305" s="3">
        <v>2308</v>
      </c>
      <c r="B2305" s="3">
        <v>7020</v>
      </c>
      <c r="C2305" s="230" t="s">
        <v>3182</v>
      </c>
      <c r="D2305" s="3" t="s">
        <v>2298</v>
      </c>
      <c r="E2305" s="179">
        <v>44121708</v>
      </c>
      <c r="F2305" s="595">
        <v>1331.1399999999999</v>
      </c>
      <c r="G2305" s="188" t="s">
        <v>2892</v>
      </c>
      <c r="H2305" s="286" t="s">
        <v>858</v>
      </c>
      <c r="I2305" s="500">
        <v>350</v>
      </c>
    </row>
    <row r="2306" spans="1:9" ht="44.25" hidden="1" customHeight="1" x14ac:dyDescent="0.2">
      <c r="A2306" s="3">
        <v>2309</v>
      </c>
      <c r="B2306" s="3">
        <v>7020</v>
      </c>
      <c r="C2306" s="230" t="s">
        <v>2973</v>
      </c>
      <c r="D2306" s="3" t="s">
        <v>2298</v>
      </c>
      <c r="E2306" s="179">
        <v>44121619</v>
      </c>
      <c r="F2306" s="595">
        <v>6305.4</v>
      </c>
      <c r="G2306" s="188" t="s">
        <v>2892</v>
      </c>
      <c r="H2306" s="286" t="s">
        <v>858</v>
      </c>
      <c r="I2306" s="500">
        <v>350</v>
      </c>
    </row>
    <row r="2307" spans="1:9" ht="44.25" hidden="1" customHeight="1" x14ac:dyDescent="0.2">
      <c r="A2307" s="3">
        <v>2310</v>
      </c>
      <c r="B2307" s="3">
        <v>7020</v>
      </c>
      <c r="C2307" s="230" t="s">
        <v>2922</v>
      </c>
      <c r="D2307" s="3" t="s">
        <v>2298</v>
      </c>
      <c r="E2307" s="179">
        <v>31201512</v>
      </c>
      <c r="F2307" s="595">
        <v>27097.399999999998</v>
      </c>
      <c r="G2307" s="188" t="s">
        <v>2892</v>
      </c>
      <c r="H2307" s="286" t="s">
        <v>858</v>
      </c>
      <c r="I2307" s="500">
        <v>350</v>
      </c>
    </row>
    <row r="2308" spans="1:9" ht="44.25" hidden="1" customHeight="1" x14ac:dyDescent="0.2">
      <c r="A2308" s="3">
        <v>2311</v>
      </c>
      <c r="B2308" s="3">
        <v>7020</v>
      </c>
      <c r="C2308" s="230" t="s">
        <v>2977</v>
      </c>
      <c r="D2308" s="3" t="s">
        <v>2298</v>
      </c>
      <c r="E2308" s="179">
        <v>44122012</v>
      </c>
      <c r="F2308" s="595">
        <v>19797.599999999999</v>
      </c>
      <c r="G2308" s="188" t="s">
        <v>2892</v>
      </c>
      <c r="H2308" s="286" t="s">
        <v>858</v>
      </c>
      <c r="I2308" s="500">
        <v>350</v>
      </c>
    </row>
    <row r="2309" spans="1:9" ht="44.25" hidden="1" customHeight="1" x14ac:dyDescent="0.2">
      <c r="A2309" s="3">
        <v>2312</v>
      </c>
      <c r="B2309" s="3">
        <v>7020</v>
      </c>
      <c r="C2309" s="230" t="s">
        <v>89</v>
      </c>
      <c r="D2309" s="3" t="s">
        <v>2298</v>
      </c>
      <c r="E2309" s="179">
        <v>43211708</v>
      </c>
      <c r="F2309" s="595">
        <v>6000</v>
      </c>
      <c r="G2309" s="188" t="s">
        <v>2892</v>
      </c>
      <c r="H2309" s="286" t="s">
        <v>858</v>
      </c>
      <c r="I2309" s="500">
        <v>351</v>
      </c>
    </row>
    <row r="2310" spans="1:9" ht="44.25" hidden="1" customHeight="1" x14ac:dyDescent="0.2">
      <c r="A2310" s="3">
        <v>2313</v>
      </c>
      <c r="B2310" s="3">
        <v>7020</v>
      </c>
      <c r="C2310" s="230" t="s">
        <v>50</v>
      </c>
      <c r="D2310" s="3" t="s">
        <v>2298</v>
      </c>
      <c r="E2310" s="179">
        <v>43211802</v>
      </c>
      <c r="F2310" s="595">
        <v>45000</v>
      </c>
      <c r="G2310" s="188" t="s">
        <v>2892</v>
      </c>
      <c r="H2310" s="286" t="s">
        <v>858</v>
      </c>
      <c r="I2310" s="500">
        <v>351</v>
      </c>
    </row>
    <row r="2311" spans="1:9" ht="44.25" hidden="1" customHeight="1" x14ac:dyDescent="0.2">
      <c r="A2311" s="3">
        <v>2314</v>
      </c>
      <c r="B2311" s="3">
        <v>7020</v>
      </c>
      <c r="C2311" s="230" t="s">
        <v>3183</v>
      </c>
      <c r="D2311" s="3" t="s">
        <v>2298</v>
      </c>
      <c r="E2311" s="179">
        <v>44102412</v>
      </c>
      <c r="F2311" s="595">
        <v>115000</v>
      </c>
      <c r="G2311" s="188" t="s">
        <v>2892</v>
      </c>
      <c r="H2311" s="286" t="s">
        <v>858</v>
      </c>
      <c r="I2311" s="500">
        <v>352</v>
      </c>
    </row>
    <row r="2312" spans="1:9" ht="44.25" hidden="1" customHeight="1" x14ac:dyDescent="0.2">
      <c r="A2312" s="3">
        <v>2315</v>
      </c>
      <c r="B2312" s="3">
        <v>7020</v>
      </c>
      <c r="C2312" s="230" t="s">
        <v>3184</v>
      </c>
      <c r="D2312" s="3" t="s">
        <v>2298</v>
      </c>
      <c r="E2312" s="179">
        <v>44103103</v>
      </c>
      <c r="F2312" s="595">
        <v>66000</v>
      </c>
      <c r="G2312" s="188" t="s">
        <v>2892</v>
      </c>
      <c r="H2312" s="286" t="s">
        <v>858</v>
      </c>
      <c r="I2312" s="500">
        <v>352</v>
      </c>
    </row>
    <row r="2313" spans="1:9" ht="44.25" hidden="1" customHeight="1" x14ac:dyDescent="0.2">
      <c r="A2313" s="3">
        <v>2316</v>
      </c>
      <c r="B2313" s="3">
        <v>7020</v>
      </c>
      <c r="C2313" s="230" t="s">
        <v>3185</v>
      </c>
      <c r="D2313" s="3" t="s">
        <v>2298</v>
      </c>
      <c r="E2313" s="179">
        <v>12171703</v>
      </c>
      <c r="F2313" s="595">
        <v>76500</v>
      </c>
      <c r="G2313" s="188" t="s">
        <v>2892</v>
      </c>
      <c r="H2313" s="286" t="s">
        <v>858</v>
      </c>
      <c r="I2313" s="500">
        <v>352</v>
      </c>
    </row>
    <row r="2314" spans="1:9" ht="44.25" hidden="1" customHeight="1" x14ac:dyDescent="0.2">
      <c r="A2314" s="3">
        <v>2317</v>
      </c>
      <c r="B2314" s="3">
        <v>7020</v>
      </c>
      <c r="C2314" s="230" t="s">
        <v>3186</v>
      </c>
      <c r="D2314" s="3" t="s">
        <v>2298</v>
      </c>
      <c r="E2314" s="179">
        <v>12171703</v>
      </c>
      <c r="F2314" s="595">
        <v>62000</v>
      </c>
      <c r="G2314" s="188" t="s">
        <v>2892</v>
      </c>
      <c r="H2314" s="286" t="s">
        <v>858</v>
      </c>
      <c r="I2314" s="500">
        <v>352</v>
      </c>
    </row>
    <row r="2315" spans="1:9" ht="44.25" hidden="1" customHeight="1" x14ac:dyDescent="0.2">
      <c r="A2315" s="3">
        <v>2318</v>
      </c>
      <c r="B2315" s="3">
        <v>7020</v>
      </c>
      <c r="C2315" s="230" t="s">
        <v>3187</v>
      </c>
      <c r="D2315" s="3" t="s">
        <v>2298</v>
      </c>
      <c r="E2315" s="179">
        <v>12171703</v>
      </c>
      <c r="F2315" s="595">
        <v>62000</v>
      </c>
      <c r="G2315" s="188" t="s">
        <v>2892</v>
      </c>
      <c r="H2315" s="286" t="s">
        <v>858</v>
      </c>
      <c r="I2315" s="500">
        <v>352</v>
      </c>
    </row>
    <row r="2316" spans="1:9" ht="44.25" hidden="1" customHeight="1" x14ac:dyDescent="0.2">
      <c r="A2316" s="3">
        <v>2319</v>
      </c>
      <c r="B2316" s="3">
        <v>7020</v>
      </c>
      <c r="C2316" s="230" t="s">
        <v>3188</v>
      </c>
      <c r="D2316" s="3" t="s">
        <v>2298</v>
      </c>
      <c r="E2316" s="179">
        <v>12171703</v>
      </c>
      <c r="F2316" s="595">
        <v>62000</v>
      </c>
      <c r="G2316" s="188" t="s">
        <v>2892</v>
      </c>
      <c r="H2316" s="286" t="s">
        <v>858</v>
      </c>
      <c r="I2316" s="500">
        <v>352</v>
      </c>
    </row>
    <row r="2317" spans="1:9" ht="44.25" hidden="1" customHeight="1" x14ac:dyDescent="0.2">
      <c r="A2317" s="3">
        <v>2320</v>
      </c>
      <c r="B2317" s="3">
        <v>7020</v>
      </c>
      <c r="C2317" s="230" t="s">
        <v>3189</v>
      </c>
      <c r="D2317" s="3" t="s">
        <v>2298</v>
      </c>
      <c r="E2317" s="179">
        <v>53131608</v>
      </c>
      <c r="F2317" s="595">
        <v>6600</v>
      </c>
      <c r="G2317" s="188" t="s">
        <v>3190</v>
      </c>
      <c r="H2317" s="286" t="s">
        <v>858</v>
      </c>
      <c r="I2317" s="500">
        <v>354</v>
      </c>
    </row>
    <row r="2318" spans="1:9" ht="44.25" hidden="1" customHeight="1" x14ac:dyDescent="0.2">
      <c r="A2318" s="3">
        <v>2321</v>
      </c>
      <c r="B2318" s="3">
        <v>7020</v>
      </c>
      <c r="C2318" s="230" t="s">
        <v>3191</v>
      </c>
      <c r="D2318" s="3" t="s">
        <v>2298</v>
      </c>
      <c r="E2318" s="179">
        <v>47131603</v>
      </c>
      <c r="F2318" s="595">
        <v>9540</v>
      </c>
      <c r="G2318" s="188" t="s">
        <v>3190</v>
      </c>
      <c r="H2318" s="286" t="s">
        <v>858</v>
      </c>
      <c r="I2318" s="211">
        <v>354</v>
      </c>
    </row>
    <row r="2319" spans="1:9" ht="44.25" hidden="1" customHeight="1" x14ac:dyDescent="0.2">
      <c r="A2319" s="3">
        <v>2322</v>
      </c>
      <c r="B2319" s="372">
        <v>7020</v>
      </c>
      <c r="C2319" s="373" t="s">
        <v>3192</v>
      </c>
      <c r="D2319" s="725" t="s">
        <v>2637</v>
      </c>
      <c r="E2319" s="179">
        <v>23271406</v>
      </c>
      <c r="F2319" s="595">
        <v>780000</v>
      </c>
      <c r="G2319" s="188" t="s">
        <v>165</v>
      </c>
      <c r="H2319" s="286" t="s">
        <v>120</v>
      </c>
      <c r="I2319" s="211">
        <v>413</v>
      </c>
    </row>
    <row r="2320" spans="1:9" ht="44.25" hidden="1" customHeight="1" x14ac:dyDescent="0.2">
      <c r="A2320" s="3">
        <v>2323</v>
      </c>
      <c r="B2320" s="372">
        <v>7020</v>
      </c>
      <c r="C2320" s="373" t="s">
        <v>3193</v>
      </c>
      <c r="D2320" s="725" t="s">
        <v>2637</v>
      </c>
      <c r="E2320" s="179">
        <v>40151513</v>
      </c>
      <c r="F2320" s="595">
        <v>1500000</v>
      </c>
      <c r="G2320" s="188" t="s">
        <v>165</v>
      </c>
      <c r="H2320" s="286" t="s">
        <v>120</v>
      </c>
      <c r="I2320" s="211">
        <v>413</v>
      </c>
    </row>
    <row r="2321" spans="1:9" ht="44.25" hidden="1" customHeight="1" x14ac:dyDescent="0.2">
      <c r="A2321" s="3">
        <v>2324</v>
      </c>
      <c r="B2321" s="372">
        <v>7020</v>
      </c>
      <c r="C2321" s="373" t="s">
        <v>3194</v>
      </c>
      <c r="D2321" s="725" t="s">
        <v>2637</v>
      </c>
      <c r="E2321" s="179">
        <v>40151513</v>
      </c>
      <c r="F2321" s="595">
        <v>1400000</v>
      </c>
      <c r="G2321" s="188" t="s">
        <v>165</v>
      </c>
      <c r="H2321" s="286" t="s">
        <v>120</v>
      </c>
      <c r="I2321" s="211">
        <v>413</v>
      </c>
    </row>
    <row r="2322" spans="1:9" ht="44.25" hidden="1" customHeight="1" x14ac:dyDescent="0.2">
      <c r="A2322" s="3">
        <v>2325</v>
      </c>
      <c r="B2322" s="372">
        <v>7020</v>
      </c>
      <c r="C2322" s="373" t="s">
        <v>3195</v>
      </c>
      <c r="D2322" s="725" t="s">
        <v>2637</v>
      </c>
      <c r="E2322" s="725" t="s">
        <v>2925</v>
      </c>
      <c r="F2322" s="595">
        <v>6300000</v>
      </c>
      <c r="G2322" s="188" t="s">
        <v>165</v>
      </c>
      <c r="H2322" s="286" t="s">
        <v>120</v>
      </c>
      <c r="I2322" s="211">
        <v>413</v>
      </c>
    </row>
    <row r="2323" spans="1:9" ht="44.25" hidden="1" customHeight="1" x14ac:dyDescent="0.2">
      <c r="A2323" s="3">
        <v>2326</v>
      </c>
      <c r="B2323" s="372">
        <v>7020</v>
      </c>
      <c r="C2323" s="373" t="s">
        <v>3196</v>
      </c>
      <c r="D2323" s="725" t="s">
        <v>2637</v>
      </c>
      <c r="E2323" s="725" t="s">
        <v>3197</v>
      </c>
      <c r="F2323" s="595">
        <v>1250000</v>
      </c>
      <c r="G2323" s="188" t="s">
        <v>165</v>
      </c>
      <c r="H2323" s="286" t="s">
        <v>120</v>
      </c>
      <c r="I2323" s="211">
        <v>413</v>
      </c>
    </row>
    <row r="2324" spans="1:9" ht="44.25" hidden="1" customHeight="1" x14ac:dyDescent="0.2">
      <c r="A2324" s="3">
        <v>2327</v>
      </c>
      <c r="B2324" s="179">
        <v>6202</v>
      </c>
      <c r="C2324" s="187" t="s">
        <v>3199</v>
      </c>
      <c r="D2324" s="179" t="s">
        <v>2298</v>
      </c>
      <c r="E2324" s="3">
        <v>15121501</v>
      </c>
      <c r="F2324" s="595">
        <v>20000</v>
      </c>
      <c r="G2324" s="188" t="s">
        <v>3200</v>
      </c>
      <c r="H2324" s="286" t="s">
        <v>120</v>
      </c>
      <c r="I2324" s="211">
        <v>269</v>
      </c>
    </row>
    <row r="2325" spans="1:9" ht="44.25" hidden="1" customHeight="1" x14ac:dyDescent="0.2">
      <c r="A2325" s="3">
        <v>2328</v>
      </c>
      <c r="B2325" s="179">
        <v>6202</v>
      </c>
      <c r="C2325" s="187" t="s">
        <v>3201</v>
      </c>
      <c r="D2325" s="179" t="s">
        <v>2298</v>
      </c>
      <c r="E2325" s="3">
        <v>15121501</v>
      </c>
      <c r="F2325" s="595">
        <v>20000</v>
      </c>
      <c r="G2325" s="188" t="s">
        <v>3200</v>
      </c>
      <c r="H2325" s="286" t="s">
        <v>120</v>
      </c>
      <c r="I2325" s="211">
        <v>269</v>
      </c>
    </row>
    <row r="2326" spans="1:9" ht="44.25" hidden="1" customHeight="1" x14ac:dyDescent="0.2">
      <c r="A2326" s="3">
        <v>2329</v>
      </c>
      <c r="B2326" s="179">
        <v>6202</v>
      </c>
      <c r="C2326" s="187" t="s">
        <v>3202</v>
      </c>
      <c r="D2326" s="179" t="s">
        <v>2298</v>
      </c>
      <c r="E2326" s="3">
        <v>46171501</v>
      </c>
      <c r="F2326" s="595">
        <v>37000</v>
      </c>
      <c r="G2326" s="188" t="s">
        <v>2649</v>
      </c>
      <c r="H2326" s="286" t="s">
        <v>120</v>
      </c>
      <c r="I2326" s="211">
        <v>314</v>
      </c>
    </row>
    <row r="2327" spans="1:9" ht="44.25" hidden="1" customHeight="1" x14ac:dyDescent="0.2">
      <c r="A2327" s="3">
        <v>2330</v>
      </c>
      <c r="B2327" s="179">
        <v>6202</v>
      </c>
      <c r="C2327" s="187" t="s">
        <v>3203</v>
      </c>
      <c r="D2327" s="179" t="s">
        <v>2298</v>
      </c>
      <c r="E2327" s="3">
        <v>46171501</v>
      </c>
      <c r="F2327" s="595">
        <v>67500</v>
      </c>
      <c r="G2327" s="188" t="s">
        <v>2649</v>
      </c>
      <c r="H2327" s="286" t="s">
        <v>120</v>
      </c>
      <c r="I2327" s="211">
        <v>314</v>
      </c>
    </row>
    <row r="2328" spans="1:9" ht="44.25" hidden="1" customHeight="1" x14ac:dyDescent="0.2">
      <c r="A2328" s="3">
        <v>2331</v>
      </c>
      <c r="B2328" s="179">
        <v>6202</v>
      </c>
      <c r="C2328" s="197" t="s">
        <v>37</v>
      </c>
      <c r="D2328" s="179" t="s">
        <v>2298</v>
      </c>
      <c r="E2328" s="3" t="s">
        <v>2881</v>
      </c>
      <c r="F2328" s="595">
        <v>570000</v>
      </c>
      <c r="G2328" s="188" t="s">
        <v>2882</v>
      </c>
      <c r="H2328" s="286" t="s">
        <v>120</v>
      </c>
      <c r="I2328" s="211">
        <v>374</v>
      </c>
    </row>
    <row r="2329" spans="1:9" ht="44.25" hidden="1" customHeight="1" x14ac:dyDescent="0.2">
      <c r="A2329" s="3">
        <v>2332</v>
      </c>
      <c r="B2329" s="179">
        <v>6202</v>
      </c>
      <c r="C2329" s="197" t="s">
        <v>42</v>
      </c>
      <c r="D2329" s="179" t="s">
        <v>2298</v>
      </c>
      <c r="E2329" s="3" t="s">
        <v>2883</v>
      </c>
      <c r="F2329" s="595">
        <v>150000</v>
      </c>
      <c r="G2329" s="188" t="s">
        <v>2882</v>
      </c>
      <c r="H2329" s="286" t="s">
        <v>120</v>
      </c>
      <c r="I2329" s="211">
        <v>374</v>
      </c>
    </row>
    <row r="2330" spans="1:9" ht="44.25" hidden="1" customHeight="1" x14ac:dyDescent="0.2">
      <c r="A2330" s="3">
        <v>2333</v>
      </c>
      <c r="B2330" s="179">
        <v>6202</v>
      </c>
      <c r="C2330" s="187" t="s">
        <v>3204</v>
      </c>
      <c r="D2330" s="179" t="s">
        <v>2298</v>
      </c>
      <c r="E2330" s="3" t="s">
        <v>3205</v>
      </c>
      <c r="F2330" s="595">
        <v>7200000</v>
      </c>
      <c r="G2330" s="188" t="s">
        <v>105</v>
      </c>
      <c r="H2330" s="286" t="s">
        <v>120</v>
      </c>
      <c r="I2330" s="211">
        <v>192</v>
      </c>
    </row>
    <row r="2331" spans="1:9" ht="44.25" hidden="1" customHeight="1" x14ac:dyDescent="0.2">
      <c r="A2331" s="3">
        <v>2334</v>
      </c>
      <c r="B2331" s="179">
        <v>6202</v>
      </c>
      <c r="C2331" s="187" t="s">
        <v>3206</v>
      </c>
      <c r="D2331" s="179" t="s">
        <v>2298</v>
      </c>
      <c r="E2331" s="3">
        <v>72151802</v>
      </c>
      <c r="F2331" s="595">
        <v>4640000</v>
      </c>
      <c r="G2331" s="188" t="s">
        <v>105</v>
      </c>
      <c r="H2331" s="286" t="s">
        <v>120</v>
      </c>
      <c r="I2331" s="211">
        <v>192</v>
      </c>
    </row>
    <row r="2332" spans="1:9" ht="44.25" hidden="1" customHeight="1" x14ac:dyDescent="0.2">
      <c r="A2332" s="3">
        <v>2335</v>
      </c>
      <c r="B2332" s="179">
        <v>6202</v>
      </c>
      <c r="C2332" s="187" t="s">
        <v>3207</v>
      </c>
      <c r="D2332" s="179" t="s">
        <v>2298</v>
      </c>
      <c r="E2332" s="59">
        <v>42132205</v>
      </c>
      <c r="F2332" s="595">
        <v>600000</v>
      </c>
      <c r="G2332" s="188" t="s">
        <v>3208</v>
      </c>
      <c r="H2332" s="286" t="s">
        <v>120</v>
      </c>
      <c r="I2332" s="211">
        <v>329</v>
      </c>
    </row>
    <row r="2333" spans="1:9" ht="44.25" hidden="1" customHeight="1" x14ac:dyDescent="0.2">
      <c r="A2333" s="3">
        <v>2336</v>
      </c>
      <c r="B2333" s="179">
        <v>6202</v>
      </c>
      <c r="C2333" s="187" t="s">
        <v>3209</v>
      </c>
      <c r="D2333" s="179" t="s">
        <v>2298</v>
      </c>
      <c r="E2333" s="59">
        <v>44101706</v>
      </c>
      <c r="F2333" s="595">
        <v>252000</v>
      </c>
      <c r="G2333" s="188" t="s">
        <v>45</v>
      </c>
      <c r="H2333" s="286" t="s">
        <v>120</v>
      </c>
      <c r="I2333" s="211">
        <v>344</v>
      </c>
    </row>
    <row r="2334" spans="1:9" ht="44.25" hidden="1" customHeight="1" x14ac:dyDescent="0.2">
      <c r="A2334" s="3">
        <v>2337</v>
      </c>
      <c r="B2334" s="179">
        <v>6202</v>
      </c>
      <c r="C2334" s="187" t="s">
        <v>3210</v>
      </c>
      <c r="D2334" s="179" t="s">
        <v>2298</v>
      </c>
      <c r="E2334" s="59">
        <v>44101706</v>
      </c>
      <c r="F2334" s="595">
        <v>222000</v>
      </c>
      <c r="G2334" s="188" t="s">
        <v>45</v>
      </c>
      <c r="H2334" s="286" t="s">
        <v>120</v>
      </c>
      <c r="I2334" s="211">
        <v>344</v>
      </c>
    </row>
    <row r="2335" spans="1:9" ht="44.25" hidden="1" customHeight="1" x14ac:dyDescent="0.2">
      <c r="A2335" s="3">
        <v>2338</v>
      </c>
      <c r="B2335" s="179">
        <v>6202</v>
      </c>
      <c r="C2335" s="187" t="s">
        <v>3211</v>
      </c>
      <c r="D2335" s="179" t="s">
        <v>2298</v>
      </c>
      <c r="E2335" s="59">
        <v>42291614</v>
      </c>
      <c r="F2335" s="595">
        <v>60000</v>
      </c>
      <c r="G2335" s="188" t="s">
        <v>47</v>
      </c>
      <c r="H2335" s="286" t="s">
        <v>120</v>
      </c>
      <c r="I2335" s="211">
        <v>350</v>
      </c>
    </row>
    <row r="2336" spans="1:9" ht="44.25" hidden="1" customHeight="1" x14ac:dyDescent="0.2">
      <c r="A2336" s="3">
        <v>2339</v>
      </c>
      <c r="B2336" s="179">
        <v>6202</v>
      </c>
      <c r="C2336" s="187" t="s">
        <v>2890</v>
      </c>
      <c r="D2336" s="179" t="s">
        <v>2298</v>
      </c>
      <c r="E2336" s="59" t="s">
        <v>2891</v>
      </c>
      <c r="F2336" s="595">
        <v>31104</v>
      </c>
      <c r="G2336" s="188" t="s">
        <v>47</v>
      </c>
      <c r="H2336" s="286" t="s">
        <v>120</v>
      </c>
      <c r="I2336" s="211">
        <v>350</v>
      </c>
    </row>
    <row r="2337" spans="1:9" ht="44.25" hidden="1" customHeight="1" x14ac:dyDescent="0.2">
      <c r="A2337" s="3">
        <v>2340</v>
      </c>
      <c r="B2337" s="179">
        <v>6202</v>
      </c>
      <c r="C2337" s="187" t="s">
        <v>2893</v>
      </c>
      <c r="D2337" s="179" t="s">
        <v>2298</v>
      </c>
      <c r="E2337" s="59" t="s">
        <v>2894</v>
      </c>
      <c r="F2337" s="595">
        <v>31104</v>
      </c>
      <c r="G2337" s="188" t="s">
        <v>47</v>
      </c>
      <c r="H2337" s="286" t="s">
        <v>120</v>
      </c>
      <c r="I2337" s="211">
        <v>350</v>
      </c>
    </row>
    <row r="2338" spans="1:9" ht="44.25" hidden="1" customHeight="1" x14ac:dyDescent="0.2">
      <c r="A2338" s="3">
        <v>2341</v>
      </c>
      <c r="B2338" s="179">
        <v>6202</v>
      </c>
      <c r="C2338" s="187" t="s">
        <v>2895</v>
      </c>
      <c r="D2338" s="179" t="s">
        <v>2298</v>
      </c>
      <c r="E2338" s="59" t="s">
        <v>2896</v>
      </c>
      <c r="F2338" s="595">
        <v>31104</v>
      </c>
      <c r="G2338" s="188" t="s">
        <v>47</v>
      </c>
      <c r="H2338" s="286" t="s">
        <v>120</v>
      </c>
      <c r="I2338" s="211">
        <v>350</v>
      </c>
    </row>
    <row r="2339" spans="1:9" ht="44.25" hidden="1" customHeight="1" x14ac:dyDescent="0.2">
      <c r="A2339" s="3">
        <v>2342</v>
      </c>
      <c r="B2339" s="179">
        <v>6202</v>
      </c>
      <c r="C2339" s="187" t="s">
        <v>3212</v>
      </c>
      <c r="D2339" s="179" t="s">
        <v>2298</v>
      </c>
      <c r="E2339" s="59" t="s">
        <v>2897</v>
      </c>
      <c r="F2339" s="595">
        <v>31176</v>
      </c>
      <c r="G2339" s="188" t="s">
        <v>47</v>
      </c>
      <c r="H2339" s="286" t="s">
        <v>120</v>
      </c>
      <c r="I2339" s="211">
        <v>350</v>
      </c>
    </row>
    <row r="2340" spans="1:9" ht="44.25" hidden="1" customHeight="1" x14ac:dyDescent="0.2">
      <c r="A2340" s="3">
        <v>2343</v>
      </c>
      <c r="B2340" s="179">
        <v>6202</v>
      </c>
      <c r="C2340" s="187" t="s">
        <v>3213</v>
      </c>
      <c r="D2340" s="179" t="s">
        <v>2298</v>
      </c>
      <c r="E2340" s="59" t="s">
        <v>2414</v>
      </c>
      <c r="F2340" s="595">
        <v>5472</v>
      </c>
      <c r="G2340" s="188" t="s">
        <v>47</v>
      </c>
      <c r="H2340" s="286" t="s">
        <v>120</v>
      </c>
      <c r="I2340" s="211">
        <v>350</v>
      </c>
    </row>
    <row r="2341" spans="1:9" ht="44.25" hidden="1" customHeight="1" x14ac:dyDescent="0.2">
      <c r="A2341" s="3">
        <v>2344</v>
      </c>
      <c r="B2341" s="179">
        <v>6202</v>
      </c>
      <c r="C2341" s="187" t="s">
        <v>3214</v>
      </c>
      <c r="D2341" s="179" t="s">
        <v>2298</v>
      </c>
      <c r="E2341" s="59" t="s">
        <v>2961</v>
      </c>
      <c r="F2341" s="595">
        <v>14148</v>
      </c>
      <c r="G2341" s="188" t="s">
        <v>47</v>
      </c>
      <c r="H2341" s="286" t="s">
        <v>120</v>
      </c>
      <c r="I2341" s="211">
        <v>350</v>
      </c>
    </row>
    <row r="2342" spans="1:9" ht="44.25" hidden="1" customHeight="1" x14ac:dyDescent="0.2">
      <c r="A2342" s="3">
        <v>2345</v>
      </c>
      <c r="B2342" s="179">
        <v>6202</v>
      </c>
      <c r="C2342" s="187" t="s">
        <v>3215</v>
      </c>
      <c r="D2342" s="179" t="s">
        <v>2298</v>
      </c>
      <c r="E2342" s="59" t="s">
        <v>3216</v>
      </c>
      <c r="F2342" s="595">
        <v>19404</v>
      </c>
      <c r="G2342" s="188" t="s">
        <v>47</v>
      </c>
      <c r="H2342" s="286" t="s">
        <v>120</v>
      </c>
      <c r="I2342" s="211">
        <v>350</v>
      </c>
    </row>
    <row r="2343" spans="1:9" ht="44.25" hidden="1" customHeight="1" x14ac:dyDescent="0.2">
      <c r="A2343" s="3">
        <v>2346</v>
      </c>
      <c r="B2343" s="179">
        <v>6202</v>
      </c>
      <c r="C2343" s="187" t="s">
        <v>3217</v>
      </c>
      <c r="D2343" s="179" t="s">
        <v>2298</v>
      </c>
      <c r="E2343" s="59" t="s">
        <v>2900</v>
      </c>
      <c r="F2343" s="595">
        <v>22896</v>
      </c>
      <c r="G2343" s="188" t="s">
        <v>47</v>
      </c>
      <c r="H2343" s="286" t="s">
        <v>120</v>
      </c>
      <c r="I2343" s="211">
        <v>350</v>
      </c>
    </row>
    <row r="2344" spans="1:9" ht="44.25" hidden="1" customHeight="1" x14ac:dyDescent="0.2">
      <c r="A2344" s="3">
        <v>2347</v>
      </c>
      <c r="B2344" s="179">
        <v>6202</v>
      </c>
      <c r="C2344" s="187" t="s">
        <v>2901</v>
      </c>
      <c r="D2344" s="179" t="s">
        <v>2298</v>
      </c>
      <c r="E2344" s="59" t="s">
        <v>2902</v>
      </c>
      <c r="F2344" s="595">
        <v>6648</v>
      </c>
      <c r="G2344" s="188" t="s">
        <v>47</v>
      </c>
      <c r="H2344" s="286" t="s">
        <v>120</v>
      </c>
      <c r="I2344" s="211">
        <v>350</v>
      </c>
    </row>
    <row r="2345" spans="1:9" ht="44.25" hidden="1" customHeight="1" x14ac:dyDescent="0.2">
      <c r="A2345" s="3">
        <v>2348</v>
      </c>
      <c r="B2345" s="179">
        <v>6202</v>
      </c>
      <c r="C2345" s="187" t="s">
        <v>2963</v>
      </c>
      <c r="D2345" s="179" t="s">
        <v>2298</v>
      </c>
      <c r="E2345" s="59" t="s">
        <v>2380</v>
      </c>
      <c r="F2345" s="595">
        <v>30408</v>
      </c>
      <c r="G2345" s="188" t="s">
        <v>47</v>
      </c>
      <c r="H2345" s="286" t="s">
        <v>120</v>
      </c>
      <c r="I2345" s="211">
        <v>350</v>
      </c>
    </row>
    <row r="2346" spans="1:9" ht="44.25" hidden="1" customHeight="1" x14ac:dyDescent="0.2">
      <c r="A2346" s="3">
        <v>2349</v>
      </c>
      <c r="B2346" s="179">
        <v>6202</v>
      </c>
      <c r="C2346" s="187" t="s">
        <v>2903</v>
      </c>
      <c r="D2346" s="179" t="s">
        <v>2298</v>
      </c>
      <c r="E2346" s="59" t="s">
        <v>2382</v>
      </c>
      <c r="F2346" s="595">
        <v>30408</v>
      </c>
      <c r="G2346" s="188" t="s">
        <v>47</v>
      </c>
      <c r="H2346" s="286" t="s">
        <v>120</v>
      </c>
      <c r="I2346" s="211">
        <v>350</v>
      </c>
    </row>
    <row r="2347" spans="1:9" ht="44.25" hidden="1" customHeight="1" x14ac:dyDescent="0.2">
      <c r="A2347" s="3">
        <v>2350</v>
      </c>
      <c r="B2347" s="179">
        <v>6202</v>
      </c>
      <c r="C2347" s="187" t="s">
        <v>2904</v>
      </c>
      <c r="D2347" s="179" t="s">
        <v>2298</v>
      </c>
      <c r="E2347" s="59" t="s">
        <v>2905</v>
      </c>
      <c r="F2347" s="595">
        <v>30408</v>
      </c>
      <c r="G2347" s="188" t="s">
        <v>47</v>
      </c>
      <c r="H2347" s="286" t="s">
        <v>120</v>
      </c>
      <c r="I2347" s="211">
        <v>350</v>
      </c>
    </row>
    <row r="2348" spans="1:9" ht="44.25" hidden="1" customHeight="1" x14ac:dyDescent="0.2">
      <c r="A2348" s="3">
        <v>2351</v>
      </c>
      <c r="B2348" s="179">
        <v>6202</v>
      </c>
      <c r="C2348" s="187" t="s">
        <v>3218</v>
      </c>
      <c r="D2348" s="179" t="s">
        <v>2298</v>
      </c>
      <c r="E2348" s="59" t="s">
        <v>3219</v>
      </c>
      <c r="F2348" s="595">
        <v>170856</v>
      </c>
      <c r="G2348" s="188" t="s">
        <v>47</v>
      </c>
      <c r="H2348" s="286" t="s">
        <v>120</v>
      </c>
      <c r="I2348" s="211">
        <v>350</v>
      </c>
    </row>
    <row r="2349" spans="1:9" ht="44.25" hidden="1" customHeight="1" x14ac:dyDescent="0.2">
      <c r="A2349" s="3">
        <v>2352</v>
      </c>
      <c r="B2349" s="179">
        <v>6202</v>
      </c>
      <c r="C2349" s="187" t="s">
        <v>2908</v>
      </c>
      <c r="D2349" s="179" t="s">
        <v>2298</v>
      </c>
      <c r="E2349" s="59" t="s">
        <v>2909</v>
      </c>
      <c r="F2349" s="595">
        <v>43392</v>
      </c>
      <c r="G2349" s="188" t="s">
        <v>47</v>
      </c>
      <c r="H2349" s="286" t="s">
        <v>120</v>
      </c>
      <c r="I2349" s="211">
        <v>350</v>
      </c>
    </row>
    <row r="2350" spans="1:9" ht="44.25" hidden="1" customHeight="1" x14ac:dyDescent="0.2">
      <c r="A2350" s="3">
        <v>2353</v>
      </c>
      <c r="B2350" s="179">
        <v>6202</v>
      </c>
      <c r="C2350" s="187" t="s">
        <v>264</v>
      </c>
      <c r="D2350" s="179" t="s">
        <v>2298</v>
      </c>
      <c r="E2350" s="59" t="s">
        <v>2376</v>
      </c>
      <c r="F2350" s="595">
        <v>24408</v>
      </c>
      <c r="G2350" s="188" t="s">
        <v>47</v>
      </c>
      <c r="H2350" s="286" t="s">
        <v>120</v>
      </c>
      <c r="I2350" s="211">
        <v>350</v>
      </c>
    </row>
    <row r="2351" spans="1:9" ht="44.25" hidden="1" customHeight="1" x14ac:dyDescent="0.2">
      <c r="A2351" s="3">
        <v>2354</v>
      </c>
      <c r="B2351" s="179">
        <v>6202</v>
      </c>
      <c r="C2351" s="187" t="s">
        <v>2910</v>
      </c>
      <c r="D2351" s="179" t="s">
        <v>2298</v>
      </c>
      <c r="E2351" s="59" t="s">
        <v>3220</v>
      </c>
      <c r="F2351" s="595">
        <v>91756</v>
      </c>
      <c r="G2351" s="188" t="s">
        <v>47</v>
      </c>
      <c r="H2351" s="286" t="s">
        <v>120</v>
      </c>
      <c r="I2351" s="211">
        <v>350</v>
      </c>
    </row>
    <row r="2352" spans="1:9" ht="44.25" hidden="1" customHeight="1" x14ac:dyDescent="0.2">
      <c r="A2352" s="3">
        <v>2355</v>
      </c>
      <c r="B2352" s="179">
        <v>6202</v>
      </c>
      <c r="C2352" s="187" t="s">
        <v>3180</v>
      </c>
      <c r="D2352" s="179" t="s">
        <v>2298</v>
      </c>
      <c r="E2352" s="59" t="s">
        <v>3221</v>
      </c>
      <c r="F2352" s="595">
        <v>5832</v>
      </c>
      <c r="G2352" s="188" t="s">
        <v>47</v>
      </c>
      <c r="H2352" s="286" t="s">
        <v>120</v>
      </c>
      <c r="I2352" s="211">
        <v>350</v>
      </c>
    </row>
    <row r="2353" spans="1:9" ht="44.25" hidden="1" customHeight="1" x14ac:dyDescent="0.2">
      <c r="A2353" s="3">
        <v>2356</v>
      </c>
      <c r="B2353" s="179">
        <v>6202</v>
      </c>
      <c r="C2353" s="187" t="s">
        <v>3222</v>
      </c>
      <c r="D2353" s="179" t="s">
        <v>2298</v>
      </c>
      <c r="E2353" s="59" t="s">
        <v>3223</v>
      </c>
      <c r="F2353" s="595">
        <v>81228</v>
      </c>
      <c r="G2353" s="188" t="s">
        <v>47</v>
      </c>
      <c r="H2353" s="286" t="s">
        <v>120</v>
      </c>
      <c r="I2353" s="211">
        <v>350</v>
      </c>
    </row>
    <row r="2354" spans="1:9" ht="44.25" hidden="1" customHeight="1" x14ac:dyDescent="0.2">
      <c r="A2354" s="3">
        <v>2357</v>
      </c>
      <c r="B2354" s="179">
        <v>6202</v>
      </c>
      <c r="C2354" s="187" t="s">
        <v>3224</v>
      </c>
      <c r="D2354" s="179" t="s">
        <v>2298</v>
      </c>
      <c r="E2354" s="59">
        <v>31201512</v>
      </c>
      <c r="F2354" s="595">
        <v>71800</v>
      </c>
      <c r="G2354" s="188" t="s">
        <v>47</v>
      </c>
      <c r="H2354" s="286" t="s">
        <v>120</v>
      </c>
      <c r="I2354" s="211">
        <v>350</v>
      </c>
    </row>
    <row r="2355" spans="1:9" ht="44.25" hidden="1" customHeight="1" x14ac:dyDescent="0.2">
      <c r="A2355" s="3">
        <v>2358</v>
      </c>
      <c r="B2355" s="179">
        <v>6202</v>
      </c>
      <c r="C2355" s="187" t="s">
        <v>3225</v>
      </c>
      <c r="D2355" s="179" t="s">
        <v>2298</v>
      </c>
      <c r="E2355" s="59">
        <v>31201512</v>
      </c>
      <c r="F2355" s="595">
        <v>8868</v>
      </c>
      <c r="G2355" s="188" t="s">
        <v>47</v>
      </c>
      <c r="H2355" s="286" t="s">
        <v>120</v>
      </c>
      <c r="I2355" s="211">
        <v>350</v>
      </c>
    </row>
    <row r="2356" spans="1:9" ht="44.25" hidden="1" customHeight="1" x14ac:dyDescent="0.2">
      <c r="A2356" s="3">
        <v>2359</v>
      </c>
      <c r="B2356" s="179">
        <v>6202</v>
      </c>
      <c r="C2356" s="187" t="s">
        <v>3226</v>
      </c>
      <c r="D2356" s="179" t="s">
        <v>2298</v>
      </c>
      <c r="E2356" s="59">
        <v>31201512</v>
      </c>
      <c r="F2356" s="595">
        <v>8416</v>
      </c>
      <c r="G2356" s="188" t="s">
        <v>47</v>
      </c>
      <c r="H2356" s="286" t="s">
        <v>120</v>
      </c>
      <c r="I2356" s="211">
        <v>350</v>
      </c>
    </row>
    <row r="2357" spans="1:9" ht="44.25" hidden="1" customHeight="1" x14ac:dyDescent="0.2">
      <c r="A2357" s="3">
        <v>2360</v>
      </c>
      <c r="B2357" s="179">
        <v>6202</v>
      </c>
      <c r="C2357" s="187" t="s">
        <v>3227</v>
      </c>
      <c r="D2357" s="179" t="s">
        <v>2298</v>
      </c>
      <c r="E2357" s="59">
        <v>44121802</v>
      </c>
      <c r="F2357" s="595">
        <v>10740</v>
      </c>
      <c r="G2357" s="188" t="s">
        <v>47</v>
      </c>
      <c r="H2357" s="286" t="s">
        <v>120</v>
      </c>
      <c r="I2357" s="211">
        <v>350</v>
      </c>
    </row>
    <row r="2358" spans="1:9" ht="44.25" hidden="1" customHeight="1" x14ac:dyDescent="0.2">
      <c r="A2358" s="3">
        <v>2361</v>
      </c>
      <c r="B2358" s="179">
        <v>6202</v>
      </c>
      <c r="C2358" s="187" t="s">
        <v>3228</v>
      </c>
      <c r="D2358" s="179" t="s">
        <v>2298</v>
      </c>
      <c r="E2358" s="59">
        <v>44121708</v>
      </c>
      <c r="F2358" s="595">
        <v>30408</v>
      </c>
      <c r="G2358" s="188" t="s">
        <v>47</v>
      </c>
      <c r="H2358" s="286" t="s">
        <v>120</v>
      </c>
      <c r="I2358" s="211">
        <v>350</v>
      </c>
    </row>
    <row r="2359" spans="1:9" ht="44.25" hidden="1" customHeight="1" x14ac:dyDescent="0.2">
      <c r="A2359" s="3">
        <v>2362</v>
      </c>
      <c r="B2359" s="179">
        <v>6202</v>
      </c>
      <c r="C2359" s="187" t="s">
        <v>3229</v>
      </c>
      <c r="D2359" s="179" t="s">
        <v>2298</v>
      </c>
      <c r="E2359" s="59">
        <v>44121708</v>
      </c>
      <c r="F2359" s="595">
        <v>18936</v>
      </c>
      <c r="G2359" s="188" t="s">
        <v>47</v>
      </c>
      <c r="H2359" s="286" t="s">
        <v>120</v>
      </c>
      <c r="I2359" s="211">
        <v>350</v>
      </c>
    </row>
    <row r="2360" spans="1:9" ht="44.25" hidden="1" customHeight="1" x14ac:dyDescent="0.2">
      <c r="A2360" s="3">
        <v>2363</v>
      </c>
      <c r="B2360" s="179">
        <v>6202</v>
      </c>
      <c r="C2360" s="187" t="s">
        <v>3230</v>
      </c>
      <c r="D2360" s="179" t="s">
        <v>2298</v>
      </c>
      <c r="E2360" s="59">
        <v>44121708</v>
      </c>
      <c r="F2360" s="595">
        <v>18936</v>
      </c>
      <c r="G2360" s="188" t="s">
        <v>47</v>
      </c>
      <c r="H2360" s="286" t="s">
        <v>120</v>
      </c>
      <c r="I2360" s="211">
        <v>350</v>
      </c>
    </row>
    <row r="2361" spans="1:9" ht="44.25" hidden="1" customHeight="1" x14ac:dyDescent="0.2">
      <c r="A2361" s="3">
        <v>2364</v>
      </c>
      <c r="B2361" s="179">
        <v>6202</v>
      </c>
      <c r="C2361" s="728" t="s">
        <v>3231</v>
      </c>
      <c r="D2361" s="179" t="s">
        <v>2298</v>
      </c>
      <c r="E2361" s="59">
        <v>44121708</v>
      </c>
      <c r="F2361" s="595">
        <v>18936</v>
      </c>
      <c r="G2361" s="188" t="s">
        <v>47</v>
      </c>
      <c r="H2361" s="286" t="s">
        <v>120</v>
      </c>
      <c r="I2361" s="194">
        <v>350</v>
      </c>
    </row>
    <row r="2362" spans="1:9" ht="44.25" hidden="1" customHeight="1" x14ac:dyDescent="0.2">
      <c r="A2362" s="3">
        <v>2365</v>
      </c>
      <c r="B2362" s="179">
        <v>6202</v>
      </c>
      <c r="C2362" s="728" t="s">
        <v>3232</v>
      </c>
      <c r="D2362" s="179" t="s">
        <v>2298</v>
      </c>
      <c r="E2362" s="59">
        <v>44121708</v>
      </c>
      <c r="F2362" s="595">
        <v>18936</v>
      </c>
      <c r="G2362" s="188" t="s">
        <v>47</v>
      </c>
      <c r="H2362" s="286" t="s">
        <v>120</v>
      </c>
      <c r="I2362" s="194">
        <v>350</v>
      </c>
    </row>
    <row r="2363" spans="1:9" ht="44.25" hidden="1" customHeight="1" x14ac:dyDescent="0.2">
      <c r="A2363" s="3">
        <v>2366</v>
      </c>
      <c r="B2363" s="179">
        <v>6202</v>
      </c>
      <c r="C2363" s="728" t="s">
        <v>3233</v>
      </c>
      <c r="D2363" s="179" t="s">
        <v>2298</v>
      </c>
      <c r="E2363" s="59">
        <v>44121708</v>
      </c>
      <c r="F2363" s="595">
        <v>18936</v>
      </c>
      <c r="G2363" s="188" t="s">
        <v>47</v>
      </c>
      <c r="H2363" s="286" t="s">
        <v>120</v>
      </c>
      <c r="I2363" s="194">
        <v>350</v>
      </c>
    </row>
    <row r="2364" spans="1:9" ht="44.25" hidden="1" customHeight="1" x14ac:dyDescent="0.2">
      <c r="A2364" s="3">
        <v>2367</v>
      </c>
      <c r="B2364" s="179">
        <v>6202</v>
      </c>
      <c r="C2364" s="728" t="s">
        <v>3234</v>
      </c>
      <c r="D2364" s="179" t="s">
        <v>2298</v>
      </c>
      <c r="E2364" s="59">
        <v>44121708</v>
      </c>
      <c r="F2364" s="595">
        <v>20448</v>
      </c>
      <c r="G2364" s="188" t="s">
        <v>47</v>
      </c>
      <c r="H2364" s="286" t="s">
        <v>120</v>
      </c>
      <c r="I2364" s="194">
        <v>350</v>
      </c>
    </row>
    <row r="2365" spans="1:9" ht="44.25" hidden="1" customHeight="1" x14ac:dyDescent="0.2">
      <c r="A2365" s="3">
        <v>2368</v>
      </c>
      <c r="B2365" s="179">
        <v>6202</v>
      </c>
      <c r="C2365" s="728" t="s">
        <v>3235</v>
      </c>
      <c r="D2365" s="179" t="s">
        <v>2298</v>
      </c>
      <c r="E2365" s="59">
        <v>44121708</v>
      </c>
      <c r="F2365" s="595">
        <v>20448</v>
      </c>
      <c r="G2365" s="188" t="s">
        <v>47</v>
      </c>
      <c r="H2365" s="286" t="s">
        <v>120</v>
      </c>
      <c r="I2365" s="194">
        <v>350</v>
      </c>
    </row>
    <row r="2366" spans="1:9" ht="44.25" hidden="1" customHeight="1" x14ac:dyDescent="0.2">
      <c r="A2366" s="3">
        <v>2369</v>
      </c>
      <c r="B2366" s="179">
        <v>6202</v>
      </c>
      <c r="C2366" s="728" t="s">
        <v>3236</v>
      </c>
      <c r="D2366" s="179" t="s">
        <v>2298</v>
      </c>
      <c r="E2366" s="59">
        <v>44121708</v>
      </c>
      <c r="F2366" s="595">
        <v>20448</v>
      </c>
      <c r="G2366" s="188" t="s">
        <v>47</v>
      </c>
      <c r="H2366" s="286" t="s">
        <v>120</v>
      </c>
      <c r="I2366" s="194">
        <v>350</v>
      </c>
    </row>
    <row r="2367" spans="1:9" ht="44.25" hidden="1" customHeight="1" x14ac:dyDescent="0.2">
      <c r="A2367" s="3">
        <v>2370</v>
      </c>
      <c r="B2367" s="179">
        <v>6202</v>
      </c>
      <c r="C2367" s="728" t="s">
        <v>3237</v>
      </c>
      <c r="D2367" s="179" t="s">
        <v>2298</v>
      </c>
      <c r="E2367" s="59">
        <v>44121622</v>
      </c>
      <c r="F2367" s="595">
        <v>16776</v>
      </c>
      <c r="G2367" s="188" t="s">
        <v>47</v>
      </c>
      <c r="H2367" s="286" t="s">
        <v>120</v>
      </c>
      <c r="I2367" s="194">
        <v>350</v>
      </c>
    </row>
    <row r="2368" spans="1:9" ht="44.25" hidden="1" customHeight="1" x14ac:dyDescent="0.2">
      <c r="A2368" s="3">
        <v>2371</v>
      </c>
      <c r="B2368" s="179">
        <v>6202</v>
      </c>
      <c r="C2368" s="728" t="s">
        <v>3238</v>
      </c>
      <c r="D2368" s="179" t="s">
        <v>2298</v>
      </c>
      <c r="E2368" s="59">
        <v>45101903</v>
      </c>
      <c r="F2368" s="595">
        <v>48704</v>
      </c>
      <c r="G2368" s="188" t="s">
        <v>47</v>
      </c>
      <c r="H2368" s="286" t="s">
        <v>120</v>
      </c>
      <c r="I2368" s="194">
        <v>350</v>
      </c>
    </row>
    <row r="2369" spans="1:9" ht="44.25" hidden="1" customHeight="1" x14ac:dyDescent="0.2">
      <c r="A2369" s="3">
        <v>2372</v>
      </c>
      <c r="B2369" s="179">
        <v>6202</v>
      </c>
      <c r="C2369" s="728" t="s">
        <v>3239</v>
      </c>
      <c r="D2369" s="179" t="s">
        <v>2298</v>
      </c>
      <c r="E2369" s="59">
        <v>14111531</v>
      </c>
      <c r="F2369" s="595">
        <v>20560</v>
      </c>
      <c r="G2369" s="188" t="s">
        <v>47</v>
      </c>
      <c r="H2369" s="286" t="s">
        <v>120</v>
      </c>
      <c r="I2369" s="194">
        <v>350</v>
      </c>
    </row>
    <row r="2370" spans="1:9" ht="44.25" hidden="1" customHeight="1" x14ac:dyDescent="0.2">
      <c r="A2370" s="3">
        <v>2373</v>
      </c>
      <c r="B2370" s="179">
        <v>6202</v>
      </c>
      <c r="C2370" s="728" t="s">
        <v>3240</v>
      </c>
      <c r="D2370" s="179" t="s">
        <v>2298</v>
      </c>
      <c r="E2370" s="59">
        <v>44122011</v>
      </c>
      <c r="F2370" s="595">
        <v>54546</v>
      </c>
      <c r="G2370" s="188" t="s">
        <v>47</v>
      </c>
      <c r="H2370" s="286" t="s">
        <v>120</v>
      </c>
      <c r="I2370" s="194">
        <v>350</v>
      </c>
    </row>
    <row r="2371" spans="1:9" ht="44.25" hidden="1" customHeight="1" x14ac:dyDescent="0.2">
      <c r="A2371" s="3">
        <v>2374</v>
      </c>
      <c r="B2371" s="179">
        <v>6202</v>
      </c>
      <c r="C2371" s="728" t="s">
        <v>3241</v>
      </c>
      <c r="D2371" s="179" t="s">
        <v>2298</v>
      </c>
      <c r="E2371" s="59">
        <v>44122118</v>
      </c>
      <c r="F2371" s="595">
        <v>9120</v>
      </c>
      <c r="G2371" s="188" t="s">
        <v>47</v>
      </c>
      <c r="H2371" s="286" t="s">
        <v>120</v>
      </c>
      <c r="I2371" s="194">
        <v>350</v>
      </c>
    </row>
    <row r="2372" spans="1:9" ht="44.25" hidden="1" customHeight="1" x14ac:dyDescent="0.2">
      <c r="A2372" s="3">
        <v>2375</v>
      </c>
      <c r="B2372" s="179">
        <v>6202</v>
      </c>
      <c r="C2372" s="728" t="s">
        <v>3242</v>
      </c>
      <c r="D2372" s="179" t="s">
        <v>2298</v>
      </c>
      <c r="E2372" s="59">
        <v>44122023</v>
      </c>
      <c r="F2372" s="595">
        <v>29240</v>
      </c>
      <c r="G2372" s="188" t="s">
        <v>47</v>
      </c>
      <c r="H2372" s="286" t="s">
        <v>120</v>
      </c>
      <c r="I2372" s="194">
        <v>350</v>
      </c>
    </row>
    <row r="2373" spans="1:9" ht="44.25" hidden="1" customHeight="1" x14ac:dyDescent="0.2">
      <c r="A2373" s="3">
        <v>2376</v>
      </c>
      <c r="B2373" s="179">
        <v>6202</v>
      </c>
      <c r="C2373" s="728" t="s">
        <v>172</v>
      </c>
      <c r="D2373" s="179" t="s">
        <v>2298</v>
      </c>
      <c r="E2373" s="59">
        <v>44121634</v>
      </c>
      <c r="F2373" s="595">
        <v>14130</v>
      </c>
      <c r="G2373" s="188" t="s">
        <v>47</v>
      </c>
      <c r="H2373" s="286" t="s">
        <v>120</v>
      </c>
      <c r="I2373" s="194">
        <v>350</v>
      </c>
    </row>
    <row r="2374" spans="1:9" ht="44.25" hidden="1" customHeight="1" x14ac:dyDescent="0.2">
      <c r="A2374" s="3">
        <v>2377</v>
      </c>
      <c r="B2374" s="179">
        <v>6202</v>
      </c>
      <c r="C2374" s="728" t="s">
        <v>3243</v>
      </c>
      <c r="D2374" s="179" t="s">
        <v>2298</v>
      </c>
      <c r="E2374" s="59">
        <v>44122012</v>
      </c>
      <c r="F2374" s="595">
        <v>56910</v>
      </c>
      <c r="G2374" s="188" t="s">
        <v>47</v>
      </c>
      <c r="H2374" s="286" t="s">
        <v>120</v>
      </c>
      <c r="I2374" s="194">
        <v>350</v>
      </c>
    </row>
    <row r="2375" spans="1:9" ht="44.25" hidden="1" customHeight="1" x14ac:dyDescent="0.2">
      <c r="A2375" s="3">
        <v>2378</v>
      </c>
      <c r="B2375" s="179">
        <v>6202</v>
      </c>
      <c r="C2375" s="172" t="s">
        <v>88</v>
      </c>
      <c r="D2375" s="179" t="s">
        <v>2298</v>
      </c>
      <c r="E2375" s="109" t="s">
        <v>3244</v>
      </c>
      <c r="F2375" s="595">
        <v>408000</v>
      </c>
      <c r="G2375" s="188" t="s">
        <v>47</v>
      </c>
      <c r="H2375" s="286" t="s">
        <v>120</v>
      </c>
      <c r="I2375" s="194">
        <v>351</v>
      </c>
    </row>
    <row r="2376" spans="1:9" ht="44.25" hidden="1" customHeight="1" x14ac:dyDescent="0.2">
      <c r="A2376" s="3">
        <v>2379</v>
      </c>
      <c r="B2376" s="179">
        <v>6202</v>
      </c>
      <c r="C2376" s="172" t="s">
        <v>3245</v>
      </c>
      <c r="D2376" s="179" t="s">
        <v>2298</v>
      </c>
      <c r="E2376" s="59" t="s">
        <v>3246</v>
      </c>
      <c r="F2376" s="595">
        <v>1265000</v>
      </c>
      <c r="G2376" s="188" t="s">
        <v>47</v>
      </c>
      <c r="H2376" s="286" t="s">
        <v>120</v>
      </c>
      <c r="I2376" s="194">
        <v>351</v>
      </c>
    </row>
    <row r="2377" spans="1:9" ht="44.25" hidden="1" customHeight="1" x14ac:dyDescent="0.2">
      <c r="A2377" s="3">
        <v>2380</v>
      </c>
      <c r="B2377" s="179">
        <v>6202</v>
      </c>
      <c r="C2377" s="172" t="s">
        <v>3245</v>
      </c>
      <c r="D2377" s="179" t="s">
        <v>2298</v>
      </c>
      <c r="E2377" s="194" t="s">
        <v>2887</v>
      </c>
      <c r="F2377" s="595">
        <v>630000</v>
      </c>
      <c r="G2377" s="188" t="s">
        <v>47</v>
      </c>
      <c r="H2377" s="286" t="s">
        <v>120</v>
      </c>
      <c r="I2377" s="194">
        <v>351</v>
      </c>
    </row>
    <row r="2378" spans="1:9" ht="44.25" hidden="1" customHeight="1" x14ac:dyDescent="0.2">
      <c r="A2378" s="3">
        <v>2381</v>
      </c>
      <c r="B2378" s="179">
        <v>6202</v>
      </c>
      <c r="C2378" s="172" t="s">
        <v>3245</v>
      </c>
      <c r="D2378" s="179" t="s">
        <v>2298</v>
      </c>
      <c r="E2378" s="59" t="s">
        <v>3246</v>
      </c>
      <c r="F2378" s="595">
        <v>216000</v>
      </c>
      <c r="G2378" s="188" t="s">
        <v>47</v>
      </c>
      <c r="H2378" s="286" t="s">
        <v>120</v>
      </c>
      <c r="I2378" s="194">
        <v>351</v>
      </c>
    </row>
    <row r="2379" spans="1:9" ht="44.25" hidden="1" customHeight="1" x14ac:dyDescent="0.2">
      <c r="A2379" s="3">
        <v>2382</v>
      </c>
      <c r="B2379" s="179">
        <v>6202</v>
      </c>
      <c r="C2379" s="172" t="s">
        <v>3245</v>
      </c>
      <c r="D2379" s="179" t="s">
        <v>2298</v>
      </c>
      <c r="E2379" s="194" t="s">
        <v>2887</v>
      </c>
      <c r="F2379" s="595">
        <v>180000</v>
      </c>
      <c r="G2379" s="188" t="s">
        <v>47</v>
      </c>
      <c r="H2379" s="286" t="s">
        <v>120</v>
      </c>
      <c r="I2379" s="194">
        <v>351</v>
      </c>
    </row>
    <row r="2380" spans="1:9" ht="44.25" hidden="1" customHeight="1" x14ac:dyDescent="0.2">
      <c r="A2380" s="3">
        <v>2383</v>
      </c>
      <c r="B2380" s="179">
        <v>6202</v>
      </c>
      <c r="C2380" s="172" t="s">
        <v>235</v>
      </c>
      <c r="D2380" s="179" t="s">
        <v>2298</v>
      </c>
      <c r="E2380" s="194" t="s">
        <v>3247</v>
      </c>
      <c r="F2380" s="595">
        <v>336000</v>
      </c>
      <c r="G2380" s="188" t="s">
        <v>47</v>
      </c>
      <c r="H2380" s="286" t="s">
        <v>120</v>
      </c>
      <c r="I2380" s="194">
        <v>351</v>
      </c>
    </row>
    <row r="2381" spans="1:9" ht="44.25" hidden="1" customHeight="1" x14ac:dyDescent="0.2">
      <c r="A2381" s="3">
        <v>2384</v>
      </c>
      <c r="B2381" s="179">
        <v>6202</v>
      </c>
      <c r="C2381" s="172" t="s">
        <v>3248</v>
      </c>
      <c r="D2381" s="179" t="s">
        <v>2298</v>
      </c>
      <c r="E2381" s="194" t="s">
        <v>3249</v>
      </c>
      <c r="F2381" s="595">
        <v>208000</v>
      </c>
      <c r="G2381" s="188" t="s">
        <v>47</v>
      </c>
      <c r="H2381" s="286" t="s">
        <v>120</v>
      </c>
      <c r="I2381" s="194">
        <v>351</v>
      </c>
    </row>
    <row r="2382" spans="1:9" ht="44.25" hidden="1" customHeight="1" x14ac:dyDescent="0.2">
      <c r="A2382" s="3">
        <v>2385</v>
      </c>
      <c r="B2382" s="179">
        <v>6202</v>
      </c>
      <c r="C2382" s="172" t="s">
        <v>240</v>
      </c>
      <c r="D2382" s="179" t="s">
        <v>2298</v>
      </c>
      <c r="E2382" s="59">
        <v>43201611</v>
      </c>
      <c r="F2382" s="595">
        <v>290000</v>
      </c>
      <c r="G2382" s="188" t="s">
        <v>47</v>
      </c>
      <c r="H2382" s="286" t="s">
        <v>120</v>
      </c>
      <c r="I2382" s="194">
        <v>351</v>
      </c>
    </row>
    <row r="2383" spans="1:9" ht="44.25" hidden="1" customHeight="1" x14ac:dyDescent="0.2">
      <c r="A2383" s="3">
        <v>2386</v>
      </c>
      <c r="B2383" s="179">
        <v>6202</v>
      </c>
      <c r="C2383" s="172" t="s">
        <v>3250</v>
      </c>
      <c r="D2383" s="179" t="s">
        <v>2298</v>
      </c>
      <c r="E2383" s="59">
        <v>52161699</v>
      </c>
      <c r="F2383" s="595">
        <v>195000</v>
      </c>
      <c r="G2383" s="188" t="s">
        <v>47</v>
      </c>
      <c r="H2383" s="286" t="s">
        <v>120</v>
      </c>
      <c r="I2383" s="194">
        <v>351</v>
      </c>
    </row>
    <row r="2384" spans="1:9" ht="44.25" hidden="1" customHeight="1" x14ac:dyDescent="0.2">
      <c r="A2384" s="3">
        <v>2387</v>
      </c>
      <c r="B2384" s="179">
        <v>6202</v>
      </c>
      <c r="C2384" s="172" t="s">
        <v>3251</v>
      </c>
      <c r="D2384" s="179" t="s">
        <v>2298</v>
      </c>
      <c r="E2384" s="59" t="s">
        <v>3252</v>
      </c>
      <c r="F2384" s="595">
        <v>220000</v>
      </c>
      <c r="G2384" s="188" t="s">
        <v>47</v>
      </c>
      <c r="H2384" s="286" t="s">
        <v>120</v>
      </c>
      <c r="I2384" s="194">
        <v>351</v>
      </c>
    </row>
    <row r="2385" spans="1:9" ht="44.25" hidden="1" customHeight="1" x14ac:dyDescent="0.2">
      <c r="A2385" s="3">
        <v>2388</v>
      </c>
      <c r="B2385" s="179">
        <v>6202</v>
      </c>
      <c r="C2385" s="172" t="s">
        <v>3253</v>
      </c>
      <c r="D2385" s="179" t="s">
        <v>2298</v>
      </c>
      <c r="E2385" s="59" t="s">
        <v>3254</v>
      </c>
      <c r="F2385" s="595">
        <v>204000</v>
      </c>
      <c r="G2385" s="188" t="s">
        <v>47</v>
      </c>
      <c r="H2385" s="286" t="s">
        <v>120</v>
      </c>
      <c r="I2385" s="194">
        <v>351</v>
      </c>
    </row>
    <row r="2386" spans="1:9" ht="44.25" hidden="1" customHeight="1" x14ac:dyDescent="0.2">
      <c r="A2386" s="3">
        <v>2389</v>
      </c>
      <c r="B2386" s="179">
        <v>6202</v>
      </c>
      <c r="C2386" s="197" t="s">
        <v>3255</v>
      </c>
      <c r="D2386" s="179" t="s">
        <v>2298</v>
      </c>
      <c r="E2386" s="3" t="s">
        <v>3074</v>
      </c>
      <c r="F2386" s="595">
        <v>72500</v>
      </c>
      <c r="G2386" s="188" t="s">
        <v>76</v>
      </c>
      <c r="H2386" s="286" t="s">
        <v>120</v>
      </c>
      <c r="I2386" s="211">
        <v>364</v>
      </c>
    </row>
    <row r="2387" spans="1:9" ht="44.25" hidden="1" customHeight="1" x14ac:dyDescent="0.2">
      <c r="A2387" s="3">
        <v>2390</v>
      </c>
      <c r="B2387" s="179">
        <v>6202</v>
      </c>
      <c r="C2387" s="197" t="s">
        <v>3256</v>
      </c>
      <c r="D2387" s="179" t="s">
        <v>2298</v>
      </c>
      <c r="E2387" s="3" t="s">
        <v>2725</v>
      </c>
      <c r="F2387" s="595">
        <v>67500</v>
      </c>
      <c r="G2387" s="188" t="s">
        <v>76</v>
      </c>
      <c r="H2387" s="286" t="s">
        <v>120</v>
      </c>
      <c r="I2387" s="211">
        <v>364</v>
      </c>
    </row>
    <row r="2388" spans="1:9" ht="44.25" hidden="1" customHeight="1" x14ac:dyDescent="0.2">
      <c r="A2388" s="3">
        <v>2391</v>
      </c>
      <c r="B2388" s="179">
        <v>6202</v>
      </c>
      <c r="C2388" s="197" t="s">
        <v>3257</v>
      </c>
      <c r="D2388" s="179" t="s">
        <v>2298</v>
      </c>
      <c r="E2388" s="59">
        <v>46191601</v>
      </c>
      <c r="F2388" s="595">
        <v>200000</v>
      </c>
      <c r="G2388" s="188" t="s">
        <v>76</v>
      </c>
      <c r="H2388" s="286" t="s">
        <v>120</v>
      </c>
      <c r="I2388" s="211">
        <v>364</v>
      </c>
    </row>
    <row r="2389" spans="1:9" ht="44.25" hidden="1" customHeight="1" x14ac:dyDescent="0.2">
      <c r="A2389" s="3">
        <v>2392</v>
      </c>
      <c r="B2389" s="179">
        <v>6202</v>
      </c>
      <c r="C2389" s="197" t="s">
        <v>3258</v>
      </c>
      <c r="D2389" s="179" t="s">
        <v>2298</v>
      </c>
      <c r="E2389" s="59">
        <v>42131713</v>
      </c>
      <c r="F2389" s="595">
        <v>98400</v>
      </c>
      <c r="G2389" s="188" t="s">
        <v>76</v>
      </c>
      <c r="H2389" s="286" t="s">
        <v>120</v>
      </c>
      <c r="I2389" s="211">
        <v>365</v>
      </c>
    </row>
    <row r="2390" spans="1:9" ht="44.25" hidden="1" customHeight="1" x14ac:dyDescent="0.2">
      <c r="A2390" s="3">
        <v>2393</v>
      </c>
      <c r="B2390" s="3">
        <v>7301</v>
      </c>
      <c r="C2390" s="230" t="s">
        <v>3259</v>
      </c>
      <c r="D2390" s="3" t="s">
        <v>2298</v>
      </c>
      <c r="E2390" s="463" t="s">
        <v>2533</v>
      </c>
      <c r="F2390" s="595">
        <v>21300</v>
      </c>
      <c r="G2390" s="188" t="s">
        <v>53</v>
      </c>
      <c r="H2390" s="286" t="s">
        <v>120</v>
      </c>
      <c r="I2390" s="3">
        <v>289</v>
      </c>
    </row>
    <row r="2391" spans="1:9" ht="44.25" hidden="1" customHeight="1" x14ac:dyDescent="0.2">
      <c r="A2391" s="3">
        <v>2394</v>
      </c>
      <c r="B2391" s="3">
        <v>7301</v>
      </c>
      <c r="C2391" s="230" t="s">
        <v>3261</v>
      </c>
      <c r="D2391" s="3" t="s">
        <v>2298</v>
      </c>
      <c r="E2391" s="463" t="s">
        <v>3262</v>
      </c>
      <c r="F2391" s="595">
        <v>28700</v>
      </c>
      <c r="G2391" s="188" t="s">
        <v>53</v>
      </c>
      <c r="H2391" s="286" t="s">
        <v>120</v>
      </c>
      <c r="I2391" s="3">
        <v>289</v>
      </c>
    </row>
    <row r="2392" spans="1:9" ht="44.25" hidden="1" customHeight="1" x14ac:dyDescent="0.2">
      <c r="A2392" s="3">
        <v>2395</v>
      </c>
      <c r="B2392" s="3">
        <v>7301</v>
      </c>
      <c r="C2392" s="230" t="s">
        <v>37</v>
      </c>
      <c r="D2392" s="3" t="s">
        <v>2298</v>
      </c>
      <c r="E2392" s="463" t="s">
        <v>2594</v>
      </c>
      <c r="F2392" s="595">
        <v>157440</v>
      </c>
      <c r="G2392" s="188" t="s">
        <v>3264</v>
      </c>
      <c r="H2392" s="286" t="s">
        <v>120</v>
      </c>
      <c r="I2392" s="3">
        <v>374</v>
      </c>
    </row>
    <row r="2393" spans="1:9" ht="44.25" hidden="1" customHeight="1" x14ac:dyDescent="0.2">
      <c r="A2393" s="3">
        <v>2396</v>
      </c>
      <c r="B2393" s="3">
        <v>7301</v>
      </c>
      <c r="C2393" s="230" t="s">
        <v>42</v>
      </c>
      <c r="D2393" s="3" t="s">
        <v>2298</v>
      </c>
      <c r="E2393" s="463" t="s">
        <v>2883</v>
      </c>
      <c r="F2393" s="595">
        <v>38560</v>
      </c>
      <c r="G2393" s="188" t="s">
        <v>3264</v>
      </c>
      <c r="H2393" s="286" t="s">
        <v>120</v>
      </c>
      <c r="I2393" s="3">
        <v>374</v>
      </c>
    </row>
    <row r="2394" spans="1:9" ht="44.25" hidden="1" customHeight="1" x14ac:dyDescent="0.2">
      <c r="A2394" s="3">
        <v>2397</v>
      </c>
      <c r="B2394" s="3">
        <v>7301</v>
      </c>
      <c r="C2394" s="230" t="s">
        <v>3266</v>
      </c>
      <c r="D2394" s="3" t="s">
        <v>3267</v>
      </c>
      <c r="E2394" s="729" t="s">
        <v>3268</v>
      </c>
      <c r="F2394" s="595">
        <v>721000</v>
      </c>
      <c r="G2394" s="211" t="s">
        <v>2146</v>
      </c>
      <c r="H2394" s="286" t="s">
        <v>120</v>
      </c>
      <c r="I2394" s="3">
        <v>353</v>
      </c>
    </row>
    <row r="2395" spans="1:9" ht="44.25" hidden="1" customHeight="1" x14ac:dyDescent="0.2">
      <c r="A2395" s="3">
        <v>2398</v>
      </c>
      <c r="B2395" s="3">
        <v>7301</v>
      </c>
      <c r="C2395" s="230" t="s">
        <v>3270</v>
      </c>
      <c r="D2395" s="3" t="s">
        <v>2298</v>
      </c>
      <c r="E2395" s="463" t="s">
        <v>3271</v>
      </c>
      <c r="F2395" s="595">
        <v>75000</v>
      </c>
      <c r="G2395" s="188" t="s">
        <v>105</v>
      </c>
      <c r="H2395" s="286" t="s">
        <v>120</v>
      </c>
      <c r="I2395" s="3">
        <v>192</v>
      </c>
    </row>
    <row r="2396" spans="1:9" ht="44.25" hidden="1" customHeight="1" x14ac:dyDescent="0.2">
      <c r="A2396" s="3">
        <v>2399</v>
      </c>
      <c r="B2396" s="3">
        <v>7301</v>
      </c>
      <c r="C2396" s="230" t="s">
        <v>3273</v>
      </c>
      <c r="D2396" s="3" t="s">
        <v>2637</v>
      </c>
      <c r="E2396" s="463" t="s">
        <v>3271</v>
      </c>
      <c r="F2396" s="595">
        <v>75000</v>
      </c>
      <c r="G2396" s="188" t="s">
        <v>105</v>
      </c>
      <c r="H2396" s="286" t="s">
        <v>120</v>
      </c>
      <c r="I2396" s="3">
        <v>192</v>
      </c>
    </row>
    <row r="2397" spans="1:9" ht="44.25" hidden="1" customHeight="1" x14ac:dyDescent="0.2">
      <c r="A2397" s="3">
        <v>2400</v>
      </c>
      <c r="B2397" s="3">
        <v>7301</v>
      </c>
      <c r="C2397" s="230" t="s">
        <v>3277</v>
      </c>
      <c r="D2397" s="3" t="s">
        <v>2298</v>
      </c>
      <c r="E2397" s="463" t="s">
        <v>3278</v>
      </c>
      <c r="F2397" s="595">
        <v>5000</v>
      </c>
      <c r="G2397" s="188" t="s">
        <v>47</v>
      </c>
      <c r="H2397" s="286" t="s">
        <v>120</v>
      </c>
      <c r="I2397" s="3">
        <v>350</v>
      </c>
    </row>
    <row r="2398" spans="1:9" ht="44.25" hidden="1" customHeight="1" x14ac:dyDescent="0.2">
      <c r="A2398" s="3">
        <v>2401</v>
      </c>
      <c r="B2398" s="3">
        <v>7301</v>
      </c>
      <c r="C2398" s="230" t="s">
        <v>3280</v>
      </c>
      <c r="D2398" s="3" t="s">
        <v>2298</v>
      </c>
      <c r="E2398" s="463" t="s">
        <v>3281</v>
      </c>
      <c r="F2398" s="595">
        <v>5000</v>
      </c>
      <c r="G2398" s="188" t="s">
        <v>47</v>
      </c>
      <c r="H2398" s="286" t="s">
        <v>120</v>
      </c>
      <c r="I2398" s="3">
        <v>350</v>
      </c>
    </row>
    <row r="2399" spans="1:9" ht="44.25" hidden="1" customHeight="1" x14ac:dyDescent="0.2">
      <c r="A2399" s="3">
        <v>2402</v>
      </c>
      <c r="B2399" s="3">
        <v>7301</v>
      </c>
      <c r="C2399" s="230" t="s">
        <v>272</v>
      </c>
      <c r="D2399" s="3" t="s">
        <v>2298</v>
      </c>
      <c r="E2399" s="463" t="s">
        <v>3282</v>
      </c>
      <c r="F2399" s="595">
        <v>14000</v>
      </c>
      <c r="G2399" s="188" t="s">
        <v>47</v>
      </c>
      <c r="H2399" s="286" t="s">
        <v>120</v>
      </c>
      <c r="I2399" s="3">
        <v>350</v>
      </c>
    </row>
    <row r="2400" spans="1:9" ht="44.25" hidden="1" customHeight="1" x14ac:dyDescent="0.2">
      <c r="A2400" s="3">
        <v>2403</v>
      </c>
      <c r="B2400" s="3">
        <v>7301</v>
      </c>
      <c r="C2400" s="230" t="s">
        <v>3283</v>
      </c>
      <c r="D2400" s="3" t="s">
        <v>2298</v>
      </c>
      <c r="E2400" s="463" t="s">
        <v>3284</v>
      </c>
      <c r="F2400" s="595">
        <v>20000</v>
      </c>
      <c r="G2400" s="188" t="s">
        <v>47</v>
      </c>
      <c r="H2400" s="286" t="s">
        <v>120</v>
      </c>
      <c r="I2400" s="3">
        <v>350</v>
      </c>
    </row>
    <row r="2401" spans="1:9" ht="44.25" hidden="1" customHeight="1" x14ac:dyDescent="0.2">
      <c r="A2401" s="3">
        <v>2404</v>
      </c>
      <c r="B2401" s="3">
        <v>7301</v>
      </c>
      <c r="C2401" s="462" t="s">
        <v>3285</v>
      </c>
      <c r="D2401" s="3" t="s">
        <v>2298</v>
      </c>
      <c r="E2401" s="463" t="s">
        <v>3286</v>
      </c>
      <c r="F2401" s="595">
        <v>80000</v>
      </c>
      <c r="G2401" s="188" t="s">
        <v>47</v>
      </c>
      <c r="H2401" s="286" t="s">
        <v>120</v>
      </c>
      <c r="I2401" s="3">
        <v>351</v>
      </c>
    </row>
    <row r="2402" spans="1:9" ht="44.25" hidden="1" customHeight="1" x14ac:dyDescent="0.2">
      <c r="A2402" s="3">
        <v>2405</v>
      </c>
      <c r="B2402" s="260">
        <v>6030</v>
      </c>
      <c r="C2402" s="230" t="s">
        <v>3288</v>
      </c>
      <c r="D2402" s="260" t="s">
        <v>2298</v>
      </c>
      <c r="E2402" s="730" t="s">
        <v>3289</v>
      </c>
      <c r="F2402" s="731">
        <v>600000</v>
      </c>
      <c r="G2402" s="188" t="s">
        <v>3290</v>
      </c>
      <c r="H2402" s="286" t="s">
        <v>120</v>
      </c>
      <c r="I2402" s="260">
        <v>247</v>
      </c>
    </row>
    <row r="2403" spans="1:9" ht="44.25" hidden="1" customHeight="1" x14ac:dyDescent="0.2">
      <c r="A2403" s="3">
        <v>2406</v>
      </c>
      <c r="B2403" s="211">
        <v>6030</v>
      </c>
      <c r="C2403" s="211" t="s">
        <v>3300</v>
      </c>
      <c r="D2403" s="211" t="s">
        <v>2298</v>
      </c>
      <c r="E2403" s="211">
        <v>24121802</v>
      </c>
      <c r="F2403" s="703">
        <v>128914.67</v>
      </c>
      <c r="G2403" s="188" t="s">
        <v>2649</v>
      </c>
      <c r="H2403" s="286" t="s">
        <v>120</v>
      </c>
      <c r="I2403" s="211">
        <v>277</v>
      </c>
    </row>
    <row r="2404" spans="1:9" ht="44.25" hidden="1" customHeight="1" x14ac:dyDescent="0.2">
      <c r="A2404" s="3">
        <v>2407</v>
      </c>
      <c r="B2404" s="211">
        <v>6030</v>
      </c>
      <c r="C2404" s="211" t="s">
        <v>3301</v>
      </c>
      <c r="D2404" s="211" t="s">
        <v>2298</v>
      </c>
      <c r="E2404" s="211">
        <v>31211505</v>
      </c>
      <c r="F2404" s="703">
        <v>104600</v>
      </c>
      <c r="G2404" s="188" t="s">
        <v>2668</v>
      </c>
      <c r="H2404" s="286" t="s">
        <v>120</v>
      </c>
      <c r="I2404" s="211">
        <v>277</v>
      </c>
    </row>
    <row r="2405" spans="1:9" ht="44.25" hidden="1" customHeight="1" x14ac:dyDescent="0.2">
      <c r="A2405" s="3">
        <v>2408</v>
      </c>
      <c r="B2405" s="211">
        <v>6030</v>
      </c>
      <c r="C2405" s="211" t="s">
        <v>3303</v>
      </c>
      <c r="D2405" s="211" t="s">
        <v>2298</v>
      </c>
      <c r="E2405" s="211">
        <v>31211505</v>
      </c>
      <c r="F2405" s="703">
        <v>54600.887065199662</v>
      </c>
      <c r="G2405" s="188" t="s">
        <v>2668</v>
      </c>
      <c r="H2405" s="286" t="s">
        <v>120</v>
      </c>
      <c r="I2405" s="211">
        <v>277</v>
      </c>
    </row>
    <row r="2406" spans="1:9" ht="44.25" hidden="1" customHeight="1" x14ac:dyDescent="0.2">
      <c r="A2406" s="3">
        <v>2409</v>
      </c>
      <c r="B2406" s="211">
        <v>6030</v>
      </c>
      <c r="C2406" s="211" t="s">
        <v>3304</v>
      </c>
      <c r="D2406" s="211" t="s">
        <v>2298</v>
      </c>
      <c r="E2406" s="211" t="s">
        <v>3305</v>
      </c>
      <c r="F2406" s="703">
        <v>51567.504450466346</v>
      </c>
      <c r="G2406" s="188" t="s">
        <v>2359</v>
      </c>
      <c r="H2406" s="286" t="s">
        <v>120</v>
      </c>
      <c r="I2406" s="211">
        <v>277</v>
      </c>
    </row>
    <row r="2407" spans="1:9" ht="44.25" hidden="1" customHeight="1" x14ac:dyDescent="0.2">
      <c r="A2407" s="3">
        <v>2410</v>
      </c>
      <c r="B2407" s="211">
        <v>6030</v>
      </c>
      <c r="C2407" s="211" t="s">
        <v>3307</v>
      </c>
      <c r="D2407" s="211" t="s">
        <v>2298</v>
      </c>
      <c r="E2407" s="211">
        <v>312118</v>
      </c>
      <c r="F2407" s="703">
        <v>40950.665298899752</v>
      </c>
      <c r="G2407" s="188" t="s">
        <v>2668</v>
      </c>
      <c r="H2407" s="286" t="s">
        <v>120</v>
      </c>
      <c r="I2407" s="211">
        <v>277</v>
      </c>
    </row>
    <row r="2408" spans="1:9" ht="44.25" hidden="1" customHeight="1" x14ac:dyDescent="0.2">
      <c r="A2408" s="3">
        <v>2411</v>
      </c>
      <c r="B2408" s="211">
        <v>6030</v>
      </c>
      <c r="C2408" s="211" t="s">
        <v>3308</v>
      </c>
      <c r="D2408" s="211" t="s">
        <v>2298</v>
      </c>
      <c r="E2408" s="211">
        <v>15101502</v>
      </c>
      <c r="F2408" s="703">
        <v>7702.8201427230424</v>
      </c>
      <c r="G2408" s="188" t="s">
        <v>2649</v>
      </c>
      <c r="H2408" s="286" t="s">
        <v>120</v>
      </c>
      <c r="I2408" s="211">
        <v>277</v>
      </c>
    </row>
    <row r="2409" spans="1:9" ht="44.25" hidden="1" customHeight="1" x14ac:dyDescent="0.2">
      <c r="A2409" s="3">
        <v>2412</v>
      </c>
      <c r="B2409" s="260">
        <v>6030</v>
      </c>
      <c r="C2409" s="230" t="s">
        <v>3309</v>
      </c>
      <c r="D2409" s="260" t="s">
        <v>2298</v>
      </c>
      <c r="E2409" s="260" t="s">
        <v>3310</v>
      </c>
      <c r="F2409" s="731">
        <v>2609478.1043791245</v>
      </c>
      <c r="G2409" s="188" t="s">
        <v>3311</v>
      </c>
      <c r="H2409" s="732" t="s">
        <v>152</v>
      </c>
      <c r="I2409" s="260">
        <v>278</v>
      </c>
    </row>
    <row r="2410" spans="1:9" ht="44.25" hidden="1" customHeight="1" x14ac:dyDescent="0.2">
      <c r="A2410" s="3">
        <v>2413</v>
      </c>
      <c r="B2410" s="260">
        <v>6030</v>
      </c>
      <c r="C2410" s="230" t="s">
        <v>2010</v>
      </c>
      <c r="D2410" s="260" t="s">
        <v>2298</v>
      </c>
      <c r="E2410" s="260">
        <v>12164903</v>
      </c>
      <c r="F2410" s="731">
        <v>112837.4325134973</v>
      </c>
      <c r="G2410" s="188" t="s">
        <v>76</v>
      </c>
      <c r="H2410" s="286" t="s">
        <v>120</v>
      </c>
      <c r="I2410" s="260">
        <v>278</v>
      </c>
    </row>
    <row r="2411" spans="1:9" ht="44.25" hidden="1" customHeight="1" x14ac:dyDescent="0.2">
      <c r="A2411" s="3">
        <v>2414</v>
      </c>
      <c r="B2411" s="260">
        <v>6030</v>
      </c>
      <c r="C2411" s="230" t="s">
        <v>3313</v>
      </c>
      <c r="D2411" s="260" t="s">
        <v>2298</v>
      </c>
      <c r="E2411" s="260">
        <v>12164903</v>
      </c>
      <c r="F2411" s="731">
        <v>60000</v>
      </c>
      <c r="G2411" s="188" t="s">
        <v>76</v>
      </c>
      <c r="H2411" s="286" t="s">
        <v>120</v>
      </c>
      <c r="I2411" s="260">
        <v>278</v>
      </c>
    </row>
    <row r="2412" spans="1:9" ht="44.25" hidden="1" customHeight="1" x14ac:dyDescent="0.2">
      <c r="A2412" s="3">
        <v>2415</v>
      </c>
      <c r="B2412" s="260">
        <v>6030</v>
      </c>
      <c r="C2412" s="230" t="s">
        <v>3314</v>
      </c>
      <c r="D2412" s="260" t="s">
        <v>2298</v>
      </c>
      <c r="E2412" s="260" t="s">
        <v>3315</v>
      </c>
      <c r="F2412" s="731">
        <v>89982.003599280142</v>
      </c>
      <c r="G2412" s="188" t="s">
        <v>2359</v>
      </c>
      <c r="H2412" s="732" t="s">
        <v>1798</v>
      </c>
      <c r="I2412" s="260">
        <v>278</v>
      </c>
    </row>
    <row r="2413" spans="1:9" ht="44.25" hidden="1" customHeight="1" x14ac:dyDescent="0.2">
      <c r="A2413" s="3">
        <v>2416</v>
      </c>
      <c r="B2413" s="260">
        <v>6030</v>
      </c>
      <c r="C2413" s="230" t="s">
        <v>3317</v>
      </c>
      <c r="D2413" s="260" t="s">
        <v>2298</v>
      </c>
      <c r="E2413" s="260">
        <v>60121508</v>
      </c>
      <c r="F2413" s="731">
        <v>44271.145770845833</v>
      </c>
      <c r="G2413" s="188" t="s">
        <v>2359</v>
      </c>
      <c r="H2413" s="732" t="s">
        <v>111</v>
      </c>
      <c r="I2413" s="260">
        <v>278</v>
      </c>
    </row>
    <row r="2414" spans="1:9" ht="44.25" hidden="1" customHeight="1" x14ac:dyDescent="0.2">
      <c r="A2414" s="3">
        <v>2417</v>
      </c>
      <c r="B2414" s="260">
        <v>6030</v>
      </c>
      <c r="C2414" s="230" t="s">
        <v>3318</v>
      </c>
      <c r="D2414" s="260" t="s">
        <v>2298</v>
      </c>
      <c r="E2414" s="260">
        <v>31201610</v>
      </c>
      <c r="F2414" s="731">
        <v>13497.300539892021</v>
      </c>
      <c r="G2414" s="188" t="s">
        <v>2359</v>
      </c>
      <c r="H2414" s="732" t="s">
        <v>111</v>
      </c>
      <c r="I2414" s="260">
        <v>278</v>
      </c>
    </row>
    <row r="2415" spans="1:9" ht="44.25" hidden="1" customHeight="1" x14ac:dyDescent="0.2">
      <c r="A2415" s="3">
        <v>2418</v>
      </c>
      <c r="B2415" s="260">
        <v>6030</v>
      </c>
      <c r="C2415" s="230" t="s">
        <v>3319</v>
      </c>
      <c r="D2415" s="260" t="s">
        <v>2298</v>
      </c>
      <c r="E2415" s="260">
        <v>31201610</v>
      </c>
      <c r="F2415" s="731">
        <v>13497.300539892021</v>
      </c>
      <c r="G2415" s="188" t="s">
        <v>2359</v>
      </c>
      <c r="H2415" s="732" t="s">
        <v>1798</v>
      </c>
      <c r="I2415" s="260">
        <v>278</v>
      </c>
    </row>
    <row r="2416" spans="1:9" ht="44.25" hidden="1" customHeight="1" x14ac:dyDescent="0.2">
      <c r="A2416" s="3">
        <v>2419</v>
      </c>
      <c r="B2416" s="260">
        <v>6030</v>
      </c>
      <c r="C2416" s="230" t="s">
        <v>3320</v>
      </c>
      <c r="D2416" s="260" t="s">
        <v>2298</v>
      </c>
      <c r="E2416" s="260">
        <v>31201701</v>
      </c>
      <c r="F2416" s="731">
        <v>3599.2801439712052</v>
      </c>
      <c r="G2416" s="188" t="s">
        <v>2359</v>
      </c>
      <c r="H2416" s="732" t="s">
        <v>1798</v>
      </c>
      <c r="I2416" s="260">
        <v>278</v>
      </c>
    </row>
    <row r="2417" spans="1:9" ht="44.25" hidden="1" customHeight="1" x14ac:dyDescent="0.2">
      <c r="A2417" s="3">
        <v>2420</v>
      </c>
      <c r="B2417" s="260">
        <v>6030</v>
      </c>
      <c r="C2417" s="230" t="s">
        <v>3321</v>
      </c>
      <c r="D2417" s="260" t="s">
        <v>2298</v>
      </c>
      <c r="E2417" s="260">
        <v>14111510</v>
      </c>
      <c r="F2417" s="731">
        <v>39700</v>
      </c>
      <c r="G2417" s="188" t="s">
        <v>2649</v>
      </c>
      <c r="H2417" s="732" t="s">
        <v>144</v>
      </c>
      <c r="I2417" s="260">
        <v>289</v>
      </c>
    </row>
    <row r="2418" spans="1:9" ht="44.25" hidden="1" customHeight="1" x14ac:dyDescent="0.2">
      <c r="A2418" s="3">
        <v>2421</v>
      </c>
      <c r="B2418" s="260">
        <v>6030</v>
      </c>
      <c r="C2418" s="230" t="s">
        <v>3322</v>
      </c>
      <c r="D2418" s="260" t="s">
        <v>2298</v>
      </c>
      <c r="E2418" s="260">
        <v>14111537</v>
      </c>
      <c r="F2418" s="731">
        <v>20000</v>
      </c>
      <c r="G2418" s="188" t="s">
        <v>3323</v>
      </c>
      <c r="H2418" s="732" t="s">
        <v>111</v>
      </c>
      <c r="I2418" s="260">
        <v>289</v>
      </c>
    </row>
    <row r="2419" spans="1:9" ht="44.25" hidden="1" customHeight="1" x14ac:dyDescent="0.2">
      <c r="A2419" s="3">
        <v>2422</v>
      </c>
      <c r="B2419" s="260">
        <v>6030</v>
      </c>
      <c r="C2419" s="230" t="s">
        <v>3324</v>
      </c>
      <c r="D2419" s="260" t="s">
        <v>2298</v>
      </c>
      <c r="E2419" s="260" t="s">
        <v>3325</v>
      </c>
      <c r="F2419" s="731">
        <v>3800</v>
      </c>
      <c r="G2419" s="188" t="s">
        <v>3326</v>
      </c>
      <c r="H2419" s="732" t="s">
        <v>111</v>
      </c>
      <c r="I2419" s="260">
        <v>289</v>
      </c>
    </row>
    <row r="2420" spans="1:9" ht="44.25" hidden="1" customHeight="1" x14ac:dyDescent="0.2">
      <c r="A2420" s="3">
        <v>2423</v>
      </c>
      <c r="B2420" s="260">
        <v>6030</v>
      </c>
      <c r="C2420" s="230" t="s">
        <v>3327</v>
      </c>
      <c r="D2420" s="260" t="s">
        <v>2298</v>
      </c>
      <c r="E2420" s="260" t="s">
        <v>3328</v>
      </c>
      <c r="F2420" s="731">
        <v>1500</v>
      </c>
      <c r="G2420" s="188" t="s">
        <v>3326</v>
      </c>
      <c r="H2420" s="732" t="s">
        <v>111</v>
      </c>
      <c r="I2420" s="260">
        <v>289</v>
      </c>
    </row>
    <row r="2421" spans="1:9" ht="44.25" hidden="1" customHeight="1" x14ac:dyDescent="0.2">
      <c r="A2421" s="3">
        <v>2424</v>
      </c>
      <c r="B2421" s="260">
        <v>6030</v>
      </c>
      <c r="C2421" s="230" t="s">
        <v>3329</v>
      </c>
      <c r="D2421" s="260" t="s">
        <v>2298</v>
      </c>
      <c r="E2421" s="260">
        <v>82121505</v>
      </c>
      <c r="F2421" s="731">
        <v>0</v>
      </c>
      <c r="G2421" s="188" t="s">
        <v>3326</v>
      </c>
      <c r="H2421" s="732" t="s">
        <v>120</v>
      </c>
      <c r="I2421" s="260">
        <v>294</v>
      </c>
    </row>
    <row r="2422" spans="1:9" ht="44.25" hidden="1" customHeight="1" x14ac:dyDescent="0.2">
      <c r="A2422" s="3">
        <v>2425</v>
      </c>
      <c r="B2422" s="260">
        <v>6030</v>
      </c>
      <c r="C2422" s="230" t="s">
        <v>3331</v>
      </c>
      <c r="D2422" s="260" t="s">
        <v>2298</v>
      </c>
      <c r="E2422" s="260">
        <v>39121031</v>
      </c>
      <c r="F2422" s="731">
        <v>61910.299732303502</v>
      </c>
      <c r="G2422" s="188" t="s">
        <v>136</v>
      </c>
      <c r="H2422" s="732" t="s">
        <v>120</v>
      </c>
      <c r="I2422" s="260">
        <v>304</v>
      </c>
    </row>
    <row r="2423" spans="1:9" ht="44.25" hidden="1" customHeight="1" x14ac:dyDescent="0.2">
      <c r="A2423" s="3">
        <v>2426</v>
      </c>
      <c r="B2423" s="260">
        <v>6030</v>
      </c>
      <c r="C2423" s="230" t="s">
        <v>3331</v>
      </c>
      <c r="D2423" s="260" t="s">
        <v>2298</v>
      </c>
      <c r="E2423" s="260">
        <v>39121031</v>
      </c>
      <c r="F2423" s="731">
        <v>61910.299732303502</v>
      </c>
      <c r="G2423" s="188" t="s">
        <v>136</v>
      </c>
      <c r="H2423" s="732" t="s">
        <v>120</v>
      </c>
      <c r="I2423" s="260">
        <v>304</v>
      </c>
    </row>
    <row r="2424" spans="1:9" ht="44.25" hidden="1" customHeight="1" x14ac:dyDescent="0.2">
      <c r="A2424" s="3">
        <v>2427</v>
      </c>
      <c r="B2424" s="260">
        <v>6030</v>
      </c>
      <c r="C2424" s="230" t="s">
        <v>3332</v>
      </c>
      <c r="D2424" s="260" t="s">
        <v>2298</v>
      </c>
      <c r="E2424" s="260">
        <v>39121405</v>
      </c>
      <c r="F2424" s="731">
        <v>41141.879141615835</v>
      </c>
      <c r="G2424" s="188" t="s">
        <v>3333</v>
      </c>
      <c r="H2424" s="732" t="s">
        <v>1798</v>
      </c>
      <c r="I2424" s="260">
        <v>304</v>
      </c>
    </row>
    <row r="2425" spans="1:9" ht="44.25" hidden="1" customHeight="1" x14ac:dyDescent="0.2">
      <c r="A2425" s="3">
        <v>2428</v>
      </c>
      <c r="B2425" s="260">
        <v>6030</v>
      </c>
      <c r="C2425" s="230" t="s">
        <v>3334</v>
      </c>
      <c r="D2425" s="260" t="s">
        <v>2298</v>
      </c>
      <c r="E2425" s="260">
        <v>39121405</v>
      </c>
      <c r="F2425" s="731">
        <v>41141.879141615835</v>
      </c>
      <c r="G2425" s="188" t="s">
        <v>2348</v>
      </c>
      <c r="H2425" s="732" t="s">
        <v>1798</v>
      </c>
      <c r="I2425" s="260">
        <v>304</v>
      </c>
    </row>
    <row r="2426" spans="1:9" ht="44.25" hidden="1" customHeight="1" x14ac:dyDescent="0.2">
      <c r="A2426" s="3">
        <v>2429</v>
      </c>
      <c r="B2426" s="260">
        <v>6030</v>
      </c>
      <c r="C2426" s="230" t="s">
        <v>3335</v>
      </c>
      <c r="D2426" s="260" t="s">
        <v>2298</v>
      </c>
      <c r="E2426" s="260">
        <v>39121405</v>
      </c>
      <c r="F2426" s="731">
        <v>41141.879141615835</v>
      </c>
      <c r="G2426" s="188" t="s">
        <v>2348</v>
      </c>
      <c r="H2426" s="732" t="s">
        <v>1798</v>
      </c>
      <c r="I2426" s="260">
        <v>304</v>
      </c>
    </row>
    <row r="2427" spans="1:9" ht="44.25" hidden="1" customHeight="1" x14ac:dyDescent="0.2">
      <c r="A2427" s="3">
        <v>2430</v>
      </c>
      <c r="B2427" s="260">
        <v>6030</v>
      </c>
      <c r="C2427" s="230" t="s">
        <v>3336</v>
      </c>
      <c r="D2427" s="260" t="s">
        <v>2298</v>
      </c>
      <c r="E2427" s="260">
        <v>39121607</v>
      </c>
      <c r="F2427" s="731">
        <v>17279.58923947865</v>
      </c>
      <c r="G2427" s="188" t="s">
        <v>2348</v>
      </c>
      <c r="H2427" s="732" t="s">
        <v>1798</v>
      </c>
      <c r="I2427" s="260">
        <v>304</v>
      </c>
    </row>
    <row r="2428" spans="1:9" ht="44.25" hidden="1" customHeight="1" x14ac:dyDescent="0.2">
      <c r="A2428" s="3">
        <v>2431</v>
      </c>
      <c r="B2428" s="260">
        <v>6030</v>
      </c>
      <c r="C2428" s="230" t="s">
        <v>3337</v>
      </c>
      <c r="D2428" s="260" t="s">
        <v>2298</v>
      </c>
      <c r="E2428" s="260">
        <v>39121439</v>
      </c>
      <c r="F2428" s="731">
        <v>16337.440207135647</v>
      </c>
      <c r="G2428" s="188" t="s">
        <v>136</v>
      </c>
      <c r="H2428" s="732" t="s">
        <v>1798</v>
      </c>
      <c r="I2428" s="260">
        <v>304</v>
      </c>
    </row>
    <row r="2429" spans="1:9" ht="44.25" hidden="1" customHeight="1" x14ac:dyDescent="0.2">
      <c r="A2429" s="3">
        <v>2432</v>
      </c>
      <c r="B2429" s="260">
        <v>6030</v>
      </c>
      <c r="C2429" s="230" t="s">
        <v>3338</v>
      </c>
      <c r="D2429" s="260" t="s">
        <v>2298</v>
      </c>
      <c r="E2429" s="260">
        <v>39121402</v>
      </c>
      <c r="F2429" s="731">
        <v>8254.7066309738002</v>
      </c>
      <c r="G2429" s="188" t="s">
        <v>2178</v>
      </c>
      <c r="H2429" s="732" t="s">
        <v>1798</v>
      </c>
      <c r="I2429" s="260">
        <v>304</v>
      </c>
    </row>
    <row r="2430" spans="1:9" ht="44.25" hidden="1" customHeight="1" x14ac:dyDescent="0.2">
      <c r="A2430" s="3">
        <v>2433</v>
      </c>
      <c r="B2430" s="260">
        <v>6030</v>
      </c>
      <c r="C2430" s="230" t="s">
        <v>3339</v>
      </c>
      <c r="D2430" s="260" t="s">
        <v>2298</v>
      </c>
      <c r="E2430" s="260">
        <v>39121607</v>
      </c>
      <c r="F2430" s="731">
        <v>6582.7006626585335</v>
      </c>
      <c r="G2430" s="188" t="s">
        <v>2348</v>
      </c>
      <c r="H2430" s="286" t="s">
        <v>1798</v>
      </c>
      <c r="I2430" s="260">
        <v>304</v>
      </c>
    </row>
    <row r="2431" spans="1:9" ht="44.25" hidden="1" customHeight="1" x14ac:dyDescent="0.2">
      <c r="A2431" s="3">
        <v>2434</v>
      </c>
      <c r="B2431" s="260">
        <v>6030</v>
      </c>
      <c r="C2431" s="230" t="s">
        <v>3340</v>
      </c>
      <c r="D2431" s="260" t="s">
        <v>2298</v>
      </c>
      <c r="E2431" s="260">
        <v>39121402</v>
      </c>
      <c r="F2431" s="731">
        <v>4299.3263702988543</v>
      </c>
      <c r="G2431" s="188" t="s">
        <v>136</v>
      </c>
      <c r="H2431" s="286" t="s">
        <v>120</v>
      </c>
      <c r="I2431" s="260">
        <v>304</v>
      </c>
    </row>
    <row r="2432" spans="1:9" ht="44.25" hidden="1" customHeight="1" x14ac:dyDescent="0.2">
      <c r="A2432" s="3">
        <v>2435</v>
      </c>
      <c r="B2432" s="260">
        <v>6030</v>
      </c>
      <c r="C2432" s="230" t="s">
        <v>3341</v>
      </c>
      <c r="D2432" s="260" t="s">
        <v>2298</v>
      </c>
      <c r="E2432" s="260">
        <v>27112826</v>
      </c>
      <c r="F2432" s="731">
        <v>118964.70472277238</v>
      </c>
      <c r="G2432" s="188" t="s">
        <v>2649</v>
      </c>
      <c r="H2432" s="286" t="s">
        <v>120</v>
      </c>
      <c r="I2432" s="260">
        <v>314</v>
      </c>
    </row>
    <row r="2433" spans="1:9" ht="44.25" hidden="1" customHeight="1" x14ac:dyDescent="0.2">
      <c r="A2433" s="3">
        <v>2436</v>
      </c>
      <c r="B2433" s="260">
        <v>6030</v>
      </c>
      <c r="C2433" s="230" t="s">
        <v>3342</v>
      </c>
      <c r="D2433" s="260" t="s">
        <v>2298</v>
      </c>
      <c r="E2433" s="260">
        <v>27112826</v>
      </c>
      <c r="F2433" s="731">
        <v>112610.90799326065</v>
      </c>
      <c r="G2433" s="188" t="s">
        <v>2649</v>
      </c>
      <c r="H2433" s="286" t="s">
        <v>120</v>
      </c>
      <c r="I2433" s="260">
        <v>314</v>
      </c>
    </row>
    <row r="2434" spans="1:9" ht="44.25" hidden="1" customHeight="1" x14ac:dyDescent="0.2">
      <c r="A2434" s="3">
        <v>2437</v>
      </c>
      <c r="B2434" s="260">
        <v>6030</v>
      </c>
      <c r="C2434" s="230" t="s">
        <v>3343</v>
      </c>
      <c r="D2434" s="260" t="s">
        <v>2298</v>
      </c>
      <c r="E2434" s="260">
        <v>31162002</v>
      </c>
      <c r="F2434" s="731">
        <v>39654.901574257456</v>
      </c>
      <c r="G2434" s="188" t="s">
        <v>2649</v>
      </c>
      <c r="H2434" s="286" t="s">
        <v>120</v>
      </c>
      <c r="I2434" s="260">
        <v>314</v>
      </c>
    </row>
    <row r="2435" spans="1:9" ht="44.25" hidden="1" customHeight="1" x14ac:dyDescent="0.2">
      <c r="A2435" s="3">
        <v>2438</v>
      </c>
      <c r="B2435" s="260">
        <v>6030</v>
      </c>
      <c r="C2435" s="230" t="s">
        <v>3344</v>
      </c>
      <c r="D2435" s="260" t="s">
        <v>2298</v>
      </c>
      <c r="E2435" s="260">
        <v>31161620</v>
      </c>
      <c r="F2435" s="731">
        <v>26947.308115234046</v>
      </c>
      <c r="G2435" s="188" t="s">
        <v>2649</v>
      </c>
      <c r="H2435" s="286" t="s">
        <v>120</v>
      </c>
      <c r="I2435" s="260">
        <v>314</v>
      </c>
    </row>
    <row r="2436" spans="1:9" ht="44.25" hidden="1" customHeight="1" x14ac:dyDescent="0.2">
      <c r="A2436" s="3">
        <v>2439</v>
      </c>
      <c r="B2436" s="260">
        <v>6030</v>
      </c>
      <c r="C2436" s="230" t="s">
        <v>3345</v>
      </c>
      <c r="D2436" s="260" t="s">
        <v>2298</v>
      </c>
      <c r="E2436" s="260">
        <v>27112845</v>
      </c>
      <c r="F2436" s="731">
        <v>21560.951269169997</v>
      </c>
      <c r="G2436" s="188" t="s">
        <v>2342</v>
      </c>
      <c r="H2436" s="286" t="s">
        <v>1798</v>
      </c>
      <c r="I2436" s="260">
        <v>314</v>
      </c>
    </row>
    <row r="2437" spans="1:9" ht="44.25" hidden="1" customHeight="1" x14ac:dyDescent="0.2">
      <c r="A2437" s="3">
        <v>2440</v>
      </c>
      <c r="B2437" s="260">
        <v>6030</v>
      </c>
      <c r="C2437" s="230" t="s">
        <v>3346</v>
      </c>
      <c r="D2437" s="260" t="s">
        <v>2298</v>
      </c>
      <c r="E2437" s="260">
        <v>31161507</v>
      </c>
      <c r="F2437" s="731">
        <v>11896.470472277237</v>
      </c>
      <c r="G2437" s="188" t="s">
        <v>2863</v>
      </c>
      <c r="H2437" s="286" t="s">
        <v>120</v>
      </c>
      <c r="I2437" s="260">
        <v>314</v>
      </c>
    </row>
    <row r="2438" spans="1:9" ht="44.25" hidden="1" customHeight="1" x14ac:dyDescent="0.2">
      <c r="A2438" s="3">
        <v>2441</v>
      </c>
      <c r="B2438" s="260">
        <v>6030</v>
      </c>
      <c r="C2438" s="230" t="s">
        <v>3347</v>
      </c>
      <c r="D2438" s="260" t="s">
        <v>2298</v>
      </c>
      <c r="E2438" s="260">
        <v>31161507</v>
      </c>
      <c r="F2438" s="731">
        <v>11896.470472277237</v>
      </c>
      <c r="G2438" s="188" t="s">
        <v>2863</v>
      </c>
      <c r="H2438" s="286" t="s">
        <v>120</v>
      </c>
      <c r="I2438" s="260">
        <v>314</v>
      </c>
    </row>
    <row r="2439" spans="1:9" ht="44.25" hidden="1" customHeight="1" x14ac:dyDescent="0.2">
      <c r="A2439" s="3">
        <v>2442</v>
      </c>
      <c r="B2439" s="260">
        <v>6030</v>
      </c>
      <c r="C2439" s="230" t="s">
        <v>3348</v>
      </c>
      <c r="D2439" s="260" t="s">
        <v>2298</v>
      </c>
      <c r="E2439" s="260">
        <v>27112845</v>
      </c>
      <c r="F2439" s="731">
        <v>6468.2853807509991</v>
      </c>
      <c r="G2439" s="188" t="s">
        <v>2342</v>
      </c>
      <c r="H2439" s="286" t="s">
        <v>1798</v>
      </c>
      <c r="I2439" s="260">
        <v>314</v>
      </c>
    </row>
    <row r="2440" spans="1:9" ht="44.25" hidden="1" customHeight="1" x14ac:dyDescent="0.2">
      <c r="A2440" s="3">
        <v>2443</v>
      </c>
      <c r="B2440" s="260">
        <v>6030</v>
      </c>
      <c r="C2440" s="230" t="s">
        <v>3349</v>
      </c>
      <c r="D2440" s="260" t="s">
        <v>2298</v>
      </c>
      <c r="E2440" s="260">
        <v>27112838</v>
      </c>
      <c r="F2440" s="731">
        <v>132141.9900457249</v>
      </c>
      <c r="G2440" s="188" t="s">
        <v>2178</v>
      </c>
      <c r="H2440" s="286" t="s">
        <v>120</v>
      </c>
      <c r="I2440" s="260">
        <v>324</v>
      </c>
    </row>
    <row r="2441" spans="1:9" ht="44.25" hidden="1" customHeight="1" x14ac:dyDescent="0.2">
      <c r="A2441" s="3">
        <v>2444</v>
      </c>
      <c r="B2441" s="260">
        <v>6030</v>
      </c>
      <c r="C2441" s="230" t="s">
        <v>3350</v>
      </c>
      <c r="D2441" s="260" t="s">
        <v>2298</v>
      </c>
      <c r="E2441" s="260">
        <v>27112838</v>
      </c>
      <c r="F2441" s="731">
        <v>170475.72802438599</v>
      </c>
      <c r="G2441" s="188" t="s">
        <v>2178</v>
      </c>
      <c r="H2441" s="286" t="s">
        <v>120</v>
      </c>
      <c r="I2441" s="260">
        <v>324</v>
      </c>
    </row>
    <row r="2442" spans="1:9" ht="44.25" hidden="1" customHeight="1" x14ac:dyDescent="0.2">
      <c r="A2442" s="3">
        <v>2445</v>
      </c>
      <c r="B2442" s="260">
        <v>6030</v>
      </c>
      <c r="C2442" s="230" t="s">
        <v>3351</v>
      </c>
      <c r="D2442" s="260" t="s">
        <v>2298</v>
      </c>
      <c r="E2442" s="260">
        <v>31121705</v>
      </c>
      <c r="F2442" s="731">
        <v>56632.281448167822</v>
      </c>
      <c r="G2442" s="188" t="s">
        <v>2178</v>
      </c>
      <c r="H2442" s="286" t="s">
        <v>120</v>
      </c>
      <c r="I2442" s="260">
        <v>324</v>
      </c>
    </row>
    <row r="2443" spans="1:9" ht="44.25" hidden="1" customHeight="1" x14ac:dyDescent="0.2">
      <c r="A2443" s="3">
        <v>2446</v>
      </c>
      <c r="B2443" s="260">
        <v>6030</v>
      </c>
      <c r="C2443" s="230" t="s">
        <v>3352</v>
      </c>
      <c r="D2443" s="260" t="s">
        <v>2298</v>
      </c>
      <c r="E2443" s="260">
        <v>27112838</v>
      </c>
      <c r="F2443" s="731">
        <v>49836.407674387687</v>
      </c>
      <c r="G2443" s="188" t="s">
        <v>2178</v>
      </c>
      <c r="H2443" s="286" t="s">
        <v>120</v>
      </c>
      <c r="I2443" s="260">
        <v>324</v>
      </c>
    </row>
    <row r="2444" spans="1:9" ht="44.25" hidden="1" customHeight="1" x14ac:dyDescent="0.2">
      <c r="A2444" s="3">
        <v>2447</v>
      </c>
      <c r="B2444" s="260">
        <v>6030</v>
      </c>
      <c r="C2444" s="230" t="s">
        <v>3353</v>
      </c>
      <c r="D2444" s="260" t="s">
        <v>2298</v>
      </c>
      <c r="E2444" s="260">
        <v>40171517</v>
      </c>
      <c r="F2444" s="731">
        <v>42537.135843290496</v>
      </c>
      <c r="G2444" s="188" t="s">
        <v>2178</v>
      </c>
      <c r="H2444" s="286" t="s">
        <v>120</v>
      </c>
      <c r="I2444" s="260">
        <v>324</v>
      </c>
    </row>
    <row r="2445" spans="1:9" ht="44.25" hidden="1" customHeight="1" x14ac:dyDescent="0.2">
      <c r="A2445" s="3">
        <v>2448</v>
      </c>
      <c r="B2445" s="260">
        <v>6030</v>
      </c>
      <c r="C2445" s="230" t="s">
        <v>3354</v>
      </c>
      <c r="D2445" s="260" t="s">
        <v>2298</v>
      </c>
      <c r="E2445" s="260">
        <v>31191506</v>
      </c>
      <c r="F2445" s="731">
        <v>39265.048470729686</v>
      </c>
      <c r="G2445" s="188" t="s">
        <v>2178</v>
      </c>
      <c r="H2445" s="286" t="s">
        <v>120</v>
      </c>
      <c r="I2445" s="260">
        <v>324</v>
      </c>
    </row>
    <row r="2446" spans="1:9" ht="44.25" hidden="1" customHeight="1" x14ac:dyDescent="0.2">
      <c r="A2446" s="3">
        <v>2449</v>
      </c>
      <c r="B2446" s="260">
        <v>6030</v>
      </c>
      <c r="C2446" s="230" t="s">
        <v>3355</v>
      </c>
      <c r="D2446" s="260" t="s">
        <v>2298</v>
      </c>
      <c r="E2446" s="260">
        <v>27112838</v>
      </c>
      <c r="F2446" s="731">
        <v>130203.883439022</v>
      </c>
      <c r="G2446" s="188" t="s">
        <v>2178</v>
      </c>
      <c r="H2446" s="286" t="s">
        <v>120</v>
      </c>
      <c r="I2446" s="260">
        <v>324</v>
      </c>
    </row>
    <row r="2447" spans="1:9" ht="44.25" hidden="1" customHeight="1" x14ac:dyDescent="0.2">
      <c r="A2447" s="3">
        <v>2450</v>
      </c>
      <c r="B2447" s="260">
        <v>6030</v>
      </c>
      <c r="C2447" s="230" t="s">
        <v>3356</v>
      </c>
      <c r="D2447" s="260" t="s">
        <v>2298</v>
      </c>
      <c r="E2447" s="260">
        <v>31201610</v>
      </c>
      <c r="F2447" s="731">
        <v>20639.320349998939</v>
      </c>
      <c r="G2447" s="188" t="s">
        <v>169</v>
      </c>
      <c r="H2447" s="286" t="s">
        <v>120</v>
      </c>
      <c r="I2447" s="260">
        <v>324</v>
      </c>
    </row>
    <row r="2448" spans="1:9" ht="44.25" hidden="1" customHeight="1" x14ac:dyDescent="0.2">
      <c r="A2448" s="3">
        <v>2451</v>
      </c>
      <c r="B2448" s="260">
        <v>6030</v>
      </c>
      <c r="C2448" s="230" t="s">
        <v>3357</v>
      </c>
      <c r="D2448" s="260" t="s">
        <v>2298</v>
      </c>
      <c r="E2448" s="260">
        <v>31191506</v>
      </c>
      <c r="F2448" s="731">
        <v>17115.533948779608</v>
      </c>
      <c r="G2448" s="188" t="s">
        <v>2178</v>
      </c>
      <c r="H2448" s="286" t="s">
        <v>120</v>
      </c>
      <c r="I2448" s="260">
        <v>324</v>
      </c>
    </row>
    <row r="2449" spans="1:9" ht="44.25" hidden="1" customHeight="1" x14ac:dyDescent="0.2">
      <c r="A2449" s="3">
        <v>2452</v>
      </c>
      <c r="B2449" s="260">
        <v>6030</v>
      </c>
      <c r="C2449" s="230" t="s">
        <v>3358</v>
      </c>
      <c r="D2449" s="260" t="s">
        <v>2298</v>
      </c>
      <c r="E2449" s="260">
        <v>40171517</v>
      </c>
      <c r="F2449" s="731">
        <v>10697.208717987256</v>
      </c>
      <c r="G2449" s="188" t="s">
        <v>2178</v>
      </c>
      <c r="H2449" s="286" t="s">
        <v>120</v>
      </c>
      <c r="I2449" s="260">
        <v>324</v>
      </c>
    </row>
    <row r="2450" spans="1:9" ht="44.25" hidden="1" customHeight="1" x14ac:dyDescent="0.2">
      <c r="A2450" s="3">
        <v>2453</v>
      </c>
      <c r="B2450" s="260">
        <v>6030</v>
      </c>
      <c r="C2450" s="230" t="s">
        <v>1312</v>
      </c>
      <c r="D2450" s="260" t="s">
        <v>2298</v>
      </c>
      <c r="E2450" s="260">
        <v>31191506</v>
      </c>
      <c r="F2450" s="731">
        <v>6040.7766878045677</v>
      </c>
      <c r="G2450" s="188" t="s">
        <v>2178</v>
      </c>
      <c r="H2450" s="286" t="s">
        <v>120</v>
      </c>
      <c r="I2450" s="260">
        <v>324</v>
      </c>
    </row>
    <row r="2451" spans="1:9" ht="44.25" hidden="1" customHeight="1" x14ac:dyDescent="0.2">
      <c r="A2451" s="3">
        <v>2454</v>
      </c>
      <c r="B2451" s="260">
        <v>6030</v>
      </c>
      <c r="C2451" s="230" t="s">
        <v>3359</v>
      </c>
      <c r="D2451" s="260" t="s">
        <v>2298</v>
      </c>
      <c r="E2451" s="260">
        <v>40171517</v>
      </c>
      <c r="F2451" s="731">
        <v>5033.9805731704737</v>
      </c>
      <c r="G2451" s="188" t="s">
        <v>2178</v>
      </c>
      <c r="H2451" s="286" t="s">
        <v>120</v>
      </c>
      <c r="I2451" s="260">
        <v>324</v>
      </c>
    </row>
    <row r="2452" spans="1:9" ht="44.25" hidden="1" customHeight="1" x14ac:dyDescent="0.2">
      <c r="A2452" s="3">
        <v>2455</v>
      </c>
      <c r="B2452" s="260">
        <v>6030</v>
      </c>
      <c r="C2452" s="230" t="s">
        <v>3360</v>
      </c>
      <c r="D2452" s="260" t="s">
        <v>2298</v>
      </c>
      <c r="E2452" s="260">
        <v>39121439</v>
      </c>
      <c r="F2452" s="731">
        <v>3423.1067897559215</v>
      </c>
      <c r="G2452" s="188" t="s">
        <v>2178</v>
      </c>
      <c r="H2452" s="286" t="s">
        <v>120</v>
      </c>
      <c r="I2452" s="260">
        <v>324</v>
      </c>
    </row>
    <row r="2453" spans="1:9" ht="44.25" hidden="1" customHeight="1" x14ac:dyDescent="0.2">
      <c r="A2453" s="3">
        <v>2456</v>
      </c>
      <c r="B2453" s="260">
        <v>6030</v>
      </c>
      <c r="C2453" s="230" t="s">
        <v>3361</v>
      </c>
      <c r="D2453" s="260" t="s">
        <v>2298</v>
      </c>
      <c r="E2453" s="260">
        <v>40171517</v>
      </c>
      <c r="F2453" s="731">
        <v>3397.9368868900697</v>
      </c>
      <c r="G2453" s="188" t="s">
        <v>2178</v>
      </c>
      <c r="H2453" s="286" t="s">
        <v>120</v>
      </c>
      <c r="I2453" s="260">
        <v>324</v>
      </c>
    </row>
    <row r="2454" spans="1:9" ht="44.25" hidden="1" customHeight="1" x14ac:dyDescent="0.2">
      <c r="A2454" s="3">
        <v>2457</v>
      </c>
      <c r="B2454" s="260">
        <v>6030</v>
      </c>
      <c r="C2454" s="230" t="s">
        <v>3362</v>
      </c>
      <c r="D2454" s="260" t="s">
        <v>2298</v>
      </c>
      <c r="E2454" s="260">
        <v>39121439</v>
      </c>
      <c r="F2454" s="731">
        <v>2516.9902865852368</v>
      </c>
      <c r="G2454" s="188" t="s">
        <v>2178</v>
      </c>
      <c r="H2454" s="286" t="s">
        <v>120</v>
      </c>
      <c r="I2454" s="260">
        <v>324</v>
      </c>
    </row>
    <row r="2455" spans="1:9" ht="44.25" hidden="1" customHeight="1" x14ac:dyDescent="0.2">
      <c r="A2455" s="3">
        <v>2458</v>
      </c>
      <c r="B2455" s="260">
        <v>6030</v>
      </c>
      <c r="C2455" s="230" t="s">
        <v>3363</v>
      </c>
      <c r="D2455" s="260" t="s">
        <v>2298</v>
      </c>
      <c r="E2455" s="260">
        <v>27111552</v>
      </c>
      <c r="F2455" s="731">
        <v>2167.7428305518783</v>
      </c>
      <c r="G2455" s="188" t="s">
        <v>2569</v>
      </c>
      <c r="H2455" s="286" t="s">
        <v>1798</v>
      </c>
      <c r="I2455" s="260">
        <v>324</v>
      </c>
    </row>
    <row r="2456" spans="1:9" ht="44.25" hidden="1" customHeight="1" x14ac:dyDescent="0.2">
      <c r="A2456" s="3">
        <v>2459</v>
      </c>
      <c r="B2456" s="260">
        <v>6030</v>
      </c>
      <c r="C2456" s="230" t="s">
        <v>3364</v>
      </c>
      <c r="D2456" s="260" t="s">
        <v>2298</v>
      </c>
      <c r="E2456" s="260">
        <v>40171517</v>
      </c>
      <c r="F2456" s="731">
        <v>1510.1941719511419</v>
      </c>
      <c r="G2456" s="188" t="s">
        <v>2178</v>
      </c>
      <c r="H2456" s="286" t="s">
        <v>120</v>
      </c>
      <c r="I2456" s="260">
        <v>324</v>
      </c>
    </row>
    <row r="2457" spans="1:9" ht="44.25" hidden="1" customHeight="1" x14ac:dyDescent="0.2">
      <c r="A2457" s="3">
        <v>2460</v>
      </c>
      <c r="B2457" s="260">
        <v>6030</v>
      </c>
      <c r="C2457" s="230" t="s">
        <v>3365</v>
      </c>
      <c r="D2457" s="260" t="s">
        <v>2298</v>
      </c>
      <c r="E2457" s="260">
        <v>31211904</v>
      </c>
      <c r="F2457" s="731">
        <v>1445.1618870345858</v>
      </c>
      <c r="G2457" s="188" t="s">
        <v>2569</v>
      </c>
      <c r="H2457" s="286" t="s">
        <v>1798</v>
      </c>
      <c r="I2457" s="260">
        <v>324</v>
      </c>
    </row>
    <row r="2458" spans="1:9" ht="44.25" hidden="1" customHeight="1" x14ac:dyDescent="0.2">
      <c r="A2458" s="3">
        <v>2461</v>
      </c>
      <c r="B2458" s="260">
        <v>6030</v>
      </c>
      <c r="C2458" s="230" t="s">
        <v>3366</v>
      </c>
      <c r="D2458" s="260" t="s">
        <v>2298</v>
      </c>
      <c r="E2458" s="260">
        <v>40171517</v>
      </c>
      <c r="F2458" s="731">
        <v>1258.4951432926184</v>
      </c>
      <c r="G2458" s="188" t="s">
        <v>2178</v>
      </c>
      <c r="H2458" s="286" t="s">
        <v>120</v>
      </c>
      <c r="I2458" s="260">
        <v>324</v>
      </c>
    </row>
    <row r="2459" spans="1:9" ht="44.25" hidden="1" customHeight="1" x14ac:dyDescent="0.2">
      <c r="A2459" s="3">
        <v>2462</v>
      </c>
      <c r="B2459" s="260">
        <v>6030</v>
      </c>
      <c r="C2459" s="230" t="s">
        <v>3367</v>
      </c>
      <c r="D2459" s="260" t="s">
        <v>2298</v>
      </c>
      <c r="E2459" s="260">
        <v>31191501</v>
      </c>
      <c r="F2459" s="731">
        <v>1204.3015725288212</v>
      </c>
      <c r="G2459" s="188" t="s">
        <v>2569</v>
      </c>
      <c r="H2459" s="286" t="s">
        <v>1798</v>
      </c>
      <c r="I2459" s="260">
        <v>324</v>
      </c>
    </row>
    <row r="2460" spans="1:9" ht="44.25" hidden="1" customHeight="1" x14ac:dyDescent="0.2">
      <c r="A2460" s="3">
        <v>2463</v>
      </c>
      <c r="B2460" s="260">
        <v>6030</v>
      </c>
      <c r="C2460" s="230" t="s">
        <v>3368</v>
      </c>
      <c r="D2460" s="260" t="s">
        <v>2298</v>
      </c>
      <c r="E2460" s="260">
        <v>31191501</v>
      </c>
      <c r="F2460" s="731">
        <v>1204.3015725288212</v>
      </c>
      <c r="G2460" s="188" t="s">
        <v>2569</v>
      </c>
      <c r="H2460" s="286" t="s">
        <v>1798</v>
      </c>
      <c r="I2460" s="260">
        <v>324</v>
      </c>
    </row>
    <row r="2461" spans="1:9" ht="44.25" hidden="1" customHeight="1" x14ac:dyDescent="0.2">
      <c r="A2461" s="3">
        <v>2464</v>
      </c>
      <c r="B2461" s="260">
        <v>6030</v>
      </c>
      <c r="C2461" s="230" t="s">
        <v>3369</v>
      </c>
      <c r="D2461" s="260" t="s">
        <v>2298</v>
      </c>
      <c r="E2461" s="260">
        <v>31211904</v>
      </c>
      <c r="F2461" s="731">
        <v>770.75300641844558</v>
      </c>
      <c r="G2461" s="188" t="s">
        <v>2569</v>
      </c>
      <c r="H2461" s="286" t="s">
        <v>1798</v>
      </c>
      <c r="I2461" s="260">
        <v>324</v>
      </c>
    </row>
    <row r="2462" spans="1:9" ht="44.25" hidden="1" customHeight="1" x14ac:dyDescent="0.2">
      <c r="A2462" s="3">
        <v>2465</v>
      </c>
      <c r="B2462" s="260">
        <v>6030</v>
      </c>
      <c r="C2462" s="230" t="s">
        <v>3370</v>
      </c>
      <c r="D2462" s="260" t="s">
        <v>2298</v>
      </c>
      <c r="E2462" s="260">
        <v>31211904</v>
      </c>
      <c r="F2462" s="731">
        <v>481.72062901152856</v>
      </c>
      <c r="G2462" s="188" t="s">
        <v>2569</v>
      </c>
      <c r="H2462" s="286" t="s">
        <v>1798</v>
      </c>
      <c r="I2462" s="260">
        <v>324</v>
      </c>
    </row>
    <row r="2463" spans="1:9" ht="44.25" hidden="1" customHeight="1" x14ac:dyDescent="0.2">
      <c r="A2463" s="3">
        <v>2466</v>
      </c>
      <c r="B2463" s="260">
        <v>6030</v>
      </c>
      <c r="C2463" s="230" t="s">
        <v>3371</v>
      </c>
      <c r="D2463" s="260" t="s">
        <v>2298</v>
      </c>
      <c r="E2463" s="260" t="s">
        <v>3372</v>
      </c>
      <c r="F2463" s="731">
        <v>140000</v>
      </c>
      <c r="G2463" s="188" t="s">
        <v>2329</v>
      </c>
      <c r="H2463" s="286" t="s">
        <v>120</v>
      </c>
      <c r="I2463" s="260">
        <v>344</v>
      </c>
    </row>
    <row r="2464" spans="1:9" ht="44.25" hidden="1" customHeight="1" x14ac:dyDescent="0.2">
      <c r="A2464" s="3">
        <v>2467</v>
      </c>
      <c r="B2464" s="260">
        <v>6030</v>
      </c>
      <c r="C2464" s="230" t="s">
        <v>3374</v>
      </c>
      <c r="D2464" s="260" t="s">
        <v>2298</v>
      </c>
      <c r="E2464" s="260">
        <v>44101706</v>
      </c>
      <c r="F2464" s="731">
        <v>120000</v>
      </c>
      <c r="G2464" s="188" t="s">
        <v>2329</v>
      </c>
      <c r="H2464" s="286" t="s">
        <v>120</v>
      </c>
      <c r="I2464" s="260">
        <v>344</v>
      </c>
    </row>
    <row r="2465" spans="1:9" ht="44.25" hidden="1" customHeight="1" x14ac:dyDescent="0.2">
      <c r="A2465" s="3">
        <v>2468</v>
      </c>
      <c r="B2465" s="260">
        <v>6030</v>
      </c>
      <c r="C2465" s="230" t="s">
        <v>3375</v>
      </c>
      <c r="D2465" s="260" t="s">
        <v>2298</v>
      </c>
      <c r="E2465" s="260" t="s">
        <v>3376</v>
      </c>
      <c r="F2465" s="731">
        <v>60000</v>
      </c>
      <c r="G2465" s="188" t="s">
        <v>2329</v>
      </c>
      <c r="H2465" s="286" t="s">
        <v>120</v>
      </c>
      <c r="I2465" s="260">
        <v>344</v>
      </c>
    </row>
    <row r="2466" spans="1:9" ht="44.25" hidden="1" customHeight="1" x14ac:dyDescent="0.2">
      <c r="A2466" s="3">
        <v>2469</v>
      </c>
      <c r="B2466" s="260">
        <v>6030</v>
      </c>
      <c r="C2466" s="230" t="s">
        <v>3375</v>
      </c>
      <c r="D2466" s="260" t="s">
        <v>2298</v>
      </c>
      <c r="E2466" s="260" t="s">
        <v>3378</v>
      </c>
      <c r="F2466" s="731">
        <v>60000</v>
      </c>
      <c r="G2466" s="188" t="s">
        <v>2329</v>
      </c>
      <c r="H2466" s="286" t="s">
        <v>120</v>
      </c>
      <c r="I2466" s="260">
        <v>344</v>
      </c>
    </row>
    <row r="2467" spans="1:9" ht="44.25" hidden="1" customHeight="1" x14ac:dyDescent="0.2">
      <c r="A2467" s="3">
        <v>2470</v>
      </c>
      <c r="B2467" s="260">
        <v>6030</v>
      </c>
      <c r="C2467" s="230" t="s">
        <v>3380</v>
      </c>
      <c r="D2467" s="260" t="s">
        <v>2298</v>
      </c>
      <c r="E2467" s="260">
        <v>26111702</v>
      </c>
      <c r="F2467" s="731">
        <v>19687</v>
      </c>
      <c r="G2467" s="188" t="s">
        <v>45</v>
      </c>
      <c r="H2467" s="286" t="s">
        <v>120</v>
      </c>
      <c r="I2467" s="260">
        <v>344</v>
      </c>
    </row>
    <row r="2468" spans="1:9" ht="44.25" hidden="1" customHeight="1" x14ac:dyDescent="0.2">
      <c r="A2468" s="3">
        <v>2471</v>
      </c>
      <c r="B2468" s="260">
        <v>6030</v>
      </c>
      <c r="C2468" s="230" t="s">
        <v>3381</v>
      </c>
      <c r="D2468" s="260" t="s">
        <v>2298</v>
      </c>
      <c r="E2468" s="260">
        <v>26111702</v>
      </c>
      <c r="F2468" s="731">
        <v>16720</v>
      </c>
      <c r="G2468" s="188" t="s">
        <v>73</v>
      </c>
      <c r="H2468" s="286" t="s">
        <v>120</v>
      </c>
      <c r="I2468" s="260">
        <v>344</v>
      </c>
    </row>
    <row r="2469" spans="1:9" ht="44.25" hidden="1" customHeight="1" x14ac:dyDescent="0.2">
      <c r="A2469" s="3">
        <v>2472</v>
      </c>
      <c r="B2469" s="260">
        <v>6030</v>
      </c>
      <c r="C2469" s="230" t="s">
        <v>3382</v>
      </c>
      <c r="D2469" s="260" t="s">
        <v>2298</v>
      </c>
      <c r="E2469" s="260">
        <v>26111702</v>
      </c>
      <c r="F2469" s="731">
        <v>13898</v>
      </c>
      <c r="G2469" s="188" t="s">
        <v>3264</v>
      </c>
      <c r="H2469" s="286" t="s">
        <v>120</v>
      </c>
      <c r="I2469" s="260">
        <v>344</v>
      </c>
    </row>
    <row r="2470" spans="1:9" ht="44.25" hidden="1" customHeight="1" x14ac:dyDescent="0.2">
      <c r="A2470" s="3">
        <v>2473</v>
      </c>
      <c r="B2470" s="260">
        <v>6030</v>
      </c>
      <c r="C2470" s="230" t="s">
        <v>3383</v>
      </c>
      <c r="D2470" s="260" t="s">
        <v>2298</v>
      </c>
      <c r="E2470" s="260">
        <v>26111702</v>
      </c>
      <c r="F2470" s="731">
        <v>11286</v>
      </c>
      <c r="G2470" s="188" t="s">
        <v>3264</v>
      </c>
      <c r="H2470" s="286" t="s">
        <v>120</v>
      </c>
      <c r="I2470" s="260">
        <v>344</v>
      </c>
    </row>
    <row r="2471" spans="1:9" ht="44.25" hidden="1" customHeight="1" x14ac:dyDescent="0.2">
      <c r="A2471" s="3">
        <v>2474</v>
      </c>
      <c r="B2471" s="260">
        <v>6030</v>
      </c>
      <c r="C2471" s="230" t="s">
        <v>3384</v>
      </c>
      <c r="D2471" s="260" t="s">
        <v>2298</v>
      </c>
      <c r="E2471" s="260">
        <v>31151503</v>
      </c>
      <c r="F2471" s="731">
        <v>754755.22</v>
      </c>
      <c r="G2471" s="188" t="s">
        <v>76</v>
      </c>
      <c r="H2471" s="286" t="s">
        <v>120</v>
      </c>
      <c r="I2471" s="260">
        <v>364</v>
      </c>
    </row>
    <row r="2472" spans="1:9" ht="44.25" hidden="1" customHeight="1" x14ac:dyDescent="0.2">
      <c r="A2472" s="3">
        <v>2475</v>
      </c>
      <c r="B2472" s="260">
        <v>6030</v>
      </c>
      <c r="C2472" s="230" t="s">
        <v>3385</v>
      </c>
      <c r="D2472" s="260" t="s">
        <v>2298</v>
      </c>
      <c r="E2472" s="260">
        <v>24101611</v>
      </c>
      <c r="F2472" s="731">
        <v>394112.16129912197</v>
      </c>
      <c r="G2472" s="188" t="s">
        <v>169</v>
      </c>
      <c r="H2472" s="286" t="s">
        <v>120</v>
      </c>
      <c r="I2472" s="260">
        <v>364</v>
      </c>
    </row>
    <row r="2473" spans="1:9" ht="44.25" hidden="1" customHeight="1" x14ac:dyDescent="0.2">
      <c r="A2473" s="3">
        <v>2476</v>
      </c>
      <c r="B2473" s="260">
        <v>6030</v>
      </c>
      <c r="C2473" s="230" t="s">
        <v>3386</v>
      </c>
      <c r="D2473" s="260" t="s">
        <v>2298</v>
      </c>
      <c r="E2473" s="260">
        <v>24101611</v>
      </c>
      <c r="F2473" s="731">
        <v>201539.15315251343</v>
      </c>
      <c r="G2473" s="188" t="s">
        <v>169</v>
      </c>
      <c r="H2473" s="286" t="s">
        <v>120</v>
      </c>
      <c r="I2473" s="260">
        <v>364</v>
      </c>
    </row>
    <row r="2474" spans="1:9" ht="44.25" hidden="1" customHeight="1" x14ac:dyDescent="0.2">
      <c r="A2474" s="3">
        <v>2477</v>
      </c>
      <c r="B2474" s="260">
        <v>6030</v>
      </c>
      <c r="C2474" s="230" t="s">
        <v>3387</v>
      </c>
      <c r="D2474" s="260" t="s">
        <v>2298</v>
      </c>
      <c r="E2474" s="260">
        <v>24101611</v>
      </c>
      <c r="F2474" s="731">
        <v>198660.02239319199</v>
      </c>
      <c r="G2474" s="188" t="s">
        <v>169</v>
      </c>
      <c r="H2474" s="286" t="s">
        <v>120</v>
      </c>
      <c r="I2474" s="260">
        <v>364</v>
      </c>
    </row>
    <row r="2475" spans="1:9" ht="44.25" hidden="1" customHeight="1" x14ac:dyDescent="0.2">
      <c r="A2475" s="3">
        <v>2478</v>
      </c>
      <c r="B2475" s="260">
        <v>6030</v>
      </c>
      <c r="C2475" s="230" t="s">
        <v>3388</v>
      </c>
      <c r="D2475" s="260" t="s">
        <v>2298</v>
      </c>
      <c r="E2475" s="260">
        <v>40142008</v>
      </c>
      <c r="F2475" s="731">
        <v>187081.59804457991</v>
      </c>
      <c r="G2475" s="188" t="s">
        <v>76</v>
      </c>
      <c r="H2475" s="286" t="s">
        <v>120</v>
      </c>
      <c r="I2475" s="260">
        <v>364</v>
      </c>
    </row>
    <row r="2476" spans="1:9" ht="44.25" hidden="1" customHeight="1" x14ac:dyDescent="0.2">
      <c r="A2476" s="3">
        <v>2479</v>
      </c>
      <c r="B2476" s="260">
        <v>6030</v>
      </c>
      <c r="C2476" s="230" t="s">
        <v>3389</v>
      </c>
      <c r="D2476" s="260" t="s">
        <v>2298</v>
      </c>
      <c r="E2476" s="260">
        <v>31181702</v>
      </c>
      <c r="F2476" s="731">
        <v>120537.77102423052</v>
      </c>
      <c r="G2476" s="188" t="s">
        <v>2299</v>
      </c>
      <c r="H2476" s="730" t="s">
        <v>1798</v>
      </c>
      <c r="I2476" s="260">
        <v>364</v>
      </c>
    </row>
    <row r="2477" spans="1:9" ht="44.25" hidden="1" customHeight="1" x14ac:dyDescent="0.2">
      <c r="A2477" s="3">
        <v>2480</v>
      </c>
      <c r="B2477" s="260">
        <v>6030</v>
      </c>
      <c r="C2477" s="230" t="s">
        <v>3390</v>
      </c>
      <c r="D2477" s="260" t="s">
        <v>2298</v>
      </c>
      <c r="E2477" s="260">
        <v>31181702</v>
      </c>
      <c r="F2477" s="731">
        <v>120537.77102423052</v>
      </c>
      <c r="G2477" s="188" t="s">
        <v>2299</v>
      </c>
      <c r="H2477" s="730" t="s">
        <v>1798</v>
      </c>
      <c r="I2477" s="260">
        <v>364</v>
      </c>
    </row>
    <row r="2478" spans="1:9" ht="44.25" hidden="1" customHeight="1" x14ac:dyDescent="0.2">
      <c r="A2478" s="3">
        <v>2481</v>
      </c>
      <c r="B2478" s="260">
        <v>6030</v>
      </c>
      <c r="C2478" s="230" t="s">
        <v>3391</v>
      </c>
      <c r="D2478" s="260" t="s">
        <v>2298</v>
      </c>
      <c r="E2478" s="260">
        <v>31181702</v>
      </c>
      <c r="F2478" s="731">
        <v>120537.77102423052</v>
      </c>
      <c r="G2478" s="188" t="s">
        <v>2299</v>
      </c>
      <c r="H2478" s="730" t="s">
        <v>1798</v>
      </c>
      <c r="I2478" s="260">
        <v>364</v>
      </c>
    </row>
    <row r="2479" spans="1:9" ht="44.25" hidden="1" customHeight="1" x14ac:dyDescent="0.2">
      <c r="A2479" s="3">
        <v>2482</v>
      </c>
      <c r="B2479" s="260">
        <v>6030</v>
      </c>
      <c r="C2479" s="230" t="s">
        <v>3392</v>
      </c>
      <c r="D2479" s="260" t="s">
        <v>2298</v>
      </c>
      <c r="E2479" s="260">
        <v>31181702</v>
      </c>
      <c r="F2479" s="731">
        <v>120537.77102423052</v>
      </c>
      <c r="G2479" s="188" t="s">
        <v>2299</v>
      </c>
      <c r="H2479" s="730" t="s">
        <v>1798</v>
      </c>
      <c r="I2479" s="260">
        <v>364</v>
      </c>
    </row>
    <row r="2480" spans="1:9" ht="44.25" hidden="1" customHeight="1" x14ac:dyDescent="0.2">
      <c r="A2480" s="3">
        <v>2483</v>
      </c>
      <c r="B2480" s="260">
        <v>6030</v>
      </c>
      <c r="C2480" s="230" t="s">
        <v>3393</v>
      </c>
      <c r="D2480" s="260" t="s">
        <v>2298</v>
      </c>
      <c r="E2480" s="260">
        <v>31181702</v>
      </c>
      <c r="F2480" s="731">
        <v>120537.77102423052</v>
      </c>
      <c r="G2480" s="188" t="s">
        <v>2299</v>
      </c>
      <c r="H2480" s="730" t="s">
        <v>1798</v>
      </c>
      <c r="I2480" s="260">
        <v>364</v>
      </c>
    </row>
    <row r="2481" spans="1:9" ht="44.25" hidden="1" customHeight="1" x14ac:dyDescent="0.2">
      <c r="A2481" s="3">
        <v>2484</v>
      </c>
      <c r="B2481" s="260">
        <v>6030</v>
      </c>
      <c r="C2481" s="230" t="s">
        <v>3394</v>
      </c>
      <c r="D2481" s="260" t="s">
        <v>2298</v>
      </c>
      <c r="E2481" s="260">
        <v>24101611</v>
      </c>
      <c r="F2481" s="731">
        <v>112961.1111312789</v>
      </c>
      <c r="G2481" s="188" t="s">
        <v>73</v>
      </c>
      <c r="H2481" s="286" t="s">
        <v>120</v>
      </c>
      <c r="I2481" s="260">
        <v>364</v>
      </c>
    </row>
    <row r="2482" spans="1:9" ht="44.25" hidden="1" customHeight="1" x14ac:dyDescent="0.2">
      <c r="A2482" s="3">
        <v>2485</v>
      </c>
      <c r="B2482" s="260">
        <v>6030</v>
      </c>
      <c r="C2482" s="230" t="s">
        <v>3395</v>
      </c>
      <c r="D2482" s="260" t="s">
        <v>2298</v>
      </c>
      <c r="E2482" s="260" t="s">
        <v>3396</v>
      </c>
      <c r="F2482" s="731">
        <v>96430.216819384412</v>
      </c>
      <c r="G2482" s="188" t="s">
        <v>2299</v>
      </c>
      <c r="H2482" s="286" t="s">
        <v>120</v>
      </c>
      <c r="I2482" s="260">
        <v>364</v>
      </c>
    </row>
    <row r="2483" spans="1:9" ht="44.25" hidden="1" customHeight="1" x14ac:dyDescent="0.2">
      <c r="A2483" s="3">
        <v>2486</v>
      </c>
      <c r="B2483" s="260">
        <v>6030</v>
      </c>
      <c r="C2483" s="230" t="s">
        <v>3395</v>
      </c>
      <c r="D2483" s="260" t="s">
        <v>2298</v>
      </c>
      <c r="E2483" s="260" t="s">
        <v>3398</v>
      </c>
      <c r="F2483" s="731">
        <v>96430.216819384412</v>
      </c>
      <c r="G2483" s="188" t="s">
        <v>2299</v>
      </c>
      <c r="H2483" s="286" t="s">
        <v>120</v>
      </c>
      <c r="I2483" s="260">
        <v>364</v>
      </c>
    </row>
    <row r="2484" spans="1:9" ht="44.25" hidden="1" customHeight="1" x14ac:dyDescent="0.2">
      <c r="A2484" s="3">
        <v>2487</v>
      </c>
      <c r="B2484" s="260">
        <v>6030</v>
      </c>
      <c r="C2484" s="230" t="s">
        <v>3400</v>
      </c>
      <c r="D2484" s="260" t="s">
        <v>2298</v>
      </c>
      <c r="E2484" s="260">
        <v>11121703</v>
      </c>
      <c r="F2484" s="731">
        <v>92986.280504406415</v>
      </c>
      <c r="G2484" s="188" t="s">
        <v>2299</v>
      </c>
      <c r="H2484" s="730" t="s">
        <v>1798</v>
      </c>
      <c r="I2484" s="260">
        <v>364</v>
      </c>
    </row>
    <row r="2485" spans="1:9" ht="44.25" hidden="1" customHeight="1" x14ac:dyDescent="0.2">
      <c r="A2485" s="3">
        <v>2488</v>
      </c>
      <c r="B2485" s="260">
        <v>6030</v>
      </c>
      <c r="C2485" s="230" t="s">
        <v>3402</v>
      </c>
      <c r="D2485" s="260" t="s">
        <v>2298</v>
      </c>
      <c r="E2485" s="260">
        <v>46182005</v>
      </c>
      <c r="F2485" s="731">
        <v>82654.471559472353</v>
      </c>
      <c r="G2485" s="188" t="s">
        <v>2299</v>
      </c>
      <c r="H2485" s="730" t="s">
        <v>1798</v>
      </c>
      <c r="I2485" s="260">
        <v>364</v>
      </c>
    </row>
    <row r="2486" spans="1:9" ht="44.25" hidden="1" customHeight="1" x14ac:dyDescent="0.2">
      <c r="A2486" s="3">
        <v>2489</v>
      </c>
      <c r="B2486" s="260">
        <v>6030</v>
      </c>
      <c r="C2486" s="230" t="s">
        <v>3403</v>
      </c>
      <c r="D2486" s="260" t="s">
        <v>2298</v>
      </c>
      <c r="E2486" s="260">
        <v>31181702</v>
      </c>
      <c r="F2486" s="731">
        <v>72322.662614538305</v>
      </c>
      <c r="G2486" s="188" t="s">
        <v>2299</v>
      </c>
      <c r="H2486" s="730" t="s">
        <v>1798</v>
      </c>
      <c r="I2486" s="260">
        <v>364</v>
      </c>
    </row>
    <row r="2487" spans="1:9" ht="44.25" hidden="1" customHeight="1" x14ac:dyDescent="0.2">
      <c r="A2487" s="3">
        <v>2490</v>
      </c>
      <c r="B2487" s="260">
        <v>6030</v>
      </c>
      <c r="C2487" s="230" t="s">
        <v>3404</v>
      </c>
      <c r="D2487" s="260" t="s">
        <v>2298</v>
      </c>
      <c r="E2487" s="260">
        <v>31181702</v>
      </c>
      <c r="F2487" s="731">
        <v>72322.662614538305</v>
      </c>
      <c r="G2487" s="188" t="s">
        <v>2299</v>
      </c>
      <c r="H2487" s="730" t="s">
        <v>1798</v>
      </c>
      <c r="I2487" s="260">
        <v>364</v>
      </c>
    </row>
    <row r="2488" spans="1:9" ht="44.25" hidden="1" customHeight="1" x14ac:dyDescent="0.2">
      <c r="A2488" s="3">
        <v>2491</v>
      </c>
      <c r="B2488" s="260">
        <v>6030</v>
      </c>
      <c r="C2488" s="230" t="s">
        <v>3405</v>
      </c>
      <c r="D2488" s="260" t="s">
        <v>2298</v>
      </c>
      <c r="E2488" s="260">
        <v>31181702</v>
      </c>
      <c r="F2488" s="731">
        <v>72322.662614538305</v>
      </c>
      <c r="G2488" s="188" t="s">
        <v>2299</v>
      </c>
      <c r="H2488" s="730" t="s">
        <v>1798</v>
      </c>
      <c r="I2488" s="260">
        <v>364</v>
      </c>
    </row>
    <row r="2489" spans="1:9" ht="44.25" hidden="1" customHeight="1" x14ac:dyDescent="0.2">
      <c r="A2489" s="3">
        <v>2492</v>
      </c>
      <c r="B2489" s="260">
        <v>6030</v>
      </c>
      <c r="C2489" s="230" t="s">
        <v>3406</v>
      </c>
      <c r="D2489" s="260" t="s">
        <v>2298</v>
      </c>
      <c r="E2489" s="260">
        <v>47121702</v>
      </c>
      <c r="F2489" s="731">
        <v>72322.662614538305</v>
      </c>
      <c r="G2489" s="188" t="s">
        <v>2299</v>
      </c>
      <c r="H2489" s="730" t="s">
        <v>1798</v>
      </c>
      <c r="I2489" s="260">
        <v>364</v>
      </c>
    </row>
    <row r="2490" spans="1:9" ht="44.25" hidden="1" customHeight="1" x14ac:dyDescent="0.2">
      <c r="A2490" s="3">
        <v>2493</v>
      </c>
      <c r="B2490" s="260">
        <v>6030</v>
      </c>
      <c r="C2490" s="230" t="s">
        <v>3407</v>
      </c>
      <c r="D2490" s="260" t="s">
        <v>2298</v>
      </c>
      <c r="E2490" s="260">
        <v>24101611</v>
      </c>
      <c r="F2490" s="731">
        <v>65434.789984582283</v>
      </c>
      <c r="G2490" s="188" t="s">
        <v>76</v>
      </c>
      <c r="H2490" s="286" t="s">
        <v>120</v>
      </c>
      <c r="I2490" s="260">
        <v>364</v>
      </c>
    </row>
    <row r="2491" spans="1:9" ht="44.25" hidden="1" customHeight="1" x14ac:dyDescent="0.2">
      <c r="A2491" s="3">
        <v>2494</v>
      </c>
      <c r="B2491" s="260">
        <v>6030</v>
      </c>
      <c r="C2491" s="230" t="s">
        <v>3408</v>
      </c>
      <c r="D2491" s="260" t="s">
        <v>2298</v>
      </c>
      <c r="E2491" s="260">
        <v>471319</v>
      </c>
      <c r="F2491" s="731">
        <v>61990.853669604272</v>
      </c>
      <c r="G2491" s="188" t="s">
        <v>2299</v>
      </c>
      <c r="H2491" s="730" t="s">
        <v>1798</v>
      </c>
      <c r="I2491" s="260">
        <v>364</v>
      </c>
    </row>
    <row r="2492" spans="1:9" ht="44.25" hidden="1" customHeight="1" x14ac:dyDescent="0.2">
      <c r="A2492" s="3">
        <v>2495</v>
      </c>
      <c r="B2492" s="260">
        <v>6030</v>
      </c>
      <c r="C2492" s="230" t="s">
        <v>3409</v>
      </c>
      <c r="D2492" s="260" t="s">
        <v>2298</v>
      </c>
      <c r="E2492" s="260">
        <v>471319</v>
      </c>
      <c r="F2492" s="731">
        <v>58546.917354626254</v>
      </c>
      <c r="G2492" s="188" t="s">
        <v>2299</v>
      </c>
      <c r="H2492" s="730" t="s">
        <v>1798</v>
      </c>
      <c r="I2492" s="260">
        <v>364</v>
      </c>
    </row>
    <row r="2493" spans="1:9" ht="44.25" hidden="1" customHeight="1" x14ac:dyDescent="0.2">
      <c r="A2493" s="3">
        <v>2496</v>
      </c>
      <c r="B2493" s="260">
        <v>6030</v>
      </c>
      <c r="C2493" s="230" t="s">
        <v>3410</v>
      </c>
      <c r="D2493" s="260" t="s">
        <v>2298</v>
      </c>
      <c r="E2493" s="260">
        <v>40142008</v>
      </c>
      <c r="F2493" s="731">
        <v>49592.682935683413</v>
      </c>
      <c r="G2493" s="188" t="s">
        <v>2299</v>
      </c>
      <c r="H2493" s="730" t="s">
        <v>1798</v>
      </c>
      <c r="I2493" s="260">
        <v>364</v>
      </c>
    </row>
    <row r="2494" spans="1:9" ht="44.25" hidden="1" customHeight="1" x14ac:dyDescent="0.2">
      <c r="A2494" s="3">
        <v>2497</v>
      </c>
      <c r="B2494" s="260">
        <v>6030</v>
      </c>
      <c r="C2494" s="230" t="s">
        <v>3411</v>
      </c>
      <c r="D2494" s="260" t="s">
        <v>2298</v>
      </c>
      <c r="E2494" s="260">
        <v>31181702</v>
      </c>
      <c r="F2494" s="731">
        <v>48215.108409692206</v>
      </c>
      <c r="G2494" s="188" t="s">
        <v>2299</v>
      </c>
      <c r="H2494" s="730" t="s">
        <v>1798</v>
      </c>
      <c r="I2494" s="260">
        <v>364</v>
      </c>
    </row>
    <row r="2495" spans="1:9" ht="44.25" hidden="1" customHeight="1" x14ac:dyDescent="0.2">
      <c r="A2495" s="3">
        <v>2498</v>
      </c>
      <c r="B2495" s="260">
        <v>6030</v>
      </c>
      <c r="C2495" s="230" t="s">
        <v>3412</v>
      </c>
      <c r="D2495" s="260" t="s">
        <v>2298</v>
      </c>
      <c r="E2495" s="260" t="s">
        <v>3413</v>
      </c>
      <c r="F2495" s="731">
        <v>44771.172094714195</v>
      </c>
      <c r="G2495" s="188" t="s">
        <v>2299</v>
      </c>
      <c r="H2495" s="730" t="s">
        <v>128</v>
      </c>
      <c r="I2495" s="260">
        <v>364</v>
      </c>
    </row>
    <row r="2496" spans="1:9" ht="44.25" hidden="1" customHeight="1" x14ac:dyDescent="0.2">
      <c r="A2496" s="3">
        <v>2499</v>
      </c>
      <c r="B2496" s="260">
        <v>6030</v>
      </c>
      <c r="C2496" s="230" t="s">
        <v>3415</v>
      </c>
      <c r="D2496" s="260" t="s">
        <v>2298</v>
      </c>
      <c r="E2496" s="260">
        <v>27111907</v>
      </c>
      <c r="F2496" s="731">
        <v>41327.235779736176</v>
      </c>
      <c r="G2496" s="188" t="s">
        <v>2299</v>
      </c>
      <c r="H2496" s="730" t="s">
        <v>1798</v>
      </c>
      <c r="I2496" s="260">
        <v>364</v>
      </c>
    </row>
    <row r="2497" spans="1:9" ht="44.25" hidden="1" customHeight="1" x14ac:dyDescent="0.2">
      <c r="A2497" s="3">
        <v>2500</v>
      </c>
      <c r="B2497" s="260">
        <v>6030</v>
      </c>
      <c r="C2497" s="230" t="s">
        <v>3416</v>
      </c>
      <c r="D2497" s="260" t="s">
        <v>2298</v>
      </c>
      <c r="E2497" s="260">
        <v>27111907</v>
      </c>
      <c r="F2497" s="731">
        <v>41327.235779736176</v>
      </c>
      <c r="G2497" s="188" t="s">
        <v>2299</v>
      </c>
      <c r="H2497" s="730" t="s">
        <v>1798</v>
      </c>
      <c r="I2497" s="260">
        <v>364</v>
      </c>
    </row>
    <row r="2498" spans="1:9" ht="44.25" hidden="1" customHeight="1" x14ac:dyDescent="0.2">
      <c r="A2498" s="3">
        <v>2501</v>
      </c>
      <c r="B2498" s="260">
        <v>6030</v>
      </c>
      <c r="C2498" s="230" t="s">
        <v>3395</v>
      </c>
      <c r="D2498" s="260" t="s">
        <v>2298</v>
      </c>
      <c r="E2498" s="260">
        <v>24141504</v>
      </c>
      <c r="F2498" s="731">
        <v>41327.235779736176</v>
      </c>
      <c r="G2498" s="188" t="s">
        <v>2299</v>
      </c>
      <c r="H2498" s="730" t="s">
        <v>128</v>
      </c>
      <c r="I2498" s="260">
        <v>364</v>
      </c>
    </row>
    <row r="2499" spans="1:9" ht="44.25" hidden="1" customHeight="1" x14ac:dyDescent="0.2">
      <c r="A2499" s="3">
        <v>2502</v>
      </c>
      <c r="B2499" s="260">
        <v>6030</v>
      </c>
      <c r="C2499" s="230" t="s">
        <v>3418</v>
      </c>
      <c r="D2499" s="260" t="s">
        <v>2298</v>
      </c>
      <c r="E2499" s="260">
        <v>40161502</v>
      </c>
      <c r="F2499" s="731">
        <v>33061.788623788947</v>
      </c>
      <c r="G2499" s="188" t="s">
        <v>76</v>
      </c>
      <c r="H2499" s="286" t="s">
        <v>120</v>
      </c>
      <c r="I2499" s="260">
        <v>364</v>
      </c>
    </row>
    <row r="2500" spans="1:9" ht="44.25" hidden="1" customHeight="1" x14ac:dyDescent="0.2">
      <c r="A2500" s="3">
        <v>2503</v>
      </c>
      <c r="B2500" s="260">
        <v>6030</v>
      </c>
      <c r="C2500" s="230" t="s">
        <v>3419</v>
      </c>
      <c r="D2500" s="260" t="s">
        <v>2298</v>
      </c>
      <c r="E2500" s="260">
        <v>42132203</v>
      </c>
      <c r="F2500" s="731">
        <v>22041.192415859296</v>
      </c>
      <c r="G2500" s="188" t="s">
        <v>2299</v>
      </c>
      <c r="H2500" s="730" t="s">
        <v>1798</v>
      </c>
      <c r="I2500" s="260">
        <v>364</v>
      </c>
    </row>
    <row r="2501" spans="1:9" ht="44.25" hidden="1" customHeight="1" x14ac:dyDescent="0.2">
      <c r="A2501" s="3">
        <v>2504</v>
      </c>
      <c r="B2501" s="260">
        <v>6030</v>
      </c>
      <c r="C2501" s="230" t="s">
        <v>3420</v>
      </c>
      <c r="D2501" s="260" t="s">
        <v>2298</v>
      </c>
      <c r="E2501" s="260">
        <v>40161502</v>
      </c>
      <c r="F2501" s="731">
        <v>21593.480694912156</v>
      </c>
      <c r="G2501" s="188" t="s">
        <v>76</v>
      </c>
      <c r="H2501" s="286" t="s">
        <v>120</v>
      </c>
      <c r="I2501" s="260">
        <v>364</v>
      </c>
    </row>
    <row r="2502" spans="1:9" ht="44.25" hidden="1" customHeight="1" x14ac:dyDescent="0.2">
      <c r="A2502" s="3">
        <v>2505</v>
      </c>
      <c r="B2502" s="260">
        <v>6030</v>
      </c>
      <c r="C2502" s="230" t="s">
        <v>3421</v>
      </c>
      <c r="D2502" s="260" t="s">
        <v>2298</v>
      </c>
      <c r="E2502" s="260">
        <v>40151506</v>
      </c>
      <c r="F2502" s="731">
        <v>20663.617889868088</v>
      </c>
      <c r="G2502" s="188" t="s">
        <v>2299</v>
      </c>
      <c r="H2502" s="730" t="s">
        <v>1798</v>
      </c>
      <c r="I2502" s="260">
        <v>364</v>
      </c>
    </row>
    <row r="2503" spans="1:9" ht="44.25" hidden="1" customHeight="1" x14ac:dyDescent="0.2">
      <c r="A2503" s="3">
        <v>2506</v>
      </c>
      <c r="B2503" s="260">
        <v>6030</v>
      </c>
      <c r="C2503" s="230" t="s">
        <v>824</v>
      </c>
      <c r="D2503" s="260" t="s">
        <v>2298</v>
      </c>
      <c r="E2503" s="260">
        <v>31162418</v>
      </c>
      <c r="F2503" s="731">
        <v>19290.17608745486</v>
      </c>
      <c r="G2503" s="188" t="s">
        <v>76</v>
      </c>
      <c r="H2503" s="286" t="s">
        <v>120</v>
      </c>
      <c r="I2503" s="260">
        <v>364</v>
      </c>
    </row>
    <row r="2504" spans="1:9" ht="44.25" hidden="1" customHeight="1" x14ac:dyDescent="0.2">
      <c r="A2504" s="3">
        <v>2507</v>
      </c>
      <c r="B2504" s="260">
        <v>6030</v>
      </c>
      <c r="C2504" s="230" t="s">
        <v>3422</v>
      </c>
      <c r="D2504" s="260" t="s">
        <v>2298</v>
      </c>
      <c r="E2504" s="260">
        <v>261117</v>
      </c>
      <c r="F2504" s="731">
        <v>17908.468837885677</v>
      </c>
      <c r="G2504" s="188" t="s">
        <v>2299</v>
      </c>
      <c r="H2504" s="730" t="s">
        <v>1798</v>
      </c>
      <c r="I2504" s="260">
        <v>364</v>
      </c>
    </row>
    <row r="2505" spans="1:9" ht="44.25" hidden="1" customHeight="1" x14ac:dyDescent="0.2">
      <c r="A2505" s="3">
        <v>2508</v>
      </c>
      <c r="B2505" s="260">
        <v>6030</v>
      </c>
      <c r="C2505" s="230" t="s">
        <v>3423</v>
      </c>
      <c r="D2505" s="260" t="s">
        <v>2298</v>
      </c>
      <c r="E2505" s="260">
        <v>261117</v>
      </c>
      <c r="F2505" s="731">
        <v>16530.894311894474</v>
      </c>
      <c r="G2505" s="188" t="s">
        <v>2299</v>
      </c>
      <c r="H2505" s="730" t="s">
        <v>1798</v>
      </c>
      <c r="I2505" s="260">
        <v>364</v>
      </c>
    </row>
    <row r="2506" spans="1:9" ht="44.25" hidden="1" customHeight="1" x14ac:dyDescent="0.2">
      <c r="A2506" s="3">
        <v>2509</v>
      </c>
      <c r="B2506" s="260">
        <v>6030</v>
      </c>
      <c r="C2506" s="230" t="s">
        <v>3424</v>
      </c>
      <c r="D2506" s="260" t="s">
        <v>2298</v>
      </c>
      <c r="E2506" s="260">
        <v>261117</v>
      </c>
      <c r="F2506" s="731">
        <v>14326.775070308544</v>
      </c>
      <c r="G2506" s="188" t="s">
        <v>2299</v>
      </c>
      <c r="H2506" s="730" t="s">
        <v>1798</v>
      </c>
      <c r="I2506" s="260">
        <v>364</v>
      </c>
    </row>
    <row r="2507" spans="1:9" ht="44.25" hidden="1" customHeight="1" x14ac:dyDescent="0.2">
      <c r="A2507" s="3">
        <v>2510</v>
      </c>
      <c r="B2507" s="260">
        <v>6030</v>
      </c>
      <c r="C2507" s="230" t="s">
        <v>3425</v>
      </c>
      <c r="D2507" s="260" t="s">
        <v>2298</v>
      </c>
      <c r="E2507" s="260" t="s">
        <v>3074</v>
      </c>
      <c r="F2507" s="731">
        <v>10331.808944934044</v>
      </c>
      <c r="G2507" s="188" t="s">
        <v>2299</v>
      </c>
      <c r="H2507" s="730" t="s">
        <v>128</v>
      </c>
      <c r="I2507" s="260">
        <v>364</v>
      </c>
    </row>
    <row r="2508" spans="1:9" ht="44.25" hidden="1" customHeight="1" x14ac:dyDescent="0.2">
      <c r="A2508" s="3">
        <v>2511</v>
      </c>
      <c r="B2508" s="260">
        <v>6030</v>
      </c>
      <c r="C2508" s="230" t="s">
        <v>3427</v>
      </c>
      <c r="D2508" s="260" t="s">
        <v>2298</v>
      </c>
      <c r="E2508" s="260">
        <v>30181614</v>
      </c>
      <c r="F2508" s="731">
        <v>10331.808944934044</v>
      </c>
      <c r="G2508" s="188" t="s">
        <v>2299</v>
      </c>
      <c r="H2508" s="730" t="s">
        <v>1798</v>
      </c>
      <c r="I2508" s="260">
        <v>364</v>
      </c>
    </row>
    <row r="2509" spans="1:9" ht="44.25" hidden="1" customHeight="1" x14ac:dyDescent="0.2">
      <c r="A2509" s="3">
        <v>2512</v>
      </c>
      <c r="B2509" s="260">
        <v>6030</v>
      </c>
      <c r="C2509" s="230" t="s">
        <v>3428</v>
      </c>
      <c r="D2509" s="260" t="s">
        <v>2298</v>
      </c>
      <c r="E2509" s="260">
        <v>261117</v>
      </c>
      <c r="F2509" s="731">
        <v>9918.536587136683</v>
      </c>
      <c r="G2509" s="188" t="s">
        <v>2299</v>
      </c>
      <c r="H2509" s="730" t="s">
        <v>1798</v>
      </c>
      <c r="I2509" s="260">
        <v>364</v>
      </c>
    </row>
    <row r="2510" spans="1:9" ht="44.25" hidden="1" customHeight="1" x14ac:dyDescent="0.2">
      <c r="A2510" s="3">
        <v>2513</v>
      </c>
      <c r="B2510" s="260">
        <v>6030</v>
      </c>
      <c r="C2510" s="230" t="s">
        <v>3429</v>
      </c>
      <c r="D2510" s="260" t="s">
        <v>2298</v>
      </c>
      <c r="E2510" s="260" t="s">
        <v>2725</v>
      </c>
      <c r="F2510" s="731">
        <v>6887.8726299560294</v>
      </c>
      <c r="G2510" s="188" t="s">
        <v>2299</v>
      </c>
      <c r="H2510" s="730" t="s">
        <v>128</v>
      </c>
      <c r="I2510" s="260">
        <v>364</v>
      </c>
    </row>
    <row r="2511" spans="1:9" ht="44.25" hidden="1" customHeight="1" x14ac:dyDescent="0.2">
      <c r="A2511" s="3">
        <v>2514</v>
      </c>
      <c r="B2511" s="260">
        <v>6030</v>
      </c>
      <c r="C2511" s="230" t="s">
        <v>3431</v>
      </c>
      <c r="D2511" s="260" t="s">
        <v>2298</v>
      </c>
      <c r="E2511" s="260" t="s">
        <v>2725</v>
      </c>
      <c r="F2511" s="731">
        <v>6887.8726299560294</v>
      </c>
      <c r="G2511" s="188" t="s">
        <v>2299</v>
      </c>
      <c r="H2511" s="730" t="s">
        <v>128</v>
      </c>
      <c r="I2511" s="260">
        <v>364</v>
      </c>
    </row>
    <row r="2512" spans="1:9" ht="44.25" hidden="1" customHeight="1" x14ac:dyDescent="0.2">
      <c r="A2512" s="3">
        <v>2515</v>
      </c>
      <c r="B2512" s="260">
        <v>6030</v>
      </c>
      <c r="C2512" s="230" t="s">
        <v>3433</v>
      </c>
      <c r="D2512" s="260" t="s">
        <v>2298</v>
      </c>
      <c r="E2512" s="260" t="s">
        <v>3434</v>
      </c>
      <c r="F2512" s="731">
        <v>6887.8726299560294</v>
      </c>
      <c r="G2512" s="188" t="s">
        <v>2299</v>
      </c>
      <c r="H2512" s="730" t="s">
        <v>128</v>
      </c>
      <c r="I2512" s="260">
        <v>364</v>
      </c>
    </row>
    <row r="2513" spans="1:9" ht="44.25" hidden="1" customHeight="1" x14ac:dyDescent="0.2">
      <c r="A2513" s="3">
        <v>2516</v>
      </c>
      <c r="B2513" s="260">
        <v>6030</v>
      </c>
      <c r="C2513" s="230" t="s">
        <v>3436</v>
      </c>
      <c r="D2513" s="260" t="s">
        <v>2298</v>
      </c>
      <c r="E2513" s="260">
        <v>311622</v>
      </c>
      <c r="F2513" s="731">
        <v>6887.8726299560294</v>
      </c>
      <c r="G2513" s="188" t="s">
        <v>2299</v>
      </c>
      <c r="H2513" s="730" t="s">
        <v>1798</v>
      </c>
      <c r="I2513" s="260">
        <v>364</v>
      </c>
    </row>
    <row r="2514" spans="1:9" ht="44.25" hidden="1" customHeight="1" x14ac:dyDescent="0.2">
      <c r="A2514" s="3">
        <v>2517</v>
      </c>
      <c r="B2514" s="260">
        <v>6030</v>
      </c>
      <c r="C2514" s="230" t="s">
        <v>3437</v>
      </c>
      <c r="D2514" s="260" t="s">
        <v>2298</v>
      </c>
      <c r="E2514" s="260">
        <v>261117</v>
      </c>
      <c r="F2514" s="731">
        <v>5579.1768302643841</v>
      </c>
      <c r="G2514" s="188" t="s">
        <v>2299</v>
      </c>
      <c r="H2514" s="730" t="s">
        <v>1798</v>
      </c>
      <c r="I2514" s="260">
        <v>364</v>
      </c>
    </row>
    <row r="2515" spans="1:9" ht="44.25" hidden="1" customHeight="1" x14ac:dyDescent="0.2">
      <c r="A2515" s="3">
        <v>2518</v>
      </c>
      <c r="B2515" s="260">
        <v>6030</v>
      </c>
      <c r="C2515" s="230" t="s">
        <v>3438</v>
      </c>
      <c r="D2515" s="260" t="s">
        <v>2298</v>
      </c>
      <c r="E2515" s="260">
        <v>31211915</v>
      </c>
      <c r="F2515" s="731">
        <v>5165.9044724670221</v>
      </c>
      <c r="G2515" s="188" t="s">
        <v>2299</v>
      </c>
      <c r="H2515" s="730" t="s">
        <v>1798</v>
      </c>
      <c r="I2515" s="260">
        <v>364</v>
      </c>
    </row>
    <row r="2516" spans="1:9" ht="44.25" hidden="1" customHeight="1" x14ac:dyDescent="0.2">
      <c r="A2516" s="3">
        <v>2519</v>
      </c>
      <c r="B2516" s="260">
        <v>6030</v>
      </c>
      <c r="C2516" s="230" t="s">
        <v>3440</v>
      </c>
      <c r="D2516" s="260" t="s">
        <v>2298</v>
      </c>
      <c r="E2516" s="260">
        <v>311519</v>
      </c>
      <c r="F2516" s="731">
        <v>3581.693767577136</v>
      </c>
      <c r="G2516" s="188" t="s">
        <v>2299</v>
      </c>
      <c r="H2516" s="730" t="s">
        <v>1798</v>
      </c>
      <c r="I2516" s="260">
        <v>364</v>
      </c>
    </row>
    <row r="2517" spans="1:9" ht="44.25" hidden="1" customHeight="1" x14ac:dyDescent="0.2">
      <c r="A2517" s="3">
        <v>2520</v>
      </c>
      <c r="B2517" s="260">
        <v>6030</v>
      </c>
      <c r="C2517" s="230" t="s">
        <v>3441</v>
      </c>
      <c r="D2517" s="260" t="s">
        <v>2298</v>
      </c>
      <c r="E2517" s="260">
        <v>53131609</v>
      </c>
      <c r="F2517" s="731">
        <v>722000</v>
      </c>
      <c r="G2517" s="188" t="s">
        <v>169</v>
      </c>
      <c r="H2517" s="286" t="s">
        <v>120</v>
      </c>
      <c r="I2517" s="260">
        <v>365</v>
      </c>
    </row>
    <row r="2518" spans="1:9" ht="44.25" hidden="1" customHeight="1" x14ac:dyDescent="0.2">
      <c r="A2518" s="3">
        <v>2521</v>
      </c>
      <c r="B2518" s="260">
        <v>6030</v>
      </c>
      <c r="C2518" s="230" t="s">
        <v>3442</v>
      </c>
      <c r="D2518" s="260" t="s">
        <v>2298</v>
      </c>
      <c r="E2518" s="260">
        <v>46181541</v>
      </c>
      <c r="F2518" s="731">
        <v>58535.293338630647</v>
      </c>
      <c r="G2518" s="188" t="s">
        <v>2299</v>
      </c>
      <c r="H2518" s="730" t="s">
        <v>54</v>
      </c>
      <c r="I2518" s="260">
        <v>365</v>
      </c>
    </row>
    <row r="2519" spans="1:9" ht="44.25" hidden="1" customHeight="1" x14ac:dyDescent="0.2">
      <c r="A2519" s="3">
        <v>2522</v>
      </c>
      <c r="B2519" s="260">
        <v>6030</v>
      </c>
      <c r="C2519" s="230" t="s">
        <v>37</v>
      </c>
      <c r="D2519" s="260" t="s">
        <v>2298</v>
      </c>
      <c r="E2519" s="211" t="s">
        <v>2957</v>
      </c>
      <c r="F2519" s="731">
        <v>1368800</v>
      </c>
      <c r="G2519" s="188" t="s">
        <v>3443</v>
      </c>
      <c r="H2519" s="730" t="s">
        <v>128</v>
      </c>
      <c r="I2519" s="260">
        <v>374</v>
      </c>
    </row>
    <row r="2520" spans="1:9" ht="44.25" hidden="1" customHeight="1" x14ac:dyDescent="0.2">
      <c r="A2520" s="3">
        <v>2523</v>
      </c>
      <c r="B2520" s="260">
        <v>6030</v>
      </c>
      <c r="C2520" s="230" t="s">
        <v>42</v>
      </c>
      <c r="D2520" s="260" t="s">
        <v>2298</v>
      </c>
      <c r="E2520" s="211" t="s">
        <v>2883</v>
      </c>
      <c r="F2520" s="731">
        <v>417200</v>
      </c>
      <c r="G2520" s="188" t="s">
        <v>3445</v>
      </c>
      <c r="H2520" s="730" t="s">
        <v>128</v>
      </c>
      <c r="I2520" s="260">
        <v>374</v>
      </c>
    </row>
    <row r="2521" spans="1:9" ht="44.25" hidden="1" customHeight="1" x14ac:dyDescent="0.2">
      <c r="A2521" s="3">
        <v>2524</v>
      </c>
      <c r="B2521" s="179">
        <v>7002</v>
      </c>
      <c r="C2521" s="187" t="s">
        <v>3450</v>
      </c>
      <c r="D2521" s="179" t="s">
        <v>2298</v>
      </c>
      <c r="E2521" s="179" t="s">
        <v>2302</v>
      </c>
      <c r="F2521" s="588">
        <f>251000-F2522</f>
        <v>218120</v>
      </c>
      <c r="G2521" s="188" t="s">
        <v>2882</v>
      </c>
      <c r="H2521" s="286" t="s">
        <v>120</v>
      </c>
      <c r="I2521" s="211">
        <v>374</v>
      </c>
    </row>
    <row r="2522" spans="1:9" ht="44.25" hidden="1" customHeight="1" x14ac:dyDescent="0.2">
      <c r="A2522" s="3">
        <v>2525</v>
      </c>
      <c r="B2522" s="179">
        <v>7002</v>
      </c>
      <c r="C2522" s="187" t="s">
        <v>3452</v>
      </c>
      <c r="D2522" s="179" t="s">
        <v>2298</v>
      </c>
      <c r="E2522" s="179" t="s">
        <v>2883</v>
      </c>
      <c r="F2522" s="588">
        <v>32880</v>
      </c>
      <c r="G2522" s="188" t="s">
        <v>2882</v>
      </c>
      <c r="H2522" s="286" t="s">
        <v>120</v>
      </c>
      <c r="I2522" s="211">
        <v>374</v>
      </c>
    </row>
    <row r="2523" spans="1:9" ht="44.25" hidden="1" customHeight="1" x14ac:dyDescent="0.2">
      <c r="A2523" s="3">
        <v>2526</v>
      </c>
      <c r="B2523" s="179">
        <v>7002</v>
      </c>
      <c r="C2523" s="187" t="s">
        <v>1873</v>
      </c>
      <c r="D2523" s="179" t="s">
        <v>2298</v>
      </c>
      <c r="E2523" s="179">
        <v>26111701</v>
      </c>
      <c r="F2523" s="588">
        <v>14560</v>
      </c>
      <c r="G2523" s="188" t="s">
        <v>2683</v>
      </c>
      <c r="H2523" s="286" t="s">
        <v>120</v>
      </c>
      <c r="I2523" s="211">
        <v>364</v>
      </c>
    </row>
    <row r="2524" spans="1:9" ht="44.25" hidden="1" customHeight="1" x14ac:dyDescent="0.2">
      <c r="A2524" s="3">
        <v>2527</v>
      </c>
      <c r="B2524" s="179">
        <v>7002</v>
      </c>
      <c r="C2524" s="187" t="s">
        <v>1876</v>
      </c>
      <c r="D2524" s="179" t="s">
        <v>2298</v>
      </c>
      <c r="E2524" s="179">
        <v>26111701</v>
      </c>
      <c r="F2524" s="588">
        <f>30000-F2523</f>
        <v>15440</v>
      </c>
      <c r="G2524" s="188" t="s">
        <v>2683</v>
      </c>
      <c r="H2524" s="286" t="s">
        <v>120</v>
      </c>
      <c r="I2524" s="211">
        <v>364</v>
      </c>
    </row>
    <row r="2525" spans="1:9" ht="44.25" hidden="1" customHeight="1" x14ac:dyDescent="0.2">
      <c r="A2525" s="3">
        <v>2528</v>
      </c>
      <c r="B2525" s="179">
        <v>7002</v>
      </c>
      <c r="C2525" s="197" t="s">
        <v>3455</v>
      </c>
      <c r="D2525" s="179" t="s">
        <v>3456</v>
      </c>
      <c r="E2525" s="194" t="s">
        <v>3457</v>
      </c>
      <c r="F2525" s="588">
        <v>12000000</v>
      </c>
      <c r="G2525" s="188" t="s">
        <v>45</v>
      </c>
      <c r="H2525" s="286" t="s">
        <v>120</v>
      </c>
      <c r="I2525" s="211">
        <v>410</v>
      </c>
    </row>
    <row r="2526" spans="1:9" ht="44.25" hidden="1" customHeight="1" x14ac:dyDescent="0.2">
      <c r="A2526" s="3">
        <v>2529</v>
      </c>
      <c r="B2526" s="179">
        <v>7002</v>
      </c>
      <c r="C2526" s="197" t="s">
        <v>3458</v>
      </c>
      <c r="D2526" s="179" t="s">
        <v>3456</v>
      </c>
      <c r="E2526" s="3" t="s">
        <v>3459</v>
      </c>
      <c r="F2526" s="604">
        <v>13354706.325000001</v>
      </c>
      <c r="G2526" s="188" t="s">
        <v>45</v>
      </c>
      <c r="H2526" s="286" t="s">
        <v>120</v>
      </c>
      <c r="I2526" s="211">
        <v>410</v>
      </c>
    </row>
    <row r="2527" spans="1:9" ht="44.25" hidden="1" customHeight="1" x14ac:dyDescent="0.2">
      <c r="A2527" s="3">
        <v>2530</v>
      </c>
      <c r="B2527" s="179">
        <v>7002</v>
      </c>
      <c r="C2527" s="197" t="s">
        <v>3460</v>
      </c>
      <c r="D2527" s="179" t="s">
        <v>3456</v>
      </c>
      <c r="E2527" s="3" t="s">
        <v>3461</v>
      </c>
      <c r="F2527" s="604">
        <v>7493664.875</v>
      </c>
      <c r="G2527" s="188" t="s">
        <v>45</v>
      </c>
      <c r="H2527" s="286" t="s">
        <v>120</v>
      </c>
      <c r="I2527" s="211">
        <v>410</v>
      </c>
    </row>
    <row r="2528" spans="1:9" ht="44.25" hidden="1" customHeight="1" x14ac:dyDescent="0.2">
      <c r="A2528" s="3">
        <v>2531</v>
      </c>
      <c r="B2528" s="179">
        <v>7002</v>
      </c>
      <c r="C2528" s="197" t="s">
        <v>1264</v>
      </c>
      <c r="D2528" s="179" t="s">
        <v>3456</v>
      </c>
      <c r="E2528" s="3" t="s">
        <v>1265</v>
      </c>
      <c r="F2528" s="604">
        <v>13052289.495000001</v>
      </c>
      <c r="G2528" s="188" t="s">
        <v>136</v>
      </c>
      <c r="H2528" s="286" t="s">
        <v>120</v>
      </c>
      <c r="I2528" s="211">
        <v>314</v>
      </c>
    </row>
    <row r="2529" spans="1:9" ht="44.25" hidden="1" customHeight="1" x14ac:dyDescent="0.2">
      <c r="A2529" s="3">
        <v>2532</v>
      </c>
      <c r="B2529" s="179">
        <v>7002</v>
      </c>
      <c r="C2529" s="197" t="s">
        <v>3462</v>
      </c>
      <c r="D2529" s="179" t="s">
        <v>3456</v>
      </c>
      <c r="E2529" s="3" t="s">
        <v>891</v>
      </c>
      <c r="F2529" s="604">
        <v>261030</v>
      </c>
      <c r="G2529" s="188" t="s">
        <v>169</v>
      </c>
      <c r="H2529" s="286" t="s">
        <v>120</v>
      </c>
      <c r="I2529" s="194">
        <v>278</v>
      </c>
    </row>
    <row r="2530" spans="1:9" ht="44.25" hidden="1" customHeight="1" x14ac:dyDescent="0.2">
      <c r="A2530" s="3">
        <v>2533</v>
      </c>
      <c r="B2530" s="179">
        <v>7002</v>
      </c>
      <c r="C2530" s="197" t="s">
        <v>3463</v>
      </c>
      <c r="D2530" s="179" t="s">
        <v>10458</v>
      </c>
      <c r="E2530" s="3" t="s">
        <v>3464</v>
      </c>
      <c r="F2530" s="604">
        <v>242231094</v>
      </c>
      <c r="G2530" s="146" t="s">
        <v>364</v>
      </c>
      <c r="H2530" s="159">
        <v>45078</v>
      </c>
      <c r="I2530" s="194">
        <v>326</v>
      </c>
    </row>
    <row r="2531" spans="1:9" ht="44.25" hidden="1" customHeight="1" x14ac:dyDescent="0.2">
      <c r="A2531" s="3">
        <v>2534</v>
      </c>
      <c r="B2531" s="179">
        <v>7002</v>
      </c>
      <c r="C2531" s="197" t="s">
        <v>3465</v>
      </c>
      <c r="D2531" s="179" t="s">
        <v>10458</v>
      </c>
      <c r="E2531" s="3" t="s">
        <v>3466</v>
      </c>
      <c r="F2531" s="604">
        <v>69330161.25</v>
      </c>
      <c r="G2531" s="146" t="s">
        <v>364</v>
      </c>
      <c r="H2531" s="159">
        <v>45078</v>
      </c>
      <c r="I2531" s="194">
        <v>326</v>
      </c>
    </row>
    <row r="2532" spans="1:9" ht="44.25" hidden="1" customHeight="1" x14ac:dyDescent="0.2">
      <c r="A2532" s="3">
        <v>2535</v>
      </c>
      <c r="B2532" s="179">
        <v>7002</v>
      </c>
      <c r="C2532" s="197" t="s">
        <v>3467</v>
      </c>
      <c r="D2532" s="179" t="s">
        <v>3456</v>
      </c>
      <c r="E2532" s="3" t="s">
        <v>887</v>
      </c>
      <c r="F2532" s="606">
        <v>594967.68000000005</v>
      </c>
      <c r="G2532" s="188" t="s">
        <v>169</v>
      </c>
      <c r="H2532" s="286" t="s">
        <v>120</v>
      </c>
      <c r="I2532" s="194">
        <v>278</v>
      </c>
    </row>
    <row r="2533" spans="1:9" ht="44.25" hidden="1" customHeight="1" x14ac:dyDescent="0.2">
      <c r="A2533" s="3">
        <v>2536</v>
      </c>
      <c r="B2533" s="179">
        <v>7002</v>
      </c>
      <c r="C2533" s="197" t="s">
        <v>3468</v>
      </c>
      <c r="D2533" s="179" t="s">
        <v>3456</v>
      </c>
      <c r="E2533" s="3" t="s">
        <v>3469</v>
      </c>
      <c r="F2533" s="606">
        <v>150417.25</v>
      </c>
      <c r="G2533" s="188" t="s">
        <v>3454</v>
      </c>
      <c r="H2533" s="286" t="s">
        <v>120</v>
      </c>
      <c r="I2533" s="194">
        <v>250</v>
      </c>
    </row>
    <row r="2534" spans="1:9" ht="44.25" hidden="1" customHeight="1" x14ac:dyDescent="0.2">
      <c r="A2534" s="3">
        <v>2537</v>
      </c>
      <c r="B2534" s="179">
        <v>7002</v>
      </c>
      <c r="C2534" s="197" t="s">
        <v>3470</v>
      </c>
      <c r="D2534" s="179" t="s">
        <v>3456</v>
      </c>
      <c r="E2534" s="3" t="s">
        <v>2431</v>
      </c>
      <c r="F2534" s="606">
        <v>178973620</v>
      </c>
      <c r="G2534" s="188" t="s">
        <v>136</v>
      </c>
      <c r="H2534" s="286" t="s">
        <v>120</v>
      </c>
      <c r="I2534" s="194">
        <v>307</v>
      </c>
    </row>
    <row r="2535" spans="1:9" ht="44.25" hidden="1" customHeight="1" x14ac:dyDescent="0.2">
      <c r="A2535" s="3">
        <v>2538</v>
      </c>
      <c r="B2535" s="179">
        <v>7002</v>
      </c>
      <c r="C2535" s="197" t="s">
        <v>3472</v>
      </c>
      <c r="D2535" s="179" t="s">
        <v>3456</v>
      </c>
      <c r="E2535" s="3" t="s">
        <v>2433</v>
      </c>
      <c r="F2535" s="606">
        <v>30701700</v>
      </c>
      <c r="G2535" s="188" t="s">
        <v>136</v>
      </c>
      <c r="H2535" s="286" t="s">
        <v>120</v>
      </c>
      <c r="I2535" s="194">
        <v>307</v>
      </c>
    </row>
    <row r="2536" spans="1:9" ht="44.25" hidden="1" customHeight="1" x14ac:dyDescent="0.2">
      <c r="A2536" s="3">
        <v>2539</v>
      </c>
      <c r="B2536" s="3">
        <v>7002</v>
      </c>
      <c r="C2536" s="197" t="s">
        <v>3473</v>
      </c>
      <c r="D2536" s="3" t="s">
        <v>3456</v>
      </c>
      <c r="E2536" s="3">
        <v>39121032</v>
      </c>
      <c r="F2536" s="595">
        <v>109000000</v>
      </c>
      <c r="G2536" s="188" t="s">
        <v>136</v>
      </c>
      <c r="H2536" s="286" t="s">
        <v>120</v>
      </c>
      <c r="I2536" s="211">
        <v>411</v>
      </c>
    </row>
    <row r="2537" spans="1:9" ht="44.25" hidden="1" customHeight="1" x14ac:dyDescent="0.2">
      <c r="A2537" s="3">
        <v>2540</v>
      </c>
      <c r="B2537" s="3">
        <v>7002</v>
      </c>
      <c r="C2537" s="197" t="s">
        <v>3475</v>
      </c>
      <c r="D2537" s="3" t="s">
        <v>3456</v>
      </c>
      <c r="E2537" s="3">
        <v>39121102</v>
      </c>
      <c r="F2537" s="595">
        <v>71000000</v>
      </c>
      <c r="G2537" s="188" t="s">
        <v>136</v>
      </c>
      <c r="H2537" s="286" t="s">
        <v>120</v>
      </c>
      <c r="I2537" s="211">
        <v>411</v>
      </c>
    </row>
    <row r="2538" spans="1:9" ht="44.25" hidden="1" customHeight="1" x14ac:dyDescent="0.2">
      <c r="A2538" s="3">
        <v>2541</v>
      </c>
      <c r="B2538" s="179">
        <v>7500</v>
      </c>
      <c r="C2538" s="187" t="s">
        <v>37</v>
      </c>
      <c r="D2538" s="179" t="s">
        <v>39</v>
      </c>
      <c r="E2538" s="179">
        <v>50201706</v>
      </c>
      <c r="F2538" s="733">
        <v>196000</v>
      </c>
      <c r="G2538" s="188" t="s">
        <v>1782</v>
      </c>
      <c r="H2538" s="263" t="s">
        <v>3479</v>
      </c>
      <c r="I2538" s="211">
        <v>374</v>
      </c>
    </row>
    <row r="2539" spans="1:9" ht="44.25" hidden="1" customHeight="1" x14ac:dyDescent="0.2">
      <c r="A2539" s="3">
        <v>2542</v>
      </c>
      <c r="B2539" s="179">
        <v>7500</v>
      </c>
      <c r="C2539" s="187" t="s">
        <v>2403</v>
      </c>
      <c r="D2539" s="179" t="s">
        <v>39</v>
      </c>
      <c r="E2539" s="179">
        <v>50161509</v>
      </c>
      <c r="F2539" s="733">
        <v>7500</v>
      </c>
      <c r="G2539" s="188" t="s">
        <v>720</v>
      </c>
      <c r="H2539" s="271">
        <v>45261</v>
      </c>
      <c r="I2539" s="211">
        <v>374</v>
      </c>
    </row>
    <row r="2540" spans="1:9" ht="44.25" hidden="1" customHeight="1" x14ac:dyDescent="0.2">
      <c r="A2540" s="3">
        <v>2543</v>
      </c>
      <c r="B2540" s="179">
        <v>7500</v>
      </c>
      <c r="C2540" s="187" t="s">
        <v>3484</v>
      </c>
      <c r="D2540" s="179" t="s">
        <v>39</v>
      </c>
      <c r="E2540" s="179">
        <v>43211724</v>
      </c>
      <c r="F2540" s="733">
        <v>15500</v>
      </c>
      <c r="G2540" s="188" t="s">
        <v>2186</v>
      </c>
      <c r="H2540" s="271">
        <v>45231</v>
      </c>
      <c r="I2540" s="211">
        <v>351</v>
      </c>
    </row>
    <row r="2541" spans="1:9" ht="44.25" hidden="1" customHeight="1" x14ac:dyDescent="0.2">
      <c r="A2541" s="3">
        <v>2544</v>
      </c>
      <c r="B2541" s="179">
        <v>2011</v>
      </c>
      <c r="C2541" s="187" t="s">
        <v>3486</v>
      </c>
      <c r="D2541" s="179" t="s">
        <v>39</v>
      </c>
      <c r="E2541" s="265" t="s">
        <v>3487</v>
      </c>
      <c r="F2541" s="733">
        <v>100000</v>
      </c>
      <c r="G2541" s="188" t="s">
        <v>1901</v>
      </c>
      <c r="H2541" s="188" t="s">
        <v>3479</v>
      </c>
      <c r="I2541" s="211">
        <v>351</v>
      </c>
    </row>
    <row r="2542" spans="1:9" ht="44.25" hidden="1" customHeight="1" x14ac:dyDescent="0.2">
      <c r="A2542" s="3">
        <v>2547</v>
      </c>
      <c r="B2542" s="179">
        <v>7320</v>
      </c>
      <c r="C2542" s="187" t="s">
        <v>3499</v>
      </c>
      <c r="D2542" s="179" t="s">
        <v>39</v>
      </c>
      <c r="E2542" s="188">
        <v>55101524</v>
      </c>
      <c r="F2542" s="733">
        <v>100000</v>
      </c>
      <c r="G2542" s="188" t="s">
        <v>2187</v>
      </c>
      <c r="H2542" s="271">
        <v>45261</v>
      </c>
      <c r="I2542" s="211">
        <v>294</v>
      </c>
    </row>
    <row r="2543" spans="1:9" ht="44.25" hidden="1" customHeight="1" x14ac:dyDescent="0.2">
      <c r="A2543" s="3">
        <v>2548</v>
      </c>
      <c r="B2543" s="179">
        <v>7320</v>
      </c>
      <c r="C2543" s="187" t="s">
        <v>3499</v>
      </c>
      <c r="D2543" s="179" t="s">
        <v>39</v>
      </c>
      <c r="E2543" s="188">
        <v>55111503</v>
      </c>
      <c r="F2543" s="733">
        <v>100000</v>
      </c>
      <c r="G2543" s="188" t="s">
        <v>773</v>
      </c>
      <c r="H2543" s="271">
        <v>45261</v>
      </c>
      <c r="I2543" s="211">
        <v>294</v>
      </c>
    </row>
    <row r="2544" spans="1:9" ht="44.25" hidden="1" customHeight="1" x14ac:dyDescent="0.2">
      <c r="A2544" s="3">
        <v>2549</v>
      </c>
      <c r="B2544" s="179">
        <v>7320</v>
      </c>
      <c r="C2544" s="187" t="s">
        <v>3499</v>
      </c>
      <c r="D2544" s="179" t="s">
        <v>39</v>
      </c>
      <c r="E2544" s="188">
        <v>55111113</v>
      </c>
      <c r="F2544" s="733">
        <v>100000</v>
      </c>
      <c r="G2544" s="188" t="s">
        <v>773</v>
      </c>
      <c r="H2544" s="271">
        <v>45261</v>
      </c>
      <c r="I2544" s="211">
        <v>294</v>
      </c>
    </row>
    <row r="2545" spans="1:9" ht="44.25" hidden="1" customHeight="1" x14ac:dyDescent="0.2">
      <c r="A2545" s="3">
        <v>2550</v>
      </c>
      <c r="B2545" s="179">
        <v>7320</v>
      </c>
      <c r="C2545" s="187" t="s">
        <v>3501</v>
      </c>
      <c r="D2545" s="179" t="s">
        <v>39</v>
      </c>
      <c r="E2545" s="179">
        <v>90101603</v>
      </c>
      <c r="F2545" s="733">
        <v>2500000</v>
      </c>
      <c r="G2545" s="188" t="s">
        <v>1782</v>
      </c>
      <c r="H2545" s="271">
        <v>45200</v>
      </c>
      <c r="I2545" s="211">
        <v>374</v>
      </c>
    </row>
    <row r="2546" spans="1:9" ht="44.25" hidden="1" customHeight="1" x14ac:dyDescent="0.2">
      <c r="A2546" s="3">
        <v>2551</v>
      </c>
      <c r="B2546" s="179">
        <v>2500</v>
      </c>
      <c r="C2546" s="187" t="s">
        <v>3510</v>
      </c>
      <c r="D2546" s="179" t="s">
        <v>34</v>
      </c>
      <c r="E2546" s="266" t="s">
        <v>2302</v>
      </c>
      <c r="F2546" s="733">
        <v>30000</v>
      </c>
      <c r="G2546" s="188" t="s">
        <v>720</v>
      </c>
      <c r="H2546" s="263">
        <v>45261</v>
      </c>
      <c r="I2546" s="211" t="s">
        <v>2159</v>
      </c>
    </row>
    <row r="2547" spans="1:9" ht="44.25" hidden="1" customHeight="1" x14ac:dyDescent="0.2">
      <c r="A2547" s="3">
        <v>2552</v>
      </c>
      <c r="B2547" s="179">
        <v>2500</v>
      </c>
      <c r="C2547" s="187" t="s">
        <v>3513</v>
      </c>
      <c r="D2547" s="179" t="s">
        <v>34</v>
      </c>
      <c r="E2547" s="188" t="s">
        <v>3515</v>
      </c>
      <c r="F2547" s="733">
        <v>5000</v>
      </c>
      <c r="G2547" s="188" t="s">
        <v>720</v>
      </c>
      <c r="H2547" s="263">
        <v>45261</v>
      </c>
      <c r="I2547" s="211" t="s">
        <v>2159</v>
      </c>
    </row>
    <row r="2548" spans="1:9" ht="44.25" hidden="1" customHeight="1" x14ac:dyDescent="0.2">
      <c r="A2548" s="3">
        <v>2553</v>
      </c>
      <c r="B2548" s="179">
        <v>2500</v>
      </c>
      <c r="C2548" s="187" t="s">
        <v>3516</v>
      </c>
      <c r="D2548" s="179" t="s">
        <v>34</v>
      </c>
      <c r="E2548" s="188" t="s">
        <v>3518</v>
      </c>
      <c r="F2548" s="733">
        <f>15000*5</f>
        <v>75000</v>
      </c>
      <c r="G2548" s="188" t="s">
        <v>693</v>
      </c>
      <c r="H2548" s="263">
        <v>45261</v>
      </c>
      <c r="I2548" s="211" t="s">
        <v>2158</v>
      </c>
    </row>
    <row r="2549" spans="1:9" ht="44.25" hidden="1" customHeight="1" x14ac:dyDescent="0.2">
      <c r="A2549" s="3">
        <v>2554</v>
      </c>
      <c r="B2549" s="179">
        <v>2500</v>
      </c>
      <c r="C2549" s="187" t="s">
        <v>3520</v>
      </c>
      <c r="D2549" s="179" t="s">
        <v>34</v>
      </c>
      <c r="E2549" s="188" t="s">
        <v>3521</v>
      </c>
      <c r="F2549" s="733">
        <f>15000*5</f>
        <v>75000</v>
      </c>
      <c r="G2549" s="188" t="s">
        <v>693</v>
      </c>
      <c r="H2549" s="263">
        <v>45261</v>
      </c>
      <c r="I2549" s="211" t="s">
        <v>2158</v>
      </c>
    </row>
    <row r="2550" spans="1:9" ht="44.25" hidden="1" customHeight="1" x14ac:dyDescent="0.2">
      <c r="A2550" s="3">
        <v>2555</v>
      </c>
      <c r="B2550" s="179">
        <v>2500</v>
      </c>
      <c r="C2550" s="187" t="s">
        <v>3522</v>
      </c>
      <c r="D2550" s="179" t="s">
        <v>34</v>
      </c>
      <c r="E2550" s="188" t="s">
        <v>3524</v>
      </c>
      <c r="F2550" s="733">
        <v>40000</v>
      </c>
      <c r="G2550" s="188" t="s">
        <v>693</v>
      </c>
      <c r="H2550" s="263">
        <v>45261</v>
      </c>
      <c r="I2550" s="211" t="s">
        <v>2158</v>
      </c>
    </row>
    <row r="2551" spans="1:9" ht="44.25" hidden="1" customHeight="1" x14ac:dyDescent="0.2">
      <c r="A2551" s="3">
        <v>2556</v>
      </c>
      <c r="B2551" s="116">
        <v>2502</v>
      </c>
      <c r="C2551" s="117" t="s">
        <v>3526</v>
      </c>
      <c r="D2551" s="116" t="s">
        <v>34</v>
      </c>
      <c r="E2551" s="116" t="s">
        <v>3528</v>
      </c>
      <c r="F2551" s="734">
        <v>1000000</v>
      </c>
      <c r="G2551" s="504" t="s">
        <v>73</v>
      </c>
      <c r="H2551" s="263">
        <v>45200</v>
      </c>
      <c r="I2551" s="735">
        <v>251</v>
      </c>
    </row>
    <row r="2552" spans="1:9" ht="44.25" hidden="1" customHeight="1" x14ac:dyDescent="0.2">
      <c r="A2552" s="3">
        <v>2557</v>
      </c>
      <c r="B2552" s="40">
        <v>2502</v>
      </c>
      <c r="C2552" s="120" t="s">
        <v>3530</v>
      </c>
      <c r="D2552" s="116" t="s">
        <v>34</v>
      </c>
      <c r="E2552" s="40" t="s">
        <v>3532</v>
      </c>
      <c r="F2552" s="611">
        <v>60000</v>
      </c>
      <c r="G2552" s="93" t="s">
        <v>73</v>
      </c>
      <c r="H2552" s="736">
        <v>45200</v>
      </c>
      <c r="I2552" s="211">
        <v>251</v>
      </c>
    </row>
    <row r="2553" spans="1:9" ht="44.25" hidden="1" customHeight="1" x14ac:dyDescent="0.2">
      <c r="A2553" s="3">
        <v>2558</v>
      </c>
      <c r="B2553" s="40">
        <v>2502</v>
      </c>
      <c r="C2553" s="120" t="s">
        <v>3534</v>
      </c>
      <c r="D2553" s="116" t="s">
        <v>34</v>
      </c>
      <c r="E2553" s="40" t="s">
        <v>3536</v>
      </c>
      <c r="F2553" s="611">
        <v>190000</v>
      </c>
      <c r="G2553" s="93" t="s">
        <v>73</v>
      </c>
      <c r="H2553" s="736">
        <v>45200</v>
      </c>
      <c r="I2553" s="211">
        <v>251</v>
      </c>
    </row>
    <row r="2554" spans="1:9" ht="44.25" hidden="1" customHeight="1" x14ac:dyDescent="0.2">
      <c r="A2554" s="3">
        <v>2559</v>
      </c>
      <c r="B2554" s="40">
        <v>2502</v>
      </c>
      <c r="C2554" s="120" t="s">
        <v>3538</v>
      </c>
      <c r="D2554" s="116" t="s">
        <v>34</v>
      </c>
      <c r="E2554" s="40" t="s">
        <v>3532</v>
      </c>
      <c r="F2554" s="611">
        <v>350000</v>
      </c>
      <c r="G2554" s="93" t="s">
        <v>73</v>
      </c>
      <c r="H2554" s="736">
        <v>45200</v>
      </c>
      <c r="I2554" s="211">
        <v>251</v>
      </c>
    </row>
    <row r="2555" spans="1:9" ht="44.25" hidden="1" customHeight="1" x14ac:dyDescent="0.2">
      <c r="A2555" s="3">
        <v>2560</v>
      </c>
      <c r="B2555" s="40">
        <v>2502</v>
      </c>
      <c r="C2555" s="120" t="s">
        <v>3541</v>
      </c>
      <c r="D2555" s="116" t="s">
        <v>34</v>
      </c>
      <c r="E2555" s="40" t="s">
        <v>3543</v>
      </c>
      <c r="F2555" s="611">
        <v>250000</v>
      </c>
      <c r="G2555" s="93" t="s">
        <v>105</v>
      </c>
      <c r="H2555" s="736">
        <v>45200</v>
      </c>
      <c r="I2555" s="211">
        <v>192</v>
      </c>
    </row>
    <row r="2556" spans="1:9" ht="44.25" hidden="1" customHeight="1" x14ac:dyDescent="0.2">
      <c r="A2556" s="3">
        <v>2561</v>
      </c>
      <c r="B2556" s="40">
        <v>2502</v>
      </c>
      <c r="C2556" s="120" t="s">
        <v>3541</v>
      </c>
      <c r="D2556" s="116" t="s">
        <v>34</v>
      </c>
      <c r="E2556" s="40" t="s">
        <v>3545</v>
      </c>
      <c r="F2556" s="611">
        <v>250000</v>
      </c>
      <c r="G2556" s="93" t="s">
        <v>105</v>
      </c>
      <c r="H2556" s="736">
        <v>45200</v>
      </c>
      <c r="I2556" s="211">
        <v>192</v>
      </c>
    </row>
    <row r="2557" spans="1:9" ht="44.25" hidden="1" customHeight="1" x14ac:dyDescent="0.2">
      <c r="A2557" s="3">
        <v>2562</v>
      </c>
      <c r="B2557" s="40">
        <v>2502</v>
      </c>
      <c r="C2557" s="120" t="s">
        <v>3547</v>
      </c>
      <c r="D2557" s="116" t="s">
        <v>34</v>
      </c>
      <c r="E2557" s="40" t="s">
        <v>3549</v>
      </c>
      <c r="F2557" s="611">
        <v>215000</v>
      </c>
      <c r="G2557" s="93" t="s">
        <v>2178</v>
      </c>
      <c r="H2557" s="736">
        <v>45200</v>
      </c>
      <c r="I2557" s="211">
        <v>324</v>
      </c>
    </row>
    <row r="2558" spans="1:9" ht="44.25" hidden="1" customHeight="1" x14ac:dyDescent="0.2">
      <c r="A2558" s="3">
        <v>2563</v>
      </c>
      <c r="B2558" s="40">
        <v>2502</v>
      </c>
      <c r="C2558" s="120" t="s">
        <v>3551</v>
      </c>
      <c r="D2558" s="116" t="s">
        <v>34</v>
      </c>
      <c r="E2558" s="40" t="s">
        <v>3553</v>
      </c>
      <c r="F2558" s="611">
        <v>100000</v>
      </c>
      <c r="G2558" s="93" t="s">
        <v>2412</v>
      </c>
      <c r="H2558" s="736">
        <v>45200</v>
      </c>
      <c r="I2558" s="211">
        <v>354</v>
      </c>
    </row>
    <row r="2559" spans="1:9" ht="44.25" hidden="1" customHeight="1" x14ac:dyDescent="0.2">
      <c r="A2559" s="3">
        <v>2564</v>
      </c>
      <c r="B2559" s="40">
        <v>2502</v>
      </c>
      <c r="C2559" s="120" t="s">
        <v>3551</v>
      </c>
      <c r="D2559" s="116" t="s">
        <v>34</v>
      </c>
      <c r="E2559" s="40" t="s">
        <v>3556</v>
      </c>
      <c r="F2559" s="611">
        <v>200000</v>
      </c>
      <c r="G2559" s="93" t="s">
        <v>2412</v>
      </c>
      <c r="H2559" s="736">
        <v>45200</v>
      </c>
      <c r="I2559" s="211">
        <v>354</v>
      </c>
    </row>
    <row r="2560" spans="1:9" ht="44.25" hidden="1" customHeight="1" x14ac:dyDescent="0.2">
      <c r="A2560" s="3">
        <v>2565</v>
      </c>
      <c r="B2560" s="40">
        <v>2502</v>
      </c>
      <c r="C2560" s="120" t="s">
        <v>3551</v>
      </c>
      <c r="D2560" s="116" t="s">
        <v>34</v>
      </c>
      <c r="E2560" s="40" t="s">
        <v>3558</v>
      </c>
      <c r="F2560" s="611">
        <v>150000</v>
      </c>
      <c r="G2560" s="93" t="s">
        <v>2412</v>
      </c>
      <c r="H2560" s="736">
        <v>45200</v>
      </c>
      <c r="I2560" s="211">
        <v>354</v>
      </c>
    </row>
    <row r="2561" spans="1:9" ht="44.25" hidden="1" customHeight="1" x14ac:dyDescent="0.2">
      <c r="A2561" s="3">
        <v>2566</v>
      </c>
      <c r="B2561" s="40">
        <v>2502</v>
      </c>
      <c r="C2561" s="120" t="s">
        <v>3560</v>
      </c>
      <c r="D2561" s="116" t="s">
        <v>34</v>
      </c>
      <c r="E2561" s="40" t="s">
        <v>3562</v>
      </c>
      <c r="F2561" s="611">
        <v>150000</v>
      </c>
      <c r="G2561" s="93" t="s">
        <v>76</v>
      </c>
      <c r="H2561" s="736">
        <v>45200</v>
      </c>
      <c r="I2561" s="211">
        <v>364</v>
      </c>
    </row>
    <row r="2562" spans="1:9" ht="44.25" hidden="1" customHeight="1" x14ac:dyDescent="0.2">
      <c r="A2562" s="3">
        <v>2567</v>
      </c>
      <c r="B2562" s="40">
        <v>2502</v>
      </c>
      <c r="C2562" s="120" t="s">
        <v>3564</v>
      </c>
      <c r="D2562" s="116" t="s">
        <v>34</v>
      </c>
      <c r="E2562" s="40" t="s">
        <v>3566</v>
      </c>
      <c r="F2562" s="611">
        <v>50000</v>
      </c>
      <c r="G2562" s="93" t="s">
        <v>76</v>
      </c>
      <c r="H2562" s="736">
        <v>45200</v>
      </c>
      <c r="I2562" s="211">
        <v>364</v>
      </c>
    </row>
    <row r="2563" spans="1:9" ht="44.25" hidden="1" customHeight="1" x14ac:dyDescent="0.2">
      <c r="A2563" s="3">
        <v>2568</v>
      </c>
      <c r="B2563" s="40">
        <v>2502</v>
      </c>
      <c r="C2563" s="120" t="s">
        <v>42</v>
      </c>
      <c r="D2563" s="116" t="s">
        <v>34</v>
      </c>
      <c r="E2563" s="40" t="s">
        <v>2883</v>
      </c>
      <c r="F2563" s="611">
        <v>150000</v>
      </c>
      <c r="G2563" s="93" t="s">
        <v>40</v>
      </c>
      <c r="H2563" s="736">
        <v>45261</v>
      </c>
      <c r="I2563" s="211">
        <v>374</v>
      </c>
    </row>
    <row r="2564" spans="1:9" ht="44.25" hidden="1" customHeight="1" x14ac:dyDescent="0.2">
      <c r="A2564" s="3">
        <v>2569</v>
      </c>
      <c r="B2564" s="40">
        <v>2502</v>
      </c>
      <c r="C2564" s="120" t="s">
        <v>37</v>
      </c>
      <c r="D2564" s="116" t="s">
        <v>34</v>
      </c>
      <c r="E2564" s="40" t="s">
        <v>2302</v>
      </c>
      <c r="F2564" s="611">
        <v>600000</v>
      </c>
      <c r="G2564" s="93" t="s">
        <v>40</v>
      </c>
      <c r="H2564" s="736">
        <v>45261</v>
      </c>
      <c r="I2564" s="211">
        <v>374</v>
      </c>
    </row>
    <row r="2565" spans="1:9" ht="44.25" hidden="1" customHeight="1" x14ac:dyDescent="0.2">
      <c r="A2565" s="3">
        <v>2570</v>
      </c>
      <c r="B2565" s="40">
        <v>2502</v>
      </c>
      <c r="C2565" s="120" t="s">
        <v>3572</v>
      </c>
      <c r="D2565" s="116" t="s">
        <v>34</v>
      </c>
      <c r="E2565" s="40" t="s">
        <v>3574</v>
      </c>
      <c r="F2565" s="611">
        <v>4370000</v>
      </c>
      <c r="G2565" s="93" t="s">
        <v>73</v>
      </c>
      <c r="H2565" s="736">
        <v>45200</v>
      </c>
      <c r="I2565" s="211">
        <v>251</v>
      </c>
    </row>
    <row r="2566" spans="1:9" ht="44.25" hidden="1" customHeight="1" x14ac:dyDescent="0.2">
      <c r="A2566" s="3">
        <v>2571</v>
      </c>
      <c r="B2566" s="40">
        <v>2502</v>
      </c>
      <c r="C2566" s="120" t="s">
        <v>3576</v>
      </c>
      <c r="D2566" s="116" t="s">
        <v>34</v>
      </c>
      <c r="E2566" s="40" t="s">
        <v>3578</v>
      </c>
      <c r="F2566" s="611">
        <v>133000</v>
      </c>
      <c r="G2566" s="93" t="s">
        <v>73</v>
      </c>
      <c r="H2566" s="736">
        <v>45200</v>
      </c>
      <c r="I2566" s="211">
        <v>251</v>
      </c>
    </row>
    <row r="2567" spans="1:9" ht="44.25" hidden="1" customHeight="1" x14ac:dyDescent="0.2">
      <c r="A2567" s="3">
        <v>2572</v>
      </c>
      <c r="B2567" s="40">
        <v>2502</v>
      </c>
      <c r="C2567" s="120" t="s">
        <v>3580</v>
      </c>
      <c r="D2567" s="116" t="s">
        <v>34</v>
      </c>
      <c r="E2567" s="40" t="s">
        <v>3582</v>
      </c>
      <c r="F2567" s="611">
        <v>380000</v>
      </c>
      <c r="G2567" s="93" t="s">
        <v>73</v>
      </c>
      <c r="H2567" s="736">
        <v>45200</v>
      </c>
      <c r="I2567" s="211">
        <v>251</v>
      </c>
    </row>
    <row r="2568" spans="1:9" ht="44.25" hidden="1" customHeight="1" x14ac:dyDescent="0.2">
      <c r="A2568" s="3">
        <v>2573</v>
      </c>
      <c r="B2568" s="40">
        <v>2502</v>
      </c>
      <c r="C2568" s="120" t="s">
        <v>3584</v>
      </c>
      <c r="D2568" s="116" t="s">
        <v>34</v>
      </c>
      <c r="E2568" s="40" t="s">
        <v>3586</v>
      </c>
      <c r="F2568" s="611">
        <v>76000</v>
      </c>
      <c r="G2568" s="93" t="s">
        <v>73</v>
      </c>
      <c r="H2568" s="736">
        <v>45200</v>
      </c>
      <c r="I2568" s="211">
        <v>251</v>
      </c>
    </row>
    <row r="2569" spans="1:9" ht="44.25" hidden="1" customHeight="1" x14ac:dyDescent="0.2">
      <c r="A2569" s="3">
        <v>2574</v>
      </c>
      <c r="B2569" s="40">
        <v>2502</v>
      </c>
      <c r="C2569" s="120" t="s">
        <v>3588</v>
      </c>
      <c r="D2569" s="116" t="s">
        <v>34</v>
      </c>
      <c r="E2569" s="40" t="s">
        <v>3590</v>
      </c>
      <c r="F2569" s="611">
        <v>101000</v>
      </c>
      <c r="G2569" s="93" t="s">
        <v>73</v>
      </c>
      <c r="H2569" s="736">
        <v>45200</v>
      </c>
      <c r="I2569" s="211">
        <v>251</v>
      </c>
    </row>
    <row r="2570" spans="1:9" ht="44.25" hidden="1" customHeight="1" x14ac:dyDescent="0.2">
      <c r="A2570" s="3">
        <v>2575</v>
      </c>
      <c r="B2570" s="40">
        <v>2502</v>
      </c>
      <c r="C2570" s="120" t="s">
        <v>3592</v>
      </c>
      <c r="D2570" s="116" t="s">
        <v>34</v>
      </c>
      <c r="E2570" s="40" t="s">
        <v>3594</v>
      </c>
      <c r="F2570" s="611">
        <v>363000</v>
      </c>
      <c r="G2570" s="93" t="s">
        <v>73</v>
      </c>
      <c r="H2570" s="736">
        <v>45200</v>
      </c>
      <c r="I2570" s="211">
        <v>251</v>
      </c>
    </row>
    <row r="2571" spans="1:9" ht="44.25" hidden="1" customHeight="1" x14ac:dyDescent="0.2">
      <c r="A2571" s="3">
        <v>2576</v>
      </c>
      <c r="B2571" s="40">
        <v>2502</v>
      </c>
      <c r="C2571" s="120" t="s">
        <v>3596</v>
      </c>
      <c r="D2571" s="116" t="s">
        <v>34</v>
      </c>
      <c r="E2571" s="40" t="s">
        <v>3594</v>
      </c>
      <c r="F2571" s="611">
        <v>626200</v>
      </c>
      <c r="G2571" s="93" t="s">
        <v>73</v>
      </c>
      <c r="H2571" s="736">
        <v>45200</v>
      </c>
      <c r="I2571" s="211">
        <v>251</v>
      </c>
    </row>
    <row r="2572" spans="1:9" ht="44.25" hidden="1" customHeight="1" x14ac:dyDescent="0.2">
      <c r="A2572" s="3">
        <v>2577</v>
      </c>
      <c r="B2572" s="40">
        <v>2502</v>
      </c>
      <c r="C2572" s="120" t="s">
        <v>3599</v>
      </c>
      <c r="D2572" s="116" t="s">
        <v>34</v>
      </c>
      <c r="E2572" s="40" t="s">
        <v>3600</v>
      </c>
      <c r="F2572" s="611">
        <v>660000</v>
      </c>
      <c r="G2572" s="93" t="s">
        <v>73</v>
      </c>
      <c r="H2572" s="736">
        <v>45200</v>
      </c>
      <c r="I2572" s="211">
        <v>251</v>
      </c>
    </row>
    <row r="2573" spans="1:9" ht="44.25" hidden="1" customHeight="1" x14ac:dyDescent="0.2">
      <c r="A2573" s="3">
        <v>2578</v>
      </c>
      <c r="B2573" s="40">
        <v>2502</v>
      </c>
      <c r="C2573" s="120" t="s">
        <v>3602</v>
      </c>
      <c r="D2573" s="116" t="s">
        <v>34</v>
      </c>
      <c r="E2573" s="40" t="s">
        <v>3604</v>
      </c>
      <c r="F2573" s="611">
        <v>3399000</v>
      </c>
      <c r="G2573" s="93" t="s">
        <v>73</v>
      </c>
      <c r="H2573" s="736">
        <v>45200</v>
      </c>
      <c r="I2573" s="211">
        <v>251</v>
      </c>
    </row>
    <row r="2574" spans="1:9" ht="44.25" hidden="1" customHeight="1" x14ac:dyDescent="0.2">
      <c r="A2574" s="3">
        <v>2579</v>
      </c>
      <c r="B2574" s="40">
        <v>2502</v>
      </c>
      <c r="C2574" s="120" t="s">
        <v>3606</v>
      </c>
      <c r="D2574" s="116" t="s">
        <v>34</v>
      </c>
      <c r="E2574" s="40" t="s">
        <v>3608</v>
      </c>
      <c r="F2574" s="611">
        <v>850800</v>
      </c>
      <c r="G2574" s="93" t="s">
        <v>73</v>
      </c>
      <c r="H2574" s="736">
        <v>45200</v>
      </c>
      <c r="I2574" s="211">
        <v>251</v>
      </c>
    </row>
    <row r="2575" spans="1:9" ht="44.25" hidden="1" customHeight="1" x14ac:dyDescent="0.2">
      <c r="A2575" s="3">
        <v>2580</v>
      </c>
      <c r="B2575" s="40">
        <v>2502</v>
      </c>
      <c r="C2575" s="120" t="s">
        <v>3613</v>
      </c>
      <c r="D2575" s="116" t="s">
        <v>34</v>
      </c>
      <c r="E2575" s="40" t="s">
        <v>3615</v>
      </c>
      <c r="F2575" s="611">
        <v>100000</v>
      </c>
      <c r="G2575" s="93" t="s">
        <v>3616</v>
      </c>
      <c r="H2575" s="736">
        <v>45200</v>
      </c>
      <c r="I2575" s="211">
        <v>329</v>
      </c>
    </row>
    <row r="2576" spans="1:9" ht="44.25" hidden="1" customHeight="1" x14ac:dyDescent="0.2">
      <c r="A2576" s="3">
        <v>2581</v>
      </c>
      <c r="B2576" s="40">
        <v>2502</v>
      </c>
      <c r="C2576" s="120" t="s">
        <v>3613</v>
      </c>
      <c r="D2576" s="116" t="s">
        <v>34</v>
      </c>
      <c r="E2576" s="40" t="s">
        <v>3618</v>
      </c>
      <c r="F2576" s="611">
        <v>200000</v>
      </c>
      <c r="G2576" s="93" t="s">
        <v>3616</v>
      </c>
      <c r="H2576" s="736">
        <v>45200</v>
      </c>
      <c r="I2576" s="211">
        <v>329</v>
      </c>
    </row>
    <row r="2577" spans="1:9" ht="44.25" hidden="1" customHeight="1" x14ac:dyDescent="0.2">
      <c r="A2577" s="3">
        <v>2582</v>
      </c>
      <c r="B2577" s="40">
        <v>2502</v>
      </c>
      <c r="C2577" s="120" t="s">
        <v>3628</v>
      </c>
      <c r="D2577" s="116" t="s">
        <v>34</v>
      </c>
      <c r="E2577" s="40">
        <v>39101699</v>
      </c>
      <c r="F2577" s="611">
        <v>50000</v>
      </c>
      <c r="G2577" s="93" t="s">
        <v>364</v>
      </c>
      <c r="H2577" s="736">
        <v>45200</v>
      </c>
      <c r="I2577" s="211">
        <v>304</v>
      </c>
    </row>
    <row r="2578" spans="1:9" ht="44.25" hidden="1" customHeight="1" x14ac:dyDescent="0.2">
      <c r="A2578" s="3">
        <v>2583</v>
      </c>
      <c r="B2578" s="40">
        <v>2502</v>
      </c>
      <c r="C2578" s="120" t="s">
        <v>3630</v>
      </c>
      <c r="D2578" s="116" t="s">
        <v>34</v>
      </c>
      <c r="E2578" s="40" t="s">
        <v>3631</v>
      </c>
      <c r="F2578" s="611">
        <v>1966500</v>
      </c>
      <c r="G2578" s="93" t="s">
        <v>773</v>
      </c>
      <c r="H2578" s="736">
        <v>45200</v>
      </c>
      <c r="I2578" s="211">
        <v>294</v>
      </c>
    </row>
    <row r="2579" spans="1:9" ht="44.25" hidden="1" customHeight="1" x14ac:dyDescent="0.2">
      <c r="A2579" s="3">
        <v>2584</v>
      </c>
      <c r="B2579" s="40">
        <v>2502</v>
      </c>
      <c r="C2579" s="120" t="s">
        <v>3639</v>
      </c>
      <c r="D2579" s="116" t="s">
        <v>34</v>
      </c>
      <c r="E2579" s="40">
        <v>47131909</v>
      </c>
      <c r="F2579" s="611">
        <v>150000</v>
      </c>
      <c r="G2579" s="93" t="s">
        <v>693</v>
      </c>
      <c r="H2579" s="736">
        <v>45200</v>
      </c>
      <c r="I2579" s="211">
        <v>364</v>
      </c>
    </row>
    <row r="2580" spans="1:9" ht="44.25" hidden="1" customHeight="1" x14ac:dyDescent="0.2">
      <c r="A2580" s="3">
        <v>2585</v>
      </c>
      <c r="B2580" s="40">
        <v>2502</v>
      </c>
      <c r="C2580" s="120" t="s">
        <v>3642</v>
      </c>
      <c r="D2580" s="116" t="s">
        <v>34</v>
      </c>
      <c r="E2580" s="40">
        <v>47131909</v>
      </c>
      <c r="F2580" s="611">
        <v>150000</v>
      </c>
      <c r="G2580" s="93" t="s">
        <v>693</v>
      </c>
      <c r="H2580" s="736">
        <v>45200</v>
      </c>
      <c r="I2580" s="211">
        <v>364</v>
      </c>
    </row>
    <row r="2581" spans="1:9" ht="44.25" hidden="1" customHeight="1" x14ac:dyDescent="0.2">
      <c r="A2581" s="3">
        <v>2586</v>
      </c>
      <c r="B2581" s="40">
        <v>2502</v>
      </c>
      <c r="C2581" s="120" t="s">
        <v>3643</v>
      </c>
      <c r="D2581" s="116" t="s">
        <v>34</v>
      </c>
      <c r="E2581" s="40" t="s">
        <v>3645</v>
      </c>
      <c r="F2581" s="611">
        <v>80000</v>
      </c>
      <c r="G2581" s="93" t="s">
        <v>693</v>
      </c>
      <c r="H2581" s="736">
        <v>45200</v>
      </c>
      <c r="I2581" s="211">
        <v>364</v>
      </c>
    </row>
    <row r="2582" spans="1:9" ht="44.25" hidden="1" customHeight="1" x14ac:dyDescent="0.2">
      <c r="A2582" s="3">
        <v>2587</v>
      </c>
      <c r="B2582" s="40">
        <v>2502</v>
      </c>
      <c r="C2582" s="120" t="s">
        <v>3659</v>
      </c>
      <c r="D2582" s="116" t="s">
        <v>34</v>
      </c>
      <c r="E2582" s="40" t="s">
        <v>3660</v>
      </c>
      <c r="F2582" s="611">
        <v>60000</v>
      </c>
      <c r="G2582" s="93" t="s">
        <v>693</v>
      </c>
      <c r="H2582" s="736">
        <v>45200</v>
      </c>
      <c r="I2582" s="211">
        <v>364</v>
      </c>
    </row>
    <row r="2583" spans="1:9" ht="44.25" hidden="1" customHeight="1" x14ac:dyDescent="0.2">
      <c r="A2583" s="3">
        <v>2588</v>
      </c>
      <c r="B2583" s="40">
        <v>2502</v>
      </c>
      <c r="C2583" s="120" t="s">
        <v>3662</v>
      </c>
      <c r="D2583" s="116" t="s">
        <v>34</v>
      </c>
      <c r="E2583" s="93" t="s">
        <v>3663</v>
      </c>
      <c r="F2583" s="611">
        <v>30000</v>
      </c>
      <c r="G2583" s="93" t="s">
        <v>693</v>
      </c>
      <c r="H2583" s="736">
        <v>45200</v>
      </c>
      <c r="I2583" s="211">
        <v>364</v>
      </c>
    </row>
    <row r="2584" spans="1:9" ht="44.25" hidden="1" customHeight="1" x14ac:dyDescent="0.2">
      <c r="A2584" s="3">
        <v>2589</v>
      </c>
      <c r="B2584" s="40">
        <v>2502</v>
      </c>
      <c r="C2584" s="120" t="s">
        <v>3675</v>
      </c>
      <c r="D2584" s="116" t="s">
        <v>34</v>
      </c>
      <c r="E2584" s="40" t="s">
        <v>3676</v>
      </c>
      <c r="F2584" s="611">
        <v>150000</v>
      </c>
      <c r="G2584" s="93" t="s">
        <v>773</v>
      </c>
      <c r="H2584" s="736">
        <v>45017</v>
      </c>
      <c r="I2584" s="211">
        <v>294</v>
      </c>
    </row>
    <row r="2585" spans="1:9" ht="44.25" hidden="1" customHeight="1" x14ac:dyDescent="0.2">
      <c r="A2585" s="3">
        <v>2590</v>
      </c>
      <c r="B2585" s="40">
        <v>2502</v>
      </c>
      <c r="C2585" s="120" t="s">
        <v>3681</v>
      </c>
      <c r="D2585" s="116" t="s">
        <v>34</v>
      </c>
      <c r="E2585" s="40" t="s">
        <v>3682</v>
      </c>
      <c r="F2585" s="611">
        <v>75000</v>
      </c>
      <c r="G2585" s="93" t="s">
        <v>693</v>
      </c>
      <c r="H2585" s="736">
        <v>45200</v>
      </c>
      <c r="I2585" s="211">
        <v>364</v>
      </c>
    </row>
    <row r="2586" spans="1:9" ht="44.25" hidden="1" customHeight="1" x14ac:dyDescent="0.2">
      <c r="A2586" s="3">
        <v>2591</v>
      </c>
      <c r="B2586" s="40">
        <v>2502</v>
      </c>
      <c r="C2586" s="120" t="s">
        <v>3693</v>
      </c>
      <c r="D2586" s="116" t="s">
        <v>34</v>
      </c>
      <c r="E2586" s="40">
        <v>26111701</v>
      </c>
      <c r="F2586" s="611">
        <v>100000</v>
      </c>
      <c r="G2586" s="93" t="s">
        <v>669</v>
      </c>
      <c r="H2586" s="736">
        <v>45200</v>
      </c>
      <c r="I2586" s="211">
        <v>344</v>
      </c>
    </row>
    <row r="2587" spans="1:9" ht="44.25" hidden="1" customHeight="1" x14ac:dyDescent="0.2">
      <c r="A2587" s="3">
        <v>2592</v>
      </c>
      <c r="B2587" s="40">
        <v>2502</v>
      </c>
      <c r="C2587" s="120" t="s">
        <v>3695</v>
      </c>
      <c r="D2587" s="116" t="s">
        <v>34</v>
      </c>
      <c r="E2587" s="40">
        <v>26111701</v>
      </c>
      <c r="F2587" s="611">
        <v>100000</v>
      </c>
      <c r="G2587" s="93" t="s">
        <v>669</v>
      </c>
      <c r="H2587" s="736">
        <v>45200</v>
      </c>
      <c r="I2587" s="211">
        <v>344</v>
      </c>
    </row>
    <row r="2588" spans="1:9" ht="44.25" hidden="1" customHeight="1" x14ac:dyDescent="0.2">
      <c r="A2588" s="3">
        <v>2593</v>
      </c>
      <c r="B2588" s="40">
        <v>2502</v>
      </c>
      <c r="C2588" s="120" t="s">
        <v>3697</v>
      </c>
      <c r="D2588" s="116" t="s">
        <v>34</v>
      </c>
      <c r="E2588" s="40" t="s">
        <v>2687</v>
      </c>
      <c r="F2588" s="611">
        <v>38400</v>
      </c>
      <c r="G2588" s="93" t="s">
        <v>693</v>
      </c>
      <c r="H2588" s="736">
        <v>45200</v>
      </c>
      <c r="I2588" s="211">
        <v>364</v>
      </c>
    </row>
    <row r="2589" spans="1:9" ht="44.25" hidden="1" customHeight="1" x14ac:dyDescent="0.2">
      <c r="A2589" s="3">
        <v>2594</v>
      </c>
      <c r="B2589" s="40">
        <v>2502</v>
      </c>
      <c r="C2589" s="120" t="s">
        <v>3704</v>
      </c>
      <c r="D2589" s="116" t="s">
        <v>34</v>
      </c>
      <c r="E2589" s="40" t="s">
        <v>3705</v>
      </c>
      <c r="F2589" s="611">
        <v>180000</v>
      </c>
      <c r="G2589" s="93" t="s">
        <v>693</v>
      </c>
      <c r="H2589" s="736">
        <v>45200</v>
      </c>
      <c r="I2589" s="211">
        <v>364</v>
      </c>
    </row>
    <row r="2590" spans="1:9" ht="44.25" hidden="1" customHeight="1" x14ac:dyDescent="0.2">
      <c r="A2590" s="3">
        <v>2595</v>
      </c>
      <c r="B2590" s="40">
        <v>2502</v>
      </c>
      <c r="C2590" s="120" t="s">
        <v>3707</v>
      </c>
      <c r="D2590" s="116" t="s">
        <v>34</v>
      </c>
      <c r="E2590" s="40">
        <v>41113338</v>
      </c>
      <c r="F2590" s="611">
        <v>55000</v>
      </c>
      <c r="G2590" s="93" t="s">
        <v>306</v>
      </c>
      <c r="H2590" s="736">
        <v>45200</v>
      </c>
      <c r="I2590" s="211">
        <v>278</v>
      </c>
    </row>
    <row r="2591" spans="1:9" ht="44.25" hidden="1" customHeight="1" x14ac:dyDescent="0.2">
      <c r="A2591" s="3">
        <v>2596</v>
      </c>
      <c r="B2591" s="40">
        <v>2502</v>
      </c>
      <c r="C2591" s="93" t="s">
        <v>3711</v>
      </c>
      <c r="D2591" s="116" t="s">
        <v>34</v>
      </c>
      <c r="E2591" s="40" t="s">
        <v>3712</v>
      </c>
      <c r="F2591" s="654">
        <v>100000</v>
      </c>
      <c r="G2591" s="93" t="s">
        <v>306</v>
      </c>
      <c r="H2591" s="736">
        <v>45200</v>
      </c>
      <c r="I2591" s="211">
        <v>277</v>
      </c>
    </row>
    <row r="2592" spans="1:9" ht="44.25" hidden="1" customHeight="1" x14ac:dyDescent="0.2">
      <c r="A2592" s="3">
        <v>2597</v>
      </c>
      <c r="B2592" s="40">
        <v>2502</v>
      </c>
      <c r="C2592" s="120" t="s">
        <v>3714</v>
      </c>
      <c r="D2592" s="116" t="s">
        <v>34</v>
      </c>
      <c r="E2592" s="40" t="s">
        <v>3715</v>
      </c>
      <c r="F2592" s="611">
        <v>65000</v>
      </c>
      <c r="G2592" s="93" t="s">
        <v>693</v>
      </c>
      <c r="H2592" s="736">
        <v>45200</v>
      </c>
      <c r="I2592" s="211">
        <v>324</v>
      </c>
    </row>
    <row r="2593" spans="1:9" ht="44.25" hidden="1" customHeight="1" x14ac:dyDescent="0.2">
      <c r="A2593" s="3">
        <v>2598</v>
      </c>
      <c r="B2593" s="40">
        <v>2502</v>
      </c>
      <c r="C2593" s="120" t="s">
        <v>3720</v>
      </c>
      <c r="D2593" s="116" t="s">
        <v>34</v>
      </c>
      <c r="E2593" s="40" t="s">
        <v>3721</v>
      </c>
      <c r="F2593" s="611">
        <v>125000</v>
      </c>
      <c r="G2593" s="93" t="s">
        <v>3722</v>
      </c>
      <c r="H2593" s="736">
        <v>45200</v>
      </c>
      <c r="I2593" s="211">
        <v>319</v>
      </c>
    </row>
    <row r="2594" spans="1:9" ht="44.25" hidden="1" customHeight="1" x14ac:dyDescent="0.2">
      <c r="A2594" s="3">
        <v>2599</v>
      </c>
      <c r="B2594" s="40">
        <v>2502</v>
      </c>
      <c r="C2594" s="120" t="s">
        <v>3724</v>
      </c>
      <c r="D2594" s="116" t="s">
        <v>34</v>
      </c>
      <c r="E2594" s="40" t="s">
        <v>3725</v>
      </c>
      <c r="F2594" s="611">
        <v>25000</v>
      </c>
      <c r="G2594" s="93" t="s">
        <v>693</v>
      </c>
      <c r="H2594" s="736">
        <v>45200</v>
      </c>
      <c r="I2594" s="211">
        <v>364</v>
      </c>
    </row>
    <row r="2595" spans="1:9" ht="44.25" hidden="1" customHeight="1" x14ac:dyDescent="0.2">
      <c r="A2595" s="3">
        <v>2600</v>
      </c>
      <c r="B2595" s="40">
        <v>2502</v>
      </c>
      <c r="C2595" s="120" t="s">
        <v>3727</v>
      </c>
      <c r="D2595" s="116" t="s">
        <v>34</v>
      </c>
      <c r="E2595" s="40" t="s">
        <v>3728</v>
      </c>
      <c r="F2595" s="611">
        <v>10000</v>
      </c>
      <c r="G2595" s="93" t="s">
        <v>693</v>
      </c>
      <c r="H2595" s="736">
        <v>45200</v>
      </c>
      <c r="I2595" s="211">
        <v>364</v>
      </c>
    </row>
    <row r="2596" spans="1:9" ht="44.25" hidden="1" customHeight="1" x14ac:dyDescent="0.2">
      <c r="A2596" s="3">
        <v>2601</v>
      </c>
      <c r="B2596" s="40">
        <v>2502</v>
      </c>
      <c r="C2596" s="120" t="s">
        <v>3730</v>
      </c>
      <c r="D2596" s="116" t="s">
        <v>34</v>
      </c>
      <c r="E2596" s="40" t="s">
        <v>3731</v>
      </c>
      <c r="F2596" s="611">
        <v>30000</v>
      </c>
      <c r="G2596" s="93" t="s">
        <v>693</v>
      </c>
      <c r="H2596" s="736">
        <v>45200</v>
      </c>
      <c r="I2596" s="211">
        <v>364</v>
      </c>
    </row>
    <row r="2597" spans="1:9" ht="44.25" hidden="1" customHeight="1" x14ac:dyDescent="0.2">
      <c r="A2597" s="3">
        <v>2602</v>
      </c>
      <c r="B2597" s="40">
        <v>2502</v>
      </c>
      <c r="C2597" s="120" t="s">
        <v>3733</v>
      </c>
      <c r="D2597" s="116" t="s">
        <v>34</v>
      </c>
      <c r="E2597" s="40" t="s">
        <v>3734</v>
      </c>
      <c r="F2597" s="611">
        <v>60000</v>
      </c>
      <c r="G2597" s="93" t="s">
        <v>693</v>
      </c>
      <c r="H2597" s="736">
        <v>45200</v>
      </c>
      <c r="I2597" s="211">
        <v>364</v>
      </c>
    </row>
    <row r="2598" spans="1:9" ht="44.25" hidden="1" customHeight="1" x14ac:dyDescent="0.2">
      <c r="A2598" s="3">
        <v>2603</v>
      </c>
      <c r="B2598" s="40">
        <v>2502</v>
      </c>
      <c r="C2598" s="120" t="s">
        <v>3736</v>
      </c>
      <c r="D2598" s="116" t="s">
        <v>34</v>
      </c>
      <c r="E2598" s="40">
        <v>40141762</v>
      </c>
      <c r="F2598" s="611">
        <v>480000</v>
      </c>
      <c r="G2598" s="93" t="s">
        <v>693</v>
      </c>
      <c r="H2598" s="736">
        <v>45200</v>
      </c>
      <c r="I2598" s="211">
        <v>364</v>
      </c>
    </row>
    <row r="2599" spans="1:9" ht="44.25" hidden="1" customHeight="1" x14ac:dyDescent="0.2">
      <c r="A2599" s="3">
        <v>2604</v>
      </c>
      <c r="B2599" s="40">
        <v>2502</v>
      </c>
      <c r="C2599" s="120" t="s">
        <v>3738</v>
      </c>
      <c r="D2599" s="116" t="s">
        <v>34</v>
      </c>
      <c r="E2599" s="40">
        <v>40141762</v>
      </c>
      <c r="F2599" s="611">
        <v>480000</v>
      </c>
      <c r="G2599" s="93" t="s">
        <v>693</v>
      </c>
      <c r="H2599" s="736">
        <v>45200</v>
      </c>
      <c r="I2599" s="211">
        <v>364</v>
      </c>
    </row>
    <row r="2600" spans="1:9" ht="44.25" hidden="1" customHeight="1" x14ac:dyDescent="0.2">
      <c r="A2600" s="3">
        <v>2605</v>
      </c>
      <c r="B2600" s="40">
        <v>2502</v>
      </c>
      <c r="C2600" s="120" t="s">
        <v>3739</v>
      </c>
      <c r="D2600" s="116" t="s">
        <v>34</v>
      </c>
      <c r="E2600" s="40">
        <v>40141762</v>
      </c>
      <c r="F2600" s="611">
        <v>350000</v>
      </c>
      <c r="G2600" s="93" t="s">
        <v>693</v>
      </c>
      <c r="H2600" s="736">
        <v>45200</v>
      </c>
      <c r="I2600" s="211">
        <v>364</v>
      </c>
    </row>
    <row r="2601" spans="1:9" ht="44.25" hidden="1" customHeight="1" x14ac:dyDescent="0.2">
      <c r="A2601" s="3">
        <v>2606</v>
      </c>
      <c r="B2601" s="40">
        <v>2502</v>
      </c>
      <c r="C2601" s="120" t="s">
        <v>3740</v>
      </c>
      <c r="D2601" s="116" t="s">
        <v>34</v>
      </c>
      <c r="E2601" s="40" t="s">
        <v>3742</v>
      </c>
      <c r="F2601" s="611">
        <v>2000000</v>
      </c>
      <c r="G2601" s="93" t="s">
        <v>3743</v>
      </c>
      <c r="H2601" s="736">
        <v>45200</v>
      </c>
      <c r="I2601" s="211">
        <v>369</v>
      </c>
    </row>
    <row r="2602" spans="1:9" ht="44.25" hidden="1" customHeight="1" x14ac:dyDescent="0.2">
      <c r="A2602" s="3">
        <v>2607</v>
      </c>
      <c r="B2602" s="40">
        <v>2502</v>
      </c>
      <c r="C2602" s="120" t="s">
        <v>3745</v>
      </c>
      <c r="D2602" s="116" t="s">
        <v>34</v>
      </c>
      <c r="E2602" s="40" t="s">
        <v>3746</v>
      </c>
      <c r="F2602" s="611">
        <v>200000</v>
      </c>
      <c r="G2602" s="93" t="s">
        <v>693</v>
      </c>
      <c r="H2602" s="736">
        <v>45200</v>
      </c>
      <c r="I2602" s="211">
        <v>364</v>
      </c>
    </row>
    <row r="2603" spans="1:9" ht="44.25" hidden="1" customHeight="1" x14ac:dyDescent="0.2">
      <c r="A2603" s="3">
        <v>2608</v>
      </c>
      <c r="B2603" s="40">
        <v>2502</v>
      </c>
      <c r="C2603" s="120" t="s">
        <v>3748</v>
      </c>
      <c r="D2603" s="116" t="s">
        <v>34</v>
      </c>
      <c r="E2603" s="40" t="s">
        <v>3749</v>
      </c>
      <c r="F2603" s="611">
        <v>50000</v>
      </c>
      <c r="G2603" s="93" t="s">
        <v>306</v>
      </c>
      <c r="H2603" s="736">
        <v>45200</v>
      </c>
      <c r="I2603" s="211">
        <v>278</v>
      </c>
    </row>
    <row r="2604" spans="1:9" ht="44.25" hidden="1" customHeight="1" x14ac:dyDescent="0.2">
      <c r="A2604" s="3">
        <v>2609</v>
      </c>
      <c r="B2604" s="40">
        <v>2502</v>
      </c>
      <c r="C2604" s="120" t="s">
        <v>3765</v>
      </c>
      <c r="D2604" s="116" t="s">
        <v>34</v>
      </c>
      <c r="E2604" s="40" t="s">
        <v>3766</v>
      </c>
      <c r="F2604" s="611">
        <v>110000</v>
      </c>
      <c r="G2604" s="93" t="s">
        <v>693</v>
      </c>
      <c r="H2604" s="736">
        <v>45200</v>
      </c>
      <c r="I2604" s="211">
        <v>365</v>
      </c>
    </row>
    <row r="2605" spans="1:9" ht="44.25" hidden="1" customHeight="1" x14ac:dyDescent="0.2">
      <c r="A2605" s="3">
        <v>2610</v>
      </c>
      <c r="B2605" s="40">
        <v>2502</v>
      </c>
      <c r="C2605" s="120" t="s">
        <v>3775</v>
      </c>
      <c r="D2605" s="116" t="s">
        <v>34</v>
      </c>
      <c r="E2605" s="40">
        <v>111116</v>
      </c>
      <c r="F2605" s="611">
        <v>25000</v>
      </c>
      <c r="G2605" s="93" t="s">
        <v>2141</v>
      </c>
      <c r="H2605" s="736">
        <v>45200</v>
      </c>
      <c r="I2605" s="211">
        <v>309</v>
      </c>
    </row>
    <row r="2606" spans="1:9" ht="44.25" hidden="1" customHeight="1" x14ac:dyDescent="0.2">
      <c r="A2606" s="3">
        <v>2611</v>
      </c>
      <c r="B2606" s="40">
        <v>2502</v>
      </c>
      <c r="C2606" s="120" t="s">
        <v>3778</v>
      </c>
      <c r="D2606" s="116" t="s">
        <v>34</v>
      </c>
      <c r="E2606" s="40" t="s">
        <v>3780</v>
      </c>
      <c r="F2606" s="611">
        <v>25000</v>
      </c>
      <c r="G2606" s="93" t="s">
        <v>35</v>
      </c>
      <c r="H2606" s="736">
        <v>45200</v>
      </c>
      <c r="I2606" s="211">
        <v>314</v>
      </c>
    </row>
    <row r="2607" spans="1:9" ht="44.25" hidden="1" customHeight="1" x14ac:dyDescent="0.2">
      <c r="A2607" s="3">
        <v>2612</v>
      </c>
      <c r="B2607" s="40">
        <v>2502</v>
      </c>
      <c r="C2607" s="120" t="s">
        <v>3782</v>
      </c>
      <c r="D2607" s="116" t="s">
        <v>34</v>
      </c>
      <c r="E2607" s="40" t="s">
        <v>3783</v>
      </c>
      <c r="F2607" s="611">
        <v>125000</v>
      </c>
      <c r="G2607" s="93" t="s">
        <v>3784</v>
      </c>
      <c r="H2607" s="736">
        <v>45200</v>
      </c>
      <c r="I2607" s="211">
        <v>284</v>
      </c>
    </row>
    <row r="2608" spans="1:9" ht="44.25" hidden="1" customHeight="1" x14ac:dyDescent="0.2">
      <c r="A2608" s="3">
        <v>2613</v>
      </c>
      <c r="B2608" s="40">
        <v>2502</v>
      </c>
      <c r="C2608" s="120" t="s">
        <v>3206</v>
      </c>
      <c r="D2608" s="116" t="s">
        <v>34</v>
      </c>
      <c r="E2608" s="40" t="s">
        <v>3789</v>
      </c>
      <c r="F2608" s="611">
        <v>500000</v>
      </c>
      <c r="G2608" s="93" t="s">
        <v>3790</v>
      </c>
      <c r="H2608" s="736">
        <v>45200</v>
      </c>
      <c r="I2608" s="211">
        <v>192</v>
      </c>
    </row>
    <row r="2609" spans="1:9" ht="44.25" hidden="1" customHeight="1" x14ac:dyDescent="0.2">
      <c r="A2609" s="3">
        <v>2614</v>
      </c>
      <c r="B2609" s="40">
        <v>2502</v>
      </c>
      <c r="C2609" s="120" t="s">
        <v>3797</v>
      </c>
      <c r="D2609" s="116" t="s">
        <v>34</v>
      </c>
      <c r="E2609" s="40" t="s">
        <v>3799</v>
      </c>
      <c r="F2609" s="611">
        <v>25500000</v>
      </c>
      <c r="G2609" s="93" t="s">
        <v>295</v>
      </c>
      <c r="H2609" s="736">
        <v>45200</v>
      </c>
      <c r="I2609" s="211">
        <v>251</v>
      </c>
    </row>
    <row r="2610" spans="1:9" ht="44.25" hidden="1" customHeight="1" x14ac:dyDescent="0.2">
      <c r="A2610" s="3">
        <v>2615</v>
      </c>
      <c r="B2610" s="40">
        <v>2502</v>
      </c>
      <c r="C2610" s="120" t="s">
        <v>3801</v>
      </c>
      <c r="D2610" s="116" t="s">
        <v>34</v>
      </c>
      <c r="E2610" s="40" t="s">
        <v>3803</v>
      </c>
      <c r="F2610" s="611">
        <v>50000</v>
      </c>
      <c r="G2610" s="93" t="s">
        <v>301</v>
      </c>
      <c r="H2610" s="736">
        <v>45200</v>
      </c>
      <c r="I2610" s="211">
        <v>269</v>
      </c>
    </row>
    <row r="2611" spans="1:9" ht="44.25" hidden="1" customHeight="1" x14ac:dyDescent="0.2">
      <c r="A2611" s="3">
        <v>2616</v>
      </c>
      <c r="B2611" s="40">
        <v>2502</v>
      </c>
      <c r="C2611" s="120" t="s">
        <v>3805</v>
      </c>
      <c r="D2611" s="116" t="s">
        <v>34</v>
      </c>
      <c r="E2611" s="40" t="s">
        <v>3807</v>
      </c>
      <c r="F2611" s="611">
        <v>100000</v>
      </c>
      <c r="G2611" s="93" t="s">
        <v>301</v>
      </c>
      <c r="H2611" s="736">
        <v>45200</v>
      </c>
      <c r="I2611" s="211">
        <v>269</v>
      </c>
    </row>
    <row r="2612" spans="1:9" ht="44.25" hidden="1" customHeight="1" x14ac:dyDescent="0.2">
      <c r="A2612" s="3">
        <v>2617</v>
      </c>
      <c r="B2612" s="40">
        <v>2502</v>
      </c>
      <c r="C2612" s="120" t="s">
        <v>3808</v>
      </c>
      <c r="D2612" s="116" t="s">
        <v>34</v>
      </c>
      <c r="E2612" s="40" t="s">
        <v>3809</v>
      </c>
      <c r="F2612" s="611">
        <v>50000</v>
      </c>
      <c r="G2612" s="93" t="s">
        <v>301</v>
      </c>
      <c r="H2612" s="736">
        <v>45231</v>
      </c>
      <c r="I2612" s="211">
        <v>269</v>
      </c>
    </row>
    <row r="2613" spans="1:9" ht="44.25" hidden="1" customHeight="1" x14ac:dyDescent="0.2">
      <c r="A2613" s="3">
        <v>2618</v>
      </c>
      <c r="B2613" s="40">
        <v>2502</v>
      </c>
      <c r="C2613" s="120" t="s">
        <v>3811</v>
      </c>
      <c r="D2613" s="116" t="s">
        <v>34</v>
      </c>
      <c r="E2613" s="40" t="s">
        <v>3813</v>
      </c>
      <c r="F2613" s="611">
        <v>10000</v>
      </c>
      <c r="G2613" s="93" t="s">
        <v>2140</v>
      </c>
      <c r="H2613" s="736">
        <v>45200</v>
      </c>
      <c r="I2613" s="211">
        <v>274</v>
      </c>
    </row>
    <row r="2614" spans="1:9" ht="44.25" hidden="1" customHeight="1" x14ac:dyDescent="0.2">
      <c r="A2614" s="3">
        <v>2619</v>
      </c>
      <c r="B2614" s="40">
        <v>2502</v>
      </c>
      <c r="C2614" s="120" t="s">
        <v>3815</v>
      </c>
      <c r="D2614" s="116" t="s">
        <v>34</v>
      </c>
      <c r="E2614" s="40" t="s">
        <v>3817</v>
      </c>
      <c r="F2614" s="611">
        <v>170000</v>
      </c>
      <c r="G2614" s="93" t="s">
        <v>3818</v>
      </c>
      <c r="H2614" s="736">
        <v>45170</v>
      </c>
      <c r="I2614" s="211">
        <v>278</v>
      </c>
    </row>
    <row r="2615" spans="1:9" ht="44.25" hidden="1" customHeight="1" x14ac:dyDescent="0.2">
      <c r="A2615" s="3">
        <v>2620</v>
      </c>
      <c r="B2615" s="40">
        <v>2502</v>
      </c>
      <c r="C2615" s="120" t="s">
        <v>3824</v>
      </c>
      <c r="D2615" s="116" t="s">
        <v>34</v>
      </c>
      <c r="E2615" s="40" t="s">
        <v>3826</v>
      </c>
      <c r="F2615" s="611">
        <v>50000</v>
      </c>
      <c r="G2615" s="93" t="s">
        <v>3818</v>
      </c>
      <c r="H2615" s="736">
        <v>45200</v>
      </c>
      <c r="I2615" s="211">
        <v>278</v>
      </c>
    </row>
    <row r="2616" spans="1:9" ht="44.25" hidden="1" customHeight="1" x14ac:dyDescent="0.2">
      <c r="A2616" s="3">
        <v>2621</v>
      </c>
      <c r="B2616" s="40">
        <v>2502</v>
      </c>
      <c r="C2616" s="120" t="s">
        <v>3828</v>
      </c>
      <c r="D2616" s="116" t="s">
        <v>34</v>
      </c>
      <c r="E2616" s="40" t="s">
        <v>3830</v>
      </c>
      <c r="F2616" s="611">
        <v>100000</v>
      </c>
      <c r="G2616" s="93" t="s">
        <v>3818</v>
      </c>
      <c r="H2616" s="736">
        <v>45170</v>
      </c>
      <c r="I2616" s="211">
        <v>278</v>
      </c>
    </row>
    <row r="2617" spans="1:9" ht="44.25" hidden="1" customHeight="1" x14ac:dyDescent="0.2">
      <c r="A2617" s="3">
        <v>2622</v>
      </c>
      <c r="B2617" s="40">
        <v>2502</v>
      </c>
      <c r="C2617" s="120" t="s">
        <v>3832</v>
      </c>
      <c r="D2617" s="116" t="s">
        <v>34</v>
      </c>
      <c r="E2617" s="40" t="s">
        <v>3834</v>
      </c>
      <c r="F2617" s="611">
        <v>190000</v>
      </c>
      <c r="G2617" s="93" t="s">
        <v>3818</v>
      </c>
      <c r="H2617" s="736">
        <v>45170</v>
      </c>
      <c r="I2617" s="211">
        <v>278</v>
      </c>
    </row>
    <row r="2618" spans="1:9" ht="44.25" hidden="1" customHeight="1" x14ac:dyDescent="0.2">
      <c r="A2618" s="3">
        <v>2623</v>
      </c>
      <c r="B2618" s="40">
        <v>2502</v>
      </c>
      <c r="C2618" s="120" t="s">
        <v>3836</v>
      </c>
      <c r="D2618" s="116" t="s">
        <v>34</v>
      </c>
      <c r="E2618" s="40" t="s">
        <v>3838</v>
      </c>
      <c r="F2618" s="611">
        <v>120000</v>
      </c>
      <c r="G2618" s="93" t="s">
        <v>3818</v>
      </c>
      <c r="H2618" s="736">
        <v>45200</v>
      </c>
      <c r="I2618" s="211">
        <v>278</v>
      </c>
    </row>
    <row r="2619" spans="1:9" ht="44.25" hidden="1" customHeight="1" x14ac:dyDescent="0.2">
      <c r="A2619" s="3">
        <v>2624</v>
      </c>
      <c r="B2619" s="40">
        <v>2502</v>
      </c>
      <c r="C2619" s="120" t="s">
        <v>3840</v>
      </c>
      <c r="D2619" s="116" t="s">
        <v>34</v>
      </c>
      <c r="E2619" s="40">
        <v>21102501</v>
      </c>
      <c r="F2619" s="611">
        <v>93000</v>
      </c>
      <c r="G2619" s="93" t="s">
        <v>3818</v>
      </c>
      <c r="H2619" s="736">
        <v>45200</v>
      </c>
      <c r="I2619" s="211">
        <v>278</v>
      </c>
    </row>
    <row r="2620" spans="1:9" ht="44.25" hidden="1" customHeight="1" x14ac:dyDescent="0.2">
      <c r="A2620" s="3">
        <v>2625</v>
      </c>
      <c r="B2620" s="40">
        <v>2502</v>
      </c>
      <c r="C2620" s="120" t="s">
        <v>3843</v>
      </c>
      <c r="D2620" s="116" t="s">
        <v>34</v>
      </c>
      <c r="E2620" s="40" t="s">
        <v>3845</v>
      </c>
      <c r="F2620" s="611">
        <v>90000</v>
      </c>
      <c r="G2620" s="93" t="s">
        <v>3818</v>
      </c>
      <c r="H2620" s="736">
        <v>45200</v>
      </c>
      <c r="I2620" s="211">
        <v>278</v>
      </c>
    </row>
    <row r="2621" spans="1:9" ht="44.25" hidden="1" customHeight="1" x14ac:dyDescent="0.2">
      <c r="A2621" s="3">
        <v>2626</v>
      </c>
      <c r="B2621" s="40">
        <v>2502</v>
      </c>
      <c r="C2621" s="120" t="s">
        <v>3847</v>
      </c>
      <c r="D2621" s="116" t="s">
        <v>34</v>
      </c>
      <c r="E2621" s="40" t="s">
        <v>3849</v>
      </c>
      <c r="F2621" s="611">
        <v>40000</v>
      </c>
      <c r="G2621" s="93" t="s">
        <v>3818</v>
      </c>
      <c r="H2621" s="736">
        <v>45231</v>
      </c>
      <c r="I2621" s="211">
        <v>278</v>
      </c>
    </row>
    <row r="2622" spans="1:9" ht="44.25" hidden="1" customHeight="1" x14ac:dyDescent="0.2">
      <c r="A2622" s="3">
        <v>2627</v>
      </c>
      <c r="B2622" s="40">
        <v>2502</v>
      </c>
      <c r="C2622" s="120" t="s">
        <v>3851</v>
      </c>
      <c r="D2622" s="116" t="s">
        <v>34</v>
      </c>
      <c r="E2622" s="40" t="s">
        <v>3849</v>
      </c>
      <c r="F2622" s="611">
        <v>7000</v>
      </c>
      <c r="G2622" s="93" t="s">
        <v>3818</v>
      </c>
      <c r="H2622" s="736">
        <v>45231</v>
      </c>
      <c r="I2622" s="211">
        <v>278</v>
      </c>
    </row>
    <row r="2623" spans="1:9" ht="44.25" hidden="1" customHeight="1" x14ac:dyDescent="0.2">
      <c r="A2623" s="3">
        <v>2628</v>
      </c>
      <c r="B2623" s="40">
        <v>2502</v>
      </c>
      <c r="C2623" s="120" t="s">
        <v>3853</v>
      </c>
      <c r="D2623" s="116" t="s">
        <v>34</v>
      </c>
      <c r="E2623" s="40" t="s">
        <v>3855</v>
      </c>
      <c r="F2623" s="611">
        <v>15000</v>
      </c>
      <c r="G2623" s="93" t="s">
        <v>3818</v>
      </c>
      <c r="H2623" s="736">
        <v>45200</v>
      </c>
      <c r="I2623" s="211">
        <v>278</v>
      </c>
    </row>
    <row r="2624" spans="1:9" ht="44.25" hidden="1" customHeight="1" x14ac:dyDescent="0.2">
      <c r="A2624" s="3">
        <v>2629</v>
      </c>
      <c r="B2624" s="40">
        <v>2502</v>
      </c>
      <c r="C2624" s="120" t="s">
        <v>3857</v>
      </c>
      <c r="D2624" s="116" t="s">
        <v>34</v>
      </c>
      <c r="E2624" s="40" t="s">
        <v>3858</v>
      </c>
      <c r="F2624" s="611">
        <v>10000</v>
      </c>
      <c r="G2624" s="93" t="s">
        <v>3818</v>
      </c>
      <c r="H2624" s="736">
        <v>45170</v>
      </c>
      <c r="I2624" s="211">
        <v>278</v>
      </c>
    </row>
    <row r="2625" spans="1:9" ht="44.25" hidden="1" customHeight="1" x14ac:dyDescent="0.2">
      <c r="A2625" s="3">
        <v>2630</v>
      </c>
      <c r="B2625" s="40">
        <v>2502</v>
      </c>
      <c r="C2625" s="120" t="s">
        <v>3859</v>
      </c>
      <c r="D2625" s="116" t="s">
        <v>34</v>
      </c>
      <c r="E2625" s="40">
        <v>10171702</v>
      </c>
      <c r="F2625" s="611">
        <v>15000</v>
      </c>
      <c r="G2625" s="93" t="s">
        <v>3818</v>
      </c>
      <c r="H2625" s="736">
        <v>45200</v>
      </c>
      <c r="I2625" s="211">
        <v>278</v>
      </c>
    </row>
    <row r="2626" spans="1:9" ht="44.25" hidden="1" customHeight="1" x14ac:dyDescent="0.2">
      <c r="A2626" s="3">
        <v>2631</v>
      </c>
      <c r="B2626" s="40">
        <v>2502</v>
      </c>
      <c r="C2626" s="120" t="s">
        <v>3861</v>
      </c>
      <c r="D2626" s="116" t="s">
        <v>34</v>
      </c>
      <c r="E2626" s="40">
        <v>391115</v>
      </c>
      <c r="F2626" s="611">
        <v>100000</v>
      </c>
      <c r="G2626" s="93" t="s">
        <v>364</v>
      </c>
      <c r="H2626" s="736">
        <v>45231</v>
      </c>
      <c r="I2626" s="211">
        <v>304</v>
      </c>
    </row>
    <row r="2627" spans="1:9" ht="44.25" hidden="1" customHeight="1" x14ac:dyDescent="0.2">
      <c r="A2627" s="3">
        <v>2632</v>
      </c>
      <c r="B2627" s="40">
        <v>2502</v>
      </c>
      <c r="C2627" s="120" t="s">
        <v>1991</v>
      </c>
      <c r="D2627" s="116" t="s">
        <v>34</v>
      </c>
      <c r="E2627" s="40">
        <v>301116</v>
      </c>
      <c r="F2627" s="611">
        <v>75000</v>
      </c>
      <c r="G2627" s="93" t="s">
        <v>2141</v>
      </c>
      <c r="H2627" s="736">
        <v>45200</v>
      </c>
      <c r="I2627" s="211">
        <v>309</v>
      </c>
    </row>
    <row r="2628" spans="1:9" ht="44.25" hidden="1" customHeight="1" x14ac:dyDescent="0.2">
      <c r="A2628" s="3">
        <v>2633</v>
      </c>
      <c r="B2628" s="40">
        <v>2502</v>
      </c>
      <c r="C2628" s="120" t="s">
        <v>3865</v>
      </c>
      <c r="D2628" s="116" t="s">
        <v>34</v>
      </c>
      <c r="E2628" s="40">
        <v>301116</v>
      </c>
      <c r="F2628" s="611">
        <v>100000</v>
      </c>
      <c r="G2628" s="93" t="s">
        <v>2141</v>
      </c>
      <c r="H2628" s="736">
        <v>45200</v>
      </c>
      <c r="I2628" s="211">
        <v>309</v>
      </c>
    </row>
    <row r="2629" spans="1:9" ht="44.25" hidden="1" customHeight="1" x14ac:dyDescent="0.2">
      <c r="A2629" s="3">
        <v>2634</v>
      </c>
      <c r="B2629" s="40">
        <v>2502</v>
      </c>
      <c r="C2629" s="120" t="s">
        <v>3868</v>
      </c>
      <c r="D2629" s="116" t="s">
        <v>34</v>
      </c>
      <c r="E2629" s="40">
        <v>301116</v>
      </c>
      <c r="F2629" s="611">
        <v>100000</v>
      </c>
      <c r="G2629" s="93" t="s">
        <v>2141</v>
      </c>
      <c r="H2629" s="736">
        <v>45200</v>
      </c>
      <c r="I2629" s="211">
        <v>309</v>
      </c>
    </row>
    <row r="2630" spans="1:9" ht="44.25" hidden="1" customHeight="1" x14ac:dyDescent="0.2">
      <c r="A2630" s="3">
        <v>2635</v>
      </c>
      <c r="B2630" s="40">
        <v>2502</v>
      </c>
      <c r="C2630" s="120" t="s">
        <v>3870</v>
      </c>
      <c r="D2630" s="116" t="s">
        <v>34</v>
      </c>
      <c r="E2630" s="40">
        <v>111016</v>
      </c>
      <c r="F2630" s="611">
        <v>75000</v>
      </c>
      <c r="G2630" s="93" t="s">
        <v>35</v>
      </c>
      <c r="H2630" s="736">
        <v>45200</v>
      </c>
      <c r="I2630" s="211">
        <v>314</v>
      </c>
    </row>
    <row r="2631" spans="1:9" ht="44.25" hidden="1" customHeight="1" x14ac:dyDescent="0.2">
      <c r="A2631" s="3">
        <v>2636</v>
      </c>
      <c r="B2631" s="40">
        <v>2502</v>
      </c>
      <c r="C2631" s="120" t="s">
        <v>3873</v>
      </c>
      <c r="D2631" s="116" t="s">
        <v>34</v>
      </c>
      <c r="E2631" s="40">
        <v>111016</v>
      </c>
      <c r="F2631" s="611">
        <v>100000</v>
      </c>
      <c r="G2631" s="93" t="s">
        <v>35</v>
      </c>
      <c r="H2631" s="736">
        <v>45200</v>
      </c>
      <c r="I2631" s="211">
        <v>314</v>
      </c>
    </row>
    <row r="2632" spans="1:9" ht="44.25" hidden="1" customHeight="1" x14ac:dyDescent="0.2">
      <c r="A2632" s="3">
        <v>2637</v>
      </c>
      <c r="B2632" s="40">
        <v>2502</v>
      </c>
      <c r="C2632" s="120" t="s">
        <v>3876</v>
      </c>
      <c r="D2632" s="116" t="s">
        <v>34</v>
      </c>
      <c r="E2632" s="40" t="s">
        <v>3877</v>
      </c>
      <c r="F2632" s="611">
        <v>125000</v>
      </c>
      <c r="G2632" s="93" t="s">
        <v>495</v>
      </c>
      <c r="H2632" s="736">
        <v>45200</v>
      </c>
      <c r="I2632" s="211">
        <v>319</v>
      </c>
    </row>
    <row r="2633" spans="1:9" ht="44.25" hidden="1" customHeight="1" x14ac:dyDescent="0.2">
      <c r="A2633" s="3">
        <v>2638</v>
      </c>
      <c r="B2633" s="40">
        <v>2502</v>
      </c>
      <c r="C2633" s="120" t="s">
        <v>3879</v>
      </c>
      <c r="D2633" s="116" t="s">
        <v>34</v>
      </c>
      <c r="E2633" s="40">
        <v>40171517</v>
      </c>
      <c r="F2633" s="611">
        <v>60000</v>
      </c>
      <c r="G2633" s="93" t="s">
        <v>505</v>
      </c>
      <c r="H2633" s="736">
        <v>45261</v>
      </c>
      <c r="I2633" s="211">
        <v>324</v>
      </c>
    </row>
    <row r="2634" spans="1:9" ht="44.25" hidden="1" customHeight="1" x14ac:dyDescent="0.2">
      <c r="A2634" s="3">
        <v>2639</v>
      </c>
      <c r="B2634" s="40">
        <v>2502</v>
      </c>
      <c r="C2634" s="120" t="s">
        <v>3881</v>
      </c>
      <c r="D2634" s="116" t="s">
        <v>34</v>
      </c>
      <c r="E2634" s="40">
        <v>40171517</v>
      </c>
      <c r="F2634" s="611">
        <v>80000</v>
      </c>
      <c r="G2634" s="93" t="s">
        <v>505</v>
      </c>
      <c r="H2634" s="736">
        <v>45261</v>
      </c>
      <c r="I2634" s="211">
        <v>324</v>
      </c>
    </row>
    <row r="2635" spans="1:9" ht="44.25" hidden="1" customHeight="1" x14ac:dyDescent="0.2">
      <c r="A2635" s="3">
        <v>2640</v>
      </c>
      <c r="B2635" s="40">
        <v>2502</v>
      </c>
      <c r="C2635" s="120" t="s">
        <v>3882</v>
      </c>
      <c r="D2635" s="116" t="s">
        <v>34</v>
      </c>
      <c r="E2635" s="40">
        <v>40141607</v>
      </c>
      <c r="F2635" s="611">
        <v>60000</v>
      </c>
      <c r="G2635" s="93" t="s">
        <v>505</v>
      </c>
      <c r="H2635" s="736">
        <v>45261</v>
      </c>
      <c r="I2635" s="211">
        <v>324</v>
      </c>
    </row>
    <row r="2636" spans="1:9" ht="44.25" hidden="1" customHeight="1" x14ac:dyDescent="0.2">
      <c r="A2636" s="3">
        <v>2641</v>
      </c>
      <c r="B2636" s="40">
        <v>2502</v>
      </c>
      <c r="C2636" s="120" t="s">
        <v>3883</v>
      </c>
      <c r="D2636" s="116" t="s">
        <v>34</v>
      </c>
      <c r="E2636" s="40">
        <v>31191501</v>
      </c>
      <c r="F2636" s="611">
        <v>20000</v>
      </c>
      <c r="G2636" s="93" t="s">
        <v>505</v>
      </c>
      <c r="H2636" s="736">
        <v>45200</v>
      </c>
      <c r="I2636" s="211">
        <v>324</v>
      </c>
    </row>
    <row r="2637" spans="1:9" ht="44.25" hidden="1" customHeight="1" x14ac:dyDescent="0.2">
      <c r="A2637" s="3">
        <v>2642</v>
      </c>
      <c r="B2637" s="40">
        <v>2502</v>
      </c>
      <c r="C2637" s="120" t="s">
        <v>3884</v>
      </c>
      <c r="D2637" s="116" t="s">
        <v>34</v>
      </c>
      <c r="E2637" s="40">
        <v>70111799</v>
      </c>
      <c r="F2637" s="611">
        <v>800000</v>
      </c>
      <c r="G2637" s="93" t="s">
        <v>669</v>
      </c>
      <c r="H2637" s="736">
        <v>45261</v>
      </c>
      <c r="I2637" s="211">
        <v>344</v>
      </c>
    </row>
    <row r="2638" spans="1:9" ht="44.25" hidden="1" customHeight="1" x14ac:dyDescent="0.2">
      <c r="A2638" s="3">
        <v>2643</v>
      </c>
      <c r="B2638" s="40">
        <v>2502</v>
      </c>
      <c r="C2638" s="120" t="s">
        <v>3896</v>
      </c>
      <c r="D2638" s="116" t="s">
        <v>34</v>
      </c>
      <c r="E2638" s="40">
        <v>471316</v>
      </c>
      <c r="F2638" s="611">
        <v>50000</v>
      </c>
      <c r="G2638" s="93" t="s">
        <v>3897</v>
      </c>
      <c r="H2638" s="736">
        <v>45200</v>
      </c>
      <c r="I2638" s="211">
        <v>354</v>
      </c>
    </row>
    <row r="2639" spans="1:9" ht="44.25" hidden="1" customHeight="1" x14ac:dyDescent="0.2">
      <c r="A2639" s="3">
        <v>2644</v>
      </c>
      <c r="B2639" s="40">
        <v>2502</v>
      </c>
      <c r="C2639" s="120" t="s">
        <v>3901</v>
      </c>
      <c r="D2639" s="116" t="s">
        <v>34</v>
      </c>
      <c r="E2639" s="40">
        <v>27112003</v>
      </c>
      <c r="F2639" s="611">
        <v>60000</v>
      </c>
      <c r="G2639" s="93" t="s">
        <v>693</v>
      </c>
      <c r="H2639" s="736">
        <v>45200</v>
      </c>
      <c r="I2639" s="211">
        <v>364</v>
      </c>
    </row>
    <row r="2640" spans="1:9" ht="44.25" hidden="1" customHeight="1" x14ac:dyDescent="0.2">
      <c r="A2640" s="3">
        <v>2645</v>
      </c>
      <c r="B2640" s="40">
        <v>2502</v>
      </c>
      <c r="C2640" s="120" t="s">
        <v>3904</v>
      </c>
      <c r="D2640" s="116" t="s">
        <v>34</v>
      </c>
      <c r="E2640" s="40"/>
      <c r="F2640" s="611">
        <v>120000</v>
      </c>
      <c r="G2640" s="93" t="s">
        <v>693</v>
      </c>
      <c r="H2640" s="736">
        <v>45170</v>
      </c>
      <c r="I2640" s="211">
        <v>364</v>
      </c>
    </row>
    <row r="2641" spans="1:9" ht="44.25" hidden="1" customHeight="1" x14ac:dyDescent="0.2">
      <c r="A2641" s="3">
        <v>2646</v>
      </c>
      <c r="B2641" s="40">
        <v>2502</v>
      </c>
      <c r="C2641" s="120" t="s">
        <v>3907</v>
      </c>
      <c r="D2641" s="116" t="s">
        <v>34</v>
      </c>
      <c r="E2641" s="40"/>
      <c r="F2641" s="611">
        <v>50000</v>
      </c>
      <c r="G2641" s="93" t="s">
        <v>693</v>
      </c>
      <c r="H2641" s="736">
        <v>45170</v>
      </c>
      <c r="I2641" s="211">
        <v>364</v>
      </c>
    </row>
    <row r="2642" spans="1:9" ht="44.25" hidden="1" customHeight="1" x14ac:dyDescent="0.2">
      <c r="A2642" s="3">
        <v>2647</v>
      </c>
      <c r="B2642" s="40">
        <v>2502</v>
      </c>
      <c r="C2642" s="120" t="s">
        <v>3909</v>
      </c>
      <c r="D2642" s="116" t="s">
        <v>34</v>
      </c>
      <c r="E2642" s="40">
        <v>311515</v>
      </c>
      <c r="F2642" s="611">
        <v>600000</v>
      </c>
      <c r="G2642" s="93" t="s">
        <v>693</v>
      </c>
      <c r="H2642" s="736">
        <v>45200</v>
      </c>
      <c r="I2642" s="211">
        <v>364</v>
      </c>
    </row>
    <row r="2643" spans="1:9" ht="44.25" hidden="1" customHeight="1" x14ac:dyDescent="0.2">
      <c r="A2643" s="3">
        <v>2648</v>
      </c>
      <c r="B2643" s="40">
        <v>2502</v>
      </c>
      <c r="C2643" s="120" t="s">
        <v>3911</v>
      </c>
      <c r="D2643" s="116" t="s">
        <v>34</v>
      </c>
      <c r="E2643" s="40">
        <v>1116</v>
      </c>
      <c r="F2643" s="611">
        <v>100000</v>
      </c>
      <c r="G2643" s="93" t="s">
        <v>693</v>
      </c>
      <c r="H2643" s="736">
        <v>45200</v>
      </c>
      <c r="I2643" s="211">
        <v>364</v>
      </c>
    </row>
    <row r="2644" spans="1:9" ht="44.25" hidden="1" customHeight="1" x14ac:dyDescent="0.2">
      <c r="A2644" s="3">
        <v>2649</v>
      </c>
      <c r="B2644" s="40">
        <v>2502</v>
      </c>
      <c r="C2644" s="120" t="s">
        <v>3913</v>
      </c>
      <c r="D2644" s="116" t="s">
        <v>34</v>
      </c>
      <c r="E2644" s="40">
        <v>1116</v>
      </c>
      <c r="F2644" s="611">
        <v>60000</v>
      </c>
      <c r="G2644" s="93" t="s">
        <v>693</v>
      </c>
      <c r="H2644" s="736">
        <v>45200</v>
      </c>
      <c r="I2644" s="211">
        <v>364</v>
      </c>
    </row>
    <row r="2645" spans="1:9" ht="44.25" hidden="1" customHeight="1" x14ac:dyDescent="0.2">
      <c r="A2645" s="3">
        <v>2650</v>
      </c>
      <c r="B2645" s="40">
        <v>2502</v>
      </c>
      <c r="C2645" s="120" t="s">
        <v>3914</v>
      </c>
      <c r="D2645" s="116" t="s">
        <v>34</v>
      </c>
      <c r="E2645" s="40"/>
      <c r="F2645" s="611">
        <v>100000</v>
      </c>
      <c r="G2645" s="93"/>
      <c r="H2645" s="736">
        <v>45200</v>
      </c>
      <c r="I2645" s="211">
        <v>364</v>
      </c>
    </row>
    <row r="2646" spans="1:9" ht="44.25" hidden="1" customHeight="1" x14ac:dyDescent="0.2">
      <c r="A2646" s="3">
        <v>2651</v>
      </c>
      <c r="B2646" s="40">
        <v>2502</v>
      </c>
      <c r="C2646" s="120" t="s">
        <v>3917</v>
      </c>
      <c r="D2646" s="116" t="s">
        <v>34</v>
      </c>
      <c r="E2646" s="40">
        <v>21101510</v>
      </c>
      <c r="F2646" s="611">
        <v>400000</v>
      </c>
      <c r="G2646" s="93" t="s">
        <v>693</v>
      </c>
      <c r="H2646" s="736">
        <v>45200</v>
      </c>
      <c r="I2646" s="211">
        <v>364</v>
      </c>
    </row>
    <row r="2647" spans="1:9" ht="44.25" hidden="1" customHeight="1" x14ac:dyDescent="0.2">
      <c r="A2647" s="3">
        <v>2652</v>
      </c>
      <c r="B2647" s="40">
        <v>2502</v>
      </c>
      <c r="C2647" s="120" t="s">
        <v>3920</v>
      </c>
      <c r="D2647" s="116" t="s">
        <v>34</v>
      </c>
      <c r="E2647" s="40">
        <v>21102601</v>
      </c>
      <c r="F2647" s="611">
        <v>600000</v>
      </c>
      <c r="G2647" s="93" t="s">
        <v>693</v>
      </c>
      <c r="H2647" s="736">
        <v>45200</v>
      </c>
      <c r="I2647" s="211">
        <v>364</v>
      </c>
    </row>
    <row r="2648" spans="1:9" ht="44.25" hidden="1" customHeight="1" x14ac:dyDescent="0.2">
      <c r="A2648" s="3">
        <v>2653</v>
      </c>
      <c r="B2648" s="40">
        <v>2502</v>
      </c>
      <c r="C2648" s="120" t="s">
        <v>3923</v>
      </c>
      <c r="D2648" s="116" t="s">
        <v>34</v>
      </c>
      <c r="E2648" s="40">
        <v>21102601</v>
      </c>
      <c r="F2648" s="611">
        <v>1000000</v>
      </c>
      <c r="G2648" s="93" t="s">
        <v>693</v>
      </c>
      <c r="H2648" s="736">
        <v>45200</v>
      </c>
      <c r="I2648" s="211">
        <v>364</v>
      </c>
    </row>
    <row r="2649" spans="1:9" ht="44.25" hidden="1" customHeight="1" x14ac:dyDescent="0.2">
      <c r="A2649" s="3">
        <v>2654</v>
      </c>
      <c r="B2649" s="40">
        <v>2502</v>
      </c>
      <c r="C2649" s="120" t="s">
        <v>3925</v>
      </c>
      <c r="D2649" s="116" t="s">
        <v>34</v>
      </c>
      <c r="E2649" s="40">
        <v>21102601</v>
      </c>
      <c r="F2649" s="611">
        <v>500000</v>
      </c>
      <c r="G2649" s="93" t="s">
        <v>693</v>
      </c>
      <c r="H2649" s="736">
        <v>45200</v>
      </c>
      <c r="I2649" s="211">
        <v>364</v>
      </c>
    </row>
    <row r="2650" spans="1:9" ht="44.25" hidden="1" customHeight="1" x14ac:dyDescent="0.2">
      <c r="A2650" s="3">
        <v>2655</v>
      </c>
      <c r="B2650" s="40">
        <v>2502</v>
      </c>
      <c r="C2650" s="120" t="s">
        <v>3927</v>
      </c>
      <c r="D2650" s="116" t="s">
        <v>34</v>
      </c>
      <c r="E2650" s="40">
        <v>131110</v>
      </c>
      <c r="F2650" s="611">
        <v>100000</v>
      </c>
      <c r="G2650" s="93" t="s">
        <v>693</v>
      </c>
      <c r="H2650" s="736">
        <v>45200</v>
      </c>
      <c r="I2650" s="211">
        <v>364</v>
      </c>
    </row>
    <row r="2651" spans="1:9" ht="44.25" hidden="1" customHeight="1" x14ac:dyDescent="0.2">
      <c r="A2651" s="3">
        <v>2656</v>
      </c>
      <c r="B2651" s="40">
        <v>2502</v>
      </c>
      <c r="C2651" s="120" t="s">
        <v>3929</v>
      </c>
      <c r="D2651" s="116" t="s">
        <v>34</v>
      </c>
      <c r="E2651" s="40" t="s">
        <v>3647</v>
      </c>
      <c r="F2651" s="611">
        <v>50000</v>
      </c>
      <c r="G2651" s="93" t="s">
        <v>693</v>
      </c>
      <c r="H2651" s="736">
        <v>45200</v>
      </c>
      <c r="I2651" s="211">
        <v>364</v>
      </c>
    </row>
    <row r="2652" spans="1:9" ht="44.25" hidden="1" customHeight="1" x14ac:dyDescent="0.2">
      <c r="A2652" s="3">
        <v>2657</v>
      </c>
      <c r="B2652" s="40">
        <v>2502</v>
      </c>
      <c r="C2652" s="120" t="s">
        <v>3932</v>
      </c>
      <c r="D2652" s="116" t="s">
        <v>34</v>
      </c>
      <c r="E2652" s="40" t="s">
        <v>3647</v>
      </c>
      <c r="F2652" s="611">
        <v>50000</v>
      </c>
      <c r="G2652" s="93" t="s">
        <v>3933</v>
      </c>
      <c r="H2652" s="736">
        <v>45200</v>
      </c>
      <c r="I2652" s="211">
        <v>364</v>
      </c>
    </row>
    <row r="2653" spans="1:9" ht="44.25" hidden="1" customHeight="1" x14ac:dyDescent="0.2">
      <c r="A2653" s="3">
        <v>2658</v>
      </c>
      <c r="B2653" s="40">
        <v>2502</v>
      </c>
      <c r="C2653" s="120" t="s">
        <v>3935</v>
      </c>
      <c r="D2653" s="116" t="s">
        <v>34</v>
      </c>
      <c r="E2653" s="40">
        <v>46181503</v>
      </c>
      <c r="F2653" s="611">
        <v>500000</v>
      </c>
      <c r="G2653" s="93" t="s">
        <v>693</v>
      </c>
      <c r="H2653" s="736">
        <v>45200</v>
      </c>
      <c r="I2653" s="211">
        <v>364</v>
      </c>
    </row>
    <row r="2654" spans="1:9" ht="44.25" hidden="1" customHeight="1" x14ac:dyDescent="0.2">
      <c r="A2654" s="3">
        <v>2659</v>
      </c>
      <c r="B2654" s="40">
        <v>2502</v>
      </c>
      <c r="C2654" s="120" t="s">
        <v>3936</v>
      </c>
      <c r="D2654" s="116" t="s">
        <v>34</v>
      </c>
      <c r="E2654" s="40">
        <v>60121226</v>
      </c>
      <c r="F2654" s="611">
        <v>18000</v>
      </c>
      <c r="G2654" s="93" t="s">
        <v>693</v>
      </c>
      <c r="H2654" s="736">
        <v>45231</v>
      </c>
      <c r="I2654" s="211">
        <v>364</v>
      </c>
    </row>
    <row r="2655" spans="1:9" ht="44.25" hidden="1" customHeight="1" x14ac:dyDescent="0.2">
      <c r="A2655" s="3">
        <v>2660</v>
      </c>
      <c r="B2655" s="40">
        <v>2502</v>
      </c>
      <c r="C2655" s="120" t="s">
        <v>3938</v>
      </c>
      <c r="D2655" s="116" t="s">
        <v>34</v>
      </c>
      <c r="E2655" s="40">
        <v>46188005</v>
      </c>
      <c r="F2655" s="611">
        <v>60000</v>
      </c>
      <c r="G2655" s="93" t="s">
        <v>693</v>
      </c>
      <c r="H2655" s="736">
        <v>45200</v>
      </c>
      <c r="I2655" s="211">
        <v>364</v>
      </c>
    </row>
    <row r="2656" spans="1:9" ht="44.25" hidden="1" customHeight="1" x14ac:dyDescent="0.2">
      <c r="A2656" s="3">
        <v>2661</v>
      </c>
      <c r="B2656" s="40">
        <v>2502</v>
      </c>
      <c r="C2656" s="120" t="s">
        <v>2943</v>
      </c>
      <c r="D2656" s="116" t="s">
        <v>34</v>
      </c>
      <c r="E2656" s="40">
        <v>47121702</v>
      </c>
      <c r="F2656" s="611">
        <v>90000</v>
      </c>
      <c r="G2656" s="93"/>
      <c r="H2656" s="736">
        <v>45170</v>
      </c>
      <c r="I2656" s="211">
        <v>364</v>
      </c>
    </row>
    <row r="2657" spans="1:9" ht="44.25" hidden="1" customHeight="1" x14ac:dyDescent="0.2">
      <c r="A2657" s="3">
        <v>2662</v>
      </c>
      <c r="B2657" s="40">
        <v>2502</v>
      </c>
      <c r="C2657" s="120" t="s">
        <v>3941</v>
      </c>
      <c r="D2657" s="116" t="s">
        <v>34</v>
      </c>
      <c r="E2657" s="40">
        <v>11121703</v>
      </c>
      <c r="F2657" s="611">
        <v>80000</v>
      </c>
      <c r="G2657" s="93" t="s">
        <v>693</v>
      </c>
      <c r="H2657" s="736">
        <v>45200</v>
      </c>
      <c r="I2657" s="211">
        <v>364</v>
      </c>
    </row>
    <row r="2658" spans="1:9" ht="44.25" hidden="1" customHeight="1" x14ac:dyDescent="0.2">
      <c r="A2658" s="3">
        <v>2663</v>
      </c>
      <c r="B2658" s="40">
        <v>2502</v>
      </c>
      <c r="C2658" s="120" t="s">
        <v>3944</v>
      </c>
      <c r="D2658" s="116" t="s">
        <v>34</v>
      </c>
      <c r="E2658" s="40">
        <v>46182005</v>
      </c>
      <c r="F2658" s="611">
        <v>32000</v>
      </c>
      <c r="G2658" s="93" t="s">
        <v>693</v>
      </c>
      <c r="H2658" s="736">
        <v>45200</v>
      </c>
      <c r="I2658" s="211">
        <v>364</v>
      </c>
    </row>
    <row r="2659" spans="1:9" ht="44.25" hidden="1" customHeight="1" x14ac:dyDescent="0.2">
      <c r="A2659" s="3">
        <v>2664</v>
      </c>
      <c r="B2659" s="40">
        <v>2502</v>
      </c>
      <c r="C2659" s="120" t="s">
        <v>3946</v>
      </c>
      <c r="D2659" s="116" t="s">
        <v>34</v>
      </c>
      <c r="E2659" s="40">
        <v>46182005</v>
      </c>
      <c r="F2659" s="611">
        <v>30000</v>
      </c>
      <c r="G2659" s="93" t="s">
        <v>693</v>
      </c>
      <c r="H2659" s="736">
        <v>45200</v>
      </c>
      <c r="I2659" s="211">
        <v>364</v>
      </c>
    </row>
    <row r="2660" spans="1:9" ht="44.25" hidden="1" customHeight="1" x14ac:dyDescent="0.2">
      <c r="A2660" s="3">
        <v>2665</v>
      </c>
      <c r="B2660" s="40">
        <v>2502</v>
      </c>
      <c r="C2660" s="120" t="s">
        <v>3947</v>
      </c>
      <c r="D2660" s="116" t="s">
        <v>34</v>
      </c>
      <c r="E2660" s="40">
        <v>53131648</v>
      </c>
      <c r="F2660" s="611">
        <v>60000</v>
      </c>
      <c r="G2660" s="93" t="s">
        <v>693</v>
      </c>
      <c r="H2660" s="736">
        <v>45170</v>
      </c>
      <c r="I2660" s="211">
        <v>365</v>
      </c>
    </row>
    <row r="2661" spans="1:9" ht="44.25" hidden="1" customHeight="1" x14ac:dyDescent="0.2">
      <c r="A2661" s="3">
        <v>2666</v>
      </c>
      <c r="B2661" s="40">
        <v>2502</v>
      </c>
      <c r="C2661" s="120" t="s">
        <v>3950</v>
      </c>
      <c r="D2661" s="116" t="s">
        <v>34</v>
      </c>
      <c r="E2661" s="40">
        <v>46181541</v>
      </c>
      <c r="F2661" s="611">
        <v>30000</v>
      </c>
      <c r="G2661" s="93" t="s">
        <v>693</v>
      </c>
      <c r="H2661" s="736">
        <v>45200</v>
      </c>
      <c r="I2661" s="211">
        <v>365</v>
      </c>
    </row>
    <row r="2662" spans="1:9" ht="44.25" hidden="1" customHeight="1" x14ac:dyDescent="0.2">
      <c r="A2662" s="3">
        <v>2667</v>
      </c>
      <c r="B2662" s="40">
        <v>2502</v>
      </c>
      <c r="C2662" s="120" t="s">
        <v>3953</v>
      </c>
      <c r="D2662" s="116" t="s">
        <v>34</v>
      </c>
      <c r="E2662" s="40">
        <v>101520</v>
      </c>
      <c r="F2662" s="611">
        <v>1300000</v>
      </c>
      <c r="G2662" s="93"/>
      <c r="H2662" s="736">
        <v>45170</v>
      </c>
      <c r="I2662" s="211">
        <v>369</v>
      </c>
    </row>
    <row r="2663" spans="1:9" ht="44.25" hidden="1" customHeight="1" x14ac:dyDescent="0.2">
      <c r="A2663" s="3">
        <v>2668</v>
      </c>
      <c r="B2663" s="40">
        <v>2502</v>
      </c>
      <c r="C2663" s="120" t="s">
        <v>3955</v>
      </c>
      <c r="D2663" s="116" t="s">
        <v>34</v>
      </c>
      <c r="E2663" s="40" t="s">
        <v>3957</v>
      </c>
      <c r="F2663" s="611">
        <v>200000</v>
      </c>
      <c r="G2663" s="93" t="s">
        <v>3958</v>
      </c>
      <c r="H2663" s="736">
        <v>45200</v>
      </c>
      <c r="I2663" s="211">
        <v>369</v>
      </c>
    </row>
    <row r="2664" spans="1:9" ht="44.25" hidden="1" customHeight="1" x14ac:dyDescent="0.2">
      <c r="A2664" s="3">
        <v>2669</v>
      </c>
      <c r="B2664" s="84">
        <v>2502</v>
      </c>
      <c r="C2664" s="127" t="s">
        <v>3971</v>
      </c>
      <c r="D2664" s="84" t="s">
        <v>3960</v>
      </c>
      <c r="E2664" s="40">
        <v>151218</v>
      </c>
      <c r="F2664" s="668">
        <v>250000</v>
      </c>
      <c r="G2664" s="131" t="s">
        <v>3972</v>
      </c>
      <c r="H2664" s="72">
        <v>45200</v>
      </c>
      <c r="I2664" s="211">
        <v>278</v>
      </c>
    </row>
    <row r="2665" spans="1:9" ht="44.25" hidden="1" customHeight="1" x14ac:dyDescent="0.2">
      <c r="A2665" s="3">
        <v>2670</v>
      </c>
      <c r="B2665" s="84">
        <v>2502</v>
      </c>
      <c r="C2665" s="127" t="s">
        <v>3974</v>
      </c>
      <c r="D2665" s="84" t="s">
        <v>3960</v>
      </c>
      <c r="E2665" s="84">
        <v>101716</v>
      </c>
      <c r="F2665" s="668">
        <v>100000</v>
      </c>
      <c r="G2665" s="131" t="s">
        <v>3818</v>
      </c>
      <c r="H2665" s="72">
        <v>45200</v>
      </c>
      <c r="I2665" s="211">
        <v>278</v>
      </c>
    </row>
    <row r="2666" spans="1:9" ht="44.25" hidden="1" customHeight="1" x14ac:dyDescent="0.2">
      <c r="A2666" s="3">
        <v>2671</v>
      </c>
      <c r="B2666" s="84">
        <v>2502</v>
      </c>
      <c r="C2666" s="127" t="s">
        <v>3977</v>
      </c>
      <c r="D2666" s="84" t="s">
        <v>3960</v>
      </c>
      <c r="E2666" s="84">
        <v>31211502</v>
      </c>
      <c r="F2666" s="668">
        <v>100000</v>
      </c>
      <c r="G2666" s="131" t="s">
        <v>3818</v>
      </c>
      <c r="H2666" s="72">
        <v>45200</v>
      </c>
      <c r="I2666" s="211">
        <v>278</v>
      </c>
    </row>
    <row r="2667" spans="1:9" ht="44.25" hidden="1" customHeight="1" x14ac:dyDescent="0.2">
      <c r="A2667" s="3">
        <v>2672</v>
      </c>
      <c r="B2667" s="84">
        <v>2502</v>
      </c>
      <c r="C2667" s="127" t="s">
        <v>3979</v>
      </c>
      <c r="D2667" s="84" t="s">
        <v>3960</v>
      </c>
      <c r="E2667" s="40">
        <v>101716</v>
      </c>
      <c r="F2667" s="668">
        <v>200000</v>
      </c>
      <c r="G2667" s="131" t="s">
        <v>3818</v>
      </c>
      <c r="H2667" s="72">
        <v>45200</v>
      </c>
      <c r="I2667" s="211">
        <v>278</v>
      </c>
    </row>
    <row r="2668" spans="1:9" ht="44.25" hidden="1" customHeight="1" x14ac:dyDescent="0.2">
      <c r="A2668" s="3">
        <v>2673</v>
      </c>
      <c r="B2668" s="84">
        <v>2502</v>
      </c>
      <c r="C2668" s="127" t="s">
        <v>3981</v>
      </c>
      <c r="D2668" s="84" t="s">
        <v>3960</v>
      </c>
      <c r="E2668" s="84">
        <v>131110</v>
      </c>
      <c r="F2668" s="668">
        <v>100000</v>
      </c>
      <c r="G2668" s="131" t="s">
        <v>3818</v>
      </c>
      <c r="H2668" s="72">
        <v>45200</v>
      </c>
      <c r="I2668" s="211">
        <v>278</v>
      </c>
    </row>
    <row r="2669" spans="1:9" ht="44.25" hidden="1" customHeight="1" x14ac:dyDescent="0.2">
      <c r="A2669" s="3">
        <v>2674</v>
      </c>
      <c r="B2669" s="84">
        <v>2502</v>
      </c>
      <c r="C2669" s="127" t="s">
        <v>3983</v>
      </c>
      <c r="D2669" s="84" t="s">
        <v>3960</v>
      </c>
      <c r="E2669" s="84">
        <v>10171502</v>
      </c>
      <c r="F2669" s="668">
        <v>100000</v>
      </c>
      <c r="G2669" s="131" t="s">
        <v>3818</v>
      </c>
      <c r="H2669" s="72">
        <v>45200</v>
      </c>
      <c r="I2669" s="211">
        <v>278</v>
      </c>
    </row>
    <row r="2670" spans="1:9" ht="44.25" hidden="1" customHeight="1" x14ac:dyDescent="0.2">
      <c r="A2670" s="3">
        <v>2675</v>
      </c>
      <c r="B2670" s="84">
        <v>2502</v>
      </c>
      <c r="C2670" s="127" t="s">
        <v>3985</v>
      </c>
      <c r="D2670" s="84" t="s">
        <v>3960</v>
      </c>
      <c r="E2670" s="84">
        <v>10171502</v>
      </c>
      <c r="F2670" s="668">
        <v>50000</v>
      </c>
      <c r="G2670" s="131" t="s">
        <v>3818</v>
      </c>
      <c r="H2670" s="72">
        <v>45200</v>
      </c>
      <c r="I2670" s="211">
        <v>278</v>
      </c>
    </row>
    <row r="2671" spans="1:9" ht="44.25" hidden="1" customHeight="1" x14ac:dyDescent="0.2">
      <c r="A2671" s="3">
        <v>2676</v>
      </c>
      <c r="B2671" s="129">
        <v>2502</v>
      </c>
      <c r="C2671" s="127" t="s">
        <v>3987</v>
      </c>
      <c r="D2671" s="129"/>
      <c r="E2671" s="84" t="s">
        <v>3988</v>
      </c>
      <c r="F2671" s="668">
        <v>750000</v>
      </c>
      <c r="G2671" s="419" t="s">
        <v>773</v>
      </c>
      <c r="H2671" s="72">
        <v>45200</v>
      </c>
      <c r="I2671" s="192">
        <v>289</v>
      </c>
    </row>
    <row r="2672" spans="1:9" ht="44.25" hidden="1" customHeight="1" x14ac:dyDescent="0.2">
      <c r="A2672" s="3">
        <v>2677</v>
      </c>
      <c r="B2672" s="84">
        <v>2502</v>
      </c>
      <c r="C2672" s="127" t="s">
        <v>4039</v>
      </c>
      <c r="D2672" s="84" t="s">
        <v>3960</v>
      </c>
      <c r="E2672" s="131" t="s">
        <v>4041</v>
      </c>
      <c r="F2672" s="668">
        <v>1400000</v>
      </c>
      <c r="G2672" s="131" t="s">
        <v>693</v>
      </c>
      <c r="H2672" s="72">
        <v>45200</v>
      </c>
      <c r="I2672" s="211">
        <v>364</v>
      </c>
    </row>
    <row r="2673" spans="1:9" ht="44.25" hidden="1" customHeight="1" x14ac:dyDescent="0.2">
      <c r="A2673" s="3">
        <v>2678</v>
      </c>
      <c r="B2673" s="40">
        <v>2502</v>
      </c>
      <c r="C2673" s="127" t="s">
        <v>4043</v>
      </c>
      <c r="D2673" s="84" t="s">
        <v>3960</v>
      </c>
      <c r="E2673" s="84">
        <v>51192447</v>
      </c>
      <c r="F2673" s="668">
        <v>200000</v>
      </c>
      <c r="G2673" s="131" t="s">
        <v>693</v>
      </c>
      <c r="H2673" s="72">
        <v>45200</v>
      </c>
      <c r="I2673" s="211">
        <v>364</v>
      </c>
    </row>
    <row r="2674" spans="1:9" ht="44.25" hidden="1" customHeight="1" x14ac:dyDescent="0.2">
      <c r="A2674" s="3">
        <v>2679</v>
      </c>
      <c r="B2674" s="40">
        <v>2502</v>
      </c>
      <c r="C2674" s="127" t="s">
        <v>4045</v>
      </c>
      <c r="D2674" s="84" t="s">
        <v>3960</v>
      </c>
      <c r="E2674" s="84">
        <v>5031</v>
      </c>
      <c r="F2674" s="668">
        <v>100000</v>
      </c>
      <c r="G2674" s="131" t="s">
        <v>693</v>
      </c>
      <c r="H2674" s="72">
        <v>45200</v>
      </c>
      <c r="I2674" s="211">
        <v>364</v>
      </c>
    </row>
    <row r="2675" spans="1:9" ht="44.25" hidden="1" customHeight="1" x14ac:dyDescent="0.2">
      <c r="A2675" s="3">
        <v>2680</v>
      </c>
      <c r="B2675" s="40">
        <v>2502</v>
      </c>
      <c r="C2675" s="127" t="s">
        <v>4047</v>
      </c>
      <c r="D2675" s="84" t="s">
        <v>3960</v>
      </c>
      <c r="E2675" s="84" t="s">
        <v>3647</v>
      </c>
      <c r="F2675" s="668">
        <v>125000</v>
      </c>
      <c r="G2675" s="131" t="s">
        <v>693</v>
      </c>
      <c r="H2675" s="72">
        <v>45200</v>
      </c>
      <c r="I2675" s="211">
        <v>364</v>
      </c>
    </row>
    <row r="2676" spans="1:9" ht="44.25" hidden="1" customHeight="1" x14ac:dyDescent="0.2">
      <c r="A2676" s="3">
        <v>2681</v>
      </c>
      <c r="B2676" s="40">
        <v>2501</v>
      </c>
      <c r="C2676" s="127" t="s">
        <v>4049</v>
      </c>
      <c r="D2676" s="84" t="s">
        <v>3960</v>
      </c>
      <c r="E2676" s="84" t="s">
        <v>3647</v>
      </c>
      <c r="F2676" s="668">
        <v>100000</v>
      </c>
      <c r="G2676" s="131" t="s">
        <v>693</v>
      </c>
      <c r="H2676" s="72">
        <v>45200</v>
      </c>
      <c r="I2676" s="211">
        <v>364</v>
      </c>
    </row>
    <row r="2677" spans="1:9" ht="44.25" hidden="1" customHeight="1" x14ac:dyDescent="0.2">
      <c r="A2677" s="3">
        <v>2682</v>
      </c>
      <c r="B2677" s="40">
        <v>2501</v>
      </c>
      <c r="C2677" s="127" t="s">
        <v>4051</v>
      </c>
      <c r="D2677" s="84" t="s">
        <v>3960</v>
      </c>
      <c r="E2677" s="84" t="s">
        <v>3647</v>
      </c>
      <c r="F2677" s="668">
        <v>100000</v>
      </c>
      <c r="G2677" s="131" t="s">
        <v>693</v>
      </c>
      <c r="H2677" s="72">
        <v>45200</v>
      </c>
      <c r="I2677" s="211">
        <v>364</v>
      </c>
    </row>
    <row r="2678" spans="1:9" ht="44.25" hidden="1" customHeight="1" x14ac:dyDescent="0.2">
      <c r="A2678" s="3">
        <v>2683</v>
      </c>
      <c r="B2678" s="40">
        <v>2501</v>
      </c>
      <c r="C2678" s="120" t="s">
        <v>4052</v>
      </c>
      <c r="D2678" s="40" t="s">
        <v>3960</v>
      </c>
      <c r="E2678" s="84" t="s">
        <v>3647</v>
      </c>
      <c r="F2678" s="668">
        <v>200000</v>
      </c>
      <c r="G2678" s="131" t="s">
        <v>693</v>
      </c>
      <c r="H2678" s="72">
        <v>45200</v>
      </c>
      <c r="I2678" s="211">
        <v>364</v>
      </c>
    </row>
    <row r="2679" spans="1:9" ht="44.25" hidden="1" customHeight="1" x14ac:dyDescent="0.2">
      <c r="A2679" s="3">
        <v>2684</v>
      </c>
      <c r="B2679" s="40">
        <v>2502</v>
      </c>
      <c r="C2679" s="120" t="s">
        <v>4054</v>
      </c>
      <c r="D2679" s="40" t="s">
        <v>3960</v>
      </c>
      <c r="E2679" s="40" t="s">
        <v>4055</v>
      </c>
      <c r="F2679" s="668">
        <v>100000</v>
      </c>
      <c r="G2679" s="131" t="s">
        <v>693</v>
      </c>
      <c r="H2679" s="72">
        <v>45200</v>
      </c>
      <c r="I2679" s="211">
        <v>364</v>
      </c>
    </row>
    <row r="2680" spans="1:9" ht="44.25" hidden="1" customHeight="1" x14ac:dyDescent="0.2">
      <c r="A2680" s="3">
        <v>2685</v>
      </c>
      <c r="B2680" s="40">
        <v>2502</v>
      </c>
      <c r="C2680" s="120" t="s">
        <v>4057</v>
      </c>
      <c r="D2680" s="40" t="s">
        <v>3960</v>
      </c>
      <c r="E2680" s="40" t="s">
        <v>4058</v>
      </c>
      <c r="F2680" s="668">
        <v>23000</v>
      </c>
      <c r="G2680" s="131" t="s">
        <v>693</v>
      </c>
      <c r="H2680" s="72">
        <v>45200</v>
      </c>
      <c r="I2680" s="211">
        <v>364</v>
      </c>
    </row>
    <row r="2681" spans="1:9" ht="44.25" hidden="1" customHeight="1" x14ac:dyDescent="0.2">
      <c r="A2681" s="3">
        <v>2686</v>
      </c>
      <c r="B2681" s="40">
        <v>2502</v>
      </c>
      <c r="C2681" s="134" t="s">
        <v>4060</v>
      </c>
      <c r="D2681" s="40" t="s">
        <v>3960</v>
      </c>
      <c r="E2681" s="40">
        <v>21102302</v>
      </c>
      <c r="F2681" s="668">
        <v>900000</v>
      </c>
      <c r="G2681" s="93" t="s">
        <v>693</v>
      </c>
      <c r="H2681" s="72">
        <v>45200</v>
      </c>
      <c r="I2681" s="84">
        <v>364</v>
      </c>
    </row>
    <row r="2682" spans="1:9" ht="44.25" hidden="1" customHeight="1" x14ac:dyDescent="0.2">
      <c r="A2682" s="3">
        <v>2687</v>
      </c>
      <c r="B2682" s="40">
        <v>2502</v>
      </c>
      <c r="C2682" s="120" t="s">
        <v>4062</v>
      </c>
      <c r="D2682" s="40" t="s">
        <v>3960</v>
      </c>
      <c r="E2682" s="40" t="s">
        <v>4063</v>
      </c>
      <c r="F2682" s="668">
        <v>52000</v>
      </c>
      <c r="G2682" s="93" t="s">
        <v>693</v>
      </c>
      <c r="H2682" s="72">
        <v>45200</v>
      </c>
      <c r="I2682" s="211">
        <v>364</v>
      </c>
    </row>
    <row r="2683" spans="1:9" ht="44.25" hidden="1" customHeight="1" x14ac:dyDescent="0.2">
      <c r="A2683" s="3">
        <v>2688</v>
      </c>
      <c r="B2683" s="40">
        <v>2502</v>
      </c>
      <c r="C2683" s="120" t="s">
        <v>4069</v>
      </c>
      <c r="D2683" s="40" t="s">
        <v>3960</v>
      </c>
      <c r="E2683" s="40">
        <v>10152097</v>
      </c>
      <c r="F2683" s="668">
        <v>200000</v>
      </c>
      <c r="G2683" s="93" t="s">
        <v>3958</v>
      </c>
      <c r="H2683" s="72">
        <v>45200</v>
      </c>
      <c r="I2683" s="211">
        <v>369</v>
      </c>
    </row>
    <row r="2684" spans="1:9" ht="44.25" hidden="1" customHeight="1" x14ac:dyDescent="0.2">
      <c r="A2684" s="3">
        <v>2689</v>
      </c>
      <c r="B2684" s="40">
        <v>2502</v>
      </c>
      <c r="C2684" s="120" t="s">
        <v>4072</v>
      </c>
      <c r="D2684" s="40" t="s">
        <v>3960</v>
      </c>
      <c r="E2684" s="40">
        <v>10121596</v>
      </c>
      <c r="F2684" s="668">
        <v>200000</v>
      </c>
      <c r="G2684" s="93" t="s">
        <v>3958</v>
      </c>
      <c r="H2684" s="72">
        <v>45200</v>
      </c>
      <c r="I2684" s="211">
        <v>369</v>
      </c>
    </row>
    <row r="2685" spans="1:9" ht="44.25" hidden="1" customHeight="1" x14ac:dyDescent="0.2">
      <c r="A2685" s="3">
        <v>2690</v>
      </c>
      <c r="B2685" s="40">
        <v>2502</v>
      </c>
      <c r="C2685" s="120" t="s">
        <v>4075</v>
      </c>
      <c r="D2685" s="40" t="s">
        <v>3960</v>
      </c>
      <c r="E2685" s="40">
        <v>15101603</v>
      </c>
      <c r="F2685" s="668">
        <v>100000</v>
      </c>
      <c r="G2685" s="93" t="s">
        <v>3958</v>
      </c>
      <c r="H2685" s="72">
        <v>45200</v>
      </c>
      <c r="I2685" s="211">
        <v>369</v>
      </c>
    </row>
    <row r="2686" spans="1:9" ht="44.25" hidden="1" customHeight="1" x14ac:dyDescent="0.2">
      <c r="A2686" s="3">
        <v>2691</v>
      </c>
      <c r="B2686" s="40">
        <v>2502</v>
      </c>
      <c r="C2686" s="120" t="s">
        <v>4077</v>
      </c>
      <c r="D2686" s="40" t="s">
        <v>3960</v>
      </c>
      <c r="E2686" s="40">
        <v>11121806</v>
      </c>
      <c r="F2686" s="668">
        <v>100000</v>
      </c>
      <c r="G2686" s="93" t="s">
        <v>3958</v>
      </c>
      <c r="H2686" s="72">
        <v>45200</v>
      </c>
      <c r="I2686" s="211">
        <v>369</v>
      </c>
    </row>
    <row r="2687" spans="1:9" ht="44.25" hidden="1" customHeight="1" x14ac:dyDescent="0.2">
      <c r="A2687" s="3">
        <v>2692</v>
      </c>
      <c r="B2687" s="40">
        <v>2502</v>
      </c>
      <c r="C2687" s="120" t="s">
        <v>4080</v>
      </c>
      <c r="D2687" s="40" t="s">
        <v>3960</v>
      </c>
      <c r="E2687" s="40">
        <v>15101605</v>
      </c>
      <c r="F2687" s="668">
        <v>100000</v>
      </c>
      <c r="G2687" s="93" t="s">
        <v>3958</v>
      </c>
      <c r="H2687" s="72">
        <v>45200</v>
      </c>
      <c r="I2687" s="211">
        <v>369</v>
      </c>
    </row>
    <row r="2688" spans="1:9" ht="44.25" hidden="1" customHeight="1" x14ac:dyDescent="0.2">
      <c r="A2688" s="3">
        <v>2693</v>
      </c>
      <c r="B2688" s="40">
        <v>2502</v>
      </c>
      <c r="C2688" s="120" t="s">
        <v>4082</v>
      </c>
      <c r="D2688" s="40" t="s">
        <v>3960</v>
      </c>
      <c r="E2688" s="40" t="s">
        <v>3647</v>
      </c>
      <c r="F2688" s="668">
        <v>100000</v>
      </c>
      <c r="G2688" s="93" t="s">
        <v>3958</v>
      </c>
      <c r="H2688" s="72">
        <v>45200</v>
      </c>
      <c r="I2688" s="211">
        <v>369</v>
      </c>
    </row>
    <row r="2689" spans="1:9" ht="44.25" hidden="1" customHeight="1" x14ac:dyDescent="0.2">
      <c r="A2689" s="3">
        <v>2694</v>
      </c>
      <c r="B2689" s="40">
        <v>2502</v>
      </c>
      <c r="C2689" s="120" t="s">
        <v>4084</v>
      </c>
      <c r="D2689" s="40" t="s">
        <v>3960</v>
      </c>
      <c r="E2689" s="40">
        <v>21102503</v>
      </c>
      <c r="F2689" s="668">
        <v>100000</v>
      </c>
      <c r="G2689" s="93" t="s">
        <v>3958</v>
      </c>
      <c r="H2689" s="72">
        <v>45200</v>
      </c>
      <c r="I2689" s="211">
        <v>369</v>
      </c>
    </row>
    <row r="2690" spans="1:9" ht="44.25" hidden="1" customHeight="1" x14ac:dyDescent="0.2">
      <c r="A2690" s="3">
        <v>2695</v>
      </c>
      <c r="B2690" s="40">
        <v>2502</v>
      </c>
      <c r="C2690" s="120" t="s">
        <v>4086</v>
      </c>
      <c r="D2690" s="40" t="s">
        <v>3960</v>
      </c>
      <c r="E2690" s="40">
        <v>21102503</v>
      </c>
      <c r="F2690" s="668">
        <v>100000</v>
      </c>
      <c r="G2690" s="93" t="s">
        <v>3958</v>
      </c>
      <c r="H2690" s="72">
        <v>45200</v>
      </c>
      <c r="I2690" s="211">
        <v>369</v>
      </c>
    </row>
    <row r="2691" spans="1:9" ht="44.25" hidden="1" customHeight="1" x14ac:dyDescent="0.2">
      <c r="A2691" s="3">
        <v>2696</v>
      </c>
      <c r="B2691" s="40">
        <v>2502</v>
      </c>
      <c r="C2691" s="120" t="s">
        <v>4088</v>
      </c>
      <c r="D2691" s="40" t="s">
        <v>3960</v>
      </c>
      <c r="E2691" s="40">
        <v>21102503</v>
      </c>
      <c r="F2691" s="668">
        <v>100000</v>
      </c>
      <c r="G2691" s="93" t="s">
        <v>3958</v>
      </c>
      <c r="H2691" s="72">
        <v>45200</v>
      </c>
      <c r="I2691" s="211">
        <v>369</v>
      </c>
    </row>
    <row r="2692" spans="1:9" ht="44.25" hidden="1" customHeight="1" x14ac:dyDescent="0.2">
      <c r="A2692" s="3">
        <v>2697</v>
      </c>
      <c r="B2692" s="40">
        <v>2502</v>
      </c>
      <c r="C2692" s="120" t="s">
        <v>4090</v>
      </c>
      <c r="D2692" s="40" t="s">
        <v>3960</v>
      </c>
      <c r="E2692" s="40">
        <v>27111708</v>
      </c>
      <c r="F2692" s="668">
        <v>100000</v>
      </c>
      <c r="G2692" s="93" t="s">
        <v>3958</v>
      </c>
      <c r="H2692" s="72">
        <v>45200</v>
      </c>
      <c r="I2692" s="211">
        <v>369</v>
      </c>
    </row>
    <row r="2693" spans="1:9" ht="44.25" hidden="1" customHeight="1" x14ac:dyDescent="0.2">
      <c r="A2693" s="3">
        <v>2698</v>
      </c>
      <c r="B2693" s="40">
        <v>2502</v>
      </c>
      <c r="C2693" s="120" t="s">
        <v>4092</v>
      </c>
      <c r="D2693" s="40" t="s">
        <v>3960</v>
      </c>
      <c r="E2693" s="40">
        <v>10139902</v>
      </c>
      <c r="F2693" s="668">
        <v>100000</v>
      </c>
      <c r="G2693" s="93" t="s">
        <v>3958</v>
      </c>
      <c r="H2693" s="72">
        <v>45200</v>
      </c>
      <c r="I2693" s="211">
        <v>369</v>
      </c>
    </row>
    <row r="2694" spans="1:9" ht="44.25" hidden="1" customHeight="1" x14ac:dyDescent="0.2">
      <c r="A2694" s="3">
        <v>2699</v>
      </c>
      <c r="B2694" s="40">
        <v>2502</v>
      </c>
      <c r="C2694" s="120" t="s">
        <v>4094</v>
      </c>
      <c r="D2694" s="40" t="s">
        <v>3960</v>
      </c>
      <c r="E2694" s="40">
        <v>10139902</v>
      </c>
      <c r="F2694" s="668">
        <v>50000</v>
      </c>
      <c r="G2694" s="93" t="s">
        <v>3958</v>
      </c>
      <c r="H2694" s="72">
        <v>45200</v>
      </c>
      <c r="I2694" s="211">
        <v>369</v>
      </c>
    </row>
    <row r="2695" spans="1:9" ht="44.25" hidden="1" customHeight="1" x14ac:dyDescent="0.2">
      <c r="A2695" s="3">
        <v>2700</v>
      </c>
      <c r="B2695" s="40">
        <v>2502</v>
      </c>
      <c r="C2695" s="120" t="s">
        <v>4096</v>
      </c>
      <c r="D2695" s="40" t="s">
        <v>3960</v>
      </c>
      <c r="E2695" s="40">
        <v>701115</v>
      </c>
      <c r="F2695" s="668">
        <v>100000</v>
      </c>
      <c r="G2695" s="93" t="s">
        <v>3958</v>
      </c>
      <c r="H2695" s="72">
        <v>45200</v>
      </c>
      <c r="I2695" s="211">
        <v>369</v>
      </c>
    </row>
    <row r="2696" spans="1:9" ht="44.25" hidden="1" customHeight="1" x14ac:dyDescent="0.2">
      <c r="A2696" s="3">
        <v>2701</v>
      </c>
      <c r="B2696" s="40">
        <v>2502</v>
      </c>
      <c r="C2696" s="120" t="s">
        <v>4098</v>
      </c>
      <c r="D2696" s="40" t="s">
        <v>3960</v>
      </c>
      <c r="E2696" s="40">
        <v>701115</v>
      </c>
      <c r="F2696" s="668">
        <v>100000</v>
      </c>
      <c r="G2696" s="93" t="s">
        <v>3958</v>
      </c>
      <c r="H2696" s="72">
        <v>45200</v>
      </c>
      <c r="I2696" s="211">
        <v>369</v>
      </c>
    </row>
    <row r="2697" spans="1:9" ht="44.25" hidden="1" customHeight="1" x14ac:dyDescent="0.2">
      <c r="A2697" s="3">
        <v>2702</v>
      </c>
      <c r="B2697" s="40">
        <v>2501</v>
      </c>
      <c r="C2697" s="120" t="s">
        <v>4100</v>
      </c>
      <c r="D2697" s="40" t="s">
        <v>3960</v>
      </c>
      <c r="E2697" s="40">
        <v>701115</v>
      </c>
      <c r="F2697" s="668">
        <v>42000</v>
      </c>
      <c r="G2697" s="93" t="s">
        <v>3958</v>
      </c>
      <c r="H2697" s="72">
        <v>45200</v>
      </c>
      <c r="I2697" s="211">
        <v>369</v>
      </c>
    </row>
    <row r="2698" spans="1:9" ht="44.25" hidden="1" customHeight="1" x14ac:dyDescent="0.2">
      <c r="A2698" s="3">
        <v>2703</v>
      </c>
      <c r="B2698" s="40">
        <v>2501</v>
      </c>
      <c r="C2698" s="120" t="s">
        <v>4102</v>
      </c>
      <c r="D2698" s="40" t="s">
        <v>3960</v>
      </c>
      <c r="E2698" s="136" t="s">
        <v>3647</v>
      </c>
      <c r="F2698" s="668">
        <v>30000</v>
      </c>
      <c r="G2698" s="93" t="s">
        <v>3958</v>
      </c>
      <c r="H2698" s="72">
        <v>45200</v>
      </c>
      <c r="I2698" s="211">
        <v>369</v>
      </c>
    </row>
    <row r="2699" spans="1:9" ht="44.25" hidden="1" customHeight="1" x14ac:dyDescent="0.2">
      <c r="A2699" s="3">
        <v>2704</v>
      </c>
      <c r="B2699" s="40">
        <v>2502</v>
      </c>
      <c r="C2699" s="127" t="s">
        <v>4103</v>
      </c>
      <c r="D2699" s="40" t="s">
        <v>3960</v>
      </c>
      <c r="E2699" s="40">
        <v>701115</v>
      </c>
      <c r="F2699" s="668">
        <v>100000</v>
      </c>
      <c r="G2699" s="93" t="s">
        <v>3958</v>
      </c>
      <c r="H2699" s="72">
        <v>45200</v>
      </c>
      <c r="I2699" s="211">
        <v>369</v>
      </c>
    </row>
    <row r="2700" spans="1:9" ht="44.25" hidden="1" customHeight="1" x14ac:dyDescent="0.2">
      <c r="A2700" s="3">
        <v>2705</v>
      </c>
      <c r="B2700" s="40">
        <v>2502</v>
      </c>
      <c r="C2700" s="127" t="s">
        <v>4105</v>
      </c>
      <c r="D2700" s="40" t="s">
        <v>3960</v>
      </c>
      <c r="E2700" s="84" t="s">
        <v>3647</v>
      </c>
      <c r="F2700" s="668">
        <v>50000</v>
      </c>
      <c r="G2700" s="93" t="s">
        <v>3958</v>
      </c>
      <c r="H2700" s="72">
        <v>45200</v>
      </c>
      <c r="I2700" s="211">
        <v>369</v>
      </c>
    </row>
    <row r="2701" spans="1:9" ht="44.25" hidden="1" customHeight="1" x14ac:dyDescent="0.2">
      <c r="A2701" s="3">
        <v>2706</v>
      </c>
      <c r="B2701" s="40">
        <v>2502</v>
      </c>
      <c r="C2701" s="127" t="s">
        <v>4107</v>
      </c>
      <c r="D2701" s="40" t="s">
        <v>3960</v>
      </c>
      <c r="E2701" s="84" t="s">
        <v>3647</v>
      </c>
      <c r="F2701" s="668">
        <v>100000</v>
      </c>
      <c r="G2701" s="131" t="s">
        <v>3958</v>
      </c>
      <c r="H2701" s="72">
        <v>45200</v>
      </c>
      <c r="I2701" s="192">
        <v>369</v>
      </c>
    </row>
    <row r="2702" spans="1:9" ht="44.25" hidden="1" customHeight="1" x14ac:dyDescent="0.2">
      <c r="A2702" s="3">
        <v>2707</v>
      </c>
      <c r="B2702" s="40">
        <v>2502</v>
      </c>
      <c r="C2702" s="127" t="s">
        <v>4109</v>
      </c>
      <c r="D2702" s="40" t="s">
        <v>3960</v>
      </c>
      <c r="E2702" s="84" t="s">
        <v>3647</v>
      </c>
      <c r="F2702" s="668">
        <v>100000</v>
      </c>
      <c r="G2702" s="131" t="s">
        <v>3958</v>
      </c>
      <c r="H2702" s="72">
        <v>45200</v>
      </c>
      <c r="I2702" s="192">
        <v>369</v>
      </c>
    </row>
    <row r="2703" spans="1:9" ht="44.25" hidden="1" customHeight="1" x14ac:dyDescent="0.2">
      <c r="A2703" s="3">
        <v>2708</v>
      </c>
      <c r="B2703" s="40">
        <v>2502</v>
      </c>
      <c r="C2703" s="127" t="s">
        <v>4110</v>
      </c>
      <c r="D2703" s="40" t="s">
        <v>3960</v>
      </c>
      <c r="E2703" s="84" t="s">
        <v>3647</v>
      </c>
      <c r="F2703" s="668">
        <v>100000</v>
      </c>
      <c r="G2703" s="131" t="s">
        <v>3958</v>
      </c>
      <c r="H2703" s="72">
        <v>45200</v>
      </c>
      <c r="I2703" s="192">
        <v>369</v>
      </c>
    </row>
    <row r="2704" spans="1:9" ht="44.25" hidden="1" customHeight="1" x14ac:dyDescent="0.2">
      <c r="A2704" s="3">
        <v>2709</v>
      </c>
      <c r="B2704" s="40">
        <v>2502</v>
      </c>
      <c r="C2704" s="127" t="s">
        <v>4111</v>
      </c>
      <c r="D2704" s="40" t="s">
        <v>3960</v>
      </c>
      <c r="E2704" s="84" t="s">
        <v>3647</v>
      </c>
      <c r="F2704" s="668">
        <v>80000</v>
      </c>
      <c r="G2704" s="131" t="s">
        <v>3958</v>
      </c>
      <c r="H2704" s="72">
        <v>45200</v>
      </c>
      <c r="I2704" s="192">
        <v>369</v>
      </c>
    </row>
    <row r="2705" spans="1:9" ht="44.25" hidden="1" customHeight="1" x14ac:dyDescent="0.2">
      <c r="A2705" s="3">
        <v>2710</v>
      </c>
      <c r="B2705" s="40">
        <v>2502</v>
      </c>
      <c r="C2705" s="127" t="s">
        <v>4112</v>
      </c>
      <c r="D2705" s="40" t="s">
        <v>3960</v>
      </c>
      <c r="E2705" s="84" t="s">
        <v>3647</v>
      </c>
      <c r="F2705" s="668">
        <v>60000</v>
      </c>
      <c r="G2705" s="131" t="s">
        <v>3958</v>
      </c>
      <c r="H2705" s="72">
        <v>45200</v>
      </c>
      <c r="I2705" s="192">
        <v>369</v>
      </c>
    </row>
    <row r="2706" spans="1:9" ht="44.25" hidden="1" customHeight="1" x14ac:dyDescent="0.2">
      <c r="A2706" s="3">
        <v>2711</v>
      </c>
      <c r="B2706" s="40">
        <v>2502</v>
      </c>
      <c r="C2706" s="127" t="s">
        <v>4113</v>
      </c>
      <c r="D2706" s="40" t="s">
        <v>3960</v>
      </c>
      <c r="E2706" s="84" t="s">
        <v>3647</v>
      </c>
      <c r="F2706" s="668">
        <v>100000</v>
      </c>
      <c r="G2706" s="131" t="s">
        <v>3958</v>
      </c>
      <c r="H2706" s="72">
        <v>45200</v>
      </c>
      <c r="I2706" s="192">
        <v>369</v>
      </c>
    </row>
    <row r="2707" spans="1:9" ht="44.25" hidden="1" customHeight="1" x14ac:dyDescent="0.2">
      <c r="A2707" s="3">
        <v>2712</v>
      </c>
      <c r="B2707" s="40">
        <v>2502</v>
      </c>
      <c r="C2707" s="127" t="s">
        <v>4114</v>
      </c>
      <c r="D2707" s="40" t="s">
        <v>3960</v>
      </c>
      <c r="E2707" s="84" t="s">
        <v>3647</v>
      </c>
      <c r="F2707" s="668">
        <v>40000</v>
      </c>
      <c r="G2707" s="131" t="s">
        <v>3958</v>
      </c>
      <c r="H2707" s="72">
        <v>45200</v>
      </c>
      <c r="I2707" s="192">
        <v>369</v>
      </c>
    </row>
    <row r="2708" spans="1:9" ht="44.25" hidden="1" customHeight="1" x14ac:dyDescent="0.2">
      <c r="A2708" s="3">
        <v>2713</v>
      </c>
      <c r="B2708" s="40">
        <v>2502</v>
      </c>
      <c r="C2708" s="127" t="s">
        <v>4115</v>
      </c>
      <c r="D2708" s="40" t="s">
        <v>3960</v>
      </c>
      <c r="E2708" s="84" t="s">
        <v>3647</v>
      </c>
      <c r="F2708" s="668">
        <v>20000</v>
      </c>
      <c r="G2708" s="131" t="s">
        <v>3958</v>
      </c>
      <c r="H2708" s="72">
        <v>45200</v>
      </c>
      <c r="I2708" s="192">
        <v>369</v>
      </c>
    </row>
    <row r="2709" spans="1:9" ht="44.25" hidden="1" customHeight="1" x14ac:dyDescent="0.2">
      <c r="A2709" s="3">
        <v>2714</v>
      </c>
      <c r="B2709" s="40">
        <v>2502</v>
      </c>
      <c r="C2709" s="127" t="s">
        <v>4116</v>
      </c>
      <c r="D2709" s="40" t="s">
        <v>3960</v>
      </c>
      <c r="E2709" s="84" t="s">
        <v>3647</v>
      </c>
      <c r="F2709" s="668">
        <v>140000</v>
      </c>
      <c r="G2709" s="131" t="s">
        <v>3958</v>
      </c>
      <c r="H2709" s="72">
        <v>45200</v>
      </c>
      <c r="I2709" s="192">
        <v>369</v>
      </c>
    </row>
    <row r="2710" spans="1:9" ht="44.25" hidden="1" customHeight="1" x14ac:dyDescent="0.2">
      <c r="A2710" s="3">
        <v>2715</v>
      </c>
      <c r="B2710" s="40">
        <v>2502</v>
      </c>
      <c r="C2710" s="127" t="s">
        <v>4117</v>
      </c>
      <c r="D2710" s="40" t="s">
        <v>3960</v>
      </c>
      <c r="E2710" s="84" t="s">
        <v>3647</v>
      </c>
      <c r="F2710" s="668">
        <v>48000</v>
      </c>
      <c r="G2710" s="131" t="s">
        <v>3958</v>
      </c>
      <c r="H2710" s="72">
        <v>45200</v>
      </c>
      <c r="I2710" s="192">
        <v>369</v>
      </c>
    </row>
    <row r="2711" spans="1:9" ht="44.25" hidden="1" customHeight="1" x14ac:dyDescent="0.2">
      <c r="A2711" s="3">
        <v>2716</v>
      </c>
      <c r="B2711" s="40">
        <v>2502</v>
      </c>
      <c r="C2711" s="127" t="s">
        <v>4118</v>
      </c>
      <c r="D2711" s="40" t="s">
        <v>3960</v>
      </c>
      <c r="E2711" s="84" t="s">
        <v>3647</v>
      </c>
      <c r="F2711" s="668">
        <v>60000</v>
      </c>
      <c r="G2711" s="131" t="s">
        <v>3958</v>
      </c>
      <c r="H2711" s="72">
        <v>45200</v>
      </c>
      <c r="I2711" s="192">
        <v>369</v>
      </c>
    </row>
    <row r="2712" spans="1:9" ht="44.25" hidden="1" customHeight="1" x14ac:dyDescent="0.2">
      <c r="A2712" s="3">
        <v>2717</v>
      </c>
      <c r="B2712" s="40">
        <v>2502</v>
      </c>
      <c r="C2712" s="127" t="s">
        <v>4119</v>
      </c>
      <c r="D2712" s="40" t="s">
        <v>3960</v>
      </c>
      <c r="E2712" s="84" t="s">
        <v>3647</v>
      </c>
      <c r="F2712" s="668">
        <v>100000</v>
      </c>
      <c r="G2712" s="131" t="s">
        <v>3958</v>
      </c>
      <c r="H2712" s="72">
        <v>45200</v>
      </c>
      <c r="I2712" s="192">
        <v>369</v>
      </c>
    </row>
    <row r="2713" spans="1:9" ht="44.25" hidden="1" customHeight="1" x14ac:dyDescent="0.2">
      <c r="A2713" s="3">
        <v>2718</v>
      </c>
      <c r="B2713" s="40">
        <v>2502</v>
      </c>
      <c r="C2713" s="127" t="s">
        <v>4120</v>
      </c>
      <c r="D2713" s="40" t="s">
        <v>3960</v>
      </c>
      <c r="E2713" s="84" t="s">
        <v>3647</v>
      </c>
      <c r="F2713" s="668">
        <v>50000</v>
      </c>
      <c r="G2713" s="131" t="s">
        <v>3958</v>
      </c>
      <c r="H2713" s="72">
        <v>45200</v>
      </c>
      <c r="I2713" s="192">
        <v>369</v>
      </c>
    </row>
    <row r="2714" spans="1:9" ht="44.25" hidden="1" customHeight="1" x14ac:dyDescent="0.2">
      <c r="A2714" s="3">
        <v>2719</v>
      </c>
      <c r="B2714" s="40">
        <v>2502</v>
      </c>
      <c r="C2714" s="127" t="s">
        <v>4121</v>
      </c>
      <c r="D2714" s="40" t="s">
        <v>3960</v>
      </c>
      <c r="E2714" s="84" t="s">
        <v>3647</v>
      </c>
      <c r="F2714" s="668">
        <v>50000</v>
      </c>
      <c r="G2714" s="131" t="s">
        <v>3958</v>
      </c>
      <c r="H2714" s="72">
        <v>45200</v>
      </c>
      <c r="I2714" s="192">
        <v>369</v>
      </c>
    </row>
    <row r="2715" spans="1:9" ht="44.25" hidden="1" customHeight="1" x14ac:dyDescent="0.2">
      <c r="A2715" s="3">
        <v>2720</v>
      </c>
      <c r="B2715" s="40">
        <v>2502</v>
      </c>
      <c r="C2715" s="127" t="s">
        <v>4122</v>
      </c>
      <c r="D2715" s="40" t="s">
        <v>3960</v>
      </c>
      <c r="E2715" s="84" t="s">
        <v>3647</v>
      </c>
      <c r="F2715" s="668">
        <v>30000</v>
      </c>
      <c r="G2715" s="131" t="s">
        <v>3958</v>
      </c>
      <c r="H2715" s="72">
        <v>45200</v>
      </c>
      <c r="I2715" s="192">
        <v>369</v>
      </c>
    </row>
    <row r="2716" spans="1:9" ht="44.25" hidden="1" customHeight="1" x14ac:dyDescent="0.2">
      <c r="A2716" s="3">
        <v>2721</v>
      </c>
      <c r="B2716" s="40">
        <v>2502</v>
      </c>
      <c r="C2716" s="127" t="s">
        <v>4123</v>
      </c>
      <c r="D2716" s="40" t="s">
        <v>3960</v>
      </c>
      <c r="E2716" s="84" t="s">
        <v>3647</v>
      </c>
      <c r="F2716" s="668">
        <v>50000</v>
      </c>
      <c r="G2716" s="131" t="s">
        <v>3958</v>
      </c>
      <c r="H2716" s="72">
        <v>45200</v>
      </c>
      <c r="I2716" s="192">
        <v>369</v>
      </c>
    </row>
    <row r="2717" spans="1:9" ht="44.25" hidden="1" customHeight="1" x14ac:dyDescent="0.2">
      <c r="A2717" s="3">
        <v>2722</v>
      </c>
      <c r="B2717" s="40">
        <v>2502</v>
      </c>
      <c r="C2717" s="127" t="s">
        <v>4124</v>
      </c>
      <c r="D2717" s="40" t="s">
        <v>3960</v>
      </c>
      <c r="E2717" s="84" t="s">
        <v>3647</v>
      </c>
      <c r="F2717" s="668">
        <v>30000</v>
      </c>
      <c r="G2717" s="131" t="s">
        <v>3958</v>
      </c>
      <c r="H2717" s="72">
        <v>45200</v>
      </c>
      <c r="I2717" s="192">
        <v>369</v>
      </c>
    </row>
    <row r="2718" spans="1:9" ht="44.25" hidden="1" customHeight="1" x14ac:dyDescent="0.2">
      <c r="A2718" s="3">
        <v>2723</v>
      </c>
      <c r="B2718" s="40">
        <v>2502</v>
      </c>
      <c r="C2718" s="127" t="s">
        <v>4125</v>
      </c>
      <c r="D2718" s="40" t="s">
        <v>3960</v>
      </c>
      <c r="E2718" s="84" t="s">
        <v>3647</v>
      </c>
      <c r="F2718" s="668">
        <v>10000</v>
      </c>
      <c r="G2718" s="131" t="s">
        <v>3958</v>
      </c>
      <c r="H2718" s="72">
        <v>45200</v>
      </c>
      <c r="I2718" s="192">
        <v>369</v>
      </c>
    </row>
    <row r="2719" spans="1:9" ht="44.25" hidden="1" customHeight="1" x14ac:dyDescent="0.2">
      <c r="A2719" s="3">
        <v>2724</v>
      </c>
      <c r="B2719" s="40">
        <v>2502</v>
      </c>
      <c r="C2719" s="127" t="s">
        <v>4126</v>
      </c>
      <c r="D2719" s="40" t="s">
        <v>3960</v>
      </c>
      <c r="E2719" s="84" t="s">
        <v>3647</v>
      </c>
      <c r="F2719" s="668">
        <v>20000</v>
      </c>
      <c r="G2719" s="131" t="s">
        <v>3958</v>
      </c>
      <c r="H2719" s="72">
        <v>45200</v>
      </c>
      <c r="I2719" s="192">
        <v>369</v>
      </c>
    </row>
    <row r="2720" spans="1:9" ht="44.25" hidden="1" customHeight="1" x14ac:dyDescent="0.2">
      <c r="A2720" s="3">
        <v>2725</v>
      </c>
      <c r="B2720" s="40">
        <v>2502</v>
      </c>
      <c r="C2720" s="127" t="s">
        <v>4127</v>
      </c>
      <c r="D2720" s="40" t="s">
        <v>3960</v>
      </c>
      <c r="E2720" s="84" t="s">
        <v>3647</v>
      </c>
      <c r="F2720" s="668">
        <v>20000</v>
      </c>
      <c r="G2720" s="131" t="s">
        <v>3958</v>
      </c>
      <c r="H2720" s="72">
        <v>45200</v>
      </c>
      <c r="I2720" s="192">
        <v>369</v>
      </c>
    </row>
    <row r="2721" spans="1:9" ht="44.25" hidden="1" customHeight="1" x14ac:dyDescent="0.2">
      <c r="A2721" s="3">
        <v>2726</v>
      </c>
      <c r="B2721" s="40">
        <v>2502</v>
      </c>
      <c r="C2721" s="127" t="s">
        <v>4128</v>
      </c>
      <c r="D2721" s="40" t="s">
        <v>3960</v>
      </c>
      <c r="E2721" s="84" t="s">
        <v>3647</v>
      </c>
      <c r="F2721" s="668">
        <v>20000</v>
      </c>
      <c r="G2721" s="131" t="s">
        <v>3958</v>
      </c>
      <c r="H2721" s="72">
        <v>45200</v>
      </c>
      <c r="I2721" s="192">
        <v>369</v>
      </c>
    </row>
    <row r="2722" spans="1:9" ht="44.25" hidden="1" customHeight="1" x14ac:dyDescent="0.2">
      <c r="A2722" s="3">
        <v>2727</v>
      </c>
      <c r="B2722" s="211">
        <v>2505</v>
      </c>
      <c r="C2722" s="197" t="s">
        <v>4139</v>
      </c>
      <c r="D2722" s="211" t="s">
        <v>34</v>
      </c>
      <c r="E2722" s="211" t="s">
        <v>4140</v>
      </c>
      <c r="F2722" s="606">
        <f>585*630</f>
        <v>368550</v>
      </c>
      <c r="G2722" s="211" t="s">
        <v>3790</v>
      </c>
      <c r="H2722" s="72">
        <v>45078</v>
      </c>
      <c r="I2722" s="211">
        <v>192</v>
      </c>
    </row>
    <row r="2723" spans="1:9" ht="44.25" hidden="1" customHeight="1" x14ac:dyDescent="0.2">
      <c r="A2723" s="3">
        <v>2728</v>
      </c>
      <c r="B2723" s="211">
        <v>2505</v>
      </c>
      <c r="C2723" s="197" t="s">
        <v>4142</v>
      </c>
      <c r="D2723" s="211" t="s">
        <v>34</v>
      </c>
      <c r="E2723" s="211" t="s">
        <v>4143</v>
      </c>
      <c r="F2723" s="606">
        <f>1720*630</f>
        <v>1083600</v>
      </c>
      <c r="G2723" s="211" t="s">
        <v>3790</v>
      </c>
      <c r="H2723" s="72">
        <v>45078</v>
      </c>
      <c r="I2723" s="211">
        <v>192</v>
      </c>
    </row>
    <row r="2724" spans="1:9" ht="44.25" hidden="1" customHeight="1" x14ac:dyDescent="0.2">
      <c r="A2724" s="3">
        <v>2729</v>
      </c>
      <c r="B2724" s="211">
        <v>2505</v>
      </c>
      <c r="C2724" s="197" t="s">
        <v>4144</v>
      </c>
      <c r="D2724" s="211" t="s">
        <v>34</v>
      </c>
      <c r="E2724" s="211" t="s">
        <v>4143</v>
      </c>
      <c r="F2724" s="606">
        <f>660*630</f>
        <v>415800</v>
      </c>
      <c r="G2724" s="211" t="s">
        <v>3790</v>
      </c>
      <c r="H2724" s="72">
        <v>45078</v>
      </c>
      <c r="I2724" s="211">
        <v>192</v>
      </c>
    </row>
    <row r="2725" spans="1:9" ht="44.25" hidden="1" customHeight="1" x14ac:dyDescent="0.2">
      <c r="A2725" s="3">
        <v>2730</v>
      </c>
      <c r="B2725" s="211">
        <v>2505</v>
      </c>
      <c r="C2725" s="197" t="s">
        <v>4145</v>
      </c>
      <c r="D2725" s="211" t="s">
        <v>34</v>
      </c>
      <c r="E2725" s="211" t="s">
        <v>4146</v>
      </c>
      <c r="F2725" s="606">
        <f>450*630</f>
        <v>283500</v>
      </c>
      <c r="G2725" s="211" t="s">
        <v>3790</v>
      </c>
      <c r="H2725" s="72">
        <v>45078</v>
      </c>
      <c r="I2725" s="211">
        <v>192</v>
      </c>
    </row>
    <row r="2726" spans="1:9" ht="44.25" hidden="1" customHeight="1" x14ac:dyDescent="0.2">
      <c r="A2726" s="3">
        <v>2731</v>
      </c>
      <c r="B2726" s="211">
        <v>2505</v>
      </c>
      <c r="C2726" s="197" t="s">
        <v>4147</v>
      </c>
      <c r="D2726" s="211" t="s">
        <v>34</v>
      </c>
      <c r="E2726" s="211" t="s">
        <v>4148</v>
      </c>
      <c r="F2726" s="606">
        <f>640*630</f>
        <v>403200</v>
      </c>
      <c r="G2726" s="211" t="s">
        <v>3790</v>
      </c>
      <c r="H2726" s="72">
        <v>45078</v>
      </c>
      <c r="I2726" s="211">
        <v>192</v>
      </c>
    </row>
    <row r="2727" spans="1:9" ht="44.25" hidden="1" customHeight="1" x14ac:dyDescent="0.2">
      <c r="A2727" s="3">
        <v>2732</v>
      </c>
      <c r="B2727" s="211">
        <v>2505</v>
      </c>
      <c r="C2727" s="197" t="s">
        <v>4149</v>
      </c>
      <c r="D2727" s="211" t="s">
        <v>34</v>
      </c>
      <c r="E2727" s="211" t="s">
        <v>4150</v>
      </c>
      <c r="F2727" s="606">
        <v>3500000</v>
      </c>
      <c r="G2727" s="211" t="s">
        <v>2140</v>
      </c>
      <c r="H2727" s="72">
        <v>44958</v>
      </c>
      <c r="I2727" s="211">
        <v>274</v>
      </c>
    </row>
    <row r="2728" spans="1:9" ht="44.25" hidden="1" customHeight="1" x14ac:dyDescent="0.2">
      <c r="A2728" s="3">
        <v>2733</v>
      </c>
      <c r="B2728" s="211">
        <v>2505</v>
      </c>
      <c r="C2728" s="197" t="s">
        <v>4152</v>
      </c>
      <c r="D2728" s="211" t="s">
        <v>34</v>
      </c>
      <c r="E2728" s="211" t="s">
        <v>4153</v>
      </c>
      <c r="F2728" s="606">
        <v>135000</v>
      </c>
      <c r="G2728" s="211" t="s">
        <v>2140</v>
      </c>
      <c r="H2728" s="72">
        <v>44958</v>
      </c>
      <c r="I2728" s="211">
        <v>274</v>
      </c>
    </row>
    <row r="2729" spans="1:9" ht="44.25" hidden="1" customHeight="1" x14ac:dyDescent="0.2">
      <c r="A2729" s="3">
        <v>2734</v>
      </c>
      <c r="B2729" s="211">
        <v>2505</v>
      </c>
      <c r="C2729" s="197" t="s">
        <v>4155</v>
      </c>
      <c r="D2729" s="211" t="s">
        <v>34</v>
      </c>
      <c r="E2729" s="211" t="s">
        <v>4153</v>
      </c>
      <c r="F2729" s="606">
        <v>135000</v>
      </c>
      <c r="G2729" s="211" t="s">
        <v>2140</v>
      </c>
      <c r="H2729" s="72">
        <v>44958</v>
      </c>
      <c r="I2729" s="211">
        <v>274</v>
      </c>
    </row>
    <row r="2730" spans="1:9" ht="44.25" hidden="1" customHeight="1" x14ac:dyDescent="0.2">
      <c r="A2730" s="3">
        <v>2735</v>
      </c>
      <c r="B2730" s="211">
        <v>2505</v>
      </c>
      <c r="C2730" s="197" t="s">
        <v>4156</v>
      </c>
      <c r="D2730" s="211" t="s">
        <v>34</v>
      </c>
      <c r="E2730" s="211" t="s">
        <v>4157</v>
      </c>
      <c r="F2730" s="606">
        <v>300000</v>
      </c>
      <c r="G2730" s="211" t="s">
        <v>2140</v>
      </c>
      <c r="H2730" s="72">
        <v>44958</v>
      </c>
      <c r="I2730" s="211">
        <v>274</v>
      </c>
    </row>
    <row r="2731" spans="1:9" ht="44.25" hidden="1" customHeight="1" x14ac:dyDescent="0.2">
      <c r="A2731" s="3">
        <v>2736</v>
      </c>
      <c r="B2731" s="211">
        <v>2505</v>
      </c>
      <c r="C2731" s="197" t="s">
        <v>4159</v>
      </c>
      <c r="D2731" s="211" t="s">
        <v>34</v>
      </c>
      <c r="E2731" s="211" t="s">
        <v>4160</v>
      </c>
      <c r="F2731" s="606">
        <v>38000</v>
      </c>
      <c r="G2731" s="211" t="s">
        <v>2140</v>
      </c>
      <c r="H2731" s="72">
        <v>44958</v>
      </c>
      <c r="I2731" s="211">
        <v>274</v>
      </c>
    </row>
    <row r="2732" spans="1:9" ht="44.25" hidden="1" customHeight="1" x14ac:dyDescent="0.2">
      <c r="A2732" s="3">
        <v>2737</v>
      </c>
      <c r="B2732" s="211">
        <v>2505</v>
      </c>
      <c r="C2732" s="197" t="s">
        <v>4162</v>
      </c>
      <c r="D2732" s="211" t="s">
        <v>34</v>
      </c>
      <c r="E2732" s="211"/>
      <c r="F2732" s="606">
        <v>1000000</v>
      </c>
      <c r="G2732" s="211" t="s">
        <v>2140</v>
      </c>
      <c r="H2732" s="72">
        <v>44958</v>
      </c>
      <c r="I2732" s="211">
        <v>274</v>
      </c>
    </row>
    <row r="2733" spans="1:9" ht="44.25" hidden="1" customHeight="1" x14ac:dyDescent="0.2">
      <c r="A2733" s="3">
        <v>2738</v>
      </c>
      <c r="B2733" s="211">
        <v>2505</v>
      </c>
      <c r="C2733" s="197" t="s">
        <v>4164</v>
      </c>
      <c r="D2733" s="211" t="s">
        <v>34</v>
      </c>
      <c r="E2733" s="211" t="s">
        <v>4165</v>
      </c>
      <c r="F2733" s="606">
        <v>350000</v>
      </c>
      <c r="G2733" s="211" t="s">
        <v>2140</v>
      </c>
      <c r="H2733" s="72">
        <v>44958</v>
      </c>
      <c r="I2733" s="211">
        <v>274</v>
      </c>
    </row>
    <row r="2734" spans="1:9" ht="44.25" hidden="1" customHeight="1" x14ac:dyDescent="0.2">
      <c r="A2734" s="3">
        <v>2739</v>
      </c>
      <c r="B2734" s="211">
        <v>2505</v>
      </c>
      <c r="C2734" s="197" t="s">
        <v>4167</v>
      </c>
      <c r="D2734" s="211" t="s">
        <v>34</v>
      </c>
      <c r="E2734" s="211" t="s">
        <v>4168</v>
      </c>
      <c r="F2734" s="606">
        <v>250000</v>
      </c>
      <c r="G2734" s="211" t="s">
        <v>2140</v>
      </c>
      <c r="H2734" s="72">
        <v>44958</v>
      </c>
      <c r="I2734" s="211">
        <v>274</v>
      </c>
    </row>
    <row r="2735" spans="1:9" ht="44.25" hidden="1" customHeight="1" x14ac:dyDescent="0.2">
      <c r="A2735" s="3">
        <v>2740</v>
      </c>
      <c r="B2735" s="211">
        <v>2505</v>
      </c>
      <c r="C2735" s="197" t="s">
        <v>4170</v>
      </c>
      <c r="D2735" s="211" t="s">
        <v>34</v>
      </c>
      <c r="E2735" s="211" t="s">
        <v>4171</v>
      </c>
      <c r="F2735" s="606">
        <v>269000</v>
      </c>
      <c r="G2735" s="211" t="s">
        <v>693</v>
      </c>
      <c r="H2735" s="72">
        <v>44958</v>
      </c>
      <c r="I2735" s="211">
        <v>365</v>
      </c>
    </row>
    <row r="2736" spans="1:9" ht="44.25" hidden="1" customHeight="1" x14ac:dyDescent="0.2">
      <c r="A2736" s="3">
        <v>2741</v>
      </c>
      <c r="B2736" s="211">
        <v>2505</v>
      </c>
      <c r="C2736" s="197" t="s">
        <v>4173</v>
      </c>
      <c r="D2736" s="211" t="s">
        <v>34</v>
      </c>
      <c r="E2736" s="211" t="s">
        <v>4174</v>
      </c>
      <c r="F2736" s="606">
        <v>16200</v>
      </c>
      <c r="G2736" s="211" t="s">
        <v>2140</v>
      </c>
      <c r="H2736" s="72">
        <v>44958</v>
      </c>
      <c r="I2736" s="211">
        <v>274</v>
      </c>
    </row>
    <row r="2737" spans="1:9" ht="44.25" hidden="1" customHeight="1" x14ac:dyDescent="0.2">
      <c r="A2737" s="3">
        <v>2742</v>
      </c>
      <c r="B2737" s="211">
        <v>2505</v>
      </c>
      <c r="C2737" s="197" t="s">
        <v>4176</v>
      </c>
      <c r="D2737" s="211" t="s">
        <v>34</v>
      </c>
      <c r="E2737" s="211" t="s">
        <v>4177</v>
      </c>
      <c r="F2737" s="606">
        <v>240000</v>
      </c>
      <c r="G2737" s="211" t="s">
        <v>2140</v>
      </c>
      <c r="H2737" s="72">
        <v>44958</v>
      </c>
      <c r="I2737" s="211">
        <v>274</v>
      </c>
    </row>
    <row r="2738" spans="1:9" ht="44.25" hidden="1" customHeight="1" x14ac:dyDescent="0.2">
      <c r="A2738" s="3">
        <v>2743</v>
      </c>
      <c r="B2738" s="211">
        <v>2505</v>
      </c>
      <c r="C2738" s="197" t="s">
        <v>4179</v>
      </c>
      <c r="D2738" s="211" t="s">
        <v>34</v>
      </c>
      <c r="E2738" s="211" t="s">
        <v>4180</v>
      </c>
      <c r="F2738" s="606">
        <v>150000</v>
      </c>
      <c r="G2738" s="211" t="s">
        <v>2140</v>
      </c>
      <c r="H2738" s="72">
        <v>44958</v>
      </c>
      <c r="I2738" s="211">
        <v>274</v>
      </c>
    </row>
    <row r="2739" spans="1:9" ht="44.25" hidden="1" customHeight="1" x14ac:dyDescent="0.2">
      <c r="A2739" s="3">
        <v>2744</v>
      </c>
      <c r="B2739" s="211">
        <v>2505</v>
      </c>
      <c r="C2739" s="197" t="s">
        <v>4182</v>
      </c>
      <c r="D2739" s="211" t="s">
        <v>34</v>
      </c>
      <c r="E2739" s="211" t="s">
        <v>4183</v>
      </c>
      <c r="F2739" s="606">
        <v>36000</v>
      </c>
      <c r="G2739" s="211" t="s">
        <v>2140</v>
      </c>
      <c r="H2739" s="72">
        <v>44958</v>
      </c>
      <c r="I2739" s="211">
        <v>274</v>
      </c>
    </row>
    <row r="2740" spans="1:9" ht="44.25" hidden="1" customHeight="1" x14ac:dyDescent="0.2">
      <c r="A2740" s="3">
        <v>2745</v>
      </c>
      <c r="B2740" s="211">
        <v>2505</v>
      </c>
      <c r="C2740" s="197" t="s">
        <v>4185</v>
      </c>
      <c r="D2740" s="211" t="s">
        <v>34</v>
      </c>
      <c r="E2740" s="211" t="s">
        <v>4186</v>
      </c>
      <c r="F2740" s="606">
        <v>560000</v>
      </c>
      <c r="G2740" s="211" t="s">
        <v>2140</v>
      </c>
      <c r="H2740" s="72">
        <v>44958</v>
      </c>
      <c r="I2740" s="211">
        <v>274</v>
      </c>
    </row>
    <row r="2741" spans="1:9" ht="44.25" hidden="1" customHeight="1" x14ac:dyDescent="0.2">
      <c r="A2741" s="3">
        <v>2746</v>
      </c>
      <c r="B2741" s="211">
        <v>2505</v>
      </c>
      <c r="C2741" s="197" t="s">
        <v>4188</v>
      </c>
      <c r="D2741" s="211" t="s">
        <v>34</v>
      </c>
      <c r="E2741" s="211" t="s">
        <v>4189</v>
      </c>
      <c r="F2741" s="606">
        <v>300000</v>
      </c>
      <c r="G2741" s="211" t="s">
        <v>693</v>
      </c>
      <c r="H2741" s="72">
        <v>44958</v>
      </c>
      <c r="I2741" s="211">
        <v>365</v>
      </c>
    </row>
    <row r="2742" spans="1:9" ht="44.25" hidden="1" customHeight="1" x14ac:dyDescent="0.2">
      <c r="A2742" s="3">
        <v>2747</v>
      </c>
      <c r="B2742" s="211">
        <v>2505</v>
      </c>
      <c r="C2742" s="197" t="s">
        <v>4191</v>
      </c>
      <c r="D2742" s="211" t="s">
        <v>34</v>
      </c>
      <c r="E2742" s="211" t="s">
        <v>4192</v>
      </c>
      <c r="F2742" s="606">
        <v>1300000</v>
      </c>
      <c r="G2742" s="211" t="s">
        <v>2140</v>
      </c>
      <c r="H2742" s="72">
        <v>44958</v>
      </c>
      <c r="I2742" s="211">
        <v>274</v>
      </c>
    </row>
    <row r="2743" spans="1:9" ht="44.25" hidden="1" customHeight="1" x14ac:dyDescent="0.2">
      <c r="A2743" s="3">
        <v>2748</v>
      </c>
      <c r="B2743" s="211">
        <v>2505</v>
      </c>
      <c r="C2743" s="197" t="s">
        <v>4194</v>
      </c>
      <c r="D2743" s="211" t="s">
        <v>34</v>
      </c>
      <c r="E2743" s="211" t="s">
        <v>4195</v>
      </c>
      <c r="F2743" s="606">
        <v>1280000</v>
      </c>
      <c r="G2743" s="211" t="s">
        <v>693</v>
      </c>
      <c r="H2743" s="72">
        <v>44958</v>
      </c>
      <c r="I2743" s="211">
        <v>365</v>
      </c>
    </row>
    <row r="2744" spans="1:9" ht="44.25" hidden="1" customHeight="1" x14ac:dyDescent="0.2">
      <c r="A2744" s="3">
        <v>2749</v>
      </c>
      <c r="B2744" s="211">
        <v>2505</v>
      </c>
      <c r="C2744" s="197" t="s">
        <v>4197</v>
      </c>
      <c r="D2744" s="211" t="s">
        <v>34</v>
      </c>
      <c r="E2744" s="211" t="s">
        <v>4198</v>
      </c>
      <c r="F2744" s="606">
        <v>130000</v>
      </c>
      <c r="G2744" s="211" t="s">
        <v>1901</v>
      </c>
      <c r="H2744" s="72">
        <v>44958</v>
      </c>
      <c r="I2744" s="211">
        <v>350</v>
      </c>
    </row>
    <row r="2745" spans="1:9" ht="44.25" hidden="1" customHeight="1" x14ac:dyDescent="0.2">
      <c r="A2745" s="3">
        <v>2750</v>
      </c>
      <c r="B2745" s="211">
        <v>2505</v>
      </c>
      <c r="C2745" s="197" t="s">
        <v>4200</v>
      </c>
      <c r="D2745" s="211" t="s">
        <v>34</v>
      </c>
      <c r="E2745" s="211" t="s">
        <v>4201</v>
      </c>
      <c r="F2745" s="606">
        <v>30000</v>
      </c>
      <c r="G2745" s="211" t="s">
        <v>1901</v>
      </c>
      <c r="H2745" s="72">
        <v>44958</v>
      </c>
      <c r="I2745" s="211">
        <v>350</v>
      </c>
    </row>
    <row r="2746" spans="1:9" ht="44.25" hidden="1" customHeight="1" x14ac:dyDescent="0.2">
      <c r="A2746" s="3">
        <v>2751</v>
      </c>
      <c r="B2746" s="211">
        <v>2505</v>
      </c>
      <c r="C2746" s="197" t="s">
        <v>4203</v>
      </c>
      <c r="D2746" s="211" t="s">
        <v>34</v>
      </c>
      <c r="E2746" s="211" t="s">
        <v>2397</v>
      </c>
      <c r="F2746" s="606">
        <v>18000</v>
      </c>
      <c r="G2746" s="211" t="s">
        <v>1901</v>
      </c>
      <c r="H2746" s="72">
        <v>44958</v>
      </c>
      <c r="I2746" s="211">
        <v>350</v>
      </c>
    </row>
    <row r="2747" spans="1:9" ht="44.25" hidden="1" customHeight="1" x14ac:dyDescent="0.2">
      <c r="A2747" s="3">
        <v>2752</v>
      </c>
      <c r="B2747" s="211">
        <v>2505</v>
      </c>
      <c r="C2747" s="197" t="s">
        <v>4205</v>
      </c>
      <c r="D2747" s="211" t="s">
        <v>34</v>
      </c>
      <c r="E2747" s="211" t="s">
        <v>4206</v>
      </c>
      <c r="F2747" s="606">
        <v>50000</v>
      </c>
      <c r="G2747" s="211" t="s">
        <v>1898</v>
      </c>
      <c r="H2747" s="72">
        <v>44958</v>
      </c>
      <c r="I2747" s="211">
        <v>147</v>
      </c>
    </row>
    <row r="2748" spans="1:9" ht="44.25" hidden="1" customHeight="1" x14ac:dyDescent="0.2">
      <c r="A2748" s="3">
        <v>2753</v>
      </c>
      <c r="B2748" s="211">
        <v>2505</v>
      </c>
      <c r="C2748" s="197" t="s">
        <v>4208</v>
      </c>
      <c r="D2748" s="211" t="s">
        <v>34</v>
      </c>
      <c r="E2748" s="211" t="s">
        <v>4206</v>
      </c>
      <c r="F2748" s="606">
        <v>50000</v>
      </c>
      <c r="G2748" s="211" t="s">
        <v>1898</v>
      </c>
      <c r="H2748" s="72">
        <v>44958</v>
      </c>
      <c r="I2748" s="211">
        <v>147</v>
      </c>
    </row>
    <row r="2749" spans="1:9" ht="44.25" hidden="1" customHeight="1" x14ac:dyDescent="0.2">
      <c r="A2749" s="3">
        <v>2754</v>
      </c>
      <c r="B2749" s="211">
        <v>2505</v>
      </c>
      <c r="C2749" s="197" t="s">
        <v>4209</v>
      </c>
      <c r="D2749" s="211" t="s">
        <v>34</v>
      </c>
      <c r="E2749" s="211" t="s">
        <v>4210</v>
      </c>
      <c r="F2749" s="606">
        <v>225000</v>
      </c>
      <c r="G2749" s="211" t="s">
        <v>1898</v>
      </c>
      <c r="H2749" s="72">
        <v>44958</v>
      </c>
      <c r="I2749" s="211">
        <v>147</v>
      </c>
    </row>
    <row r="2750" spans="1:9" ht="44.25" hidden="1" customHeight="1" x14ac:dyDescent="0.2">
      <c r="A2750" s="3">
        <v>2755</v>
      </c>
      <c r="B2750" s="211">
        <v>2505</v>
      </c>
      <c r="C2750" s="197" t="s">
        <v>4222</v>
      </c>
      <c r="D2750" s="211" t="s">
        <v>34</v>
      </c>
      <c r="E2750" s="211" t="s">
        <v>4223</v>
      </c>
      <c r="F2750" s="606">
        <v>300000</v>
      </c>
      <c r="G2750" s="211" t="s">
        <v>693</v>
      </c>
      <c r="H2750" s="72">
        <v>44958</v>
      </c>
      <c r="I2750" s="211">
        <v>365</v>
      </c>
    </row>
    <row r="2751" spans="1:9" ht="44.25" hidden="1" customHeight="1" x14ac:dyDescent="0.2">
      <c r="A2751" s="3">
        <v>2756</v>
      </c>
      <c r="B2751" s="211">
        <v>2505</v>
      </c>
      <c r="C2751" s="197" t="s">
        <v>4225</v>
      </c>
      <c r="D2751" s="211" t="s">
        <v>34</v>
      </c>
      <c r="E2751" s="211" t="s">
        <v>4226</v>
      </c>
      <c r="F2751" s="606">
        <v>120000</v>
      </c>
      <c r="G2751" s="211" t="s">
        <v>1901</v>
      </c>
      <c r="H2751" s="72">
        <v>44958</v>
      </c>
      <c r="I2751" s="211">
        <v>350</v>
      </c>
    </row>
    <row r="2752" spans="1:9" ht="44.25" hidden="1" customHeight="1" x14ac:dyDescent="0.2">
      <c r="A2752" s="3">
        <v>2757</v>
      </c>
      <c r="B2752" s="211">
        <v>2505</v>
      </c>
      <c r="C2752" s="197" t="s">
        <v>4228</v>
      </c>
      <c r="D2752" s="211" t="s">
        <v>34</v>
      </c>
      <c r="E2752" s="211" t="s">
        <v>4229</v>
      </c>
      <c r="F2752" s="606">
        <v>30000</v>
      </c>
      <c r="G2752" s="211" t="s">
        <v>2140</v>
      </c>
      <c r="H2752" s="72">
        <v>44958</v>
      </c>
      <c r="I2752" s="211">
        <v>274</v>
      </c>
    </row>
    <row r="2753" spans="1:9" ht="44.25" hidden="1" customHeight="1" x14ac:dyDescent="0.2">
      <c r="A2753" s="3">
        <v>2758</v>
      </c>
      <c r="B2753" s="211">
        <v>2505</v>
      </c>
      <c r="C2753" s="197" t="s">
        <v>4231</v>
      </c>
      <c r="D2753" s="211" t="s">
        <v>34</v>
      </c>
      <c r="E2753" s="211" t="s">
        <v>4232</v>
      </c>
      <c r="F2753" s="606">
        <v>700000</v>
      </c>
      <c r="G2753" s="211" t="s">
        <v>693</v>
      </c>
      <c r="H2753" s="72">
        <v>44958</v>
      </c>
      <c r="I2753" s="211">
        <v>365</v>
      </c>
    </row>
    <row r="2754" spans="1:9" ht="44.25" hidden="1" customHeight="1" x14ac:dyDescent="0.2">
      <c r="A2754" s="3">
        <v>2759</v>
      </c>
      <c r="B2754" s="211">
        <v>2505</v>
      </c>
      <c r="C2754" s="197" t="s">
        <v>2362</v>
      </c>
      <c r="D2754" s="211" t="s">
        <v>34</v>
      </c>
      <c r="E2754" s="211" t="s">
        <v>4234</v>
      </c>
      <c r="F2754" s="606">
        <v>34000</v>
      </c>
      <c r="G2754" s="211" t="s">
        <v>1901</v>
      </c>
      <c r="H2754" s="72">
        <v>44958</v>
      </c>
      <c r="I2754" s="211">
        <v>350</v>
      </c>
    </row>
    <row r="2755" spans="1:9" ht="44.25" hidden="1" customHeight="1" x14ac:dyDescent="0.2">
      <c r="A2755" s="3">
        <v>2760</v>
      </c>
      <c r="B2755" s="211">
        <v>2505</v>
      </c>
      <c r="C2755" s="197" t="s">
        <v>4236</v>
      </c>
      <c r="D2755" s="211" t="s">
        <v>34</v>
      </c>
      <c r="E2755" s="211" t="s">
        <v>4238</v>
      </c>
      <c r="F2755" s="606">
        <v>210000</v>
      </c>
      <c r="G2755" s="211" t="s">
        <v>364</v>
      </c>
      <c r="H2755" s="72">
        <v>44958</v>
      </c>
      <c r="I2755" s="211">
        <v>304</v>
      </c>
    </row>
    <row r="2756" spans="1:9" ht="44.25" hidden="1" customHeight="1" x14ac:dyDescent="0.2">
      <c r="A2756" s="3">
        <v>2761</v>
      </c>
      <c r="B2756" s="211">
        <v>2505</v>
      </c>
      <c r="C2756" s="197" t="s">
        <v>4240</v>
      </c>
      <c r="D2756" s="211" t="s">
        <v>34</v>
      </c>
      <c r="E2756" s="211" t="s">
        <v>4238</v>
      </c>
      <c r="F2756" s="606">
        <v>160000</v>
      </c>
      <c r="G2756" s="211" t="s">
        <v>364</v>
      </c>
      <c r="H2756" s="72">
        <v>44958</v>
      </c>
      <c r="I2756" s="211">
        <v>304</v>
      </c>
    </row>
    <row r="2757" spans="1:9" ht="44.25" hidden="1" customHeight="1" x14ac:dyDescent="0.2">
      <c r="A2757" s="3">
        <v>2762</v>
      </c>
      <c r="B2757" s="211">
        <v>2505</v>
      </c>
      <c r="C2757" s="197" t="s">
        <v>4242</v>
      </c>
      <c r="D2757" s="211" t="s">
        <v>34</v>
      </c>
      <c r="E2757" s="211" t="s">
        <v>4238</v>
      </c>
      <c r="F2757" s="606">
        <v>60000</v>
      </c>
      <c r="G2757" s="211" t="s">
        <v>364</v>
      </c>
      <c r="H2757" s="72">
        <v>44958</v>
      </c>
      <c r="I2757" s="211">
        <v>304</v>
      </c>
    </row>
    <row r="2758" spans="1:9" ht="44.25" hidden="1" customHeight="1" x14ac:dyDescent="0.2">
      <c r="A2758" s="3">
        <v>2763</v>
      </c>
      <c r="B2758" s="211">
        <v>2505</v>
      </c>
      <c r="C2758" s="197" t="s">
        <v>4244</v>
      </c>
      <c r="D2758" s="211" t="s">
        <v>34</v>
      </c>
      <c r="E2758" s="211" t="s">
        <v>4246</v>
      </c>
      <c r="F2758" s="606">
        <v>250000</v>
      </c>
      <c r="G2758" s="211" t="s">
        <v>2184</v>
      </c>
      <c r="H2758" s="72">
        <v>44958</v>
      </c>
      <c r="I2758" s="211">
        <v>274</v>
      </c>
    </row>
    <row r="2759" spans="1:9" ht="44.25" hidden="1" customHeight="1" x14ac:dyDescent="0.2">
      <c r="A2759" s="3">
        <v>2764</v>
      </c>
      <c r="B2759" s="211">
        <v>2505</v>
      </c>
      <c r="C2759" s="197" t="s">
        <v>4248</v>
      </c>
      <c r="D2759" s="211" t="s">
        <v>34</v>
      </c>
      <c r="E2759" s="211" t="s">
        <v>4250</v>
      </c>
      <c r="F2759" s="606">
        <v>400000</v>
      </c>
      <c r="G2759" s="211" t="s">
        <v>693</v>
      </c>
      <c r="H2759" s="72">
        <v>44958</v>
      </c>
      <c r="I2759" s="211">
        <v>365</v>
      </c>
    </row>
    <row r="2760" spans="1:9" ht="44.25" hidden="1" customHeight="1" x14ac:dyDescent="0.2">
      <c r="A2760" s="3">
        <v>2765</v>
      </c>
      <c r="B2760" s="211">
        <v>2505</v>
      </c>
      <c r="C2760" s="197" t="s">
        <v>4252</v>
      </c>
      <c r="D2760" s="211" t="s">
        <v>34</v>
      </c>
      <c r="E2760" s="211" t="s">
        <v>4254</v>
      </c>
      <c r="F2760" s="606">
        <v>25000</v>
      </c>
      <c r="G2760" s="211" t="s">
        <v>2186</v>
      </c>
      <c r="H2760" s="72">
        <v>44958</v>
      </c>
      <c r="I2760" s="211">
        <v>364</v>
      </c>
    </row>
    <row r="2761" spans="1:9" ht="44.25" hidden="1" customHeight="1" x14ac:dyDescent="0.2">
      <c r="A2761" s="3">
        <v>2766</v>
      </c>
      <c r="B2761" s="211">
        <v>2505</v>
      </c>
      <c r="C2761" s="197" t="s">
        <v>4256</v>
      </c>
      <c r="D2761" s="211" t="s">
        <v>34</v>
      </c>
      <c r="E2761" s="211" t="s">
        <v>4254</v>
      </c>
      <c r="F2761" s="606">
        <v>12500</v>
      </c>
      <c r="G2761" s="211" t="s">
        <v>2186</v>
      </c>
      <c r="H2761" s="72">
        <v>44958</v>
      </c>
      <c r="I2761" s="211">
        <v>364</v>
      </c>
    </row>
    <row r="2762" spans="1:9" ht="44.25" hidden="1" customHeight="1" x14ac:dyDescent="0.2">
      <c r="A2762" s="3">
        <v>2767</v>
      </c>
      <c r="B2762" s="211">
        <v>2505</v>
      </c>
      <c r="C2762" s="197" t="s">
        <v>4258</v>
      </c>
      <c r="D2762" s="211" t="s">
        <v>34</v>
      </c>
      <c r="E2762" s="211" t="s">
        <v>4254</v>
      </c>
      <c r="F2762" s="606">
        <v>12500</v>
      </c>
      <c r="G2762" s="211" t="s">
        <v>2186</v>
      </c>
      <c r="H2762" s="72">
        <v>44958</v>
      </c>
      <c r="I2762" s="211">
        <v>364</v>
      </c>
    </row>
    <row r="2763" spans="1:9" ht="44.25" hidden="1" customHeight="1" x14ac:dyDescent="0.2">
      <c r="A2763" s="3">
        <v>2768</v>
      </c>
      <c r="B2763" s="211">
        <v>2505</v>
      </c>
      <c r="C2763" s="197" t="s">
        <v>4259</v>
      </c>
      <c r="D2763" s="211" t="s">
        <v>34</v>
      </c>
      <c r="E2763" s="211" t="s">
        <v>4260</v>
      </c>
      <c r="F2763" s="606">
        <v>8000</v>
      </c>
      <c r="G2763" s="211" t="s">
        <v>693</v>
      </c>
      <c r="H2763" s="72">
        <v>44958</v>
      </c>
      <c r="I2763" s="211">
        <v>365</v>
      </c>
    </row>
    <row r="2764" spans="1:9" ht="44.25" hidden="1" customHeight="1" x14ac:dyDescent="0.2">
      <c r="A2764" s="3">
        <v>2769</v>
      </c>
      <c r="B2764" s="211">
        <v>2505</v>
      </c>
      <c r="C2764" s="197" t="s">
        <v>4262</v>
      </c>
      <c r="D2764" s="211" t="s">
        <v>34</v>
      </c>
      <c r="E2764" s="211" t="s">
        <v>4260</v>
      </c>
      <c r="F2764" s="606">
        <v>8000</v>
      </c>
      <c r="G2764" s="211" t="s">
        <v>693</v>
      </c>
      <c r="H2764" s="72">
        <v>44958</v>
      </c>
      <c r="I2764" s="211">
        <v>365</v>
      </c>
    </row>
    <row r="2765" spans="1:9" ht="44.25" hidden="1" customHeight="1" x14ac:dyDescent="0.2">
      <c r="A2765" s="3">
        <v>2770</v>
      </c>
      <c r="B2765" s="211">
        <v>2505</v>
      </c>
      <c r="C2765" s="197" t="s">
        <v>4263</v>
      </c>
      <c r="D2765" s="211" t="s">
        <v>34</v>
      </c>
      <c r="E2765" s="211" t="s">
        <v>4260</v>
      </c>
      <c r="F2765" s="606">
        <v>8000</v>
      </c>
      <c r="G2765" s="211" t="s">
        <v>693</v>
      </c>
      <c r="H2765" s="72">
        <v>44958</v>
      </c>
      <c r="I2765" s="211">
        <v>365</v>
      </c>
    </row>
    <row r="2766" spans="1:9" ht="44.25" hidden="1" customHeight="1" x14ac:dyDescent="0.2">
      <c r="A2766" s="3">
        <v>2771</v>
      </c>
      <c r="B2766" s="211">
        <v>2505</v>
      </c>
      <c r="C2766" s="197" t="s">
        <v>4264</v>
      </c>
      <c r="D2766" s="211" t="s">
        <v>34</v>
      </c>
      <c r="E2766" s="211" t="s">
        <v>4265</v>
      </c>
      <c r="F2766" s="606">
        <v>30000</v>
      </c>
      <c r="G2766" s="211" t="s">
        <v>693</v>
      </c>
      <c r="H2766" s="72">
        <v>44958</v>
      </c>
      <c r="I2766" s="211">
        <v>365</v>
      </c>
    </row>
    <row r="2767" spans="1:9" ht="44.25" hidden="1" customHeight="1" x14ac:dyDescent="0.2">
      <c r="A2767" s="3">
        <v>2772</v>
      </c>
      <c r="B2767" s="211">
        <v>2505</v>
      </c>
      <c r="C2767" s="197" t="s">
        <v>4266</v>
      </c>
      <c r="D2767" s="211" t="s">
        <v>34</v>
      </c>
      <c r="E2767" s="211" t="s">
        <v>4265</v>
      </c>
      <c r="F2767" s="606">
        <v>30000</v>
      </c>
      <c r="G2767" s="211" t="s">
        <v>693</v>
      </c>
      <c r="H2767" s="72">
        <v>44958</v>
      </c>
      <c r="I2767" s="211">
        <v>365</v>
      </c>
    </row>
    <row r="2768" spans="1:9" ht="44.25" hidden="1" customHeight="1" x14ac:dyDescent="0.2">
      <c r="A2768" s="3">
        <v>2773</v>
      </c>
      <c r="B2768" s="211">
        <v>2505</v>
      </c>
      <c r="C2768" s="197" t="s">
        <v>4267</v>
      </c>
      <c r="D2768" s="211" t="s">
        <v>34</v>
      </c>
      <c r="E2768" s="211" t="s">
        <v>4265</v>
      </c>
      <c r="F2768" s="606">
        <v>30000</v>
      </c>
      <c r="G2768" s="211" t="s">
        <v>693</v>
      </c>
      <c r="H2768" s="72">
        <v>44958</v>
      </c>
      <c r="I2768" s="211">
        <v>365</v>
      </c>
    </row>
    <row r="2769" spans="1:9" ht="44.25" hidden="1" customHeight="1" x14ac:dyDescent="0.2">
      <c r="A2769" s="3">
        <v>2774</v>
      </c>
      <c r="B2769" s="211">
        <v>2505</v>
      </c>
      <c r="C2769" s="197" t="s">
        <v>4268</v>
      </c>
      <c r="D2769" s="211" t="s">
        <v>34</v>
      </c>
      <c r="E2769" s="211" t="s">
        <v>4269</v>
      </c>
      <c r="F2769" s="606">
        <v>64000</v>
      </c>
      <c r="G2769" s="211" t="s">
        <v>2186</v>
      </c>
      <c r="H2769" s="72">
        <v>44958</v>
      </c>
      <c r="I2769" s="211">
        <v>364</v>
      </c>
    </row>
    <row r="2770" spans="1:9" ht="44.25" hidden="1" customHeight="1" x14ac:dyDescent="0.2">
      <c r="A2770" s="3">
        <v>2775</v>
      </c>
      <c r="B2770" s="211">
        <v>2505</v>
      </c>
      <c r="C2770" s="197" t="s">
        <v>4271</v>
      </c>
      <c r="D2770" s="211" t="s">
        <v>34</v>
      </c>
      <c r="E2770" s="211" t="s">
        <v>4272</v>
      </c>
      <c r="F2770" s="606">
        <v>40000</v>
      </c>
      <c r="G2770" s="211" t="s">
        <v>693</v>
      </c>
      <c r="H2770" s="72">
        <v>44958</v>
      </c>
      <c r="I2770" s="211">
        <v>365</v>
      </c>
    </row>
    <row r="2771" spans="1:9" ht="44.25" hidden="1" customHeight="1" x14ac:dyDescent="0.2">
      <c r="A2771" s="3">
        <v>2776</v>
      </c>
      <c r="B2771" s="211">
        <v>2505</v>
      </c>
      <c r="C2771" s="197" t="s">
        <v>4274</v>
      </c>
      <c r="D2771" s="211" t="s">
        <v>34</v>
      </c>
      <c r="E2771" s="211" t="s">
        <v>4272</v>
      </c>
      <c r="F2771" s="606">
        <v>40000</v>
      </c>
      <c r="G2771" s="211" t="s">
        <v>693</v>
      </c>
      <c r="H2771" s="72">
        <v>44958</v>
      </c>
      <c r="I2771" s="211">
        <v>365</v>
      </c>
    </row>
    <row r="2772" spans="1:9" ht="44.25" hidden="1" customHeight="1" x14ac:dyDescent="0.2">
      <c r="A2772" s="3">
        <v>2777</v>
      </c>
      <c r="B2772" s="211">
        <v>2505</v>
      </c>
      <c r="C2772" s="197" t="s">
        <v>4275</v>
      </c>
      <c r="D2772" s="211" t="s">
        <v>34</v>
      </c>
      <c r="E2772" s="211" t="s">
        <v>4272</v>
      </c>
      <c r="F2772" s="606">
        <v>40000</v>
      </c>
      <c r="G2772" s="211" t="s">
        <v>693</v>
      </c>
      <c r="H2772" s="72">
        <v>44958</v>
      </c>
      <c r="I2772" s="211">
        <v>365</v>
      </c>
    </row>
    <row r="2773" spans="1:9" ht="44.25" hidden="1" customHeight="1" x14ac:dyDescent="0.2">
      <c r="A2773" s="3">
        <v>2778</v>
      </c>
      <c r="B2773" s="211">
        <v>2505</v>
      </c>
      <c r="C2773" s="197" t="s">
        <v>4276</v>
      </c>
      <c r="D2773" s="211" t="s">
        <v>34</v>
      </c>
      <c r="E2773" s="211" t="s">
        <v>4277</v>
      </c>
      <c r="F2773" s="606">
        <v>12000</v>
      </c>
      <c r="G2773" s="211" t="s">
        <v>693</v>
      </c>
      <c r="H2773" s="72">
        <v>44958</v>
      </c>
      <c r="I2773" s="211">
        <v>365</v>
      </c>
    </row>
    <row r="2774" spans="1:9" ht="44.25" hidden="1" customHeight="1" x14ac:dyDescent="0.2">
      <c r="A2774" s="3">
        <v>2779</v>
      </c>
      <c r="B2774" s="211">
        <v>2505</v>
      </c>
      <c r="C2774" s="197" t="s">
        <v>4279</v>
      </c>
      <c r="D2774" s="211" t="s">
        <v>34</v>
      </c>
      <c r="E2774" s="211" t="s">
        <v>4277</v>
      </c>
      <c r="F2774" s="606">
        <v>12000</v>
      </c>
      <c r="G2774" s="211" t="s">
        <v>693</v>
      </c>
      <c r="H2774" s="72">
        <v>44958</v>
      </c>
      <c r="I2774" s="211">
        <v>365</v>
      </c>
    </row>
    <row r="2775" spans="1:9" ht="44.25" hidden="1" customHeight="1" x14ac:dyDescent="0.2">
      <c r="A2775" s="3">
        <v>2780</v>
      </c>
      <c r="B2775" s="211">
        <v>2505</v>
      </c>
      <c r="C2775" s="197" t="s">
        <v>4280</v>
      </c>
      <c r="D2775" s="211" t="s">
        <v>34</v>
      </c>
      <c r="E2775" s="211" t="s">
        <v>4277</v>
      </c>
      <c r="F2775" s="606">
        <v>12000</v>
      </c>
      <c r="G2775" s="211" t="s">
        <v>693</v>
      </c>
      <c r="H2775" s="72">
        <v>44958</v>
      </c>
      <c r="I2775" s="211">
        <v>365</v>
      </c>
    </row>
    <row r="2776" spans="1:9" ht="44.25" hidden="1" customHeight="1" x14ac:dyDescent="0.2">
      <c r="A2776" s="3">
        <v>2781</v>
      </c>
      <c r="B2776" s="211">
        <v>2505</v>
      </c>
      <c r="C2776" s="197" t="s">
        <v>4281</v>
      </c>
      <c r="D2776" s="211" t="s">
        <v>34</v>
      </c>
      <c r="E2776" s="211" t="s">
        <v>4282</v>
      </c>
      <c r="F2776" s="606">
        <v>100000</v>
      </c>
      <c r="G2776" s="211" t="s">
        <v>3790</v>
      </c>
      <c r="H2776" s="72">
        <v>44958</v>
      </c>
      <c r="I2776" s="211">
        <v>192</v>
      </c>
    </row>
    <row r="2777" spans="1:9" ht="44.25" hidden="1" customHeight="1" x14ac:dyDescent="0.2">
      <c r="A2777" s="3">
        <v>2782</v>
      </c>
      <c r="B2777" s="211">
        <v>2505</v>
      </c>
      <c r="C2777" s="197" t="s">
        <v>4284</v>
      </c>
      <c r="D2777" s="211" t="s">
        <v>34</v>
      </c>
      <c r="E2777" s="211" t="s">
        <v>4282</v>
      </c>
      <c r="F2777" s="606">
        <v>100000</v>
      </c>
      <c r="G2777" s="211" t="s">
        <v>3790</v>
      </c>
      <c r="H2777" s="72">
        <v>44958</v>
      </c>
      <c r="I2777" s="211">
        <v>192</v>
      </c>
    </row>
    <row r="2778" spans="1:9" ht="44.25" hidden="1" customHeight="1" x14ac:dyDescent="0.2">
      <c r="A2778" s="3">
        <v>2783</v>
      </c>
      <c r="B2778" s="211">
        <v>2505</v>
      </c>
      <c r="C2778" s="197" t="s">
        <v>4285</v>
      </c>
      <c r="D2778" s="211" t="s">
        <v>34</v>
      </c>
      <c r="E2778" s="211" t="s">
        <v>4282</v>
      </c>
      <c r="F2778" s="606">
        <v>100000</v>
      </c>
      <c r="G2778" s="211" t="s">
        <v>3790</v>
      </c>
      <c r="H2778" s="72">
        <v>44958</v>
      </c>
      <c r="I2778" s="211">
        <v>192</v>
      </c>
    </row>
    <row r="2779" spans="1:9" ht="44.25" hidden="1" customHeight="1" x14ac:dyDescent="0.2">
      <c r="A2779" s="3">
        <v>2784</v>
      </c>
      <c r="B2779" s="211">
        <v>2505</v>
      </c>
      <c r="C2779" s="197" t="s">
        <v>4286</v>
      </c>
      <c r="D2779" s="211" t="s">
        <v>34</v>
      </c>
      <c r="E2779" s="211" t="s">
        <v>4287</v>
      </c>
      <c r="F2779" s="606">
        <v>100000</v>
      </c>
      <c r="G2779" s="211" t="s">
        <v>669</v>
      </c>
      <c r="H2779" s="72">
        <v>44958</v>
      </c>
      <c r="I2779" s="211">
        <v>344</v>
      </c>
    </row>
    <row r="2780" spans="1:9" ht="44.25" hidden="1" customHeight="1" x14ac:dyDescent="0.2">
      <c r="A2780" s="3">
        <v>2785</v>
      </c>
      <c r="B2780" s="211">
        <v>2505</v>
      </c>
      <c r="C2780" s="197" t="s">
        <v>4289</v>
      </c>
      <c r="D2780" s="211" t="s">
        <v>34</v>
      </c>
      <c r="E2780" s="211" t="s">
        <v>4290</v>
      </c>
      <c r="F2780" s="606">
        <v>300000</v>
      </c>
      <c r="G2780" s="211" t="s">
        <v>669</v>
      </c>
      <c r="H2780" s="72">
        <v>44958</v>
      </c>
      <c r="I2780" s="211">
        <v>344</v>
      </c>
    </row>
    <row r="2781" spans="1:9" ht="44.25" hidden="1" customHeight="1" x14ac:dyDescent="0.2">
      <c r="A2781" s="3">
        <v>2786</v>
      </c>
      <c r="B2781" s="211">
        <v>2505</v>
      </c>
      <c r="C2781" s="197" t="s">
        <v>4292</v>
      </c>
      <c r="D2781" s="211" t="s">
        <v>34</v>
      </c>
      <c r="E2781" s="211">
        <v>32101530</v>
      </c>
      <c r="F2781" s="606">
        <v>300000</v>
      </c>
      <c r="G2781" s="211" t="s">
        <v>669</v>
      </c>
      <c r="H2781" s="72">
        <v>44958</v>
      </c>
      <c r="I2781" s="211">
        <v>344</v>
      </c>
    </row>
    <row r="2782" spans="1:9" ht="44.25" hidden="1" customHeight="1" x14ac:dyDescent="0.2">
      <c r="A2782" s="3">
        <v>2787</v>
      </c>
      <c r="B2782" s="211">
        <v>2505</v>
      </c>
      <c r="C2782" s="197" t="s">
        <v>4294</v>
      </c>
      <c r="D2782" s="211" t="s">
        <v>34</v>
      </c>
      <c r="E2782" s="211" t="s">
        <v>4295</v>
      </c>
      <c r="F2782" s="606">
        <v>100000</v>
      </c>
      <c r="G2782" s="211" t="s">
        <v>669</v>
      </c>
      <c r="H2782" s="72">
        <v>44958</v>
      </c>
      <c r="I2782" s="211">
        <v>344</v>
      </c>
    </row>
    <row r="2783" spans="1:9" ht="44.25" hidden="1" customHeight="1" x14ac:dyDescent="0.2">
      <c r="A2783" s="3">
        <v>2788</v>
      </c>
      <c r="B2783" s="211">
        <v>2505</v>
      </c>
      <c r="C2783" s="197" t="s">
        <v>4297</v>
      </c>
      <c r="D2783" s="211" t="s">
        <v>34</v>
      </c>
      <c r="E2783" s="211" t="s">
        <v>4298</v>
      </c>
      <c r="F2783" s="606">
        <v>60000</v>
      </c>
      <c r="G2783" s="211" t="s">
        <v>669</v>
      </c>
      <c r="H2783" s="72">
        <v>44958</v>
      </c>
      <c r="I2783" s="211">
        <v>344</v>
      </c>
    </row>
    <row r="2784" spans="1:9" ht="44.25" hidden="1" customHeight="1" x14ac:dyDescent="0.2">
      <c r="A2784" s="3">
        <v>2789</v>
      </c>
      <c r="B2784" s="211">
        <v>2505</v>
      </c>
      <c r="C2784" s="197" t="s">
        <v>4300</v>
      </c>
      <c r="D2784" s="211" t="s">
        <v>34</v>
      </c>
      <c r="E2784" s="211" t="s">
        <v>3647</v>
      </c>
      <c r="F2784" s="606">
        <v>100000</v>
      </c>
      <c r="G2784" s="211" t="s">
        <v>669</v>
      </c>
      <c r="H2784" s="72">
        <v>44958</v>
      </c>
      <c r="I2784" s="211">
        <v>344</v>
      </c>
    </row>
    <row r="2785" spans="1:9" ht="44.25" hidden="1" customHeight="1" x14ac:dyDescent="0.2">
      <c r="A2785" s="3">
        <v>2790</v>
      </c>
      <c r="B2785" s="211">
        <v>2505</v>
      </c>
      <c r="C2785" s="197" t="s">
        <v>4301</v>
      </c>
      <c r="D2785" s="211" t="s">
        <v>34</v>
      </c>
      <c r="E2785" s="211" t="s">
        <v>3647</v>
      </c>
      <c r="F2785" s="606">
        <v>25000</v>
      </c>
      <c r="G2785" s="211" t="s">
        <v>669</v>
      </c>
      <c r="H2785" s="72">
        <v>44958</v>
      </c>
      <c r="I2785" s="211">
        <v>344</v>
      </c>
    </row>
    <row r="2786" spans="1:9" ht="44.25" hidden="1" customHeight="1" x14ac:dyDescent="0.2">
      <c r="A2786" s="3">
        <v>2791</v>
      </c>
      <c r="B2786" s="211">
        <v>2505</v>
      </c>
      <c r="C2786" s="197" t="s">
        <v>4303</v>
      </c>
      <c r="D2786" s="211" t="s">
        <v>34</v>
      </c>
      <c r="E2786" s="211" t="s">
        <v>4304</v>
      </c>
      <c r="F2786" s="606">
        <v>255000</v>
      </c>
      <c r="G2786" s="211" t="s">
        <v>669</v>
      </c>
      <c r="H2786" s="72">
        <v>44958</v>
      </c>
      <c r="I2786" s="211">
        <v>344</v>
      </c>
    </row>
    <row r="2787" spans="1:9" ht="44.25" hidden="1" customHeight="1" x14ac:dyDescent="0.2">
      <c r="A2787" s="3">
        <v>2792</v>
      </c>
      <c r="B2787" s="211">
        <v>2505</v>
      </c>
      <c r="C2787" s="197" t="s">
        <v>4306</v>
      </c>
      <c r="D2787" s="211" t="s">
        <v>34</v>
      </c>
      <c r="E2787" s="211" t="s">
        <v>4307</v>
      </c>
      <c r="F2787" s="606">
        <v>30000</v>
      </c>
      <c r="G2787" s="211" t="s">
        <v>3790</v>
      </c>
      <c r="H2787" s="72">
        <v>44958</v>
      </c>
      <c r="I2787" s="211">
        <v>192</v>
      </c>
    </row>
    <row r="2788" spans="1:9" ht="44.25" hidden="1" customHeight="1" x14ac:dyDescent="0.2">
      <c r="A2788" s="3">
        <v>2793</v>
      </c>
      <c r="B2788" s="211">
        <v>2505</v>
      </c>
      <c r="C2788" s="197" t="s">
        <v>4309</v>
      </c>
      <c r="D2788" s="211" t="s">
        <v>34</v>
      </c>
      <c r="E2788" s="140" t="s">
        <v>4310</v>
      </c>
      <c r="F2788" s="606">
        <v>24000</v>
      </c>
      <c r="G2788" s="211" t="s">
        <v>4311</v>
      </c>
      <c r="H2788" s="72">
        <v>44927</v>
      </c>
      <c r="I2788" s="211">
        <v>350</v>
      </c>
    </row>
    <row r="2789" spans="1:9" ht="44.25" hidden="1" customHeight="1" x14ac:dyDescent="0.2">
      <c r="A2789" s="3">
        <v>2794</v>
      </c>
      <c r="B2789" s="211">
        <v>2505</v>
      </c>
      <c r="C2789" s="197" t="s">
        <v>4313</v>
      </c>
      <c r="D2789" s="211" t="s">
        <v>34</v>
      </c>
      <c r="E2789" s="140" t="s">
        <v>4314</v>
      </c>
      <c r="F2789" s="606">
        <v>3900</v>
      </c>
      <c r="G2789" s="211" t="s">
        <v>4311</v>
      </c>
      <c r="H2789" s="72">
        <v>44927</v>
      </c>
      <c r="I2789" s="211">
        <v>350</v>
      </c>
    </row>
    <row r="2790" spans="1:9" ht="44.25" hidden="1" customHeight="1" x14ac:dyDescent="0.2">
      <c r="A2790" s="3">
        <v>2795</v>
      </c>
      <c r="B2790" s="211">
        <v>2505</v>
      </c>
      <c r="C2790" s="197" t="s">
        <v>4315</v>
      </c>
      <c r="D2790" s="211" t="s">
        <v>34</v>
      </c>
      <c r="E2790" s="140" t="s">
        <v>4316</v>
      </c>
      <c r="F2790" s="606">
        <v>4500</v>
      </c>
      <c r="G2790" s="211" t="s">
        <v>4311</v>
      </c>
      <c r="H2790" s="72">
        <v>44927</v>
      </c>
      <c r="I2790" s="211">
        <v>350</v>
      </c>
    </row>
    <row r="2791" spans="1:9" ht="44.25" hidden="1" customHeight="1" x14ac:dyDescent="0.2">
      <c r="A2791" s="3">
        <v>2796</v>
      </c>
      <c r="B2791" s="211">
        <v>2505</v>
      </c>
      <c r="C2791" s="197" t="s">
        <v>4317</v>
      </c>
      <c r="D2791" s="211" t="s">
        <v>34</v>
      </c>
      <c r="E2791" s="140" t="s">
        <v>4318</v>
      </c>
      <c r="F2791" s="606">
        <f>700*20</f>
        <v>14000</v>
      </c>
      <c r="G2791" s="211" t="s">
        <v>4311</v>
      </c>
      <c r="H2791" s="72">
        <v>44927</v>
      </c>
      <c r="I2791" s="211">
        <v>350</v>
      </c>
    </row>
    <row r="2792" spans="1:9" ht="44.25" hidden="1" customHeight="1" x14ac:dyDescent="0.2">
      <c r="A2792" s="3">
        <v>2797</v>
      </c>
      <c r="B2792" s="211">
        <v>2505</v>
      </c>
      <c r="C2792" s="197" t="s">
        <v>4319</v>
      </c>
      <c r="D2792" s="211" t="s">
        <v>34</v>
      </c>
      <c r="E2792" s="142" t="s">
        <v>4320</v>
      </c>
      <c r="F2792" s="606">
        <v>30000</v>
      </c>
      <c r="G2792" s="211" t="s">
        <v>4311</v>
      </c>
      <c r="H2792" s="72">
        <v>44927</v>
      </c>
      <c r="I2792" s="211">
        <v>350</v>
      </c>
    </row>
    <row r="2793" spans="1:9" ht="44.25" hidden="1" customHeight="1" x14ac:dyDescent="0.2">
      <c r="A2793" s="3">
        <v>2798</v>
      </c>
      <c r="B2793" s="211">
        <v>2505</v>
      </c>
      <c r="C2793" s="197" t="s">
        <v>4321</v>
      </c>
      <c r="D2793" s="211" t="s">
        <v>34</v>
      </c>
      <c r="E2793" s="211" t="s">
        <v>4322</v>
      </c>
      <c r="F2793" s="606">
        <f>6000*3</f>
        <v>18000</v>
      </c>
      <c r="G2793" s="211" t="s">
        <v>4311</v>
      </c>
      <c r="H2793" s="72">
        <v>44927</v>
      </c>
      <c r="I2793" s="211">
        <v>350</v>
      </c>
    </row>
    <row r="2794" spans="1:9" ht="44.25" hidden="1" customHeight="1" x14ac:dyDescent="0.2">
      <c r="A2794" s="3">
        <v>2799</v>
      </c>
      <c r="B2794" s="211">
        <v>2505</v>
      </c>
      <c r="C2794" s="197" t="s">
        <v>4323</v>
      </c>
      <c r="D2794" s="211" t="s">
        <v>34</v>
      </c>
      <c r="E2794" s="211" t="s">
        <v>4324</v>
      </c>
      <c r="F2794" s="606">
        <f>4000*3</f>
        <v>12000</v>
      </c>
      <c r="G2794" s="211" t="s">
        <v>4311</v>
      </c>
      <c r="H2794" s="72">
        <v>44927</v>
      </c>
      <c r="I2794" s="211">
        <v>350</v>
      </c>
    </row>
    <row r="2795" spans="1:9" ht="44.25" hidden="1" customHeight="1" x14ac:dyDescent="0.2">
      <c r="A2795" s="3">
        <v>2800</v>
      </c>
      <c r="B2795" s="211">
        <v>2505</v>
      </c>
      <c r="C2795" s="197" t="s">
        <v>4325</v>
      </c>
      <c r="D2795" s="211" t="s">
        <v>34</v>
      </c>
      <c r="E2795" s="140" t="s">
        <v>4201</v>
      </c>
      <c r="F2795" s="606">
        <f>1775*6</f>
        <v>10650</v>
      </c>
      <c r="G2795" s="211" t="s">
        <v>4311</v>
      </c>
      <c r="H2795" s="72">
        <v>44927</v>
      </c>
      <c r="I2795" s="211">
        <v>350</v>
      </c>
    </row>
    <row r="2796" spans="1:9" ht="44.25" hidden="1" customHeight="1" x14ac:dyDescent="0.2">
      <c r="A2796" s="3">
        <v>2801</v>
      </c>
      <c r="B2796" s="211">
        <v>2505</v>
      </c>
      <c r="C2796" s="197" t="s">
        <v>2910</v>
      </c>
      <c r="D2796" s="211" t="s">
        <v>34</v>
      </c>
      <c r="E2796" s="140" t="s">
        <v>4326</v>
      </c>
      <c r="F2796" s="606">
        <f>4000*4</f>
        <v>16000</v>
      </c>
      <c r="G2796" s="211" t="s">
        <v>4311</v>
      </c>
      <c r="H2796" s="72">
        <v>44927</v>
      </c>
      <c r="I2796" s="211">
        <v>350</v>
      </c>
    </row>
    <row r="2797" spans="1:9" ht="44.25" hidden="1" customHeight="1" x14ac:dyDescent="0.2">
      <c r="A2797" s="3">
        <v>2802</v>
      </c>
      <c r="B2797" s="211">
        <v>2505</v>
      </c>
      <c r="C2797" s="197" t="s">
        <v>4327</v>
      </c>
      <c r="D2797" s="211" t="s">
        <v>34</v>
      </c>
      <c r="E2797" s="211" t="s">
        <v>4328</v>
      </c>
      <c r="F2797" s="606">
        <v>25000</v>
      </c>
      <c r="G2797" s="211" t="s">
        <v>4311</v>
      </c>
      <c r="H2797" s="72">
        <v>44927</v>
      </c>
      <c r="I2797" s="211">
        <v>350</v>
      </c>
    </row>
    <row r="2798" spans="1:9" ht="44.25" hidden="1" customHeight="1" x14ac:dyDescent="0.2">
      <c r="A2798" s="3">
        <v>2803</v>
      </c>
      <c r="B2798" s="211">
        <v>2505</v>
      </c>
      <c r="C2798" s="197" t="s">
        <v>4329</v>
      </c>
      <c r="D2798" s="211" t="s">
        <v>34</v>
      </c>
      <c r="E2798" s="140" t="s">
        <v>3216</v>
      </c>
      <c r="F2798" s="606">
        <f>500*7</f>
        <v>3500</v>
      </c>
      <c r="G2798" s="211" t="s">
        <v>4311</v>
      </c>
      <c r="H2798" s="72">
        <v>44927</v>
      </c>
      <c r="I2798" s="211">
        <v>350</v>
      </c>
    </row>
    <row r="2799" spans="1:9" ht="44.25" hidden="1" customHeight="1" x14ac:dyDescent="0.2">
      <c r="A2799" s="3">
        <v>2804</v>
      </c>
      <c r="B2799" s="211">
        <v>2505</v>
      </c>
      <c r="C2799" s="197" t="s">
        <v>4330</v>
      </c>
      <c r="D2799" s="211" t="s">
        <v>34</v>
      </c>
      <c r="E2799" s="140" t="s">
        <v>4331</v>
      </c>
      <c r="F2799" s="606">
        <f>6500*3</f>
        <v>19500</v>
      </c>
      <c r="G2799" s="211" t="s">
        <v>4311</v>
      </c>
      <c r="H2799" s="72">
        <v>44927</v>
      </c>
      <c r="I2799" s="211">
        <v>350</v>
      </c>
    </row>
    <row r="2800" spans="1:9" ht="44.25" hidden="1" customHeight="1" x14ac:dyDescent="0.2">
      <c r="A2800" s="3">
        <v>2805</v>
      </c>
      <c r="B2800" s="211">
        <v>2505</v>
      </c>
      <c r="C2800" s="197" t="s">
        <v>4332</v>
      </c>
      <c r="D2800" s="211" t="s">
        <v>34</v>
      </c>
      <c r="E2800" s="140" t="s">
        <v>4333</v>
      </c>
      <c r="F2800" s="606">
        <f>600*15</f>
        <v>9000</v>
      </c>
      <c r="G2800" s="211" t="s">
        <v>4311</v>
      </c>
      <c r="H2800" s="72">
        <v>44927</v>
      </c>
      <c r="I2800" s="211">
        <v>350</v>
      </c>
    </row>
    <row r="2801" spans="1:9" ht="44.25" hidden="1" customHeight="1" x14ac:dyDescent="0.2">
      <c r="A2801" s="3">
        <v>2806</v>
      </c>
      <c r="B2801" s="211">
        <v>2505</v>
      </c>
      <c r="C2801" s="197" t="s">
        <v>4334</v>
      </c>
      <c r="D2801" s="211" t="s">
        <v>34</v>
      </c>
      <c r="E2801" s="140" t="s">
        <v>4335</v>
      </c>
      <c r="F2801" s="606">
        <f>300*10</f>
        <v>3000</v>
      </c>
      <c r="G2801" s="211" t="s">
        <v>4311</v>
      </c>
      <c r="H2801" s="72">
        <v>44927</v>
      </c>
      <c r="I2801" s="211">
        <v>350</v>
      </c>
    </row>
    <row r="2802" spans="1:9" ht="44.25" hidden="1" customHeight="1" x14ac:dyDescent="0.2">
      <c r="A2802" s="3">
        <v>2807</v>
      </c>
      <c r="B2802" s="211">
        <v>2505</v>
      </c>
      <c r="C2802" s="197" t="s">
        <v>4336</v>
      </c>
      <c r="D2802" s="211" t="s">
        <v>34</v>
      </c>
      <c r="E2802" s="211" t="s">
        <v>4337</v>
      </c>
      <c r="F2802" s="606">
        <f>1200*12</f>
        <v>14400</v>
      </c>
      <c r="G2802" s="211" t="s">
        <v>4311</v>
      </c>
      <c r="H2802" s="72">
        <v>44927</v>
      </c>
      <c r="I2802" s="211">
        <v>350</v>
      </c>
    </row>
    <row r="2803" spans="1:9" ht="44.25" hidden="1" customHeight="1" x14ac:dyDescent="0.2">
      <c r="A2803" s="3">
        <v>2808</v>
      </c>
      <c r="B2803" s="211">
        <v>2505</v>
      </c>
      <c r="C2803" s="197" t="s">
        <v>4338</v>
      </c>
      <c r="D2803" s="211" t="s">
        <v>34</v>
      </c>
      <c r="E2803" s="211" t="s">
        <v>4339</v>
      </c>
      <c r="F2803" s="606">
        <f>8000*2</f>
        <v>16000</v>
      </c>
      <c r="G2803" s="211" t="s">
        <v>4311</v>
      </c>
      <c r="H2803" s="72">
        <v>44927</v>
      </c>
      <c r="I2803" s="211">
        <v>350</v>
      </c>
    </row>
    <row r="2804" spans="1:9" ht="44.25" hidden="1" customHeight="1" x14ac:dyDescent="0.2">
      <c r="A2804" s="3">
        <v>2809</v>
      </c>
      <c r="B2804" s="211">
        <v>2505</v>
      </c>
      <c r="C2804" s="197" t="s">
        <v>4340</v>
      </c>
      <c r="D2804" s="211" t="s">
        <v>34</v>
      </c>
      <c r="E2804" s="211" t="s">
        <v>4341</v>
      </c>
      <c r="F2804" s="606">
        <f>10000*2</f>
        <v>20000</v>
      </c>
      <c r="G2804" s="211" t="s">
        <v>4311</v>
      </c>
      <c r="H2804" s="72">
        <v>44927</v>
      </c>
      <c r="I2804" s="211">
        <v>350</v>
      </c>
    </row>
    <row r="2805" spans="1:9" ht="44.25" hidden="1" customHeight="1" x14ac:dyDescent="0.2">
      <c r="A2805" s="3">
        <v>2810</v>
      </c>
      <c r="B2805" s="211">
        <v>2505</v>
      </c>
      <c r="C2805" s="197" t="s">
        <v>4342</v>
      </c>
      <c r="D2805" s="211" t="s">
        <v>34</v>
      </c>
      <c r="E2805" s="140" t="s">
        <v>4343</v>
      </c>
      <c r="F2805" s="606">
        <f>1400*4</f>
        <v>5600</v>
      </c>
      <c r="G2805" s="211" t="s">
        <v>4311</v>
      </c>
      <c r="H2805" s="72">
        <v>44927</v>
      </c>
      <c r="I2805" s="211">
        <v>350</v>
      </c>
    </row>
    <row r="2806" spans="1:9" ht="44.25" hidden="1" customHeight="1" x14ac:dyDescent="0.2">
      <c r="A2806" s="3">
        <v>2811</v>
      </c>
      <c r="B2806" s="211">
        <v>2505</v>
      </c>
      <c r="C2806" s="197" t="s">
        <v>4344</v>
      </c>
      <c r="D2806" s="211" t="s">
        <v>34</v>
      </c>
      <c r="E2806" s="211" t="s">
        <v>4345</v>
      </c>
      <c r="F2806" s="606">
        <f>2000*6</f>
        <v>12000</v>
      </c>
      <c r="G2806" s="211" t="s">
        <v>4311</v>
      </c>
      <c r="H2806" s="72">
        <v>44927</v>
      </c>
      <c r="I2806" s="211">
        <v>350</v>
      </c>
    </row>
    <row r="2807" spans="1:9" ht="44.25" hidden="1" customHeight="1" x14ac:dyDescent="0.2">
      <c r="A2807" s="3">
        <v>2812</v>
      </c>
      <c r="B2807" s="211">
        <v>2505</v>
      </c>
      <c r="C2807" s="197" t="s">
        <v>4346</v>
      </c>
      <c r="D2807" s="211" t="s">
        <v>34</v>
      </c>
      <c r="E2807" s="140" t="s">
        <v>4347</v>
      </c>
      <c r="F2807" s="606">
        <f>2000*12</f>
        <v>24000</v>
      </c>
      <c r="G2807" s="211" t="s">
        <v>4311</v>
      </c>
      <c r="H2807" s="72">
        <v>44927</v>
      </c>
      <c r="I2807" s="211">
        <v>350</v>
      </c>
    </row>
    <row r="2808" spans="1:9" ht="44.25" hidden="1" customHeight="1" x14ac:dyDescent="0.2">
      <c r="A2808" s="3">
        <v>2813</v>
      </c>
      <c r="B2808" s="211">
        <v>2505</v>
      </c>
      <c r="C2808" s="197" t="s">
        <v>4348</v>
      </c>
      <c r="D2808" s="211" t="s">
        <v>34</v>
      </c>
      <c r="E2808" s="140" t="s">
        <v>4349</v>
      </c>
      <c r="F2808" s="606">
        <f>5000*5</f>
        <v>25000</v>
      </c>
      <c r="G2808" s="211" t="s">
        <v>4311</v>
      </c>
      <c r="H2808" s="72">
        <v>44927</v>
      </c>
      <c r="I2808" s="211">
        <v>350</v>
      </c>
    </row>
    <row r="2809" spans="1:9" ht="44.25" hidden="1" customHeight="1" x14ac:dyDescent="0.2">
      <c r="A2809" s="3">
        <v>2814</v>
      </c>
      <c r="B2809" s="211">
        <v>2505</v>
      </c>
      <c r="C2809" s="197" t="s">
        <v>4350</v>
      </c>
      <c r="D2809" s="211" t="s">
        <v>34</v>
      </c>
      <c r="E2809" s="140" t="s">
        <v>4351</v>
      </c>
      <c r="F2809" s="606">
        <f>2000*9</f>
        <v>18000</v>
      </c>
      <c r="G2809" s="211" t="s">
        <v>4311</v>
      </c>
      <c r="H2809" s="72">
        <v>44927</v>
      </c>
      <c r="I2809" s="211">
        <v>350</v>
      </c>
    </row>
    <row r="2810" spans="1:9" ht="44.25" hidden="1" customHeight="1" x14ac:dyDescent="0.2">
      <c r="A2810" s="3">
        <v>2815</v>
      </c>
      <c r="B2810" s="211">
        <v>2505</v>
      </c>
      <c r="C2810" s="197" t="s">
        <v>4352</v>
      </c>
      <c r="D2810" s="211" t="s">
        <v>34</v>
      </c>
      <c r="E2810" s="211" t="s">
        <v>4353</v>
      </c>
      <c r="F2810" s="606">
        <f>17000*6</f>
        <v>102000</v>
      </c>
      <c r="G2810" s="211" t="s">
        <v>4354</v>
      </c>
      <c r="H2810" s="72">
        <v>44927</v>
      </c>
      <c r="I2810" s="211">
        <v>344</v>
      </c>
    </row>
    <row r="2811" spans="1:9" ht="44.25" hidden="1" customHeight="1" x14ac:dyDescent="0.2">
      <c r="A2811" s="3">
        <v>2816</v>
      </c>
      <c r="B2811" s="211">
        <v>2505</v>
      </c>
      <c r="C2811" s="197" t="s">
        <v>4356</v>
      </c>
      <c r="D2811" s="211" t="s">
        <v>34</v>
      </c>
      <c r="E2811" s="211" t="s">
        <v>4357</v>
      </c>
      <c r="F2811" s="606">
        <f>16000*6</f>
        <v>96000</v>
      </c>
      <c r="G2811" s="211" t="s">
        <v>4354</v>
      </c>
      <c r="H2811" s="72">
        <v>44927</v>
      </c>
      <c r="I2811" s="211">
        <v>344</v>
      </c>
    </row>
    <row r="2812" spans="1:9" ht="44.25" hidden="1" customHeight="1" x14ac:dyDescent="0.2">
      <c r="A2812" s="3">
        <v>2817</v>
      </c>
      <c r="B2812" s="211">
        <v>2505</v>
      </c>
      <c r="C2812" s="197" t="s">
        <v>4358</v>
      </c>
      <c r="D2812" s="211" t="s">
        <v>34</v>
      </c>
      <c r="E2812" s="211" t="s">
        <v>4359</v>
      </c>
      <c r="F2812" s="606">
        <v>127200</v>
      </c>
      <c r="G2812" s="211" t="s">
        <v>2140</v>
      </c>
      <c r="H2812" s="72">
        <v>44927</v>
      </c>
      <c r="I2812" s="211">
        <v>274</v>
      </c>
    </row>
    <row r="2813" spans="1:9" ht="44.25" hidden="1" customHeight="1" x14ac:dyDescent="0.2">
      <c r="A2813" s="3">
        <v>2818</v>
      </c>
      <c r="B2813" s="211">
        <v>2505</v>
      </c>
      <c r="C2813" s="197" t="s">
        <v>4361</v>
      </c>
      <c r="D2813" s="211" t="s">
        <v>34</v>
      </c>
      <c r="E2813" s="211" t="s">
        <v>4362</v>
      </c>
      <c r="F2813" s="606">
        <v>180200</v>
      </c>
      <c r="G2813" s="211" t="s">
        <v>2140</v>
      </c>
      <c r="H2813" s="72">
        <v>44927</v>
      </c>
      <c r="I2813" s="211">
        <v>274</v>
      </c>
    </row>
    <row r="2814" spans="1:9" ht="44.25" hidden="1" customHeight="1" x14ac:dyDescent="0.2">
      <c r="A2814" s="3">
        <v>2819</v>
      </c>
      <c r="B2814" s="211">
        <v>2505</v>
      </c>
      <c r="C2814" s="197" t="s">
        <v>4363</v>
      </c>
      <c r="D2814" s="211" t="s">
        <v>34</v>
      </c>
      <c r="E2814" s="211" t="s">
        <v>4364</v>
      </c>
      <c r="F2814" s="606">
        <v>222600</v>
      </c>
      <c r="G2814" s="211" t="s">
        <v>2140</v>
      </c>
      <c r="H2814" s="72">
        <v>44927</v>
      </c>
      <c r="I2814" s="211">
        <v>274</v>
      </c>
    </row>
    <row r="2815" spans="1:9" ht="44.25" hidden="1" customHeight="1" x14ac:dyDescent="0.2">
      <c r="A2815" s="3">
        <v>2820</v>
      </c>
      <c r="B2815" s="211">
        <v>2505</v>
      </c>
      <c r="C2815" s="197" t="s">
        <v>4365</v>
      </c>
      <c r="D2815" s="211" t="s">
        <v>34</v>
      </c>
      <c r="E2815" s="211" t="s">
        <v>4366</v>
      </c>
      <c r="F2815" s="606">
        <v>18000</v>
      </c>
      <c r="G2815" s="211" t="s">
        <v>2140</v>
      </c>
      <c r="H2815" s="72">
        <v>44927</v>
      </c>
      <c r="I2815" s="211">
        <v>274</v>
      </c>
    </row>
    <row r="2816" spans="1:9" ht="44.25" hidden="1" customHeight="1" x14ac:dyDescent="0.2">
      <c r="A2816" s="3">
        <v>2821</v>
      </c>
      <c r="B2816" s="211">
        <v>2505</v>
      </c>
      <c r="C2816" s="197" t="s">
        <v>4367</v>
      </c>
      <c r="D2816" s="211" t="s">
        <v>34</v>
      </c>
      <c r="E2816" s="211" t="s">
        <v>4368</v>
      </c>
      <c r="F2816" s="606">
        <v>1720</v>
      </c>
      <c r="G2816" s="211" t="s">
        <v>2140</v>
      </c>
      <c r="H2816" s="72">
        <v>44927</v>
      </c>
      <c r="I2816" s="211">
        <v>274</v>
      </c>
    </row>
    <row r="2817" spans="1:9" ht="44.25" hidden="1" customHeight="1" x14ac:dyDescent="0.2">
      <c r="A2817" s="3">
        <v>2822</v>
      </c>
      <c r="B2817" s="211">
        <v>2505</v>
      </c>
      <c r="C2817" s="197" t="s">
        <v>4369</v>
      </c>
      <c r="D2817" s="211" t="s">
        <v>34</v>
      </c>
      <c r="E2817" s="211" t="s">
        <v>4370</v>
      </c>
      <c r="F2817" s="606">
        <v>3870</v>
      </c>
      <c r="G2817" s="211" t="s">
        <v>2140</v>
      </c>
      <c r="H2817" s="72">
        <v>44927</v>
      </c>
      <c r="I2817" s="211">
        <v>274</v>
      </c>
    </row>
    <row r="2818" spans="1:9" ht="44.25" hidden="1" customHeight="1" x14ac:dyDescent="0.2">
      <c r="A2818" s="3">
        <v>2823</v>
      </c>
      <c r="B2818" s="211">
        <v>2505</v>
      </c>
      <c r="C2818" s="197" t="s">
        <v>4371</v>
      </c>
      <c r="D2818" s="211" t="s">
        <v>34</v>
      </c>
      <c r="E2818" s="211" t="s">
        <v>4372</v>
      </c>
      <c r="F2818" s="606">
        <v>28600</v>
      </c>
      <c r="G2818" s="211" t="s">
        <v>2140</v>
      </c>
      <c r="H2818" s="72">
        <v>44927</v>
      </c>
      <c r="I2818" s="211">
        <v>274</v>
      </c>
    </row>
    <row r="2819" spans="1:9" ht="44.25" hidden="1" customHeight="1" x14ac:dyDescent="0.2">
      <c r="A2819" s="3">
        <v>2824</v>
      </c>
      <c r="B2819" s="211">
        <v>2505</v>
      </c>
      <c r="C2819" s="197" t="s">
        <v>4373</v>
      </c>
      <c r="D2819" s="211" t="s">
        <v>34</v>
      </c>
      <c r="E2819" s="211" t="s">
        <v>4374</v>
      </c>
      <c r="F2819" s="606">
        <v>23400</v>
      </c>
      <c r="G2819" s="211" t="s">
        <v>2140</v>
      </c>
      <c r="H2819" s="72">
        <v>44927</v>
      </c>
      <c r="I2819" s="211">
        <v>274</v>
      </c>
    </row>
    <row r="2820" spans="1:9" ht="44.25" hidden="1" customHeight="1" x14ac:dyDescent="0.2">
      <c r="A2820" s="3">
        <v>2825</v>
      </c>
      <c r="B2820" s="211">
        <v>2505</v>
      </c>
      <c r="C2820" s="197" t="s">
        <v>4375</v>
      </c>
      <c r="D2820" s="211" t="s">
        <v>34</v>
      </c>
      <c r="E2820" s="211" t="s">
        <v>4376</v>
      </c>
      <c r="F2820" s="606">
        <v>186000</v>
      </c>
      <c r="G2820" s="211" t="s">
        <v>2140</v>
      </c>
      <c r="H2820" s="72">
        <v>44927</v>
      </c>
      <c r="I2820" s="211">
        <v>274</v>
      </c>
    </row>
    <row r="2821" spans="1:9" ht="44.25" hidden="1" customHeight="1" x14ac:dyDescent="0.2">
      <c r="A2821" s="3">
        <v>2826</v>
      </c>
      <c r="B2821" s="211">
        <v>2505</v>
      </c>
      <c r="C2821" s="197" t="s">
        <v>4377</v>
      </c>
      <c r="D2821" s="211" t="s">
        <v>34</v>
      </c>
      <c r="E2821" s="211" t="s">
        <v>4378</v>
      </c>
      <c r="F2821" s="606">
        <v>18510</v>
      </c>
      <c r="G2821" s="211" t="s">
        <v>2140</v>
      </c>
      <c r="H2821" s="72">
        <v>44927</v>
      </c>
      <c r="I2821" s="211">
        <v>274</v>
      </c>
    </row>
    <row r="2822" spans="1:9" ht="44.25" hidden="1" customHeight="1" x14ac:dyDescent="0.2">
      <c r="A2822" s="3">
        <v>2827</v>
      </c>
      <c r="B2822" s="211">
        <v>2505</v>
      </c>
      <c r="C2822" s="197" t="s">
        <v>4379</v>
      </c>
      <c r="D2822" s="211" t="s">
        <v>34</v>
      </c>
      <c r="E2822" s="211" t="s">
        <v>4380</v>
      </c>
      <c r="F2822" s="606">
        <v>11000</v>
      </c>
      <c r="G2822" s="211" t="s">
        <v>2140</v>
      </c>
      <c r="H2822" s="72">
        <v>44927</v>
      </c>
      <c r="I2822" s="211">
        <v>274</v>
      </c>
    </row>
    <row r="2823" spans="1:9" ht="44.25" hidden="1" customHeight="1" x14ac:dyDescent="0.2">
      <c r="A2823" s="3">
        <v>2828</v>
      </c>
      <c r="B2823" s="211">
        <v>2505</v>
      </c>
      <c r="C2823" s="197" t="s">
        <v>4381</v>
      </c>
      <c r="D2823" s="211" t="s">
        <v>34</v>
      </c>
      <c r="E2823" s="211" t="s">
        <v>4382</v>
      </c>
      <c r="F2823" s="606">
        <v>12100</v>
      </c>
      <c r="G2823" s="211" t="s">
        <v>2140</v>
      </c>
      <c r="H2823" s="72">
        <v>44927</v>
      </c>
      <c r="I2823" s="211">
        <v>274</v>
      </c>
    </row>
    <row r="2824" spans="1:9" ht="44.25" hidden="1" customHeight="1" x14ac:dyDescent="0.2">
      <c r="A2824" s="3">
        <v>2829</v>
      </c>
      <c r="B2824" s="211">
        <v>2505</v>
      </c>
      <c r="C2824" s="197" t="s">
        <v>4383</v>
      </c>
      <c r="D2824" s="211" t="s">
        <v>34</v>
      </c>
      <c r="E2824" s="211" t="s">
        <v>4384</v>
      </c>
      <c r="F2824" s="606">
        <v>49500</v>
      </c>
      <c r="G2824" s="211" t="s">
        <v>2140</v>
      </c>
      <c r="H2824" s="72">
        <v>44927</v>
      </c>
      <c r="I2824" s="211">
        <v>274</v>
      </c>
    </row>
    <row r="2825" spans="1:9" ht="44.25" hidden="1" customHeight="1" x14ac:dyDescent="0.2">
      <c r="A2825" s="3">
        <v>2830</v>
      </c>
      <c r="B2825" s="211">
        <v>2505</v>
      </c>
      <c r="C2825" s="197" t="s">
        <v>4385</v>
      </c>
      <c r="D2825" s="211" t="s">
        <v>34</v>
      </c>
      <c r="E2825" s="211" t="s">
        <v>4386</v>
      </c>
      <c r="F2825" s="606">
        <v>159500</v>
      </c>
      <c r="G2825" s="211" t="s">
        <v>2140</v>
      </c>
      <c r="H2825" s="72">
        <v>44927</v>
      </c>
      <c r="I2825" s="211">
        <v>274</v>
      </c>
    </row>
    <row r="2826" spans="1:9" ht="44.25" hidden="1" customHeight="1" x14ac:dyDescent="0.2">
      <c r="A2826" s="3">
        <v>2831</v>
      </c>
      <c r="B2826" s="211">
        <v>2505</v>
      </c>
      <c r="C2826" s="197" t="s">
        <v>4387</v>
      </c>
      <c r="D2826" s="211" t="s">
        <v>34</v>
      </c>
      <c r="E2826" s="211" t="s">
        <v>4388</v>
      </c>
      <c r="F2826" s="606">
        <v>6600</v>
      </c>
      <c r="G2826" s="211" t="s">
        <v>2140</v>
      </c>
      <c r="H2826" s="72">
        <v>44927</v>
      </c>
      <c r="I2826" s="211">
        <v>274</v>
      </c>
    </row>
    <row r="2827" spans="1:9" ht="44.25" hidden="1" customHeight="1" x14ac:dyDescent="0.2">
      <c r="A2827" s="3">
        <v>2832</v>
      </c>
      <c r="B2827" s="211">
        <v>2505</v>
      </c>
      <c r="C2827" s="197" t="s">
        <v>4389</v>
      </c>
      <c r="D2827" s="211" t="s">
        <v>34</v>
      </c>
      <c r="E2827" s="211" t="s">
        <v>4390</v>
      </c>
      <c r="F2827" s="606">
        <v>6600</v>
      </c>
      <c r="G2827" s="211" t="s">
        <v>2140</v>
      </c>
      <c r="H2827" s="72">
        <v>44927</v>
      </c>
      <c r="I2827" s="211">
        <v>274</v>
      </c>
    </row>
    <row r="2828" spans="1:9" ht="44.25" hidden="1" customHeight="1" x14ac:dyDescent="0.2">
      <c r="A2828" s="3">
        <v>2833</v>
      </c>
      <c r="B2828" s="211">
        <v>2505</v>
      </c>
      <c r="C2828" s="197" t="s">
        <v>4391</v>
      </c>
      <c r="D2828" s="211" t="s">
        <v>34</v>
      </c>
      <c r="E2828" s="211" t="s">
        <v>4392</v>
      </c>
      <c r="F2828" s="606">
        <v>42500</v>
      </c>
      <c r="G2828" s="211" t="s">
        <v>2140</v>
      </c>
      <c r="H2828" s="72">
        <v>44927</v>
      </c>
      <c r="I2828" s="211">
        <v>274</v>
      </c>
    </row>
    <row r="2829" spans="1:9" ht="44.25" hidden="1" customHeight="1" x14ac:dyDescent="0.2">
      <c r="A2829" s="3">
        <v>2834</v>
      </c>
      <c r="B2829" s="211">
        <v>2505</v>
      </c>
      <c r="C2829" s="197" t="s">
        <v>4393</v>
      </c>
      <c r="D2829" s="211" t="s">
        <v>34</v>
      </c>
      <c r="E2829" s="211" t="s">
        <v>4394</v>
      </c>
      <c r="F2829" s="606">
        <v>68200</v>
      </c>
      <c r="G2829" s="211" t="s">
        <v>2140</v>
      </c>
      <c r="H2829" s="72">
        <v>44927</v>
      </c>
      <c r="I2829" s="211">
        <v>274</v>
      </c>
    </row>
    <row r="2830" spans="1:9" ht="44.25" hidden="1" customHeight="1" x14ac:dyDescent="0.2">
      <c r="A2830" s="3">
        <v>2835</v>
      </c>
      <c r="B2830" s="211">
        <v>2505</v>
      </c>
      <c r="C2830" s="197" t="s">
        <v>4395</v>
      </c>
      <c r="D2830" s="211" t="s">
        <v>34</v>
      </c>
      <c r="E2830" s="211" t="s">
        <v>4160</v>
      </c>
      <c r="F2830" s="606">
        <v>49600</v>
      </c>
      <c r="G2830" s="211" t="s">
        <v>2140</v>
      </c>
      <c r="H2830" s="72">
        <v>44927</v>
      </c>
      <c r="I2830" s="211">
        <v>274</v>
      </c>
    </row>
    <row r="2831" spans="1:9" ht="44.25" hidden="1" customHeight="1" x14ac:dyDescent="0.2">
      <c r="A2831" s="3">
        <v>2836</v>
      </c>
      <c r="B2831" s="211">
        <v>2505</v>
      </c>
      <c r="C2831" s="197" t="s">
        <v>4396</v>
      </c>
      <c r="D2831" s="211" t="s">
        <v>34</v>
      </c>
      <c r="E2831" s="211" t="s">
        <v>4397</v>
      </c>
      <c r="F2831" s="606">
        <v>42400</v>
      </c>
      <c r="G2831" s="211" t="s">
        <v>2140</v>
      </c>
      <c r="H2831" s="72">
        <v>44927</v>
      </c>
      <c r="I2831" s="211">
        <v>274</v>
      </c>
    </row>
    <row r="2832" spans="1:9" ht="44.25" hidden="1" customHeight="1" x14ac:dyDescent="0.2">
      <c r="A2832" s="3">
        <v>2837</v>
      </c>
      <c r="B2832" s="211">
        <v>2505</v>
      </c>
      <c r="C2832" s="197" t="s">
        <v>4398</v>
      </c>
      <c r="D2832" s="211" t="s">
        <v>34</v>
      </c>
      <c r="E2832" s="211" t="s">
        <v>4399</v>
      </c>
      <c r="F2832" s="606">
        <v>15200</v>
      </c>
      <c r="G2832" s="211" t="s">
        <v>2140</v>
      </c>
      <c r="H2832" s="72">
        <v>44927</v>
      </c>
      <c r="I2832" s="211">
        <v>274</v>
      </c>
    </row>
    <row r="2833" spans="1:9" ht="44.25" hidden="1" customHeight="1" x14ac:dyDescent="0.2">
      <c r="A2833" s="3">
        <v>2838</v>
      </c>
      <c r="B2833" s="211">
        <v>2505</v>
      </c>
      <c r="C2833" s="197" t="s">
        <v>4400</v>
      </c>
      <c r="D2833" s="211" t="s">
        <v>34</v>
      </c>
      <c r="E2833" s="211" t="s">
        <v>4401</v>
      </c>
      <c r="F2833" s="606">
        <v>100000</v>
      </c>
      <c r="G2833" s="211" t="s">
        <v>2140</v>
      </c>
      <c r="H2833" s="72">
        <v>44927</v>
      </c>
      <c r="I2833" s="211">
        <v>274</v>
      </c>
    </row>
    <row r="2834" spans="1:9" ht="44.25" hidden="1" customHeight="1" x14ac:dyDescent="0.2">
      <c r="A2834" s="3">
        <v>2839</v>
      </c>
      <c r="B2834" s="211">
        <v>2505</v>
      </c>
      <c r="C2834" s="197" t="s">
        <v>4402</v>
      </c>
      <c r="D2834" s="211" t="s">
        <v>34</v>
      </c>
      <c r="E2834" s="211" t="s">
        <v>4403</v>
      </c>
      <c r="F2834" s="606">
        <v>9000</v>
      </c>
      <c r="G2834" s="211" t="s">
        <v>2140</v>
      </c>
      <c r="H2834" s="72">
        <v>44927</v>
      </c>
      <c r="I2834" s="211">
        <v>274</v>
      </c>
    </row>
    <row r="2835" spans="1:9" ht="44.25" hidden="1" customHeight="1" x14ac:dyDescent="0.2">
      <c r="A2835" s="3">
        <v>2840</v>
      </c>
      <c r="B2835" s="211">
        <v>2505</v>
      </c>
      <c r="C2835" s="197" t="s">
        <v>4404</v>
      </c>
      <c r="D2835" s="211" t="s">
        <v>34</v>
      </c>
      <c r="E2835" s="211" t="s">
        <v>4405</v>
      </c>
      <c r="F2835" s="606">
        <v>170000</v>
      </c>
      <c r="G2835" s="211" t="s">
        <v>2140</v>
      </c>
      <c r="H2835" s="72">
        <v>44927</v>
      </c>
      <c r="I2835" s="211">
        <v>274</v>
      </c>
    </row>
    <row r="2836" spans="1:9" ht="44.25" hidden="1" customHeight="1" x14ac:dyDescent="0.2">
      <c r="A2836" s="3">
        <v>2841</v>
      </c>
      <c r="B2836" s="211">
        <v>2505</v>
      </c>
      <c r="C2836" s="197" t="s">
        <v>4406</v>
      </c>
      <c r="D2836" s="211" t="s">
        <v>34</v>
      </c>
      <c r="E2836" s="211" t="s">
        <v>4407</v>
      </c>
      <c r="F2836" s="606">
        <v>232200</v>
      </c>
      <c r="G2836" s="211" t="s">
        <v>2140</v>
      </c>
      <c r="H2836" s="72">
        <v>44927</v>
      </c>
      <c r="I2836" s="211">
        <v>274</v>
      </c>
    </row>
    <row r="2837" spans="1:9" ht="44.25" hidden="1" customHeight="1" x14ac:dyDescent="0.2">
      <c r="A2837" s="3">
        <v>2842</v>
      </c>
      <c r="B2837" s="211">
        <v>2505</v>
      </c>
      <c r="C2837" s="197" t="s">
        <v>4408</v>
      </c>
      <c r="D2837" s="211" t="s">
        <v>34</v>
      </c>
      <c r="E2837" s="211" t="s">
        <v>4409</v>
      </c>
      <c r="F2837" s="606">
        <v>9600</v>
      </c>
      <c r="G2837" s="211" t="s">
        <v>2140</v>
      </c>
      <c r="H2837" s="72">
        <v>44927</v>
      </c>
      <c r="I2837" s="211">
        <v>274</v>
      </c>
    </row>
    <row r="2838" spans="1:9" ht="44.25" hidden="1" customHeight="1" x14ac:dyDescent="0.2">
      <c r="A2838" s="3">
        <v>2843</v>
      </c>
      <c r="B2838" s="211">
        <v>2505</v>
      </c>
      <c r="C2838" s="197" t="s">
        <v>4410</v>
      </c>
      <c r="D2838" s="211" t="s">
        <v>34</v>
      </c>
      <c r="E2838" s="211" t="s">
        <v>4411</v>
      </c>
      <c r="F2838" s="606">
        <v>3432</v>
      </c>
      <c r="G2838" s="211" t="s">
        <v>2140</v>
      </c>
      <c r="H2838" s="72">
        <v>44927</v>
      </c>
      <c r="I2838" s="211">
        <v>274</v>
      </c>
    </row>
    <row r="2839" spans="1:9" ht="44.25" hidden="1" customHeight="1" x14ac:dyDescent="0.2">
      <c r="A2839" s="3">
        <v>2844</v>
      </c>
      <c r="B2839" s="211">
        <v>2505</v>
      </c>
      <c r="C2839" s="197" t="s">
        <v>4412</v>
      </c>
      <c r="D2839" s="211" t="s">
        <v>34</v>
      </c>
      <c r="E2839" s="211" t="s">
        <v>4413</v>
      </c>
      <c r="F2839" s="606">
        <v>50000</v>
      </c>
      <c r="G2839" s="211" t="s">
        <v>2140</v>
      </c>
      <c r="H2839" s="72">
        <v>44927</v>
      </c>
      <c r="I2839" s="211">
        <v>274</v>
      </c>
    </row>
    <row r="2840" spans="1:9" ht="44.25" hidden="1" customHeight="1" x14ac:dyDescent="0.2">
      <c r="A2840" s="3">
        <v>2845</v>
      </c>
      <c r="B2840" s="211">
        <v>2505</v>
      </c>
      <c r="C2840" s="197" t="s">
        <v>4414</v>
      </c>
      <c r="D2840" s="211" t="s">
        <v>34</v>
      </c>
      <c r="E2840" s="211" t="s">
        <v>4415</v>
      </c>
      <c r="F2840" s="606">
        <v>62500</v>
      </c>
      <c r="G2840" s="211" t="s">
        <v>2140</v>
      </c>
      <c r="H2840" s="72">
        <v>44927</v>
      </c>
      <c r="I2840" s="211">
        <v>274</v>
      </c>
    </row>
    <row r="2841" spans="1:9" ht="44.25" hidden="1" customHeight="1" x14ac:dyDescent="0.2">
      <c r="A2841" s="3">
        <v>2846</v>
      </c>
      <c r="B2841" s="211">
        <v>2505</v>
      </c>
      <c r="C2841" s="197" t="s">
        <v>4416</v>
      </c>
      <c r="D2841" s="211" t="s">
        <v>34</v>
      </c>
      <c r="E2841" s="211" t="s">
        <v>4417</v>
      </c>
      <c r="F2841" s="606">
        <v>9450</v>
      </c>
      <c r="G2841" s="211" t="s">
        <v>2140</v>
      </c>
      <c r="H2841" s="72">
        <v>44927</v>
      </c>
      <c r="I2841" s="211">
        <v>274</v>
      </c>
    </row>
    <row r="2842" spans="1:9" ht="44.25" hidden="1" customHeight="1" x14ac:dyDescent="0.2">
      <c r="A2842" s="3">
        <v>2847</v>
      </c>
      <c r="B2842" s="211">
        <v>2505</v>
      </c>
      <c r="C2842" s="197" t="s">
        <v>4418</v>
      </c>
      <c r="D2842" s="211" t="s">
        <v>34</v>
      </c>
      <c r="E2842" s="211" t="s">
        <v>4419</v>
      </c>
      <c r="F2842" s="606">
        <v>112700</v>
      </c>
      <c r="G2842" s="211" t="s">
        <v>2140</v>
      </c>
      <c r="H2842" s="72">
        <v>44927</v>
      </c>
      <c r="I2842" s="211">
        <v>274</v>
      </c>
    </row>
    <row r="2843" spans="1:9" ht="44.25" hidden="1" customHeight="1" x14ac:dyDescent="0.2">
      <c r="A2843" s="3">
        <v>2848</v>
      </c>
      <c r="B2843" s="211">
        <v>2505</v>
      </c>
      <c r="C2843" s="197" t="s">
        <v>4420</v>
      </c>
      <c r="D2843" s="211" t="s">
        <v>34</v>
      </c>
      <c r="E2843" s="211" t="s">
        <v>4421</v>
      </c>
      <c r="F2843" s="606">
        <v>103600</v>
      </c>
      <c r="G2843" s="211" t="s">
        <v>2140</v>
      </c>
      <c r="H2843" s="72">
        <v>44927</v>
      </c>
      <c r="I2843" s="211">
        <v>274</v>
      </c>
    </row>
    <row r="2844" spans="1:9" ht="44.25" hidden="1" customHeight="1" x14ac:dyDescent="0.2">
      <c r="A2844" s="3">
        <v>2849</v>
      </c>
      <c r="B2844" s="211">
        <v>2505</v>
      </c>
      <c r="C2844" s="197" t="s">
        <v>4422</v>
      </c>
      <c r="D2844" s="211" t="s">
        <v>34</v>
      </c>
      <c r="E2844" s="211" t="s">
        <v>4423</v>
      </c>
      <c r="F2844" s="606">
        <v>39200</v>
      </c>
      <c r="G2844" s="211" t="s">
        <v>2140</v>
      </c>
      <c r="H2844" s="72">
        <v>44927</v>
      </c>
      <c r="I2844" s="211">
        <v>274</v>
      </c>
    </row>
    <row r="2845" spans="1:9" ht="44.25" hidden="1" customHeight="1" x14ac:dyDescent="0.2">
      <c r="A2845" s="3">
        <v>2850</v>
      </c>
      <c r="B2845" s="211">
        <v>2505</v>
      </c>
      <c r="C2845" s="197" t="s">
        <v>4424</v>
      </c>
      <c r="D2845" s="211" t="s">
        <v>34</v>
      </c>
      <c r="E2845" s="211" t="s">
        <v>4425</v>
      </c>
      <c r="F2845" s="606">
        <f>85000*14</f>
        <v>1190000</v>
      </c>
      <c r="G2845" s="211" t="s">
        <v>2140</v>
      </c>
      <c r="H2845" s="72">
        <v>44927</v>
      </c>
      <c r="I2845" s="211">
        <v>274</v>
      </c>
    </row>
    <row r="2846" spans="1:9" ht="44.25" hidden="1" customHeight="1" x14ac:dyDescent="0.2">
      <c r="A2846" s="3">
        <v>2851</v>
      </c>
      <c r="B2846" s="211">
        <v>2505</v>
      </c>
      <c r="C2846" s="197" t="s">
        <v>4426</v>
      </c>
      <c r="D2846" s="211" t="s">
        <v>34</v>
      </c>
      <c r="E2846" s="211" t="s">
        <v>4427</v>
      </c>
      <c r="F2846" s="606">
        <v>450000</v>
      </c>
      <c r="G2846" s="211" t="s">
        <v>2140</v>
      </c>
      <c r="H2846" s="72">
        <v>44927</v>
      </c>
      <c r="I2846" s="211">
        <v>274</v>
      </c>
    </row>
    <row r="2847" spans="1:9" ht="44.25" hidden="1" customHeight="1" x14ac:dyDescent="0.2">
      <c r="A2847" s="3">
        <v>2852</v>
      </c>
      <c r="B2847" s="211">
        <v>2505</v>
      </c>
      <c r="C2847" s="197" t="s">
        <v>4428</v>
      </c>
      <c r="D2847" s="211" t="s">
        <v>34</v>
      </c>
      <c r="E2847" s="211" t="s">
        <v>4429</v>
      </c>
      <c r="F2847" s="606">
        <v>28560</v>
      </c>
      <c r="G2847" s="211" t="s">
        <v>2140</v>
      </c>
      <c r="H2847" s="72">
        <v>44927</v>
      </c>
      <c r="I2847" s="211">
        <v>274</v>
      </c>
    </row>
    <row r="2848" spans="1:9" ht="44.25" hidden="1" customHeight="1" x14ac:dyDescent="0.2">
      <c r="A2848" s="3">
        <v>2853</v>
      </c>
      <c r="B2848" s="211">
        <v>2505</v>
      </c>
      <c r="C2848" s="197" t="s">
        <v>4430</v>
      </c>
      <c r="D2848" s="211" t="s">
        <v>34</v>
      </c>
      <c r="E2848" s="211" t="s">
        <v>4431</v>
      </c>
      <c r="F2848" s="606">
        <v>20720</v>
      </c>
      <c r="G2848" s="211" t="s">
        <v>2140</v>
      </c>
      <c r="H2848" s="72">
        <v>44927</v>
      </c>
      <c r="I2848" s="211">
        <v>274</v>
      </c>
    </row>
    <row r="2849" spans="1:9" ht="44.25" hidden="1" customHeight="1" x14ac:dyDescent="0.2">
      <c r="A2849" s="3">
        <v>2854</v>
      </c>
      <c r="B2849" s="211">
        <v>2505</v>
      </c>
      <c r="C2849" s="197" t="s">
        <v>4432</v>
      </c>
      <c r="D2849" s="211" t="s">
        <v>34</v>
      </c>
      <c r="E2849" s="211" t="s">
        <v>4433</v>
      </c>
      <c r="F2849" s="606">
        <v>44100</v>
      </c>
      <c r="G2849" s="211" t="s">
        <v>2140</v>
      </c>
      <c r="H2849" s="72">
        <v>44927</v>
      </c>
      <c r="I2849" s="211">
        <v>274</v>
      </c>
    </row>
    <row r="2850" spans="1:9" ht="44.25" hidden="1" customHeight="1" x14ac:dyDescent="0.2">
      <c r="A2850" s="3">
        <v>2855</v>
      </c>
      <c r="B2850" s="211">
        <v>2505</v>
      </c>
      <c r="C2850" s="197" t="s">
        <v>4434</v>
      </c>
      <c r="D2850" s="211" t="s">
        <v>34</v>
      </c>
      <c r="E2850" s="211" t="s">
        <v>4435</v>
      </c>
      <c r="F2850" s="606">
        <v>56700</v>
      </c>
      <c r="G2850" s="211" t="s">
        <v>2140</v>
      </c>
      <c r="H2850" s="72">
        <v>44927</v>
      </c>
      <c r="I2850" s="211">
        <v>274</v>
      </c>
    </row>
    <row r="2851" spans="1:9" ht="44.25" hidden="1" customHeight="1" x14ac:dyDescent="0.2">
      <c r="A2851" s="3">
        <v>2856</v>
      </c>
      <c r="B2851" s="211">
        <v>2505</v>
      </c>
      <c r="C2851" s="270" t="s">
        <v>4436</v>
      </c>
      <c r="D2851" s="211" t="s">
        <v>34</v>
      </c>
      <c r="E2851" s="211" t="s">
        <v>4437</v>
      </c>
      <c r="F2851" s="606">
        <v>34440</v>
      </c>
      <c r="G2851" s="211" t="s">
        <v>2140</v>
      </c>
      <c r="H2851" s="72">
        <v>44927</v>
      </c>
      <c r="I2851" s="211">
        <v>274</v>
      </c>
    </row>
    <row r="2852" spans="1:9" ht="44.25" hidden="1" customHeight="1" x14ac:dyDescent="0.2">
      <c r="A2852" s="3">
        <v>2857</v>
      </c>
      <c r="B2852" s="211">
        <v>2505</v>
      </c>
      <c r="C2852" s="197" t="s">
        <v>4438</v>
      </c>
      <c r="D2852" s="211" t="s">
        <v>34</v>
      </c>
      <c r="E2852" s="211" t="s">
        <v>4439</v>
      </c>
      <c r="F2852" s="606">
        <f>27000*6</f>
        <v>162000</v>
      </c>
      <c r="G2852" s="211" t="s">
        <v>2140</v>
      </c>
      <c r="H2852" s="72">
        <v>44927</v>
      </c>
      <c r="I2852" s="211">
        <v>274</v>
      </c>
    </row>
    <row r="2853" spans="1:9" ht="44.25" hidden="1" customHeight="1" x14ac:dyDescent="0.2">
      <c r="A2853" s="3">
        <v>2858</v>
      </c>
      <c r="B2853" s="211">
        <v>2505</v>
      </c>
      <c r="C2853" s="197" t="s">
        <v>4440</v>
      </c>
      <c r="D2853" s="211" t="s">
        <v>34</v>
      </c>
      <c r="E2853" s="211" t="s">
        <v>4441</v>
      </c>
      <c r="F2853" s="606">
        <v>50000</v>
      </c>
      <c r="G2853" s="211" t="s">
        <v>2140</v>
      </c>
      <c r="H2853" s="72">
        <v>44927</v>
      </c>
      <c r="I2853" s="211">
        <v>274</v>
      </c>
    </row>
    <row r="2854" spans="1:9" ht="44.25" hidden="1" customHeight="1" x14ac:dyDescent="0.2">
      <c r="A2854" s="3">
        <v>2859</v>
      </c>
      <c r="B2854" s="211">
        <v>2505</v>
      </c>
      <c r="C2854" s="197" t="s">
        <v>4442</v>
      </c>
      <c r="D2854" s="211" t="s">
        <v>34</v>
      </c>
      <c r="E2854" s="211" t="s">
        <v>4443</v>
      </c>
      <c r="F2854" s="606">
        <v>113400</v>
      </c>
      <c r="G2854" s="211" t="s">
        <v>2140</v>
      </c>
      <c r="H2854" s="72">
        <v>44927</v>
      </c>
      <c r="I2854" s="211">
        <v>274</v>
      </c>
    </row>
    <row r="2855" spans="1:9" ht="44.25" hidden="1" customHeight="1" x14ac:dyDescent="0.2">
      <c r="A2855" s="3">
        <v>2860</v>
      </c>
      <c r="B2855" s="211">
        <v>2505</v>
      </c>
      <c r="C2855" s="197" t="s">
        <v>4444</v>
      </c>
      <c r="D2855" s="211" t="s">
        <v>34</v>
      </c>
      <c r="E2855" s="211" t="s">
        <v>4445</v>
      </c>
      <c r="F2855" s="606">
        <v>33300</v>
      </c>
      <c r="G2855" s="211" t="s">
        <v>2140</v>
      </c>
      <c r="H2855" s="72">
        <v>44927</v>
      </c>
      <c r="I2855" s="211">
        <v>274</v>
      </c>
    </row>
    <row r="2856" spans="1:9" ht="44.25" hidden="1" customHeight="1" x14ac:dyDescent="0.2">
      <c r="A2856" s="3">
        <v>2861</v>
      </c>
      <c r="B2856" s="211">
        <v>2505</v>
      </c>
      <c r="C2856" s="197" t="s">
        <v>4446</v>
      </c>
      <c r="D2856" s="211" t="s">
        <v>34</v>
      </c>
      <c r="E2856" s="211" t="s">
        <v>4447</v>
      </c>
      <c r="F2856" s="606">
        <v>33600</v>
      </c>
      <c r="G2856" s="211" t="s">
        <v>2140</v>
      </c>
      <c r="H2856" s="72">
        <v>44927</v>
      </c>
      <c r="I2856" s="211">
        <v>274</v>
      </c>
    </row>
    <row r="2857" spans="1:9" ht="44.25" hidden="1" customHeight="1" x14ac:dyDescent="0.2">
      <c r="A2857" s="3">
        <v>2862</v>
      </c>
      <c r="B2857" s="211">
        <v>2505</v>
      </c>
      <c r="C2857" s="197" t="s">
        <v>4448</v>
      </c>
      <c r="D2857" s="211" t="s">
        <v>34</v>
      </c>
      <c r="E2857" s="211" t="s">
        <v>4449</v>
      </c>
      <c r="F2857" s="606">
        <v>24500</v>
      </c>
      <c r="G2857" s="211" t="s">
        <v>2140</v>
      </c>
      <c r="H2857" s="72">
        <v>44927</v>
      </c>
      <c r="I2857" s="211">
        <v>274</v>
      </c>
    </row>
    <row r="2858" spans="1:9" ht="44.25" hidden="1" customHeight="1" x14ac:dyDescent="0.2">
      <c r="A2858" s="3">
        <v>2863</v>
      </c>
      <c r="B2858" s="211">
        <v>2505</v>
      </c>
      <c r="C2858" s="197" t="s">
        <v>4450</v>
      </c>
      <c r="D2858" s="211" t="s">
        <v>34</v>
      </c>
      <c r="E2858" s="211" t="s">
        <v>4451</v>
      </c>
      <c r="F2858" s="606">
        <v>51800</v>
      </c>
      <c r="G2858" s="211" t="s">
        <v>2140</v>
      </c>
      <c r="H2858" s="72">
        <v>44927</v>
      </c>
      <c r="I2858" s="211">
        <v>274</v>
      </c>
    </row>
    <row r="2859" spans="1:9" ht="44.25" hidden="1" customHeight="1" x14ac:dyDescent="0.2">
      <c r="A2859" s="3">
        <v>2864</v>
      </c>
      <c r="B2859" s="211">
        <v>2505</v>
      </c>
      <c r="C2859" s="197" t="s">
        <v>4452</v>
      </c>
      <c r="D2859" s="211" t="s">
        <v>34</v>
      </c>
      <c r="E2859" s="211" t="s">
        <v>4453</v>
      </c>
      <c r="F2859" s="606">
        <v>12000</v>
      </c>
      <c r="G2859" s="211" t="s">
        <v>2140</v>
      </c>
      <c r="H2859" s="72">
        <v>44927</v>
      </c>
      <c r="I2859" s="211">
        <v>274</v>
      </c>
    </row>
    <row r="2860" spans="1:9" ht="44.25" hidden="1" customHeight="1" x14ac:dyDescent="0.2">
      <c r="A2860" s="3">
        <v>2865</v>
      </c>
      <c r="B2860" s="211">
        <v>2505</v>
      </c>
      <c r="C2860" s="197" t="s">
        <v>4454</v>
      </c>
      <c r="D2860" s="211" t="s">
        <v>34</v>
      </c>
      <c r="E2860" s="211" t="s">
        <v>4455</v>
      </c>
      <c r="F2860" s="606">
        <v>12000</v>
      </c>
      <c r="G2860" s="211" t="s">
        <v>2140</v>
      </c>
      <c r="H2860" s="72">
        <v>44927</v>
      </c>
      <c r="I2860" s="211">
        <v>274</v>
      </c>
    </row>
    <row r="2861" spans="1:9" ht="44.25" hidden="1" customHeight="1" x14ac:dyDescent="0.2">
      <c r="A2861" s="3">
        <v>2866</v>
      </c>
      <c r="B2861" s="211">
        <v>2505</v>
      </c>
      <c r="C2861" s="197" t="s">
        <v>4456</v>
      </c>
      <c r="D2861" s="211" t="s">
        <v>34</v>
      </c>
      <c r="E2861" s="211" t="s">
        <v>4457</v>
      </c>
      <c r="F2861" s="606">
        <v>100000</v>
      </c>
      <c r="G2861" s="211" t="s">
        <v>2140</v>
      </c>
      <c r="H2861" s="72">
        <v>44927</v>
      </c>
      <c r="I2861" s="211">
        <v>274</v>
      </c>
    </row>
    <row r="2862" spans="1:9" ht="44.25" hidden="1" customHeight="1" x14ac:dyDescent="0.2">
      <c r="A2862" s="3">
        <v>2867</v>
      </c>
      <c r="B2862" s="211">
        <v>2505</v>
      </c>
      <c r="C2862" s="197" t="s">
        <v>4458</v>
      </c>
      <c r="D2862" s="211" t="s">
        <v>34</v>
      </c>
      <c r="E2862" s="211">
        <v>42141501</v>
      </c>
      <c r="F2862" s="606">
        <v>27000</v>
      </c>
      <c r="G2862" s="211" t="s">
        <v>2140</v>
      </c>
      <c r="H2862" s="72">
        <v>44927</v>
      </c>
      <c r="I2862" s="211">
        <v>274</v>
      </c>
    </row>
    <row r="2863" spans="1:9" ht="44.25" hidden="1" customHeight="1" x14ac:dyDescent="0.2">
      <c r="A2863" s="3">
        <v>2868</v>
      </c>
      <c r="B2863" s="211">
        <v>2505</v>
      </c>
      <c r="C2863" s="197" t="s">
        <v>4459</v>
      </c>
      <c r="D2863" s="211" t="s">
        <v>34</v>
      </c>
      <c r="E2863" s="211" t="s">
        <v>4460</v>
      </c>
      <c r="F2863" s="606">
        <v>14400</v>
      </c>
      <c r="G2863" s="211" t="s">
        <v>2140</v>
      </c>
      <c r="H2863" s="72">
        <v>44927</v>
      </c>
      <c r="I2863" s="211">
        <v>274</v>
      </c>
    </row>
    <row r="2864" spans="1:9" ht="44.25" hidden="1" customHeight="1" x14ac:dyDescent="0.2">
      <c r="A2864" s="3">
        <v>2869</v>
      </c>
      <c r="B2864" s="211">
        <v>2505</v>
      </c>
      <c r="C2864" s="197" t="s">
        <v>4461</v>
      </c>
      <c r="D2864" s="211" t="s">
        <v>34</v>
      </c>
      <c r="E2864" s="211" t="s">
        <v>4462</v>
      </c>
      <c r="F2864" s="606">
        <v>805</v>
      </c>
      <c r="G2864" s="211" t="s">
        <v>2140</v>
      </c>
      <c r="H2864" s="72">
        <v>44927</v>
      </c>
      <c r="I2864" s="211">
        <v>274</v>
      </c>
    </row>
    <row r="2865" spans="1:9" ht="44.25" hidden="1" customHeight="1" x14ac:dyDescent="0.2">
      <c r="A2865" s="3">
        <v>2870</v>
      </c>
      <c r="B2865" s="211">
        <v>2505</v>
      </c>
      <c r="C2865" s="197" t="s">
        <v>4463</v>
      </c>
      <c r="D2865" s="211" t="s">
        <v>34</v>
      </c>
      <c r="E2865" s="211" t="s">
        <v>4464</v>
      </c>
      <c r="F2865" s="606">
        <v>7000</v>
      </c>
      <c r="G2865" s="211" t="s">
        <v>2140</v>
      </c>
      <c r="H2865" s="72">
        <v>44927</v>
      </c>
      <c r="I2865" s="211">
        <v>274</v>
      </c>
    </row>
    <row r="2866" spans="1:9" ht="44.25" hidden="1" customHeight="1" x14ac:dyDescent="0.2">
      <c r="A2866" s="3">
        <v>2871</v>
      </c>
      <c r="B2866" s="211">
        <v>2505</v>
      </c>
      <c r="C2866" s="197" t="s">
        <v>4465</v>
      </c>
      <c r="D2866" s="211" t="s">
        <v>34</v>
      </c>
      <c r="E2866" s="211" t="s">
        <v>4466</v>
      </c>
      <c r="F2866" s="606">
        <v>74200</v>
      </c>
      <c r="G2866" s="211" t="s">
        <v>2140</v>
      </c>
      <c r="H2866" s="72">
        <v>44927</v>
      </c>
      <c r="I2866" s="211">
        <v>274</v>
      </c>
    </row>
    <row r="2867" spans="1:9" ht="44.25" hidden="1" customHeight="1" x14ac:dyDescent="0.2">
      <c r="A2867" s="3">
        <v>2872</v>
      </c>
      <c r="B2867" s="211">
        <v>2505</v>
      </c>
      <c r="C2867" s="197" t="s">
        <v>4467</v>
      </c>
      <c r="D2867" s="211" t="s">
        <v>34</v>
      </c>
      <c r="E2867" s="211" t="s">
        <v>4468</v>
      </c>
      <c r="F2867" s="606">
        <v>5000</v>
      </c>
      <c r="G2867" s="211" t="s">
        <v>2140</v>
      </c>
      <c r="H2867" s="72">
        <v>44927</v>
      </c>
      <c r="I2867" s="211">
        <v>274</v>
      </c>
    </row>
    <row r="2868" spans="1:9" ht="44.25" hidden="1" customHeight="1" x14ac:dyDescent="0.2">
      <c r="A2868" s="3">
        <v>2873</v>
      </c>
      <c r="B2868" s="211">
        <v>2505</v>
      </c>
      <c r="C2868" s="197" t="s">
        <v>4469</v>
      </c>
      <c r="D2868" s="211" t="s">
        <v>34</v>
      </c>
      <c r="E2868" s="211" t="s">
        <v>4470</v>
      </c>
      <c r="F2868" s="606">
        <v>87500</v>
      </c>
      <c r="G2868" s="211" t="s">
        <v>2140</v>
      </c>
      <c r="H2868" s="72">
        <v>44927</v>
      </c>
      <c r="I2868" s="211">
        <v>274</v>
      </c>
    </row>
    <row r="2869" spans="1:9" ht="44.25" hidden="1" customHeight="1" x14ac:dyDescent="0.2">
      <c r="A2869" s="3">
        <v>2874</v>
      </c>
      <c r="B2869" s="211">
        <v>2505</v>
      </c>
      <c r="C2869" s="197" t="s">
        <v>4471</v>
      </c>
      <c r="D2869" s="211" t="s">
        <v>34</v>
      </c>
      <c r="E2869" s="211" t="s">
        <v>4472</v>
      </c>
      <c r="F2869" s="606">
        <v>23600</v>
      </c>
      <c r="G2869" s="211" t="s">
        <v>2140</v>
      </c>
      <c r="H2869" s="72">
        <v>44927</v>
      </c>
      <c r="I2869" s="211">
        <v>274</v>
      </c>
    </row>
    <row r="2870" spans="1:9" ht="44.25" hidden="1" customHeight="1" x14ac:dyDescent="0.2">
      <c r="A2870" s="3">
        <v>2875</v>
      </c>
      <c r="B2870" s="211">
        <v>2505</v>
      </c>
      <c r="C2870" s="197" t="s">
        <v>4473</v>
      </c>
      <c r="D2870" s="211" t="s">
        <v>34</v>
      </c>
      <c r="E2870" s="211" t="s">
        <v>4472</v>
      </c>
      <c r="F2870" s="606">
        <v>44800</v>
      </c>
      <c r="G2870" s="211" t="s">
        <v>2140</v>
      </c>
      <c r="H2870" s="72">
        <v>44927</v>
      </c>
      <c r="I2870" s="211">
        <v>274</v>
      </c>
    </row>
    <row r="2871" spans="1:9" ht="44.25" hidden="1" customHeight="1" x14ac:dyDescent="0.2">
      <c r="A2871" s="3">
        <v>2876</v>
      </c>
      <c r="B2871" s="211">
        <v>2505</v>
      </c>
      <c r="C2871" s="197" t="s">
        <v>4179</v>
      </c>
      <c r="D2871" s="211" t="s">
        <v>34</v>
      </c>
      <c r="E2871" s="211" t="s">
        <v>4180</v>
      </c>
      <c r="F2871" s="606">
        <v>39440</v>
      </c>
      <c r="G2871" s="211" t="s">
        <v>2140</v>
      </c>
      <c r="H2871" s="72">
        <v>44927</v>
      </c>
      <c r="I2871" s="211">
        <v>274</v>
      </c>
    </row>
    <row r="2872" spans="1:9" ht="44.25" hidden="1" customHeight="1" x14ac:dyDescent="0.2">
      <c r="A2872" s="3">
        <v>2877</v>
      </c>
      <c r="B2872" s="211">
        <v>2505</v>
      </c>
      <c r="C2872" s="197" t="s">
        <v>4474</v>
      </c>
      <c r="D2872" s="211" t="s">
        <v>34</v>
      </c>
      <c r="E2872" s="211" t="s">
        <v>4475</v>
      </c>
      <c r="F2872" s="606">
        <v>4000000</v>
      </c>
      <c r="G2872" s="211" t="s">
        <v>297</v>
      </c>
      <c r="H2872" s="72">
        <v>44927</v>
      </c>
      <c r="I2872" s="211">
        <v>250</v>
      </c>
    </row>
    <row r="2873" spans="1:9" ht="44.25" hidden="1" customHeight="1" x14ac:dyDescent="0.2">
      <c r="A2873" s="3">
        <v>2878</v>
      </c>
      <c r="B2873" s="211">
        <v>2505</v>
      </c>
      <c r="C2873" s="197" t="s">
        <v>3499</v>
      </c>
      <c r="D2873" s="211" t="s">
        <v>34</v>
      </c>
      <c r="E2873" s="211">
        <v>14111810</v>
      </c>
      <c r="F2873" s="606">
        <v>30000</v>
      </c>
      <c r="G2873" s="211" t="s">
        <v>2187</v>
      </c>
      <c r="H2873" s="72">
        <v>44927</v>
      </c>
      <c r="I2873" s="211">
        <v>294</v>
      </c>
    </row>
    <row r="2874" spans="1:9" ht="44.25" hidden="1" customHeight="1" x14ac:dyDescent="0.2">
      <c r="A2874" s="3">
        <v>2879</v>
      </c>
      <c r="B2874" s="211">
        <v>2505</v>
      </c>
      <c r="C2874" s="197" t="s">
        <v>2886</v>
      </c>
      <c r="D2874" s="211" t="s">
        <v>34</v>
      </c>
      <c r="E2874" s="188">
        <v>44103103</v>
      </c>
      <c r="F2874" s="606">
        <v>500000</v>
      </c>
      <c r="G2874" s="211" t="s">
        <v>1901</v>
      </c>
      <c r="H2874" s="72">
        <v>44927</v>
      </c>
      <c r="I2874" s="211">
        <v>352</v>
      </c>
    </row>
    <row r="2875" spans="1:9" ht="44.25" hidden="1" customHeight="1" x14ac:dyDescent="0.2">
      <c r="A2875" s="3">
        <v>2880</v>
      </c>
      <c r="B2875" s="211">
        <v>2505</v>
      </c>
      <c r="C2875" s="197" t="s">
        <v>4480</v>
      </c>
      <c r="D2875" s="211" t="s">
        <v>34</v>
      </c>
      <c r="E2875" s="188" t="s">
        <v>4481</v>
      </c>
      <c r="F2875" s="606">
        <v>2000000</v>
      </c>
      <c r="G2875" s="211" t="s">
        <v>297</v>
      </c>
      <c r="H2875" s="72">
        <v>44927</v>
      </c>
      <c r="I2875" s="211">
        <v>250</v>
      </c>
    </row>
    <row r="2876" spans="1:9" ht="44.25" hidden="1" customHeight="1" x14ac:dyDescent="0.2">
      <c r="A2876" s="3">
        <v>2881</v>
      </c>
      <c r="B2876" s="211">
        <v>2505</v>
      </c>
      <c r="C2876" s="197" t="s">
        <v>4483</v>
      </c>
      <c r="D2876" s="211" t="s">
        <v>34</v>
      </c>
      <c r="E2876" s="211" t="s">
        <v>4484</v>
      </c>
      <c r="F2876" s="606">
        <v>4875000</v>
      </c>
      <c r="G2876" s="211" t="s">
        <v>297</v>
      </c>
      <c r="H2876" s="72">
        <v>44927</v>
      </c>
      <c r="I2876" s="211">
        <v>250</v>
      </c>
    </row>
    <row r="2877" spans="1:9" ht="44.25" hidden="1" customHeight="1" x14ac:dyDescent="0.2">
      <c r="A2877" s="3">
        <v>2882</v>
      </c>
      <c r="B2877" s="211">
        <v>2505</v>
      </c>
      <c r="C2877" s="197" t="s">
        <v>4486</v>
      </c>
      <c r="D2877" s="211" t="s">
        <v>34</v>
      </c>
      <c r="E2877" s="211" t="s">
        <v>4487</v>
      </c>
      <c r="F2877" s="606">
        <v>500000</v>
      </c>
      <c r="G2877" s="211" t="s">
        <v>295</v>
      </c>
      <c r="H2877" s="72">
        <v>44927</v>
      </c>
      <c r="I2877" s="211">
        <v>251</v>
      </c>
    </row>
    <row r="2878" spans="1:9" ht="44.25" hidden="1" customHeight="1" x14ac:dyDescent="0.2">
      <c r="A2878" s="3">
        <v>2883</v>
      </c>
      <c r="B2878" s="211">
        <v>2505</v>
      </c>
      <c r="C2878" s="197" t="s">
        <v>4489</v>
      </c>
      <c r="D2878" s="211" t="s">
        <v>34</v>
      </c>
      <c r="E2878" s="211" t="s">
        <v>4490</v>
      </c>
      <c r="F2878" s="606">
        <v>100000</v>
      </c>
      <c r="G2878" s="211" t="s">
        <v>3790</v>
      </c>
      <c r="H2878" s="72">
        <v>44927</v>
      </c>
      <c r="I2878" s="211">
        <v>192</v>
      </c>
    </row>
    <row r="2879" spans="1:9" ht="44.25" hidden="1" customHeight="1" x14ac:dyDescent="0.2">
      <c r="A2879" s="3">
        <v>2884</v>
      </c>
      <c r="B2879" s="211">
        <v>2505</v>
      </c>
      <c r="C2879" s="197" t="s">
        <v>4492</v>
      </c>
      <c r="D2879" s="211" t="s">
        <v>34</v>
      </c>
      <c r="E2879" s="211" t="s">
        <v>4490</v>
      </c>
      <c r="F2879" s="606">
        <v>850000</v>
      </c>
      <c r="G2879" s="211" t="s">
        <v>3790</v>
      </c>
      <c r="H2879" s="72">
        <v>44927</v>
      </c>
      <c r="I2879" s="211">
        <v>192</v>
      </c>
    </row>
    <row r="2880" spans="1:9" ht="44.25" hidden="1" customHeight="1" x14ac:dyDescent="0.2">
      <c r="A2880" s="3">
        <v>2885</v>
      </c>
      <c r="B2880" s="211">
        <v>2505</v>
      </c>
      <c r="C2880" s="197" t="s">
        <v>4494</v>
      </c>
      <c r="D2880" s="211" t="s">
        <v>34</v>
      </c>
      <c r="E2880" s="211" t="s">
        <v>4490</v>
      </c>
      <c r="F2880" s="606">
        <v>225000</v>
      </c>
      <c r="G2880" s="211" t="s">
        <v>3790</v>
      </c>
      <c r="H2880" s="72">
        <v>44927</v>
      </c>
      <c r="I2880" s="211">
        <v>192</v>
      </c>
    </row>
    <row r="2881" spans="1:9" ht="44.25" hidden="1" customHeight="1" x14ac:dyDescent="0.2">
      <c r="A2881" s="3">
        <v>2886</v>
      </c>
      <c r="B2881" s="211">
        <v>2505</v>
      </c>
      <c r="C2881" s="197" t="s">
        <v>4496</v>
      </c>
      <c r="D2881" s="211" t="s">
        <v>34</v>
      </c>
      <c r="E2881" s="211" t="s">
        <v>4490</v>
      </c>
      <c r="F2881" s="606">
        <v>225000</v>
      </c>
      <c r="G2881" s="211" t="s">
        <v>3790</v>
      </c>
      <c r="H2881" s="72">
        <v>44927</v>
      </c>
      <c r="I2881" s="211">
        <v>192</v>
      </c>
    </row>
    <row r="2882" spans="1:9" ht="44.25" hidden="1" customHeight="1" x14ac:dyDescent="0.2">
      <c r="A2882" s="3">
        <v>2887</v>
      </c>
      <c r="B2882" s="211">
        <v>2505</v>
      </c>
      <c r="C2882" s="197" t="s">
        <v>4497</v>
      </c>
      <c r="D2882" s="211" t="s">
        <v>34</v>
      </c>
      <c r="E2882" s="211" t="s">
        <v>4498</v>
      </c>
      <c r="F2882" s="606">
        <f>30*33500</f>
        <v>1005000</v>
      </c>
      <c r="G2882" s="211" t="s">
        <v>297</v>
      </c>
      <c r="H2882" s="72">
        <v>44927</v>
      </c>
      <c r="I2882" s="211">
        <v>250</v>
      </c>
    </row>
    <row r="2883" spans="1:9" ht="44.25" hidden="1" customHeight="1" x14ac:dyDescent="0.2">
      <c r="A2883" s="3">
        <v>2888</v>
      </c>
      <c r="B2883" s="211">
        <v>2505</v>
      </c>
      <c r="C2883" s="197" t="s">
        <v>4500</v>
      </c>
      <c r="D2883" s="211" t="s">
        <v>34</v>
      </c>
      <c r="E2883" s="211" t="s">
        <v>4394</v>
      </c>
      <c r="F2883" s="606">
        <v>68200</v>
      </c>
      <c r="G2883" s="211" t="s">
        <v>2140</v>
      </c>
      <c r="H2883" s="72">
        <v>44927</v>
      </c>
      <c r="I2883" s="211">
        <v>274</v>
      </c>
    </row>
    <row r="2884" spans="1:9" ht="44.25" hidden="1" customHeight="1" x14ac:dyDescent="0.2">
      <c r="A2884" s="3">
        <v>2889</v>
      </c>
      <c r="B2884" s="211">
        <v>2505</v>
      </c>
      <c r="C2884" s="197" t="s">
        <v>4505</v>
      </c>
      <c r="D2884" s="211" t="s">
        <v>34</v>
      </c>
      <c r="E2884" s="211" t="s">
        <v>4506</v>
      </c>
      <c r="F2884" s="606">
        <v>100000</v>
      </c>
      <c r="G2884" s="211" t="s">
        <v>693</v>
      </c>
      <c r="H2884" s="72">
        <v>44927</v>
      </c>
      <c r="I2884" s="211">
        <v>364</v>
      </c>
    </row>
    <row r="2885" spans="1:9" ht="44.25" hidden="1" customHeight="1" x14ac:dyDescent="0.2">
      <c r="A2885" s="3">
        <v>2890</v>
      </c>
      <c r="B2885" s="211">
        <v>2505</v>
      </c>
      <c r="C2885" s="197" t="s">
        <v>4508</v>
      </c>
      <c r="D2885" s="211" t="s">
        <v>4510</v>
      </c>
      <c r="E2885" s="211" t="s">
        <v>4511</v>
      </c>
      <c r="F2885" s="606">
        <v>8995</v>
      </c>
      <c r="G2885" s="211" t="s">
        <v>3897</v>
      </c>
      <c r="H2885" s="72">
        <v>44958</v>
      </c>
      <c r="I2885" s="211">
        <v>354</v>
      </c>
    </row>
    <row r="2886" spans="1:9" ht="44.25" hidden="1" customHeight="1" x14ac:dyDescent="0.2">
      <c r="A2886" s="3">
        <v>2891</v>
      </c>
      <c r="B2886" s="211">
        <v>2505</v>
      </c>
      <c r="C2886" s="213" t="s">
        <v>4513</v>
      </c>
      <c r="D2886" s="211" t="s">
        <v>34</v>
      </c>
      <c r="E2886" s="196" t="s">
        <v>2734</v>
      </c>
      <c r="F2886" s="606">
        <v>8995</v>
      </c>
      <c r="G2886" s="211" t="s">
        <v>3897</v>
      </c>
      <c r="H2886" s="72">
        <v>44958</v>
      </c>
      <c r="I2886" s="211">
        <v>354</v>
      </c>
    </row>
    <row r="2887" spans="1:9" ht="44.25" hidden="1" customHeight="1" x14ac:dyDescent="0.2">
      <c r="A2887" s="3">
        <v>2892</v>
      </c>
      <c r="B2887" s="211">
        <v>2505</v>
      </c>
      <c r="C2887" s="197" t="s">
        <v>4515</v>
      </c>
      <c r="D2887" s="211" t="s">
        <v>34</v>
      </c>
      <c r="E2887" s="211" t="s">
        <v>4517</v>
      </c>
      <c r="F2887" s="606">
        <v>219300</v>
      </c>
      <c r="G2887" s="211" t="s">
        <v>773</v>
      </c>
      <c r="H2887" s="72">
        <v>44958</v>
      </c>
      <c r="I2887" s="211">
        <v>294</v>
      </c>
    </row>
    <row r="2888" spans="1:9" ht="44.25" hidden="1" customHeight="1" x14ac:dyDescent="0.2">
      <c r="A2888" s="3">
        <v>2893</v>
      </c>
      <c r="B2888" s="211">
        <v>2505</v>
      </c>
      <c r="C2888" s="197" t="s">
        <v>4519</v>
      </c>
      <c r="D2888" s="211" t="s">
        <v>34</v>
      </c>
      <c r="E2888" s="211" t="s">
        <v>4521</v>
      </c>
      <c r="F2888" s="606">
        <v>894200</v>
      </c>
      <c r="G2888" s="211" t="s">
        <v>773</v>
      </c>
      <c r="H2888" s="72">
        <v>44958</v>
      </c>
      <c r="I2888" s="211">
        <v>294</v>
      </c>
    </row>
    <row r="2889" spans="1:9" ht="44.25" hidden="1" customHeight="1" x14ac:dyDescent="0.2">
      <c r="A2889" s="3">
        <v>2894</v>
      </c>
      <c r="B2889" s="211">
        <v>2505</v>
      </c>
      <c r="C2889" s="197" t="s">
        <v>4522</v>
      </c>
      <c r="D2889" s="211" t="s">
        <v>34</v>
      </c>
      <c r="E2889" s="211" t="s">
        <v>4521</v>
      </c>
      <c r="F2889" s="606">
        <v>19400</v>
      </c>
      <c r="G2889" s="211" t="s">
        <v>773</v>
      </c>
      <c r="H2889" s="72">
        <v>44958</v>
      </c>
      <c r="I2889" s="211">
        <v>294</v>
      </c>
    </row>
    <row r="2890" spans="1:9" ht="44.25" hidden="1" customHeight="1" x14ac:dyDescent="0.2">
      <c r="A2890" s="3">
        <v>2895</v>
      </c>
      <c r="B2890" s="211">
        <v>2505</v>
      </c>
      <c r="C2890" s="197" t="s">
        <v>4523</v>
      </c>
      <c r="D2890" s="211" t="s">
        <v>34</v>
      </c>
      <c r="E2890" s="211" t="s">
        <v>4521</v>
      </c>
      <c r="F2890" s="606">
        <v>73700</v>
      </c>
      <c r="G2890" s="211" t="s">
        <v>773</v>
      </c>
      <c r="H2890" s="72">
        <v>44958</v>
      </c>
      <c r="I2890" s="211">
        <v>294</v>
      </c>
    </row>
    <row r="2891" spans="1:9" ht="44.25" hidden="1" customHeight="1" x14ac:dyDescent="0.2">
      <c r="A2891" s="3">
        <v>2896</v>
      </c>
      <c r="B2891" s="211">
        <v>2505</v>
      </c>
      <c r="C2891" s="197" t="s">
        <v>4524</v>
      </c>
      <c r="D2891" s="211" t="s">
        <v>34</v>
      </c>
      <c r="E2891" s="211" t="s">
        <v>4521</v>
      </c>
      <c r="F2891" s="606">
        <v>185600</v>
      </c>
      <c r="G2891" s="211" t="s">
        <v>773</v>
      </c>
      <c r="H2891" s="72">
        <v>44958</v>
      </c>
      <c r="I2891" s="211">
        <v>294</v>
      </c>
    </row>
    <row r="2892" spans="1:9" ht="44.25" hidden="1" customHeight="1" x14ac:dyDescent="0.2">
      <c r="A2892" s="3">
        <v>2897</v>
      </c>
      <c r="B2892" s="211">
        <v>2505</v>
      </c>
      <c r="C2892" s="197" t="s">
        <v>4525</v>
      </c>
      <c r="D2892" s="211" t="s">
        <v>34</v>
      </c>
      <c r="E2892" s="211" t="s">
        <v>4521</v>
      </c>
      <c r="F2892" s="606">
        <v>117000</v>
      </c>
      <c r="G2892" s="211" t="s">
        <v>773</v>
      </c>
      <c r="H2892" s="72">
        <v>44958</v>
      </c>
      <c r="I2892" s="211">
        <v>294</v>
      </c>
    </row>
    <row r="2893" spans="1:9" ht="44.25" hidden="1" customHeight="1" x14ac:dyDescent="0.2">
      <c r="A2893" s="3">
        <v>2898</v>
      </c>
      <c r="B2893" s="211">
        <v>2505</v>
      </c>
      <c r="C2893" s="197" t="s">
        <v>4526</v>
      </c>
      <c r="D2893" s="211" t="s">
        <v>34</v>
      </c>
      <c r="E2893" s="211" t="s">
        <v>4521</v>
      </c>
      <c r="F2893" s="606">
        <v>75300</v>
      </c>
      <c r="G2893" s="211" t="s">
        <v>773</v>
      </c>
      <c r="H2893" s="72">
        <v>44958</v>
      </c>
      <c r="I2893" s="211">
        <v>294</v>
      </c>
    </row>
    <row r="2894" spans="1:9" ht="44.25" hidden="1" customHeight="1" x14ac:dyDescent="0.2">
      <c r="A2894" s="3">
        <v>2899</v>
      </c>
      <c r="B2894" s="211">
        <v>2505</v>
      </c>
      <c r="C2894" s="197" t="s">
        <v>4527</v>
      </c>
      <c r="D2894" s="211" t="s">
        <v>34</v>
      </c>
      <c r="E2894" s="211">
        <v>53131644</v>
      </c>
      <c r="F2894" s="606">
        <v>17100</v>
      </c>
      <c r="G2894" s="211" t="s">
        <v>693</v>
      </c>
      <c r="H2894" s="72">
        <v>44986</v>
      </c>
      <c r="I2894" s="211">
        <v>364</v>
      </c>
    </row>
    <row r="2895" spans="1:9" ht="44.25" hidden="1" customHeight="1" x14ac:dyDescent="0.2">
      <c r="A2895" s="3">
        <v>2900</v>
      </c>
      <c r="B2895" s="211">
        <v>2505</v>
      </c>
      <c r="C2895" s="197" t="s">
        <v>4530</v>
      </c>
      <c r="D2895" s="211" t="s">
        <v>34</v>
      </c>
      <c r="E2895" s="211">
        <v>53131644</v>
      </c>
      <c r="F2895" s="606">
        <v>32400</v>
      </c>
      <c r="G2895" s="211" t="s">
        <v>693</v>
      </c>
      <c r="H2895" s="72">
        <v>44986</v>
      </c>
      <c r="I2895" s="211">
        <v>364</v>
      </c>
    </row>
    <row r="2896" spans="1:9" ht="44.25" hidden="1" customHeight="1" x14ac:dyDescent="0.2">
      <c r="A2896" s="3">
        <v>2901</v>
      </c>
      <c r="B2896" s="211">
        <v>2505</v>
      </c>
      <c r="C2896" s="197" t="s">
        <v>4532</v>
      </c>
      <c r="D2896" s="211" t="s">
        <v>34</v>
      </c>
      <c r="E2896" s="211">
        <v>53131644</v>
      </c>
      <c r="F2896" s="606">
        <v>38400</v>
      </c>
      <c r="G2896" s="211" t="s">
        <v>693</v>
      </c>
      <c r="H2896" s="72">
        <v>44986</v>
      </c>
      <c r="I2896" s="211">
        <v>364</v>
      </c>
    </row>
    <row r="2897" spans="1:9" ht="44.25" hidden="1" customHeight="1" x14ac:dyDescent="0.2">
      <c r="A2897" s="3">
        <v>2902</v>
      </c>
      <c r="B2897" s="211">
        <v>2505</v>
      </c>
      <c r="C2897" s="197" t="s">
        <v>4533</v>
      </c>
      <c r="D2897" s="211" t="s">
        <v>34</v>
      </c>
      <c r="E2897" s="211">
        <v>53131644</v>
      </c>
      <c r="F2897" s="606">
        <v>33400</v>
      </c>
      <c r="G2897" s="211" t="s">
        <v>693</v>
      </c>
      <c r="H2897" s="72">
        <v>44986</v>
      </c>
      <c r="I2897" s="211">
        <v>364</v>
      </c>
    </row>
    <row r="2898" spans="1:9" ht="44.25" hidden="1" customHeight="1" x14ac:dyDescent="0.2">
      <c r="A2898" s="3">
        <v>2903</v>
      </c>
      <c r="B2898" s="211">
        <v>2505</v>
      </c>
      <c r="C2898" s="197" t="s">
        <v>4534</v>
      </c>
      <c r="D2898" s="211" t="s">
        <v>34</v>
      </c>
      <c r="E2898" s="211">
        <v>53131644</v>
      </c>
      <c r="F2898" s="606">
        <v>64460</v>
      </c>
      <c r="G2898" s="211" t="s">
        <v>693</v>
      </c>
      <c r="H2898" s="72">
        <v>44986</v>
      </c>
      <c r="I2898" s="211">
        <v>364</v>
      </c>
    </row>
    <row r="2899" spans="1:9" ht="44.25" hidden="1" customHeight="1" x14ac:dyDescent="0.2">
      <c r="A2899" s="3">
        <v>2904</v>
      </c>
      <c r="B2899" s="211">
        <v>2505</v>
      </c>
      <c r="C2899" s="197" t="s">
        <v>4535</v>
      </c>
      <c r="D2899" s="211" t="s">
        <v>34</v>
      </c>
      <c r="E2899" s="211">
        <v>53131644</v>
      </c>
      <c r="F2899" s="606">
        <v>20700</v>
      </c>
      <c r="G2899" s="211" t="s">
        <v>693</v>
      </c>
      <c r="H2899" s="72">
        <v>44986</v>
      </c>
      <c r="I2899" s="211">
        <v>364</v>
      </c>
    </row>
    <row r="2900" spans="1:9" ht="44.25" hidden="1" customHeight="1" x14ac:dyDescent="0.2">
      <c r="A2900" s="3">
        <v>2905</v>
      </c>
      <c r="B2900" s="211">
        <v>2505</v>
      </c>
      <c r="C2900" s="197" t="s">
        <v>4536</v>
      </c>
      <c r="D2900" s="211" t="s">
        <v>34</v>
      </c>
      <c r="E2900" s="211">
        <v>53131644</v>
      </c>
      <c r="F2900" s="606">
        <v>23600</v>
      </c>
      <c r="G2900" s="211" t="s">
        <v>693</v>
      </c>
      <c r="H2900" s="72">
        <v>44986</v>
      </c>
      <c r="I2900" s="211">
        <v>364</v>
      </c>
    </row>
    <row r="2901" spans="1:9" ht="44.25" hidden="1" customHeight="1" x14ac:dyDescent="0.2">
      <c r="A2901" s="3">
        <v>2906</v>
      </c>
      <c r="B2901" s="211">
        <v>2505</v>
      </c>
      <c r="C2901" s="197" t="s">
        <v>4537</v>
      </c>
      <c r="D2901" s="211" t="s">
        <v>34</v>
      </c>
      <c r="E2901" s="211">
        <v>53131644</v>
      </c>
      <c r="F2901" s="606">
        <v>19200</v>
      </c>
      <c r="G2901" s="211" t="s">
        <v>693</v>
      </c>
      <c r="H2901" s="72">
        <v>44986</v>
      </c>
      <c r="I2901" s="211">
        <v>364</v>
      </c>
    </row>
    <row r="2902" spans="1:9" ht="44.25" hidden="1" customHeight="1" x14ac:dyDescent="0.2">
      <c r="A2902" s="3">
        <v>2907</v>
      </c>
      <c r="B2902" s="211">
        <v>2505</v>
      </c>
      <c r="C2902" s="197" t="s">
        <v>4538</v>
      </c>
      <c r="D2902" s="211" t="s">
        <v>34</v>
      </c>
      <c r="E2902" s="211">
        <v>53131644</v>
      </c>
      <c r="F2902" s="606">
        <v>25200</v>
      </c>
      <c r="G2902" s="211" t="s">
        <v>693</v>
      </c>
      <c r="H2902" s="72">
        <v>44986</v>
      </c>
      <c r="I2902" s="211">
        <v>364</v>
      </c>
    </row>
    <row r="2903" spans="1:9" ht="44.25" hidden="1" customHeight="1" x14ac:dyDescent="0.2">
      <c r="A2903" s="3">
        <v>2908</v>
      </c>
      <c r="B2903" s="211">
        <v>2505</v>
      </c>
      <c r="C2903" s="197" t="s">
        <v>4539</v>
      </c>
      <c r="D2903" s="211" t="s">
        <v>34</v>
      </c>
      <c r="E2903" s="211">
        <v>53131644</v>
      </c>
      <c r="F2903" s="606">
        <v>39600</v>
      </c>
      <c r="G2903" s="211" t="s">
        <v>693</v>
      </c>
      <c r="H2903" s="72">
        <v>44986</v>
      </c>
      <c r="I2903" s="211">
        <v>364</v>
      </c>
    </row>
    <row r="2904" spans="1:9" ht="44.25" hidden="1" customHeight="1" x14ac:dyDescent="0.2">
      <c r="A2904" s="3">
        <v>2909</v>
      </c>
      <c r="B2904" s="211">
        <v>2505</v>
      </c>
      <c r="C2904" s="197" t="s">
        <v>4540</v>
      </c>
      <c r="D2904" s="211" t="s">
        <v>34</v>
      </c>
      <c r="E2904" s="211">
        <v>81112099</v>
      </c>
      <c r="F2904" s="606">
        <v>100000</v>
      </c>
      <c r="G2904" s="211" t="s">
        <v>693</v>
      </c>
      <c r="H2904" s="72">
        <v>44958</v>
      </c>
      <c r="I2904" s="211">
        <v>364</v>
      </c>
    </row>
    <row r="2905" spans="1:9" ht="44.25" hidden="1" customHeight="1" x14ac:dyDescent="0.2">
      <c r="A2905" s="3">
        <v>2910</v>
      </c>
      <c r="B2905" s="211">
        <v>2505</v>
      </c>
      <c r="C2905" s="197" t="s">
        <v>4541</v>
      </c>
      <c r="D2905" s="211" t="s">
        <v>34</v>
      </c>
      <c r="E2905" s="211" t="s">
        <v>4521</v>
      </c>
      <c r="F2905" s="606">
        <v>900000</v>
      </c>
      <c r="G2905" s="211" t="s">
        <v>773</v>
      </c>
      <c r="H2905" s="72">
        <v>44986</v>
      </c>
      <c r="I2905" s="211">
        <v>294</v>
      </c>
    </row>
    <row r="2906" spans="1:9" ht="44.25" hidden="1" customHeight="1" x14ac:dyDescent="0.2">
      <c r="A2906" s="3">
        <v>2911</v>
      </c>
      <c r="B2906" s="211">
        <v>2505</v>
      </c>
      <c r="C2906" s="197" t="s">
        <v>4543</v>
      </c>
      <c r="D2906" s="211" t="s">
        <v>34</v>
      </c>
      <c r="E2906" s="211" t="s">
        <v>4521</v>
      </c>
      <c r="F2906" s="606">
        <v>120000</v>
      </c>
      <c r="G2906" s="211" t="s">
        <v>773</v>
      </c>
      <c r="H2906" s="211" t="s">
        <v>4545</v>
      </c>
      <c r="I2906" s="211">
        <v>294</v>
      </c>
    </row>
    <row r="2907" spans="1:9" ht="44.25" hidden="1" customHeight="1" x14ac:dyDescent="0.2">
      <c r="A2907" s="3">
        <v>2912</v>
      </c>
      <c r="B2907" s="211">
        <v>2505</v>
      </c>
      <c r="C2907" s="197" t="s">
        <v>4551</v>
      </c>
      <c r="D2907" s="211" t="s">
        <v>34</v>
      </c>
      <c r="E2907" s="211" t="s">
        <v>4521</v>
      </c>
      <c r="F2907" s="737" t="s">
        <v>4552</v>
      </c>
      <c r="G2907" s="211" t="s">
        <v>773</v>
      </c>
      <c r="H2907" s="72">
        <v>44986</v>
      </c>
      <c r="I2907" s="211">
        <v>294</v>
      </c>
    </row>
    <row r="2908" spans="1:9" ht="44.25" hidden="1" customHeight="1" x14ac:dyDescent="0.2">
      <c r="A2908" s="3">
        <v>2913</v>
      </c>
      <c r="B2908" s="188">
        <v>2505</v>
      </c>
      <c r="C2908" s="187" t="s">
        <v>4554</v>
      </c>
      <c r="D2908" s="188" t="s">
        <v>34</v>
      </c>
      <c r="E2908" s="188">
        <v>44121701</v>
      </c>
      <c r="F2908" s="615">
        <v>12000</v>
      </c>
      <c r="G2908" s="188" t="s">
        <v>1901</v>
      </c>
      <c r="H2908" s="188" t="s">
        <v>4555</v>
      </c>
      <c r="I2908" s="211">
        <v>350</v>
      </c>
    </row>
    <row r="2909" spans="1:9" ht="44.25" hidden="1" customHeight="1" x14ac:dyDescent="0.2">
      <c r="A2909" s="3">
        <v>2914</v>
      </c>
      <c r="B2909" s="188">
        <v>2505</v>
      </c>
      <c r="C2909" s="187" t="s">
        <v>4557</v>
      </c>
      <c r="D2909" s="188" t="s">
        <v>34</v>
      </c>
      <c r="E2909" s="188" t="s">
        <v>4558</v>
      </c>
      <c r="F2909" s="615">
        <v>5000</v>
      </c>
      <c r="G2909" s="188" t="s">
        <v>773</v>
      </c>
      <c r="H2909" s="188" t="s">
        <v>4555</v>
      </c>
      <c r="I2909" s="211">
        <v>289</v>
      </c>
    </row>
    <row r="2910" spans="1:9" ht="44.25" hidden="1" customHeight="1" x14ac:dyDescent="0.2">
      <c r="A2910" s="3">
        <v>2915</v>
      </c>
      <c r="B2910" s="188">
        <v>2505</v>
      </c>
      <c r="C2910" s="187" t="s">
        <v>4560</v>
      </c>
      <c r="D2910" s="188" t="s">
        <v>34</v>
      </c>
      <c r="E2910" s="188" t="s">
        <v>4561</v>
      </c>
      <c r="F2910" s="615">
        <v>15000</v>
      </c>
      <c r="G2910" s="188" t="s">
        <v>1901</v>
      </c>
      <c r="H2910" s="188" t="s">
        <v>4555</v>
      </c>
      <c r="I2910" s="211">
        <v>350</v>
      </c>
    </row>
    <row r="2911" spans="1:9" ht="44.25" hidden="1" customHeight="1" x14ac:dyDescent="0.2">
      <c r="A2911" s="3">
        <v>2916</v>
      </c>
      <c r="B2911" s="188">
        <v>2505</v>
      </c>
      <c r="C2911" s="187" t="s">
        <v>4562</v>
      </c>
      <c r="D2911" s="188" t="s">
        <v>34</v>
      </c>
      <c r="E2911" s="188" t="s">
        <v>4563</v>
      </c>
      <c r="F2911" s="615">
        <v>20000</v>
      </c>
      <c r="G2911" s="188" t="s">
        <v>1901</v>
      </c>
      <c r="H2911" s="188" t="s">
        <v>4555</v>
      </c>
      <c r="I2911" s="211">
        <v>350</v>
      </c>
    </row>
    <row r="2912" spans="1:9" ht="44.25" hidden="1" customHeight="1" x14ac:dyDescent="0.2">
      <c r="A2912" s="3">
        <v>2917</v>
      </c>
      <c r="B2912" s="188">
        <v>2505</v>
      </c>
      <c r="C2912" s="187" t="s">
        <v>4564</v>
      </c>
      <c r="D2912" s="188" t="s">
        <v>34</v>
      </c>
      <c r="E2912" s="188" t="s">
        <v>4565</v>
      </c>
      <c r="F2912" s="615">
        <v>20000</v>
      </c>
      <c r="G2912" s="188" t="s">
        <v>773</v>
      </c>
      <c r="H2912" s="188" t="s">
        <v>4555</v>
      </c>
      <c r="I2912" s="211">
        <v>289</v>
      </c>
    </row>
    <row r="2913" spans="1:9" ht="44.25" hidden="1" customHeight="1" x14ac:dyDescent="0.2">
      <c r="A2913" s="3">
        <v>2918</v>
      </c>
      <c r="B2913" s="188">
        <v>2505</v>
      </c>
      <c r="C2913" s="187" t="s">
        <v>4566</v>
      </c>
      <c r="D2913" s="188" t="s">
        <v>34</v>
      </c>
      <c r="E2913" s="188" t="s">
        <v>4567</v>
      </c>
      <c r="F2913" s="615">
        <v>10000</v>
      </c>
      <c r="G2913" s="188" t="s">
        <v>1901</v>
      </c>
      <c r="H2913" s="188" t="s">
        <v>4555</v>
      </c>
      <c r="I2913" s="211">
        <v>350</v>
      </c>
    </row>
    <row r="2914" spans="1:9" ht="44.25" hidden="1" customHeight="1" x14ac:dyDescent="0.2">
      <c r="A2914" s="3">
        <v>2919</v>
      </c>
      <c r="B2914" s="188">
        <v>2505</v>
      </c>
      <c r="C2914" s="187" t="s">
        <v>4568</v>
      </c>
      <c r="D2914" s="188" t="s">
        <v>34</v>
      </c>
      <c r="E2914" s="188" t="s">
        <v>2389</v>
      </c>
      <c r="F2914" s="615">
        <v>20000</v>
      </c>
      <c r="G2914" s="188" t="s">
        <v>1901</v>
      </c>
      <c r="H2914" s="188" t="str">
        <f>H2913</f>
        <v>Enero a Diciembre 2023</v>
      </c>
      <c r="I2914" s="211">
        <f>I2913</f>
        <v>350</v>
      </c>
    </row>
    <row r="2915" spans="1:9" ht="111" hidden="1" customHeight="1" x14ac:dyDescent="0.2">
      <c r="A2915" s="3">
        <v>2920</v>
      </c>
      <c r="B2915" s="211">
        <v>2505</v>
      </c>
      <c r="C2915" s="197" t="s">
        <v>4571</v>
      </c>
      <c r="D2915" s="211" t="s">
        <v>34</v>
      </c>
      <c r="E2915" s="211" t="s">
        <v>4572</v>
      </c>
      <c r="F2915" s="606">
        <v>3500000</v>
      </c>
      <c r="G2915" s="211" t="s">
        <v>4573</v>
      </c>
      <c r="H2915" s="72">
        <v>45017</v>
      </c>
      <c r="I2915" s="211">
        <v>113</v>
      </c>
    </row>
    <row r="2916" spans="1:9" ht="57" hidden="1" customHeight="1" x14ac:dyDescent="0.2">
      <c r="A2916" s="3">
        <v>2921</v>
      </c>
      <c r="B2916" s="211">
        <v>2505</v>
      </c>
      <c r="C2916" s="197" t="s">
        <v>4575</v>
      </c>
      <c r="D2916" s="211" t="s">
        <v>34</v>
      </c>
      <c r="E2916" s="211" t="s">
        <v>4576</v>
      </c>
      <c r="F2916" s="606">
        <v>6337063.5999999996</v>
      </c>
      <c r="G2916" s="211" t="s">
        <v>4577</v>
      </c>
      <c r="H2916" s="72" t="s">
        <v>4555</v>
      </c>
      <c r="I2916" s="211">
        <v>145</v>
      </c>
    </row>
    <row r="2917" spans="1:9" ht="81" hidden="1" customHeight="1" x14ac:dyDescent="0.2">
      <c r="A2917" s="3">
        <v>2922</v>
      </c>
      <c r="B2917" s="211">
        <v>2505</v>
      </c>
      <c r="C2917" s="197" t="s">
        <v>4579</v>
      </c>
      <c r="D2917" s="211" t="s">
        <v>34</v>
      </c>
      <c r="E2917" s="211">
        <v>81112501</v>
      </c>
      <c r="F2917" s="606">
        <v>550000</v>
      </c>
      <c r="G2917" s="211" t="s">
        <v>4577</v>
      </c>
      <c r="H2917" s="72">
        <v>45200</v>
      </c>
      <c r="I2917" s="211">
        <v>145</v>
      </c>
    </row>
    <row r="2918" spans="1:9" ht="44.25" hidden="1" customHeight="1" x14ac:dyDescent="0.2">
      <c r="A2918" s="3">
        <v>2923</v>
      </c>
      <c r="B2918" s="3">
        <v>2505</v>
      </c>
      <c r="C2918" s="197" t="s">
        <v>4591</v>
      </c>
      <c r="D2918" s="3" t="s">
        <v>34</v>
      </c>
      <c r="E2918" s="211" t="s">
        <v>4521</v>
      </c>
      <c r="F2918" s="664">
        <v>20905</v>
      </c>
      <c r="G2918" s="211" t="s">
        <v>3790</v>
      </c>
      <c r="H2918" s="72">
        <v>44958</v>
      </c>
      <c r="I2918" s="211">
        <v>192</v>
      </c>
    </row>
    <row r="2919" spans="1:9" ht="44.25" hidden="1" customHeight="1" x14ac:dyDescent="0.2">
      <c r="A2919" s="3">
        <v>2924</v>
      </c>
      <c r="B2919" s="3">
        <v>2505</v>
      </c>
      <c r="C2919" s="197" t="s">
        <v>4593</v>
      </c>
      <c r="D2919" s="3" t="s">
        <v>34</v>
      </c>
      <c r="E2919" s="211" t="s">
        <v>4594</v>
      </c>
      <c r="F2919" s="664">
        <v>10170</v>
      </c>
      <c r="G2919" s="211" t="s">
        <v>3790</v>
      </c>
      <c r="H2919" s="72">
        <v>44958</v>
      </c>
      <c r="I2919" s="211">
        <v>192</v>
      </c>
    </row>
    <row r="2920" spans="1:9" ht="44.25" hidden="1" customHeight="1" x14ac:dyDescent="0.2">
      <c r="A2920" s="3">
        <v>2925</v>
      </c>
      <c r="B2920" s="3">
        <v>2505</v>
      </c>
      <c r="C2920" s="197" t="s">
        <v>4595</v>
      </c>
      <c r="D2920" s="3" t="s">
        <v>34</v>
      </c>
      <c r="E2920" s="211" t="s">
        <v>4596</v>
      </c>
      <c r="F2920" s="664">
        <v>9040</v>
      </c>
      <c r="G2920" s="211" t="s">
        <v>3790</v>
      </c>
      <c r="H2920" s="72">
        <v>44958</v>
      </c>
      <c r="I2920" s="211">
        <v>192</v>
      </c>
    </row>
    <row r="2921" spans="1:9" ht="44.25" hidden="1" customHeight="1" x14ac:dyDescent="0.2">
      <c r="A2921" s="3">
        <v>2926</v>
      </c>
      <c r="B2921" s="3">
        <v>2505</v>
      </c>
      <c r="C2921" s="197" t="s">
        <v>4597</v>
      </c>
      <c r="D2921" s="3" t="s">
        <v>34</v>
      </c>
      <c r="E2921" s="211" t="s">
        <v>4598</v>
      </c>
      <c r="F2921" s="664">
        <v>14125</v>
      </c>
      <c r="G2921" s="211" t="s">
        <v>3790</v>
      </c>
      <c r="H2921" s="72">
        <v>44958</v>
      </c>
      <c r="I2921" s="211">
        <v>192</v>
      </c>
    </row>
    <row r="2922" spans="1:9" ht="44.25" hidden="1" customHeight="1" x14ac:dyDescent="0.2">
      <c r="A2922" s="3">
        <v>2927</v>
      </c>
      <c r="B2922" s="3">
        <v>2505</v>
      </c>
      <c r="C2922" s="197" t="s">
        <v>4599</v>
      </c>
      <c r="D2922" s="3" t="s">
        <v>34</v>
      </c>
      <c r="E2922" s="211" t="s">
        <v>4600</v>
      </c>
      <c r="F2922" s="664">
        <v>39550</v>
      </c>
      <c r="G2922" s="211" t="s">
        <v>3790</v>
      </c>
      <c r="H2922" s="72">
        <v>44958</v>
      </c>
      <c r="I2922" s="211">
        <v>192</v>
      </c>
    </row>
    <row r="2923" spans="1:9" ht="44.25" hidden="1" customHeight="1" x14ac:dyDescent="0.2">
      <c r="A2923" s="3">
        <v>2928</v>
      </c>
      <c r="B2923" s="3">
        <v>2505</v>
      </c>
      <c r="C2923" s="197" t="s">
        <v>4601</v>
      </c>
      <c r="D2923" s="3" t="s">
        <v>34</v>
      </c>
      <c r="E2923" s="211" t="s">
        <v>4602</v>
      </c>
      <c r="F2923" s="664">
        <v>4938.1000000000004</v>
      </c>
      <c r="G2923" s="211" t="s">
        <v>3790</v>
      </c>
      <c r="H2923" s="72">
        <v>44958</v>
      </c>
      <c r="I2923" s="211">
        <v>192</v>
      </c>
    </row>
    <row r="2924" spans="1:9" ht="44.25" hidden="1" customHeight="1" x14ac:dyDescent="0.2">
      <c r="A2924" s="3">
        <v>2929</v>
      </c>
      <c r="B2924" s="3">
        <v>2505</v>
      </c>
      <c r="C2924" s="197" t="s">
        <v>4603</v>
      </c>
      <c r="D2924" s="3" t="s">
        <v>34</v>
      </c>
      <c r="E2924" s="211" t="s">
        <v>4602</v>
      </c>
      <c r="F2924" s="664">
        <v>4938.1000000000004</v>
      </c>
      <c r="G2924" s="211" t="s">
        <v>3790</v>
      </c>
      <c r="H2924" s="72">
        <v>44958</v>
      </c>
      <c r="I2924" s="211">
        <v>192</v>
      </c>
    </row>
    <row r="2925" spans="1:9" ht="44.25" hidden="1" customHeight="1" x14ac:dyDescent="0.2">
      <c r="A2925" s="3">
        <v>2930</v>
      </c>
      <c r="B2925" s="3">
        <v>2505</v>
      </c>
      <c r="C2925" s="197" t="s">
        <v>4604</v>
      </c>
      <c r="D2925" s="3" t="s">
        <v>34</v>
      </c>
      <c r="E2925" s="211" t="s">
        <v>4602</v>
      </c>
      <c r="F2925" s="664">
        <v>4938.1000000000004</v>
      </c>
      <c r="G2925" s="211" t="s">
        <v>3790</v>
      </c>
      <c r="H2925" s="72">
        <v>44958</v>
      </c>
      <c r="I2925" s="211">
        <v>192</v>
      </c>
    </row>
    <row r="2926" spans="1:9" ht="44.25" hidden="1" customHeight="1" x14ac:dyDescent="0.2">
      <c r="A2926" s="3">
        <v>2931</v>
      </c>
      <c r="B2926" s="3">
        <v>2505</v>
      </c>
      <c r="C2926" s="197" t="s">
        <v>4605</v>
      </c>
      <c r="D2926" s="3" t="s">
        <v>34</v>
      </c>
      <c r="E2926" s="211" t="s">
        <v>4602</v>
      </c>
      <c r="F2926" s="664">
        <v>8446.75</v>
      </c>
      <c r="G2926" s="211" t="s">
        <v>3790</v>
      </c>
      <c r="H2926" s="72">
        <v>44958</v>
      </c>
      <c r="I2926" s="211">
        <v>192</v>
      </c>
    </row>
    <row r="2927" spans="1:9" ht="44.25" hidden="1" customHeight="1" x14ac:dyDescent="0.2">
      <c r="A2927" s="3">
        <v>2932</v>
      </c>
      <c r="B2927" s="3">
        <v>2505</v>
      </c>
      <c r="C2927" s="197" t="s">
        <v>4606</v>
      </c>
      <c r="D2927" s="3" t="s">
        <v>34</v>
      </c>
      <c r="E2927" s="211" t="s">
        <v>4602</v>
      </c>
      <c r="F2927" s="664">
        <v>3768.55</v>
      </c>
      <c r="G2927" s="211" t="s">
        <v>3790</v>
      </c>
      <c r="H2927" s="72">
        <v>44958</v>
      </c>
      <c r="I2927" s="211">
        <v>192</v>
      </c>
    </row>
    <row r="2928" spans="1:9" ht="44.25" hidden="1" customHeight="1" x14ac:dyDescent="0.2">
      <c r="A2928" s="3">
        <v>2933</v>
      </c>
      <c r="B2928" s="3">
        <v>2505</v>
      </c>
      <c r="C2928" s="197" t="s">
        <v>4607</v>
      </c>
      <c r="D2928" s="3" t="s">
        <v>34</v>
      </c>
      <c r="E2928" s="211" t="s">
        <v>4608</v>
      </c>
      <c r="F2928" s="664">
        <v>14317.1</v>
      </c>
      <c r="G2928" s="211" t="s">
        <v>3790</v>
      </c>
      <c r="H2928" s="72">
        <v>44958</v>
      </c>
      <c r="I2928" s="211">
        <v>192</v>
      </c>
    </row>
    <row r="2929" spans="1:9" ht="44.25" hidden="1" customHeight="1" x14ac:dyDescent="0.2">
      <c r="A2929" s="3">
        <v>2934</v>
      </c>
      <c r="B2929" s="3">
        <v>2505</v>
      </c>
      <c r="C2929" s="197" t="s">
        <v>4609</v>
      </c>
      <c r="D2929" s="3" t="s">
        <v>34</v>
      </c>
      <c r="E2929" s="211" t="s">
        <v>4608</v>
      </c>
      <c r="F2929" s="664">
        <v>17176</v>
      </c>
      <c r="G2929" s="211" t="s">
        <v>3790</v>
      </c>
      <c r="H2929" s="72">
        <v>44958</v>
      </c>
      <c r="I2929" s="211">
        <v>192</v>
      </c>
    </row>
    <row r="2930" spans="1:9" ht="44.25" hidden="1" customHeight="1" x14ac:dyDescent="0.2">
      <c r="A2930" s="3">
        <v>2935</v>
      </c>
      <c r="B2930" s="3">
        <v>2505</v>
      </c>
      <c r="C2930" s="197" t="s">
        <v>4610</v>
      </c>
      <c r="D2930" s="3" t="s">
        <v>34</v>
      </c>
      <c r="E2930" s="211" t="s">
        <v>4608</v>
      </c>
      <c r="F2930" s="664">
        <v>19888</v>
      </c>
      <c r="G2930" s="211" t="s">
        <v>3790</v>
      </c>
      <c r="H2930" s="72">
        <v>44958</v>
      </c>
      <c r="I2930" s="211">
        <v>192</v>
      </c>
    </row>
    <row r="2931" spans="1:9" ht="44.25" hidden="1" customHeight="1" x14ac:dyDescent="0.2">
      <c r="A2931" s="3">
        <v>2936</v>
      </c>
      <c r="B2931" s="3">
        <v>2505</v>
      </c>
      <c r="C2931" s="197" t="s">
        <v>4611</v>
      </c>
      <c r="D2931" s="3" t="s">
        <v>34</v>
      </c>
      <c r="E2931" s="211" t="s">
        <v>4608</v>
      </c>
      <c r="F2931" s="664">
        <v>11045.75</v>
      </c>
      <c r="G2931" s="211" t="s">
        <v>3790</v>
      </c>
      <c r="H2931" s="72">
        <v>44958</v>
      </c>
      <c r="I2931" s="211">
        <v>192</v>
      </c>
    </row>
    <row r="2932" spans="1:9" ht="44.25" hidden="1" customHeight="1" x14ac:dyDescent="0.2">
      <c r="A2932" s="3">
        <v>2937</v>
      </c>
      <c r="B2932" s="3">
        <v>2505</v>
      </c>
      <c r="C2932" s="197" t="s">
        <v>4612</v>
      </c>
      <c r="D2932" s="3" t="s">
        <v>34</v>
      </c>
      <c r="E2932" s="211" t="s">
        <v>4608</v>
      </c>
      <c r="F2932" s="664">
        <v>32487.5</v>
      </c>
      <c r="G2932" s="211" t="s">
        <v>3790</v>
      </c>
      <c r="H2932" s="72">
        <v>44958</v>
      </c>
      <c r="I2932" s="211">
        <v>192</v>
      </c>
    </row>
    <row r="2933" spans="1:9" ht="44.25" hidden="1" customHeight="1" x14ac:dyDescent="0.2">
      <c r="A2933" s="3">
        <v>2938</v>
      </c>
      <c r="B2933" s="3">
        <v>2505</v>
      </c>
      <c r="C2933" s="197" t="s">
        <v>4613</v>
      </c>
      <c r="D2933" s="3" t="s">
        <v>34</v>
      </c>
      <c r="E2933" s="211" t="s">
        <v>4614</v>
      </c>
      <c r="F2933" s="664">
        <v>11209.6</v>
      </c>
      <c r="G2933" s="211" t="s">
        <v>3790</v>
      </c>
      <c r="H2933" s="72">
        <v>44958</v>
      </c>
      <c r="I2933" s="211">
        <v>192</v>
      </c>
    </row>
    <row r="2934" spans="1:9" ht="44.25" hidden="1" customHeight="1" x14ac:dyDescent="0.2">
      <c r="A2934" s="3">
        <v>2939</v>
      </c>
      <c r="B2934" s="3">
        <v>2505</v>
      </c>
      <c r="C2934" s="197" t="s">
        <v>4615</v>
      </c>
      <c r="D2934" s="3" t="s">
        <v>34</v>
      </c>
      <c r="E2934" s="211" t="s">
        <v>4614</v>
      </c>
      <c r="F2934" s="664">
        <v>13108</v>
      </c>
      <c r="G2934" s="211" t="s">
        <v>3790</v>
      </c>
      <c r="H2934" s="72">
        <v>44958</v>
      </c>
      <c r="I2934" s="211">
        <v>192</v>
      </c>
    </row>
    <row r="2935" spans="1:9" ht="44.25" hidden="1" customHeight="1" x14ac:dyDescent="0.2">
      <c r="A2935" s="3">
        <v>2940</v>
      </c>
      <c r="B2935" s="3">
        <v>2505</v>
      </c>
      <c r="C2935" s="197" t="s">
        <v>4616</v>
      </c>
      <c r="D2935" s="3" t="s">
        <v>34</v>
      </c>
      <c r="E2935" s="211" t="s">
        <v>4614</v>
      </c>
      <c r="F2935" s="664">
        <v>25707.5</v>
      </c>
      <c r="G2935" s="211" t="s">
        <v>3790</v>
      </c>
      <c r="H2935" s="72">
        <v>44958</v>
      </c>
      <c r="I2935" s="211">
        <v>192</v>
      </c>
    </row>
    <row r="2936" spans="1:9" ht="44.25" hidden="1" customHeight="1" x14ac:dyDescent="0.2">
      <c r="A2936" s="3">
        <v>2941</v>
      </c>
      <c r="B2936" s="3">
        <v>2505</v>
      </c>
      <c r="C2936" s="197" t="s">
        <v>4617</v>
      </c>
      <c r="D2936" s="3" t="s">
        <v>34</v>
      </c>
      <c r="E2936" s="211" t="s">
        <v>4614</v>
      </c>
      <c r="F2936" s="664">
        <v>4265.75</v>
      </c>
      <c r="G2936" s="211" t="s">
        <v>3790</v>
      </c>
      <c r="H2936" s="72">
        <v>44958</v>
      </c>
      <c r="I2936" s="211">
        <v>192</v>
      </c>
    </row>
    <row r="2937" spans="1:9" ht="44.25" hidden="1" customHeight="1" x14ac:dyDescent="0.2">
      <c r="A2937" s="3">
        <v>2942</v>
      </c>
      <c r="B2937" s="3">
        <v>2505</v>
      </c>
      <c r="C2937" s="197" t="s">
        <v>4618</v>
      </c>
      <c r="D2937" s="3" t="s">
        <v>34</v>
      </c>
      <c r="E2937" s="211" t="s">
        <v>4614</v>
      </c>
      <c r="F2937" s="664">
        <v>7537.1</v>
      </c>
      <c r="G2937" s="211" t="s">
        <v>3790</v>
      </c>
      <c r="H2937" s="72">
        <v>44958</v>
      </c>
      <c r="I2937" s="211">
        <v>192</v>
      </c>
    </row>
    <row r="2938" spans="1:9" ht="44.25" hidden="1" customHeight="1" x14ac:dyDescent="0.2">
      <c r="A2938" s="3">
        <v>2943</v>
      </c>
      <c r="B2938" s="3">
        <v>2505</v>
      </c>
      <c r="C2938" s="197" t="s">
        <v>4619</v>
      </c>
      <c r="D2938" s="3" t="s">
        <v>34</v>
      </c>
      <c r="E2938" s="211" t="s">
        <v>4620</v>
      </c>
      <c r="F2938" s="664">
        <v>4181</v>
      </c>
      <c r="G2938" s="211" t="s">
        <v>3790</v>
      </c>
      <c r="H2938" s="72">
        <v>44958</v>
      </c>
      <c r="I2938" s="211">
        <v>192</v>
      </c>
    </row>
    <row r="2939" spans="1:9" ht="44.25" hidden="1" customHeight="1" x14ac:dyDescent="0.2">
      <c r="A2939" s="3">
        <v>2944</v>
      </c>
      <c r="B2939" s="3">
        <v>2505</v>
      </c>
      <c r="C2939" s="197" t="s">
        <v>4621</v>
      </c>
      <c r="D2939" s="3" t="s">
        <v>34</v>
      </c>
      <c r="E2939" s="211" t="s">
        <v>4622</v>
      </c>
      <c r="F2939" s="664">
        <v>3898.5</v>
      </c>
      <c r="G2939" s="211" t="s">
        <v>3790</v>
      </c>
      <c r="H2939" s="72">
        <v>44958</v>
      </c>
      <c r="I2939" s="211">
        <v>192</v>
      </c>
    </row>
    <row r="2940" spans="1:9" ht="44.25" hidden="1" customHeight="1" x14ac:dyDescent="0.2">
      <c r="A2940" s="3">
        <v>2945</v>
      </c>
      <c r="B2940" s="3">
        <v>2505</v>
      </c>
      <c r="C2940" s="197" t="s">
        <v>4623</v>
      </c>
      <c r="D2940" s="3" t="s">
        <v>34</v>
      </c>
      <c r="E2940" s="211" t="s">
        <v>4624</v>
      </c>
      <c r="F2940" s="664">
        <v>5424</v>
      </c>
      <c r="G2940" s="211" t="s">
        <v>3790</v>
      </c>
      <c r="H2940" s="72">
        <v>44958</v>
      </c>
      <c r="I2940" s="211">
        <v>192</v>
      </c>
    </row>
    <row r="2941" spans="1:9" ht="44.25" hidden="1" customHeight="1" x14ac:dyDescent="0.2">
      <c r="A2941" s="3">
        <v>2946</v>
      </c>
      <c r="B2941" s="3">
        <v>2505</v>
      </c>
      <c r="C2941" s="197" t="s">
        <v>4625</v>
      </c>
      <c r="D2941" s="3" t="s">
        <v>34</v>
      </c>
      <c r="E2941" s="211" t="s">
        <v>4626</v>
      </c>
      <c r="F2941" s="664">
        <v>11300</v>
      </c>
      <c r="G2941" s="211" t="s">
        <v>3790</v>
      </c>
      <c r="H2941" s="72">
        <v>44958</v>
      </c>
      <c r="I2941" s="211">
        <v>192</v>
      </c>
    </row>
    <row r="2942" spans="1:9" ht="44.25" hidden="1" customHeight="1" x14ac:dyDescent="0.2">
      <c r="A2942" s="3">
        <v>2947</v>
      </c>
      <c r="B2942" s="3">
        <v>2505</v>
      </c>
      <c r="C2942" s="197" t="s">
        <v>4627</v>
      </c>
      <c r="D2942" s="3" t="s">
        <v>34</v>
      </c>
      <c r="E2942" s="211" t="s">
        <v>4626</v>
      </c>
      <c r="F2942" s="664">
        <v>16950</v>
      </c>
      <c r="G2942" s="211" t="s">
        <v>3790</v>
      </c>
      <c r="H2942" s="72">
        <v>44958</v>
      </c>
      <c r="I2942" s="211">
        <v>192</v>
      </c>
    </row>
    <row r="2943" spans="1:9" ht="44.25" hidden="1" customHeight="1" x14ac:dyDescent="0.2">
      <c r="A2943" s="3">
        <v>2948</v>
      </c>
      <c r="B2943" s="3">
        <v>2505</v>
      </c>
      <c r="C2943" s="197" t="s">
        <v>4628</v>
      </c>
      <c r="D2943" s="3" t="s">
        <v>34</v>
      </c>
      <c r="E2943" s="211" t="s">
        <v>4626</v>
      </c>
      <c r="F2943" s="664">
        <v>16950</v>
      </c>
      <c r="G2943" s="211" t="s">
        <v>3790</v>
      </c>
      <c r="H2943" s="72">
        <v>44958</v>
      </c>
      <c r="I2943" s="211">
        <v>192</v>
      </c>
    </row>
    <row r="2944" spans="1:9" ht="44.25" hidden="1" customHeight="1" x14ac:dyDescent="0.2">
      <c r="A2944" s="3">
        <v>2949</v>
      </c>
      <c r="B2944" s="3">
        <v>2505</v>
      </c>
      <c r="C2944" s="197" t="s">
        <v>4629</v>
      </c>
      <c r="D2944" s="3" t="s">
        <v>34</v>
      </c>
      <c r="E2944" s="211" t="s">
        <v>4626</v>
      </c>
      <c r="F2944" s="664">
        <v>16950</v>
      </c>
      <c r="G2944" s="211" t="s">
        <v>3790</v>
      </c>
      <c r="H2944" s="72">
        <v>44958</v>
      </c>
      <c r="I2944" s="211">
        <v>192</v>
      </c>
    </row>
    <row r="2945" spans="1:9" ht="44.25" hidden="1" customHeight="1" x14ac:dyDescent="0.2">
      <c r="A2945" s="3">
        <v>2950</v>
      </c>
      <c r="B2945" s="3">
        <v>2505</v>
      </c>
      <c r="C2945" s="197" t="s">
        <v>4630</v>
      </c>
      <c r="D2945" s="3" t="s">
        <v>34</v>
      </c>
      <c r="E2945" s="211" t="s">
        <v>4626</v>
      </c>
      <c r="F2945" s="664">
        <v>28250</v>
      </c>
      <c r="G2945" s="211" t="s">
        <v>3790</v>
      </c>
      <c r="H2945" s="72">
        <v>44958</v>
      </c>
      <c r="I2945" s="211">
        <v>192</v>
      </c>
    </row>
    <row r="2946" spans="1:9" ht="44.25" hidden="1" customHeight="1" x14ac:dyDescent="0.2">
      <c r="A2946" s="3">
        <v>2951</v>
      </c>
      <c r="B2946" s="3">
        <v>2505</v>
      </c>
      <c r="C2946" s="197" t="s">
        <v>4631</v>
      </c>
      <c r="D2946" s="3" t="s">
        <v>34</v>
      </c>
      <c r="E2946" s="211" t="s">
        <v>4632</v>
      </c>
      <c r="F2946" s="664">
        <v>11040.1</v>
      </c>
      <c r="G2946" s="211" t="s">
        <v>3790</v>
      </c>
      <c r="H2946" s="72">
        <v>44958</v>
      </c>
      <c r="I2946" s="211">
        <v>192</v>
      </c>
    </row>
    <row r="2947" spans="1:9" ht="44.25" hidden="1" customHeight="1" x14ac:dyDescent="0.2">
      <c r="A2947" s="3">
        <v>2952</v>
      </c>
      <c r="B2947" s="3">
        <v>2505</v>
      </c>
      <c r="C2947" s="197" t="s">
        <v>4633</v>
      </c>
      <c r="D2947" s="3" t="s">
        <v>34</v>
      </c>
      <c r="E2947" s="211" t="s">
        <v>4634</v>
      </c>
      <c r="F2947" s="664">
        <v>11040.1</v>
      </c>
      <c r="G2947" s="211" t="s">
        <v>3790</v>
      </c>
      <c r="H2947" s="72">
        <v>44958</v>
      </c>
      <c r="I2947" s="211">
        <v>192</v>
      </c>
    </row>
    <row r="2948" spans="1:9" ht="44.25" hidden="1" customHeight="1" x14ac:dyDescent="0.2">
      <c r="A2948" s="3">
        <v>2953</v>
      </c>
      <c r="B2948" s="3">
        <v>2505</v>
      </c>
      <c r="C2948" s="197" t="s">
        <v>4635</v>
      </c>
      <c r="D2948" s="3" t="s">
        <v>34</v>
      </c>
      <c r="E2948" s="211" t="s">
        <v>4636</v>
      </c>
      <c r="F2948" s="664">
        <v>11040.1</v>
      </c>
      <c r="G2948" s="211" t="s">
        <v>3790</v>
      </c>
      <c r="H2948" s="72">
        <v>44958</v>
      </c>
      <c r="I2948" s="211">
        <v>192</v>
      </c>
    </row>
    <row r="2949" spans="1:9" ht="44.25" hidden="1" customHeight="1" x14ac:dyDescent="0.2">
      <c r="A2949" s="3">
        <v>2954</v>
      </c>
      <c r="B2949" s="3">
        <v>2505</v>
      </c>
      <c r="C2949" s="197" t="s">
        <v>4637</v>
      </c>
      <c r="D2949" s="3" t="s">
        <v>34</v>
      </c>
      <c r="E2949" s="211" t="s">
        <v>4602</v>
      </c>
      <c r="F2949" s="664">
        <v>4520</v>
      </c>
      <c r="G2949" s="211" t="s">
        <v>3790</v>
      </c>
      <c r="H2949" s="72">
        <v>44958</v>
      </c>
      <c r="I2949" s="211">
        <v>192</v>
      </c>
    </row>
    <row r="2950" spans="1:9" ht="44.25" hidden="1" customHeight="1" x14ac:dyDescent="0.2">
      <c r="A2950" s="3">
        <v>2955</v>
      </c>
      <c r="B2950" s="3">
        <v>2505</v>
      </c>
      <c r="C2950" s="197" t="s">
        <v>4638</v>
      </c>
      <c r="D2950" s="3" t="s">
        <v>34</v>
      </c>
      <c r="E2950" s="211" t="s">
        <v>4602</v>
      </c>
      <c r="F2950" s="664">
        <v>1695</v>
      </c>
      <c r="G2950" s="211" t="s">
        <v>3790</v>
      </c>
      <c r="H2950" s="72">
        <v>44958</v>
      </c>
      <c r="I2950" s="211">
        <v>192</v>
      </c>
    </row>
    <row r="2951" spans="1:9" ht="44.25" hidden="1" customHeight="1" x14ac:dyDescent="0.2">
      <c r="A2951" s="3">
        <v>2956</v>
      </c>
      <c r="B2951" s="3">
        <v>2505</v>
      </c>
      <c r="C2951" s="197" t="s">
        <v>4639</v>
      </c>
      <c r="D2951" s="3" t="s">
        <v>34</v>
      </c>
      <c r="E2951" s="211" t="s">
        <v>4602</v>
      </c>
      <c r="F2951" s="664">
        <v>12430</v>
      </c>
      <c r="G2951" s="211" t="s">
        <v>3790</v>
      </c>
      <c r="H2951" s="72">
        <v>44958</v>
      </c>
      <c r="I2951" s="211">
        <v>192</v>
      </c>
    </row>
    <row r="2952" spans="1:9" ht="44.25" hidden="1" customHeight="1" x14ac:dyDescent="0.2">
      <c r="A2952" s="3">
        <v>2957</v>
      </c>
      <c r="B2952" s="3">
        <v>2505</v>
      </c>
      <c r="C2952" s="197" t="s">
        <v>4640</v>
      </c>
      <c r="D2952" s="3" t="s">
        <v>34</v>
      </c>
      <c r="E2952" s="211" t="s">
        <v>4602</v>
      </c>
      <c r="F2952" s="664">
        <v>2825</v>
      </c>
      <c r="G2952" s="211" t="s">
        <v>3790</v>
      </c>
      <c r="H2952" s="72">
        <v>44958</v>
      </c>
      <c r="I2952" s="211">
        <v>192</v>
      </c>
    </row>
    <row r="2953" spans="1:9" ht="44.25" hidden="1" customHeight="1" x14ac:dyDescent="0.2">
      <c r="A2953" s="3">
        <v>2958</v>
      </c>
      <c r="B2953" s="3">
        <v>2505</v>
      </c>
      <c r="C2953" s="197" t="s">
        <v>4641</v>
      </c>
      <c r="D2953" s="3" t="s">
        <v>34</v>
      </c>
      <c r="E2953" s="211" t="s">
        <v>4608</v>
      </c>
      <c r="F2953" s="664">
        <v>12995</v>
      </c>
      <c r="G2953" s="211" t="s">
        <v>3790</v>
      </c>
      <c r="H2953" s="72">
        <v>44958</v>
      </c>
      <c r="I2953" s="211">
        <v>192</v>
      </c>
    </row>
    <row r="2954" spans="1:9" ht="44.25" hidden="1" customHeight="1" x14ac:dyDescent="0.2">
      <c r="A2954" s="3">
        <v>2959</v>
      </c>
      <c r="B2954" s="3">
        <v>2505</v>
      </c>
      <c r="C2954" s="197" t="s">
        <v>4642</v>
      </c>
      <c r="D2954" s="3" t="s">
        <v>34</v>
      </c>
      <c r="E2954" s="211" t="s">
        <v>4608</v>
      </c>
      <c r="F2954" s="664">
        <v>20792</v>
      </c>
      <c r="G2954" s="211" t="s">
        <v>3790</v>
      </c>
      <c r="H2954" s="72">
        <v>44958</v>
      </c>
      <c r="I2954" s="211">
        <v>192</v>
      </c>
    </row>
    <row r="2955" spans="1:9" ht="44.25" hidden="1" customHeight="1" x14ac:dyDescent="0.2">
      <c r="A2955" s="3">
        <v>2960</v>
      </c>
      <c r="B2955" s="3">
        <v>2505</v>
      </c>
      <c r="C2955" s="197" t="s">
        <v>4643</v>
      </c>
      <c r="D2955" s="3" t="s">
        <v>34</v>
      </c>
      <c r="E2955" s="211" t="s">
        <v>4608</v>
      </c>
      <c r="F2955" s="664">
        <v>9040</v>
      </c>
      <c r="G2955" s="211" t="s">
        <v>3790</v>
      </c>
      <c r="H2955" s="72">
        <v>44958</v>
      </c>
      <c r="I2955" s="211">
        <v>192</v>
      </c>
    </row>
    <row r="2956" spans="1:9" ht="44.25" hidden="1" customHeight="1" x14ac:dyDescent="0.2">
      <c r="A2956" s="3">
        <v>2961</v>
      </c>
      <c r="B2956" s="3">
        <v>2505</v>
      </c>
      <c r="C2956" s="197" t="s">
        <v>4644</v>
      </c>
      <c r="D2956" s="3" t="s">
        <v>34</v>
      </c>
      <c r="E2956" s="211" t="s">
        <v>4608</v>
      </c>
      <c r="F2956" s="664">
        <v>10170</v>
      </c>
      <c r="G2956" s="211" t="s">
        <v>3790</v>
      </c>
      <c r="H2956" s="72">
        <v>44958</v>
      </c>
      <c r="I2956" s="211">
        <v>192</v>
      </c>
    </row>
    <row r="2957" spans="1:9" ht="44.25" hidden="1" customHeight="1" x14ac:dyDescent="0.2">
      <c r="A2957" s="3">
        <v>2962</v>
      </c>
      <c r="B2957" s="3">
        <v>2505</v>
      </c>
      <c r="C2957" s="197" t="s">
        <v>4645</v>
      </c>
      <c r="D2957" s="3" t="s">
        <v>34</v>
      </c>
      <c r="E2957" s="211" t="s">
        <v>4646</v>
      </c>
      <c r="F2957" s="664">
        <v>3768.55</v>
      </c>
      <c r="G2957" s="211" t="s">
        <v>3790</v>
      </c>
      <c r="H2957" s="72">
        <v>44958</v>
      </c>
      <c r="I2957" s="211">
        <v>192</v>
      </c>
    </row>
    <row r="2958" spans="1:9" ht="44.25" hidden="1" customHeight="1" x14ac:dyDescent="0.2">
      <c r="A2958" s="3">
        <v>2963</v>
      </c>
      <c r="B2958" s="3">
        <v>2505</v>
      </c>
      <c r="C2958" s="197" t="s">
        <v>4647</v>
      </c>
      <c r="D2958" s="3" t="s">
        <v>34</v>
      </c>
      <c r="E2958" s="211" t="s">
        <v>4622</v>
      </c>
      <c r="F2958" s="664">
        <v>3955</v>
      </c>
      <c r="G2958" s="211" t="s">
        <v>3790</v>
      </c>
      <c r="H2958" s="72">
        <v>44958</v>
      </c>
      <c r="I2958" s="211">
        <v>192</v>
      </c>
    </row>
    <row r="2959" spans="1:9" ht="44.25" hidden="1" customHeight="1" x14ac:dyDescent="0.2">
      <c r="A2959" s="3">
        <v>2964</v>
      </c>
      <c r="B2959" s="3">
        <v>2505</v>
      </c>
      <c r="C2959" s="197" t="s">
        <v>4648</v>
      </c>
      <c r="D2959" s="3" t="s">
        <v>34</v>
      </c>
      <c r="E2959" s="211" t="s">
        <v>4614</v>
      </c>
      <c r="F2959" s="664">
        <v>4520</v>
      </c>
      <c r="G2959" s="211" t="s">
        <v>3790</v>
      </c>
      <c r="H2959" s="72">
        <v>44958</v>
      </c>
      <c r="I2959" s="211">
        <v>192</v>
      </c>
    </row>
    <row r="2960" spans="1:9" ht="44.25" hidden="1" customHeight="1" x14ac:dyDescent="0.2">
      <c r="A2960" s="3">
        <v>2965</v>
      </c>
      <c r="B2960" s="3">
        <v>2505</v>
      </c>
      <c r="C2960" s="197" t="s">
        <v>4649</v>
      </c>
      <c r="D2960" s="3" t="s">
        <v>34</v>
      </c>
      <c r="E2960" s="211" t="s">
        <v>4614</v>
      </c>
      <c r="F2960" s="664">
        <v>4520</v>
      </c>
      <c r="G2960" s="211" t="s">
        <v>3790</v>
      </c>
      <c r="H2960" s="72">
        <v>44958</v>
      </c>
      <c r="I2960" s="211">
        <v>192</v>
      </c>
    </row>
    <row r="2961" spans="1:9" ht="44.25" hidden="1" customHeight="1" x14ac:dyDescent="0.2">
      <c r="A2961" s="3">
        <v>2966</v>
      </c>
      <c r="B2961" s="3">
        <v>2505</v>
      </c>
      <c r="C2961" s="197" t="s">
        <v>4650</v>
      </c>
      <c r="D2961" s="3" t="s">
        <v>34</v>
      </c>
      <c r="E2961" s="211" t="s">
        <v>4614</v>
      </c>
      <c r="F2961" s="664">
        <v>8475</v>
      </c>
      <c r="G2961" s="211" t="s">
        <v>3790</v>
      </c>
      <c r="H2961" s="72">
        <v>44958</v>
      </c>
      <c r="I2961" s="211">
        <v>192</v>
      </c>
    </row>
    <row r="2962" spans="1:9" ht="44.25" hidden="1" customHeight="1" x14ac:dyDescent="0.2">
      <c r="A2962" s="3">
        <v>2967</v>
      </c>
      <c r="B2962" s="3">
        <v>2505</v>
      </c>
      <c r="C2962" s="197" t="s">
        <v>4651</v>
      </c>
      <c r="D2962" s="3" t="s">
        <v>34</v>
      </c>
      <c r="E2962" s="211" t="s">
        <v>4614</v>
      </c>
      <c r="F2962" s="664">
        <v>16272</v>
      </c>
      <c r="G2962" s="211" t="s">
        <v>3790</v>
      </c>
      <c r="H2962" s="72">
        <v>44958</v>
      </c>
      <c r="I2962" s="211">
        <v>192</v>
      </c>
    </row>
    <row r="2963" spans="1:9" ht="44.25" hidden="1" customHeight="1" x14ac:dyDescent="0.2">
      <c r="A2963" s="3">
        <v>2968</v>
      </c>
      <c r="B2963" s="3">
        <v>2505</v>
      </c>
      <c r="C2963" s="197" t="s">
        <v>4652</v>
      </c>
      <c r="D2963" s="3" t="s">
        <v>34</v>
      </c>
      <c r="E2963" s="211" t="s">
        <v>4626</v>
      </c>
      <c r="F2963" s="664">
        <v>11300</v>
      </c>
      <c r="G2963" s="211" t="s">
        <v>3790</v>
      </c>
      <c r="H2963" s="72">
        <v>44958</v>
      </c>
      <c r="I2963" s="211">
        <v>192</v>
      </c>
    </row>
    <row r="2964" spans="1:9" ht="44.25" hidden="1" customHeight="1" x14ac:dyDescent="0.2">
      <c r="A2964" s="3">
        <v>2969</v>
      </c>
      <c r="B2964" s="3">
        <v>2505</v>
      </c>
      <c r="C2964" s="197" t="s">
        <v>4653</v>
      </c>
      <c r="D2964" s="3" t="s">
        <v>34</v>
      </c>
      <c r="E2964" s="211" t="s">
        <v>4626</v>
      </c>
      <c r="F2964" s="664">
        <v>11300</v>
      </c>
      <c r="G2964" s="211" t="s">
        <v>3790</v>
      </c>
      <c r="H2964" s="72">
        <v>44958</v>
      </c>
      <c r="I2964" s="211">
        <v>192</v>
      </c>
    </row>
    <row r="2965" spans="1:9" ht="44.25" hidden="1" customHeight="1" x14ac:dyDescent="0.2">
      <c r="A2965" s="3">
        <v>2970</v>
      </c>
      <c r="B2965" s="3">
        <v>2505</v>
      </c>
      <c r="C2965" s="197" t="s">
        <v>4654</v>
      </c>
      <c r="D2965" s="3" t="s">
        <v>34</v>
      </c>
      <c r="E2965" s="211" t="s">
        <v>4626</v>
      </c>
      <c r="F2965" s="664">
        <v>16950</v>
      </c>
      <c r="G2965" s="211" t="s">
        <v>3790</v>
      </c>
      <c r="H2965" s="72">
        <v>44958</v>
      </c>
      <c r="I2965" s="211">
        <v>192</v>
      </c>
    </row>
    <row r="2966" spans="1:9" ht="44.25" hidden="1" customHeight="1" x14ac:dyDescent="0.2">
      <c r="A2966" s="3">
        <v>2971</v>
      </c>
      <c r="B2966" s="3">
        <v>2505</v>
      </c>
      <c r="C2966" s="197" t="s">
        <v>4655</v>
      </c>
      <c r="D2966" s="3" t="s">
        <v>34</v>
      </c>
      <c r="E2966" s="211" t="s">
        <v>4626</v>
      </c>
      <c r="F2966" s="664">
        <v>16950</v>
      </c>
      <c r="G2966" s="211" t="s">
        <v>3790</v>
      </c>
      <c r="H2966" s="72">
        <v>44958</v>
      </c>
      <c r="I2966" s="211">
        <v>192</v>
      </c>
    </row>
    <row r="2967" spans="1:9" ht="44.25" hidden="1" customHeight="1" x14ac:dyDescent="0.2">
      <c r="A2967" s="3">
        <v>2972</v>
      </c>
      <c r="B2967" s="3">
        <v>2505</v>
      </c>
      <c r="C2967" s="197" t="s">
        <v>4656</v>
      </c>
      <c r="D2967" s="3" t="s">
        <v>34</v>
      </c>
      <c r="E2967" s="211" t="s">
        <v>4602</v>
      </c>
      <c r="F2967" s="664">
        <v>6215</v>
      </c>
      <c r="G2967" s="211" t="s">
        <v>3790</v>
      </c>
      <c r="H2967" s="72">
        <v>44958</v>
      </c>
      <c r="I2967" s="211">
        <v>192</v>
      </c>
    </row>
    <row r="2968" spans="1:9" ht="44.25" hidden="1" customHeight="1" x14ac:dyDescent="0.2">
      <c r="A2968" s="3">
        <v>2973</v>
      </c>
      <c r="B2968" s="3">
        <v>2505</v>
      </c>
      <c r="C2968" s="197" t="s">
        <v>4657</v>
      </c>
      <c r="D2968" s="3" t="s">
        <v>34</v>
      </c>
      <c r="E2968" s="211" t="s">
        <v>4602</v>
      </c>
      <c r="F2968" s="664">
        <v>6215</v>
      </c>
      <c r="G2968" s="211" t="s">
        <v>3790</v>
      </c>
      <c r="H2968" s="72">
        <v>44958</v>
      </c>
      <c r="I2968" s="211">
        <v>192</v>
      </c>
    </row>
    <row r="2969" spans="1:9" ht="44.25" hidden="1" customHeight="1" x14ac:dyDescent="0.2">
      <c r="A2969" s="3">
        <v>2974</v>
      </c>
      <c r="B2969" s="3">
        <v>2505</v>
      </c>
      <c r="C2969" s="197" t="s">
        <v>4658</v>
      </c>
      <c r="D2969" s="3" t="s">
        <v>34</v>
      </c>
      <c r="E2969" s="211" t="s">
        <v>4602</v>
      </c>
      <c r="F2969" s="664">
        <v>6215</v>
      </c>
      <c r="G2969" s="211" t="s">
        <v>3790</v>
      </c>
      <c r="H2969" s="72">
        <v>44958</v>
      </c>
      <c r="I2969" s="211">
        <v>192</v>
      </c>
    </row>
    <row r="2970" spans="1:9" ht="44.25" hidden="1" customHeight="1" x14ac:dyDescent="0.2">
      <c r="A2970" s="3">
        <v>2975</v>
      </c>
      <c r="B2970" s="3">
        <v>2505</v>
      </c>
      <c r="C2970" s="197" t="s">
        <v>4659</v>
      </c>
      <c r="D2970" s="3" t="s">
        <v>34</v>
      </c>
      <c r="E2970" s="211" t="s">
        <v>4608</v>
      </c>
      <c r="F2970" s="664">
        <v>16950</v>
      </c>
      <c r="G2970" s="211" t="s">
        <v>3790</v>
      </c>
      <c r="H2970" s="72">
        <v>44958</v>
      </c>
      <c r="I2970" s="211">
        <v>192</v>
      </c>
    </row>
    <row r="2971" spans="1:9" ht="44.25" hidden="1" customHeight="1" x14ac:dyDescent="0.2">
      <c r="A2971" s="3">
        <v>2976</v>
      </c>
      <c r="B2971" s="3">
        <v>2505</v>
      </c>
      <c r="C2971" s="197" t="s">
        <v>4660</v>
      </c>
      <c r="D2971" s="3" t="s">
        <v>34</v>
      </c>
      <c r="E2971" s="211" t="s">
        <v>4608</v>
      </c>
      <c r="F2971" s="664">
        <v>16950</v>
      </c>
      <c r="G2971" s="211" t="s">
        <v>3790</v>
      </c>
      <c r="H2971" s="72">
        <v>44958</v>
      </c>
      <c r="I2971" s="211">
        <v>192</v>
      </c>
    </row>
    <row r="2972" spans="1:9" ht="44.25" hidden="1" customHeight="1" x14ac:dyDescent="0.2">
      <c r="A2972" s="3">
        <v>2977</v>
      </c>
      <c r="B2972" s="3">
        <v>2505</v>
      </c>
      <c r="C2972" s="197" t="s">
        <v>4661</v>
      </c>
      <c r="D2972" s="3" t="s">
        <v>34</v>
      </c>
      <c r="E2972" s="211" t="s">
        <v>4608</v>
      </c>
      <c r="F2972" s="664">
        <v>16950</v>
      </c>
      <c r="G2972" s="211" t="s">
        <v>3790</v>
      </c>
      <c r="H2972" s="72">
        <v>44958</v>
      </c>
      <c r="I2972" s="211">
        <v>192</v>
      </c>
    </row>
    <row r="2973" spans="1:9" ht="44.25" hidden="1" customHeight="1" x14ac:dyDescent="0.2">
      <c r="A2973" s="3">
        <v>2978</v>
      </c>
      <c r="B2973" s="3">
        <v>2505</v>
      </c>
      <c r="C2973" s="197" t="s">
        <v>4662</v>
      </c>
      <c r="D2973" s="3" t="s">
        <v>34</v>
      </c>
      <c r="E2973" s="211" t="s">
        <v>4663</v>
      </c>
      <c r="F2973" s="664">
        <v>11040.1</v>
      </c>
      <c r="G2973" s="211" t="s">
        <v>3790</v>
      </c>
      <c r="H2973" s="72">
        <v>44958</v>
      </c>
      <c r="I2973" s="211">
        <v>192</v>
      </c>
    </row>
    <row r="2974" spans="1:9" ht="44.25" hidden="1" customHeight="1" x14ac:dyDescent="0.2">
      <c r="A2974" s="3">
        <v>2979</v>
      </c>
      <c r="B2974" s="3">
        <v>2505</v>
      </c>
      <c r="C2974" s="197" t="s">
        <v>4664</v>
      </c>
      <c r="D2974" s="3" t="s">
        <v>34</v>
      </c>
      <c r="E2974" s="211" t="s">
        <v>4665</v>
      </c>
      <c r="F2974" s="664">
        <v>11040.1</v>
      </c>
      <c r="G2974" s="211" t="s">
        <v>3790</v>
      </c>
      <c r="H2974" s="72">
        <v>44958</v>
      </c>
      <c r="I2974" s="211">
        <v>192</v>
      </c>
    </row>
    <row r="2975" spans="1:9" ht="44.25" hidden="1" customHeight="1" x14ac:dyDescent="0.2">
      <c r="A2975" s="3">
        <v>2980</v>
      </c>
      <c r="B2975" s="3">
        <v>2505</v>
      </c>
      <c r="C2975" s="197" t="s">
        <v>4666</v>
      </c>
      <c r="D2975" s="3" t="s">
        <v>34</v>
      </c>
      <c r="E2975" s="211" t="s">
        <v>4602</v>
      </c>
      <c r="F2975" s="664">
        <v>2034</v>
      </c>
      <c r="G2975" s="211" t="s">
        <v>3790</v>
      </c>
      <c r="H2975" s="72">
        <v>44958</v>
      </c>
      <c r="I2975" s="211">
        <v>192</v>
      </c>
    </row>
    <row r="2976" spans="1:9" ht="44.25" hidden="1" customHeight="1" x14ac:dyDescent="0.2">
      <c r="A2976" s="3">
        <v>2981</v>
      </c>
      <c r="B2976" s="3">
        <v>2505</v>
      </c>
      <c r="C2976" s="197" t="s">
        <v>4667</v>
      </c>
      <c r="D2976" s="3" t="s">
        <v>34</v>
      </c>
      <c r="E2976" s="211" t="s">
        <v>4668</v>
      </c>
      <c r="F2976" s="664">
        <v>10735</v>
      </c>
      <c r="G2976" s="211" t="s">
        <v>3790</v>
      </c>
      <c r="H2976" s="72">
        <v>44958</v>
      </c>
      <c r="I2976" s="211">
        <v>192</v>
      </c>
    </row>
    <row r="2977" spans="1:9" ht="44.25" hidden="1" customHeight="1" x14ac:dyDescent="0.2">
      <c r="A2977" s="3">
        <v>2982</v>
      </c>
      <c r="B2977" s="3">
        <v>2505</v>
      </c>
      <c r="C2977" s="197" t="s">
        <v>4669</v>
      </c>
      <c r="D2977" s="3" t="s">
        <v>34</v>
      </c>
      <c r="E2977" s="211" t="s">
        <v>4670</v>
      </c>
      <c r="F2977" s="664">
        <v>12430</v>
      </c>
      <c r="G2977" s="211" t="s">
        <v>3790</v>
      </c>
      <c r="H2977" s="72">
        <v>44958</v>
      </c>
      <c r="I2977" s="211">
        <v>192</v>
      </c>
    </row>
    <row r="2978" spans="1:9" ht="44.25" hidden="1" customHeight="1" x14ac:dyDescent="0.2">
      <c r="A2978" s="3">
        <v>2983</v>
      </c>
      <c r="B2978" s="3">
        <v>2505</v>
      </c>
      <c r="C2978" s="197" t="s">
        <v>4671</v>
      </c>
      <c r="D2978" s="3" t="s">
        <v>34</v>
      </c>
      <c r="E2978" s="211" t="s">
        <v>4614</v>
      </c>
      <c r="F2978" s="664">
        <v>6520.1</v>
      </c>
      <c r="G2978" s="211" t="s">
        <v>3790</v>
      </c>
      <c r="H2978" s="72">
        <v>44958</v>
      </c>
      <c r="I2978" s="211">
        <v>192</v>
      </c>
    </row>
    <row r="2979" spans="1:9" ht="44.25" hidden="1" customHeight="1" x14ac:dyDescent="0.2">
      <c r="A2979" s="3">
        <v>2984</v>
      </c>
      <c r="B2979" s="3">
        <v>2505</v>
      </c>
      <c r="C2979" s="197" t="s">
        <v>4672</v>
      </c>
      <c r="D2979" s="3" t="s">
        <v>34</v>
      </c>
      <c r="E2979" s="211" t="s">
        <v>4673</v>
      </c>
      <c r="F2979" s="664">
        <v>6102</v>
      </c>
      <c r="G2979" s="211" t="s">
        <v>3790</v>
      </c>
      <c r="H2979" s="72">
        <v>44958</v>
      </c>
      <c r="I2979" s="211">
        <v>192</v>
      </c>
    </row>
    <row r="2980" spans="1:9" ht="44.25" hidden="1" customHeight="1" x14ac:dyDescent="0.2">
      <c r="A2980" s="3">
        <v>2985</v>
      </c>
      <c r="B2980" s="3">
        <v>2505</v>
      </c>
      <c r="C2980" s="197" t="s">
        <v>4674</v>
      </c>
      <c r="D2980" s="3" t="s">
        <v>34</v>
      </c>
      <c r="E2980" s="211" t="s">
        <v>4675</v>
      </c>
      <c r="F2980" s="664">
        <v>28250</v>
      </c>
      <c r="G2980" s="211" t="s">
        <v>3790</v>
      </c>
      <c r="H2980" s="72">
        <v>44958</v>
      </c>
      <c r="I2980" s="211">
        <v>192</v>
      </c>
    </row>
    <row r="2981" spans="1:9" ht="44.25" hidden="1" customHeight="1" x14ac:dyDescent="0.2">
      <c r="A2981" s="3">
        <v>2986</v>
      </c>
      <c r="B2981" s="3">
        <v>2505</v>
      </c>
      <c r="C2981" s="197" t="s">
        <v>4676</v>
      </c>
      <c r="D2981" s="3" t="s">
        <v>34</v>
      </c>
      <c r="E2981" s="211" t="s">
        <v>4677</v>
      </c>
      <c r="F2981" s="664">
        <v>4520</v>
      </c>
      <c r="G2981" s="211" t="s">
        <v>3790</v>
      </c>
      <c r="H2981" s="72">
        <v>44958</v>
      </c>
      <c r="I2981" s="211">
        <v>192</v>
      </c>
    </row>
    <row r="2982" spans="1:9" ht="44.25" hidden="1" customHeight="1" x14ac:dyDescent="0.2">
      <c r="A2982" s="3">
        <v>2987</v>
      </c>
      <c r="B2982" s="3">
        <v>2505</v>
      </c>
      <c r="C2982" s="197" t="s">
        <v>4678</v>
      </c>
      <c r="D2982" s="3" t="s">
        <v>34</v>
      </c>
      <c r="E2982" s="211" t="s">
        <v>4679</v>
      </c>
      <c r="F2982" s="664">
        <v>32770</v>
      </c>
      <c r="G2982" s="211" t="s">
        <v>3790</v>
      </c>
      <c r="H2982" s="72">
        <v>44958</v>
      </c>
      <c r="I2982" s="211">
        <v>192</v>
      </c>
    </row>
    <row r="2983" spans="1:9" ht="44.25" hidden="1" customHeight="1" x14ac:dyDescent="0.2">
      <c r="A2983" s="3">
        <v>2988</v>
      </c>
      <c r="B2983" s="3">
        <v>2505</v>
      </c>
      <c r="C2983" s="197" t="s">
        <v>4680</v>
      </c>
      <c r="D2983" s="3" t="s">
        <v>34</v>
      </c>
      <c r="E2983" s="211" t="s">
        <v>4602</v>
      </c>
      <c r="F2983" s="664">
        <v>4520</v>
      </c>
      <c r="G2983" s="211" t="s">
        <v>3790</v>
      </c>
      <c r="H2983" s="72">
        <v>44958</v>
      </c>
      <c r="I2983" s="211">
        <v>192</v>
      </c>
    </row>
    <row r="2984" spans="1:9" ht="44.25" hidden="1" customHeight="1" x14ac:dyDescent="0.2">
      <c r="A2984" s="3">
        <v>2989</v>
      </c>
      <c r="B2984" s="3">
        <v>2505</v>
      </c>
      <c r="C2984" s="197" t="s">
        <v>4681</v>
      </c>
      <c r="D2984" s="3" t="s">
        <v>34</v>
      </c>
      <c r="E2984" s="211" t="s">
        <v>4682</v>
      </c>
      <c r="F2984" s="664">
        <v>39550</v>
      </c>
      <c r="G2984" s="211" t="s">
        <v>3790</v>
      </c>
      <c r="H2984" s="72">
        <v>44958</v>
      </c>
      <c r="I2984" s="211">
        <v>192</v>
      </c>
    </row>
    <row r="2985" spans="1:9" ht="44.25" hidden="1" customHeight="1" x14ac:dyDescent="0.2">
      <c r="A2985" s="3">
        <v>2990</v>
      </c>
      <c r="B2985" s="3">
        <v>2505</v>
      </c>
      <c r="C2985" s="197" t="s">
        <v>4683</v>
      </c>
      <c r="D2985" s="3" t="s">
        <v>34</v>
      </c>
      <c r="E2985" s="211" t="s">
        <v>4684</v>
      </c>
      <c r="F2985" s="664">
        <v>28250</v>
      </c>
      <c r="G2985" s="211" t="s">
        <v>3790</v>
      </c>
      <c r="H2985" s="72">
        <v>44958</v>
      </c>
      <c r="I2985" s="211">
        <v>192</v>
      </c>
    </row>
    <row r="2986" spans="1:9" ht="44.25" hidden="1" customHeight="1" x14ac:dyDescent="0.2">
      <c r="A2986" s="3">
        <v>2991</v>
      </c>
      <c r="B2986" s="3">
        <v>2505</v>
      </c>
      <c r="C2986" s="197" t="s">
        <v>4685</v>
      </c>
      <c r="D2986" s="3" t="s">
        <v>34</v>
      </c>
      <c r="E2986" s="211" t="s">
        <v>4686</v>
      </c>
      <c r="F2986" s="664">
        <v>2034</v>
      </c>
      <c r="G2986" s="211" t="s">
        <v>3790</v>
      </c>
      <c r="H2986" s="72">
        <v>44958</v>
      </c>
      <c r="I2986" s="211">
        <v>192</v>
      </c>
    </row>
    <row r="2987" spans="1:9" ht="44.25" hidden="1" customHeight="1" x14ac:dyDescent="0.2">
      <c r="A2987" s="3">
        <v>2992</v>
      </c>
      <c r="B2987" s="3">
        <v>2505</v>
      </c>
      <c r="C2987" s="197" t="s">
        <v>4687</v>
      </c>
      <c r="D2987" s="3" t="s">
        <v>34</v>
      </c>
      <c r="E2987" s="211" t="s">
        <v>4675</v>
      </c>
      <c r="F2987" s="664">
        <v>14690</v>
      </c>
      <c r="G2987" s="211" t="s">
        <v>3790</v>
      </c>
      <c r="H2987" s="72">
        <v>44958</v>
      </c>
      <c r="I2987" s="211">
        <v>192</v>
      </c>
    </row>
    <row r="2988" spans="1:9" ht="44.25" hidden="1" customHeight="1" x14ac:dyDescent="0.2">
      <c r="A2988" s="3">
        <v>2993</v>
      </c>
      <c r="B2988" s="3">
        <v>2505</v>
      </c>
      <c r="C2988" s="197" t="s">
        <v>4688</v>
      </c>
      <c r="D2988" s="3" t="s">
        <v>34</v>
      </c>
      <c r="E2988" s="211" t="s">
        <v>4689</v>
      </c>
      <c r="F2988" s="664">
        <v>4520</v>
      </c>
      <c r="G2988" s="211" t="s">
        <v>3790</v>
      </c>
      <c r="H2988" s="72">
        <v>44958</v>
      </c>
      <c r="I2988" s="211">
        <v>192</v>
      </c>
    </row>
    <row r="2989" spans="1:9" ht="44.25" hidden="1" customHeight="1" x14ac:dyDescent="0.2">
      <c r="A2989" s="3">
        <v>2994</v>
      </c>
      <c r="B2989" s="3">
        <v>2505</v>
      </c>
      <c r="C2989" s="197" t="s">
        <v>4690</v>
      </c>
      <c r="D2989" s="3" t="s">
        <v>34</v>
      </c>
      <c r="E2989" s="211" t="s">
        <v>4689</v>
      </c>
      <c r="F2989" s="664">
        <v>3955</v>
      </c>
      <c r="G2989" s="211" t="s">
        <v>3790</v>
      </c>
      <c r="H2989" s="72">
        <v>44958</v>
      </c>
      <c r="I2989" s="211">
        <v>192</v>
      </c>
    </row>
    <row r="2990" spans="1:9" ht="44.25" hidden="1" customHeight="1" x14ac:dyDescent="0.2">
      <c r="A2990" s="3">
        <v>2995</v>
      </c>
      <c r="B2990" s="3">
        <v>2505</v>
      </c>
      <c r="C2990" s="197" t="s">
        <v>4691</v>
      </c>
      <c r="D2990" s="3" t="s">
        <v>34</v>
      </c>
      <c r="E2990" s="211" t="s">
        <v>4689</v>
      </c>
      <c r="F2990" s="664">
        <v>3955</v>
      </c>
      <c r="G2990" s="211" t="s">
        <v>3790</v>
      </c>
      <c r="H2990" s="72">
        <v>44958</v>
      </c>
      <c r="I2990" s="211">
        <v>192</v>
      </c>
    </row>
    <row r="2991" spans="1:9" ht="44.25" hidden="1" customHeight="1" x14ac:dyDescent="0.2">
      <c r="A2991" s="3">
        <v>2996</v>
      </c>
      <c r="B2991" s="3">
        <v>2505</v>
      </c>
      <c r="C2991" s="197" t="s">
        <v>4692</v>
      </c>
      <c r="D2991" s="3" t="s">
        <v>34</v>
      </c>
      <c r="E2991" s="211" t="s">
        <v>4693</v>
      </c>
      <c r="F2991" s="664">
        <v>1695</v>
      </c>
      <c r="G2991" s="211" t="s">
        <v>3790</v>
      </c>
      <c r="H2991" s="72">
        <v>44958</v>
      </c>
      <c r="I2991" s="211">
        <v>192</v>
      </c>
    </row>
    <row r="2992" spans="1:9" ht="44.25" hidden="1" customHeight="1" x14ac:dyDescent="0.2">
      <c r="A2992" s="3">
        <v>2997</v>
      </c>
      <c r="B2992" s="3">
        <v>2505</v>
      </c>
      <c r="C2992" s="197" t="s">
        <v>4694</v>
      </c>
      <c r="D2992" s="3" t="s">
        <v>34</v>
      </c>
      <c r="E2992" s="211" t="s">
        <v>4695</v>
      </c>
      <c r="F2992" s="664">
        <v>3955</v>
      </c>
      <c r="G2992" s="211" t="s">
        <v>3790</v>
      </c>
      <c r="H2992" s="72">
        <v>44958</v>
      </c>
      <c r="I2992" s="211">
        <v>192</v>
      </c>
    </row>
    <row r="2993" spans="1:9" ht="44.25" hidden="1" customHeight="1" x14ac:dyDescent="0.2">
      <c r="A2993" s="3">
        <v>2998</v>
      </c>
      <c r="B2993" s="3">
        <v>2505</v>
      </c>
      <c r="C2993" s="197" t="s">
        <v>4696</v>
      </c>
      <c r="D2993" s="3" t="s">
        <v>34</v>
      </c>
      <c r="E2993" s="211" t="s">
        <v>4697</v>
      </c>
      <c r="F2993" s="664">
        <v>3955</v>
      </c>
      <c r="G2993" s="211" t="s">
        <v>3790</v>
      </c>
      <c r="H2993" s="72">
        <v>44958</v>
      </c>
      <c r="I2993" s="211">
        <v>192</v>
      </c>
    </row>
    <row r="2994" spans="1:9" ht="44.25" hidden="1" customHeight="1" x14ac:dyDescent="0.2">
      <c r="A2994" s="3">
        <v>2999</v>
      </c>
      <c r="B2994" s="3">
        <v>2505</v>
      </c>
      <c r="C2994" s="197" t="s">
        <v>4698</v>
      </c>
      <c r="D2994" s="3" t="s">
        <v>34</v>
      </c>
      <c r="E2994" s="211" t="s">
        <v>4697</v>
      </c>
      <c r="F2994" s="664">
        <v>3955</v>
      </c>
      <c r="G2994" s="211" t="s">
        <v>3790</v>
      </c>
      <c r="H2994" s="72">
        <v>44958</v>
      </c>
      <c r="I2994" s="211">
        <v>192</v>
      </c>
    </row>
    <row r="2995" spans="1:9" ht="44.25" hidden="1" customHeight="1" x14ac:dyDescent="0.2">
      <c r="A2995" s="3">
        <v>3000</v>
      </c>
      <c r="B2995" s="3">
        <v>2505</v>
      </c>
      <c r="C2995" s="197" t="s">
        <v>4699</v>
      </c>
      <c r="D2995" s="3" t="s">
        <v>34</v>
      </c>
      <c r="E2995" s="211" t="s">
        <v>4700</v>
      </c>
      <c r="F2995" s="664">
        <v>3955</v>
      </c>
      <c r="G2995" s="211" t="s">
        <v>3790</v>
      </c>
      <c r="H2995" s="72">
        <v>44958</v>
      </c>
      <c r="I2995" s="211">
        <v>192</v>
      </c>
    </row>
    <row r="2996" spans="1:9" ht="44.25" hidden="1" customHeight="1" x14ac:dyDescent="0.2">
      <c r="A2996" s="3">
        <v>3001</v>
      </c>
      <c r="B2996" s="3">
        <v>2505</v>
      </c>
      <c r="C2996" s="197" t="s">
        <v>4701</v>
      </c>
      <c r="D2996" s="3" t="s">
        <v>34</v>
      </c>
      <c r="E2996" s="211" t="s">
        <v>4702</v>
      </c>
      <c r="F2996" s="664">
        <v>3955</v>
      </c>
      <c r="G2996" s="211" t="s">
        <v>3790</v>
      </c>
      <c r="H2996" s="72">
        <v>44958</v>
      </c>
      <c r="I2996" s="211">
        <v>192</v>
      </c>
    </row>
    <row r="2997" spans="1:9" ht="44.25" hidden="1" customHeight="1" x14ac:dyDescent="0.2">
      <c r="A2997" s="3">
        <v>3002</v>
      </c>
      <c r="B2997" s="188">
        <v>2801</v>
      </c>
      <c r="C2997" s="224" t="s">
        <v>37</v>
      </c>
      <c r="D2997" s="188" t="s">
        <v>39</v>
      </c>
      <c r="E2997" s="677">
        <v>50201706</v>
      </c>
      <c r="F2997" s="706">
        <v>196000</v>
      </c>
      <c r="G2997" s="188" t="s">
        <v>40</v>
      </c>
      <c r="H2997" s="732" t="s">
        <v>4713</v>
      </c>
      <c r="I2997" s="211">
        <v>374</v>
      </c>
    </row>
    <row r="2998" spans="1:9" ht="44.25" hidden="1" customHeight="1" x14ac:dyDescent="0.2">
      <c r="A2998" s="3">
        <v>3003</v>
      </c>
      <c r="B2998" s="188">
        <v>2801</v>
      </c>
      <c r="C2998" s="224" t="s">
        <v>2403</v>
      </c>
      <c r="D2998" s="188" t="s">
        <v>39</v>
      </c>
      <c r="E2998" s="677">
        <v>50161509</v>
      </c>
      <c r="F2998" s="706">
        <v>7500</v>
      </c>
      <c r="G2998" s="188" t="s">
        <v>40</v>
      </c>
      <c r="H2998" s="188" t="s">
        <v>4714</v>
      </c>
      <c r="I2998" s="211">
        <v>374</v>
      </c>
    </row>
    <row r="2999" spans="1:9" ht="44.25" hidden="1" customHeight="1" x14ac:dyDescent="0.2">
      <c r="A2999" s="3">
        <v>3004</v>
      </c>
      <c r="B2999" s="188">
        <v>2801</v>
      </c>
      <c r="C2999" s="224" t="s">
        <v>4715</v>
      </c>
      <c r="D2999" s="188" t="s">
        <v>39</v>
      </c>
      <c r="E2999" s="677">
        <v>4411</v>
      </c>
      <c r="F2999" s="706">
        <v>15500</v>
      </c>
      <c r="G2999" s="188" t="s">
        <v>4716</v>
      </c>
      <c r="H2999" s="188" t="s">
        <v>4714</v>
      </c>
      <c r="I2999" s="211">
        <v>351</v>
      </c>
    </row>
    <row r="3000" spans="1:9" ht="44.25" hidden="1" customHeight="1" x14ac:dyDescent="0.2">
      <c r="A3000" s="3">
        <v>3005</v>
      </c>
      <c r="B3000" s="188">
        <v>2820</v>
      </c>
      <c r="C3000" s="224" t="s">
        <v>4717</v>
      </c>
      <c r="D3000" s="188" t="s">
        <v>4718</v>
      </c>
      <c r="E3000" s="274">
        <v>43223338</v>
      </c>
      <c r="F3000" s="706">
        <v>5070000</v>
      </c>
      <c r="G3000" s="188" t="s">
        <v>364</v>
      </c>
      <c r="H3000" s="271">
        <v>45017</v>
      </c>
      <c r="I3000" s="211">
        <v>304</v>
      </c>
    </row>
    <row r="3001" spans="1:9" ht="44.25" hidden="1" customHeight="1" x14ac:dyDescent="0.2">
      <c r="A3001" s="3">
        <v>3006</v>
      </c>
      <c r="B3001" s="188">
        <v>2820</v>
      </c>
      <c r="C3001" s="224" t="s">
        <v>4719</v>
      </c>
      <c r="D3001" s="188" t="s">
        <v>4720</v>
      </c>
      <c r="E3001" s="274">
        <v>43223338</v>
      </c>
      <c r="F3001" s="706">
        <v>2535000</v>
      </c>
      <c r="G3001" s="188" t="s">
        <v>364</v>
      </c>
      <c r="H3001" s="271">
        <v>45017</v>
      </c>
      <c r="I3001" s="211">
        <v>304</v>
      </c>
    </row>
    <row r="3002" spans="1:9" ht="44.25" hidden="1" customHeight="1" x14ac:dyDescent="0.2">
      <c r="A3002" s="3">
        <v>3007</v>
      </c>
      <c r="B3002" s="188">
        <v>2820</v>
      </c>
      <c r="C3002" s="224" t="s">
        <v>4721</v>
      </c>
      <c r="D3002" s="188" t="s">
        <v>4510</v>
      </c>
      <c r="E3002" s="274">
        <v>43223338</v>
      </c>
      <c r="F3002" s="706">
        <v>975000</v>
      </c>
      <c r="G3002" s="188" t="s">
        <v>364</v>
      </c>
      <c r="H3002" s="271">
        <v>45017</v>
      </c>
      <c r="I3002" s="211">
        <v>304</v>
      </c>
    </row>
    <row r="3003" spans="1:9" ht="44.25" hidden="1" customHeight="1" x14ac:dyDescent="0.2">
      <c r="A3003" s="3">
        <v>3008</v>
      </c>
      <c r="B3003" s="188">
        <v>2820</v>
      </c>
      <c r="C3003" s="224" t="s">
        <v>4722</v>
      </c>
      <c r="D3003" s="188" t="s">
        <v>4720</v>
      </c>
      <c r="E3003" s="274">
        <v>43223339</v>
      </c>
      <c r="F3003" s="706">
        <v>7000000</v>
      </c>
      <c r="G3003" s="188" t="s">
        <v>35</v>
      </c>
      <c r="H3003" s="271">
        <v>45017</v>
      </c>
      <c r="I3003" s="211">
        <v>314</v>
      </c>
    </row>
    <row r="3004" spans="1:9" ht="44.25" hidden="1" customHeight="1" x14ac:dyDescent="0.2">
      <c r="A3004" s="3">
        <v>3009</v>
      </c>
      <c r="B3004" s="188">
        <v>2820</v>
      </c>
      <c r="C3004" s="224" t="s">
        <v>4723</v>
      </c>
      <c r="D3004" s="188" t="s">
        <v>4720</v>
      </c>
      <c r="E3004" s="274">
        <v>43223339</v>
      </c>
      <c r="F3004" s="706">
        <v>4000000</v>
      </c>
      <c r="G3004" s="188" t="s">
        <v>35</v>
      </c>
      <c r="H3004" s="271">
        <v>45017</v>
      </c>
      <c r="I3004" s="211">
        <v>314</v>
      </c>
    </row>
    <row r="3005" spans="1:9" ht="44.25" hidden="1" customHeight="1" x14ac:dyDescent="0.2">
      <c r="A3005" s="3">
        <v>3010</v>
      </c>
      <c r="B3005" s="188">
        <v>2820</v>
      </c>
      <c r="C3005" s="224" t="s">
        <v>4724</v>
      </c>
      <c r="D3005" s="188" t="s">
        <v>4510</v>
      </c>
      <c r="E3005" s="274">
        <v>43223339</v>
      </c>
      <c r="F3005" s="706">
        <v>600000</v>
      </c>
      <c r="G3005" s="188" t="s">
        <v>364</v>
      </c>
      <c r="H3005" s="271">
        <v>44958</v>
      </c>
      <c r="I3005" s="211">
        <v>304</v>
      </c>
    </row>
    <row r="3006" spans="1:9" ht="44.25" hidden="1" customHeight="1" x14ac:dyDescent="0.2">
      <c r="A3006" s="3">
        <v>3011</v>
      </c>
      <c r="B3006" s="188">
        <v>2820</v>
      </c>
      <c r="C3006" s="224" t="s">
        <v>4725</v>
      </c>
      <c r="D3006" s="188" t="s">
        <v>4510</v>
      </c>
      <c r="E3006" s="274">
        <v>43201553</v>
      </c>
      <c r="F3006" s="706">
        <v>2145000</v>
      </c>
      <c r="G3006" s="188" t="s">
        <v>364</v>
      </c>
      <c r="H3006" s="271">
        <v>45017</v>
      </c>
      <c r="I3006" s="211">
        <v>304</v>
      </c>
    </row>
    <row r="3007" spans="1:9" ht="44.25" hidden="1" customHeight="1" x14ac:dyDescent="0.2">
      <c r="A3007" s="3">
        <v>3012</v>
      </c>
      <c r="B3007" s="188">
        <v>2820</v>
      </c>
      <c r="C3007" s="224" t="s">
        <v>4726</v>
      </c>
      <c r="D3007" s="188" t="s">
        <v>4510</v>
      </c>
      <c r="E3007" s="274">
        <v>43201553</v>
      </c>
      <c r="F3007" s="706">
        <v>1072500</v>
      </c>
      <c r="G3007" s="188" t="s">
        <v>364</v>
      </c>
      <c r="H3007" s="271">
        <v>45017</v>
      </c>
      <c r="I3007" s="211">
        <v>304</v>
      </c>
    </row>
    <row r="3008" spans="1:9" ht="44.25" hidden="1" customHeight="1" x14ac:dyDescent="0.2">
      <c r="A3008" s="3">
        <v>3013</v>
      </c>
      <c r="B3008" s="188">
        <v>2820</v>
      </c>
      <c r="C3008" s="224" t="s">
        <v>4727</v>
      </c>
      <c r="D3008" s="188" t="s">
        <v>4510</v>
      </c>
      <c r="E3008" s="274">
        <v>43201553</v>
      </c>
      <c r="F3008" s="706">
        <v>1072500</v>
      </c>
      <c r="G3008" s="188" t="s">
        <v>364</v>
      </c>
      <c r="H3008" s="271">
        <v>45017</v>
      </c>
      <c r="I3008" s="211">
        <v>304</v>
      </c>
    </row>
    <row r="3009" spans="1:9" ht="44.25" hidden="1" customHeight="1" x14ac:dyDescent="0.2">
      <c r="A3009" s="3">
        <v>3014</v>
      </c>
      <c r="B3009" s="188">
        <v>2820</v>
      </c>
      <c r="C3009" s="224" t="s">
        <v>4728</v>
      </c>
      <c r="D3009" s="188" t="s">
        <v>4720</v>
      </c>
      <c r="E3009" s="274">
        <v>43223326</v>
      </c>
      <c r="F3009" s="706">
        <v>920000</v>
      </c>
      <c r="G3009" s="188" t="s">
        <v>364</v>
      </c>
      <c r="H3009" s="271">
        <v>45017</v>
      </c>
      <c r="I3009" s="211">
        <v>304</v>
      </c>
    </row>
    <row r="3010" spans="1:9" ht="44.25" hidden="1" customHeight="1" x14ac:dyDescent="0.2">
      <c r="A3010" s="3">
        <v>3015</v>
      </c>
      <c r="B3010" s="188">
        <v>2820</v>
      </c>
      <c r="C3010" s="224" t="s">
        <v>4729</v>
      </c>
      <c r="D3010" s="188" t="s">
        <v>4510</v>
      </c>
      <c r="E3010" s="274">
        <v>43223306</v>
      </c>
      <c r="F3010" s="706">
        <v>4000000</v>
      </c>
      <c r="G3010" s="188" t="s">
        <v>35</v>
      </c>
      <c r="H3010" s="271">
        <v>44986</v>
      </c>
      <c r="I3010" s="211">
        <v>314</v>
      </c>
    </row>
    <row r="3011" spans="1:9" ht="44.25" hidden="1" customHeight="1" x14ac:dyDescent="0.2">
      <c r="A3011" s="3">
        <v>3016</v>
      </c>
      <c r="B3011" s="188">
        <v>2820</v>
      </c>
      <c r="C3011" s="224" t="s">
        <v>4730</v>
      </c>
      <c r="D3011" s="188" t="s">
        <v>4510</v>
      </c>
      <c r="E3011" s="274">
        <v>43223306</v>
      </c>
      <c r="F3011" s="706">
        <v>1800000</v>
      </c>
      <c r="G3011" s="188" t="s">
        <v>35</v>
      </c>
      <c r="H3011" s="271">
        <v>44986</v>
      </c>
      <c r="I3011" s="211">
        <v>314</v>
      </c>
    </row>
    <row r="3012" spans="1:9" ht="44.25" hidden="1" customHeight="1" x14ac:dyDescent="0.2">
      <c r="A3012" s="3">
        <v>3017</v>
      </c>
      <c r="B3012" s="188">
        <v>2820</v>
      </c>
      <c r="C3012" s="224" t="s">
        <v>4731</v>
      </c>
      <c r="D3012" s="188" t="s">
        <v>4510</v>
      </c>
      <c r="E3012" s="274">
        <v>43223306</v>
      </c>
      <c r="F3012" s="706">
        <v>900000</v>
      </c>
      <c r="G3012" s="188" t="s">
        <v>35</v>
      </c>
      <c r="H3012" s="271">
        <v>44986</v>
      </c>
      <c r="I3012" s="211">
        <v>314</v>
      </c>
    </row>
    <row r="3013" spans="1:9" ht="44.25" hidden="1" customHeight="1" x14ac:dyDescent="0.2">
      <c r="A3013" s="3">
        <v>3018</v>
      </c>
      <c r="B3013" s="188">
        <v>2820</v>
      </c>
      <c r="C3013" s="224" t="s">
        <v>4732</v>
      </c>
      <c r="D3013" s="188" t="s">
        <v>4510</v>
      </c>
      <c r="E3013" s="274">
        <v>26121607</v>
      </c>
      <c r="F3013" s="706">
        <v>8000000</v>
      </c>
      <c r="G3013" s="188" t="s">
        <v>364</v>
      </c>
      <c r="H3013" s="271">
        <v>44958</v>
      </c>
      <c r="I3013" s="211">
        <v>299</v>
      </c>
    </row>
    <row r="3014" spans="1:9" ht="44.25" hidden="1" customHeight="1" x14ac:dyDescent="0.2">
      <c r="A3014" s="3">
        <v>3019</v>
      </c>
      <c r="B3014" s="188">
        <v>2820</v>
      </c>
      <c r="C3014" s="224" t="s">
        <v>4733</v>
      </c>
      <c r="D3014" s="188" t="s">
        <v>4510</v>
      </c>
      <c r="E3014" s="274">
        <v>26121607</v>
      </c>
      <c r="F3014" s="706">
        <v>7800000</v>
      </c>
      <c r="G3014" s="188" t="s">
        <v>364</v>
      </c>
      <c r="H3014" s="271">
        <v>44958</v>
      </c>
      <c r="I3014" s="211">
        <v>299</v>
      </c>
    </row>
    <row r="3015" spans="1:9" ht="44.25" hidden="1" customHeight="1" x14ac:dyDescent="0.2">
      <c r="A3015" s="3">
        <v>3020</v>
      </c>
      <c r="B3015" s="188">
        <v>2820</v>
      </c>
      <c r="C3015" s="224" t="s">
        <v>4734</v>
      </c>
      <c r="D3015" s="188" t="s">
        <v>4510</v>
      </c>
      <c r="E3015" s="274">
        <v>26121607</v>
      </c>
      <c r="F3015" s="706">
        <v>7020000</v>
      </c>
      <c r="G3015" s="188" t="s">
        <v>364</v>
      </c>
      <c r="H3015" s="271">
        <v>44958</v>
      </c>
      <c r="I3015" s="211">
        <v>299</v>
      </c>
    </row>
    <row r="3016" spans="1:9" ht="44.25" hidden="1" customHeight="1" x14ac:dyDescent="0.2">
      <c r="A3016" s="3">
        <v>3021</v>
      </c>
      <c r="B3016" s="188">
        <v>2820</v>
      </c>
      <c r="C3016" s="224" t="s">
        <v>4735</v>
      </c>
      <c r="D3016" s="188" t="s">
        <v>4510</v>
      </c>
      <c r="E3016" s="274">
        <v>26121630</v>
      </c>
      <c r="F3016" s="706">
        <v>12500000</v>
      </c>
      <c r="G3016" s="188" t="s">
        <v>35</v>
      </c>
      <c r="H3016" s="271">
        <v>44958</v>
      </c>
      <c r="I3016" s="211">
        <v>314</v>
      </c>
    </row>
    <row r="3017" spans="1:9" ht="44.25" hidden="1" customHeight="1" x14ac:dyDescent="0.2">
      <c r="A3017" s="3">
        <v>3022</v>
      </c>
      <c r="B3017" s="188">
        <v>2820</v>
      </c>
      <c r="C3017" s="224" t="s">
        <v>4736</v>
      </c>
      <c r="D3017" s="188" t="s">
        <v>4510</v>
      </c>
      <c r="E3017" s="274">
        <v>43223326</v>
      </c>
      <c r="F3017" s="706">
        <v>560000</v>
      </c>
      <c r="G3017" s="188" t="s">
        <v>364</v>
      </c>
      <c r="H3017" s="271">
        <v>44958</v>
      </c>
      <c r="I3017" s="211">
        <v>304</v>
      </c>
    </row>
    <row r="3018" spans="1:9" ht="44.25" hidden="1" customHeight="1" x14ac:dyDescent="0.2">
      <c r="A3018" s="3">
        <v>3023</v>
      </c>
      <c r="B3018" s="188">
        <v>2820</v>
      </c>
      <c r="C3018" s="224" t="s">
        <v>4737</v>
      </c>
      <c r="D3018" s="188" t="s">
        <v>4510</v>
      </c>
      <c r="E3018" s="274">
        <v>43223326</v>
      </c>
      <c r="F3018" s="706">
        <v>1200000</v>
      </c>
      <c r="G3018" s="188" t="s">
        <v>364</v>
      </c>
      <c r="H3018" s="271">
        <v>44958</v>
      </c>
      <c r="I3018" s="211">
        <v>304</v>
      </c>
    </row>
    <row r="3019" spans="1:9" ht="44.25" hidden="1" customHeight="1" x14ac:dyDescent="0.2">
      <c r="A3019" s="3">
        <v>3024</v>
      </c>
      <c r="B3019" s="188">
        <v>2820</v>
      </c>
      <c r="C3019" s="224" t="s">
        <v>4738</v>
      </c>
      <c r="D3019" s="188" t="s">
        <v>4510</v>
      </c>
      <c r="E3019" s="274">
        <v>43223326</v>
      </c>
      <c r="F3019" s="706">
        <v>1600000</v>
      </c>
      <c r="G3019" s="188" t="s">
        <v>364</v>
      </c>
      <c r="H3019" s="271">
        <v>44958</v>
      </c>
      <c r="I3019" s="211">
        <v>304</v>
      </c>
    </row>
    <row r="3020" spans="1:9" ht="44.25" hidden="1" customHeight="1" x14ac:dyDescent="0.2">
      <c r="A3020" s="3">
        <v>3025</v>
      </c>
      <c r="B3020" s="188">
        <v>2820</v>
      </c>
      <c r="C3020" s="224" t="s">
        <v>4739</v>
      </c>
      <c r="D3020" s="188" t="s">
        <v>4510</v>
      </c>
      <c r="E3020" s="274">
        <v>43223326</v>
      </c>
      <c r="F3020" s="706">
        <v>600000</v>
      </c>
      <c r="G3020" s="188" t="s">
        <v>364</v>
      </c>
      <c r="H3020" s="271">
        <v>44958</v>
      </c>
      <c r="I3020" s="211">
        <v>304</v>
      </c>
    </row>
    <row r="3021" spans="1:9" ht="44.25" hidden="1" customHeight="1" x14ac:dyDescent="0.2">
      <c r="A3021" s="3">
        <v>3026</v>
      </c>
      <c r="B3021" s="188">
        <v>2820</v>
      </c>
      <c r="C3021" s="224" t="s">
        <v>4740</v>
      </c>
      <c r="D3021" s="188" t="s">
        <v>4510</v>
      </c>
      <c r="E3021" s="274">
        <v>43223326</v>
      </c>
      <c r="F3021" s="706">
        <v>240000</v>
      </c>
      <c r="G3021" s="188" t="s">
        <v>364</v>
      </c>
      <c r="H3021" s="271">
        <v>44958</v>
      </c>
      <c r="I3021" s="211">
        <v>304</v>
      </c>
    </row>
    <row r="3022" spans="1:9" ht="44.25" hidden="1" customHeight="1" x14ac:dyDescent="0.2">
      <c r="A3022" s="3">
        <v>3027</v>
      </c>
      <c r="B3022" s="188">
        <v>2820</v>
      </c>
      <c r="C3022" s="224" t="s">
        <v>4741</v>
      </c>
      <c r="D3022" s="188" t="s">
        <v>4510</v>
      </c>
      <c r="E3022" s="274">
        <v>43223326</v>
      </c>
      <c r="F3022" s="706">
        <v>160000</v>
      </c>
      <c r="G3022" s="188" t="s">
        <v>364</v>
      </c>
      <c r="H3022" s="271">
        <v>44958</v>
      </c>
      <c r="I3022" s="211">
        <v>304</v>
      </c>
    </row>
    <row r="3023" spans="1:9" ht="44.25" hidden="1" customHeight="1" x14ac:dyDescent="0.2">
      <c r="A3023" s="3">
        <v>3028</v>
      </c>
      <c r="B3023" s="188">
        <v>2820</v>
      </c>
      <c r="C3023" s="224" t="s">
        <v>4742</v>
      </c>
      <c r="D3023" s="188" t="s">
        <v>4510</v>
      </c>
      <c r="E3023" s="274">
        <v>31162418</v>
      </c>
      <c r="F3023" s="706">
        <v>150000</v>
      </c>
      <c r="G3023" s="188" t="s">
        <v>364</v>
      </c>
      <c r="H3023" s="271">
        <v>44986</v>
      </c>
      <c r="I3023" s="211">
        <v>364</v>
      </c>
    </row>
    <row r="3024" spans="1:9" ht="44.25" hidden="1" customHeight="1" x14ac:dyDescent="0.2">
      <c r="A3024" s="3">
        <v>3029</v>
      </c>
      <c r="B3024" s="188">
        <v>2820</v>
      </c>
      <c r="C3024" s="224" t="s">
        <v>4743</v>
      </c>
      <c r="D3024" s="188" t="s">
        <v>4510</v>
      </c>
      <c r="E3024" s="274">
        <v>43223314</v>
      </c>
      <c r="F3024" s="706">
        <v>600000</v>
      </c>
      <c r="G3024" s="188" t="s">
        <v>3897</v>
      </c>
      <c r="H3024" s="271">
        <v>44986</v>
      </c>
      <c r="I3024" s="211">
        <v>354</v>
      </c>
    </row>
    <row r="3025" spans="1:9" ht="44.25" hidden="1" customHeight="1" x14ac:dyDescent="0.2">
      <c r="A3025" s="3">
        <v>3030</v>
      </c>
      <c r="B3025" s="188">
        <v>2820</v>
      </c>
      <c r="C3025" s="224" t="s">
        <v>4744</v>
      </c>
      <c r="D3025" s="188" t="s">
        <v>4510</v>
      </c>
      <c r="E3025" s="274">
        <v>43223314</v>
      </c>
      <c r="F3025" s="706">
        <v>400000</v>
      </c>
      <c r="G3025" s="188" t="s">
        <v>3897</v>
      </c>
      <c r="H3025" s="271">
        <v>44986</v>
      </c>
      <c r="I3025" s="211">
        <v>354</v>
      </c>
    </row>
    <row r="3026" spans="1:9" ht="44.25" hidden="1" customHeight="1" x14ac:dyDescent="0.2">
      <c r="A3026" s="3">
        <v>3031</v>
      </c>
      <c r="B3026" s="188">
        <v>2820</v>
      </c>
      <c r="C3026" s="224" t="s">
        <v>4745</v>
      </c>
      <c r="D3026" s="188" t="s">
        <v>4510</v>
      </c>
      <c r="E3026" s="274">
        <v>43223302</v>
      </c>
      <c r="F3026" s="706">
        <v>300000</v>
      </c>
      <c r="G3026" s="188" t="s">
        <v>693</v>
      </c>
      <c r="H3026" s="271">
        <v>45017</v>
      </c>
      <c r="I3026" s="211">
        <v>364</v>
      </c>
    </row>
    <row r="3027" spans="1:9" ht="44.25" hidden="1" customHeight="1" x14ac:dyDescent="0.2">
      <c r="A3027" s="3">
        <v>3032</v>
      </c>
      <c r="B3027" s="188">
        <v>2820</v>
      </c>
      <c r="C3027" s="224" t="s">
        <v>4746</v>
      </c>
      <c r="D3027" s="188" t="s">
        <v>4510</v>
      </c>
      <c r="E3027" s="188">
        <v>43223332</v>
      </c>
      <c r="F3027" s="706">
        <v>1500000</v>
      </c>
      <c r="G3027" s="188" t="s">
        <v>3648</v>
      </c>
      <c r="H3027" s="271">
        <v>44986</v>
      </c>
      <c r="I3027" s="211">
        <v>329</v>
      </c>
    </row>
    <row r="3028" spans="1:9" ht="44.25" hidden="1" customHeight="1" x14ac:dyDescent="0.2">
      <c r="A3028" s="3">
        <v>3033</v>
      </c>
      <c r="B3028" s="188">
        <v>2820</v>
      </c>
      <c r="C3028" s="224" t="s">
        <v>4747</v>
      </c>
      <c r="D3028" s="188" t="s">
        <v>4510</v>
      </c>
      <c r="E3028" s="188">
        <v>72154201</v>
      </c>
      <c r="F3028" s="706">
        <v>2500000</v>
      </c>
      <c r="G3028" s="188" t="s">
        <v>4748</v>
      </c>
      <c r="H3028" s="271">
        <v>45017</v>
      </c>
      <c r="I3028" s="211">
        <v>193</v>
      </c>
    </row>
    <row r="3029" spans="1:9" ht="44.25" hidden="1" customHeight="1" x14ac:dyDescent="0.2">
      <c r="A3029" s="3">
        <v>3034</v>
      </c>
      <c r="B3029" s="188">
        <v>2820</v>
      </c>
      <c r="C3029" s="224" t="s">
        <v>4749</v>
      </c>
      <c r="D3029" s="188" t="s">
        <v>4750</v>
      </c>
      <c r="E3029" s="188">
        <v>43191609</v>
      </c>
      <c r="F3029" s="706">
        <v>950000</v>
      </c>
      <c r="G3029" s="188" t="s">
        <v>2186</v>
      </c>
      <c r="H3029" s="271">
        <v>45170</v>
      </c>
      <c r="I3029" s="211">
        <v>364</v>
      </c>
    </row>
    <row r="3030" spans="1:9" ht="44.25" hidden="1" customHeight="1" x14ac:dyDescent="0.2">
      <c r="A3030" s="3">
        <v>3035</v>
      </c>
      <c r="B3030" s="188">
        <v>2820</v>
      </c>
      <c r="C3030" s="224" t="s">
        <v>4751</v>
      </c>
      <c r="D3030" s="188" t="s">
        <v>4750</v>
      </c>
      <c r="E3030" s="188">
        <v>31163032</v>
      </c>
      <c r="F3030" s="706">
        <v>800000</v>
      </c>
      <c r="G3030" s="188" t="s">
        <v>4712</v>
      </c>
      <c r="H3030" s="271">
        <v>45170</v>
      </c>
      <c r="I3030" s="211">
        <v>304</v>
      </c>
    </row>
    <row r="3031" spans="1:9" ht="44.25" hidden="1" customHeight="1" x14ac:dyDescent="0.2">
      <c r="A3031" s="3">
        <v>3036</v>
      </c>
      <c r="B3031" s="188">
        <v>2820</v>
      </c>
      <c r="C3031" s="224" t="s">
        <v>4752</v>
      </c>
      <c r="D3031" s="188" t="s">
        <v>4750</v>
      </c>
      <c r="E3031" s="188">
        <v>43221706</v>
      </c>
      <c r="F3031" s="706">
        <v>1900000</v>
      </c>
      <c r="G3031" s="188" t="s">
        <v>4712</v>
      </c>
      <c r="H3031" s="271">
        <v>45108</v>
      </c>
      <c r="I3031" s="211">
        <v>304</v>
      </c>
    </row>
    <row r="3032" spans="1:9" ht="44.25" hidden="1" customHeight="1" x14ac:dyDescent="0.2">
      <c r="A3032" s="3">
        <v>3037</v>
      </c>
      <c r="B3032" s="188">
        <v>2820</v>
      </c>
      <c r="C3032" s="224" t="s">
        <v>4753</v>
      </c>
      <c r="D3032" s="188" t="s">
        <v>4750</v>
      </c>
      <c r="E3032" s="211">
        <v>43222612</v>
      </c>
      <c r="F3032" s="706">
        <v>3000000</v>
      </c>
      <c r="G3032" s="188" t="s">
        <v>4712</v>
      </c>
      <c r="H3032" s="271">
        <v>45108</v>
      </c>
      <c r="I3032" s="211">
        <v>304</v>
      </c>
    </row>
    <row r="3033" spans="1:9" ht="44.25" hidden="1" customHeight="1" x14ac:dyDescent="0.2">
      <c r="A3033" s="3">
        <v>3038</v>
      </c>
      <c r="B3033" s="188">
        <v>2820</v>
      </c>
      <c r="C3033" s="224" t="s">
        <v>4754</v>
      </c>
      <c r="D3033" s="188" t="s">
        <v>4750</v>
      </c>
      <c r="E3033" s="188">
        <v>26121609</v>
      </c>
      <c r="F3033" s="706">
        <v>1000000</v>
      </c>
      <c r="G3033" s="188" t="s">
        <v>4712</v>
      </c>
      <c r="H3033" s="271">
        <v>45017</v>
      </c>
      <c r="I3033" s="211">
        <v>299</v>
      </c>
    </row>
    <row r="3034" spans="1:9" ht="44.25" hidden="1" customHeight="1" x14ac:dyDescent="0.2">
      <c r="A3034" s="3">
        <v>3039</v>
      </c>
      <c r="B3034" s="188">
        <v>2820</v>
      </c>
      <c r="C3034" s="224" t="s">
        <v>4756</v>
      </c>
      <c r="D3034" s="188" t="s">
        <v>4750</v>
      </c>
      <c r="E3034" s="188">
        <v>39121444</v>
      </c>
      <c r="F3034" s="706">
        <v>320000</v>
      </c>
      <c r="G3034" s="188" t="s">
        <v>4712</v>
      </c>
      <c r="H3034" s="271">
        <v>45017</v>
      </c>
      <c r="I3034" s="211">
        <v>304</v>
      </c>
    </row>
    <row r="3035" spans="1:9" ht="44.25" hidden="1" customHeight="1" x14ac:dyDescent="0.2">
      <c r="A3035" s="3">
        <v>3040</v>
      </c>
      <c r="B3035" s="188">
        <v>2820</v>
      </c>
      <c r="C3035" s="224" t="s">
        <v>4757</v>
      </c>
      <c r="D3035" s="188" t="s">
        <v>4750</v>
      </c>
      <c r="E3035" s="188">
        <v>43201553</v>
      </c>
      <c r="F3035" s="706">
        <v>10300000</v>
      </c>
      <c r="G3035" s="188" t="s">
        <v>4712</v>
      </c>
      <c r="H3035" s="271">
        <v>45017</v>
      </c>
      <c r="I3035" s="211">
        <v>304</v>
      </c>
    </row>
    <row r="3036" spans="1:9" ht="44.25" hidden="1" customHeight="1" x14ac:dyDescent="0.2">
      <c r="A3036" s="3">
        <v>3041</v>
      </c>
      <c r="B3036" s="188">
        <v>2820</v>
      </c>
      <c r="C3036" s="224" t="s">
        <v>4758</v>
      </c>
      <c r="D3036" s="188" t="s">
        <v>4750</v>
      </c>
      <c r="E3036" s="188">
        <v>43221706</v>
      </c>
      <c r="F3036" s="706">
        <v>1800000</v>
      </c>
      <c r="G3036" s="188" t="s">
        <v>4712</v>
      </c>
      <c r="H3036" s="271">
        <v>45017</v>
      </c>
      <c r="I3036" s="211">
        <v>304</v>
      </c>
    </row>
    <row r="3037" spans="1:9" ht="44.25" hidden="1" customHeight="1" x14ac:dyDescent="0.2">
      <c r="A3037" s="3">
        <v>3042</v>
      </c>
      <c r="B3037" s="188">
        <v>2820</v>
      </c>
      <c r="C3037" s="224" t="s">
        <v>4759</v>
      </c>
      <c r="D3037" s="188" t="s">
        <v>4750</v>
      </c>
      <c r="E3037" s="188">
        <v>43221706</v>
      </c>
      <c r="F3037" s="706">
        <v>12000000</v>
      </c>
      <c r="G3037" s="188" t="s">
        <v>4712</v>
      </c>
      <c r="H3037" s="271">
        <v>45108</v>
      </c>
      <c r="I3037" s="211">
        <v>304</v>
      </c>
    </row>
    <row r="3038" spans="1:9" ht="44.25" hidden="1" customHeight="1" x14ac:dyDescent="0.2">
      <c r="A3038" s="3">
        <v>3043</v>
      </c>
      <c r="B3038" s="211">
        <v>2820</v>
      </c>
      <c r="C3038" s="275" t="s">
        <v>4760</v>
      </c>
      <c r="D3038" s="188" t="s">
        <v>4750</v>
      </c>
      <c r="E3038" s="188">
        <v>81112202</v>
      </c>
      <c r="F3038" s="697">
        <v>3000000</v>
      </c>
      <c r="G3038" s="211" t="s">
        <v>4761</v>
      </c>
      <c r="H3038" s="72">
        <v>45017</v>
      </c>
      <c r="I3038" s="211">
        <v>193</v>
      </c>
    </row>
    <row r="3039" spans="1:9" ht="44.25" hidden="1" customHeight="1" x14ac:dyDescent="0.2">
      <c r="A3039" s="3">
        <v>3044</v>
      </c>
      <c r="B3039" s="211">
        <v>2820</v>
      </c>
      <c r="C3039" s="224" t="s">
        <v>4762</v>
      </c>
      <c r="D3039" s="188" t="s">
        <v>4750</v>
      </c>
      <c r="E3039" s="188">
        <v>81112202</v>
      </c>
      <c r="F3039" s="697">
        <v>3000000</v>
      </c>
      <c r="G3039" s="211" t="s">
        <v>4761</v>
      </c>
      <c r="H3039" s="72">
        <v>45017</v>
      </c>
      <c r="I3039" s="211">
        <v>193</v>
      </c>
    </row>
    <row r="3040" spans="1:9" ht="44.25" hidden="1" customHeight="1" x14ac:dyDescent="0.2">
      <c r="A3040" s="3">
        <v>3045</v>
      </c>
      <c r="B3040" s="211">
        <v>2820</v>
      </c>
      <c r="C3040" s="224" t="s">
        <v>4763</v>
      </c>
      <c r="D3040" s="188" t="s">
        <v>4750</v>
      </c>
      <c r="E3040" s="188">
        <v>83111999</v>
      </c>
      <c r="F3040" s="697">
        <v>5000000</v>
      </c>
      <c r="G3040" s="211" t="s">
        <v>4761</v>
      </c>
      <c r="H3040" s="72">
        <v>45017</v>
      </c>
      <c r="I3040" s="211">
        <v>193</v>
      </c>
    </row>
    <row r="3041" spans="1:9" ht="44.25" hidden="1" customHeight="1" x14ac:dyDescent="0.2">
      <c r="A3041" s="3">
        <v>3046</v>
      </c>
      <c r="B3041" s="211">
        <v>2820</v>
      </c>
      <c r="C3041" s="224" t="s">
        <v>4764</v>
      </c>
      <c r="D3041" s="188" t="s">
        <v>4750</v>
      </c>
      <c r="E3041" s="188">
        <v>39121409</v>
      </c>
      <c r="F3041" s="697">
        <v>3300000</v>
      </c>
      <c r="G3041" s="211" t="s">
        <v>4712</v>
      </c>
      <c r="H3041" s="72">
        <v>45047</v>
      </c>
      <c r="I3041" s="211">
        <v>304</v>
      </c>
    </row>
    <row r="3042" spans="1:9" ht="44.25" hidden="1" customHeight="1" x14ac:dyDescent="0.2">
      <c r="A3042" s="3">
        <v>3047</v>
      </c>
      <c r="B3042" s="211">
        <v>2820</v>
      </c>
      <c r="C3042" s="224" t="s">
        <v>4766</v>
      </c>
      <c r="D3042" s="188" t="s">
        <v>4750</v>
      </c>
      <c r="E3042" s="188">
        <v>43201619</v>
      </c>
      <c r="F3042" s="697">
        <v>5700000</v>
      </c>
      <c r="G3042" s="211" t="s">
        <v>4712</v>
      </c>
      <c r="H3042" s="72">
        <v>45047</v>
      </c>
      <c r="I3042" s="211">
        <v>304</v>
      </c>
    </row>
    <row r="3043" spans="1:9" ht="44.25" hidden="1" customHeight="1" x14ac:dyDescent="0.2">
      <c r="A3043" s="3">
        <v>3048</v>
      </c>
      <c r="B3043" s="211">
        <v>2820</v>
      </c>
      <c r="C3043" s="224" t="s">
        <v>4767</v>
      </c>
      <c r="D3043" s="188" t="s">
        <v>4750</v>
      </c>
      <c r="E3043" s="188">
        <v>26111711</v>
      </c>
      <c r="F3043" s="697">
        <v>12600000</v>
      </c>
      <c r="G3043" s="211" t="s">
        <v>4705</v>
      </c>
      <c r="H3043" s="72">
        <v>45047</v>
      </c>
      <c r="I3043" s="211">
        <v>344</v>
      </c>
    </row>
    <row r="3044" spans="1:9" ht="44.25" hidden="1" customHeight="1" x14ac:dyDescent="0.2">
      <c r="A3044" s="3">
        <v>3049</v>
      </c>
      <c r="B3044" s="211">
        <v>2820</v>
      </c>
      <c r="C3044" s="224" t="s">
        <v>4768</v>
      </c>
      <c r="D3044" s="188" t="s">
        <v>4750</v>
      </c>
      <c r="E3044" s="188">
        <v>39121414</v>
      </c>
      <c r="F3044" s="697">
        <v>200000</v>
      </c>
      <c r="G3044" s="211" t="s">
        <v>4712</v>
      </c>
      <c r="H3044" s="72">
        <v>45047</v>
      </c>
      <c r="I3044" s="211">
        <v>304</v>
      </c>
    </row>
    <row r="3045" spans="1:9" ht="44.25" hidden="1" customHeight="1" x14ac:dyDescent="0.2">
      <c r="A3045" s="3">
        <v>3050</v>
      </c>
      <c r="B3045" s="211">
        <v>2820</v>
      </c>
      <c r="C3045" s="224" t="s">
        <v>4769</v>
      </c>
      <c r="D3045" s="188" t="s">
        <v>4750</v>
      </c>
      <c r="E3045" s="188">
        <v>39121414</v>
      </c>
      <c r="F3045" s="697">
        <v>500000</v>
      </c>
      <c r="G3045" s="211" t="s">
        <v>4712</v>
      </c>
      <c r="H3045" s="72">
        <v>45047</v>
      </c>
      <c r="I3045" s="211">
        <v>304</v>
      </c>
    </row>
    <row r="3046" spans="1:9" ht="44.25" hidden="1" customHeight="1" x14ac:dyDescent="0.2">
      <c r="A3046" s="3">
        <v>3051</v>
      </c>
      <c r="B3046" s="211">
        <v>2820</v>
      </c>
      <c r="C3046" s="224" t="s">
        <v>4770</v>
      </c>
      <c r="D3046" s="188" t="s">
        <v>4750</v>
      </c>
      <c r="E3046" s="188">
        <v>43221706</v>
      </c>
      <c r="F3046" s="697">
        <v>255000</v>
      </c>
      <c r="G3046" s="211" t="s">
        <v>4712</v>
      </c>
      <c r="H3046" s="72">
        <v>45047</v>
      </c>
      <c r="I3046" s="211">
        <v>304</v>
      </c>
    </row>
    <row r="3047" spans="1:9" ht="44.25" hidden="1" customHeight="1" x14ac:dyDescent="0.2">
      <c r="A3047" s="3">
        <v>3052</v>
      </c>
      <c r="B3047" s="211">
        <v>2820</v>
      </c>
      <c r="C3047" s="224" t="s">
        <v>4771</v>
      </c>
      <c r="D3047" s="188" t="s">
        <v>4750</v>
      </c>
      <c r="E3047" s="188">
        <v>43221706</v>
      </c>
      <c r="F3047" s="697">
        <v>2000000</v>
      </c>
      <c r="G3047" s="211" t="s">
        <v>4712</v>
      </c>
      <c r="H3047" s="72">
        <v>45047</v>
      </c>
      <c r="I3047" s="211">
        <v>304</v>
      </c>
    </row>
    <row r="3048" spans="1:9" ht="44.25" hidden="1" customHeight="1" x14ac:dyDescent="0.2">
      <c r="A3048" s="3">
        <v>3053</v>
      </c>
      <c r="B3048" s="211">
        <v>2820</v>
      </c>
      <c r="C3048" s="224" t="s">
        <v>4772</v>
      </c>
      <c r="D3048" s="188" t="s">
        <v>4750</v>
      </c>
      <c r="E3048" s="188">
        <v>43191510</v>
      </c>
      <c r="F3048" s="697">
        <v>2500000</v>
      </c>
      <c r="G3048" s="211" t="s">
        <v>4712</v>
      </c>
      <c r="H3048" s="72">
        <v>45047</v>
      </c>
      <c r="I3048" s="211">
        <v>304</v>
      </c>
    </row>
    <row r="3049" spans="1:9" ht="44.25" hidden="1" customHeight="1" x14ac:dyDescent="0.2">
      <c r="A3049" s="3">
        <v>3054</v>
      </c>
      <c r="B3049" s="211">
        <v>2820</v>
      </c>
      <c r="C3049" s="224" t="s">
        <v>4773</v>
      </c>
      <c r="D3049" s="188" t="s">
        <v>4750</v>
      </c>
      <c r="E3049" s="188">
        <v>43221706</v>
      </c>
      <c r="F3049" s="697">
        <v>60000</v>
      </c>
      <c r="G3049" s="211" t="s">
        <v>4712</v>
      </c>
      <c r="H3049" s="72">
        <v>45047</v>
      </c>
      <c r="I3049" s="211">
        <v>304</v>
      </c>
    </row>
    <row r="3050" spans="1:9" ht="44.25" hidden="1" customHeight="1" x14ac:dyDescent="0.2">
      <c r="A3050" s="3">
        <v>3055</v>
      </c>
      <c r="B3050" s="211">
        <v>2820</v>
      </c>
      <c r="C3050" s="224" t="s">
        <v>4774</v>
      </c>
      <c r="D3050" s="188" t="s">
        <v>4750</v>
      </c>
      <c r="E3050" s="188">
        <v>26111704</v>
      </c>
      <c r="F3050" s="697">
        <v>400000</v>
      </c>
      <c r="G3050" s="211" t="s">
        <v>4712</v>
      </c>
      <c r="H3050" s="72">
        <v>45047</v>
      </c>
      <c r="I3050" s="211">
        <v>304</v>
      </c>
    </row>
    <row r="3051" spans="1:9" ht="44.25" hidden="1" customHeight="1" x14ac:dyDescent="0.2">
      <c r="A3051" s="3">
        <v>3056</v>
      </c>
      <c r="B3051" s="211">
        <v>2820</v>
      </c>
      <c r="C3051" s="224" t="s">
        <v>4775</v>
      </c>
      <c r="D3051" s="188" t="s">
        <v>4750</v>
      </c>
      <c r="E3051" s="188">
        <v>43191510</v>
      </c>
      <c r="F3051" s="697">
        <v>900000</v>
      </c>
      <c r="G3051" s="211" t="s">
        <v>4712</v>
      </c>
      <c r="H3051" s="72">
        <v>45047</v>
      </c>
      <c r="I3051" s="211">
        <v>304</v>
      </c>
    </row>
    <row r="3052" spans="1:9" ht="44.25" hidden="1" customHeight="1" x14ac:dyDescent="0.2">
      <c r="A3052" s="3">
        <v>3057</v>
      </c>
      <c r="B3052" s="211">
        <v>2820</v>
      </c>
      <c r="C3052" s="224" t="s">
        <v>4776</v>
      </c>
      <c r="D3052" s="188" t="s">
        <v>4750</v>
      </c>
      <c r="E3052" s="188">
        <v>43191510</v>
      </c>
      <c r="F3052" s="697">
        <v>700000</v>
      </c>
      <c r="G3052" s="211" t="s">
        <v>4712</v>
      </c>
      <c r="H3052" s="72">
        <v>45047</v>
      </c>
      <c r="I3052" s="211">
        <v>304</v>
      </c>
    </row>
    <row r="3053" spans="1:9" ht="44.25" hidden="1" customHeight="1" x14ac:dyDescent="0.2">
      <c r="A3053" s="3">
        <v>3058</v>
      </c>
      <c r="B3053" s="211">
        <v>2820</v>
      </c>
      <c r="C3053" s="224" t="s">
        <v>4777</v>
      </c>
      <c r="D3053" s="188" t="s">
        <v>4750</v>
      </c>
      <c r="E3053" s="188">
        <v>26111711</v>
      </c>
      <c r="F3053" s="697">
        <v>900000</v>
      </c>
      <c r="G3053" s="211" t="s">
        <v>4705</v>
      </c>
      <c r="H3053" s="72">
        <v>45047</v>
      </c>
      <c r="I3053" s="211">
        <v>344</v>
      </c>
    </row>
    <row r="3054" spans="1:9" ht="44.25" hidden="1" customHeight="1" x14ac:dyDescent="0.2">
      <c r="A3054" s="3">
        <v>3059</v>
      </c>
      <c r="B3054" s="211">
        <v>2820</v>
      </c>
      <c r="C3054" s="275" t="s">
        <v>4778</v>
      </c>
      <c r="D3054" s="188" t="s">
        <v>4750</v>
      </c>
      <c r="E3054" s="188">
        <v>43221706</v>
      </c>
      <c r="F3054" s="697">
        <v>200000</v>
      </c>
      <c r="G3054" s="211" t="s">
        <v>4712</v>
      </c>
      <c r="H3054" s="72">
        <v>45047</v>
      </c>
      <c r="I3054" s="211">
        <v>304</v>
      </c>
    </row>
    <row r="3055" spans="1:9" ht="44.25" hidden="1" customHeight="1" x14ac:dyDescent="0.2">
      <c r="A3055" s="3">
        <v>3060</v>
      </c>
      <c r="B3055" s="211">
        <v>2820</v>
      </c>
      <c r="C3055" s="275" t="s">
        <v>4779</v>
      </c>
      <c r="D3055" s="188" t="s">
        <v>4750</v>
      </c>
      <c r="E3055" s="188">
        <v>43191510</v>
      </c>
      <c r="F3055" s="697">
        <v>350000</v>
      </c>
      <c r="G3055" s="211" t="s">
        <v>4712</v>
      </c>
      <c r="H3055" s="72">
        <v>45047</v>
      </c>
      <c r="I3055" s="211">
        <v>304</v>
      </c>
    </row>
    <row r="3056" spans="1:9" ht="44.25" hidden="1" customHeight="1" x14ac:dyDescent="0.2">
      <c r="A3056" s="3">
        <v>3061</v>
      </c>
      <c r="B3056" s="211">
        <v>2820</v>
      </c>
      <c r="C3056" s="275" t="s">
        <v>4780</v>
      </c>
      <c r="D3056" s="188" t="s">
        <v>4750</v>
      </c>
      <c r="E3056" s="188">
        <v>43221709</v>
      </c>
      <c r="F3056" s="697">
        <v>2000000</v>
      </c>
      <c r="G3056" s="211" t="s">
        <v>4705</v>
      </c>
      <c r="H3056" s="72">
        <v>45047</v>
      </c>
      <c r="I3056" s="211">
        <v>344</v>
      </c>
    </row>
    <row r="3057" spans="1:9" ht="44.25" hidden="1" customHeight="1" x14ac:dyDescent="0.2">
      <c r="A3057" s="3">
        <v>3062</v>
      </c>
      <c r="B3057" s="211">
        <v>2820</v>
      </c>
      <c r="C3057" s="275" t="s">
        <v>4781</v>
      </c>
      <c r="D3057" s="188" t="s">
        <v>4750</v>
      </c>
      <c r="E3057" s="188">
        <v>43222817</v>
      </c>
      <c r="F3057" s="697">
        <v>3100000</v>
      </c>
      <c r="G3057" s="211" t="s">
        <v>4705</v>
      </c>
      <c r="H3057" s="72">
        <v>45047</v>
      </c>
      <c r="I3057" s="211">
        <v>344</v>
      </c>
    </row>
    <row r="3058" spans="1:9" ht="44.25" hidden="1" customHeight="1" x14ac:dyDescent="0.2">
      <c r="A3058" s="3">
        <v>3063</v>
      </c>
      <c r="B3058" s="211">
        <v>2820</v>
      </c>
      <c r="C3058" s="275" t="s">
        <v>4782</v>
      </c>
      <c r="D3058" s="188" t="s">
        <v>4750</v>
      </c>
      <c r="E3058" s="188">
        <v>43221727</v>
      </c>
      <c r="F3058" s="697">
        <v>100000</v>
      </c>
      <c r="G3058" s="211" t="s">
        <v>1785</v>
      </c>
      <c r="H3058" s="72">
        <v>45047</v>
      </c>
      <c r="I3058" s="211">
        <v>314</v>
      </c>
    </row>
    <row r="3059" spans="1:9" ht="44.25" hidden="1" customHeight="1" x14ac:dyDescent="0.2">
      <c r="A3059" s="3">
        <v>3064</v>
      </c>
      <c r="B3059" s="211">
        <v>2820</v>
      </c>
      <c r="C3059" s="275" t="s">
        <v>4783</v>
      </c>
      <c r="D3059" s="188" t="s">
        <v>4750</v>
      </c>
      <c r="E3059" s="188">
        <v>39121004</v>
      </c>
      <c r="F3059" s="697">
        <v>500000</v>
      </c>
      <c r="G3059" s="211" t="s">
        <v>4712</v>
      </c>
      <c r="H3059" s="72">
        <v>45047</v>
      </c>
      <c r="I3059" s="211">
        <v>304</v>
      </c>
    </row>
    <row r="3060" spans="1:9" ht="44.25" hidden="1" customHeight="1" x14ac:dyDescent="0.2">
      <c r="A3060" s="3">
        <v>3065</v>
      </c>
      <c r="B3060" s="211">
        <v>2820</v>
      </c>
      <c r="C3060" s="275" t="s">
        <v>4784</v>
      </c>
      <c r="D3060" s="188" t="s">
        <v>4750</v>
      </c>
      <c r="E3060" s="188">
        <v>81112202</v>
      </c>
      <c r="F3060" s="697">
        <v>130000000</v>
      </c>
      <c r="G3060" s="211" t="s">
        <v>4761</v>
      </c>
      <c r="H3060" s="72">
        <v>45047</v>
      </c>
      <c r="I3060" s="211">
        <v>193</v>
      </c>
    </row>
    <row r="3061" spans="1:9" ht="44.25" hidden="1" customHeight="1" x14ac:dyDescent="0.2">
      <c r="A3061" s="3">
        <v>3066</v>
      </c>
      <c r="B3061" s="211">
        <v>2820</v>
      </c>
      <c r="C3061" s="275" t="s">
        <v>4785</v>
      </c>
      <c r="D3061" s="188" t="s">
        <v>4750</v>
      </c>
      <c r="E3061" s="188">
        <v>39121305</v>
      </c>
      <c r="F3061" s="697">
        <v>1298115.75</v>
      </c>
      <c r="G3061" s="211" t="s">
        <v>4712</v>
      </c>
      <c r="H3061" s="72">
        <v>45078</v>
      </c>
      <c r="I3061" s="211">
        <v>314</v>
      </c>
    </row>
    <row r="3062" spans="1:9" ht="44.25" hidden="1" customHeight="1" x14ac:dyDescent="0.2">
      <c r="A3062" s="3">
        <v>3067</v>
      </c>
      <c r="B3062" s="211">
        <v>2820</v>
      </c>
      <c r="C3062" s="275" t="s">
        <v>4786</v>
      </c>
      <c r="D3062" s="188" t="s">
        <v>4750</v>
      </c>
      <c r="E3062" s="188">
        <v>40172508</v>
      </c>
      <c r="F3062" s="697">
        <v>70212.55</v>
      </c>
      <c r="G3062" s="211" t="s">
        <v>4712</v>
      </c>
      <c r="H3062" s="72">
        <v>45078</v>
      </c>
      <c r="I3062" s="211">
        <v>304</v>
      </c>
    </row>
    <row r="3063" spans="1:9" ht="44.25" hidden="1" customHeight="1" x14ac:dyDescent="0.2">
      <c r="A3063" s="3">
        <v>3068</v>
      </c>
      <c r="B3063" s="211">
        <v>2820</v>
      </c>
      <c r="C3063" s="275" t="s">
        <v>4787</v>
      </c>
      <c r="D3063" s="188" t="s">
        <v>4750</v>
      </c>
      <c r="E3063" s="188">
        <v>39122299</v>
      </c>
      <c r="F3063" s="697">
        <v>459551.22499999998</v>
      </c>
      <c r="G3063" s="211" t="s">
        <v>4712</v>
      </c>
      <c r="H3063" s="72">
        <v>45078</v>
      </c>
      <c r="I3063" s="211">
        <v>304</v>
      </c>
    </row>
    <row r="3064" spans="1:9" ht="44.25" hidden="1" customHeight="1" x14ac:dyDescent="0.2">
      <c r="A3064" s="3">
        <v>3069</v>
      </c>
      <c r="B3064" s="211">
        <v>2820</v>
      </c>
      <c r="C3064" s="275" t="s">
        <v>4788</v>
      </c>
      <c r="D3064" s="188" t="s">
        <v>4750</v>
      </c>
      <c r="E3064" s="188">
        <v>39121708</v>
      </c>
      <c r="F3064" s="697">
        <v>112636.0340625</v>
      </c>
      <c r="G3064" s="211" t="s">
        <v>4712</v>
      </c>
      <c r="H3064" s="72">
        <v>45078</v>
      </c>
      <c r="I3064" s="211">
        <v>304</v>
      </c>
    </row>
    <row r="3065" spans="1:9" ht="44.25" hidden="1" customHeight="1" x14ac:dyDescent="0.2">
      <c r="A3065" s="3">
        <v>3070</v>
      </c>
      <c r="B3065" s="211">
        <v>2820</v>
      </c>
      <c r="C3065" s="275" t="s">
        <v>4789</v>
      </c>
      <c r="D3065" s="188" t="s">
        <v>4750</v>
      </c>
      <c r="E3065" s="188">
        <v>39121708</v>
      </c>
      <c r="F3065" s="697">
        <v>86829.2</v>
      </c>
      <c r="G3065" s="211" t="s">
        <v>4712</v>
      </c>
      <c r="H3065" s="72">
        <v>45078</v>
      </c>
      <c r="I3065" s="211">
        <v>304</v>
      </c>
    </row>
    <row r="3066" spans="1:9" ht="44.25" hidden="1" customHeight="1" x14ac:dyDescent="0.2">
      <c r="A3066" s="3">
        <v>3071</v>
      </c>
      <c r="B3066" s="211">
        <v>2820</v>
      </c>
      <c r="C3066" s="275" t="s">
        <v>4790</v>
      </c>
      <c r="D3066" s="188" t="s">
        <v>4750</v>
      </c>
      <c r="E3066" s="188">
        <v>39121708</v>
      </c>
      <c r="F3066" s="697">
        <v>177308.3</v>
      </c>
      <c r="G3066" s="211" t="s">
        <v>4712</v>
      </c>
      <c r="H3066" s="72">
        <v>45078</v>
      </c>
      <c r="I3066" s="211">
        <v>304</v>
      </c>
    </row>
    <row r="3067" spans="1:9" ht="44.25" hidden="1" customHeight="1" x14ac:dyDescent="0.2">
      <c r="A3067" s="3">
        <v>3072</v>
      </c>
      <c r="B3067" s="211">
        <v>2820</v>
      </c>
      <c r="C3067" s="275" t="s">
        <v>4791</v>
      </c>
      <c r="D3067" s="188" t="s">
        <v>4750</v>
      </c>
      <c r="E3067" s="188">
        <v>31161509</v>
      </c>
      <c r="F3067" s="697">
        <v>14807.067999999999</v>
      </c>
      <c r="G3067" s="211" t="s">
        <v>4712</v>
      </c>
      <c r="H3067" s="72">
        <v>45078</v>
      </c>
      <c r="I3067" s="211">
        <v>314</v>
      </c>
    </row>
    <row r="3068" spans="1:9" ht="44.25" hidden="1" customHeight="1" x14ac:dyDescent="0.2">
      <c r="A3068" s="3">
        <v>3073</v>
      </c>
      <c r="B3068" s="211">
        <v>2820</v>
      </c>
      <c r="C3068" s="275" t="s">
        <v>4792</v>
      </c>
      <c r="D3068" s="188" t="s">
        <v>4750</v>
      </c>
      <c r="E3068" s="188">
        <v>39121405</v>
      </c>
      <c r="F3068" s="697">
        <v>4352.5057499999994</v>
      </c>
      <c r="G3068" s="211" t="s">
        <v>4712</v>
      </c>
      <c r="H3068" s="72">
        <v>45078</v>
      </c>
      <c r="I3068" s="211">
        <v>314</v>
      </c>
    </row>
    <row r="3069" spans="1:9" ht="44.25" hidden="1" customHeight="1" x14ac:dyDescent="0.2">
      <c r="A3069" s="3">
        <v>3074</v>
      </c>
      <c r="B3069" s="211">
        <v>2820</v>
      </c>
      <c r="C3069" s="275" t="s">
        <v>4793</v>
      </c>
      <c r="D3069" s="188" t="s">
        <v>4750</v>
      </c>
      <c r="E3069" s="188">
        <v>31161513</v>
      </c>
      <c r="F3069" s="697">
        <v>4180.0960000000005</v>
      </c>
      <c r="G3069" s="211" t="s">
        <v>4712</v>
      </c>
      <c r="H3069" s="72">
        <v>45078</v>
      </c>
      <c r="I3069" s="211">
        <v>314</v>
      </c>
    </row>
    <row r="3070" spans="1:9" ht="44.25" hidden="1" customHeight="1" x14ac:dyDescent="0.2">
      <c r="A3070" s="3">
        <v>3075</v>
      </c>
      <c r="B3070" s="211">
        <v>2820</v>
      </c>
      <c r="C3070" s="275" t="s">
        <v>4794</v>
      </c>
      <c r="D3070" s="188" t="s">
        <v>4750</v>
      </c>
      <c r="E3070" s="188">
        <v>31161727</v>
      </c>
      <c r="F3070" s="697">
        <v>2881.5</v>
      </c>
      <c r="G3070" s="211" t="s">
        <v>4712</v>
      </c>
      <c r="H3070" s="72">
        <v>45078</v>
      </c>
      <c r="I3070" s="211">
        <v>314</v>
      </c>
    </row>
    <row r="3071" spans="1:9" ht="44.25" hidden="1" customHeight="1" x14ac:dyDescent="0.2">
      <c r="A3071" s="3">
        <v>3076</v>
      </c>
      <c r="B3071" s="211">
        <v>2820</v>
      </c>
      <c r="C3071" s="275" t="s">
        <v>4795</v>
      </c>
      <c r="D3071" s="188" t="s">
        <v>4750</v>
      </c>
      <c r="E3071" s="188">
        <v>31161513</v>
      </c>
      <c r="F3071" s="697">
        <v>4091.73</v>
      </c>
      <c r="G3071" s="211" t="s">
        <v>4712</v>
      </c>
      <c r="H3071" s="72">
        <v>45078</v>
      </c>
      <c r="I3071" s="211">
        <v>314</v>
      </c>
    </row>
    <row r="3072" spans="1:9" ht="44.25" hidden="1" customHeight="1" x14ac:dyDescent="0.2">
      <c r="A3072" s="3">
        <v>3077</v>
      </c>
      <c r="B3072" s="211">
        <v>2820</v>
      </c>
      <c r="C3072" s="275" t="s">
        <v>4796</v>
      </c>
      <c r="D3072" s="188" t="s">
        <v>4750</v>
      </c>
      <c r="E3072" s="188">
        <v>31161807</v>
      </c>
      <c r="F3072" s="697">
        <v>2570.2980000000002</v>
      </c>
      <c r="G3072" s="211" t="s">
        <v>4712</v>
      </c>
      <c r="H3072" s="72">
        <v>45078</v>
      </c>
      <c r="I3072" s="211">
        <v>314</v>
      </c>
    </row>
    <row r="3073" spans="1:9" ht="44.25" hidden="1" customHeight="1" x14ac:dyDescent="0.2">
      <c r="A3073" s="3">
        <v>3078</v>
      </c>
      <c r="B3073" s="211">
        <v>2820</v>
      </c>
      <c r="C3073" s="275" t="s">
        <v>4797</v>
      </c>
      <c r="D3073" s="188" t="s">
        <v>4750</v>
      </c>
      <c r="E3073" s="188">
        <v>31161807</v>
      </c>
      <c r="F3073" s="697">
        <v>766.47900000000004</v>
      </c>
      <c r="G3073" s="211" t="s">
        <v>4712</v>
      </c>
      <c r="H3073" s="72">
        <v>45078</v>
      </c>
      <c r="I3073" s="211">
        <v>314</v>
      </c>
    </row>
    <row r="3074" spans="1:9" ht="44.25" hidden="1" customHeight="1" x14ac:dyDescent="0.2">
      <c r="A3074" s="3">
        <v>3079</v>
      </c>
      <c r="B3074" s="211">
        <v>2820</v>
      </c>
      <c r="C3074" s="41" t="s">
        <v>4798</v>
      </c>
      <c r="D3074" s="188" t="s">
        <v>4750</v>
      </c>
      <c r="E3074" s="188">
        <v>26121613</v>
      </c>
      <c r="F3074" s="697">
        <v>85724.625</v>
      </c>
      <c r="G3074" s="188" t="s">
        <v>4712</v>
      </c>
      <c r="H3074" s="72">
        <v>45078</v>
      </c>
      <c r="I3074" s="211">
        <v>299</v>
      </c>
    </row>
    <row r="3075" spans="1:9" ht="44.25" hidden="1" customHeight="1" x14ac:dyDescent="0.2">
      <c r="A3075" s="3">
        <v>3080</v>
      </c>
      <c r="B3075" s="211">
        <v>2820</v>
      </c>
      <c r="C3075" s="41" t="s">
        <v>4799</v>
      </c>
      <c r="D3075" s="188" t="s">
        <v>4750</v>
      </c>
      <c r="E3075" s="188">
        <v>26121613</v>
      </c>
      <c r="F3075" s="697">
        <v>82454.122499999998</v>
      </c>
      <c r="G3075" s="188" t="s">
        <v>4712</v>
      </c>
      <c r="H3075" s="72">
        <v>45078</v>
      </c>
      <c r="I3075" s="211">
        <v>299</v>
      </c>
    </row>
    <row r="3076" spans="1:9" ht="44.25" hidden="1" customHeight="1" x14ac:dyDescent="0.2">
      <c r="A3076" s="3">
        <v>3081</v>
      </c>
      <c r="B3076" s="211">
        <v>2820</v>
      </c>
      <c r="C3076" s="41" t="s">
        <v>4800</v>
      </c>
      <c r="D3076" s="188" t="s">
        <v>4750</v>
      </c>
      <c r="E3076" s="188">
        <v>39121409</v>
      </c>
      <c r="F3076" s="697">
        <v>115132.875</v>
      </c>
      <c r="G3076" s="211" t="s">
        <v>4712</v>
      </c>
      <c r="H3076" s="72">
        <v>45078</v>
      </c>
      <c r="I3076" s="211">
        <v>304</v>
      </c>
    </row>
    <row r="3077" spans="1:9" ht="44.25" hidden="1" customHeight="1" x14ac:dyDescent="0.2">
      <c r="A3077" s="3">
        <v>3082</v>
      </c>
      <c r="B3077" s="211">
        <v>2820</v>
      </c>
      <c r="C3077" s="41" t="s">
        <v>4801</v>
      </c>
      <c r="D3077" s="188" t="s">
        <v>4750</v>
      </c>
      <c r="E3077" s="188">
        <v>24141519</v>
      </c>
      <c r="F3077" s="697">
        <v>711016.90500000003</v>
      </c>
      <c r="G3077" s="211" t="s">
        <v>4712</v>
      </c>
      <c r="H3077" s="72">
        <v>45078</v>
      </c>
      <c r="I3077" s="211">
        <v>304</v>
      </c>
    </row>
    <row r="3078" spans="1:9" ht="44.25" hidden="1" customHeight="1" x14ac:dyDescent="0.2">
      <c r="A3078" s="3">
        <v>3083</v>
      </c>
      <c r="B3078" s="211">
        <v>2820</v>
      </c>
      <c r="C3078" s="41" t="s">
        <v>4802</v>
      </c>
      <c r="D3078" s="188" t="s">
        <v>4750</v>
      </c>
      <c r="E3078" s="188">
        <v>31162406</v>
      </c>
      <c r="F3078" s="697">
        <v>8390.25</v>
      </c>
      <c r="G3078" s="211" t="s">
        <v>4712</v>
      </c>
      <c r="H3078" s="72">
        <v>45078</v>
      </c>
      <c r="I3078" s="211">
        <v>304</v>
      </c>
    </row>
    <row r="3079" spans="1:9" ht="44.25" hidden="1" customHeight="1" x14ac:dyDescent="0.2">
      <c r="A3079" s="3">
        <v>3084</v>
      </c>
      <c r="B3079" s="211">
        <v>2820</v>
      </c>
      <c r="C3079" s="41" t="s">
        <v>4803</v>
      </c>
      <c r="D3079" s="188" t="s">
        <v>4750</v>
      </c>
      <c r="E3079" s="188">
        <v>31162418</v>
      </c>
      <c r="F3079" s="697">
        <v>798684</v>
      </c>
      <c r="G3079" s="188" t="s">
        <v>2186</v>
      </c>
      <c r="H3079" s="72">
        <v>45078</v>
      </c>
      <c r="I3079" s="211">
        <v>364</v>
      </c>
    </row>
    <row r="3080" spans="1:9" ht="44.25" hidden="1" customHeight="1" x14ac:dyDescent="0.2">
      <c r="A3080" s="3">
        <v>3085</v>
      </c>
      <c r="B3080" s="211">
        <v>2820</v>
      </c>
      <c r="C3080" s="275" t="s">
        <v>4804</v>
      </c>
      <c r="D3080" s="211" t="s">
        <v>4805</v>
      </c>
      <c r="E3080" s="188">
        <v>41113725</v>
      </c>
      <c r="F3080" s="697">
        <v>6900000</v>
      </c>
      <c r="G3080" s="211" t="s">
        <v>4806</v>
      </c>
      <c r="H3080" s="72">
        <v>45078</v>
      </c>
      <c r="I3080" s="211">
        <v>413</v>
      </c>
    </row>
    <row r="3081" spans="1:9" ht="44.25" hidden="1" customHeight="1" x14ac:dyDescent="0.2">
      <c r="A3081" s="3">
        <v>3086</v>
      </c>
      <c r="B3081" s="211">
        <v>2820</v>
      </c>
      <c r="C3081" s="275" t="s">
        <v>4807</v>
      </c>
      <c r="D3081" s="211" t="s">
        <v>4808</v>
      </c>
      <c r="E3081" s="188">
        <v>52161511</v>
      </c>
      <c r="F3081" s="697">
        <v>1887375</v>
      </c>
      <c r="G3081" s="211" t="s">
        <v>4809</v>
      </c>
      <c r="H3081" s="72">
        <v>45078</v>
      </c>
      <c r="I3081" s="211">
        <v>448</v>
      </c>
    </row>
    <row r="3082" spans="1:9" ht="44.25" hidden="1" customHeight="1" x14ac:dyDescent="0.2">
      <c r="A3082" s="3">
        <v>3087</v>
      </c>
      <c r="B3082" s="211">
        <v>2820</v>
      </c>
      <c r="C3082" s="275" t="s">
        <v>4810</v>
      </c>
      <c r="D3082" s="211" t="s">
        <v>4805</v>
      </c>
      <c r="E3082" s="188">
        <v>52161511</v>
      </c>
      <c r="F3082" s="697">
        <v>453689</v>
      </c>
      <c r="G3082" s="211" t="s">
        <v>4809</v>
      </c>
      <c r="H3082" s="72">
        <v>45078</v>
      </c>
      <c r="I3082" s="211">
        <v>448</v>
      </c>
    </row>
    <row r="3083" spans="1:9" ht="44.25" hidden="1" customHeight="1" x14ac:dyDescent="0.2">
      <c r="A3083" s="3">
        <v>3088</v>
      </c>
      <c r="B3083" s="211">
        <v>2820</v>
      </c>
      <c r="C3083" s="275" t="s">
        <v>4811</v>
      </c>
      <c r="D3083" s="211" t="s">
        <v>4805</v>
      </c>
      <c r="E3083" s="188">
        <v>52161511</v>
      </c>
      <c r="F3083" s="697">
        <v>1887375</v>
      </c>
      <c r="G3083" s="211" t="s">
        <v>4809</v>
      </c>
      <c r="H3083" s="72">
        <v>45078</v>
      </c>
      <c r="I3083" s="211">
        <v>448</v>
      </c>
    </row>
    <row r="3084" spans="1:9" ht="44.25" hidden="1" customHeight="1" x14ac:dyDescent="0.2">
      <c r="A3084" s="3">
        <v>3089</v>
      </c>
      <c r="B3084" s="211">
        <v>2820</v>
      </c>
      <c r="C3084" s="275" t="s">
        <v>4812</v>
      </c>
      <c r="D3084" s="146" t="s">
        <v>4813</v>
      </c>
      <c r="E3084" s="188">
        <v>43222612</v>
      </c>
      <c r="F3084" s="697">
        <v>45000000</v>
      </c>
      <c r="G3084" s="211" t="s">
        <v>4809</v>
      </c>
      <c r="H3084" s="72">
        <v>45078</v>
      </c>
      <c r="I3084" s="211">
        <v>448</v>
      </c>
    </row>
    <row r="3085" spans="1:9" ht="44.25" hidden="1" customHeight="1" x14ac:dyDescent="0.2">
      <c r="A3085" s="3">
        <v>3090</v>
      </c>
      <c r="B3085" s="211">
        <v>2820</v>
      </c>
      <c r="C3085" s="275" t="s">
        <v>4814</v>
      </c>
      <c r="D3085" s="146" t="s">
        <v>4813</v>
      </c>
      <c r="E3085" s="188">
        <v>43222612</v>
      </c>
      <c r="F3085" s="697">
        <v>12000000</v>
      </c>
      <c r="G3085" s="211" t="s">
        <v>4809</v>
      </c>
      <c r="H3085" s="72">
        <v>45078</v>
      </c>
      <c r="I3085" s="211">
        <v>448</v>
      </c>
    </row>
    <row r="3086" spans="1:9" ht="44.25" hidden="1" customHeight="1" x14ac:dyDescent="0.2">
      <c r="A3086" s="3">
        <v>3091</v>
      </c>
      <c r="B3086" s="211">
        <v>2820</v>
      </c>
      <c r="C3086" s="275" t="s">
        <v>4815</v>
      </c>
      <c r="D3086" s="146" t="s">
        <v>4813</v>
      </c>
      <c r="E3086" s="188">
        <v>43222612</v>
      </c>
      <c r="F3086" s="697">
        <v>5000000</v>
      </c>
      <c r="G3086" s="211" t="s">
        <v>4816</v>
      </c>
      <c r="H3086" s="72">
        <v>45078</v>
      </c>
      <c r="I3086" s="211">
        <v>448</v>
      </c>
    </row>
    <row r="3087" spans="1:9" ht="44.25" hidden="1" customHeight="1" x14ac:dyDescent="0.2">
      <c r="A3087" s="3">
        <v>3092</v>
      </c>
      <c r="B3087" s="211">
        <v>2820</v>
      </c>
      <c r="C3087" s="275" t="s">
        <v>4814</v>
      </c>
      <c r="D3087" s="146" t="s">
        <v>4813</v>
      </c>
      <c r="E3087" s="188">
        <v>43222612</v>
      </c>
      <c r="F3087" s="697">
        <v>2500000</v>
      </c>
      <c r="G3087" s="211" t="s">
        <v>4809</v>
      </c>
      <c r="H3087" s="72">
        <v>45078</v>
      </c>
      <c r="I3087" s="211">
        <v>448</v>
      </c>
    </row>
    <row r="3088" spans="1:9" ht="44.25" hidden="1" customHeight="1" x14ac:dyDescent="0.2">
      <c r="A3088" s="3">
        <v>3093</v>
      </c>
      <c r="B3088" s="211">
        <v>2820</v>
      </c>
      <c r="C3088" s="275" t="s">
        <v>4817</v>
      </c>
      <c r="D3088" s="146" t="s">
        <v>4818</v>
      </c>
      <c r="E3088" s="188">
        <v>81111812</v>
      </c>
      <c r="F3088" s="697">
        <v>12780000</v>
      </c>
      <c r="G3088" s="211" t="s">
        <v>2133</v>
      </c>
      <c r="H3088" s="72">
        <v>45047</v>
      </c>
      <c r="I3088" s="211">
        <v>217</v>
      </c>
    </row>
    <row r="3089" spans="1:9" ht="44.25" hidden="1" customHeight="1" x14ac:dyDescent="0.2">
      <c r="A3089" s="3">
        <v>3094</v>
      </c>
      <c r="B3089" s="211">
        <v>2820</v>
      </c>
      <c r="C3089" s="275" t="s">
        <v>4819</v>
      </c>
      <c r="D3089" s="188" t="s">
        <v>8125</v>
      </c>
      <c r="E3089" s="211">
        <v>43231512</v>
      </c>
      <c r="F3089" s="697">
        <v>1900000</v>
      </c>
      <c r="G3089" s="211" t="s">
        <v>4820</v>
      </c>
      <c r="H3089" s="72">
        <v>45047</v>
      </c>
      <c r="I3089" s="211">
        <v>184</v>
      </c>
    </row>
    <row r="3090" spans="1:9" ht="44.25" hidden="1" customHeight="1" x14ac:dyDescent="0.2">
      <c r="A3090" s="3">
        <v>3095</v>
      </c>
      <c r="B3090" s="211">
        <v>2820</v>
      </c>
      <c r="C3090" s="275" t="s">
        <v>4821</v>
      </c>
      <c r="D3090" s="188" t="s">
        <v>8125</v>
      </c>
      <c r="E3090" s="211">
        <v>43231512</v>
      </c>
      <c r="F3090" s="697">
        <v>4450000</v>
      </c>
      <c r="G3090" s="211" t="s">
        <v>4820</v>
      </c>
      <c r="H3090" s="72">
        <v>45047</v>
      </c>
      <c r="I3090" s="211">
        <v>184</v>
      </c>
    </row>
    <row r="3091" spans="1:9" ht="44.25" hidden="1" customHeight="1" x14ac:dyDescent="0.2">
      <c r="A3091" s="3">
        <v>3096</v>
      </c>
      <c r="B3091" s="211">
        <v>2820</v>
      </c>
      <c r="C3091" s="275" t="s">
        <v>4822</v>
      </c>
      <c r="D3091" s="188" t="s">
        <v>8126</v>
      </c>
      <c r="E3091" s="211">
        <v>43231512</v>
      </c>
      <c r="F3091" s="697">
        <v>4000100</v>
      </c>
      <c r="G3091" s="211" t="s">
        <v>4820</v>
      </c>
      <c r="H3091" s="72">
        <v>45047</v>
      </c>
      <c r="I3091" s="211">
        <v>184</v>
      </c>
    </row>
    <row r="3092" spans="1:9" ht="44.25" hidden="1" customHeight="1" x14ac:dyDescent="0.2">
      <c r="A3092" s="3">
        <v>3097</v>
      </c>
      <c r="B3092" s="211">
        <v>2820</v>
      </c>
      <c r="C3092" s="275" t="s">
        <v>4823</v>
      </c>
      <c r="D3092" s="188" t="s">
        <v>8126</v>
      </c>
      <c r="E3092" s="211">
        <v>43231512</v>
      </c>
      <c r="F3092" s="697">
        <v>350000</v>
      </c>
      <c r="G3092" s="211" t="s">
        <v>4820</v>
      </c>
      <c r="H3092" s="72">
        <v>45047</v>
      </c>
      <c r="I3092" s="211">
        <v>184</v>
      </c>
    </row>
    <row r="3093" spans="1:9" ht="44.25" hidden="1" customHeight="1" x14ac:dyDescent="0.2">
      <c r="A3093" s="3">
        <v>3098</v>
      </c>
      <c r="B3093" s="211">
        <v>2820</v>
      </c>
      <c r="C3093" s="275" t="s">
        <v>37</v>
      </c>
      <c r="D3093" s="188" t="s">
        <v>8126</v>
      </c>
      <c r="E3093" s="211">
        <v>50201706</v>
      </c>
      <c r="F3093" s="697">
        <v>250000</v>
      </c>
      <c r="G3093" s="211" t="s">
        <v>720</v>
      </c>
      <c r="H3093" s="72">
        <v>45108</v>
      </c>
      <c r="I3093" s="211">
        <v>374</v>
      </c>
    </row>
    <row r="3094" spans="1:9" ht="44.25" hidden="1" customHeight="1" x14ac:dyDescent="0.2">
      <c r="A3094" s="3">
        <v>3099</v>
      </c>
      <c r="B3094" s="211">
        <v>2820</v>
      </c>
      <c r="C3094" s="275" t="s">
        <v>4830</v>
      </c>
      <c r="D3094" s="188" t="s">
        <v>8126</v>
      </c>
      <c r="E3094" s="211"/>
      <c r="F3094" s="697">
        <v>500000</v>
      </c>
      <c r="G3094" s="211" t="s">
        <v>693</v>
      </c>
      <c r="H3094" s="72">
        <v>45108</v>
      </c>
      <c r="I3094" s="211">
        <v>364</v>
      </c>
    </row>
    <row r="3095" spans="1:9" ht="44.25" hidden="1" customHeight="1" x14ac:dyDescent="0.2">
      <c r="A3095" s="3">
        <v>3100</v>
      </c>
      <c r="B3095" s="211">
        <v>2820</v>
      </c>
      <c r="C3095" s="275" t="s">
        <v>4833</v>
      </c>
      <c r="D3095" s="188" t="s">
        <v>8126</v>
      </c>
      <c r="E3095" s="211">
        <v>81112099</v>
      </c>
      <c r="F3095" s="697">
        <v>135000</v>
      </c>
      <c r="G3095" s="211" t="s">
        <v>1901</v>
      </c>
      <c r="H3095" s="72">
        <v>44958</v>
      </c>
      <c r="I3095" s="211">
        <v>351</v>
      </c>
    </row>
    <row r="3096" spans="1:9" ht="44.25" hidden="1" customHeight="1" x14ac:dyDescent="0.2">
      <c r="A3096" s="3">
        <v>3101</v>
      </c>
      <c r="B3096" s="147">
        <v>2810</v>
      </c>
      <c r="C3096" s="148" t="s">
        <v>4834</v>
      </c>
      <c r="D3096" s="147" t="s">
        <v>36</v>
      </c>
      <c r="E3096" s="147" t="s">
        <v>4835</v>
      </c>
      <c r="F3096" s="738">
        <v>95000000</v>
      </c>
      <c r="G3096" s="147" t="s">
        <v>79</v>
      </c>
      <c r="H3096" s="152">
        <v>43616</v>
      </c>
      <c r="I3096" s="739" t="s">
        <v>4836</v>
      </c>
    </row>
    <row r="3097" spans="1:9" ht="44.25" hidden="1" customHeight="1" x14ac:dyDescent="0.2">
      <c r="A3097" s="3">
        <v>3102</v>
      </c>
      <c r="B3097" s="147">
        <v>2810</v>
      </c>
      <c r="C3097" s="148" t="s">
        <v>4838</v>
      </c>
      <c r="D3097" s="147" t="s">
        <v>4510</v>
      </c>
      <c r="E3097" s="147" t="s">
        <v>4839</v>
      </c>
      <c r="F3097" s="738">
        <v>65000000</v>
      </c>
      <c r="G3097" s="147" t="s">
        <v>4820</v>
      </c>
      <c r="H3097" s="152">
        <v>43616</v>
      </c>
      <c r="I3097" s="739" t="s">
        <v>4840</v>
      </c>
    </row>
    <row r="3098" spans="1:9" ht="44.25" hidden="1" customHeight="1" x14ac:dyDescent="0.2">
      <c r="A3098" s="3">
        <v>3103</v>
      </c>
      <c r="B3098" s="147">
        <v>2810</v>
      </c>
      <c r="C3098" s="148" t="s">
        <v>4842</v>
      </c>
      <c r="D3098" s="147" t="s">
        <v>36</v>
      </c>
      <c r="E3098" s="147" t="s">
        <v>4843</v>
      </c>
      <c r="F3098" s="738">
        <v>6500000</v>
      </c>
      <c r="G3098" s="147" t="s">
        <v>79</v>
      </c>
      <c r="H3098" s="152">
        <v>43646</v>
      </c>
      <c r="I3098" s="739" t="s">
        <v>4836</v>
      </c>
    </row>
    <row r="3099" spans="1:9" ht="44.25" hidden="1" customHeight="1" x14ac:dyDescent="0.2">
      <c r="A3099" s="3">
        <v>3104</v>
      </c>
      <c r="B3099" s="147">
        <v>2810</v>
      </c>
      <c r="C3099" s="148" t="s">
        <v>4845</v>
      </c>
      <c r="D3099" s="147" t="s">
        <v>4510</v>
      </c>
      <c r="E3099" s="147" t="s">
        <v>4839</v>
      </c>
      <c r="F3099" s="738">
        <v>74598178.480000004</v>
      </c>
      <c r="G3099" s="147" t="s">
        <v>4820</v>
      </c>
      <c r="H3099" s="152">
        <v>43555</v>
      </c>
      <c r="I3099" s="739" t="s">
        <v>4840</v>
      </c>
    </row>
    <row r="3100" spans="1:9" ht="44.25" hidden="1" customHeight="1" x14ac:dyDescent="0.2">
      <c r="A3100" s="3">
        <v>3105</v>
      </c>
      <c r="B3100" s="153">
        <v>2810</v>
      </c>
      <c r="C3100" s="154" t="s">
        <v>4847</v>
      </c>
      <c r="D3100" s="153" t="s">
        <v>4510</v>
      </c>
      <c r="E3100" s="153" t="s">
        <v>4843</v>
      </c>
      <c r="F3100" s="740">
        <v>100000000</v>
      </c>
      <c r="G3100" s="153" t="s">
        <v>4820</v>
      </c>
      <c r="H3100" s="741">
        <v>43555</v>
      </c>
      <c r="I3100" s="742" t="s">
        <v>4840</v>
      </c>
    </row>
    <row r="3101" spans="1:9" ht="44.25" hidden="1" customHeight="1" x14ac:dyDescent="0.2">
      <c r="A3101" s="3">
        <v>3106</v>
      </c>
      <c r="B3101" s="146">
        <v>2810</v>
      </c>
      <c r="C3101" s="158" t="s">
        <v>4848</v>
      </c>
      <c r="D3101" s="146" t="s">
        <v>4510</v>
      </c>
      <c r="E3101" s="146" t="s">
        <v>4849</v>
      </c>
      <c r="F3101" s="697">
        <v>160236482</v>
      </c>
      <c r="G3101" s="146" t="s">
        <v>4832</v>
      </c>
      <c r="H3101" s="159">
        <v>43708</v>
      </c>
      <c r="I3101" s="146">
        <v>170</v>
      </c>
    </row>
    <row r="3102" spans="1:9" ht="44.25" hidden="1" customHeight="1" x14ac:dyDescent="0.2">
      <c r="A3102" s="3">
        <v>3107</v>
      </c>
      <c r="B3102" s="146">
        <v>2810</v>
      </c>
      <c r="C3102" s="158" t="s">
        <v>4852</v>
      </c>
      <c r="D3102" s="146" t="s">
        <v>4510</v>
      </c>
      <c r="E3102" s="146">
        <v>81112099</v>
      </c>
      <c r="F3102" s="697">
        <v>120000</v>
      </c>
      <c r="G3102" s="743" t="s">
        <v>4853</v>
      </c>
      <c r="H3102" s="159">
        <v>43496</v>
      </c>
      <c r="I3102" s="146">
        <v>351</v>
      </c>
    </row>
    <row r="3103" spans="1:9" ht="44.25" hidden="1" customHeight="1" x14ac:dyDescent="0.2">
      <c r="A3103" s="3">
        <v>3108</v>
      </c>
      <c r="B3103" s="146">
        <v>2810</v>
      </c>
      <c r="C3103" s="158" t="s">
        <v>4855</v>
      </c>
      <c r="D3103" s="146" t="s">
        <v>4510</v>
      </c>
      <c r="E3103" s="146">
        <v>43191609</v>
      </c>
      <c r="F3103" s="697">
        <v>75000</v>
      </c>
      <c r="G3103" s="168" t="s">
        <v>1901</v>
      </c>
      <c r="H3103" s="159">
        <v>43616</v>
      </c>
      <c r="I3103" s="164">
        <v>351</v>
      </c>
    </row>
    <row r="3104" spans="1:9" ht="44.25" hidden="1" customHeight="1" x14ac:dyDescent="0.2">
      <c r="A3104" s="3">
        <v>3109</v>
      </c>
      <c r="B3104" s="146">
        <v>2810</v>
      </c>
      <c r="C3104" s="158" t="s">
        <v>4859</v>
      </c>
      <c r="D3104" s="146" t="s">
        <v>4510</v>
      </c>
      <c r="E3104" s="146" t="s">
        <v>4860</v>
      </c>
      <c r="F3104" s="697">
        <v>20000</v>
      </c>
      <c r="G3104" s="146" t="s">
        <v>693</v>
      </c>
      <c r="H3104" s="159">
        <v>43616</v>
      </c>
      <c r="I3104" s="146" t="s">
        <v>2158</v>
      </c>
    </row>
    <row r="3105" spans="1:9" ht="44.25" hidden="1" customHeight="1" x14ac:dyDescent="0.2">
      <c r="A3105" s="3">
        <v>3110</v>
      </c>
      <c r="B3105" s="146">
        <v>2810</v>
      </c>
      <c r="C3105" s="158" t="s">
        <v>4861</v>
      </c>
      <c r="D3105" s="146" t="s">
        <v>4510</v>
      </c>
      <c r="E3105" s="146">
        <v>50201706</v>
      </c>
      <c r="F3105" s="697">
        <v>75000</v>
      </c>
      <c r="G3105" s="146" t="s">
        <v>720</v>
      </c>
      <c r="H3105" s="159">
        <v>43616</v>
      </c>
      <c r="I3105" s="146" t="s">
        <v>2159</v>
      </c>
    </row>
    <row r="3106" spans="1:9" ht="44.25" hidden="1" customHeight="1" x14ac:dyDescent="0.2">
      <c r="A3106" s="3">
        <v>3111</v>
      </c>
      <c r="B3106" s="211">
        <v>2830</v>
      </c>
      <c r="C3106" s="41" t="s">
        <v>4862</v>
      </c>
      <c r="D3106" s="211" t="s">
        <v>4510</v>
      </c>
      <c r="E3106" s="211">
        <v>81111805</v>
      </c>
      <c r="F3106" s="697">
        <v>25000000</v>
      </c>
      <c r="G3106" s="131" t="s">
        <v>2144</v>
      </c>
      <c r="H3106" s="159">
        <v>44986</v>
      </c>
      <c r="I3106" s="131" t="s">
        <v>4840</v>
      </c>
    </row>
    <row r="3107" spans="1:9" ht="44.25" hidden="1" customHeight="1" x14ac:dyDescent="0.2">
      <c r="A3107" s="3">
        <v>3112</v>
      </c>
      <c r="B3107" s="211">
        <v>2830</v>
      </c>
      <c r="C3107" s="41" t="s">
        <v>4866</v>
      </c>
      <c r="D3107" s="211" t="s">
        <v>4510</v>
      </c>
      <c r="E3107" s="211">
        <v>81112208</v>
      </c>
      <c r="F3107" s="697">
        <v>13000000</v>
      </c>
      <c r="G3107" s="131" t="s">
        <v>4704</v>
      </c>
      <c r="H3107" s="159">
        <v>44986</v>
      </c>
      <c r="I3107" s="131" t="s">
        <v>4867</v>
      </c>
    </row>
    <row r="3108" spans="1:9" ht="44.25" hidden="1" customHeight="1" x14ac:dyDescent="0.2">
      <c r="A3108" s="3">
        <v>3113</v>
      </c>
      <c r="B3108" s="211">
        <v>2830</v>
      </c>
      <c r="C3108" s="41" t="s">
        <v>4869</v>
      </c>
      <c r="D3108" s="211" t="s">
        <v>4510</v>
      </c>
      <c r="E3108" s="211">
        <v>81112208</v>
      </c>
      <c r="F3108" s="697">
        <v>12000000</v>
      </c>
      <c r="G3108" s="131" t="s">
        <v>4704</v>
      </c>
      <c r="H3108" s="159">
        <v>45078</v>
      </c>
      <c r="I3108" s="131" t="s">
        <v>4867</v>
      </c>
    </row>
    <row r="3109" spans="1:9" ht="44.25" hidden="1" customHeight="1" x14ac:dyDescent="0.2">
      <c r="A3109" s="3">
        <v>3114</v>
      </c>
      <c r="B3109" s="211">
        <v>2830</v>
      </c>
      <c r="C3109" s="41" t="s">
        <v>4871</v>
      </c>
      <c r="D3109" s="211" t="s">
        <v>4510</v>
      </c>
      <c r="E3109" s="196">
        <v>81111805</v>
      </c>
      <c r="F3109" s="697">
        <v>24000000</v>
      </c>
      <c r="G3109" s="131" t="s">
        <v>2144</v>
      </c>
      <c r="H3109" s="159">
        <v>45261</v>
      </c>
      <c r="I3109" s="131" t="s">
        <v>4840</v>
      </c>
    </row>
    <row r="3110" spans="1:9" ht="44.25" hidden="1" customHeight="1" x14ac:dyDescent="0.2">
      <c r="A3110" s="3">
        <v>3115</v>
      </c>
      <c r="B3110" s="211">
        <v>2830</v>
      </c>
      <c r="C3110" s="41" t="s">
        <v>4873</v>
      </c>
      <c r="D3110" s="211" t="s">
        <v>4510</v>
      </c>
      <c r="E3110" s="211">
        <v>81112003</v>
      </c>
      <c r="F3110" s="697">
        <v>35000000</v>
      </c>
      <c r="G3110" s="131" t="s">
        <v>3790</v>
      </c>
      <c r="H3110" s="159">
        <v>45078</v>
      </c>
      <c r="I3110" s="131" t="s">
        <v>4867</v>
      </c>
    </row>
    <row r="3111" spans="1:9" ht="44.25" hidden="1" customHeight="1" x14ac:dyDescent="0.2">
      <c r="A3111" s="3">
        <v>3116</v>
      </c>
      <c r="B3111" s="211">
        <v>2830</v>
      </c>
      <c r="C3111" s="41" t="s">
        <v>4875</v>
      </c>
      <c r="D3111" s="211" t="s">
        <v>4510</v>
      </c>
      <c r="E3111" s="211">
        <v>81111805</v>
      </c>
      <c r="F3111" s="697">
        <v>7000000</v>
      </c>
      <c r="G3111" s="131" t="s">
        <v>2144</v>
      </c>
      <c r="H3111" s="159">
        <v>45170</v>
      </c>
      <c r="I3111" s="131" t="s">
        <v>4840</v>
      </c>
    </row>
    <row r="3112" spans="1:9" ht="44.25" hidden="1" customHeight="1" x14ac:dyDescent="0.2">
      <c r="A3112" s="3">
        <v>3117</v>
      </c>
      <c r="B3112" s="211">
        <v>2830</v>
      </c>
      <c r="C3112" s="41" t="s">
        <v>4877</v>
      </c>
      <c r="D3112" s="211" t="s">
        <v>4510</v>
      </c>
      <c r="E3112" s="211">
        <v>43231512</v>
      </c>
      <c r="F3112" s="697">
        <v>29000000</v>
      </c>
      <c r="G3112" s="131" t="s">
        <v>2144</v>
      </c>
      <c r="H3112" s="159">
        <v>45200</v>
      </c>
      <c r="I3112" s="131" t="s">
        <v>4840</v>
      </c>
    </row>
    <row r="3113" spans="1:9" ht="44.25" hidden="1" customHeight="1" x14ac:dyDescent="0.2">
      <c r="A3113" s="3">
        <v>3118</v>
      </c>
      <c r="B3113" s="211">
        <v>2830</v>
      </c>
      <c r="C3113" s="41" t="s">
        <v>4879</v>
      </c>
      <c r="D3113" s="211" t="s">
        <v>4510</v>
      </c>
      <c r="E3113" s="211">
        <v>81111805</v>
      </c>
      <c r="F3113" s="697">
        <v>172000000</v>
      </c>
      <c r="G3113" s="131" t="s">
        <v>4820</v>
      </c>
      <c r="H3113" s="159">
        <v>45047</v>
      </c>
      <c r="I3113" s="131" t="s">
        <v>4840</v>
      </c>
    </row>
    <row r="3114" spans="1:9" ht="44.25" hidden="1" customHeight="1" x14ac:dyDescent="0.2">
      <c r="A3114" s="3">
        <v>3119</v>
      </c>
      <c r="B3114" s="211">
        <v>2830</v>
      </c>
      <c r="C3114" s="41" t="s">
        <v>4883</v>
      </c>
      <c r="D3114" s="211" t="s">
        <v>4510</v>
      </c>
      <c r="E3114" s="211">
        <v>81112307</v>
      </c>
      <c r="F3114" s="697">
        <v>9000000</v>
      </c>
      <c r="G3114" s="131" t="s">
        <v>2144</v>
      </c>
      <c r="H3114" s="159">
        <v>44986</v>
      </c>
      <c r="I3114" s="131" t="s">
        <v>4840</v>
      </c>
    </row>
    <row r="3115" spans="1:9" ht="44.25" hidden="1" customHeight="1" x14ac:dyDescent="0.2">
      <c r="A3115" s="3">
        <v>3120</v>
      </c>
      <c r="B3115" s="211">
        <v>2830</v>
      </c>
      <c r="C3115" s="41" t="s">
        <v>4885</v>
      </c>
      <c r="D3115" s="211" t="s">
        <v>4510</v>
      </c>
      <c r="E3115" s="211">
        <v>81112306</v>
      </c>
      <c r="F3115" s="697">
        <v>4000000</v>
      </c>
      <c r="G3115" s="131" t="s">
        <v>2144</v>
      </c>
      <c r="H3115" s="159">
        <v>44986</v>
      </c>
      <c r="I3115" s="131" t="s">
        <v>4840</v>
      </c>
    </row>
    <row r="3116" spans="1:9" ht="44.25" hidden="1" customHeight="1" x14ac:dyDescent="0.2">
      <c r="A3116" s="3">
        <v>3121</v>
      </c>
      <c r="B3116" s="211">
        <v>2830</v>
      </c>
      <c r="C3116" s="41" t="s">
        <v>4886</v>
      </c>
      <c r="D3116" s="211" t="s">
        <v>4510</v>
      </c>
      <c r="E3116" s="211">
        <v>81112307</v>
      </c>
      <c r="F3116" s="697">
        <v>7000000</v>
      </c>
      <c r="G3116" s="131" t="s">
        <v>4705</v>
      </c>
      <c r="H3116" s="159">
        <v>45017</v>
      </c>
      <c r="I3116" s="131" t="s">
        <v>2157</v>
      </c>
    </row>
    <row r="3117" spans="1:9" ht="44.25" hidden="1" customHeight="1" x14ac:dyDescent="0.2">
      <c r="A3117" s="3">
        <v>3122</v>
      </c>
      <c r="B3117" s="211">
        <v>2830</v>
      </c>
      <c r="C3117" s="41" t="s">
        <v>4887</v>
      </c>
      <c r="D3117" s="211" t="s">
        <v>4510</v>
      </c>
      <c r="E3117" s="211">
        <v>43191609</v>
      </c>
      <c r="F3117" s="697">
        <v>120000</v>
      </c>
      <c r="G3117" s="131" t="s">
        <v>1901</v>
      </c>
      <c r="H3117" s="159">
        <v>45017</v>
      </c>
      <c r="I3117" s="131">
        <v>351</v>
      </c>
    </row>
    <row r="3118" spans="1:9" ht="44.25" hidden="1" customHeight="1" x14ac:dyDescent="0.2">
      <c r="A3118" s="3">
        <v>3123</v>
      </c>
      <c r="B3118" s="211">
        <v>2830</v>
      </c>
      <c r="C3118" s="41" t="s">
        <v>4889</v>
      </c>
      <c r="D3118" s="211" t="s">
        <v>4510</v>
      </c>
      <c r="E3118" s="211">
        <v>49101705</v>
      </c>
      <c r="F3118" s="697">
        <v>5347950.57</v>
      </c>
      <c r="G3118" s="131" t="s">
        <v>2146</v>
      </c>
      <c r="H3118" s="159">
        <v>45170</v>
      </c>
      <c r="I3118" s="131" t="s">
        <v>4890</v>
      </c>
    </row>
    <row r="3119" spans="1:9" ht="44.25" hidden="1" customHeight="1" x14ac:dyDescent="0.2">
      <c r="A3119" s="3">
        <v>3124</v>
      </c>
      <c r="B3119" s="211">
        <v>2830</v>
      </c>
      <c r="C3119" s="41" t="s">
        <v>4891</v>
      </c>
      <c r="D3119" s="211" t="s">
        <v>4510</v>
      </c>
      <c r="E3119" s="211">
        <v>81112307</v>
      </c>
      <c r="F3119" s="697">
        <v>9700000</v>
      </c>
      <c r="G3119" s="131" t="s">
        <v>2144</v>
      </c>
      <c r="H3119" s="159">
        <v>45017</v>
      </c>
      <c r="I3119" s="131" t="s">
        <v>4840</v>
      </c>
    </row>
    <row r="3120" spans="1:9" ht="44.25" hidden="1" customHeight="1" x14ac:dyDescent="0.2">
      <c r="A3120" s="3">
        <v>3125</v>
      </c>
      <c r="B3120" s="211">
        <v>2830</v>
      </c>
      <c r="C3120" s="41" t="s">
        <v>4892</v>
      </c>
      <c r="D3120" s="211" t="s">
        <v>4510</v>
      </c>
      <c r="E3120" s="211">
        <v>81111805</v>
      </c>
      <c r="F3120" s="697">
        <v>28000000</v>
      </c>
      <c r="G3120" s="131" t="s">
        <v>2144</v>
      </c>
      <c r="H3120" s="159">
        <v>45078</v>
      </c>
      <c r="I3120" s="131" t="s">
        <v>4840</v>
      </c>
    </row>
    <row r="3121" spans="1:9" ht="44.25" hidden="1" customHeight="1" x14ac:dyDescent="0.2">
      <c r="A3121" s="3">
        <v>3126</v>
      </c>
      <c r="B3121" s="211">
        <v>2830</v>
      </c>
      <c r="C3121" s="41" t="s">
        <v>4894</v>
      </c>
      <c r="D3121" s="211" t="s">
        <v>36</v>
      </c>
      <c r="E3121" s="211">
        <v>43231512</v>
      </c>
      <c r="F3121" s="696">
        <v>25100000</v>
      </c>
      <c r="G3121" s="211" t="s">
        <v>4895</v>
      </c>
      <c r="H3121" s="159">
        <v>45078</v>
      </c>
      <c r="I3121" s="211">
        <v>480</v>
      </c>
    </row>
    <row r="3122" spans="1:9" ht="44.25" hidden="1" customHeight="1" x14ac:dyDescent="0.2">
      <c r="A3122" s="3">
        <v>3127</v>
      </c>
      <c r="B3122" s="211">
        <v>2830</v>
      </c>
      <c r="C3122" s="41" t="s">
        <v>4896</v>
      </c>
      <c r="D3122" s="211" t="s">
        <v>36</v>
      </c>
      <c r="E3122" s="211">
        <v>43231512</v>
      </c>
      <c r="F3122" s="696">
        <v>42000000</v>
      </c>
      <c r="G3122" s="211" t="s">
        <v>4895</v>
      </c>
      <c r="H3122" s="159">
        <v>45078</v>
      </c>
      <c r="I3122" s="211">
        <v>480</v>
      </c>
    </row>
    <row r="3123" spans="1:9" ht="44.25" hidden="1" customHeight="1" x14ac:dyDescent="0.2">
      <c r="A3123" s="3">
        <v>3128</v>
      </c>
      <c r="B3123" s="211">
        <v>2830</v>
      </c>
      <c r="C3123" s="41" t="s">
        <v>4897</v>
      </c>
      <c r="D3123" s="211" t="s">
        <v>36</v>
      </c>
      <c r="E3123" s="211">
        <v>43231512</v>
      </c>
      <c r="F3123" s="696">
        <v>29500000</v>
      </c>
      <c r="G3123" s="211" t="s">
        <v>4895</v>
      </c>
      <c r="H3123" s="159">
        <v>45078</v>
      </c>
      <c r="I3123" s="211">
        <v>480</v>
      </c>
    </row>
    <row r="3124" spans="1:9" ht="44.25" hidden="1" customHeight="1" x14ac:dyDescent="0.2">
      <c r="A3124" s="3">
        <v>3129</v>
      </c>
      <c r="B3124" s="211">
        <v>2830</v>
      </c>
      <c r="C3124" s="41" t="s">
        <v>4898</v>
      </c>
      <c r="D3124" s="211" t="s">
        <v>36</v>
      </c>
      <c r="E3124" s="211">
        <v>43231512</v>
      </c>
      <c r="F3124" s="696">
        <v>5500000</v>
      </c>
      <c r="G3124" s="211" t="s">
        <v>4895</v>
      </c>
      <c r="H3124" s="159">
        <v>45078</v>
      </c>
      <c r="I3124" s="211">
        <v>480</v>
      </c>
    </row>
    <row r="3125" spans="1:9" ht="44.25" hidden="1" customHeight="1" x14ac:dyDescent="0.2">
      <c r="A3125" s="3">
        <v>3130</v>
      </c>
      <c r="B3125" s="211">
        <v>2830</v>
      </c>
      <c r="C3125" s="41" t="s">
        <v>4899</v>
      </c>
      <c r="D3125" s="211" t="s">
        <v>4900</v>
      </c>
      <c r="E3125" s="211">
        <v>43211501</v>
      </c>
      <c r="F3125" s="696">
        <v>536500000</v>
      </c>
      <c r="G3125" s="211" t="s">
        <v>4901</v>
      </c>
      <c r="H3125" s="159">
        <v>45078</v>
      </c>
      <c r="I3125" s="211">
        <v>428</v>
      </c>
    </row>
    <row r="3126" spans="1:9" ht="44.25" hidden="1" customHeight="1" x14ac:dyDescent="0.2">
      <c r="A3126" s="3">
        <v>3131</v>
      </c>
      <c r="B3126" s="211" t="s">
        <v>4902</v>
      </c>
      <c r="C3126" s="41" t="s">
        <v>4903</v>
      </c>
      <c r="D3126" s="211" t="s">
        <v>4510</v>
      </c>
      <c r="E3126" s="211">
        <v>43231512</v>
      </c>
      <c r="F3126" s="697">
        <f>624*721</f>
        <v>449904</v>
      </c>
      <c r="G3126" s="131" t="s">
        <v>2146</v>
      </c>
      <c r="H3126" s="159">
        <v>44927</v>
      </c>
      <c r="I3126" s="211">
        <v>353</v>
      </c>
    </row>
    <row r="3127" spans="1:9" ht="44.25" hidden="1" customHeight="1" x14ac:dyDescent="0.2">
      <c r="A3127" s="3">
        <v>3132</v>
      </c>
      <c r="B3127" s="211" t="s">
        <v>4902</v>
      </c>
      <c r="C3127" s="41" t="s">
        <v>4905</v>
      </c>
      <c r="D3127" s="211" t="s">
        <v>4510</v>
      </c>
      <c r="E3127" s="211">
        <v>43231512</v>
      </c>
      <c r="F3127" s="697">
        <f>300*721</f>
        <v>216300</v>
      </c>
      <c r="G3127" s="131" t="s">
        <v>2146</v>
      </c>
      <c r="H3127" s="159">
        <v>45231</v>
      </c>
      <c r="I3127" s="211">
        <v>353</v>
      </c>
    </row>
    <row r="3128" spans="1:9" ht="44.25" hidden="1" customHeight="1" x14ac:dyDescent="0.2">
      <c r="A3128" s="3">
        <v>3133</v>
      </c>
      <c r="B3128" s="211" t="s">
        <v>4902</v>
      </c>
      <c r="C3128" s="41" t="s">
        <v>4907</v>
      </c>
      <c r="D3128" s="211" t="s">
        <v>4510</v>
      </c>
      <c r="E3128" s="211">
        <v>43231512</v>
      </c>
      <c r="F3128" s="697">
        <v>75000</v>
      </c>
      <c r="G3128" s="131" t="s">
        <v>2146</v>
      </c>
      <c r="H3128" s="159">
        <v>45231</v>
      </c>
      <c r="I3128" s="211">
        <v>353</v>
      </c>
    </row>
    <row r="3129" spans="1:9" ht="44.25" hidden="1" customHeight="1" x14ac:dyDescent="0.2">
      <c r="A3129" s="3">
        <v>3134</v>
      </c>
      <c r="B3129" s="211" t="s">
        <v>4902</v>
      </c>
      <c r="C3129" s="41" t="s">
        <v>4909</v>
      </c>
      <c r="D3129" s="211" t="s">
        <v>4510</v>
      </c>
      <c r="E3129" s="211">
        <v>49101705</v>
      </c>
      <c r="F3129" s="697">
        <v>65000</v>
      </c>
      <c r="G3129" s="131" t="s">
        <v>2146</v>
      </c>
      <c r="H3129" s="159">
        <v>44927</v>
      </c>
      <c r="I3129" s="211">
        <v>353</v>
      </c>
    </row>
    <row r="3130" spans="1:9" ht="44.25" hidden="1" customHeight="1" x14ac:dyDescent="0.2">
      <c r="A3130" s="3">
        <v>3135</v>
      </c>
      <c r="B3130" s="211" t="s">
        <v>4902</v>
      </c>
      <c r="C3130" s="41" t="s">
        <v>4911</v>
      </c>
      <c r="D3130" s="211" t="s">
        <v>4510</v>
      </c>
      <c r="E3130" s="211">
        <v>43231512</v>
      </c>
      <c r="F3130" s="697">
        <v>70000</v>
      </c>
      <c r="G3130" s="131" t="s">
        <v>2146</v>
      </c>
      <c r="H3130" s="159">
        <v>44986</v>
      </c>
      <c r="I3130" s="211">
        <v>353</v>
      </c>
    </row>
    <row r="3131" spans="1:9" ht="44.25" hidden="1" customHeight="1" x14ac:dyDescent="0.2">
      <c r="A3131" s="3">
        <v>3136</v>
      </c>
      <c r="B3131" s="211" t="s">
        <v>4902</v>
      </c>
      <c r="C3131" s="41" t="s">
        <v>4911</v>
      </c>
      <c r="D3131" s="211" t="s">
        <v>4510</v>
      </c>
      <c r="E3131" s="211">
        <v>43231512</v>
      </c>
      <c r="F3131" s="697">
        <v>70000</v>
      </c>
      <c r="G3131" s="131" t="s">
        <v>2146</v>
      </c>
      <c r="H3131" s="159">
        <v>45047</v>
      </c>
      <c r="I3131" s="211">
        <v>353</v>
      </c>
    </row>
    <row r="3132" spans="1:9" ht="44.25" hidden="1" customHeight="1" x14ac:dyDescent="0.2">
      <c r="A3132" s="3">
        <v>3137</v>
      </c>
      <c r="B3132" s="211" t="s">
        <v>4902</v>
      </c>
      <c r="C3132" s="41" t="s">
        <v>4914</v>
      </c>
      <c r="D3132" s="131" t="s">
        <v>4510</v>
      </c>
      <c r="E3132" s="211">
        <v>43231512</v>
      </c>
      <c r="F3132" s="696">
        <v>1600000</v>
      </c>
      <c r="G3132" s="131" t="s">
        <v>2146</v>
      </c>
      <c r="H3132" s="159">
        <v>45139</v>
      </c>
      <c r="I3132" s="131" t="s">
        <v>4890</v>
      </c>
    </row>
    <row r="3133" spans="1:9" ht="44.25" hidden="1" customHeight="1" x14ac:dyDescent="0.2">
      <c r="A3133" s="3">
        <v>3138</v>
      </c>
      <c r="B3133" s="211">
        <v>2830</v>
      </c>
      <c r="C3133" s="41" t="s">
        <v>4916</v>
      </c>
      <c r="D3133" s="211" t="s">
        <v>4900</v>
      </c>
      <c r="E3133" s="211">
        <v>43201802</v>
      </c>
      <c r="F3133" s="696">
        <v>19000000</v>
      </c>
      <c r="G3133" s="211" t="s">
        <v>4901</v>
      </c>
      <c r="H3133" s="159">
        <v>45047</v>
      </c>
      <c r="I3133" s="211">
        <v>428</v>
      </c>
    </row>
    <row r="3134" spans="1:9" ht="44.25" hidden="1" customHeight="1" x14ac:dyDescent="0.2">
      <c r="A3134" s="3">
        <v>3139</v>
      </c>
      <c r="B3134" s="211">
        <v>2830</v>
      </c>
      <c r="C3134" s="41" t="s">
        <v>4918</v>
      </c>
      <c r="D3134" s="211" t="s">
        <v>4900</v>
      </c>
      <c r="E3134" s="211">
        <v>45121516</v>
      </c>
      <c r="F3134" s="696">
        <v>44500000</v>
      </c>
      <c r="G3134" s="211" t="s">
        <v>4806</v>
      </c>
      <c r="H3134" s="159">
        <v>45047</v>
      </c>
      <c r="I3134" s="211">
        <v>413</v>
      </c>
    </row>
    <row r="3135" spans="1:9" ht="44.25" hidden="1" customHeight="1" x14ac:dyDescent="0.2">
      <c r="A3135" s="3">
        <v>3140</v>
      </c>
      <c r="B3135" s="211">
        <v>2830</v>
      </c>
      <c r="C3135" s="41" t="s">
        <v>4919</v>
      </c>
      <c r="D3135" s="211" t="s">
        <v>36</v>
      </c>
      <c r="E3135" s="211">
        <v>43231512</v>
      </c>
      <c r="F3135" s="696">
        <v>14000000</v>
      </c>
      <c r="G3135" s="211" t="s">
        <v>4895</v>
      </c>
      <c r="H3135" s="159">
        <v>45047</v>
      </c>
      <c r="I3135" s="211">
        <v>480</v>
      </c>
    </row>
    <row r="3136" spans="1:9" ht="44.25" hidden="1" customHeight="1" x14ac:dyDescent="0.2">
      <c r="A3136" s="3">
        <v>3141</v>
      </c>
      <c r="B3136" s="211">
        <v>2830</v>
      </c>
      <c r="C3136" s="41" t="s">
        <v>4920</v>
      </c>
      <c r="D3136" s="131" t="s">
        <v>36</v>
      </c>
      <c r="E3136" s="211">
        <v>43231512</v>
      </c>
      <c r="F3136" s="696">
        <v>15000000</v>
      </c>
      <c r="G3136" s="211" t="s">
        <v>79</v>
      </c>
      <c r="H3136" s="159">
        <v>45139</v>
      </c>
      <c r="I3136" s="131">
        <v>480</v>
      </c>
    </row>
    <row r="3137" spans="1:9" ht="44.25" hidden="1" customHeight="1" x14ac:dyDescent="0.2">
      <c r="A3137" s="3">
        <v>3142</v>
      </c>
      <c r="B3137" s="211">
        <v>2830</v>
      </c>
      <c r="C3137" s="41" t="s">
        <v>4922</v>
      </c>
      <c r="D3137" s="211" t="s">
        <v>36</v>
      </c>
      <c r="E3137" s="211">
        <v>43231512</v>
      </c>
      <c r="F3137" s="696">
        <v>4700000</v>
      </c>
      <c r="G3137" s="211" t="s">
        <v>4895</v>
      </c>
      <c r="H3137" s="159">
        <v>45140</v>
      </c>
      <c r="I3137" s="211">
        <v>480</v>
      </c>
    </row>
    <row r="3138" spans="1:9" ht="44.25" hidden="1" customHeight="1" x14ac:dyDescent="0.2">
      <c r="A3138" s="3">
        <v>3143</v>
      </c>
      <c r="B3138" s="211">
        <v>2830</v>
      </c>
      <c r="C3138" s="41" t="s">
        <v>4924</v>
      </c>
      <c r="D3138" s="211" t="s">
        <v>36</v>
      </c>
      <c r="E3138" s="211">
        <v>43231512</v>
      </c>
      <c r="F3138" s="696">
        <v>5000000</v>
      </c>
      <c r="G3138" s="211" t="s">
        <v>4895</v>
      </c>
      <c r="H3138" s="159">
        <v>45141</v>
      </c>
      <c r="I3138" s="211">
        <v>480</v>
      </c>
    </row>
    <row r="3139" spans="1:9" ht="44.25" hidden="1" customHeight="1" x14ac:dyDescent="0.2">
      <c r="A3139" s="3">
        <v>3144</v>
      </c>
      <c r="B3139" s="211">
        <v>2830</v>
      </c>
      <c r="C3139" s="41" t="s">
        <v>4925</v>
      </c>
      <c r="D3139" s="211" t="s">
        <v>36</v>
      </c>
      <c r="E3139" s="211">
        <v>43231512</v>
      </c>
      <c r="F3139" s="696">
        <v>32400000</v>
      </c>
      <c r="G3139" s="211" t="s">
        <v>4895</v>
      </c>
      <c r="H3139" s="159">
        <v>45017</v>
      </c>
      <c r="I3139" s="211">
        <v>480</v>
      </c>
    </row>
    <row r="3140" spans="1:9" ht="44.25" hidden="1" customHeight="1" x14ac:dyDescent="0.2">
      <c r="A3140" s="3">
        <v>3145</v>
      </c>
      <c r="B3140" s="211">
        <v>2830</v>
      </c>
      <c r="C3140" s="41" t="s">
        <v>4927</v>
      </c>
      <c r="D3140" s="211" t="s">
        <v>36</v>
      </c>
      <c r="E3140" s="211">
        <v>43231512</v>
      </c>
      <c r="F3140" s="696">
        <v>2500000</v>
      </c>
      <c r="G3140" s="211" t="s">
        <v>4895</v>
      </c>
      <c r="H3140" s="159">
        <v>44986</v>
      </c>
      <c r="I3140" s="211">
        <v>480</v>
      </c>
    </row>
    <row r="3141" spans="1:9" ht="44.25" hidden="1" customHeight="1" x14ac:dyDescent="0.2">
      <c r="A3141" s="3">
        <v>3146</v>
      </c>
      <c r="B3141" s="211">
        <v>2830</v>
      </c>
      <c r="C3141" s="41" t="s">
        <v>4929</v>
      </c>
      <c r="D3141" s="211" t="s">
        <v>36</v>
      </c>
      <c r="E3141" s="211">
        <v>43231512</v>
      </c>
      <c r="F3141" s="696">
        <v>48800000</v>
      </c>
      <c r="G3141" s="211" t="s">
        <v>4895</v>
      </c>
      <c r="H3141" s="159">
        <v>45108</v>
      </c>
      <c r="I3141" s="211">
        <v>480</v>
      </c>
    </row>
    <row r="3142" spans="1:9" ht="44.25" hidden="1" customHeight="1" x14ac:dyDescent="0.2">
      <c r="A3142" s="3">
        <v>3147</v>
      </c>
      <c r="B3142" s="211">
        <v>2830</v>
      </c>
      <c r="C3142" s="41" t="s">
        <v>4931</v>
      </c>
      <c r="D3142" s="211" t="s">
        <v>36</v>
      </c>
      <c r="E3142" s="211">
        <v>43231512</v>
      </c>
      <c r="F3142" s="696">
        <v>5000000</v>
      </c>
      <c r="G3142" s="211" t="s">
        <v>4895</v>
      </c>
      <c r="H3142" s="159">
        <v>45078</v>
      </c>
      <c r="I3142" s="211">
        <v>480</v>
      </c>
    </row>
    <row r="3143" spans="1:9" ht="44.25" hidden="1" customHeight="1" x14ac:dyDescent="0.2">
      <c r="A3143" s="3">
        <v>3148</v>
      </c>
      <c r="B3143" s="211">
        <v>2830</v>
      </c>
      <c r="C3143" s="41" t="s">
        <v>4933</v>
      </c>
      <c r="D3143" s="211" t="s">
        <v>36</v>
      </c>
      <c r="E3143" s="211">
        <v>43231512</v>
      </c>
      <c r="F3143" s="696">
        <v>80000000</v>
      </c>
      <c r="G3143" s="211" t="s">
        <v>4895</v>
      </c>
      <c r="H3143" s="159">
        <v>45017</v>
      </c>
      <c r="I3143" s="211">
        <v>480</v>
      </c>
    </row>
    <row r="3144" spans="1:9" ht="44.25" hidden="1" customHeight="1" x14ac:dyDescent="0.2">
      <c r="A3144" s="3">
        <v>3149</v>
      </c>
      <c r="B3144" s="211">
        <v>2830</v>
      </c>
      <c r="C3144" s="41" t="s">
        <v>4935</v>
      </c>
      <c r="D3144" s="211" t="s">
        <v>36</v>
      </c>
      <c r="E3144" s="211">
        <v>43231512</v>
      </c>
      <c r="F3144" s="696">
        <v>18000000</v>
      </c>
      <c r="G3144" s="211" t="s">
        <v>4895</v>
      </c>
      <c r="H3144" s="159">
        <v>45017</v>
      </c>
      <c r="I3144" s="211">
        <v>480</v>
      </c>
    </row>
    <row r="3145" spans="1:9" ht="44.25" hidden="1" customHeight="1" x14ac:dyDescent="0.2">
      <c r="A3145" s="3">
        <v>3150</v>
      </c>
      <c r="B3145" s="211">
        <v>2830</v>
      </c>
      <c r="C3145" s="41" t="s">
        <v>4937</v>
      </c>
      <c r="D3145" s="211" t="s">
        <v>36</v>
      </c>
      <c r="E3145" s="211">
        <v>43231512</v>
      </c>
      <c r="F3145" s="696">
        <v>57635100</v>
      </c>
      <c r="G3145" s="211" t="s">
        <v>4938</v>
      </c>
      <c r="H3145" s="159">
        <v>45200</v>
      </c>
      <c r="I3145" s="211">
        <v>480</v>
      </c>
    </row>
    <row r="3146" spans="1:9" ht="44.25" hidden="1" customHeight="1" x14ac:dyDescent="0.2">
      <c r="A3146" s="3">
        <v>3151</v>
      </c>
      <c r="B3146" s="211">
        <v>2830</v>
      </c>
      <c r="C3146" s="41" t="s">
        <v>4940</v>
      </c>
      <c r="D3146" s="211" t="s">
        <v>36</v>
      </c>
      <c r="E3146" s="211">
        <v>43231512</v>
      </c>
      <c r="F3146" s="696">
        <v>55374900</v>
      </c>
      <c r="G3146" s="211" t="s">
        <v>4895</v>
      </c>
      <c r="H3146" s="159">
        <v>45200</v>
      </c>
      <c r="I3146" s="211">
        <v>480</v>
      </c>
    </row>
    <row r="3147" spans="1:9" ht="44.25" hidden="1" customHeight="1" x14ac:dyDescent="0.2">
      <c r="A3147" s="3">
        <v>3152</v>
      </c>
      <c r="B3147" s="211">
        <v>2830</v>
      </c>
      <c r="C3147" s="41" t="s">
        <v>4941</v>
      </c>
      <c r="D3147" s="211" t="s">
        <v>36</v>
      </c>
      <c r="E3147" s="211">
        <v>43231512</v>
      </c>
      <c r="F3147" s="696">
        <v>4000000</v>
      </c>
      <c r="G3147" s="211" t="s">
        <v>4895</v>
      </c>
      <c r="H3147" s="159">
        <v>45139</v>
      </c>
      <c r="I3147" s="211">
        <v>480</v>
      </c>
    </row>
    <row r="3148" spans="1:9" ht="44.25" hidden="1" customHeight="1" x14ac:dyDescent="0.2">
      <c r="A3148" s="3">
        <v>3153</v>
      </c>
      <c r="B3148" s="211">
        <v>2830</v>
      </c>
      <c r="C3148" s="41" t="s">
        <v>4943</v>
      </c>
      <c r="D3148" s="211" t="s">
        <v>36</v>
      </c>
      <c r="E3148" s="211">
        <v>43231512</v>
      </c>
      <c r="F3148" s="696">
        <v>15900000</v>
      </c>
      <c r="G3148" s="211" t="s">
        <v>4895</v>
      </c>
      <c r="H3148" s="159">
        <v>45108</v>
      </c>
      <c r="I3148" s="211">
        <v>480</v>
      </c>
    </row>
    <row r="3149" spans="1:9" ht="44.25" hidden="1" customHeight="1" x14ac:dyDescent="0.2">
      <c r="A3149" s="3">
        <v>3154</v>
      </c>
      <c r="B3149" s="211">
        <v>2830</v>
      </c>
      <c r="C3149" s="41" t="s">
        <v>4945</v>
      </c>
      <c r="D3149" s="211" t="s">
        <v>36</v>
      </c>
      <c r="E3149" s="211">
        <v>43231512</v>
      </c>
      <c r="F3149" s="696">
        <v>10100000</v>
      </c>
      <c r="G3149" s="211" t="s">
        <v>4895</v>
      </c>
      <c r="H3149" s="159">
        <v>45108</v>
      </c>
      <c r="I3149" s="211">
        <v>480</v>
      </c>
    </row>
    <row r="3150" spans="1:9" ht="44.25" hidden="1" customHeight="1" x14ac:dyDescent="0.2">
      <c r="A3150" s="3">
        <v>3155</v>
      </c>
      <c r="B3150" s="211">
        <v>2830</v>
      </c>
      <c r="C3150" s="41" t="s">
        <v>4947</v>
      </c>
      <c r="D3150" s="211" t="s">
        <v>36</v>
      </c>
      <c r="E3150" s="211">
        <v>43231512</v>
      </c>
      <c r="F3150" s="696">
        <f>994000000*3</f>
        <v>2982000000</v>
      </c>
      <c r="G3150" s="211" t="s">
        <v>79</v>
      </c>
      <c r="H3150" s="159">
        <v>45200</v>
      </c>
      <c r="I3150" s="211">
        <v>480</v>
      </c>
    </row>
    <row r="3151" spans="1:9" ht="44.25" hidden="1" customHeight="1" x14ac:dyDescent="0.2">
      <c r="A3151" s="3">
        <v>3156</v>
      </c>
      <c r="B3151" s="211">
        <v>2830</v>
      </c>
      <c r="C3151" s="41" t="s">
        <v>4948</v>
      </c>
      <c r="D3151" s="211" t="s">
        <v>36</v>
      </c>
      <c r="E3151" s="211">
        <v>81111805</v>
      </c>
      <c r="F3151" s="696">
        <f>5000*721</f>
        <v>3605000</v>
      </c>
      <c r="G3151" s="131" t="s">
        <v>2144</v>
      </c>
      <c r="H3151" s="159">
        <v>44986</v>
      </c>
      <c r="I3151" s="211">
        <v>184</v>
      </c>
    </row>
    <row r="3152" spans="1:9" ht="44.25" hidden="1" customHeight="1" x14ac:dyDescent="0.2">
      <c r="A3152" s="3">
        <v>3157</v>
      </c>
      <c r="B3152" s="211">
        <v>2830</v>
      </c>
      <c r="C3152" s="41" t="s">
        <v>4949</v>
      </c>
      <c r="D3152" s="211" t="s">
        <v>36</v>
      </c>
      <c r="E3152" s="211">
        <v>81111805</v>
      </c>
      <c r="F3152" s="696">
        <f>5000*721</f>
        <v>3605000</v>
      </c>
      <c r="G3152" s="131" t="s">
        <v>2144</v>
      </c>
      <c r="H3152" s="159">
        <v>44958</v>
      </c>
      <c r="I3152" s="211">
        <v>184</v>
      </c>
    </row>
    <row r="3153" spans="1:9" ht="44.25" hidden="1" customHeight="1" x14ac:dyDescent="0.2">
      <c r="A3153" s="3">
        <v>3158</v>
      </c>
      <c r="B3153" s="211">
        <v>2830</v>
      </c>
      <c r="C3153" s="41" t="s">
        <v>4952</v>
      </c>
      <c r="D3153" s="211" t="s">
        <v>4510</v>
      </c>
      <c r="E3153" s="211">
        <v>81112099</v>
      </c>
      <c r="F3153" s="696">
        <v>155900</v>
      </c>
      <c r="G3153" s="131" t="s">
        <v>1901</v>
      </c>
      <c r="H3153" s="159">
        <v>45017</v>
      </c>
      <c r="I3153" s="211">
        <v>351</v>
      </c>
    </row>
    <row r="3154" spans="1:9" ht="44.25" hidden="1" customHeight="1" x14ac:dyDescent="0.2">
      <c r="A3154" s="3">
        <v>3159</v>
      </c>
      <c r="B3154" s="211">
        <v>2830</v>
      </c>
      <c r="C3154" s="41" t="s">
        <v>4954</v>
      </c>
      <c r="D3154" s="131" t="s">
        <v>4510</v>
      </c>
      <c r="E3154" s="131">
        <v>39121098</v>
      </c>
      <c r="F3154" s="696">
        <v>600000</v>
      </c>
      <c r="G3154" s="131" t="s">
        <v>364</v>
      </c>
      <c r="H3154" s="159">
        <v>45047</v>
      </c>
      <c r="I3154" s="131">
        <v>304</v>
      </c>
    </row>
    <row r="3155" spans="1:9" ht="44.25" hidden="1" customHeight="1" x14ac:dyDescent="0.2">
      <c r="A3155" s="3">
        <v>3160</v>
      </c>
      <c r="B3155" s="211">
        <v>2830</v>
      </c>
      <c r="C3155" s="41" t="s">
        <v>4956</v>
      </c>
      <c r="D3155" s="131" t="s">
        <v>4510</v>
      </c>
      <c r="E3155" s="131">
        <v>39121098</v>
      </c>
      <c r="F3155" s="696">
        <v>500000</v>
      </c>
      <c r="G3155" s="131" t="s">
        <v>364</v>
      </c>
      <c r="H3155" s="159">
        <v>45047</v>
      </c>
      <c r="I3155" s="131">
        <v>304</v>
      </c>
    </row>
    <row r="3156" spans="1:9" ht="44.25" hidden="1" customHeight="1" x14ac:dyDescent="0.2">
      <c r="A3156" s="3">
        <v>3161</v>
      </c>
      <c r="B3156" s="211">
        <v>2834</v>
      </c>
      <c r="C3156" s="41" t="s">
        <v>4958</v>
      </c>
      <c r="D3156" s="211" t="s">
        <v>4510</v>
      </c>
      <c r="E3156" s="211" t="s">
        <v>4960</v>
      </c>
      <c r="F3156" s="697">
        <v>110000000</v>
      </c>
      <c r="G3156" s="131" t="s">
        <v>4961</v>
      </c>
      <c r="H3156" s="159">
        <v>45078</v>
      </c>
      <c r="I3156" s="131">
        <v>178</v>
      </c>
    </row>
    <row r="3157" spans="1:9" ht="44.25" hidden="1" customHeight="1" x14ac:dyDescent="0.2">
      <c r="A3157" s="3">
        <v>3162</v>
      </c>
      <c r="B3157" s="211">
        <v>2834</v>
      </c>
      <c r="C3157" s="282" t="s">
        <v>4965</v>
      </c>
      <c r="D3157" s="211" t="s">
        <v>4510</v>
      </c>
      <c r="E3157" s="211">
        <v>81112099</v>
      </c>
      <c r="F3157" s="696">
        <v>108150</v>
      </c>
      <c r="G3157" s="131" t="s">
        <v>1901</v>
      </c>
      <c r="H3157" s="159">
        <v>44986</v>
      </c>
      <c r="I3157" s="196">
        <v>351</v>
      </c>
    </row>
    <row r="3158" spans="1:9" ht="44.25" hidden="1" customHeight="1" x14ac:dyDescent="0.2">
      <c r="A3158" s="3">
        <v>3163</v>
      </c>
      <c r="B3158" s="188">
        <v>2833</v>
      </c>
      <c r="C3158" s="224" t="s">
        <v>4966</v>
      </c>
      <c r="D3158" s="188" t="s">
        <v>4968</v>
      </c>
      <c r="E3158" s="188">
        <v>81111809</v>
      </c>
      <c r="F3158" s="706">
        <v>17000000</v>
      </c>
      <c r="G3158" s="188" t="s">
        <v>4961</v>
      </c>
      <c r="H3158" s="159">
        <v>45047</v>
      </c>
      <c r="I3158" s="211">
        <v>178</v>
      </c>
    </row>
    <row r="3159" spans="1:9" ht="44.25" hidden="1" customHeight="1" x14ac:dyDescent="0.2">
      <c r="A3159" s="3">
        <v>3164</v>
      </c>
      <c r="B3159" s="188">
        <v>2833</v>
      </c>
      <c r="C3159" s="224" t="s">
        <v>4969</v>
      </c>
      <c r="D3159" s="188" t="s">
        <v>4968</v>
      </c>
      <c r="E3159" s="188">
        <v>81112501</v>
      </c>
      <c r="F3159" s="706">
        <f>77147000-F3158</f>
        <v>60147000</v>
      </c>
      <c r="G3159" s="188" t="s">
        <v>4832</v>
      </c>
      <c r="H3159" s="159">
        <v>45047</v>
      </c>
      <c r="I3159" s="211">
        <v>170</v>
      </c>
    </row>
    <row r="3160" spans="1:9" ht="44.25" hidden="1" customHeight="1" x14ac:dyDescent="0.2">
      <c r="A3160" s="3">
        <v>3165</v>
      </c>
      <c r="B3160" s="188">
        <v>2833</v>
      </c>
      <c r="C3160" s="224" t="s">
        <v>4972</v>
      </c>
      <c r="D3160" s="188" t="s">
        <v>4968</v>
      </c>
      <c r="E3160" s="188">
        <v>81111899</v>
      </c>
      <c r="F3160" s="706">
        <v>10815000</v>
      </c>
      <c r="G3160" s="188" t="s">
        <v>3667</v>
      </c>
      <c r="H3160" s="159">
        <v>45200</v>
      </c>
      <c r="I3160" s="211">
        <v>180</v>
      </c>
    </row>
    <row r="3161" spans="1:9" ht="44.25" hidden="1" customHeight="1" x14ac:dyDescent="0.2">
      <c r="A3161" s="3">
        <v>3166</v>
      </c>
      <c r="B3161" s="188">
        <v>2833</v>
      </c>
      <c r="C3161" s="224" t="s">
        <v>4973</v>
      </c>
      <c r="D3161" s="188" t="s">
        <v>4510</v>
      </c>
      <c r="E3161" s="188">
        <v>81111801</v>
      </c>
      <c r="F3161" s="706">
        <v>6800000</v>
      </c>
      <c r="G3161" s="188" t="s">
        <v>4961</v>
      </c>
      <c r="H3161" s="159">
        <v>45200</v>
      </c>
      <c r="I3161" s="211">
        <v>178</v>
      </c>
    </row>
    <row r="3162" spans="1:9" ht="96.75" hidden="1" customHeight="1" x14ac:dyDescent="0.2">
      <c r="A3162" s="3">
        <v>3167</v>
      </c>
      <c r="B3162" s="188">
        <v>2833</v>
      </c>
      <c r="C3162" s="224" t="s">
        <v>4974</v>
      </c>
      <c r="D3162" s="188" t="s">
        <v>4510</v>
      </c>
      <c r="E3162" s="188">
        <v>81111801</v>
      </c>
      <c r="F3162" s="706">
        <v>229424135.65000001</v>
      </c>
      <c r="G3162" s="188" t="s">
        <v>4975</v>
      </c>
      <c r="H3162" s="159">
        <v>45078</v>
      </c>
      <c r="I3162" s="211">
        <v>165</v>
      </c>
    </row>
    <row r="3163" spans="1:9" ht="44.25" hidden="1" customHeight="1" x14ac:dyDescent="0.2">
      <c r="A3163" s="3">
        <v>3168</v>
      </c>
      <c r="B3163" s="188">
        <v>2833</v>
      </c>
      <c r="C3163" s="224" t="s">
        <v>4976</v>
      </c>
      <c r="D3163" s="188" t="s">
        <v>4968</v>
      </c>
      <c r="E3163" s="188">
        <v>80101507</v>
      </c>
      <c r="F3163" s="706">
        <v>150000000</v>
      </c>
      <c r="G3163" s="188" t="s">
        <v>4961</v>
      </c>
      <c r="H3163" s="159">
        <v>45078</v>
      </c>
      <c r="I3163" s="211">
        <v>178</v>
      </c>
    </row>
    <row r="3164" spans="1:9" ht="44.25" hidden="1" customHeight="1" x14ac:dyDescent="0.2">
      <c r="A3164" s="3">
        <v>3169</v>
      </c>
      <c r="B3164" s="188">
        <v>2833</v>
      </c>
      <c r="C3164" s="224" t="s">
        <v>4979</v>
      </c>
      <c r="D3164" s="188" t="s">
        <v>4980</v>
      </c>
      <c r="E3164" s="188">
        <v>80101507</v>
      </c>
      <c r="F3164" s="706">
        <v>35000000</v>
      </c>
      <c r="G3164" s="188" t="s">
        <v>4961</v>
      </c>
      <c r="H3164" s="159">
        <v>45108</v>
      </c>
      <c r="I3164" s="211">
        <v>178</v>
      </c>
    </row>
    <row r="3165" spans="1:9" ht="44.25" hidden="1" customHeight="1" x14ac:dyDescent="0.2">
      <c r="A3165" s="3">
        <v>3170</v>
      </c>
      <c r="B3165" s="188">
        <v>2833</v>
      </c>
      <c r="C3165" s="224" t="s">
        <v>4981</v>
      </c>
      <c r="D3165" s="188" t="s">
        <v>4510</v>
      </c>
      <c r="E3165" s="188">
        <v>81112099</v>
      </c>
      <c r="F3165" s="706">
        <v>80000</v>
      </c>
      <c r="G3165" s="188" t="s">
        <v>693</v>
      </c>
      <c r="H3165" s="159">
        <v>45108</v>
      </c>
      <c r="I3165" s="211">
        <v>351</v>
      </c>
    </row>
    <row r="3166" spans="1:9" ht="44.25" hidden="1" customHeight="1" x14ac:dyDescent="0.2">
      <c r="A3166" s="3">
        <v>3171</v>
      </c>
      <c r="B3166" s="188">
        <v>2822</v>
      </c>
      <c r="C3166" s="224" t="s">
        <v>4983</v>
      </c>
      <c r="D3166" s="188" t="s">
        <v>4510</v>
      </c>
      <c r="E3166" s="286" t="s">
        <v>4984</v>
      </c>
      <c r="F3166" s="706">
        <v>13697003.2325</v>
      </c>
      <c r="G3166" s="188" t="s">
        <v>4820</v>
      </c>
      <c r="H3166" s="159">
        <v>45017</v>
      </c>
      <c r="I3166" s="211">
        <v>184</v>
      </c>
    </row>
    <row r="3167" spans="1:9" ht="44.25" hidden="1" customHeight="1" x14ac:dyDescent="0.2">
      <c r="A3167" s="3">
        <v>3172</v>
      </c>
      <c r="B3167" s="188">
        <v>2822</v>
      </c>
      <c r="C3167" s="224" t="s">
        <v>4986</v>
      </c>
      <c r="D3167" s="188" t="s">
        <v>4510</v>
      </c>
      <c r="E3167" s="286" t="s">
        <v>4987</v>
      </c>
      <c r="F3167" s="706">
        <v>25956000</v>
      </c>
      <c r="G3167" s="188" t="s">
        <v>2138</v>
      </c>
      <c r="H3167" s="159">
        <v>45017</v>
      </c>
      <c r="I3167" s="211">
        <v>216</v>
      </c>
    </row>
    <row r="3168" spans="1:9" ht="44.25" hidden="1" customHeight="1" x14ac:dyDescent="0.2">
      <c r="A3168" s="3">
        <v>3173</v>
      </c>
      <c r="B3168" s="188">
        <v>2822</v>
      </c>
      <c r="C3168" s="224" t="s">
        <v>4989</v>
      </c>
      <c r="D3168" s="188" t="s">
        <v>4510</v>
      </c>
      <c r="E3168" s="286" t="s">
        <v>4990</v>
      </c>
      <c r="F3168" s="706">
        <v>16300001.7675</v>
      </c>
      <c r="G3168" s="188" t="s">
        <v>4820</v>
      </c>
      <c r="H3168" s="271">
        <v>45139</v>
      </c>
      <c r="I3168" s="211">
        <v>184</v>
      </c>
    </row>
    <row r="3169" spans="1:9" ht="44.25" hidden="1" customHeight="1" x14ac:dyDescent="0.2">
      <c r="A3169" s="3">
        <v>3175</v>
      </c>
      <c r="B3169" s="188">
        <v>2822</v>
      </c>
      <c r="C3169" s="224" t="s">
        <v>3251</v>
      </c>
      <c r="D3169" s="188" t="s">
        <v>4510</v>
      </c>
      <c r="E3169" s="286" t="s">
        <v>5001</v>
      </c>
      <c r="F3169" s="706">
        <v>110000</v>
      </c>
      <c r="G3169" s="188" t="s">
        <v>1901</v>
      </c>
      <c r="H3169" s="271">
        <v>45017</v>
      </c>
      <c r="I3169" s="211">
        <v>351</v>
      </c>
    </row>
    <row r="3170" spans="1:9" ht="44.25" hidden="1" customHeight="1" x14ac:dyDescent="0.2">
      <c r="A3170" s="3">
        <v>3176</v>
      </c>
      <c r="B3170" s="188">
        <v>2822</v>
      </c>
      <c r="C3170" s="224" t="s">
        <v>5003</v>
      </c>
      <c r="D3170" s="188" t="s">
        <v>4510</v>
      </c>
      <c r="E3170" s="286" t="s">
        <v>5004</v>
      </c>
      <c r="F3170" s="706">
        <v>105000</v>
      </c>
      <c r="G3170" s="188" t="s">
        <v>1901</v>
      </c>
      <c r="H3170" s="271">
        <v>45017</v>
      </c>
      <c r="I3170" s="211">
        <v>351</v>
      </c>
    </row>
    <row r="3171" spans="1:9" ht="44.25" hidden="1" customHeight="1" x14ac:dyDescent="0.2">
      <c r="A3171" s="3">
        <v>3179</v>
      </c>
      <c r="B3171" s="287">
        <v>2001</v>
      </c>
      <c r="C3171" s="93" t="s">
        <v>5030</v>
      </c>
      <c r="D3171" s="287" t="s">
        <v>39</v>
      </c>
      <c r="E3171" s="287">
        <v>41111717</v>
      </c>
      <c r="F3171" s="708">
        <v>35000</v>
      </c>
      <c r="G3171" s="288" t="s">
        <v>693</v>
      </c>
      <c r="H3171" s="289">
        <v>45272</v>
      </c>
      <c r="I3171" s="145">
        <v>364</v>
      </c>
    </row>
    <row r="3172" spans="1:9" ht="44.25" hidden="1" customHeight="1" x14ac:dyDescent="0.2">
      <c r="A3172" s="3">
        <v>3180</v>
      </c>
      <c r="B3172" s="287">
        <v>2001</v>
      </c>
      <c r="C3172" s="93" t="s">
        <v>5032</v>
      </c>
      <c r="D3172" s="287" t="s">
        <v>39</v>
      </c>
      <c r="E3172" s="294">
        <v>41111717</v>
      </c>
      <c r="F3172" s="744">
        <v>36000</v>
      </c>
      <c r="G3172" s="745" t="s">
        <v>693</v>
      </c>
      <c r="H3172" s="289">
        <v>45272</v>
      </c>
      <c r="I3172" s="368">
        <v>364</v>
      </c>
    </row>
    <row r="3173" spans="1:9" ht="44.25" hidden="1" customHeight="1" x14ac:dyDescent="0.2">
      <c r="A3173" s="3">
        <v>3181</v>
      </c>
      <c r="B3173" s="287">
        <v>2001</v>
      </c>
      <c r="C3173" s="93" t="s">
        <v>5034</v>
      </c>
      <c r="D3173" s="287" t="s">
        <v>39</v>
      </c>
      <c r="E3173" s="294">
        <v>41111717</v>
      </c>
      <c r="F3173" s="744">
        <v>27000</v>
      </c>
      <c r="G3173" s="745" t="s">
        <v>693</v>
      </c>
      <c r="H3173" s="289">
        <v>45272</v>
      </c>
      <c r="I3173" s="368">
        <v>364</v>
      </c>
    </row>
    <row r="3174" spans="1:9" ht="44.25" hidden="1" customHeight="1" x14ac:dyDescent="0.2">
      <c r="A3174" s="3">
        <v>3182</v>
      </c>
      <c r="B3174" s="287">
        <v>2001</v>
      </c>
      <c r="C3174" s="93" t="s">
        <v>5035</v>
      </c>
      <c r="D3174" s="287" t="s">
        <v>39</v>
      </c>
      <c r="E3174" s="294">
        <v>41111717</v>
      </c>
      <c r="F3174" s="744">
        <v>72000</v>
      </c>
      <c r="G3174" s="745" t="s">
        <v>693</v>
      </c>
      <c r="H3174" s="289">
        <v>45272</v>
      </c>
      <c r="I3174" s="368">
        <v>364</v>
      </c>
    </row>
    <row r="3175" spans="1:9" ht="44.25" hidden="1" customHeight="1" x14ac:dyDescent="0.2">
      <c r="A3175" s="3">
        <v>3183</v>
      </c>
      <c r="B3175" s="287">
        <v>2001</v>
      </c>
      <c r="C3175" s="93" t="s">
        <v>5037</v>
      </c>
      <c r="D3175" s="287" t="s">
        <v>39</v>
      </c>
      <c r="E3175" s="294">
        <v>41111717</v>
      </c>
      <c r="F3175" s="744">
        <v>30000</v>
      </c>
      <c r="G3175" s="745" t="s">
        <v>693</v>
      </c>
      <c r="H3175" s="289">
        <v>45272</v>
      </c>
      <c r="I3175" s="368">
        <v>364</v>
      </c>
    </row>
    <row r="3176" spans="1:9" ht="44.25" hidden="1" customHeight="1" x14ac:dyDescent="0.2">
      <c r="A3176" s="3">
        <v>3184</v>
      </c>
      <c r="B3176" s="287">
        <v>2001</v>
      </c>
      <c r="C3176" s="288" t="s">
        <v>5038</v>
      </c>
      <c r="D3176" s="287" t="s">
        <v>39</v>
      </c>
      <c r="E3176" s="822" t="s">
        <v>5039</v>
      </c>
      <c r="F3176" s="668">
        <v>550000</v>
      </c>
      <c r="G3176" s="840" t="s">
        <v>720</v>
      </c>
      <c r="H3176" s="828">
        <v>45272</v>
      </c>
      <c r="I3176" s="840">
        <v>374</v>
      </c>
    </row>
    <row r="3177" spans="1:9" ht="44.25" hidden="1" customHeight="1" x14ac:dyDescent="0.2">
      <c r="A3177" s="3">
        <v>3185</v>
      </c>
      <c r="B3177" s="287">
        <v>2001</v>
      </c>
      <c r="C3177" s="288" t="s">
        <v>5041</v>
      </c>
      <c r="D3177" s="287" t="s">
        <v>39</v>
      </c>
      <c r="E3177" s="823"/>
      <c r="F3177" s="668">
        <v>500000</v>
      </c>
      <c r="G3177" s="889"/>
      <c r="H3177" s="829"/>
      <c r="I3177" s="889"/>
    </row>
    <row r="3178" spans="1:9" ht="44.25" hidden="1" customHeight="1" x14ac:dyDescent="0.2">
      <c r="A3178" s="3">
        <v>3186</v>
      </c>
      <c r="B3178" s="287">
        <v>2001</v>
      </c>
      <c r="C3178" s="288" t="s">
        <v>5042</v>
      </c>
      <c r="D3178" s="287" t="s">
        <v>39</v>
      </c>
      <c r="E3178" s="823"/>
      <c r="F3178" s="668">
        <v>50000</v>
      </c>
      <c r="G3178" s="889"/>
      <c r="H3178" s="829"/>
      <c r="I3178" s="889"/>
    </row>
    <row r="3179" spans="1:9" ht="44.25" hidden="1" customHeight="1" x14ac:dyDescent="0.2">
      <c r="A3179" s="3">
        <v>3187</v>
      </c>
      <c r="B3179" s="287">
        <v>2001</v>
      </c>
      <c r="C3179" s="288" t="s">
        <v>5043</v>
      </c>
      <c r="D3179" s="287" t="s">
        <v>39</v>
      </c>
      <c r="E3179" s="823"/>
      <c r="F3179" s="668">
        <v>200000</v>
      </c>
      <c r="G3179" s="889"/>
      <c r="H3179" s="829"/>
      <c r="I3179" s="889"/>
    </row>
    <row r="3180" spans="1:9" ht="44.25" hidden="1" customHeight="1" x14ac:dyDescent="0.2">
      <c r="A3180" s="3">
        <v>3188</v>
      </c>
      <c r="B3180" s="287">
        <v>2001</v>
      </c>
      <c r="C3180" s="288" t="s">
        <v>5044</v>
      </c>
      <c r="D3180" s="287" t="s">
        <v>39</v>
      </c>
      <c r="E3180" s="824"/>
      <c r="F3180" s="668">
        <v>400000</v>
      </c>
      <c r="G3180" s="889"/>
      <c r="H3180" s="829"/>
      <c r="I3180" s="889"/>
    </row>
    <row r="3181" spans="1:9" ht="44.25" hidden="1" customHeight="1" x14ac:dyDescent="0.2">
      <c r="A3181" s="3">
        <v>3189</v>
      </c>
      <c r="B3181" s="287">
        <v>2001</v>
      </c>
      <c r="C3181" s="288" t="s">
        <v>5045</v>
      </c>
      <c r="D3181" s="287" t="s">
        <v>39</v>
      </c>
      <c r="E3181" s="287">
        <v>50201706</v>
      </c>
      <c r="F3181" s="668">
        <v>150000</v>
      </c>
      <c r="G3181" s="889"/>
      <c r="H3181" s="829"/>
      <c r="I3181" s="889"/>
    </row>
    <row r="3182" spans="1:9" ht="44.25" hidden="1" customHeight="1" x14ac:dyDescent="0.2">
      <c r="A3182" s="3">
        <v>3190</v>
      </c>
      <c r="B3182" s="287">
        <v>2001</v>
      </c>
      <c r="C3182" s="288" t="s">
        <v>5046</v>
      </c>
      <c r="D3182" s="287" t="s">
        <v>39</v>
      </c>
      <c r="E3182" s="287">
        <v>50161509</v>
      </c>
      <c r="F3182" s="668">
        <v>350000</v>
      </c>
      <c r="G3182" s="889"/>
      <c r="H3182" s="829"/>
      <c r="I3182" s="889"/>
    </row>
    <row r="3183" spans="1:9" ht="44.25" hidden="1" customHeight="1" x14ac:dyDescent="0.2">
      <c r="A3183" s="3">
        <v>3191</v>
      </c>
      <c r="B3183" s="287">
        <v>2001</v>
      </c>
      <c r="C3183" s="288" t="s">
        <v>5047</v>
      </c>
      <c r="D3183" s="287" t="s">
        <v>39</v>
      </c>
      <c r="E3183" s="825" t="s">
        <v>5048</v>
      </c>
      <c r="F3183" s="668">
        <v>250000</v>
      </c>
      <c r="G3183" s="889"/>
      <c r="H3183" s="829"/>
      <c r="I3183" s="889"/>
    </row>
    <row r="3184" spans="1:9" ht="44.25" hidden="1" customHeight="1" x14ac:dyDescent="0.2">
      <c r="A3184" s="3">
        <v>3192</v>
      </c>
      <c r="B3184" s="287">
        <v>2001</v>
      </c>
      <c r="C3184" s="288" t="s">
        <v>5049</v>
      </c>
      <c r="D3184" s="287" t="s">
        <v>39</v>
      </c>
      <c r="E3184" s="827"/>
      <c r="F3184" s="668">
        <v>3186000</v>
      </c>
      <c r="G3184" s="841"/>
      <c r="H3184" s="830"/>
      <c r="I3184" s="841"/>
    </row>
    <row r="3185" spans="1:9" ht="44.25" hidden="1" customHeight="1" x14ac:dyDescent="0.2">
      <c r="A3185" s="3">
        <v>3193</v>
      </c>
      <c r="B3185" s="287">
        <v>2001</v>
      </c>
      <c r="C3185" s="288" t="s">
        <v>5050</v>
      </c>
      <c r="D3185" s="287" t="s">
        <v>39</v>
      </c>
      <c r="E3185" s="287" t="s">
        <v>5051</v>
      </c>
      <c r="F3185" s="887">
        <v>50000</v>
      </c>
      <c r="G3185" s="840" t="s">
        <v>2186</v>
      </c>
      <c r="H3185" s="828">
        <v>45272</v>
      </c>
      <c r="I3185" s="840">
        <v>385</v>
      </c>
    </row>
    <row r="3186" spans="1:9" ht="44.25" hidden="1" customHeight="1" x14ac:dyDescent="0.2">
      <c r="A3186" s="3">
        <v>3194</v>
      </c>
      <c r="B3186" s="287">
        <v>2002</v>
      </c>
      <c r="C3186" s="288" t="s">
        <v>5053</v>
      </c>
      <c r="D3186" s="287" t="s">
        <v>39</v>
      </c>
      <c r="E3186" s="287" t="s">
        <v>5054</v>
      </c>
      <c r="F3186" s="888"/>
      <c r="G3186" s="841"/>
      <c r="H3186" s="830"/>
      <c r="I3186" s="841"/>
    </row>
    <row r="3187" spans="1:9" ht="44.25" hidden="1" customHeight="1" x14ac:dyDescent="0.2">
      <c r="A3187" s="3">
        <v>3196</v>
      </c>
      <c r="B3187" s="831">
        <v>2400</v>
      </c>
      <c r="C3187" s="834" t="s">
        <v>5063</v>
      </c>
      <c r="D3187" s="831" t="s">
        <v>39</v>
      </c>
      <c r="E3187" s="302" t="s">
        <v>5064</v>
      </c>
      <c r="F3187" s="595"/>
      <c r="G3187" s="320" t="s">
        <v>5065</v>
      </c>
      <c r="H3187" s="844" t="s">
        <v>5066</v>
      </c>
      <c r="I3187" s="146">
        <v>284</v>
      </c>
    </row>
    <row r="3188" spans="1:9" ht="44.25" hidden="1" customHeight="1" x14ac:dyDescent="0.2">
      <c r="A3188" s="3">
        <v>3197</v>
      </c>
      <c r="B3188" s="832"/>
      <c r="C3188" s="835"/>
      <c r="D3188" s="832"/>
      <c r="E3188" s="302" t="s">
        <v>5068</v>
      </c>
      <c r="F3188" s="746">
        <f>+Q3188</f>
        <v>0</v>
      </c>
      <c r="G3188" s="320" t="s">
        <v>5065</v>
      </c>
      <c r="H3188" s="845"/>
      <c r="I3188" s="146">
        <v>284</v>
      </c>
    </row>
    <row r="3189" spans="1:9" ht="44.25" hidden="1" customHeight="1" x14ac:dyDescent="0.2">
      <c r="A3189" s="3">
        <v>3198</v>
      </c>
      <c r="B3189" s="833"/>
      <c r="C3189" s="836"/>
      <c r="D3189" s="833"/>
      <c r="E3189" s="302" t="s">
        <v>5069</v>
      </c>
      <c r="F3189" s="595">
        <f>+Q3189</f>
        <v>0</v>
      </c>
      <c r="G3189" s="320" t="s">
        <v>5065</v>
      </c>
      <c r="H3189" s="846"/>
      <c r="I3189" s="146">
        <v>284</v>
      </c>
    </row>
    <row r="3190" spans="1:9" ht="44.25" hidden="1" customHeight="1" x14ac:dyDescent="0.2">
      <c r="A3190" s="3">
        <v>3199</v>
      </c>
      <c r="B3190" s="304">
        <v>2400</v>
      </c>
      <c r="C3190" s="413" t="s">
        <v>5070</v>
      </c>
      <c r="D3190" s="304" t="s">
        <v>39</v>
      </c>
      <c r="E3190" s="302" t="s">
        <v>5071</v>
      </c>
      <c r="F3190" s="588">
        <f>+Q3187</f>
        <v>0</v>
      </c>
      <c r="G3190" s="320" t="s">
        <v>5065</v>
      </c>
      <c r="H3190" s="747" t="s">
        <v>5066</v>
      </c>
      <c r="I3190" s="146">
        <v>284</v>
      </c>
    </row>
    <row r="3191" spans="1:9" ht="44.25" hidden="1" customHeight="1" x14ac:dyDescent="0.2">
      <c r="A3191" s="3">
        <v>3200</v>
      </c>
      <c r="B3191" s="296">
        <v>2400</v>
      </c>
      <c r="C3191" s="374" t="s">
        <v>5085</v>
      </c>
      <c r="D3191" s="296" t="s">
        <v>39</v>
      </c>
      <c r="E3191" s="297">
        <v>92334351</v>
      </c>
      <c r="F3191" s="588">
        <f>+((150000*4.5%)+150000)</f>
        <v>156750</v>
      </c>
      <c r="G3191" s="320" t="s">
        <v>73</v>
      </c>
      <c r="H3191" s="328">
        <v>45231</v>
      </c>
      <c r="I3191" s="146">
        <v>250</v>
      </c>
    </row>
    <row r="3192" spans="1:9" ht="44.25" hidden="1" customHeight="1" x14ac:dyDescent="0.2">
      <c r="A3192" s="3">
        <v>3201</v>
      </c>
      <c r="B3192" s="296">
        <v>2400</v>
      </c>
      <c r="C3192" s="374" t="s">
        <v>5087</v>
      </c>
      <c r="D3192" s="831" t="s">
        <v>39</v>
      </c>
      <c r="E3192" s="297" t="s">
        <v>5088</v>
      </c>
      <c r="F3192" s="881">
        <v>1200000</v>
      </c>
      <c r="G3192" s="320" t="s">
        <v>76</v>
      </c>
      <c r="H3192" s="884">
        <v>45231</v>
      </c>
      <c r="I3192" s="844">
        <v>413</v>
      </c>
    </row>
    <row r="3193" spans="1:9" ht="74.25" hidden="1" customHeight="1" x14ac:dyDescent="0.2">
      <c r="A3193" s="3">
        <v>3202</v>
      </c>
      <c r="B3193" s="296">
        <v>2400</v>
      </c>
      <c r="C3193" s="374" t="s">
        <v>5090</v>
      </c>
      <c r="D3193" s="832"/>
      <c r="E3193" s="297" t="s">
        <v>5091</v>
      </c>
      <c r="F3193" s="882"/>
      <c r="G3193" s="320" t="s">
        <v>76</v>
      </c>
      <c r="H3193" s="885"/>
      <c r="I3193" s="845"/>
    </row>
    <row r="3194" spans="1:9" ht="78.75" hidden="1" customHeight="1" x14ac:dyDescent="0.2">
      <c r="A3194" s="3">
        <v>3203</v>
      </c>
      <c r="B3194" s="296">
        <v>2400</v>
      </c>
      <c r="C3194" s="374" t="s">
        <v>5092</v>
      </c>
      <c r="D3194" s="832"/>
      <c r="E3194" s="297" t="s">
        <v>5091</v>
      </c>
      <c r="F3194" s="882"/>
      <c r="G3194" s="320" t="s">
        <v>76</v>
      </c>
      <c r="H3194" s="885"/>
      <c r="I3194" s="845"/>
    </row>
    <row r="3195" spans="1:9" ht="69.75" hidden="1" customHeight="1" x14ac:dyDescent="0.2">
      <c r="A3195" s="3">
        <v>3204</v>
      </c>
      <c r="B3195" s="296">
        <v>2400</v>
      </c>
      <c r="C3195" s="374" t="s">
        <v>5094</v>
      </c>
      <c r="D3195" s="833"/>
      <c r="E3195" s="297" t="s">
        <v>5095</v>
      </c>
      <c r="F3195" s="883"/>
      <c r="G3195" s="320" t="s">
        <v>76</v>
      </c>
      <c r="H3195" s="886"/>
      <c r="I3195" s="846"/>
    </row>
    <row r="3196" spans="1:9" ht="44.25" hidden="1" customHeight="1" x14ac:dyDescent="0.2">
      <c r="A3196" s="3">
        <v>3205</v>
      </c>
      <c r="B3196" s="296">
        <v>2400</v>
      </c>
      <c r="C3196" s="374" t="s">
        <v>5096</v>
      </c>
      <c r="D3196" s="296" t="s">
        <v>39</v>
      </c>
      <c r="E3196" s="297" t="s">
        <v>5097</v>
      </c>
      <c r="F3196" s="588">
        <v>4500000</v>
      </c>
      <c r="G3196" s="320" t="s">
        <v>1708</v>
      </c>
      <c r="H3196" s="328">
        <f>+H3191</f>
        <v>45231</v>
      </c>
      <c r="I3196" s="146">
        <v>147</v>
      </c>
    </row>
    <row r="3197" spans="1:9" ht="44.25" hidden="1" customHeight="1" x14ac:dyDescent="0.2">
      <c r="A3197" s="3">
        <v>3206</v>
      </c>
      <c r="B3197" s="296">
        <v>2400</v>
      </c>
      <c r="C3197" s="374" t="s">
        <v>5099</v>
      </c>
      <c r="D3197" s="296" t="s">
        <v>39</v>
      </c>
      <c r="E3197" s="297" t="s">
        <v>5100</v>
      </c>
      <c r="F3197" s="588">
        <v>600000</v>
      </c>
      <c r="G3197" s="320" t="s">
        <v>5101</v>
      </c>
      <c r="H3197" s="286" t="s">
        <v>41</v>
      </c>
      <c r="I3197" s="146">
        <v>142</v>
      </c>
    </row>
    <row r="3198" spans="1:9" ht="44.25" hidden="1" customHeight="1" x14ac:dyDescent="0.2">
      <c r="A3198" s="3">
        <v>3207</v>
      </c>
      <c r="B3198" s="296">
        <v>2400</v>
      </c>
      <c r="C3198" s="374" t="s">
        <v>5103</v>
      </c>
      <c r="D3198" s="296" t="s">
        <v>39</v>
      </c>
      <c r="E3198" s="297" t="s">
        <v>5104</v>
      </c>
      <c r="F3198" s="588">
        <f>400000+110000</f>
        <v>510000</v>
      </c>
      <c r="G3198" s="320" t="s">
        <v>40</v>
      </c>
      <c r="H3198" s="328">
        <v>45231</v>
      </c>
      <c r="I3198" s="146">
        <v>374</v>
      </c>
    </row>
    <row r="3199" spans="1:9" ht="44.25" hidden="1" customHeight="1" x14ac:dyDescent="0.2">
      <c r="A3199" s="3">
        <v>3208</v>
      </c>
      <c r="B3199" s="296">
        <v>2400</v>
      </c>
      <c r="C3199" s="374" t="s">
        <v>5109</v>
      </c>
      <c r="D3199" s="296" t="s">
        <v>39</v>
      </c>
      <c r="E3199" s="297" t="s">
        <v>5110</v>
      </c>
      <c r="F3199" s="588">
        <f>+((3500000*4.5%)+3500000)</f>
        <v>3657500</v>
      </c>
      <c r="G3199" s="320" t="s">
        <v>57</v>
      </c>
      <c r="H3199" s="328">
        <v>45231</v>
      </c>
      <c r="I3199" s="146">
        <v>180</v>
      </c>
    </row>
    <row r="3200" spans="1:9" ht="44.25" hidden="1" customHeight="1" x14ac:dyDescent="0.2">
      <c r="A3200" s="3">
        <v>3209</v>
      </c>
      <c r="B3200" s="296">
        <v>2400</v>
      </c>
      <c r="C3200" s="374" t="s">
        <v>5112</v>
      </c>
      <c r="D3200" s="296" t="s">
        <v>39</v>
      </c>
      <c r="E3200" s="297" t="s">
        <v>5113</v>
      </c>
      <c r="F3200" s="588">
        <v>100000</v>
      </c>
      <c r="G3200" s="320" t="s">
        <v>57</v>
      </c>
      <c r="H3200" s="328">
        <v>45231</v>
      </c>
      <c r="I3200" s="146">
        <v>115</v>
      </c>
    </row>
    <row r="3201" spans="1:9" ht="44.25" hidden="1" customHeight="1" x14ac:dyDescent="0.2">
      <c r="A3201" s="3">
        <v>3210</v>
      </c>
      <c r="B3201" s="296">
        <v>2400</v>
      </c>
      <c r="C3201" s="374" t="s">
        <v>5115</v>
      </c>
      <c r="D3201" s="296" t="s">
        <v>39</v>
      </c>
      <c r="E3201" s="297" t="s">
        <v>5116</v>
      </c>
      <c r="F3201" s="588">
        <v>200000</v>
      </c>
      <c r="G3201" s="320" t="s">
        <v>57</v>
      </c>
      <c r="H3201" s="328">
        <v>45231</v>
      </c>
      <c r="I3201" s="146">
        <v>115</v>
      </c>
    </row>
    <row r="3202" spans="1:9" ht="44.25" hidden="1" customHeight="1" x14ac:dyDescent="0.2">
      <c r="A3202" s="3">
        <v>3211</v>
      </c>
      <c r="B3202" s="831">
        <v>2400</v>
      </c>
      <c r="C3202" s="417" t="s">
        <v>10436</v>
      </c>
      <c r="D3202" s="296" t="s">
        <v>39</v>
      </c>
      <c r="E3202" s="297" t="s">
        <v>5119</v>
      </c>
      <c r="F3202" s="588">
        <f>+Q3202</f>
        <v>0</v>
      </c>
      <c r="G3202" s="320" t="s">
        <v>53</v>
      </c>
      <c r="H3202" s="328">
        <v>45231</v>
      </c>
      <c r="I3202" s="146">
        <v>379</v>
      </c>
    </row>
    <row r="3203" spans="1:9" ht="44.25" hidden="1" customHeight="1" x14ac:dyDescent="0.2">
      <c r="A3203" s="3">
        <v>3212</v>
      </c>
      <c r="B3203" s="832"/>
      <c r="C3203" s="417" t="s">
        <v>5121</v>
      </c>
      <c r="D3203" s="296" t="s">
        <v>39</v>
      </c>
      <c r="E3203" s="297" t="s">
        <v>5122</v>
      </c>
      <c r="F3203" s="711">
        <f>+Q3203</f>
        <v>0</v>
      </c>
      <c r="G3203" s="320" t="s">
        <v>53</v>
      </c>
      <c r="H3203" s="328">
        <v>45231</v>
      </c>
      <c r="I3203" s="146">
        <v>379</v>
      </c>
    </row>
    <row r="3204" spans="1:9" ht="44.25" hidden="1" customHeight="1" x14ac:dyDescent="0.2">
      <c r="A3204" s="3">
        <v>3213</v>
      </c>
      <c r="B3204" s="832"/>
      <c r="C3204" s="417" t="s">
        <v>5123</v>
      </c>
      <c r="D3204" s="296" t="s">
        <v>39</v>
      </c>
      <c r="E3204" s="297" t="s">
        <v>5124</v>
      </c>
      <c r="F3204" s="711">
        <f>+Q3204</f>
        <v>0</v>
      </c>
      <c r="G3204" s="320" t="s">
        <v>53</v>
      </c>
      <c r="H3204" s="328">
        <v>45231</v>
      </c>
      <c r="I3204" s="146">
        <v>379</v>
      </c>
    </row>
    <row r="3205" spans="1:9" ht="44.25" hidden="1" customHeight="1" x14ac:dyDescent="0.2">
      <c r="A3205" s="3">
        <v>3214</v>
      </c>
      <c r="B3205" s="833"/>
      <c r="C3205" s="417" t="s">
        <v>5125</v>
      </c>
      <c r="D3205" s="296" t="s">
        <v>39</v>
      </c>
      <c r="E3205" s="297" t="s">
        <v>5126</v>
      </c>
      <c r="F3205" s="711">
        <f>+Q3205</f>
        <v>0</v>
      </c>
      <c r="G3205" s="320" t="s">
        <v>53</v>
      </c>
      <c r="H3205" s="328">
        <v>45231</v>
      </c>
      <c r="I3205" s="146">
        <v>379</v>
      </c>
    </row>
    <row r="3206" spans="1:9" ht="44.25" hidden="1" customHeight="1" x14ac:dyDescent="0.2">
      <c r="A3206" s="3">
        <v>3215</v>
      </c>
      <c r="B3206" s="310">
        <v>3230</v>
      </c>
      <c r="C3206" s="128" t="s">
        <v>5130</v>
      </c>
      <c r="D3206" s="310" t="s">
        <v>39</v>
      </c>
      <c r="E3206" s="3">
        <v>14121904</v>
      </c>
      <c r="F3206" s="668">
        <v>25248</v>
      </c>
      <c r="G3206" s="311" t="s">
        <v>169</v>
      </c>
      <c r="H3206" s="313">
        <v>45231</v>
      </c>
      <c r="I3206" s="211">
        <v>289</v>
      </c>
    </row>
    <row r="3207" spans="1:9" ht="44.25" hidden="1" customHeight="1" x14ac:dyDescent="0.2">
      <c r="A3207" s="3">
        <v>3216</v>
      </c>
      <c r="B3207" s="310">
        <v>3230</v>
      </c>
      <c r="C3207" s="128" t="s">
        <v>5132</v>
      </c>
      <c r="D3207" s="310" t="s">
        <v>39</v>
      </c>
      <c r="E3207" s="3">
        <v>14121904</v>
      </c>
      <c r="F3207" s="668">
        <v>929200</v>
      </c>
      <c r="G3207" s="311" t="s">
        <v>169</v>
      </c>
      <c r="H3207" s="313">
        <v>45231</v>
      </c>
      <c r="I3207" s="211">
        <v>289</v>
      </c>
    </row>
    <row r="3208" spans="1:9" ht="44.25" hidden="1" customHeight="1" x14ac:dyDescent="0.2">
      <c r="A3208" s="3">
        <v>3217</v>
      </c>
      <c r="B3208" s="310">
        <v>3230</v>
      </c>
      <c r="C3208" s="212" t="s">
        <v>5133</v>
      </c>
      <c r="D3208" s="310" t="s">
        <v>39</v>
      </c>
      <c r="E3208" s="3">
        <v>14121904</v>
      </c>
      <c r="F3208" s="668">
        <v>762750.00000000023</v>
      </c>
      <c r="G3208" s="311" t="s">
        <v>169</v>
      </c>
      <c r="H3208" s="313">
        <v>45231</v>
      </c>
      <c r="I3208" s="211">
        <v>289</v>
      </c>
    </row>
    <row r="3209" spans="1:9" ht="44.25" hidden="1" customHeight="1" x14ac:dyDescent="0.2">
      <c r="A3209" s="3">
        <v>3218</v>
      </c>
      <c r="B3209" s="310">
        <v>3230</v>
      </c>
      <c r="C3209" s="128" t="s">
        <v>5134</v>
      </c>
      <c r="D3209" s="310" t="s">
        <v>39</v>
      </c>
      <c r="E3209" s="3">
        <v>14121904</v>
      </c>
      <c r="F3209" s="668">
        <v>136950</v>
      </c>
      <c r="G3209" s="311" t="s">
        <v>169</v>
      </c>
      <c r="H3209" s="313">
        <v>45231</v>
      </c>
      <c r="I3209" s="211">
        <v>289</v>
      </c>
    </row>
    <row r="3210" spans="1:9" ht="44.25" hidden="1" customHeight="1" x14ac:dyDescent="0.2">
      <c r="A3210" s="3">
        <v>3219</v>
      </c>
      <c r="B3210" s="310">
        <v>3230</v>
      </c>
      <c r="C3210" s="128" t="s">
        <v>5135</v>
      </c>
      <c r="D3210" s="310" t="s">
        <v>39</v>
      </c>
      <c r="E3210" s="3">
        <v>14121904</v>
      </c>
      <c r="F3210" s="668">
        <v>190000</v>
      </c>
      <c r="G3210" s="311" t="s">
        <v>169</v>
      </c>
      <c r="H3210" s="313">
        <v>45231</v>
      </c>
      <c r="I3210" s="211">
        <v>289</v>
      </c>
    </row>
    <row r="3211" spans="1:9" ht="44.25" hidden="1" customHeight="1" x14ac:dyDescent="0.2">
      <c r="A3211" s="3">
        <v>3220</v>
      </c>
      <c r="B3211" s="310">
        <v>3230</v>
      </c>
      <c r="C3211" s="128" t="s">
        <v>5136</v>
      </c>
      <c r="D3211" s="310" t="s">
        <v>39</v>
      </c>
      <c r="E3211" s="3">
        <v>14121904</v>
      </c>
      <c r="F3211" s="668">
        <v>209160</v>
      </c>
      <c r="G3211" s="311" t="s">
        <v>169</v>
      </c>
      <c r="H3211" s="313">
        <v>45231</v>
      </c>
      <c r="I3211" s="211">
        <v>289</v>
      </c>
    </row>
    <row r="3212" spans="1:9" ht="44.25" hidden="1" customHeight="1" x14ac:dyDescent="0.2">
      <c r="A3212" s="3">
        <v>3221</v>
      </c>
      <c r="B3212" s="310">
        <v>3230</v>
      </c>
      <c r="C3212" s="212" t="s">
        <v>5137</v>
      </c>
      <c r="D3212" s="310" t="s">
        <v>39</v>
      </c>
      <c r="E3212" s="3">
        <v>44103126</v>
      </c>
      <c r="F3212" s="668">
        <v>48211.14</v>
      </c>
      <c r="G3212" s="311" t="s">
        <v>169</v>
      </c>
      <c r="H3212" s="313">
        <v>45231</v>
      </c>
      <c r="I3212" s="211">
        <v>278</v>
      </c>
    </row>
    <row r="3213" spans="1:9" ht="44.25" hidden="1" customHeight="1" x14ac:dyDescent="0.2">
      <c r="A3213" s="3">
        <v>3222</v>
      </c>
      <c r="B3213" s="310">
        <v>3230</v>
      </c>
      <c r="C3213" s="212" t="s">
        <v>5139</v>
      </c>
      <c r="D3213" s="310" t="s">
        <v>39</v>
      </c>
      <c r="E3213" s="3">
        <v>44103126</v>
      </c>
      <c r="F3213" s="668">
        <v>140379.93000000005</v>
      </c>
      <c r="G3213" s="311" t="s">
        <v>169</v>
      </c>
      <c r="H3213" s="313">
        <v>45231</v>
      </c>
      <c r="I3213" s="211">
        <v>278</v>
      </c>
    </row>
    <row r="3214" spans="1:9" ht="44.25" hidden="1" customHeight="1" x14ac:dyDescent="0.2">
      <c r="A3214" s="3">
        <v>3223</v>
      </c>
      <c r="B3214" s="310">
        <v>3230</v>
      </c>
      <c r="C3214" s="212" t="s">
        <v>5140</v>
      </c>
      <c r="D3214" s="310" t="s">
        <v>39</v>
      </c>
      <c r="E3214" s="3">
        <v>44103126</v>
      </c>
      <c r="F3214" s="668">
        <v>147924.31199999995</v>
      </c>
      <c r="G3214" s="311" t="s">
        <v>169</v>
      </c>
      <c r="H3214" s="313">
        <v>45231</v>
      </c>
      <c r="I3214" s="211">
        <v>278</v>
      </c>
    </row>
    <row r="3215" spans="1:9" ht="44.25" hidden="1" customHeight="1" x14ac:dyDescent="0.2">
      <c r="A3215" s="3">
        <v>3224</v>
      </c>
      <c r="B3215" s="310">
        <v>3230</v>
      </c>
      <c r="C3215" s="212" t="s">
        <v>5141</v>
      </c>
      <c r="D3215" s="310" t="s">
        <v>39</v>
      </c>
      <c r="E3215" s="3">
        <v>44103126</v>
      </c>
      <c r="F3215" s="668">
        <v>155944.72</v>
      </c>
      <c r="G3215" s="311" t="s">
        <v>169</v>
      </c>
      <c r="H3215" s="313">
        <v>45231</v>
      </c>
      <c r="I3215" s="211">
        <v>278</v>
      </c>
    </row>
    <row r="3216" spans="1:9" ht="44.25" hidden="1" customHeight="1" x14ac:dyDescent="0.2">
      <c r="A3216" s="3">
        <v>3225</v>
      </c>
      <c r="B3216" s="310">
        <v>3230</v>
      </c>
      <c r="C3216" s="212" t="s">
        <v>5142</v>
      </c>
      <c r="D3216" s="310" t="s">
        <v>39</v>
      </c>
      <c r="E3216" s="3">
        <v>44103126</v>
      </c>
      <c r="F3216" s="668">
        <v>149427.24</v>
      </c>
      <c r="G3216" s="311" t="s">
        <v>169</v>
      </c>
      <c r="H3216" s="313">
        <v>45231</v>
      </c>
      <c r="I3216" s="211">
        <v>278</v>
      </c>
    </row>
    <row r="3217" spans="1:9" ht="44.25" hidden="1" customHeight="1" x14ac:dyDescent="0.2">
      <c r="A3217" s="3">
        <v>3226</v>
      </c>
      <c r="B3217" s="310">
        <v>3230</v>
      </c>
      <c r="C3217" s="128" t="s">
        <v>8128</v>
      </c>
      <c r="D3217" s="310" t="s">
        <v>39</v>
      </c>
      <c r="E3217" s="3">
        <v>14121904</v>
      </c>
      <c r="F3217" s="668">
        <v>97727.5</v>
      </c>
      <c r="G3217" s="311" t="s">
        <v>169</v>
      </c>
      <c r="H3217" s="313">
        <v>45231</v>
      </c>
      <c r="I3217" s="211">
        <v>289</v>
      </c>
    </row>
    <row r="3218" spans="1:9" ht="44.25" hidden="1" customHeight="1" x14ac:dyDescent="0.2">
      <c r="A3218" s="3">
        <v>3227</v>
      </c>
      <c r="B3218" s="310">
        <v>3230</v>
      </c>
      <c r="C3218" s="197" t="s">
        <v>5143</v>
      </c>
      <c r="D3218" s="310" t="s">
        <v>39</v>
      </c>
      <c r="E3218" s="3">
        <v>14121904</v>
      </c>
      <c r="F3218" s="668">
        <v>15952.5</v>
      </c>
      <c r="G3218" s="311" t="s">
        <v>169</v>
      </c>
      <c r="H3218" s="313">
        <v>45231</v>
      </c>
      <c r="I3218" s="211">
        <v>289</v>
      </c>
    </row>
    <row r="3219" spans="1:9" ht="44.25" hidden="1" customHeight="1" x14ac:dyDescent="0.2">
      <c r="A3219" s="3">
        <v>3228</v>
      </c>
      <c r="B3219" s="310">
        <v>3230</v>
      </c>
      <c r="C3219" s="212" t="s">
        <v>5144</v>
      </c>
      <c r="D3219" s="310" t="s">
        <v>39</v>
      </c>
      <c r="E3219" s="3">
        <v>4412</v>
      </c>
      <c r="F3219" s="668">
        <v>68664.479999999996</v>
      </c>
      <c r="G3219" s="311" t="s">
        <v>5145</v>
      </c>
      <c r="H3219" s="313">
        <v>45231</v>
      </c>
      <c r="I3219" s="211">
        <v>364</v>
      </c>
    </row>
    <row r="3220" spans="1:9" ht="44.25" hidden="1" customHeight="1" x14ac:dyDescent="0.2">
      <c r="A3220" s="3">
        <v>3229</v>
      </c>
      <c r="B3220" s="310">
        <v>3230</v>
      </c>
      <c r="C3220" s="212" t="s">
        <v>5147</v>
      </c>
      <c r="D3220" s="310" t="s">
        <v>39</v>
      </c>
      <c r="E3220" s="3">
        <v>312118</v>
      </c>
      <c r="F3220" s="668">
        <v>249600</v>
      </c>
      <c r="G3220" s="311" t="s">
        <v>169</v>
      </c>
      <c r="H3220" s="313">
        <v>45231</v>
      </c>
      <c r="I3220" s="211">
        <v>278</v>
      </c>
    </row>
    <row r="3221" spans="1:9" ht="44.25" hidden="1" customHeight="1" x14ac:dyDescent="0.2">
      <c r="A3221" s="3">
        <v>3230</v>
      </c>
      <c r="B3221" s="310">
        <v>3230</v>
      </c>
      <c r="C3221" s="197" t="s">
        <v>5148</v>
      </c>
      <c r="D3221" s="310" t="s">
        <v>39</v>
      </c>
      <c r="E3221" s="109">
        <v>312118</v>
      </c>
      <c r="F3221" s="668">
        <v>20500</v>
      </c>
      <c r="G3221" s="311" t="s">
        <v>169</v>
      </c>
      <c r="H3221" s="313">
        <v>45231</v>
      </c>
      <c r="I3221" s="211">
        <v>278</v>
      </c>
    </row>
    <row r="3222" spans="1:9" ht="44.25" hidden="1" customHeight="1" x14ac:dyDescent="0.2">
      <c r="A3222" s="3">
        <v>3231</v>
      </c>
      <c r="B3222" s="310">
        <v>3230</v>
      </c>
      <c r="C3222" s="197" t="s">
        <v>5149</v>
      </c>
      <c r="D3222" s="310" t="s">
        <v>39</v>
      </c>
      <c r="E3222" s="3">
        <v>312118</v>
      </c>
      <c r="F3222" s="668">
        <v>140770</v>
      </c>
      <c r="G3222" s="311" t="s">
        <v>169</v>
      </c>
      <c r="H3222" s="313">
        <v>45231</v>
      </c>
      <c r="I3222" s="211">
        <v>278</v>
      </c>
    </row>
    <row r="3223" spans="1:9" ht="44.25" hidden="1" customHeight="1" x14ac:dyDescent="0.2">
      <c r="A3223" s="3">
        <v>3232</v>
      </c>
      <c r="B3223" s="310">
        <v>3230</v>
      </c>
      <c r="C3223" s="197" t="s">
        <v>5150</v>
      </c>
      <c r="D3223" s="310" t="s">
        <v>39</v>
      </c>
      <c r="E3223" s="3">
        <v>312118</v>
      </c>
      <c r="F3223" s="668">
        <v>6400</v>
      </c>
      <c r="G3223" s="311" t="s">
        <v>169</v>
      </c>
      <c r="H3223" s="313">
        <v>45231</v>
      </c>
      <c r="I3223" s="211">
        <v>278</v>
      </c>
    </row>
    <row r="3224" spans="1:9" ht="44.25" hidden="1" customHeight="1" x14ac:dyDescent="0.2">
      <c r="A3224" s="3">
        <v>3233</v>
      </c>
      <c r="B3224" s="310">
        <v>3230</v>
      </c>
      <c r="C3224" s="197" t="s">
        <v>5151</v>
      </c>
      <c r="D3224" s="310" t="s">
        <v>39</v>
      </c>
      <c r="E3224" s="3">
        <v>312118</v>
      </c>
      <c r="F3224" s="668">
        <v>14700</v>
      </c>
      <c r="G3224" s="311" t="s">
        <v>169</v>
      </c>
      <c r="H3224" s="313">
        <v>45231</v>
      </c>
      <c r="I3224" s="211">
        <v>278</v>
      </c>
    </row>
    <row r="3225" spans="1:9" ht="44.25" hidden="1" customHeight="1" x14ac:dyDescent="0.2">
      <c r="A3225" s="3">
        <v>3234</v>
      </c>
      <c r="B3225" s="310">
        <v>3230</v>
      </c>
      <c r="C3225" s="197" t="s">
        <v>5152</v>
      </c>
      <c r="D3225" s="310" t="s">
        <v>39</v>
      </c>
      <c r="E3225" s="3">
        <v>312118</v>
      </c>
      <c r="F3225" s="668">
        <v>53300</v>
      </c>
      <c r="G3225" s="311" t="s">
        <v>169</v>
      </c>
      <c r="H3225" s="313">
        <v>45231</v>
      </c>
      <c r="I3225" s="211">
        <v>278</v>
      </c>
    </row>
    <row r="3226" spans="1:9" ht="44.25" hidden="1" customHeight="1" x14ac:dyDescent="0.2">
      <c r="A3226" s="3">
        <v>3235</v>
      </c>
      <c r="B3226" s="310">
        <v>3230</v>
      </c>
      <c r="C3226" s="197" t="s">
        <v>5153</v>
      </c>
      <c r="D3226" s="310" t="s">
        <v>39</v>
      </c>
      <c r="E3226" s="3">
        <v>312118</v>
      </c>
      <c r="F3226" s="668">
        <v>9941.7800000000007</v>
      </c>
      <c r="G3226" s="311" t="s">
        <v>5145</v>
      </c>
      <c r="H3226" s="313">
        <v>45231</v>
      </c>
      <c r="I3226" s="211">
        <v>364</v>
      </c>
    </row>
    <row r="3227" spans="1:9" ht="44.25" hidden="1" customHeight="1" x14ac:dyDescent="0.2">
      <c r="A3227" s="3">
        <v>3236</v>
      </c>
      <c r="B3227" s="310">
        <v>3230</v>
      </c>
      <c r="C3227" s="197" t="s">
        <v>5154</v>
      </c>
      <c r="D3227" s="310" t="s">
        <v>39</v>
      </c>
      <c r="E3227" s="3">
        <v>312118</v>
      </c>
      <c r="F3227" s="668">
        <v>15200</v>
      </c>
      <c r="G3227" s="311" t="s">
        <v>169</v>
      </c>
      <c r="H3227" s="313">
        <v>45231</v>
      </c>
      <c r="I3227" s="211">
        <v>278</v>
      </c>
    </row>
    <row r="3228" spans="1:9" ht="44.25" hidden="1" customHeight="1" x14ac:dyDescent="0.2">
      <c r="A3228" s="3">
        <v>3237</v>
      </c>
      <c r="B3228" s="310">
        <v>3230</v>
      </c>
      <c r="C3228" s="197" t="s">
        <v>5155</v>
      </c>
      <c r="D3228" s="310" t="s">
        <v>39</v>
      </c>
      <c r="E3228" s="3">
        <v>312118</v>
      </c>
      <c r="F3228" s="668">
        <v>26250</v>
      </c>
      <c r="G3228" s="311" t="s">
        <v>169</v>
      </c>
      <c r="H3228" s="313">
        <v>45231</v>
      </c>
      <c r="I3228" s="211">
        <v>278</v>
      </c>
    </row>
    <row r="3229" spans="1:9" ht="44.25" hidden="1" customHeight="1" x14ac:dyDescent="0.2">
      <c r="A3229" s="3">
        <v>3238</v>
      </c>
      <c r="B3229" s="310">
        <v>3230</v>
      </c>
      <c r="C3229" s="212" t="s">
        <v>5156</v>
      </c>
      <c r="D3229" s="310" t="s">
        <v>39</v>
      </c>
      <c r="E3229" s="3">
        <v>45101797</v>
      </c>
      <c r="F3229" s="668">
        <v>24274.12</v>
      </c>
      <c r="G3229" s="311" t="s">
        <v>169</v>
      </c>
      <c r="H3229" s="313">
        <v>45231</v>
      </c>
      <c r="I3229" s="211">
        <v>278</v>
      </c>
    </row>
    <row r="3230" spans="1:9" ht="44.25" hidden="1" customHeight="1" x14ac:dyDescent="0.2">
      <c r="A3230" s="3">
        <v>3239</v>
      </c>
      <c r="B3230" s="310">
        <v>3230</v>
      </c>
      <c r="C3230" s="212" t="s">
        <v>5157</v>
      </c>
      <c r="D3230" s="310" t="s">
        <v>39</v>
      </c>
      <c r="E3230" s="3">
        <v>312118</v>
      </c>
      <c r="F3230" s="668">
        <v>52500</v>
      </c>
      <c r="G3230" s="311" t="s">
        <v>169</v>
      </c>
      <c r="H3230" s="313">
        <v>45231</v>
      </c>
      <c r="I3230" s="211">
        <v>278</v>
      </c>
    </row>
    <row r="3231" spans="1:9" ht="44.25" hidden="1" customHeight="1" x14ac:dyDescent="0.2">
      <c r="A3231" s="3">
        <v>3240</v>
      </c>
      <c r="B3231" s="310">
        <v>3230</v>
      </c>
      <c r="C3231" s="212" t="s">
        <v>5158</v>
      </c>
      <c r="D3231" s="310" t="s">
        <v>39</v>
      </c>
      <c r="E3231" s="3">
        <v>53131627</v>
      </c>
      <c r="F3231" s="668">
        <v>16530</v>
      </c>
      <c r="G3231" s="311" t="s">
        <v>169</v>
      </c>
      <c r="H3231" s="313">
        <v>45231</v>
      </c>
      <c r="I3231" s="211">
        <v>278</v>
      </c>
    </row>
    <row r="3232" spans="1:9" ht="44.25" hidden="1" customHeight="1" x14ac:dyDescent="0.2">
      <c r="A3232" s="3">
        <v>3241</v>
      </c>
      <c r="B3232" s="310">
        <v>3230</v>
      </c>
      <c r="C3232" s="131" t="s">
        <v>5159</v>
      </c>
      <c r="D3232" s="310" t="s">
        <v>39</v>
      </c>
      <c r="E3232" s="109">
        <v>31201610</v>
      </c>
      <c r="F3232" s="632">
        <v>393692</v>
      </c>
      <c r="G3232" s="311" t="s">
        <v>169</v>
      </c>
      <c r="H3232" s="313">
        <v>45231</v>
      </c>
      <c r="I3232" s="211">
        <v>277</v>
      </c>
    </row>
    <row r="3233" spans="1:9" ht="44.25" hidden="1" customHeight="1" x14ac:dyDescent="0.2">
      <c r="A3233" s="3">
        <v>3242</v>
      </c>
      <c r="B3233" s="310">
        <v>3230</v>
      </c>
      <c r="C3233" s="212" t="s">
        <v>5161</v>
      </c>
      <c r="D3233" s="310" t="s">
        <v>39</v>
      </c>
      <c r="E3233" s="3">
        <v>312118</v>
      </c>
      <c r="F3233" s="668">
        <v>60100</v>
      </c>
      <c r="G3233" s="311" t="s">
        <v>169</v>
      </c>
      <c r="H3233" s="313">
        <v>45231</v>
      </c>
      <c r="I3233" s="211">
        <v>278</v>
      </c>
    </row>
    <row r="3234" spans="1:9" ht="44.25" hidden="1" customHeight="1" x14ac:dyDescent="0.2">
      <c r="A3234" s="3">
        <v>3243</v>
      </c>
      <c r="B3234" s="310">
        <v>3230</v>
      </c>
      <c r="C3234" s="212" t="s">
        <v>5162</v>
      </c>
      <c r="D3234" s="310" t="s">
        <v>39</v>
      </c>
      <c r="E3234" s="3">
        <v>53131627</v>
      </c>
      <c r="F3234" s="668">
        <v>9050</v>
      </c>
      <c r="G3234" s="311" t="s">
        <v>169</v>
      </c>
      <c r="H3234" s="313">
        <v>45231</v>
      </c>
      <c r="I3234" s="211">
        <v>278</v>
      </c>
    </row>
    <row r="3235" spans="1:9" ht="44.25" hidden="1" customHeight="1" x14ac:dyDescent="0.2">
      <c r="A3235" s="3">
        <v>3244</v>
      </c>
      <c r="B3235" s="310">
        <v>3230</v>
      </c>
      <c r="C3235" s="212" t="s">
        <v>5163</v>
      </c>
      <c r="D3235" s="310" t="s">
        <v>39</v>
      </c>
      <c r="E3235" s="3">
        <v>312118</v>
      </c>
      <c r="F3235" s="668">
        <v>85975</v>
      </c>
      <c r="G3235" s="311" t="s">
        <v>169</v>
      </c>
      <c r="H3235" s="313">
        <v>45231</v>
      </c>
      <c r="I3235" s="211">
        <v>278</v>
      </c>
    </row>
    <row r="3236" spans="1:9" ht="44.25" hidden="1" customHeight="1" x14ac:dyDescent="0.2">
      <c r="A3236" s="3">
        <v>3245</v>
      </c>
      <c r="B3236" s="310">
        <v>3230</v>
      </c>
      <c r="C3236" s="212" t="s">
        <v>5164</v>
      </c>
      <c r="D3236" s="310" t="s">
        <v>39</v>
      </c>
      <c r="E3236" s="3">
        <v>312118</v>
      </c>
      <c r="F3236" s="668">
        <v>8400</v>
      </c>
      <c r="G3236" s="311" t="s">
        <v>169</v>
      </c>
      <c r="H3236" s="313">
        <v>45231</v>
      </c>
      <c r="I3236" s="211">
        <v>278</v>
      </c>
    </row>
    <row r="3237" spans="1:9" ht="44.25" hidden="1" customHeight="1" x14ac:dyDescent="0.2">
      <c r="A3237" s="3">
        <v>3246</v>
      </c>
      <c r="B3237" s="310">
        <v>3230</v>
      </c>
      <c r="C3237" s="212" t="s">
        <v>5157</v>
      </c>
      <c r="D3237" s="310" t="s">
        <v>39</v>
      </c>
      <c r="E3237" s="3">
        <v>312118</v>
      </c>
      <c r="F3237" s="668">
        <v>15000</v>
      </c>
      <c r="G3237" s="311" t="s">
        <v>169</v>
      </c>
      <c r="H3237" s="313">
        <v>45231</v>
      </c>
      <c r="I3237" s="211">
        <v>278</v>
      </c>
    </row>
    <row r="3238" spans="1:9" ht="44.25" hidden="1" customHeight="1" x14ac:dyDescent="0.2">
      <c r="A3238" s="3">
        <v>3247</v>
      </c>
      <c r="B3238" s="310">
        <v>3230</v>
      </c>
      <c r="C3238" s="212" t="s">
        <v>5158</v>
      </c>
      <c r="D3238" s="310" t="s">
        <v>39</v>
      </c>
      <c r="E3238" s="3">
        <v>312118</v>
      </c>
      <c r="F3238" s="668">
        <v>5510</v>
      </c>
      <c r="G3238" s="311" t="s">
        <v>169</v>
      </c>
      <c r="H3238" s="313">
        <v>45231</v>
      </c>
      <c r="I3238" s="211">
        <v>278</v>
      </c>
    </row>
    <row r="3239" spans="1:9" ht="44.25" hidden="1" customHeight="1" x14ac:dyDescent="0.2">
      <c r="A3239" s="3">
        <v>3248</v>
      </c>
      <c r="B3239" s="310">
        <v>3230</v>
      </c>
      <c r="C3239" s="212" t="s">
        <v>5165</v>
      </c>
      <c r="D3239" s="310" t="s">
        <v>39</v>
      </c>
      <c r="E3239" s="3">
        <v>312118</v>
      </c>
      <c r="F3239" s="668">
        <v>16510</v>
      </c>
      <c r="G3239" s="311" t="s">
        <v>169</v>
      </c>
      <c r="H3239" s="313">
        <v>45231</v>
      </c>
      <c r="I3239" s="211">
        <v>278</v>
      </c>
    </row>
    <row r="3240" spans="1:9" ht="44.25" hidden="1" customHeight="1" x14ac:dyDescent="0.2">
      <c r="A3240" s="3">
        <v>3249</v>
      </c>
      <c r="B3240" s="310">
        <v>3230</v>
      </c>
      <c r="C3240" s="212" t="s">
        <v>5166</v>
      </c>
      <c r="D3240" s="310" t="s">
        <v>39</v>
      </c>
      <c r="E3240" s="3">
        <v>312118</v>
      </c>
      <c r="F3240" s="668">
        <v>90000</v>
      </c>
      <c r="G3240" s="311" t="s">
        <v>169</v>
      </c>
      <c r="H3240" s="313">
        <v>45231</v>
      </c>
      <c r="I3240" s="211">
        <v>278</v>
      </c>
    </row>
    <row r="3241" spans="1:9" ht="44.25" hidden="1" customHeight="1" x14ac:dyDescent="0.2">
      <c r="A3241" s="3">
        <v>3250</v>
      </c>
      <c r="B3241" s="310">
        <v>3230</v>
      </c>
      <c r="C3241" s="211" t="s">
        <v>5167</v>
      </c>
      <c r="D3241" s="310" t="s">
        <v>39</v>
      </c>
      <c r="E3241" s="109">
        <v>312118</v>
      </c>
      <c r="F3241" s="632">
        <v>872662</v>
      </c>
      <c r="G3241" s="311" t="s">
        <v>169</v>
      </c>
      <c r="H3241" s="313">
        <v>45231</v>
      </c>
      <c r="I3241" s="211">
        <v>277</v>
      </c>
    </row>
    <row r="3242" spans="1:9" ht="44.25" hidden="1" customHeight="1" x14ac:dyDescent="0.2">
      <c r="A3242" s="3">
        <v>3251</v>
      </c>
      <c r="B3242" s="310">
        <v>3230</v>
      </c>
      <c r="C3242" s="211" t="s">
        <v>5168</v>
      </c>
      <c r="D3242" s="310" t="s">
        <v>39</v>
      </c>
      <c r="E3242" s="109">
        <v>312118</v>
      </c>
      <c r="F3242" s="632">
        <v>144850.79999999999</v>
      </c>
      <c r="G3242" s="311" t="s">
        <v>169</v>
      </c>
      <c r="H3242" s="313">
        <v>45231</v>
      </c>
      <c r="I3242" s="211">
        <v>277</v>
      </c>
    </row>
    <row r="3243" spans="1:9" ht="44.25" hidden="1" customHeight="1" x14ac:dyDescent="0.2">
      <c r="A3243" s="3">
        <v>3252</v>
      </c>
      <c r="B3243" s="310">
        <v>3230</v>
      </c>
      <c r="C3243" s="197" t="s">
        <v>5169</v>
      </c>
      <c r="D3243" s="310" t="s">
        <v>39</v>
      </c>
      <c r="E3243" s="3">
        <v>312118</v>
      </c>
      <c r="F3243" s="668">
        <v>24762.5</v>
      </c>
      <c r="G3243" s="311" t="s">
        <v>169</v>
      </c>
      <c r="H3243" s="313">
        <v>45231</v>
      </c>
      <c r="I3243" s="211">
        <v>278</v>
      </c>
    </row>
    <row r="3244" spans="1:9" ht="44.25" hidden="1" customHeight="1" x14ac:dyDescent="0.2">
      <c r="A3244" s="3">
        <v>3253</v>
      </c>
      <c r="B3244" s="310">
        <v>3230</v>
      </c>
      <c r="C3244" s="197" t="s">
        <v>5170</v>
      </c>
      <c r="D3244" s="310" t="s">
        <v>39</v>
      </c>
      <c r="E3244" s="3">
        <v>121815</v>
      </c>
      <c r="F3244" s="668">
        <v>21402</v>
      </c>
      <c r="G3244" s="311" t="s">
        <v>169</v>
      </c>
      <c r="H3244" s="313">
        <v>45231</v>
      </c>
      <c r="I3244" s="211">
        <v>278</v>
      </c>
    </row>
    <row r="3245" spans="1:9" ht="44.25" hidden="1" customHeight="1" x14ac:dyDescent="0.2">
      <c r="A3245" s="3">
        <v>3254</v>
      </c>
      <c r="B3245" s="310">
        <v>3230</v>
      </c>
      <c r="C3245" s="197" t="s">
        <v>5171</v>
      </c>
      <c r="D3245" s="310" t="s">
        <v>39</v>
      </c>
      <c r="E3245" s="3">
        <v>151219</v>
      </c>
      <c r="F3245" s="668">
        <v>2285</v>
      </c>
      <c r="G3245" s="311" t="s">
        <v>169</v>
      </c>
      <c r="H3245" s="313">
        <v>45231</v>
      </c>
      <c r="I3245" s="211">
        <v>278</v>
      </c>
    </row>
    <row r="3246" spans="1:9" ht="44.25" hidden="1" customHeight="1" x14ac:dyDescent="0.2">
      <c r="A3246" s="3">
        <v>3255</v>
      </c>
      <c r="B3246" s="310">
        <v>3230</v>
      </c>
      <c r="C3246" s="197" t="s">
        <v>5172</v>
      </c>
      <c r="D3246" s="310" t="s">
        <v>39</v>
      </c>
      <c r="E3246" s="3">
        <v>15121802</v>
      </c>
      <c r="F3246" s="668">
        <v>7200</v>
      </c>
      <c r="G3246" s="311" t="s">
        <v>169</v>
      </c>
      <c r="H3246" s="313">
        <v>45231</v>
      </c>
      <c r="I3246" s="211">
        <v>278</v>
      </c>
    </row>
    <row r="3247" spans="1:9" ht="44.25" hidden="1" customHeight="1" x14ac:dyDescent="0.2">
      <c r="A3247" s="3">
        <v>3256</v>
      </c>
      <c r="B3247" s="310">
        <v>3230</v>
      </c>
      <c r="C3247" s="197" t="s">
        <v>5173</v>
      </c>
      <c r="D3247" s="310" t="s">
        <v>39</v>
      </c>
      <c r="E3247" s="3">
        <v>15121802</v>
      </c>
      <c r="F3247" s="668">
        <v>27855</v>
      </c>
      <c r="G3247" s="311" t="s">
        <v>169</v>
      </c>
      <c r="H3247" s="313">
        <v>45231</v>
      </c>
      <c r="I3247" s="211">
        <v>278</v>
      </c>
    </row>
    <row r="3248" spans="1:9" ht="44.25" hidden="1" customHeight="1" x14ac:dyDescent="0.2">
      <c r="A3248" s="3">
        <v>3257</v>
      </c>
      <c r="B3248" s="310">
        <v>3230</v>
      </c>
      <c r="C3248" s="197" t="s">
        <v>5174</v>
      </c>
      <c r="D3248" s="310" t="s">
        <v>39</v>
      </c>
      <c r="E3248" s="3">
        <v>312118</v>
      </c>
      <c r="F3248" s="668">
        <v>46800</v>
      </c>
      <c r="G3248" s="311" t="s">
        <v>169</v>
      </c>
      <c r="H3248" s="313">
        <v>45231</v>
      </c>
      <c r="I3248" s="211">
        <v>278</v>
      </c>
    </row>
    <row r="3249" spans="1:9" ht="44.25" hidden="1" customHeight="1" x14ac:dyDescent="0.2">
      <c r="A3249" s="3">
        <v>3258</v>
      </c>
      <c r="B3249" s="310">
        <v>3230</v>
      </c>
      <c r="C3249" s="197" t="s">
        <v>5175</v>
      </c>
      <c r="D3249" s="310" t="s">
        <v>39</v>
      </c>
      <c r="E3249" s="109">
        <v>31201610</v>
      </c>
      <c r="F3249" s="668">
        <v>18960.400000000001</v>
      </c>
      <c r="G3249" s="311" t="s">
        <v>45</v>
      </c>
      <c r="H3249" s="313">
        <v>45231</v>
      </c>
      <c r="I3249" s="211">
        <v>344</v>
      </c>
    </row>
    <row r="3250" spans="1:9" ht="44.25" hidden="1" customHeight="1" x14ac:dyDescent="0.2">
      <c r="A3250" s="3">
        <v>3259</v>
      </c>
      <c r="B3250" s="310">
        <v>3230</v>
      </c>
      <c r="C3250" s="197" t="s">
        <v>5177</v>
      </c>
      <c r="D3250" s="310" t="s">
        <v>39</v>
      </c>
      <c r="E3250" s="109">
        <v>31201610</v>
      </c>
      <c r="F3250" s="668">
        <v>34307.18</v>
      </c>
      <c r="G3250" s="311" t="s">
        <v>45</v>
      </c>
      <c r="H3250" s="313">
        <v>45231</v>
      </c>
      <c r="I3250" s="211">
        <v>344</v>
      </c>
    </row>
    <row r="3251" spans="1:9" ht="44.25" hidden="1" customHeight="1" x14ac:dyDescent="0.2">
      <c r="A3251" s="3">
        <v>3260</v>
      </c>
      <c r="B3251" s="310">
        <v>3230</v>
      </c>
      <c r="C3251" s="197" t="s">
        <v>5178</v>
      </c>
      <c r="D3251" s="310" t="s">
        <v>39</v>
      </c>
      <c r="E3251" s="3">
        <v>44101798</v>
      </c>
      <c r="F3251" s="668">
        <v>195975.90000000002</v>
      </c>
      <c r="G3251" s="311" t="s">
        <v>45</v>
      </c>
      <c r="H3251" s="313">
        <v>45231</v>
      </c>
      <c r="I3251" s="211">
        <v>344</v>
      </c>
    </row>
    <row r="3252" spans="1:9" ht="44.25" hidden="1" customHeight="1" x14ac:dyDescent="0.2">
      <c r="A3252" s="3">
        <v>3261</v>
      </c>
      <c r="B3252" s="310">
        <v>3230</v>
      </c>
      <c r="C3252" s="197" t="s">
        <v>5179</v>
      </c>
      <c r="D3252" s="310" t="s">
        <v>39</v>
      </c>
      <c r="E3252" s="3">
        <v>4412</v>
      </c>
      <c r="F3252" s="668">
        <v>1715.04</v>
      </c>
      <c r="G3252" s="311" t="s">
        <v>5145</v>
      </c>
      <c r="H3252" s="313">
        <v>45231</v>
      </c>
      <c r="I3252" s="211">
        <v>364</v>
      </c>
    </row>
    <row r="3253" spans="1:9" ht="44.25" hidden="1" customHeight="1" x14ac:dyDescent="0.2">
      <c r="A3253" s="3">
        <v>3262</v>
      </c>
      <c r="B3253" s="310">
        <v>3230</v>
      </c>
      <c r="C3253" s="197" t="s">
        <v>5180</v>
      </c>
      <c r="D3253" s="310" t="s">
        <v>39</v>
      </c>
      <c r="E3253" s="3">
        <v>4412</v>
      </c>
      <c r="F3253" s="668">
        <v>3132.3599999999997</v>
      </c>
      <c r="G3253" s="311" t="s">
        <v>5145</v>
      </c>
      <c r="H3253" s="313">
        <v>45231</v>
      </c>
      <c r="I3253" s="211">
        <v>364</v>
      </c>
    </row>
    <row r="3254" spans="1:9" ht="44.25" hidden="1" customHeight="1" x14ac:dyDescent="0.2">
      <c r="A3254" s="3">
        <v>3263</v>
      </c>
      <c r="B3254" s="310">
        <v>3230</v>
      </c>
      <c r="C3254" s="197" t="s">
        <v>5181</v>
      </c>
      <c r="D3254" s="310" t="s">
        <v>39</v>
      </c>
      <c r="E3254" s="3">
        <v>4412</v>
      </c>
      <c r="F3254" s="668">
        <v>3308.6400000000003</v>
      </c>
      <c r="G3254" s="311" t="s">
        <v>5145</v>
      </c>
      <c r="H3254" s="313">
        <v>45231</v>
      </c>
      <c r="I3254" s="211">
        <v>364</v>
      </c>
    </row>
    <row r="3255" spans="1:9" ht="44.25" hidden="1" customHeight="1" x14ac:dyDescent="0.2">
      <c r="A3255" s="3">
        <v>3264</v>
      </c>
      <c r="B3255" s="310">
        <v>3230</v>
      </c>
      <c r="C3255" s="197" t="s">
        <v>5182</v>
      </c>
      <c r="D3255" s="310" t="s">
        <v>39</v>
      </c>
      <c r="E3255" s="3">
        <v>31201610</v>
      </c>
      <c r="F3255" s="668">
        <v>23250</v>
      </c>
      <c r="G3255" s="311" t="s">
        <v>169</v>
      </c>
      <c r="H3255" s="313">
        <v>45231</v>
      </c>
      <c r="I3255" s="211">
        <v>278</v>
      </c>
    </row>
    <row r="3256" spans="1:9" ht="44.25" hidden="1" customHeight="1" x14ac:dyDescent="0.2">
      <c r="A3256" s="3">
        <v>3265</v>
      </c>
      <c r="B3256" s="310">
        <v>3230</v>
      </c>
      <c r="C3256" s="197" t="s">
        <v>5183</v>
      </c>
      <c r="D3256" s="310" t="s">
        <v>39</v>
      </c>
      <c r="E3256" s="3">
        <v>312118</v>
      </c>
      <c r="F3256" s="668">
        <v>25000</v>
      </c>
      <c r="G3256" s="311" t="s">
        <v>169</v>
      </c>
      <c r="H3256" s="313">
        <v>45231</v>
      </c>
      <c r="I3256" s="211">
        <v>278</v>
      </c>
    </row>
    <row r="3257" spans="1:9" ht="44.25" hidden="1" customHeight="1" x14ac:dyDescent="0.2">
      <c r="A3257" s="3">
        <v>3266</v>
      </c>
      <c r="B3257" s="310">
        <v>3230</v>
      </c>
      <c r="C3257" s="197" t="s">
        <v>5184</v>
      </c>
      <c r="D3257" s="310" t="s">
        <v>39</v>
      </c>
      <c r="E3257" s="3">
        <v>312118</v>
      </c>
      <c r="F3257" s="668">
        <v>5165</v>
      </c>
      <c r="G3257" s="311" t="s">
        <v>169</v>
      </c>
      <c r="H3257" s="313">
        <v>45231</v>
      </c>
      <c r="I3257" s="211">
        <v>278</v>
      </c>
    </row>
    <row r="3258" spans="1:9" ht="44.25" hidden="1" customHeight="1" x14ac:dyDescent="0.2">
      <c r="A3258" s="3">
        <v>3267</v>
      </c>
      <c r="B3258" s="310">
        <v>3230</v>
      </c>
      <c r="C3258" s="197" t="s">
        <v>5185</v>
      </c>
      <c r="D3258" s="310" t="s">
        <v>39</v>
      </c>
      <c r="E3258" s="3">
        <v>4412</v>
      </c>
      <c r="F3258" s="668">
        <v>15600</v>
      </c>
      <c r="G3258" s="311" t="s">
        <v>5145</v>
      </c>
      <c r="H3258" s="313">
        <v>45231</v>
      </c>
      <c r="I3258" s="211">
        <v>364</v>
      </c>
    </row>
    <row r="3259" spans="1:9" ht="44.25" hidden="1" customHeight="1" x14ac:dyDescent="0.2">
      <c r="A3259" s="3">
        <v>3268</v>
      </c>
      <c r="B3259" s="310">
        <v>3230</v>
      </c>
      <c r="C3259" s="197" t="s">
        <v>5148</v>
      </c>
      <c r="D3259" s="310" t="s">
        <v>39</v>
      </c>
      <c r="E3259" s="3">
        <v>312118</v>
      </c>
      <c r="F3259" s="668">
        <v>20500</v>
      </c>
      <c r="G3259" s="311" t="s">
        <v>169</v>
      </c>
      <c r="H3259" s="313">
        <v>45231</v>
      </c>
      <c r="I3259" s="211">
        <v>278</v>
      </c>
    </row>
    <row r="3260" spans="1:9" ht="44.25" hidden="1" customHeight="1" x14ac:dyDescent="0.2">
      <c r="A3260" s="3">
        <v>3269</v>
      </c>
      <c r="B3260" s="310">
        <v>3230</v>
      </c>
      <c r="C3260" s="197" t="s">
        <v>5186</v>
      </c>
      <c r="D3260" s="310" t="s">
        <v>39</v>
      </c>
      <c r="E3260" s="3">
        <v>312118</v>
      </c>
      <c r="F3260" s="668">
        <v>25500</v>
      </c>
      <c r="G3260" s="311" t="s">
        <v>169</v>
      </c>
      <c r="H3260" s="313">
        <v>45231</v>
      </c>
      <c r="I3260" s="211">
        <v>278</v>
      </c>
    </row>
    <row r="3261" spans="1:9" ht="44.25" hidden="1" customHeight="1" x14ac:dyDescent="0.2">
      <c r="A3261" s="3">
        <v>3270</v>
      </c>
      <c r="B3261" s="310">
        <v>3230</v>
      </c>
      <c r="C3261" s="197" t="s">
        <v>5187</v>
      </c>
      <c r="D3261" s="310" t="s">
        <v>39</v>
      </c>
      <c r="E3261" s="3">
        <v>44101798</v>
      </c>
      <c r="F3261" s="668">
        <v>76800</v>
      </c>
      <c r="G3261" s="311" t="s">
        <v>45</v>
      </c>
      <c r="H3261" s="313">
        <v>45231</v>
      </c>
      <c r="I3261" s="211">
        <v>344</v>
      </c>
    </row>
    <row r="3262" spans="1:9" ht="44.25" hidden="1" customHeight="1" x14ac:dyDescent="0.2">
      <c r="A3262" s="3">
        <v>3271</v>
      </c>
      <c r="B3262" s="310">
        <v>3230</v>
      </c>
      <c r="C3262" s="197" t="s">
        <v>5188</v>
      </c>
      <c r="D3262" s="310" t="s">
        <v>39</v>
      </c>
      <c r="E3262" s="3">
        <v>4412</v>
      </c>
      <c r="F3262" s="668">
        <v>37856.699999999997</v>
      </c>
      <c r="G3262" s="311" t="s">
        <v>47</v>
      </c>
      <c r="H3262" s="313">
        <v>45231</v>
      </c>
      <c r="I3262" s="310">
        <v>364</v>
      </c>
    </row>
    <row r="3263" spans="1:9" ht="44.25" hidden="1" customHeight="1" x14ac:dyDescent="0.2">
      <c r="A3263" s="3">
        <v>3272</v>
      </c>
      <c r="B3263" s="310">
        <v>3230</v>
      </c>
      <c r="C3263" s="197" t="s">
        <v>5189</v>
      </c>
      <c r="D3263" s="310" t="s">
        <v>39</v>
      </c>
      <c r="E3263" s="3">
        <v>4412</v>
      </c>
      <c r="F3263" s="668">
        <v>2840</v>
      </c>
      <c r="G3263" s="311" t="s">
        <v>47</v>
      </c>
      <c r="H3263" s="313">
        <v>45231</v>
      </c>
      <c r="I3263" s="310">
        <v>364</v>
      </c>
    </row>
    <row r="3264" spans="1:9" ht="44.25" hidden="1" customHeight="1" x14ac:dyDescent="0.2">
      <c r="A3264" s="3">
        <v>3273</v>
      </c>
      <c r="B3264" s="310">
        <v>3230</v>
      </c>
      <c r="C3264" s="197" t="s">
        <v>5190</v>
      </c>
      <c r="D3264" s="310" t="s">
        <v>39</v>
      </c>
      <c r="E3264" s="3">
        <v>4412</v>
      </c>
      <c r="F3264" s="668">
        <v>5948.91</v>
      </c>
      <c r="G3264" s="311" t="s">
        <v>47</v>
      </c>
      <c r="H3264" s="313">
        <v>45231</v>
      </c>
      <c r="I3264" s="310">
        <v>364</v>
      </c>
    </row>
    <row r="3265" spans="1:9" ht="44.25" hidden="1" customHeight="1" x14ac:dyDescent="0.2">
      <c r="A3265" s="3">
        <v>3274</v>
      </c>
      <c r="B3265" s="310">
        <v>3230</v>
      </c>
      <c r="C3265" s="197" t="s">
        <v>5191</v>
      </c>
      <c r="D3265" s="310" t="s">
        <v>39</v>
      </c>
      <c r="E3265" s="3">
        <v>92054860</v>
      </c>
      <c r="F3265" s="668">
        <v>250000</v>
      </c>
      <c r="G3265" s="311" t="s">
        <v>53</v>
      </c>
      <c r="H3265" s="313">
        <v>45231</v>
      </c>
      <c r="I3265" s="310">
        <v>379</v>
      </c>
    </row>
    <row r="3266" spans="1:9" ht="44.25" hidden="1" customHeight="1" x14ac:dyDescent="0.2">
      <c r="A3266" s="3">
        <v>3275</v>
      </c>
      <c r="B3266" s="310">
        <v>3230</v>
      </c>
      <c r="C3266" s="197" t="s">
        <v>5193</v>
      </c>
      <c r="D3266" s="310" t="s">
        <v>39</v>
      </c>
      <c r="E3266" s="3">
        <v>4412</v>
      </c>
      <c r="F3266" s="668">
        <v>32553.53</v>
      </c>
      <c r="G3266" s="311" t="s">
        <v>47</v>
      </c>
      <c r="H3266" s="313">
        <v>45231</v>
      </c>
      <c r="I3266" s="310">
        <v>350</v>
      </c>
    </row>
    <row r="3267" spans="1:9" ht="44.25" hidden="1" customHeight="1" x14ac:dyDescent="0.2">
      <c r="A3267" s="3">
        <v>3276</v>
      </c>
      <c r="B3267" s="310">
        <v>3230</v>
      </c>
      <c r="C3267" s="197" t="s">
        <v>5194</v>
      </c>
      <c r="D3267" s="310" t="s">
        <v>39</v>
      </c>
      <c r="E3267" s="3">
        <v>4412</v>
      </c>
      <c r="F3267" s="668">
        <v>45000</v>
      </c>
      <c r="G3267" s="311" t="s">
        <v>47</v>
      </c>
      <c r="H3267" s="313">
        <v>45231</v>
      </c>
      <c r="I3267" s="310">
        <v>364</v>
      </c>
    </row>
    <row r="3268" spans="1:9" ht="44.25" hidden="1" customHeight="1" x14ac:dyDescent="0.2">
      <c r="A3268" s="3">
        <v>3277</v>
      </c>
      <c r="B3268" s="310">
        <v>3230</v>
      </c>
      <c r="C3268" s="197" t="s">
        <v>5195</v>
      </c>
      <c r="D3268" s="310" t="s">
        <v>39</v>
      </c>
      <c r="E3268" s="3">
        <v>4412</v>
      </c>
      <c r="F3268" s="668">
        <v>2677.5</v>
      </c>
      <c r="G3268" s="311" t="s">
        <v>47</v>
      </c>
      <c r="H3268" s="313">
        <v>45231</v>
      </c>
      <c r="I3268" s="310">
        <v>364</v>
      </c>
    </row>
    <row r="3269" spans="1:9" ht="44.25" hidden="1" customHeight="1" x14ac:dyDescent="0.2">
      <c r="A3269" s="3">
        <v>3278</v>
      </c>
      <c r="B3269" s="310">
        <v>3230</v>
      </c>
      <c r="C3269" s="197" t="s">
        <v>5196</v>
      </c>
      <c r="D3269" s="310" t="s">
        <v>39</v>
      </c>
      <c r="E3269" s="3">
        <v>4412</v>
      </c>
      <c r="F3269" s="668">
        <v>12577.5</v>
      </c>
      <c r="G3269" s="311" t="s">
        <v>47</v>
      </c>
      <c r="H3269" s="313">
        <v>45231</v>
      </c>
      <c r="I3269" s="310">
        <v>350</v>
      </c>
    </row>
    <row r="3270" spans="1:9" ht="44.25" hidden="1" customHeight="1" x14ac:dyDescent="0.2">
      <c r="A3270" s="3">
        <v>3279</v>
      </c>
      <c r="B3270" s="310">
        <v>3230</v>
      </c>
      <c r="C3270" s="197" t="s">
        <v>5197</v>
      </c>
      <c r="D3270" s="310" t="s">
        <v>39</v>
      </c>
      <c r="E3270" s="3">
        <v>4412</v>
      </c>
      <c r="F3270" s="668">
        <v>2541.6475</v>
      </c>
      <c r="G3270" s="311" t="s">
        <v>47</v>
      </c>
      <c r="H3270" s="313">
        <v>45231</v>
      </c>
      <c r="I3270" s="310">
        <v>350</v>
      </c>
    </row>
    <row r="3271" spans="1:9" ht="44.25" hidden="1" customHeight="1" x14ac:dyDescent="0.2">
      <c r="A3271" s="3">
        <v>3280</v>
      </c>
      <c r="B3271" s="310">
        <v>3230</v>
      </c>
      <c r="C3271" s="197" t="s">
        <v>5198</v>
      </c>
      <c r="D3271" s="310" t="s">
        <v>39</v>
      </c>
      <c r="E3271" s="3">
        <v>4412</v>
      </c>
      <c r="F3271" s="668">
        <v>854.68499999999995</v>
      </c>
      <c r="G3271" s="311" t="s">
        <v>5145</v>
      </c>
      <c r="H3271" s="313">
        <v>45231</v>
      </c>
      <c r="I3271" s="211">
        <v>350</v>
      </c>
    </row>
    <row r="3272" spans="1:9" ht="44.25" hidden="1" customHeight="1" x14ac:dyDescent="0.2">
      <c r="A3272" s="3">
        <v>3281</v>
      </c>
      <c r="B3272" s="310">
        <v>3230</v>
      </c>
      <c r="C3272" s="197" t="s">
        <v>5199</v>
      </c>
      <c r="D3272" s="310" t="s">
        <v>39</v>
      </c>
      <c r="E3272" s="3">
        <v>4412</v>
      </c>
      <c r="F3272" s="668">
        <v>2205</v>
      </c>
      <c r="G3272" s="311" t="s">
        <v>47</v>
      </c>
      <c r="H3272" s="313">
        <v>45231</v>
      </c>
      <c r="I3272" s="310">
        <v>350</v>
      </c>
    </row>
    <row r="3273" spans="1:9" ht="44.25" hidden="1" customHeight="1" x14ac:dyDescent="0.2">
      <c r="A3273" s="3">
        <v>3282</v>
      </c>
      <c r="B3273" s="310">
        <v>3230</v>
      </c>
      <c r="C3273" s="197" t="s">
        <v>5200</v>
      </c>
      <c r="D3273" s="310" t="s">
        <v>39</v>
      </c>
      <c r="E3273" s="3">
        <v>4412</v>
      </c>
      <c r="F3273" s="668">
        <v>20000</v>
      </c>
      <c r="G3273" s="311" t="s">
        <v>47</v>
      </c>
      <c r="H3273" s="313">
        <v>45231</v>
      </c>
      <c r="I3273" s="310">
        <v>350</v>
      </c>
    </row>
    <row r="3274" spans="1:9" ht="44.25" hidden="1" customHeight="1" x14ac:dyDescent="0.2">
      <c r="A3274" s="3">
        <v>3283</v>
      </c>
      <c r="B3274" s="310">
        <v>3230</v>
      </c>
      <c r="C3274" s="197" t="s">
        <v>5201</v>
      </c>
      <c r="D3274" s="310" t="s">
        <v>39</v>
      </c>
      <c r="E3274" s="3">
        <v>4412</v>
      </c>
      <c r="F3274" s="668">
        <v>5026</v>
      </c>
      <c r="G3274" s="311" t="s">
        <v>47</v>
      </c>
      <c r="H3274" s="313">
        <v>45231</v>
      </c>
      <c r="I3274" s="310">
        <v>350</v>
      </c>
    </row>
    <row r="3275" spans="1:9" ht="44.25" hidden="1" customHeight="1" x14ac:dyDescent="0.2">
      <c r="A3275" s="3">
        <v>3284</v>
      </c>
      <c r="B3275" s="310">
        <v>3230</v>
      </c>
      <c r="C3275" s="197" t="s">
        <v>5202</v>
      </c>
      <c r="D3275" s="310" t="s">
        <v>39</v>
      </c>
      <c r="E3275" s="3">
        <v>4412</v>
      </c>
      <c r="F3275" s="668">
        <v>21300</v>
      </c>
      <c r="G3275" s="311" t="s">
        <v>47</v>
      </c>
      <c r="H3275" s="313">
        <v>45231</v>
      </c>
      <c r="I3275" s="310">
        <v>350</v>
      </c>
    </row>
    <row r="3276" spans="1:9" ht="44.25" hidden="1" customHeight="1" x14ac:dyDescent="0.2">
      <c r="A3276" s="3">
        <v>3285</v>
      </c>
      <c r="B3276" s="310">
        <v>3230</v>
      </c>
      <c r="C3276" s="197" t="s">
        <v>5203</v>
      </c>
      <c r="D3276" s="310" t="s">
        <v>39</v>
      </c>
      <c r="E3276" s="3">
        <v>4412</v>
      </c>
      <c r="F3276" s="668">
        <v>9870</v>
      </c>
      <c r="G3276" s="311" t="s">
        <v>47</v>
      </c>
      <c r="H3276" s="313">
        <v>45231</v>
      </c>
      <c r="I3276" s="310">
        <v>364</v>
      </c>
    </row>
    <row r="3277" spans="1:9" ht="44.25" hidden="1" customHeight="1" x14ac:dyDescent="0.2">
      <c r="A3277" s="3">
        <v>3286</v>
      </c>
      <c r="B3277" s="310">
        <v>3230</v>
      </c>
      <c r="C3277" s="197" t="s">
        <v>5204</v>
      </c>
      <c r="D3277" s="310" t="s">
        <v>39</v>
      </c>
      <c r="E3277" s="3">
        <v>4412</v>
      </c>
      <c r="F3277" s="668">
        <v>9870</v>
      </c>
      <c r="G3277" s="311" t="s">
        <v>47</v>
      </c>
      <c r="H3277" s="313">
        <v>45231</v>
      </c>
      <c r="I3277" s="310">
        <v>364</v>
      </c>
    </row>
    <row r="3278" spans="1:9" ht="80.25" hidden="1" customHeight="1" x14ac:dyDescent="0.2">
      <c r="A3278" s="3">
        <v>3287</v>
      </c>
      <c r="B3278" s="310">
        <v>3230</v>
      </c>
      <c r="C3278" s="197" t="s">
        <v>5205</v>
      </c>
      <c r="D3278" s="310" t="s">
        <v>39</v>
      </c>
      <c r="E3278" s="3">
        <v>4412</v>
      </c>
      <c r="F3278" s="668">
        <v>29775</v>
      </c>
      <c r="G3278" s="311" t="s">
        <v>5145</v>
      </c>
      <c r="H3278" s="313">
        <v>45231</v>
      </c>
      <c r="I3278" s="211">
        <v>364</v>
      </c>
    </row>
    <row r="3279" spans="1:9" ht="84" hidden="1" customHeight="1" x14ac:dyDescent="0.2">
      <c r="A3279" s="3">
        <v>3288</v>
      </c>
      <c r="B3279" s="310">
        <v>3230</v>
      </c>
      <c r="C3279" s="197" t="s">
        <v>5206</v>
      </c>
      <c r="D3279" s="310" t="s">
        <v>39</v>
      </c>
      <c r="E3279" s="3">
        <v>4412</v>
      </c>
      <c r="F3279" s="668">
        <v>29775</v>
      </c>
      <c r="G3279" s="311" t="s">
        <v>5145</v>
      </c>
      <c r="H3279" s="313">
        <v>45231</v>
      </c>
      <c r="I3279" s="211">
        <v>364</v>
      </c>
    </row>
    <row r="3280" spans="1:9" ht="44.25" hidden="1" customHeight="1" x14ac:dyDescent="0.2">
      <c r="A3280" s="3">
        <v>3289</v>
      </c>
      <c r="B3280" s="310">
        <v>3230</v>
      </c>
      <c r="C3280" s="197" t="s">
        <v>5207</v>
      </c>
      <c r="D3280" s="310" t="s">
        <v>39</v>
      </c>
      <c r="E3280" s="3">
        <v>31201610</v>
      </c>
      <c r="F3280" s="668">
        <v>1775</v>
      </c>
      <c r="G3280" s="311" t="s">
        <v>169</v>
      </c>
      <c r="H3280" s="313">
        <v>45231</v>
      </c>
      <c r="I3280" s="211">
        <v>278</v>
      </c>
    </row>
    <row r="3281" spans="1:9" ht="44.25" hidden="1" customHeight="1" x14ac:dyDescent="0.2">
      <c r="A3281" s="3">
        <v>3290</v>
      </c>
      <c r="B3281" s="310">
        <v>3230</v>
      </c>
      <c r="C3281" s="197" t="s">
        <v>5208</v>
      </c>
      <c r="D3281" s="310" t="s">
        <v>39</v>
      </c>
      <c r="E3281" s="3">
        <v>31201610</v>
      </c>
      <c r="F3281" s="668">
        <v>4437.5</v>
      </c>
      <c r="G3281" s="311" t="s">
        <v>169</v>
      </c>
      <c r="H3281" s="313">
        <v>45231</v>
      </c>
      <c r="I3281" s="211">
        <v>278</v>
      </c>
    </row>
    <row r="3282" spans="1:9" ht="44.25" hidden="1" customHeight="1" x14ac:dyDescent="0.2">
      <c r="A3282" s="3">
        <v>3291</v>
      </c>
      <c r="B3282" s="310">
        <v>3230</v>
      </c>
      <c r="C3282" s="312" t="s">
        <v>5209</v>
      </c>
      <c r="D3282" s="310" t="s">
        <v>39</v>
      </c>
      <c r="E3282" s="3">
        <v>81101707</v>
      </c>
      <c r="F3282" s="668">
        <v>6900000</v>
      </c>
      <c r="G3282" s="311" t="s">
        <v>73</v>
      </c>
      <c r="H3282" s="313">
        <v>45231</v>
      </c>
      <c r="I3282" s="311">
        <v>192</v>
      </c>
    </row>
    <row r="3283" spans="1:9" ht="44.25" hidden="1" customHeight="1" x14ac:dyDescent="0.2">
      <c r="A3283" s="3">
        <v>3292</v>
      </c>
      <c r="B3283" s="317">
        <v>3230</v>
      </c>
      <c r="C3283" s="318" t="s">
        <v>5211</v>
      </c>
      <c r="D3283" s="317" t="s">
        <v>39</v>
      </c>
      <c r="E3283" s="319" t="s">
        <v>5212</v>
      </c>
      <c r="F3283" s="668">
        <v>8000000</v>
      </c>
      <c r="G3283" s="311" t="s">
        <v>1708</v>
      </c>
      <c r="H3283" s="313">
        <v>45231</v>
      </c>
      <c r="I3283" s="311">
        <v>147</v>
      </c>
    </row>
    <row r="3284" spans="1:9" ht="44.25" hidden="1" customHeight="1" x14ac:dyDescent="0.2">
      <c r="A3284" s="3">
        <v>3293</v>
      </c>
      <c r="B3284" s="296">
        <v>4002</v>
      </c>
      <c r="C3284" s="320" t="s">
        <v>5218</v>
      </c>
      <c r="D3284" s="296" t="s">
        <v>39</v>
      </c>
      <c r="E3284" s="296" t="s">
        <v>2302</v>
      </c>
      <c r="F3284" s="654">
        <v>240000</v>
      </c>
      <c r="G3284" s="320" t="s">
        <v>3958</v>
      </c>
      <c r="H3284" s="328">
        <v>44927</v>
      </c>
      <c r="I3284" s="146">
        <v>374</v>
      </c>
    </row>
    <row r="3285" spans="1:9" ht="44.25" hidden="1" customHeight="1" x14ac:dyDescent="0.2">
      <c r="A3285" s="3">
        <v>3294</v>
      </c>
      <c r="B3285" s="296">
        <v>4002</v>
      </c>
      <c r="C3285" s="320" t="s">
        <v>5218</v>
      </c>
      <c r="D3285" s="296" t="s">
        <v>39</v>
      </c>
      <c r="E3285" s="296" t="s">
        <v>2883</v>
      </c>
      <c r="F3285" s="654">
        <v>110000</v>
      </c>
      <c r="G3285" s="320" t="s">
        <v>3958</v>
      </c>
      <c r="H3285" s="328">
        <v>44927</v>
      </c>
      <c r="I3285" s="146">
        <v>374</v>
      </c>
    </row>
    <row r="3286" spans="1:9" ht="44.25" hidden="1" customHeight="1" x14ac:dyDescent="0.2">
      <c r="A3286" s="3">
        <v>3295</v>
      </c>
      <c r="B3286" s="296">
        <v>4002</v>
      </c>
      <c r="C3286" s="320" t="s">
        <v>5221</v>
      </c>
      <c r="D3286" s="296" t="s">
        <v>39</v>
      </c>
      <c r="E3286" s="296" t="s">
        <v>2603</v>
      </c>
      <c r="F3286" s="654">
        <v>4500</v>
      </c>
      <c r="G3286" s="320" t="s">
        <v>693</v>
      </c>
      <c r="H3286" s="328">
        <v>44927</v>
      </c>
      <c r="I3286" s="146">
        <v>350</v>
      </c>
    </row>
    <row r="3287" spans="1:9" ht="44.25" hidden="1" customHeight="1" x14ac:dyDescent="0.2">
      <c r="A3287" s="3">
        <v>3296</v>
      </c>
      <c r="B3287" s="296">
        <v>4002</v>
      </c>
      <c r="C3287" s="320" t="s">
        <v>5221</v>
      </c>
      <c r="D3287" s="296" t="s">
        <v>39</v>
      </c>
      <c r="E3287" s="296" t="s">
        <v>4201</v>
      </c>
      <c r="F3287" s="654">
        <v>4500</v>
      </c>
      <c r="G3287" s="320" t="s">
        <v>693</v>
      </c>
      <c r="H3287" s="328">
        <v>44927</v>
      </c>
      <c r="I3287" s="146">
        <v>350</v>
      </c>
    </row>
    <row r="3288" spans="1:9" ht="44.25" hidden="1" customHeight="1" x14ac:dyDescent="0.2">
      <c r="A3288" s="3">
        <v>3297</v>
      </c>
      <c r="B3288" s="296">
        <v>4002</v>
      </c>
      <c r="C3288" s="320" t="s">
        <v>5221</v>
      </c>
      <c r="D3288" s="296" t="s">
        <v>39</v>
      </c>
      <c r="E3288" s="296" t="s">
        <v>5223</v>
      </c>
      <c r="F3288" s="654">
        <v>1400</v>
      </c>
      <c r="G3288" s="320" t="s">
        <v>693</v>
      </c>
      <c r="H3288" s="328">
        <v>44927</v>
      </c>
      <c r="I3288" s="146">
        <v>350</v>
      </c>
    </row>
    <row r="3289" spans="1:9" ht="44.25" hidden="1" customHeight="1" x14ac:dyDescent="0.2">
      <c r="A3289" s="3">
        <v>3298</v>
      </c>
      <c r="B3289" s="296">
        <v>4002</v>
      </c>
      <c r="C3289" s="320" t="s">
        <v>5221</v>
      </c>
      <c r="D3289" s="296" t="s">
        <v>39</v>
      </c>
      <c r="E3289" s="296" t="s">
        <v>4320</v>
      </c>
      <c r="F3289" s="654">
        <v>5300</v>
      </c>
      <c r="G3289" s="320" t="s">
        <v>693</v>
      </c>
      <c r="H3289" s="328">
        <v>44927</v>
      </c>
      <c r="I3289" s="146">
        <v>350</v>
      </c>
    </row>
    <row r="3290" spans="1:9" ht="44.25" hidden="1" customHeight="1" x14ac:dyDescent="0.2">
      <c r="A3290" s="3">
        <v>3299</v>
      </c>
      <c r="B3290" s="296">
        <v>4002</v>
      </c>
      <c r="C3290" s="320" t="s">
        <v>5221</v>
      </c>
      <c r="D3290" s="296" t="s">
        <v>39</v>
      </c>
      <c r="E3290" s="296" t="s">
        <v>2516</v>
      </c>
      <c r="F3290" s="654">
        <v>2000</v>
      </c>
      <c r="G3290" s="320" t="s">
        <v>693</v>
      </c>
      <c r="H3290" s="328">
        <v>44927</v>
      </c>
      <c r="I3290" s="146">
        <v>350</v>
      </c>
    </row>
    <row r="3291" spans="1:9" ht="44.25" hidden="1" customHeight="1" x14ac:dyDescent="0.2">
      <c r="A3291" s="3">
        <v>3300</v>
      </c>
      <c r="B3291" s="296">
        <v>4002</v>
      </c>
      <c r="C3291" s="320" t="s">
        <v>5221</v>
      </c>
      <c r="D3291" s="296" t="s">
        <v>39</v>
      </c>
      <c r="E3291" s="296" t="s">
        <v>2397</v>
      </c>
      <c r="F3291" s="654">
        <v>4100</v>
      </c>
      <c r="G3291" s="320" t="s">
        <v>693</v>
      </c>
      <c r="H3291" s="328">
        <v>44927</v>
      </c>
      <c r="I3291" s="146">
        <v>350</v>
      </c>
    </row>
    <row r="3292" spans="1:9" ht="44.25" hidden="1" customHeight="1" x14ac:dyDescent="0.2">
      <c r="A3292" s="3">
        <v>3301</v>
      </c>
      <c r="B3292" s="296">
        <v>4002</v>
      </c>
      <c r="C3292" s="320" t="s">
        <v>5221</v>
      </c>
      <c r="D3292" s="296" t="s">
        <v>39</v>
      </c>
      <c r="E3292" s="296" t="s">
        <v>5227</v>
      </c>
      <c r="F3292" s="654">
        <v>3000</v>
      </c>
      <c r="G3292" s="320" t="s">
        <v>693</v>
      </c>
      <c r="H3292" s="328">
        <v>44927</v>
      </c>
      <c r="I3292" s="146">
        <v>350</v>
      </c>
    </row>
    <row r="3293" spans="1:9" ht="44.25" hidden="1" customHeight="1" x14ac:dyDescent="0.2">
      <c r="A3293" s="3">
        <v>3302</v>
      </c>
      <c r="B3293" s="296">
        <v>4002</v>
      </c>
      <c r="C3293" s="320" t="s">
        <v>5221</v>
      </c>
      <c r="D3293" s="296" t="s">
        <v>39</v>
      </c>
      <c r="E3293" s="296" t="s">
        <v>3282</v>
      </c>
      <c r="F3293" s="654">
        <v>3800</v>
      </c>
      <c r="G3293" s="320" t="s">
        <v>693</v>
      </c>
      <c r="H3293" s="328">
        <v>44927</v>
      </c>
      <c r="I3293" s="146">
        <v>350</v>
      </c>
    </row>
    <row r="3294" spans="1:9" ht="44.25" hidden="1" customHeight="1" x14ac:dyDescent="0.2">
      <c r="A3294" s="3">
        <v>3303</v>
      </c>
      <c r="B3294" s="296">
        <v>4002</v>
      </c>
      <c r="C3294" s="320" t="s">
        <v>5221</v>
      </c>
      <c r="D3294" s="296" t="s">
        <v>39</v>
      </c>
      <c r="E3294" s="296" t="s">
        <v>5230</v>
      </c>
      <c r="F3294" s="654">
        <v>4500</v>
      </c>
      <c r="G3294" s="320" t="s">
        <v>693</v>
      </c>
      <c r="H3294" s="328">
        <v>44927</v>
      </c>
      <c r="I3294" s="146">
        <v>350</v>
      </c>
    </row>
    <row r="3295" spans="1:9" ht="44.25" hidden="1" customHeight="1" x14ac:dyDescent="0.2">
      <c r="A3295" s="3">
        <v>3304</v>
      </c>
      <c r="B3295" s="296">
        <v>4002</v>
      </c>
      <c r="C3295" s="320" t="s">
        <v>5221</v>
      </c>
      <c r="D3295" s="296" t="s">
        <v>39</v>
      </c>
      <c r="E3295" s="296" t="s">
        <v>4706</v>
      </c>
      <c r="F3295" s="654">
        <v>4500</v>
      </c>
      <c r="G3295" s="320" t="s">
        <v>693</v>
      </c>
      <c r="H3295" s="328">
        <v>44927</v>
      </c>
      <c r="I3295" s="146">
        <v>350</v>
      </c>
    </row>
    <row r="3296" spans="1:9" ht="44.25" hidden="1" customHeight="1" x14ac:dyDescent="0.2">
      <c r="A3296" s="3">
        <v>3305</v>
      </c>
      <c r="B3296" s="296">
        <v>4002</v>
      </c>
      <c r="C3296" s="320" t="s">
        <v>5221</v>
      </c>
      <c r="D3296" s="296" t="s">
        <v>39</v>
      </c>
      <c r="E3296" s="296" t="s">
        <v>4707</v>
      </c>
      <c r="F3296" s="654">
        <v>500</v>
      </c>
      <c r="G3296" s="320" t="s">
        <v>693</v>
      </c>
      <c r="H3296" s="328">
        <v>44927</v>
      </c>
      <c r="I3296" s="146">
        <v>350</v>
      </c>
    </row>
    <row r="3297" spans="1:9" ht="44.25" hidden="1" customHeight="1" x14ac:dyDescent="0.2">
      <c r="A3297" s="3">
        <v>3306</v>
      </c>
      <c r="B3297" s="296">
        <v>4002</v>
      </c>
      <c r="C3297" s="320" t="s">
        <v>5221</v>
      </c>
      <c r="D3297" s="296" t="s">
        <v>39</v>
      </c>
      <c r="E3297" s="296" t="s">
        <v>4351</v>
      </c>
      <c r="F3297" s="654">
        <v>800</v>
      </c>
      <c r="G3297" s="320" t="s">
        <v>693</v>
      </c>
      <c r="H3297" s="328">
        <v>44927</v>
      </c>
      <c r="I3297" s="146">
        <v>350</v>
      </c>
    </row>
    <row r="3298" spans="1:9" ht="44.25" hidden="1" customHeight="1" x14ac:dyDescent="0.2">
      <c r="A3298" s="3">
        <v>3307</v>
      </c>
      <c r="B3298" s="296">
        <v>4002</v>
      </c>
      <c r="C3298" s="320" t="s">
        <v>5221</v>
      </c>
      <c r="D3298" s="296" t="s">
        <v>39</v>
      </c>
      <c r="E3298" s="296" t="s">
        <v>5235</v>
      </c>
      <c r="F3298" s="654">
        <v>2500</v>
      </c>
      <c r="G3298" s="320" t="s">
        <v>693</v>
      </c>
      <c r="H3298" s="328">
        <v>44927</v>
      </c>
      <c r="I3298" s="146">
        <v>350</v>
      </c>
    </row>
    <row r="3299" spans="1:9" ht="44.25" hidden="1" customHeight="1" x14ac:dyDescent="0.2">
      <c r="A3299" s="3">
        <v>3308</v>
      </c>
      <c r="B3299" s="296">
        <v>4002</v>
      </c>
      <c r="C3299" s="320" t="s">
        <v>5221</v>
      </c>
      <c r="D3299" s="296" t="s">
        <v>39</v>
      </c>
      <c r="E3299" s="296" t="s">
        <v>5237</v>
      </c>
      <c r="F3299" s="654">
        <v>2600</v>
      </c>
      <c r="G3299" s="320" t="s">
        <v>693</v>
      </c>
      <c r="H3299" s="328">
        <v>44927</v>
      </c>
      <c r="I3299" s="146">
        <v>350</v>
      </c>
    </row>
    <row r="3300" spans="1:9" ht="44.25" hidden="1" customHeight="1" x14ac:dyDescent="0.2">
      <c r="A3300" s="3">
        <v>3309</v>
      </c>
      <c r="B3300" s="296">
        <v>4002</v>
      </c>
      <c r="C3300" s="320" t="s">
        <v>5221</v>
      </c>
      <c r="D3300" s="296" t="s">
        <v>39</v>
      </c>
      <c r="E3300" s="296" t="s">
        <v>2689</v>
      </c>
      <c r="F3300" s="654">
        <v>6000</v>
      </c>
      <c r="G3300" s="320" t="s">
        <v>693</v>
      </c>
      <c r="H3300" s="328">
        <v>44927</v>
      </c>
      <c r="I3300" s="146">
        <v>350</v>
      </c>
    </row>
    <row r="3301" spans="1:9" ht="44.25" hidden="1" customHeight="1" x14ac:dyDescent="0.2">
      <c r="A3301" s="3">
        <v>3313</v>
      </c>
      <c r="B3301" s="865">
        <v>4010</v>
      </c>
      <c r="C3301" s="866" t="s">
        <v>2285</v>
      </c>
      <c r="D3301" s="372" t="s">
        <v>114</v>
      </c>
      <c r="E3301" s="453">
        <v>55121611</v>
      </c>
      <c r="F3301" s="578">
        <f>12500*52</f>
        <v>650000</v>
      </c>
      <c r="G3301" s="880" t="s">
        <v>2186</v>
      </c>
      <c r="H3301" s="867">
        <v>45261</v>
      </c>
      <c r="I3301" s="844">
        <v>350</v>
      </c>
    </row>
    <row r="3302" spans="1:9" ht="44.25" hidden="1" customHeight="1" x14ac:dyDescent="0.2">
      <c r="A3302" s="3">
        <v>3314</v>
      </c>
      <c r="B3302" s="865"/>
      <c r="C3302" s="866"/>
      <c r="D3302" s="372" t="s">
        <v>114</v>
      </c>
      <c r="E3302" s="453">
        <v>26111702</v>
      </c>
      <c r="F3302" s="578">
        <f>20*12000</f>
        <v>240000</v>
      </c>
      <c r="G3302" s="880"/>
      <c r="H3302" s="868"/>
      <c r="I3302" s="845"/>
    </row>
    <row r="3303" spans="1:9" ht="44.25" hidden="1" customHeight="1" x14ac:dyDescent="0.2">
      <c r="A3303" s="3">
        <v>3315</v>
      </c>
      <c r="B3303" s="865"/>
      <c r="C3303" s="866"/>
      <c r="D3303" s="372" t="s">
        <v>114</v>
      </c>
      <c r="E3303" s="453">
        <v>24101611</v>
      </c>
      <c r="F3303" s="578">
        <v>45000</v>
      </c>
      <c r="G3303" s="880"/>
      <c r="H3303" s="868"/>
      <c r="I3303" s="845"/>
    </row>
    <row r="3304" spans="1:9" ht="44.25" hidden="1" customHeight="1" x14ac:dyDescent="0.2">
      <c r="A3304" s="3">
        <v>3316</v>
      </c>
      <c r="B3304" s="865"/>
      <c r="C3304" s="866"/>
      <c r="D3304" s="372" t="s">
        <v>114</v>
      </c>
      <c r="E3304" s="168" t="s">
        <v>5258</v>
      </c>
      <c r="F3304" s="578">
        <v>20000</v>
      </c>
      <c r="G3304" s="880"/>
      <c r="H3304" s="868"/>
      <c r="I3304" s="845"/>
    </row>
    <row r="3305" spans="1:9" ht="44.25" hidden="1" customHeight="1" x14ac:dyDescent="0.2">
      <c r="A3305" s="3">
        <v>3317</v>
      </c>
      <c r="B3305" s="865"/>
      <c r="C3305" s="866"/>
      <c r="D3305" s="372" t="s">
        <v>114</v>
      </c>
      <c r="E3305" s="169">
        <v>39121703</v>
      </c>
      <c r="F3305" s="578">
        <v>20000</v>
      </c>
      <c r="G3305" s="880"/>
      <c r="H3305" s="869"/>
      <c r="I3305" s="846"/>
    </row>
    <row r="3306" spans="1:9" ht="44.25" hidden="1" customHeight="1" x14ac:dyDescent="0.2">
      <c r="A3306" s="3">
        <v>3318</v>
      </c>
      <c r="B3306" s="296">
        <v>4010</v>
      </c>
      <c r="C3306" s="374" t="s">
        <v>5261</v>
      </c>
      <c r="D3306" s="296" t="s">
        <v>5262</v>
      </c>
      <c r="E3306" s="372" t="s">
        <v>5263</v>
      </c>
      <c r="F3306" s="588">
        <v>125690880</v>
      </c>
      <c r="G3306" s="146" t="s">
        <v>364</v>
      </c>
      <c r="H3306" s="322">
        <v>45261</v>
      </c>
      <c r="I3306" s="146">
        <v>411</v>
      </c>
    </row>
    <row r="3307" spans="1:9" ht="44.25" hidden="1" customHeight="1" x14ac:dyDescent="0.2">
      <c r="A3307" s="3">
        <v>3319</v>
      </c>
      <c r="B3307" s="296">
        <v>4010</v>
      </c>
      <c r="C3307" s="374" t="s">
        <v>5265</v>
      </c>
      <c r="D3307" s="296" t="s">
        <v>5262</v>
      </c>
      <c r="E3307" s="372" t="s">
        <v>5266</v>
      </c>
      <c r="F3307" s="588">
        <v>48210000</v>
      </c>
      <c r="G3307" s="146" t="s">
        <v>2133</v>
      </c>
      <c r="H3307" s="322">
        <v>45261</v>
      </c>
      <c r="I3307" s="146">
        <v>217</v>
      </c>
    </row>
    <row r="3308" spans="1:9" ht="44.25" hidden="1" customHeight="1" x14ac:dyDescent="0.2">
      <c r="A3308" s="3">
        <v>3320</v>
      </c>
      <c r="B3308" s="372">
        <v>4010</v>
      </c>
      <c r="C3308" s="373" t="s">
        <v>5268</v>
      </c>
      <c r="D3308" s="372" t="s">
        <v>5269</v>
      </c>
      <c r="E3308" s="372" t="s">
        <v>1145</v>
      </c>
      <c r="F3308" s="595">
        <v>602000</v>
      </c>
      <c r="G3308" s="146" t="s">
        <v>505</v>
      </c>
      <c r="H3308" s="159">
        <v>45231</v>
      </c>
      <c r="I3308" s="372">
        <v>324</v>
      </c>
    </row>
    <row r="3309" spans="1:9" ht="44.25" hidden="1" customHeight="1" x14ac:dyDescent="0.2">
      <c r="A3309" s="3">
        <v>3321</v>
      </c>
      <c r="B3309" s="372">
        <v>4010</v>
      </c>
      <c r="C3309" s="373" t="s">
        <v>5271</v>
      </c>
      <c r="D3309" s="372" t="s">
        <v>5269</v>
      </c>
      <c r="E3309" s="372" t="s">
        <v>1292</v>
      </c>
      <c r="F3309" s="595">
        <v>408000</v>
      </c>
      <c r="G3309" s="146" t="s">
        <v>505</v>
      </c>
      <c r="H3309" s="159">
        <v>45231</v>
      </c>
      <c r="I3309" s="372">
        <v>324</v>
      </c>
    </row>
    <row r="3310" spans="1:9" ht="44.25" hidden="1" customHeight="1" x14ac:dyDescent="0.2">
      <c r="A3310" s="3">
        <v>3322</v>
      </c>
      <c r="B3310" s="372">
        <v>4010</v>
      </c>
      <c r="C3310" s="373" t="s">
        <v>5272</v>
      </c>
      <c r="D3310" s="372" t="s">
        <v>5269</v>
      </c>
      <c r="E3310" s="372" t="s">
        <v>1149</v>
      </c>
      <c r="F3310" s="595">
        <f>1014000+6800</f>
        <v>1020800</v>
      </c>
      <c r="G3310" s="146" t="s">
        <v>2141</v>
      </c>
      <c r="H3310" s="159">
        <v>45231</v>
      </c>
      <c r="I3310" s="372">
        <v>309</v>
      </c>
    </row>
    <row r="3311" spans="1:9" ht="44.25" hidden="1" customHeight="1" x14ac:dyDescent="0.2">
      <c r="A3311" s="3">
        <v>3323</v>
      </c>
      <c r="B3311" s="372">
        <v>4010</v>
      </c>
      <c r="C3311" s="373" t="s">
        <v>5273</v>
      </c>
      <c r="D3311" s="372" t="s">
        <v>5269</v>
      </c>
      <c r="E3311" s="372" t="s">
        <v>1152</v>
      </c>
      <c r="F3311" s="595">
        <v>979200</v>
      </c>
      <c r="G3311" s="146" t="s">
        <v>2141</v>
      </c>
      <c r="H3311" s="159">
        <v>45231</v>
      </c>
      <c r="I3311" s="372">
        <v>309</v>
      </c>
    </row>
    <row r="3312" spans="1:9" ht="44.25" hidden="1" customHeight="1" x14ac:dyDescent="0.2">
      <c r="A3312" s="3">
        <v>3324</v>
      </c>
      <c r="B3312" s="372">
        <v>4010</v>
      </c>
      <c r="C3312" s="373" t="s">
        <v>5274</v>
      </c>
      <c r="D3312" s="372" t="s">
        <v>5269</v>
      </c>
      <c r="E3312" s="372">
        <v>31161603</v>
      </c>
      <c r="F3312" s="595">
        <v>38.147999999999996</v>
      </c>
      <c r="G3312" s="146" t="s">
        <v>35</v>
      </c>
      <c r="H3312" s="159">
        <v>45231</v>
      </c>
      <c r="I3312" s="372">
        <v>314</v>
      </c>
    </row>
    <row r="3313" spans="1:9" ht="44.25" hidden="1" customHeight="1" x14ac:dyDescent="0.2">
      <c r="A3313" s="3">
        <v>3325</v>
      </c>
      <c r="B3313" s="372">
        <v>4010</v>
      </c>
      <c r="C3313" s="373" t="s">
        <v>5275</v>
      </c>
      <c r="D3313" s="372" t="s">
        <v>5269</v>
      </c>
      <c r="E3313" s="372" t="s">
        <v>1183</v>
      </c>
      <c r="F3313" s="595">
        <v>624852</v>
      </c>
      <c r="G3313" s="146" t="s">
        <v>35</v>
      </c>
      <c r="H3313" s="159">
        <v>45231</v>
      </c>
      <c r="I3313" s="372">
        <v>314</v>
      </c>
    </row>
    <row r="3314" spans="1:9" ht="44.25" hidden="1" customHeight="1" x14ac:dyDescent="0.2">
      <c r="A3314" s="3">
        <v>3326</v>
      </c>
      <c r="B3314" s="372">
        <v>4010</v>
      </c>
      <c r="C3314" s="373" t="s">
        <v>5276</v>
      </c>
      <c r="D3314" s="372" t="s">
        <v>5269</v>
      </c>
      <c r="E3314" s="372" t="s">
        <v>1200</v>
      </c>
      <c r="F3314" s="595">
        <v>116653.68000000001</v>
      </c>
      <c r="G3314" s="146" t="s">
        <v>35</v>
      </c>
      <c r="H3314" s="159">
        <v>45231</v>
      </c>
      <c r="I3314" s="372">
        <v>314</v>
      </c>
    </row>
    <row r="3315" spans="1:9" ht="44.25" hidden="1" customHeight="1" x14ac:dyDescent="0.2">
      <c r="A3315" s="3">
        <v>3327</v>
      </c>
      <c r="B3315" s="372">
        <v>4010</v>
      </c>
      <c r="C3315" s="373" t="s">
        <v>5277</v>
      </c>
      <c r="D3315" s="372" t="s">
        <v>5269</v>
      </c>
      <c r="E3315" s="372" t="s">
        <v>1204</v>
      </c>
      <c r="F3315" s="595">
        <v>2325.7344000000003</v>
      </c>
      <c r="G3315" s="146" t="s">
        <v>35</v>
      </c>
      <c r="H3315" s="159">
        <v>45231</v>
      </c>
      <c r="I3315" s="372">
        <v>314</v>
      </c>
    </row>
    <row r="3316" spans="1:9" ht="44.25" hidden="1" customHeight="1" x14ac:dyDescent="0.2">
      <c r="A3316" s="3">
        <v>3328</v>
      </c>
      <c r="B3316" s="372">
        <v>4010</v>
      </c>
      <c r="C3316" s="373" t="s">
        <v>5278</v>
      </c>
      <c r="D3316" s="372" t="s">
        <v>5269</v>
      </c>
      <c r="E3316" s="372" t="s">
        <v>1206</v>
      </c>
      <c r="F3316" s="595">
        <v>3517.7471999999998</v>
      </c>
      <c r="G3316" s="146" t="s">
        <v>35</v>
      </c>
      <c r="H3316" s="159">
        <v>45231</v>
      </c>
      <c r="I3316" s="372">
        <v>314</v>
      </c>
    </row>
    <row r="3317" spans="1:9" ht="44.25" hidden="1" customHeight="1" x14ac:dyDescent="0.2">
      <c r="A3317" s="3">
        <v>3329</v>
      </c>
      <c r="B3317" s="372">
        <v>4010</v>
      </c>
      <c r="C3317" s="373" t="s">
        <v>5279</v>
      </c>
      <c r="D3317" s="372" t="s">
        <v>5269</v>
      </c>
      <c r="E3317" s="372" t="s">
        <v>5280</v>
      </c>
      <c r="F3317" s="595">
        <v>1518.7199999999998</v>
      </c>
      <c r="G3317" s="146" t="s">
        <v>35</v>
      </c>
      <c r="H3317" s="159">
        <v>45231</v>
      </c>
      <c r="I3317" s="372">
        <v>314</v>
      </c>
    </row>
    <row r="3318" spans="1:9" ht="44.25" hidden="1" customHeight="1" x14ac:dyDescent="0.2">
      <c r="A3318" s="3">
        <v>3330</v>
      </c>
      <c r="B3318" s="372">
        <v>4010</v>
      </c>
      <c r="C3318" s="373" t="s">
        <v>5281</v>
      </c>
      <c r="D3318" s="372" t="s">
        <v>5269</v>
      </c>
      <c r="E3318" s="372" t="s">
        <v>1208</v>
      </c>
      <c r="F3318" s="595">
        <v>45000</v>
      </c>
      <c r="G3318" s="146" t="s">
        <v>35</v>
      </c>
      <c r="H3318" s="159">
        <v>45231</v>
      </c>
      <c r="I3318" s="372">
        <v>314</v>
      </c>
    </row>
    <row r="3319" spans="1:9" ht="44.25" hidden="1" customHeight="1" x14ac:dyDescent="0.2">
      <c r="A3319" s="3">
        <v>3331</v>
      </c>
      <c r="B3319" s="372">
        <v>4010</v>
      </c>
      <c r="C3319" s="373" t="s">
        <v>5282</v>
      </c>
      <c r="D3319" s="372" t="s">
        <v>5269</v>
      </c>
      <c r="E3319" s="372" t="s">
        <v>1222</v>
      </c>
      <c r="F3319" s="595">
        <v>159729.73000000001</v>
      </c>
      <c r="G3319" s="146" t="s">
        <v>364</v>
      </c>
      <c r="H3319" s="159">
        <v>45231</v>
      </c>
      <c r="I3319" s="372">
        <v>299</v>
      </c>
    </row>
    <row r="3320" spans="1:9" ht="44.25" hidden="1" customHeight="1" x14ac:dyDescent="0.2">
      <c r="A3320" s="3">
        <v>3332</v>
      </c>
      <c r="B3320" s="372">
        <v>4010</v>
      </c>
      <c r="C3320" s="373" t="s">
        <v>5283</v>
      </c>
      <c r="D3320" s="372" t="s">
        <v>5269</v>
      </c>
      <c r="E3320" s="372" t="s">
        <v>1224</v>
      </c>
      <c r="F3320" s="595">
        <v>731908.348</v>
      </c>
      <c r="G3320" s="146" t="s">
        <v>364</v>
      </c>
      <c r="H3320" s="159">
        <v>45231</v>
      </c>
      <c r="I3320" s="372">
        <v>299</v>
      </c>
    </row>
    <row r="3321" spans="1:9" ht="44.25" hidden="1" customHeight="1" x14ac:dyDescent="0.2">
      <c r="A3321" s="3">
        <v>3333</v>
      </c>
      <c r="B3321" s="372">
        <v>4010</v>
      </c>
      <c r="C3321" s="373" t="s">
        <v>5284</v>
      </c>
      <c r="D3321" s="372" t="s">
        <v>5269</v>
      </c>
      <c r="E3321" s="372" t="s">
        <v>955</v>
      </c>
      <c r="F3321" s="595">
        <v>1582840</v>
      </c>
      <c r="G3321" s="146" t="s">
        <v>364</v>
      </c>
      <c r="H3321" s="159">
        <v>45231</v>
      </c>
      <c r="I3321" s="372">
        <v>299</v>
      </c>
    </row>
    <row r="3322" spans="1:9" ht="44.25" hidden="1" customHeight="1" x14ac:dyDescent="0.2">
      <c r="A3322" s="3">
        <v>3334</v>
      </c>
      <c r="B3322" s="372">
        <v>4010</v>
      </c>
      <c r="C3322" s="373" t="s">
        <v>5285</v>
      </c>
      <c r="D3322" s="372" t="s">
        <v>5269</v>
      </c>
      <c r="E3322" s="372" t="s">
        <v>958</v>
      </c>
      <c r="F3322" s="595">
        <v>209729.32</v>
      </c>
      <c r="G3322" s="146" t="s">
        <v>364</v>
      </c>
      <c r="H3322" s="159">
        <v>45231</v>
      </c>
      <c r="I3322" s="372">
        <v>299</v>
      </c>
    </row>
    <row r="3323" spans="1:9" ht="44.25" hidden="1" customHeight="1" x14ac:dyDescent="0.2">
      <c r="A3323" s="3">
        <v>3335</v>
      </c>
      <c r="B3323" s="372">
        <v>4010</v>
      </c>
      <c r="C3323" s="373" t="s">
        <v>5286</v>
      </c>
      <c r="D3323" s="372" t="s">
        <v>5269</v>
      </c>
      <c r="E3323" s="372" t="s">
        <v>5287</v>
      </c>
      <c r="F3323" s="595">
        <v>18663645</v>
      </c>
      <c r="G3323" s="146" t="s">
        <v>364</v>
      </c>
      <c r="H3323" s="159">
        <v>45231</v>
      </c>
      <c r="I3323" s="372">
        <v>299</v>
      </c>
    </row>
    <row r="3324" spans="1:9" ht="44.25" hidden="1" customHeight="1" x14ac:dyDescent="0.2">
      <c r="A3324" s="3">
        <v>3336</v>
      </c>
      <c r="B3324" s="372">
        <v>4010</v>
      </c>
      <c r="C3324" s="373" t="s">
        <v>5288</v>
      </c>
      <c r="D3324" s="372" t="s">
        <v>5269</v>
      </c>
      <c r="E3324" s="372" t="s">
        <v>5289</v>
      </c>
      <c r="F3324" s="595">
        <v>4835580.7500000009</v>
      </c>
      <c r="G3324" s="146" t="s">
        <v>364</v>
      </c>
      <c r="H3324" s="159">
        <v>45231</v>
      </c>
      <c r="I3324" s="372">
        <v>299</v>
      </c>
    </row>
    <row r="3325" spans="1:9" ht="44.25" hidden="1" customHeight="1" x14ac:dyDescent="0.2">
      <c r="A3325" s="3">
        <v>3337</v>
      </c>
      <c r="B3325" s="372">
        <v>4010</v>
      </c>
      <c r="C3325" s="373" t="s">
        <v>5290</v>
      </c>
      <c r="D3325" s="372" t="s">
        <v>5269</v>
      </c>
      <c r="E3325" s="372" t="s">
        <v>5291</v>
      </c>
      <c r="F3325" s="595">
        <v>2823785.25</v>
      </c>
      <c r="G3325" s="146" t="s">
        <v>364</v>
      </c>
      <c r="H3325" s="159">
        <v>45231</v>
      </c>
      <c r="I3325" s="372">
        <v>299</v>
      </c>
    </row>
    <row r="3326" spans="1:9" ht="44.25" hidden="1" customHeight="1" x14ac:dyDescent="0.2">
      <c r="A3326" s="3">
        <v>3338</v>
      </c>
      <c r="B3326" s="372">
        <v>4010</v>
      </c>
      <c r="C3326" s="373" t="s">
        <v>5292</v>
      </c>
      <c r="D3326" s="372" t="s">
        <v>5269</v>
      </c>
      <c r="E3326" s="372" t="s">
        <v>1005</v>
      </c>
      <c r="F3326" s="595">
        <v>290894</v>
      </c>
      <c r="G3326" s="146" t="s">
        <v>364</v>
      </c>
      <c r="H3326" s="159">
        <v>45231</v>
      </c>
      <c r="I3326" s="372">
        <v>299</v>
      </c>
    </row>
    <row r="3327" spans="1:9" ht="44.25" hidden="1" customHeight="1" x14ac:dyDescent="0.2">
      <c r="A3327" s="3">
        <v>3339</v>
      </c>
      <c r="B3327" s="372">
        <v>4010</v>
      </c>
      <c r="C3327" s="373" t="s">
        <v>5293</v>
      </c>
      <c r="D3327" s="372" t="s">
        <v>5269</v>
      </c>
      <c r="E3327" s="372" t="s">
        <v>1014</v>
      </c>
      <c r="F3327" s="595">
        <v>555530</v>
      </c>
      <c r="G3327" s="146" t="s">
        <v>364</v>
      </c>
      <c r="H3327" s="159">
        <v>45231</v>
      </c>
      <c r="I3327" s="372">
        <v>299</v>
      </c>
    </row>
    <row r="3328" spans="1:9" ht="44.25" hidden="1" customHeight="1" x14ac:dyDescent="0.2">
      <c r="A3328" s="3">
        <v>3340</v>
      </c>
      <c r="B3328" s="372">
        <v>4010</v>
      </c>
      <c r="C3328" s="373" t="s">
        <v>5294</v>
      </c>
      <c r="D3328" s="372" t="s">
        <v>5269</v>
      </c>
      <c r="E3328" s="372" t="s">
        <v>1005</v>
      </c>
      <c r="F3328" s="595">
        <v>146357.6</v>
      </c>
      <c r="G3328" s="146" t="s">
        <v>364</v>
      </c>
      <c r="H3328" s="159">
        <v>45231</v>
      </c>
      <c r="I3328" s="372">
        <v>299</v>
      </c>
    </row>
    <row r="3329" spans="1:9" ht="44.25" hidden="1" customHeight="1" x14ac:dyDescent="0.2">
      <c r="A3329" s="3">
        <v>3341</v>
      </c>
      <c r="B3329" s="372">
        <v>4010</v>
      </c>
      <c r="C3329" s="373" t="s">
        <v>5295</v>
      </c>
      <c r="D3329" s="372" t="s">
        <v>5269</v>
      </c>
      <c r="E3329" s="372" t="s">
        <v>5296</v>
      </c>
      <c r="F3329" s="595">
        <v>1074096.7</v>
      </c>
      <c r="G3329" s="146" t="s">
        <v>364</v>
      </c>
      <c r="H3329" s="159">
        <v>45231</v>
      </c>
      <c r="I3329" s="372">
        <v>305</v>
      </c>
    </row>
    <row r="3330" spans="1:9" ht="44.25" hidden="1" customHeight="1" x14ac:dyDescent="0.2">
      <c r="A3330" s="3">
        <v>3342</v>
      </c>
      <c r="B3330" s="372">
        <v>4010</v>
      </c>
      <c r="C3330" s="373" t="s">
        <v>5297</v>
      </c>
      <c r="D3330" s="372" t="s">
        <v>5269</v>
      </c>
      <c r="E3330" s="372" t="s">
        <v>5298</v>
      </c>
      <c r="F3330" s="595">
        <v>3925903.3</v>
      </c>
      <c r="G3330" s="146" t="s">
        <v>364</v>
      </c>
      <c r="H3330" s="159">
        <v>45231</v>
      </c>
      <c r="I3330" s="372">
        <v>305</v>
      </c>
    </row>
    <row r="3331" spans="1:9" ht="44.25" hidden="1" customHeight="1" x14ac:dyDescent="0.2">
      <c r="A3331" s="3">
        <v>3343</v>
      </c>
      <c r="B3331" s="372">
        <v>4010</v>
      </c>
      <c r="C3331" s="373" t="s">
        <v>5299</v>
      </c>
      <c r="D3331" s="372" t="s">
        <v>5269</v>
      </c>
      <c r="E3331" s="372" t="s">
        <v>1039</v>
      </c>
      <c r="F3331" s="595">
        <v>308045.44799999997</v>
      </c>
      <c r="G3331" s="146" t="s">
        <v>364</v>
      </c>
      <c r="H3331" s="159">
        <v>45231</v>
      </c>
      <c r="I3331" s="372">
        <v>304</v>
      </c>
    </row>
    <row r="3332" spans="1:9" ht="44.25" hidden="1" customHeight="1" x14ac:dyDescent="0.2">
      <c r="A3332" s="3">
        <v>3344</v>
      </c>
      <c r="B3332" s="372">
        <v>4010</v>
      </c>
      <c r="C3332" s="373" t="s">
        <v>5300</v>
      </c>
      <c r="D3332" s="372" t="s">
        <v>5269</v>
      </c>
      <c r="E3332" s="372" t="s">
        <v>1041</v>
      </c>
      <c r="F3332" s="595">
        <v>1046326.1</v>
      </c>
      <c r="G3332" s="146" t="s">
        <v>364</v>
      </c>
      <c r="H3332" s="159">
        <v>45231</v>
      </c>
      <c r="I3332" s="372">
        <v>304</v>
      </c>
    </row>
    <row r="3333" spans="1:9" ht="44.25" hidden="1" customHeight="1" x14ac:dyDescent="0.2">
      <c r="A3333" s="3">
        <v>3345</v>
      </c>
      <c r="B3333" s="372">
        <v>4010</v>
      </c>
      <c r="C3333" s="373" t="s">
        <v>5301</v>
      </c>
      <c r="D3333" s="372" t="s">
        <v>5269</v>
      </c>
      <c r="E3333" s="372" t="s">
        <v>1043</v>
      </c>
      <c r="F3333" s="595">
        <v>65682.436000000002</v>
      </c>
      <c r="G3333" s="146" t="s">
        <v>364</v>
      </c>
      <c r="H3333" s="159">
        <v>45231</v>
      </c>
      <c r="I3333" s="372">
        <v>304</v>
      </c>
    </row>
    <row r="3334" spans="1:9" ht="44.25" hidden="1" customHeight="1" x14ac:dyDescent="0.2">
      <c r="A3334" s="3">
        <v>3346</v>
      </c>
      <c r="B3334" s="372">
        <v>4010</v>
      </c>
      <c r="C3334" s="373" t="s">
        <v>5302</v>
      </c>
      <c r="D3334" s="372" t="s">
        <v>5269</v>
      </c>
      <c r="E3334" s="372" t="s">
        <v>1045</v>
      </c>
      <c r="F3334" s="595">
        <v>75448.666799999992</v>
      </c>
      <c r="G3334" s="146" t="s">
        <v>364</v>
      </c>
      <c r="H3334" s="159">
        <v>45231</v>
      </c>
      <c r="I3334" s="372">
        <v>304</v>
      </c>
    </row>
    <row r="3335" spans="1:9" ht="44.25" hidden="1" customHeight="1" x14ac:dyDescent="0.2">
      <c r="A3335" s="3">
        <v>3347</v>
      </c>
      <c r="B3335" s="372">
        <v>4010</v>
      </c>
      <c r="C3335" s="373" t="s">
        <v>5303</v>
      </c>
      <c r="D3335" s="372" t="s">
        <v>5269</v>
      </c>
      <c r="E3335" s="372" t="s">
        <v>1047</v>
      </c>
      <c r="F3335" s="595">
        <v>645707</v>
      </c>
      <c r="G3335" s="146" t="s">
        <v>364</v>
      </c>
      <c r="H3335" s="159">
        <v>45231</v>
      </c>
      <c r="I3335" s="372">
        <v>304</v>
      </c>
    </row>
    <row r="3336" spans="1:9" ht="44.25" hidden="1" customHeight="1" x14ac:dyDescent="0.2">
      <c r="A3336" s="3">
        <v>3348</v>
      </c>
      <c r="B3336" s="372">
        <v>4010</v>
      </c>
      <c r="C3336" s="373" t="s">
        <v>5304</v>
      </c>
      <c r="D3336" s="372" t="s">
        <v>5269</v>
      </c>
      <c r="E3336" s="372" t="s">
        <v>1060</v>
      </c>
      <c r="F3336" s="595">
        <v>34960.715999999993</v>
      </c>
      <c r="G3336" s="146" t="s">
        <v>364</v>
      </c>
      <c r="H3336" s="159">
        <v>45231</v>
      </c>
      <c r="I3336" s="372">
        <v>304</v>
      </c>
    </row>
    <row r="3337" spans="1:9" ht="44.25" hidden="1" customHeight="1" x14ac:dyDescent="0.2">
      <c r="A3337" s="3">
        <v>3349</v>
      </c>
      <c r="B3337" s="372">
        <v>4010</v>
      </c>
      <c r="C3337" s="373" t="s">
        <v>5305</v>
      </c>
      <c r="D3337" s="372" t="s">
        <v>5269</v>
      </c>
      <c r="E3337" s="372" t="s">
        <v>1062</v>
      </c>
      <c r="F3337" s="595">
        <v>21985.599999999999</v>
      </c>
      <c r="G3337" s="146" t="s">
        <v>364</v>
      </c>
      <c r="H3337" s="159">
        <v>45231</v>
      </c>
      <c r="I3337" s="372">
        <v>304</v>
      </c>
    </row>
    <row r="3338" spans="1:9" ht="44.25" hidden="1" customHeight="1" x14ac:dyDescent="0.2">
      <c r="A3338" s="3">
        <v>3350</v>
      </c>
      <c r="B3338" s="372">
        <v>4010</v>
      </c>
      <c r="C3338" s="373" t="s">
        <v>5306</v>
      </c>
      <c r="D3338" s="372" t="s">
        <v>5269</v>
      </c>
      <c r="E3338" s="372" t="s">
        <v>5307</v>
      </c>
      <c r="F3338" s="595">
        <v>130187.92</v>
      </c>
      <c r="G3338" s="146" t="s">
        <v>364</v>
      </c>
      <c r="H3338" s="159">
        <v>45231</v>
      </c>
      <c r="I3338" s="372">
        <v>304</v>
      </c>
    </row>
    <row r="3339" spans="1:9" ht="44.25" hidden="1" customHeight="1" x14ac:dyDescent="0.2">
      <c r="A3339" s="3">
        <v>3351</v>
      </c>
      <c r="B3339" s="372">
        <v>4010</v>
      </c>
      <c r="C3339" s="373" t="s">
        <v>5308</v>
      </c>
      <c r="D3339" s="372" t="s">
        <v>5269</v>
      </c>
      <c r="E3339" s="372" t="s">
        <v>5309</v>
      </c>
      <c r="F3339" s="595">
        <v>150515.75039999999</v>
      </c>
      <c r="G3339" s="146" t="s">
        <v>364</v>
      </c>
      <c r="H3339" s="159">
        <v>45231</v>
      </c>
      <c r="I3339" s="372">
        <v>304</v>
      </c>
    </row>
    <row r="3340" spans="1:9" ht="44.25" hidden="1" customHeight="1" x14ac:dyDescent="0.2">
      <c r="A3340" s="3">
        <v>3352</v>
      </c>
      <c r="B3340" s="372">
        <v>4010</v>
      </c>
      <c r="C3340" s="373" t="s">
        <v>5310</v>
      </c>
      <c r="D3340" s="372" t="s">
        <v>5269</v>
      </c>
      <c r="E3340" s="372" t="s">
        <v>1228</v>
      </c>
      <c r="F3340" s="595">
        <v>216302.72399999999</v>
      </c>
      <c r="G3340" s="146" t="s">
        <v>35</v>
      </c>
      <c r="H3340" s="159">
        <v>45231</v>
      </c>
      <c r="I3340" s="372">
        <v>314</v>
      </c>
    </row>
    <row r="3341" spans="1:9" ht="44.25" hidden="1" customHeight="1" x14ac:dyDescent="0.2">
      <c r="A3341" s="3">
        <v>3353</v>
      </c>
      <c r="B3341" s="372">
        <v>4010</v>
      </c>
      <c r="C3341" s="373" t="s">
        <v>5311</v>
      </c>
      <c r="D3341" s="372" t="s">
        <v>5269</v>
      </c>
      <c r="E3341" s="372" t="s">
        <v>1230</v>
      </c>
      <c r="F3341" s="595">
        <v>534647.03999999992</v>
      </c>
      <c r="G3341" s="146" t="s">
        <v>35</v>
      </c>
      <c r="H3341" s="159">
        <v>45231</v>
      </c>
      <c r="I3341" s="372">
        <v>314</v>
      </c>
    </row>
    <row r="3342" spans="1:9" ht="44.25" hidden="1" customHeight="1" x14ac:dyDescent="0.2">
      <c r="A3342" s="3">
        <v>3354</v>
      </c>
      <c r="B3342" s="372">
        <v>4010</v>
      </c>
      <c r="C3342" s="373" t="s">
        <v>5312</v>
      </c>
      <c r="D3342" s="372" t="s">
        <v>5269</v>
      </c>
      <c r="E3342" s="372" t="s">
        <v>1232</v>
      </c>
      <c r="F3342" s="595">
        <v>501002.4</v>
      </c>
      <c r="G3342" s="146" t="s">
        <v>35</v>
      </c>
      <c r="H3342" s="159">
        <v>45231</v>
      </c>
      <c r="I3342" s="372">
        <v>314</v>
      </c>
    </row>
    <row r="3343" spans="1:9" ht="44.25" hidden="1" customHeight="1" x14ac:dyDescent="0.2">
      <c r="A3343" s="3">
        <v>3355</v>
      </c>
      <c r="B3343" s="372">
        <v>4010</v>
      </c>
      <c r="C3343" s="373" t="s">
        <v>5313</v>
      </c>
      <c r="D3343" s="372" t="s">
        <v>5269</v>
      </c>
      <c r="E3343" s="372" t="s">
        <v>1234</v>
      </c>
      <c r="F3343" s="595">
        <v>381643.19999999995</v>
      </c>
      <c r="G3343" s="146" t="s">
        <v>35</v>
      </c>
      <c r="H3343" s="159">
        <v>45231</v>
      </c>
      <c r="I3343" s="372">
        <v>314</v>
      </c>
    </row>
    <row r="3344" spans="1:9" ht="44.25" hidden="1" customHeight="1" x14ac:dyDescent="0.2">
      <c r="A3344" s="3">
        <v>3356</v>
      </c>
      <c r="B3344" s="372">
        <v>4010</v>
      </c>
      <c r="C3344" s="373" t="s">
        <v>5314</v>
      </c>
      <c r="D3344" s="372" t="s">
        <v>5269</v>
      </c>
      <c r="E3344" s="372" t="s">
        <v>1236</v>
      </c>
      <c r="F3344" s="595">
        <v>415317.60000000003</v>
      </c>
      <c r="G3344" s="146" t="s">
        <v>35</v>
      </c>
      <c r="H3344" s="159">
        <v>45231</v>
      </c>
      <c r="I3344" s="372">
        <v>314</v>
      </c>
    </row>
    <row r="3345" spans="1:9" ht="44.25" hidden="1" customHeight="1" x14ac:dyDescent="0.2">
      <c r="A3345" s="3">
        <v>3357</v>
      </c>
      <c r="B3345" s="372">
        <v>4010</v>
      </c>
      <c r="C3345" s="373" t="s">
        <v>5315</v>
      </c>
      <c r="D3345" s="372" t="s">
        <v>5269</v>
      </c>
      <c r="E3345" s="372" t="s">
        <v>1238</v>
      </c>
      <c r="F3345" s="595">
        <v>451236.6</v>
      </c>
      <c r="G3345" s="146" t="s">
        <v>35</v>
      </c>
      <c r="H3345" s="159">
        <v>45231</v>
      </c>
      <c r="I3345" s="372">
        <v>314</v>
      </c>
    </row>
    <row r="3346" spans="1:9" ht="44.25" hidden="1" customHeight="1" x14ac:dyDescent="0.2">
      <c r="A3346" s="3">
        <v>3358</v>
      </c>
      <c r="B3346" s="372">
        <v>4010</v>
      </c>
      <c r="C3346" s="373" t="s">
        <v>5316</v>
      </c>
      <c r="D3346" s="372" t="s">
        <v>5269</v>
      </c>
      <c r="E3346" s="372" t="s">
        <v>1240</v>
      </c>
      <c r="F3346" s="595">
        <v>913698.00000000012</v>
      </c>
      <c r="G3346" s="146" t="s">
        <v>35</v>
      </c>
      <c r="H3346" s="159">
        <v>45231</v>
      </c>
      <c r="I3346" s="372">
        <v>314</v>
      </c>
    </row>
    <row r="3347" spans="1:9" ht="44.25" hidden="1" customHeight="1" x14ac:dyDescent="0.2">
      <c r="A3347" s="3">
        <v>3359</v>
      </c>
      <c r="B3347" s="372">
        <v>4010</v>
      </c>
      <c r="C3347" s="373" t="s">
        <v>5317</v>
      </c>
      <c r="D3347" s="372" t="s">
        <v>5269</v>
      </c>
      <c r="E3347" s="372" t="s">
        <v>1242</v>
      </c>
      <c r="F3347" s="595">
        <v>268533</v>
      </c>
      <c r="G3347" s="146" t="s">
        <v>35</v>
      </c>
      <c r="H3347" s="159">
        <v>45231</v>
      </c>
      <c r="I3347" s="372">
        <v>314</v>
      </c>
    </row>
    <row r="3348" spans="1:9" ht="44.25" hidden="1" customHeight="1" x14ac:dyDescent="0.2">
      <c r="A3348" s="3">
        <v>3360</v>
      </c>
      <c r="B3348" s="372">
        <v>4010</v>
      </c>
      <c r="C3348" s="373" t="s">
        <v>5318</v>
      </c>
      <c r="D3348" s="372" t="s">
        <v>5269</v>
      </c>
      <c r="E3348" s="372" t="s">
        <v>1244</v>
      </c>
      <c r="F3348" s="595">
        <v>389126.39999999997</v>
      </c>
      <c r="G3348" s="146" t="s">
        <v>35</v>
      </c>
      <c r="H3348" s="159">
        <v>45231</v>
      </c>
      <c r="I3348" s="372">
        <v>314</v>
      </c>
    </row>
    <row r="3349" spans="1:9" ht="44.25" hidden="1" customHeight="1" x14ac:dyDescent="0.2">
      <c r="A3349" s="3">
        <v>3361</v>
      </c>
      <c r="B3349" s="372">
        <v>4010</v>
      </c>
      <c r="C3349" s="373" t="s">
        <v>5319</v>
      </c>
      <c r="D3349" s="372" t="s">
        <v>5269</v>
      </c>
      <c r="E3349" s="372" t="s">
        <v>1246</v>
      </c>
      <c r="F3349" s="595">
        <v>426581.1</v>
      </c>
      <c r="G3349" s="146" t="s">
        <v>35</v>
      </c>
      <c r="H3349" s="159">
        <v>45231</v>
      </c>
      <c r="I3349" s="372">
        <v>314</v>
      </c>
    </row>
    <row r="3350" spans="1:9" ht="44.25" hidden="1" customHeight="1" x14ac:dyDescent="0.2">
      <c r="A3350" s="3">
        <v>3362</v>
      </c>
      <c r="B3350" s="372">
        <v>4010</v>
      </c>
      <c r="C3350" s="373" t="s">
        <v>5320</v>
      </c>
      <c r="D3350" s="372" t="s">
        <v>5269</v>
      </c>
      <c r="E3350" s="372" t="s">
        <v>1256</v>
      </c>
      <c r="F3350" s="595">
        <v>147593.4</v>
      </c>
      <c r="G3350" s="146" t="s">
        <v>35</v>
      </c>
      <c r="H3350" s="159">
        <v>45231</v>
      </c>
      <c r="I3350" s="372">
        <v>314</v>
      </c>
    </row>
    <row r="3351" spans="1:9" ht="44.25" hidden="1" customHeight="1" x14ac:dyDescent="0.2">
      <c r="A3351" s="3">
        <v>3363</v>
      </c>
      <c r="B3351" s="372">
        <v>4010</v>
      </c>
      <c r="C3351" s="373" t="s">
        <v>5321</v>
      </c>
      <c r="D3351" s="372" t="s">
        <v>5269</v>
      </c>
      <c r="E3351" s="372" t="s">
        <v>5322</v>
      </c>
      <c r="F3351" s="595">
        <v>13490.8752</v>
      </c>
      <c r="G3351" s="146" t="s">
        <v>364</v>
      </c>
      <c r="H3351" s="159">
        <v>45231</v>
      </c>
      <c r="I3351" s="372">
        <v>304</v>
      </c>
    </row>
    <row r="3352" spans="1:9" ht="44.25" hidden="1" customHeight="1" x14ac:dyDescent="0.2">
      <c r="A3352" s="3">
        <v>3364</v>
      </c>
      <c r="B3352" s="372">
        <v>4010</v>
      </c>
      <c r="C3352" s="373" t="s">
        <v>5323</v>
      </c>
      <c r="D3352" s="372" t="s">
        <v>5269</v>
      </c>
      <c r="E3352" s="372" t="s">
        <v>5324</v>
      </c>
      <c r="F3352" s="595">
        <v>463597.41600000003</v>
      </c>
      <c r="G3352" s="146" t="s">
        <v>364</v>
      </c>
      <c r="H3352" s="159">
        <v>45231</v>
      </c>
      <c r="I3352" s="372">
        <v>304</v>
      </c>
    </row>
    <row r="3353" spans="1:9" ht="44.25" hidden="1" customHeight="1" x14ac:dyDescent="0.2">
      <c r="A3353" s="3">
        <v>3365</v>
      </c>
      <c r="B3353" s="372">
        <v>4010</v>
      </c>
      <c r="C3353" s="373" t="s">
        <v>5325</v>
      </c>
      <c r="D3353" s="372" t="s">
        <v>5269</v>
      </c>
      <c r="E3353" s="372" t="s">
        <v>1263</v>
      </c>
      <c r="F3353" s="595">
        <v>445509.6</v>
      </c>
      <c r="G3353" s="146" t="s">
        <v>35</v>
      </c>
      <c r="H3353" s="159">
        <v>45231</v>
      </c>
      <c r="I3353" s="372">
        <v>314</v>
      </c>
    </row>
    <row r="3354" spans="1:9" ht="44.25" hidden="1" customHeight="1" x14ac:dyDescent="0.2">
      <c r="A3354" s="3">
        <v>3366</v>
      </c>
      <c r="B3354" s="372">
        <v>4010</v>
      </c>
      <c r="C3354" s="373" t="s">
        <v>5326</v>
      </c>
      <c r="D3354" s="372" t="s">
        <v>5269</v>
      </c>
      <c r="E3354" s="372" t="s">
        <v>2454</v>
      </c>
      <c r="F3354" s="595">
        <v>78057.738800000006</v>
      </c>
      <c r="G3354" s="146" t="s">
        <v>364</v>
      </c>
      <c r="H3354" s="159">
        <v>45231</v>
      </c>
      <c r="I3354" s="372">
        <v>304</v>
      </c>
    </row>
    <row r="3355" spans="1:9" ht="44.25" hidden="1" customHeight="1" x14ac:dyDescent="0.2">
      <c r="A3355" s="3">
        <v>3367</v>
      </c>
      <c r="B3355" s="372">
        <v>4010</v>
      </c>
      <c r="C3355" s="373" t="s">
        <v>5327</v>
      </c>
      <c r="D3355" s="372" t="s">
        <v>5269</v>
      </c>
      <c r="E3355" s="372" t="s">
        <v>5328</v>
      </c>
      <c r="F3355" s="595">
        <v>21943.08</v>
      </c>
      <c r="G3355" s="146" t="s">
        <v>364</v>
      </c>
      <c r="H3355" s="159">
        <v>45231</v>
      </c>
      <c r="I3355" s="372">
        <v>304</v>
      </c>
    </row>
    <row r="3356" spans="1:9" ht="44.25" hidden="1" customHeight="1" x14ac:dyDescent="0.2">
      <c r="A3356" s="3">
        <v>3368</v>
      </c>
      <c r="B3356" s="372">
        <v>4010</v>
      </c>
      <c r="C3356" s="373" t="s">
        <v>5329</v>
      </c>
      <c r="D3356" s="372" t="s">
        <v>5269</v>
      </c>
      <c r="E3356" s="372" t="s">
        <v>1265</v>
      </c>
      <c r="F3356" s="595">
        <v>506239.19999999995</v>
      </c>
      <c r="G3356" s="146" t="s">
        <v>35</v>
      </c>
      <c r="H3356" s="159">
        <v>45231</v>
      </c>
      <c r="I3356" s="372">
        <v>314</v>
      </c>
    </row>
    <row r="3357" spans="1:9" ht="44.25" hidden="1" customHeight="1" x14ac:dyDescent="0.2">
      <c r="A3357" s="3">
        <v>3369</v>
      </c>
      <c r="B3357" s="372">
        <v>4010</v>
      </c>
      <c r="C3357" s="373" t="s">
        <v>5330</v>
      </c>
      <c r="D3357" s="372" t="s">
        <v>5269</v>
      </c>
      <c r="E3357" s="372" t="s">
        <v>1268</v>
      </c>
      <c r="F3357" s="595">
        <v>39813.479999999996</v>
      </c>
      <c r="G3357" s="146" t="s">
        <v>364</v>
      </c>
      <c r="H3357" s="159">
        <v>45231</v>
      </c>
      <c r="I3357" s="372">
        <v>304</v>
      </c>
    </row>
    <row r="3358" spans="1:9" ht="44.25" hidden="1" customHeight="1" x14ac:dyDescent="0.2">
      <c r="A3358" s="3">
        <v>3370</v>
      </c>
      <c r="B3358" s="372">
        <v>4010</v>
      </c>
      <c r="C3358" s="373" t="s">
        <v>5331</v>
      </c>
      <c r="D3358" s="372" t="s">
        <v>5269</v>
      </c>
      <c r="E3358" s="372" t="s">
        <v>1270</v>
      </c>
      <c r="F3358" s="748">
        <v>381200.39999999997</v>
      </c>
      <c r="G3358" s="146" t="s">
        <v>35</v>
      </c>
      <c r="H3358" s="159">
        <v>45231</v>
      </c>
      <c r="I3358" s="372">
        <v>314</v>
      </c>
    </row>
    <row r="3359" spans="1:9" ht="44.25" hidden="1" customHeight="1" x14ac:dyDescent="0.2">
      <c r="A3359" s="3">
        <v>3371</v>
      </c>
      <c r="B3359" s="372">
        <v>4010</v>
      </c>
      <c r="C3359" s="373" t="s">
        <v>5332</v>
      </c>
      <c r="D3359" s="372" t="s">
        <v>5269</v>
      </c>
      <c r="E3359" s="372" t="s">
        <v>5333</v>
      </c>
      <c r="F3359" s="595">
        <v>568938.92200000002</v>
      </c>
      <c r="G3359" s="146" t="s">
        <v>364</v>
      </c>
      <c r="H3359" s="159">
        <v>45231</v>
      </c>
      <c r="I3359" s="372">
        <v>304</v>
      </c>
    </row>
    <row r="3360" spans="1:9" ht="44.25" hidden="1" customHeight="1" x14ac:dyDescent="0.2">
      <c r="A3360" s="3">
        <v>3372</v>
      </c>
      <c r="B3360" s="372">
        <v>4010</v>
      </c>
      <c r="C3360" s="373" t="s">
        <v>5334</v>
      </c>
      <c r="D3360" s="372" t="s">
        <v>5269</v>
      </c>
      <c r="E3360" s="372" t="s">
        <v>5335</v>
      </c>
      <c r="F3360" s="595">
        <v>76293.599999999991</v>
      </c>
      <c r="G3360" s="146" t="s">
        <v>364</v>
      </c>
      <c r="H3360" s="159">
        <v>45231</v>
      </c>
      <c r="I3360" s="372">
        <v>304</v>
      </c>
    </row>
    <row r="3361" spans="1:9" ht="44.25" hidden="1" customHeight="1" x14ac:dyDescent="0.2">
      <c r="A3361" s="3">
        <v>3373</v>
      </c>
      <c r="B3361" s="372">
        <v>4010</v>
      </c>
      <c r="C3361" s="373" t="s">
        <v>5336</v>
      </c>
      <c r="D3361" s="372" t="s">
        <v>5269</v>
      </c>
      <c r="E3361" s="372" t="s">
        <v>5337</v>
      </c>
      <c r="F3361" s="595">
        <v>13296</v>
      </c>
      <c r="G3361" s="146" t="s">
        <v>364</v>
      </c>
      <c r="H3361" s="159">
        <v>45231</v>
      </c>
      <c r="I3361" s="372">
        <v>304</v>
      </c>
    </row>
    <row r="3362" spans="1:9" ht="44.25" hidden="1" customHeight="1" x14ac:dyDescent="0.2">
      <c r="A3362" s="3">
        <v>3374</v>
      </c>
      <c r="B3362" s="372">
        <v>4010</v>
      </c>
      <c r="C3362" s="373" t="s">
        <v>5338</v>
      </c>
      <c r="D3362" s="372" t="s">
        <v>5269</v>
      </c>
      <c r="E3362" s="372" t="s">
        <v>5339</v>
      </c>
      <c r="F3362" s="595">
        <v>86350.8</v>
      </c>
      <c r="G3362" s="146" t="s">
        <v>364</v>
      </c>
      <c r="H3362" s="159">
        <v>45231</v>
      </c>
      <c r="I3362" s="372">
        <v>304</v>
      </c>
    </row>
    <row r="3363" spans="1:9" ht="44.25" hidden="1" customHeight="1" x14ac:dyDescent="0.2">
      <c r="A3363" s="3">
        <v>3375</v>
      </c>
      <c r="B3363" s="372">
        <v>4010</v>
      </c>
      <c r="C3363" s="373" t="s">
        <v>5340</v>
      </c>
      <c r="D3363" s="372" t="s">
        <v>5269</v>
      </c>
      <c r="E3363" s="372" t="s">
        <v>5341</v>
      </c>
      <c r="F3363" s="595">
        <v>477730.8</v>
      </c>
      <c r="G3363" s="146" t="s">
        <v>364</v>
      </c>
      <c r="H3363" s="159">
        <v>45231</v>
      </c>
      <c r="I3363" s="372">
        <v>304</v>
      </c>
    </row>
    <row r="3364" spans="1:9" ht="44.25" hidden="1" customHeight="1" x14ac:dyDescent="0.2">
      <c r="A3364" s="3">
        <v>3376</v>
      </c>
      <c r="B3364" s="372">
        <v>4010</v>
      </c>
      <c r="C3364" s="373" t="s">
        <v>5342</v>
      </c>
      <c r="D3364" s="372" t="s">
        <v>5269</v>
      </c>
      <c r="E3364" s="372" t="s">
        <v>5343</v>
      </c>
      <c r="F3364" s="595">
        <v>273629.96099999995</v>
      </c>
      <c r="G3364" s="146" t="s">
        <v>35</v>
      </c>
      <c r="H3364" s="159">
        <v>45231</v>
      </c>
      <c r="I3364" s="372">
        <v>314</v>
      </c>
    </row>
    <row r="3365" spans="1:9" ht="44.25" hidden="1" customHeight="1" x14ac:dyDescent="0.2">
      <c r="A3365" s="3">
        <v>3377</v>
      </c>
      <c r="B3365" s="372">
        <v>4010</v>
      </c>
      <c r="C3365" s="373" t="s">
        <v>5344</v>
      </c>
      <c r="D3365" s="372" t="s">
        <v>5269</v>
      </c>
      <c r="E3365" s="372" t="s">
        <v>5345</v>
      </c>
      <c r="F3365" s="595">
        <v>1157661.4068000002</v>
      </c>
      <c r="G3365" s="146" t="s">
        <v>364</v>
      </c>
      <c r="H3365" s="159">
        <v>45231</v>
      </c>
      <c r="I3365" s="372">
        <v>304</v>
      </c>
    </row>
    <row r="3366" spans="1:9" ht="44.25" hidden="1" customHeight="1" x14ac:dyDescent="0.2">
      <c r="A3366" s="3">
        <v>3378</v>
      </c>
      <c r="B3366" s="372">
        <v>4010</v>
      </c>
      <c r="C3366" s="373" t="s">
        <v>5346</v>
      </c>
      <c r="D3366" s="372" t="s">
        <v>5269</v>
      </c>
      <c r="E3366" s="372" t="s">
        <v>2458</v>
      </c>
      <c r="F3366" s="595">
        <v>331140.054</v>
      </c>
      <c r="G3366" s="146" t="s">
        <v>35</v>
      </c>
      <c r="H3366" s="159">
        <v>45231</v>
      </c>
      <c r="I3366" s="372">
        <v>314</v>
      </c>
    </row>
    <row r="3367" spans="1:9" ht="44.25" hidden="1" customHeight="1" x14ac:dyDescent="0.2">
      <c r="A3367" s="3">
        <v>3379</v>
      </c>
      <c r="B3367" s="372">
        <v>4010</v>
      </c>
      <c r="C3367" s="373" t="s">
        <v>5347</v>
      </c>
      <c r="D3367" s="372" t="s">
        <v>5269</v>
      </c>
      <c r="E3367" s="372" t="s">
        <v>5348</v>
      </c>
      <c r="F3367" s="595">
        <v>12042.557999999999</v>
      </c>
      <c r="G3367" s="146" t="s">
        <v>364</v>
      </c>
      <c r="H3367" s="159">
        <v>45231</v>
      </c>
      <c r="I3367" s="372">
        <v>304</v>
      </c>
    </row>
    <row r="3368" spans="1:9" ht="44.25" hidden="1" customHeight="1" x14ac:dyDescent="0.2">
      <c r="A3368" s="3">
        <v>3380</v>
      </c>
      <c r="B3368" s="372">
        <v>4010</v>
      </c>
      <c r="C3368" s="373" t="s">
        <v>5349</v>
      </c>
      <c r="D3368" s="372" t="s">
        <v>5269</v>
      </c>
      <c r="E3368" s="372" t="s">
        <v>5350</v>
      </c>
      <c r="F3368" s="595">
        <v>54563.885999999999</v>
      </c>
      <c r="G3368" s="146" t="s">
        <v>364</v>
      </c>
      <c r="H3368" s="159">
        <v>45231</v>
      </c>
      <c r="I3368" s="372">
        <v>304</v>
      </c>
    </row>
    <row r="3369" spans="1:9" ht="44.25" hidden="1" customHeight="1" x14ac:dyDescent="0.2">
      <c r="A3369" s="3">
        <v>3381</v>
      </c>
      <c r="B3369" s="372">
        <v>4010</v>
      </c>
      <c r="C3369" s="373" t="s">
        <v>5351</v>
      </c>
      <c r="D3369" s="372" t="s">
        <v>5269</v>
      </c>
      <c r="E3369" s="372" t="s">
        <v>1276</v>
      </c>
      <c r="F3369" s="595">
        <v>519064.23</v>
      </c>
      <c r="G3369" s="146" t="s">
        <v>35</v>
      </c>
      <c r="H3369" s="159">
        <v>45231</v>
      </c>
      <c r="I3369" s="372">
        <v>314</v>
      </c>
    </row>
    <row r="3370" spans="1:9" ht="44.25" hidden="1" customHeight="1" x14ac:dyDescent="0.2">
      <c r="A3370" s="3">
        <v>3382</v>
      </c>
      <c r="B3370" s="372">
        <v>4010</v>
      </c>
      <c r="C3370" s="373" t="s">
        <v>5352</v>
      </c>
      <c r="D3370" s="372" t="s">
        <v>5269</v>
      </c>
      <c r="E3370" s="372" t="s">
        <v>1278</v>
      </c>
      <c r="F3370" s="595">
        <v>14256.62</v>
      </c>
      <c r="G3370" s="146" t="s">
        <v>35</v>
      </c>
      <c r="H3370" s="159">
        <v>45231</v>
      </c>
      <c r="I3370" s="372">
        <v>314</v>
      </c>
    </row>
    <row r="3371" spans="1:9" ht="44.25" hidden="1" customHeight="1" x14ac:dyDescent="0.2">
      <c r="A3371" s="3">
        <v>3383</v>
      </c>
      <c r="B3371" s="372">
        <v>4010</v>
      </c>
      <c r="C3371" s="373" t="s">
        <v>5353</v>
      </c>
      <c r="D3371" s="372" t="s">
        <v>5269</v>
      </c>
      <c r="E3371" s="372" t="s">
        <v>2437</v>
      </c>
      <c r="F3371" s="595">
        <v>651765.12</v>
      </c>
      <c r="G3371" s="146" t="s">
        <v>35</v>
      </c>
      <c r="H3371" s="159">
        <v>45231</v>
      </c>
      <c r="I3371" s="372">
        <v>314</v>
      </c>
    </row>
    <row r="3372" spans="1:9" ht="44.25" hidden="1" customHeight="1" x14ac:dyDescent="0.2">
      <c r="A3372" s="3">
        <v>3384</v>
      </c>
      <c r="B3372" s="372">
        <v>4010</v>
      </c>
      <c r="C3372" s="373" t="s">
        <v>5354</v>
      </c>
      <c r="D3372" s="372" t="s">
        <v>5269</v>
      </c>
      <c r="E3372" s="372" t="s">
        <v>1138</v>
      </c>
      <c r="F3372" s="595">
        <v>166444.74</v>
      </c>
      <c r="G3372" s="146" t="s">
        <v>364</v>
      </c>
      <c r="H3372" s="159">
        <v>45231</v>
      </c>
      <c r="I3372" s="372">
        <v>307</v>
      </c>
    </row>
    <row r="3373" spans="1:9" ht="44.25" hidden="1" customHeight="1" x14ac:dyDescent="0.2">
      <c r="A3373" s="3">
        <v>3385</v>
      </c>
      <c r="B3373" s="372">
        <v>4010</v>
      </c>
      <c r="C3373" s="373" t="s">
        <v>5355</v>
      </c>
      <c r="D3373" s="372" t="s">
        <v>5269</v>
      </c>
      <c r="E3373" s="372" t="s">
        <v>2431</v>
      </c>
      <c r="F3373" s="595">
        <v>4833555.2599999988</v>
      </c>
      <c r="G3373" s="146" t="s">
        <v>364</v>
      </c>
      <c r="H3373" s="159">
        <v>45231</v>
      </c>
      <c r="I3373" s="372">
        <v>307</v>
      </c>
    </row>
    <row r="3374" spans="1:9" ht="44.25" hidden="1" customHeight="1" x14ac:dyDescent="0.2">
      <c r="A3374" s="3">
        <v>3386</v>
      </c>
      <c r="B3374" s="372">
        <v>4010</v>
      </c>
      <c r="C3374" s="373" t="s">
        <v>5356</v>
      </c>
      <c r="D3374" s="372" t="s">
        <v>5269</v>
      </c>
      <c r="E3374" s="372" t="s">
        <v>1082</v>
      </c>
      <c r="F3374" s="595">
        <v>457359.8</v>
      </c>
      <c r="G3374" s="146" t="s">
        <v>364</v>
      </c>
      <c r="H3374" s="159">
        <v>45231</v>
      </c>
      <c r="I3374" s="372">
        <v>304</v>
      </c>
    </row>
    <row r="3375" spans="1:9" ht="44.25" hidden="1" customHeight="1" x14ac:dyDescent="0.2">
      <c r="A3375" s="3">
        <v>3387</v>
      </c>
      <c r="B3375" s="372">
        <v>4010</v>
      </c>
      <c r="C3375" s="373" t="s">
        <v>5357</v>
      </c>
      <c r="D3375" s="372" t="s">
        <v>5269</v>
      </c>
      <c r="E3375" s="372" t="s">
        <v>5358</v>
      </c>
      <c r="F3375" s="595">
        <v>862588.07999999984</v>
      </c>
      <c r="G3375" s="146" t="s">
        <v>35</v>
      </c>
      <c r="H3375" s="159">
        <v>45231</v>
      </c>
      <c r="I3375" s="372">
        <v>314</v>
      </c>
    </row>
    <row r="3376" spans="1:9" ht="44.25" hidden="1" customHeight="1" x14ac:dyDescent="0.2">
      <c r="A3376" s="3">
        <v>3388</v>
      </c>
      <c r="B3376" s="372">
        <v>4010</v>
      </c>
      <c r="C3376" s="373" t="s">
        <v>5359</v>
      </c>
      <c r="D3376" s="372" t="s">
        <v>5269</v>
      </c>
      <c r="E3376" s="372" t="s">
        <v>5360</v>
      </c>
      <c r="F3376" s="595">
        <v>575019.23999999987</v>
      </c>
      <c r="G3376" s="146" t="s">
        <v>35</v>
      </c>
      <c r="H3376" s="159">
        <v>45231</v>
      </c>
      <c r="I3376" s="372">
        <v>314</v>
      </c>
    </row>
    <row r="3377" spans="1:9" ht="44.25" hidden="1" customHeight="1" x14ac:dyDescent="0.2">
      <c r="A3377" s="3">
        <v>3389</v>
      </c>
      <c r="B3377" s="372">
        <v>4010</v>
      </c>
      <c r="C3377" s="373" t="s">
        <v>5361</v>
      </c>
      <c r="D3377" s="372" t="s">
        <v>5269</v>
      </c>
      <c r="E3377" s="372" t="s">
        <v>5362</v>
      </c>
      <c r="F3377" s="595">
        <v>3064377.6766000004</v>
      </c>
      <c r="G3377" s="146" t="s">
        <v>364</v>
      </c>
      <c r="H3377" s="159">
        <v>45231</v>
      </c>
      <c r="I3377" s="372">
        <v>326</v>
      </c>
    </row>
    <row r="3378" spans="1:9" ht="44.25" hidden="1" customHeight="1" x14ac:dyDescent="0.2">
      <c r="A3378" s="3">
        <v>3390</v>
      </c>
      <c r="B3378" s="372">
        <v>4010</v>
      </c>
      <c r="C3378" s="373" t="s">
        <v>5363</v>
      </c>
      <c r="D3378" s="372" t="s">
        <v>5269</v>
      </c>
      <c r="E3378" s="372" t="s">
        <v>5364</v>
      </c>
      <c r="F3378" s="595">
        <v>2362288.8834000002</v>
      </c>
      <c r="G3378" s="146" t="s">
        <v>364</v>
      </c>
      <c r="H3378" s="159">
        <v>45231</v>
      </c>
      <c r="I3378" s="372">
        <v>326</v>
      </c>
    </row>
    <row r="3379" spans="1:9" ht="44.25" hidden="1" customHeight="1" x14ac:dyDescent="0.2">
      <c r="A3379" s="3">
        <v>3391</v>
      </c>
      <c r="B3379" s="372">
        <v>4010</v>
      </c>
      <c r="C3379" s="373" t="s">
        <v>5365</v>
      </c>
      <c r="D3379" s="372" t="s">
        <v>5269</v>
      </c>
      <c r="E3379" s="372" t="s">
        <v>5366</v>
      </c>
      <c r="F3379" s="595">
        <v>4573333.4399999995</v>
      </c>
      <c r="G3379" s="146" t="s">
        <v>364</v>
      </c>
      <c r="H3379" s="159">
        <v>45231</v>
      </c>
      <c r="I3379" s="372">
        <v>326</v>
      </c>
    </row>
    <row r="3380" spans="1:9" ht="44.25" hidden="1" customHeight="1" x14ac:dyDescent="0.2">
      <c r="A3380" s="3">
        <v>3392</v>
      </c>
      <c r="B3380" s="372">
        <v>4010</v>
      </c>
      <c r="C3380" s="373" t="s">
        <v>5367</v>
      </c>
      <c r="D3380" s="372" t="s">
        <v>5269</v>
      </c>
      <c r="E3380" s="372" t="s">
        <v>5368</v>
      </c>
      <c r="F3380" s="595">
        <v>4708700</v>
      </c>
      <c r="G3380" s="146" t="s">
        <v>364</v>
      </c>
      <c r="H3380" s="159">
        <v>45231</v>
      </c>
      <c r="I3380" s="372">
        <v>411</v>
      </c>
    </row>
    <row r="3381" spans="1:9" ht="44.25" hidden="1" customHeight="1" x14ac:dyDescent="0.2">
      <c r="A3381" s="3">
        <v>3393</v>
      </c>
      <c r="B3381" s="372">
        <v>4010</v>
      </c>
      <c r="C3381" s="373" t="s">
        <v>5370</v>
      </c>
      <c r="D3381" s="372" t="s">
        <v>5269</v>
      </c>
      <c r="E3381" s="372" t="s">
        <v>5371</v>
      </c>
      <c r="F3381" s="595">
        <v>11115800</v>
      </c>
      <c r="G3381" s="146" t="s">
        <v>364</v>
      </c>
      <c r="H3381" s="159">
        <v>45231</v>
      </c>
      <c r="I3381" s="372">
        <v>411</v>
      </c>
    </row>
    <row r="3382" spans="1:9" ht="44.25" hidden="1" customHeight="1" x14ac:dyDescent="0.2">
      <c r="A3382" s="3">
        <v>3394</v>
      </c>
      <c r="B3382" s="372">
        <v>4010</v>
      </c>
      <c r="C3382" s="373" t="s">
        <v>5372</v>
      </c>
      <c r="D3382" s="372" t="s">
        <v>5269</v>
      </c>
      <c r="E3382" s="372" t="s">
        <v>5373</v>
      </c>
      <c r="F3382" s="595">
        <v>11876330</v>
      </c>
      <c r="G3382" s="146" t="s">
        <v>364</v>
      </c>
      <c r="H3382" s="159">
        <v>45231</v>
      </c>
      <c r="I3382" s="372">
        <v>411</v>
      </c>
    </row>
    <row r="3383" spans="1:9" ht="44.25" hidden="1" customHeight="1" x14ac:dyDescent="0.2">
      <c r="A3383" s="3">
        <v>3395</v>
      </c>
      <c r="B3383" s="372">
        <v>4010</v>
      </c>
      <c r="C3383" s="373" t="s">
        <v>5374</v>
      </c>
      <c r="D3383" s="372" t="s">
        <v>5269</v>
      </c>
      <c r="E3383" s="372" t="s">
        <v>5375</v>
      </c>
      <c r="F3383" s="595">
        <v>4769730</v>
      </c>
      <c r="G3383" s="146" t="s">
        <v>364</v>
      </c>
      <c r="H3383" s="159">
        <v>45231</v>
      </c>
      <c r="I3383" s="372">
        <v>411</v>
      </c>
    </row>
    <row r="3384" spans="1:9" ht="44.25" hidden="1" customHeight="1" x14ac:dyDescent="0.2">
      <c r="A3384" s="3">
        <v>3396</v>
      </c>
      <c r="B3384" s="372">
        <v>4010</v>
      </c>
      <c r="C3384" s="373" t="s">
        <v>5376</v>
      </c>
      <c r="D3384" s="372" t="s">
        <v>5269</v>
      </c>
      <c r="E3384" s="372" t="s">
        <v>5377</v>
      </c>
      <c r="F3384" s="595">
        <v>12529440</v>
      </c>
      <c r="G3384" s="146" t="s">
        <v>364</v>
      </c>
      <c r="H3384" s="159">
        <v>45231</v>
      </c>
      <c r="I3384" s="372">
        <v>411</v>
      </c>
    </row>
    <row r="3385" spans="1:9" ht="44.25" hidden="1" customHeight="1" x14ac:dyDescent="0.2">
      <c r="A3385" s="3">
        <v>3397</v>
      </c>
      <c r="B3385" s="372">
        <v>4010</v>
      </c>
      <c r="C3385" s="373" t="s">
        <v>5378</v>
      </c>
      <c r="D3385" s="372" t="s">
        <v>5269</v>
      </c>
      <c r="E3385" s="372" t="s">
        <v>5266</v>
      </c>
      <c r="F3385" s="595">
        <v>100000000</v>
      </c>
      <c r="G3385" s="146" t="s">
        <v>2138</v>
      </c>
      <c r="H3385" s="159">
        <v>45231</v>
      </c>
      <c r="I3385" s="372">
        <v>217</v>
      </c>
    </row>
    <row r="3386" spans="1:9" ht="44.25" hidden="1" customHeight="1" x14ac:dyDescent="0.2">
      <c r="A3386" s="3">
        <v>3398</v>
      </c>
      <c r="B3386" s="372">
        <v>4010</v>
      </c>
      <c r="C3386" s="373" t="s">
        <v>5380</v>
      </c>
      <c r="D3386" s="372" t="s">
        <v>5269</v>
      </c>
      <c r="E3386" s="372" t="s">
        <v>5381</v>
      </c>
      <c r="F3386" s="595">
        <v>5000000</v>
      </c>
      <c r="G3386" s="146" t="s">
        <v>364</v>
      </c>
      <c r="H3386" s="159">
        <v>45231</v>
      </c>
      <c r="I3386" s="372">
        <v>304</v>
      </c>
    </row>
    <row r="3387" spans="1:9" ht="44.25" hidden="1" customHeight="1" x14ac:dyDescent="0.2">
      <c r="A3387" s="3">
        <v>3399</v>
      </c>
      <c r="B3387" s="296">
        <v>4011</v>
      </c>
      <c r="C3387" s="374" t="s">
        <v>5393</v>
      </c>
      <c r="D3387" s="296" t="s">
        <v>114</v>
      </c>
      <c r="E3387" s="296" t="s">
        <v>5394</v>
      </c>
      <c r="F3387" s="588">
        <v>35000</v>
      </c>
      <c r="G3387" s="320" t="s">
        <v>35</v>
      </c>
      <c r="H3387" s="328">
        <v>45261</v>
      </c>
      <c r="I3387" s="146">
        <v>314</v>
      </c>
    </row>
    <row r="3388" spans="1:9" ht="44.25" hidden="1" customHeight="1" x14ac:dyDescent="0.2">
      <c r="A3388" s="3">
        <v>3400</v>
      </c>
      <c r="B3388" s="296">
        <v>4011</v>
      </c>
      <c r="C3388" s="374" t="s">
        <v>5396</v>
      </c>
      <c r="D3388" s="296" t="s">
        <v>114</v>
      </c>
      <c r="E3388" s="296" t="s">
        <v>5397</v>
      </c>
      <c r="F3388" s="588">
        <v>40000</v>
      </c>
      <c r="G3388" s="320" t="s">
        <v>35</v>
      </c>
      <c r="H3388" s="328">
        <v>45261</v>
      </c>
      <c r="I3388" s="146">
        <v>314</v>
      </c>
    </row>
    <row r="3389" spans="1:9" ht="44.25" hidden="1" customHeight="1" x14ac:dyDescent="0.2">
      <c r="A3389" s="3">
        <v>3401</v>
      </c>
      <c r="B3389" s="296">
        <v>4011</v>
      </c>
      <c r="C3389" s="374" t="s">
        <v>5399</v>
      </c>
      <c r="D3389" s="296" t="s">
        <v>114</v>
      </c>
      <c r="E3389" s="296" t="s">
        <v>2574</v>
      </c>
      <c r="F3389" s="588">
        <v>30000</v>
      </c>
      <c r="G3389" s="320" t="s">
        <v>35</v>
      </c>
      <c r="H3389" s="328">
        <v>45261</v>
      </c>
      <c r="I3389" s="146">
        <v>314</v>
      </c>
    </row>
    <row r="3390" spans="1:9" ht="44.25" hidden="1" customHeight="1" x14ac:dyDescent="0.2">
      <c r="A3390" s="3">
        <v>3402</v>
      </c>
      <c r="B3390" s="296">
        <v>4011</v>
      </c>
      <c r="C3390" s="374" t="s">
        <v>5401</v>
      </c>
      <c r="D3390" s="296" t="s">
        <v>114</v>
      </c>
      <c r="E3390" s="296" t="s">
        <v>5402</v>
      </c>
      <c r="F3390" s="588">
        <v>40000</v>
      </c>
      <c r="G3390" s="320" t="s">
        <v>35</v>
      </c>
      <c r="H3390" s="328">
        <v>45261</v>
      </c>
      <c r="I3390" s="146">
        <v>314</v>
      </c>
    </row>
    <row r="3391" spans="1:9" ht="44.25" hidden="1" customHeight="1" x14ac:dyDescent="0.2">
      <c r="A3391" s="3">
        <v>3403</v>
      </c>
      <c r="B3391" s="296">
        <v>4011</v>
      </c>
      <c r="C3391" s="374" t="s">
        <v>5403</v>
      </c>
      <c r="D3391" s="296" t="s">
        <v>114</v>
      </c>
      <c r="E3391" s="296" t="s">
        <v>5404</v>
      </c>
      <c r="F3391" s="588">
        <v>20000</v>
      </c>
      <c r="G3391" s="320" t="s">
        <v>35</v>
      </c>
      <c r="H3391" s="328">
        <v>45261</v>
      </c>
      <c r="I3391" s="146">
        <v>314</v>
      </c>
    </row>
    <row r="3392" spans="1:9" ht="44.25" hidden="1" customHeight="1" x14ac:dyDescent="0.2">
      <c r="A3392" s="3">
        <v>3404</v>
      </c>
      <c r="B3392" s="296">
        <v>4011</v>
      </c>
      <c r="C3392" s="374" t="s">
        <v>5406</v>
      </c>
      <c r="D3392" s="296" t="s">
        <v>114</v>
      </c>
      <c r="E3392" s="296" t="s">
        <v>5407</v>
      </c>
      <c r="F3392" s="588">
        <v>30000</v>
      </c>
      <c r="G3392" s="320" t="s">
        <v>35</v>
      </c>
      <c r="H3392" s="328">
        <v>45261</v>
      </c>
      <c r="I3392" s="146">
        <v>314</v>
      </c>
    </row>
    <row r="3393" spans="1:9" ht="44.25" hidden="1" customHeight="1" x14ac:dyDescent="0.2">
      <c r="A3393" s="3">
        <v>3405</v>
      </c>
      <c r="B3393" s="296">
        <v>4011</v>
      </c>
      <c r="C3393" s="374" t="s">
        <v>5408</v>
      </c>
      <c r="D3393" s="296" t="s">
        <v>114</v>
      </c>
      <c r="E3393" s="296" t="s">
        <v>5409</v>
      </c>
      <c r="F3393" s="588">
        <v>20000</v>
      </c>
      <c r="G3393" s="320" t="s">
        <v>35</v>
      </c>
      <c r="H3393" s="328">
        <v>45261</v>
      </c>
      <c r="I3393" s="146">
        <v>314</v>
      </c>
    </row>
    <row r="3394" spans="1:9" ht="44.25" hidden="1" customHeight="1" x14ac:dyDescent="0.2">
      <c r="A3394" s="3">
        <v>3406</v>
      </c>
      <c r="B3394" s="296">
        <v>4011</v>
      </c>
      <c r="C3394" s="374" t="s">
        <v>5410</v>
      </c>
      <c r="D3394" s="296" t="s">
        <v>114</v>
      </c>
      <c r="E3394" s="296" t="s">
        <v>5411</v>
      </c>
      <c r="F3394" s="588">
        <v>30000</v>
      </c>
      <c r="G3394" s="320" t="s">
        <v>35</v>
      </c>
      <c r="H3394" s="328">
        <v>45261</v>
      </c>
      <c r="I3394" s="146">
        <v>314</v>
      </c>
    </row>
    <row r="3395" spans="1:9" ht="44.25" hidden="1" customHeight="1" x14ac:dyDescent="0.2">
      <c r="A3395" s="3">
        <v>3407</v>
      </c>
      <c r="B3395" s="296">
        <v>4011</v>
      </c>
      <c r="C3395" s="374" t="s">
        <v>5412</v>
      </c>
      <c r="D3395" s="296" t="s">
        <v>114</v>
      </c>
      <c r="E3395" s="296" t="s">
        <v>5413</v>
      </c>
      <c r="F3395" s="588">
        <v>30000</v>
      </c>
      <c r="G3395" s="320" t="s">
        <v>35</v>
      </c>
      <c r="H3395" s="328">
        <v>45261</v>
      </c>
      <c r="I3395" s="146">
        <v>314</v>
      </c>
    </row>
    <row r="3396" spans="1:9" ht="44.25" hidden="1" customHeight="1" x14ac:dyDescent="0.2">
      <c r="A3396" s="3">
        <v>3408</v>
      </c>
      <c r="B3396" s="296">
        <v>4011</v>
      </c>
      <c r="C3396" s="374" t="s">
        <v>5415</v>
      </c>
      <c r="D3396" s="296" t="s">
        <v>114</v>
      </c>
      <c r="E3396" s="296" t="s">
        <v>5416</v>
      </c>
      <c r="F3396" s="588">
        <v>7500</v>
      </c>
      <c r="G3396" s="320" t="s">
        <v>35</v>
      </c>
      <c r="H3396" s="328">
        <v>45261</v>
      </c>
      <c r="I3396" s="146">
        <v>314</v>
      </c>
    </row>
    <row r="3397" spans="1:9" ht="44.25" hidden="1" customHeight="1" x14ac:dyDescent="0.2">
      <c r="A3397" s="3">
        <v>3409</v>
      </c>
      <c r="B3397" s="296">
        <v>4011</v>
      </c>
      <c r="C3397" s="374" t="s">
        <v>5418</v>
      </c>
      <c r="D3397" s="296" t="s">
        <v>114</v>
      </c>
      <c r="E3397" s="296"/>
      <c r="F3397" s="588">
        <v>14000</v>
      </c>
      <c r="G3397" s="320" t="s">
        <v>35</v>
      </c>
      <c r="H3397" s="328">
        <v>45261</v>
      </c>
      <c r="I3397" s="146">
        <v>314</v>
      </c>
    </row>
    <row r="3398" spans="1:9" ht="44.25" hidden="1" customHeight="1" x14ac:dyDescent="0.2">
      <c r="A3398" s="3">
        <v>3410</v>
      </c>
      <c r="B3398" s="296">
        <v>4011</v>
      </c>
      <c r="C3398" s="374" t="s">
        <v>5420</v>
      </c>
      <c r="D3398" s="296" t="s">
        <v>114</v>
      </c>
      <c r="E3398" s="296" t="s">
        <v>5421</v>
      </c>
      <c r="F3398" s="588">
        <v>42000</v>
      </c>
      <c r="G3398" s="320" t="s">
        <v>35</v>
      </c>
      <c r="H3398" s="328">
        <v>45261</v>
      </c>
      <c r="I3398" s="146">
        <v>314</v>
      </c>
    </row>
    <row r="3399" spans="1:9" ht="44.25" hidden="1" customHeight="1" x14ac:dyDescent="0.2">
      <c r="A3399" s="3">
        <v>3411</v>
      </c>
      <c r="B3399" s="296">
        <v>4011</v>
      </c>
      <c r="C3399" s="374" t="s">
        <v>5423</v>
      </c>
      <c r="D3399" s="296" t="s">
        <v>114</v>
      </c>
      <c r="E3399" s="296" t="s">
        <v>5424</v>
      </c>
      <c r="F3399" s="588">
        <v>80000</v>
      </c>
      <c r="G3399" s="320" t="s">
        <v>35</v>
      </c>
      <c r="H3399" s="328">
        <v>45261</v>
      </c>
      <c r="I3399" s="146">
        <v>314</v>
      </c>
    </row>
    <row r="3400" spans="1:9" ht="44.25" hidden="1" customHeight="1" x14ac:dyDescent="0.2">
      <c r="A3400" s="3">
        <v>3412</v>
      </c>
      <c r="B3400" s="296">
        <v>4011</v>
      </c>
      <c r="C3400" s="374" t="s">
        <v>5426</v>
      </c>
      <c r="D3400" s="296" t="s">
        <v>114</v>
      </c>
      <c r="E3400" s="296" t="s">
        <v>5427</v>
      </c>
      <c r="F3400" s="588">
        <v>225000</v>
      </c>
      <c r="G3400" s="320" t="s">
        <v>364</v>
      </c>
      <c r="H3400" s="328">
        <v>45261</v>
      </c>
      <c r="I3400" s="146">
        <v>304</v>
      </c>
    </row>
    <row r="3401" spans="1:9" ht="44.25" hidden="1" customHeight="1" x14ac:dyDescent="0.2">
      <c r="A3401" s="3">
        <v>3413</v>
      </c>
      <c r="B3401" s="296">
        <v>4011</v>
      </c>
      <c r="C3401" s="374" t="s">
        <v>5429</v>
      </c>
      <c r="D3401" s="296" t="s">
        <v>114</v>
      </c>
      <c r="E3401" s="296" t="s">
        <v>5430</v>
      </c>
      <c r="F3401" s="588">
        <v>155000</v>
      </c>
      <c r="G3401" s="320" t="s">
        <v>364</v>
      </c>
      <c r="H3401" s="328">
        <v>45261</v>
      </c>
      <c r="I3401" s="146">
        <v>304</v>
      </c>
    </row>
    <row r="3402" spans="1:9" ht="44.25" hidden="1" customHeight="1" x14ac:dyDescent="0.2">
      <c r="A3402" s="3">
        <v>3414</v>
      </c>
      <c r="B3402" s="296">
        <v>4011</v>
      </c>
      <c r="C3402" s="374" t="s">
        <v>5432</v>
      </c>
      <c r="D3402" s="296" t="s">
        <v>114</v>
      </c>
      <c r="E3402" s="296" t="s">
        <v>5433</v>
      </c>
      <c r="F3402" s="588">
        <v>120000</v>
      </c>
      <c r="G3402" s="320" t="s">
        <v>364</v>
      </c>
      <c r="H3402" s="328">
        <v>45261</v>
      </c>
      <c r="I3402" s="146">
        <v>304</v>
      </c>
    </row>
    <row r="3403" spans="1:9" ht="44.25" hidden="1" customHeight="1" x14ac:dyDescent="0.2">
      <c r="A3403" s="3">
        <v>3415</v>
      </c>
      <c r="B3403" s="296">
        <v>4011</v>
      </c>
      <c r="C3403" s="374" t="s">
        <v>5435</v>
      </c>
      <c r="D3403" s="296" t="s">
        <v>114</v>
      </c>
      <c r="E3403" s="296" t="s">
        <v>5436</v>
      </c>
      <c r="F3403" s="588">
        <v>180000</v>
      </c>
      <c r="G3403" s="320" t="s">
        <v>669</v>
      </c>
      <c r="H3403" s="328">
        <v>45261</v>
      </c>
      <c r="I3403" s="146">
        <v>344</v>
      </c>
    </row>
    <row r="3404" spans="1:9" ht="44.25" hidden="1" customHeight="1" x14ac:dyDescent="0.2">
      <c r="A3404" s="3">
        <v>3416</v>
      </c>
      <c r="B3404" s="296">
        <v>4011</v>
      </c>
      <c r="C3404" s="374" t="s">
        <v>5438</v>
      </c>
      <c r="D3404" s="296" t="s">
        <v>114</v>
      </c>
      <c r="E3404" s="296" t="s">
        <v>5439</v>
      </c>
      <c r="F3404" s="588">
        <v>300000</v>
      </c>
      <c r="G3404" s="320" t="s">
        <v>669</v>
      </c>
      <c r="H3404" s="328">
        <v>45261</v>
      </c>
      <c r="I3404" s="146">
        <v>344</v>
      </c>
    </row>
    <row r="3405" spans="1:9" ht="44.25" hidden="1" customHeight="1" x14ac:dyDescent="0.2">
      <c r="A3405" s="3">
        <v>3417</v>
      </c>
      <c r="B3405" s="296">
        <v>4011</v>
      </c>
      <c r="C3405" s="374" t="s">
        <v>5441</v>
      </c>
      <c r="D3405" s="296" t="s">
        <v>114</v>
      </c>
      <c r="E3405" s="296" t="s">
        <v>3518</v>
      </c>
      <c r="F3405" s="588">
        <v>70000</v>
      </c>
      <c r="G3405" s="320" t="s">
        <v>669</v>
      </c>
      <c r="H3405" s="328">
        <v>45261</v>
      </c>
      <c r="I3405" s="146">
        <v>344</v>
      </c>
    </row>
    <row r="3406" spans="1:9" ht="44.25" hidden="1" customHeight="1" x14ac:dyDescent="0.2">
      <c r="A3406" s="3">
        <v>3418</v>
      </c>
      <c r="B3406" s="296">
        <v>4011</v>
      </c>
      <c r="C3406" s="374" t="s">
        <v>2360</v>
      </c>
      <c r="D3406" s="296" t="s">
        <v>114</v>
      </c>
      <c r="E3406" s="296" t="s">
        <v>5443</v>
      </c>
      <c r="F3406" s="588">
        <v>190000</v>
      </c>
      <c r="G3406" s="320" t="s">
        <v>693</v>
      </c>
      <c r="H3406" s="328">
        <v>45261</v>
      </c>
      <c r="I3406" s="146">
        <v>364</v>
      </c>
    </row>
    <row r="3407" spans="1:9" ht="44.25" hidden="1" customHeight="1" x14ac:dyDescent="0.2">
      <c r="A3407" s="3">
        <v>3419</v>
      </c>
      <c r="B3407" s="296">
        <v>4011</v>
      </c>
      <c r="C3407" s="374" t="s">
        <v>5445</v>
      </c>
      <c r="D3407" s="296" t="s">
        <v>114</v>
      </c>
      <c r="E3407" s="296" t="s">
        <v>5446</v>
      </c>
      <c r="F3407" s="588">
        <v>60000</v>
      </c>
      <c r="G3407" s="320" t="s">
        <v>693</v>
      </c>
      <c r="H3407" s="328">
        <v>45261</v>
      </c>
      <c r="I3407" s="146">
        <v>364</v>
      </c>
    </row>
    <row r="3408" spans="1:9" ht="44.25" hidden="1" customHeight="1" x14ac:dyDescent="0.2">
      <c r="A3408" s="3">
        <v>3420</v>
      </c>
      <c r="B3408" s="296">
        <v>4011</v>
      </c>
      <c r="C3408" s="374" t="s">
        <v>5448</v>
      </c>
      <c r="D3408" s="296" t="s">
        <v>114</v>
      </c>
      <c r="E3408" s="296" t="s">
        <v>5449</v>
      </c>
      <c r="F3408" s="588">
        <v>60000</v>
      </c>
      <c r="G3408" s="320" t="s">
        <v>693</v>
      </c>
      <c r="H3408" s="328">
        <v>45261</v>
      </c>
      <c r="I3408" s="146">
        <v>364</v>
      </c>
    </row>
    <row r="3409" spans="1:9" ht="44.25" hidden="1" customHeight="1" x14ac:dyDescent="0.2">
      <c r="A3409" s="3">
        <v>3421</v>
      </c>
      <c r="B3409" s="296">
        <v>4011</v>
      </c>
      <c r="C3409" s="374" t="s">
        <v>824</v>
      </c>
      <c r="D3409" s="296" t="s">
        <v>114</v>
      </c>
      <c r="E3409" s="296" t="s">
        <v>5450</v>
      </c>
      <c r="F3409" s="588">
        <v>55000</v>
      </c>
      <c r="G3409" s="320" t="s">
        <v>693</v>
      </c>
      <c r="H3409" s="328">
        <v>45261</v>
      </c>
      <c r="I3409" s="146">
        <v>364</v>
      </c>
    </row>
    <row r="3410" spans="1:9" ht="44.25" hidden="1" customHeight="1" x14ac:dyDescent="0.2">
      <c r="A3410" s="3">
        <v>3422</v>
      </c>
      <c r="B3410" s="296">
        <v>4011</v>
      </c>
      <c r="C3410" s="374" t="s">
        <v>5452</v>
      </c>
      <c r="D3410" s="296" t="s">
        <v>114</v>
      </c>
      <c r="E3410" s="296" t="s">
        <v>4706</v>
      </c>
      <c r="F3410" s="588">
        <v>6000</v>
      </c>
      <c r="G3410" s="320" t="s">
        <v>693</v>
      </c>
      <c r="H3410" s="328">
        <v>45261</v>
      </c>
      <c r="I3410" s="146">
        <v>350</v>
      </c>
    </row>
    <row r="3411" spans="1:9" ht="44.25" hidden="1" customHeight="1" x14ac:dyDescent="0.2">
      <c r="A3411" s="3">
        <v>3423</v>
      </c>
      <c r="B3411" s="296">
        <v>4011</v>
      </c>
      <c r="C3411" s="374" t="s">
        <v>5454</v>
      </c>
      <c r="D3411" s="296" t="s">
        <v>114</v>
      </c>
      <c r="E3411" s="296" t="s">
        <v>5230</v>
      </c>
      <c r="F3411" s="588">
        <v>25000</v>
      </c>
      <c r="G3411" s="320" t="s">
        <v>693</v>
      </c>
      <c r="H3411" s="328">
        <v>45261</v>
      </c>
      <c r="I3411" s="146">
        <v>350</v>
      </c>
    </row>
    <row r="3412" spans="1:9" ht="44.25" hidden="1" customHeight="1" x14ac:dyDescent="0.2">
      <c r="A3412" s="3">
        <v>3424</v>
      </c>
      <c r="B3412" s="296">
        <v>4011</v>
      </c>
      <c r="C3412" s="374" t="s">
        <v>5456</v>
      </c>
      <c r="D3412" s="296" t="s">
        <v>114</v>
      </c>
      <c r="E3412" s="296" t="s">
        <v>5230</v>
      </c>
      <c r="F3412" s="588">
        <f>3000*3</f>
        <v>9000</v>
      </c>
      <c r="G3412" s="320" t="s">
        <v>693</v>
      </c>
      <c r="H3412" s="328">
        <v>45261</v>
      </c>
      <c r="I3412" s="146">
        <v>350</v>
      </c>
    </row>
    <row r="3413" spans="1:9" ht="44.25" hidden="1" customHeight="1" x14ac:dyDescent="0.2">
      <c r="A3413" s="3">
        <v>3425</v>
      </c>
      <c r="B3413" s="296">
        <v>4011</v>
      </c>
      <c r="C3413" s="374" t="s">
        <v>5457</v>
      </c>
      <c r="D3413" s="296" t="s">
        <v>114</v>
      </c>
      <c r="E3413" s="296" t="s">
        <v>4347</v>
      </c>
      <c r="F3413" s="588">
        <v>20000</v>
      </c>
      <c r="G3413" s="320" t="s">
        <v>693</v>
      </c>
      <c r="H3413" s="328">
        <v>45261</v>
      </c>
      <c r="I3413" s="146">
        <v>350</v>
      </c>
    </row>
    <row r="3414" spans="1:9" ht="44.25" hidden="1" customHeight="1" x14ac:dyDescent="0.2">
      <c r="A3414" s="3">
        <v>3426</v>
      </c>
      <c r="B3414" s="296">
        <v>4011</v>
      </c>
      <c r="C3414" s="374" t="s">
        <v>5459</v>
      </c>
      <c r="D3414" s="296" t="s">
        <v>114</v>
      </c>
      <c r="E3414" s="296" t="s">
        <v>2603</v>
      </c>
      <c r="F3414" s="588">
        <v>12000</v>
      </c>
      <c r="G3414" s="320" t="s">
        <v>693</v>
      </c>
      <c r="H3414" s="328">
        <v>45261</v>
      </c>
      <c r="I3414" s="146">
        <v>350</v>
      </c>
    </row>
    <row r="3415" spans="1:9" ht="44.25" hidden="1" customHeight="1" x14ac:dyDescent="0.2">
      <c r="A3415" s="3">
        <v>3427</v>
      </c>
      <c r="B3415" s="296">
        <v>4011</v>
      </c>
      <c r="C3415" s="374" t="s">
        <v>5461</v>
      </c>
      <c r="D3415" s="296" t="s">
        <v>114</v>
      </c>
      <c r="E3415" s="296" t="s">
        <v>2603</v>
      </c>
      <c r="F3415" s="588">
        <v>12000</v>
      </c>
      <c r="G3415" s="320" t="s">
        <v>693</v>
      </c>
      <c r="H3415" s="328">
        <v>45261</v>
      </c>
      <c r="I3415" s="146">
        <v>350</v>
      </c>
    </row>
    <row r="3416" spans="1:9" ht="44.25" hidden="1" customHeight="1" x14ac:dyDescent="0.2">
      <c r="A3416" s="3">
        <v>3428</v>
      </c>
      <c r="B3416" s="296">
        <v>4011</v>
      </c>
      <c r="C3416" s="374" t="s">
        <v>5462</v>
      </c>
      <c r="D3416" s="296" t="s">
        <v>114</v>
      </c>
      <c r="E3416" s="296" t="s">
        <v>2603</v>
      </c>
      <c r="F3416" s="588">
        <v>6000</v>
      </c>
      <c r="G3416" s="320" t="s">
        <v>693</v>
      </c>
      <c r="H3416" s="328">
        <v>45261</v>
      </c>
      <c r="I3416" s="146">
        <v>350</v>
      </c>
    </row>
    <row r="3417" spans="1:9" ht="44.25" hidden="1" customHeight="1" x14ac:dyDescent="0.2">
      <c r="A3417" s="3">
        <v>3429</v>
      </c>
      <c r="B3417" s="296">
        <v>4011</v>
      </c>
      <c r="C3417" s="374" t="s">
        <v>5463</v>
      </c>
      <c r="D3417" s="296" t="s">
        <v>1667</v>
      </c>
      <c r="E3417" s="296" t="s">
        <v>5464</v>
      </c>
      <c r="F3417" s="588">
        <v>520000</v>
      </c>
      <c r="G3417" s="320" t="s">
        <v>724</v>
      </c>
      <c r="H3417" s="328">
        <v>45261</v>
      </c>
      <c r="I3417" s="146">
        <v>413</v>
      </c>
    </row>
    <row r="3418" spans="1:9" ht="44.25" hidden="1" customHeight="1" x14ac:dyDescent="0.2">
      <c r="A3418" s="3">
        <v>3430</v>
      </c>
      <c r="B3418" s="296">
        <v>4011</v>
      </c>
      <c r="C3418" s="374" t="s">
        <v>5466</v>
      </c>
      <c r="D3418" s="296" t="s">
        <v>1667</v>
      </c>
      <c r="E3418" s="296" t="s">
        <v>5467</v>
      </c>
      <c r="F3418" s="588">
        <v>9000000</v>
      </c>
      <c r="G3418" s="320" t="s">
        <v>724</v>
      </c>
      <c r="H3418" s="328">
        <v>45261</v>
      </c>
      <c r="I3418" s="146">
        <v>413</v>
      </c>
    </row>
    <row r="3419" spans="1:9" ht="44.25" hidden="1" customHeight="1" x14ac:dyDescent="0.2">
      <c r="A3419" s="3">
        <v>3431</v>
      </c>
      <c r="B3419" s="296">
        <v>4011</v>
      </c>
      <c r="C3419" s="374" t="s">
        <v>5469</v>
      </c>
      <c r="D3419" s="296" t="s">
        <v>1667</v>
      </c>
      <c r="E3419" s="296" t="s">
        <v>5470</v>
      </c>
      <c r="F3419" s="588">
        <v>300000</v>
      </c>
      <c r="G3419" s="320" t="s">
        <v>724</v>
      </c>
      <c r="H3419" s="328">
        <v>45261</v>
      </c>
      <c r="I3419" s="146">
        <v>413</v>
      </c>
    </row>
    <row r="3420" spans="1:9" ht="44.25" hidden="1" customHeight="1" x14ac:dyDescent="0.2">
      <c r="A3420" s="3">
        <v>3432</v>
      </c>
      <c r="B3420" s="296">
        <v>4011</v>
      </c>
      <c r="C3420" s="374" t="s">
        <v>5472</v>
      </c>
      <c r="D3420" s="296" t="s">
        <v>1667</v>
      </c>
      <c r="E3420" s="296">
        <v>27111510</v>
      </c>
      <c r="F3420" s="588">
        <v>350000</v>
      </c>
      <c r="G3420" s="320" t="s">
        <v>724</v>
      </c>
      <c r="H3420" s="328">
        <v>45261</v>
      </c>
      <c r="I3420" s="146">
        <v>413</v>
      </c>
    </row>
    <row r="3421" spans="1:9" ht="44.25" hidden="1" customHeight="1" x14ac:dyDescent="0.2">
      <c r="A3421" s="3">
        <v>3433</v>
      </c>
      <c r="B3421" s="296">
        <v>4011</v>
      </c>
      <c r="C3421" s="374" t="s">
        <v>5474</v>
      </c>
      <c r="D3421" s="296" t="s">
        <v>1667</v>
      </c>
      <c r="E3421" s="296" t="s">
        <v>5387</v>
      </c>
      <c r="F3421" s="588">
        <f>4802.5*630</f>
        <v>3025575</v>
      </c>
      <c r="G3421" s="320" t="s">
        <v>724</v>
      </c>
      <c r="H3421" s="328">
        <v>45261</v>
      </c>
      <c r="I3421" s="146">
        <v>413</v>
      </c>
    </row>
    <row r="3422" spans="1:9" ht="44.25" hidden="1" customHeight="1" x14ac:dyDescent="0.2">
      <c r="A3422" s="3">
        <v>3434</v>
      </c>
      <c r="B3422" s="372">
        <v>4321</v>
      </c>
      <c r="C3422" s="373" t="s">
        <v>5477</v>
      </c>
      <c r="D3422" s="372" t="s">
        <v>39</v>
      </c>
      <c r="E3422" s="307" t="s">
        <v>5478</v>
      </c>
      <c r="F3422" s="632">
        <v>2000000</v>
      </c>
      <c r="G3422" s="146" t="s">
        <v>3667</v>
      </c>
      <c r="H3422" s="159">
        <v>45261</v>
      </c>
      <c r="I3422" s="146">
        <v>180</v>
      </c>
    </row>
    <row r="3423" spans="1:9" ht="44.25" hidden="1" customHeight="1" x14ac:dyDescent="0.2">
      <c r="A3423" s="3">
        <v>3435</v>
      </c>
      <c r="B3423" s="372">
        <v>4321</v>
      </c>
      <c r="C3423" s="373" t="s">
        <v>5480</v>
      </c>
      <c r="D3423" s="372" t="s">
        <v>39</v>
      </c>
      <c r="E3423" s="372">
        <v>81141504</v>
      </c>
      <c r="F3423" s="632">
        <v>7500000</v>
      </c>
      <c r="G3423" s="146" t="s">
        <v>3790</v>
      </c>
      <c r="H3423" s="159">
        <v>45261</v>
      </c>
      <c r="I3423" s="146">
        <v>192</v>
      </c>
    </row>
    <row r="3424" spans="1:9" ht="44.25" hidden="1" customHeight="1" x14ac:dyDescent="0.2">
      <c r="A3424" s="3">
        <v>3436</v>
      </c>
      <c r="B3424" s="372">
        <v>4321</v>
      </c>
      <c r="C3424" s="373" t="s">
        <v>5482</v>
      </c>
      <c r="D3424" s="372" t="s">
        <v>39</v>
      </c>
      <c r="E3424" s="372">
        <v>81101706</v>
      </c>
      <c r="F3424" s="632">
        <v>2000000</v>
      </c>
      <c r="G3424" s="146" t="s">
        <v>3790</v>
      </c>
      <c r="H3424" s="159">
        <v>45261</v>
      </c>
      <c r="I3424" s="146">
        <v>192</v>
      </c>
    </row>
    <row r="3425" spans="1:9" ht="44.25" hidden="1" customHeight="1" x14ac:dyDescent="0.2">
      <c r="A3425" s="3">
        <v>3437</v>
      </c>
      <c r="B3425" s="372">
        <v>4321</v>
      </c>
      <c r="C3425" s="373" t="s">
        <v>5484</v>
      </c>
      <c r="D3425" s="372" t="s">
        <v>39</v>
      </c>
      <c r="E3425" s="372">
        <v>73152108</v>
      </c>
      <c r="F3425" s="632">
        <v>500000</v>
      </c>
      <c r="G3425" s="146" t="s">
        <v>3790</v>
      </c>
      <c r="H3425" s="146" t="s">
        <v>5485</v>
      </c>
      <c r="I3425" s="372">
        <v>192</v>
      </c>
    </row>
    <row r="3426" spans="1:9" ht="44.25" hidden="1" customHeight="1" x14ac:dyDescent="0.2">
      <c r="A3426" s="3">
        <v>3438</v>
      </c>
      <c r="B3426" s="372">
        <v>4321</v>
      </c>
      <c r="C3426" s="373" t="s">
        <v>5495</v>
      </c>
      <c r="D3426" s="372" t="s">
        <v>39</v>
      </c>
      <c r="E3426" s="372">
        <v>47131805</v>
      </c>
      <c r="F3426" s="632">
        <v>320000</v>
      </c>
      <c r="G3426" s="146" t="s">
        <v>306</v>
      </c>
      <c r="H3426" s="159">
        <v>45261</v>
      </c>
      <c r="I3426" s="146">
        <v>278</v>
      </c>
    </row>
    <row r="3427" spans="1:9" ht="44.25" hidden="1" customHeight="1" x14ac:dyDescent="0.2">
      <c r="A3427" s="3">
        <v>3439</v>
      </c>
      <c r="B3427" s="372">
        <v>4321</v>
      </c>
      <c r="C3427" s="373" t="s">
        <v>5497</v>
      </c>
      <c r="D3427" s="372" t="s">
        <v>39</v>
      </c>
      <c r="E3427" s="372">
        <v>44102999</v>
      </c>
      <c r="F3427" s="632">
        <v>1025000</v>
      </c>
      <c r="G3427" s="146" t="s">
        <v>306</v>
      </c>
      <c r="H3427" s="159">
        <v>45261</v>
      </c>
      <c r="I3427" s="146">
        <v>278</v>
      </c>
    </row>
    <row r="3428" spans="1:9" ht="44.25" hidden="1" customHeight="1" x14ac:dyDescent="0.2">
      <c r="A3428" s="3">
        <v>3440</v>
      </c>
      <c r="B3428" s="372">
        <v>4321</v>
      </c>
      <c r="C3428" s="373" t="s">
        <v>5498</v>
      </c>
      <c r="D3428" s="372" t="s">
        <v>39</v>
      </c>
      <c r="E3428" s="372">
        <v>12352104</v>
      </c>
      <c r="F3428" s="632">
        <v>155000</v>
      </c>
      <c r="G3428" s="146" t="s">
        <v>306</v>
      </c>
      <c r="H3428" s="159">
        <v>45261</v>
      </c>
      <c r="I3428" s="146">
        <v>278</v>
      </c>
    </row>
    <row r="3429" spans="1:9" ht="44.25" hidden="1" customHeight="1" x14ac:dyDescent="0.2">
      <c r="A3429" s="3">
        <v>3441</v>
      </c>
      <c r="B3429" s="372">
        <v>4321</v>
      </c>
      <c r="C3429" s="332" t="s">
        <v>5499</v>
      </c>
      <c r="D3429" s="372" t="s">
        <v>39</v>
      </c>
      <c r="E3429" s="372">
        <v>31211904</v>
      </c>
      <c r="F3429" s="632">
        <v>25000</v>
      </c>
      <c r="G3429" s="146" t="s">
        <v>693</v>
      </c>
      <c r="H3429" s="159">
        <v>45231</v>
      </c>
      <c r="I3429" s="146">
        <v>364</v>
      </c>
    </row>
    <row r="3430" spans="1:9" ht="87" hidden="1" customHeight="1" x14ac:dyDescent="0.2">
      <c r="A3430" s="3">
        <v>3442</v>
      </c>
      <c r="B3430" s="372">
        <v>4321</v>
      </c>
      <c r="C3430" s="332" t="s">
        <v>5501</v>
      </c>
      <c r="D3430" s="372" t="s">
        <v>39</v>
      </c>
      <c r="E3430" s="372">
        <v>47131601</v>
      </c>
      <c r="F3430" s="632">
        <v>20000</v>
      </c>
      <c r="G3430" s="146" t="s">
        <v>693</v>
      </c>
      <c r="H3430" s="159">
        <v>45231</v>
      </c>
      <c r="I3430" s="146">
        <v>364</v>
      </c>
    </row>
    <row r="3431" spans="1:9" ht="99.75" hidden="1" customHeight="1" x14ac:dyDescent="0.2">
      <c r="A3431" s="3">
        <v>3443</v>
      </c>
      <c r="B3431" s="372">
        <v>4321</v>
      </c>
      <c r="C3431" s="332" t="s">
        <v>5502</v>
      </c>
      <c r="D3431" s="372" t="s">
        <v>39</v>
      </c>
      <c r="E3431" s="372">
        <v>53131503</v>
      </c>
      <c r="F3431" s="632">
        <v>25000</v>
      </c>
      <c r="G3431" s="146" t="s">
        <v>693</v>
      </c>
      <c r="H3431" s="159">
        <v>45231</v>
      </c>
      <c r="I3431" s="146">
        <v>364</v>
      </c>
    </row>
    <row r="3432" spans="1:9" ht="44.25" hidden="1" customHeight="1" x14ac:dyDescent="0.2">
      <c r="A3432" s="3">
        <v>3444</v>
      </c>
      <c r="B3432" s="372">
        <v>4321</v>
      </c>
      <c r="C3432" s="332" t="s">
        <v>5503</v>
      </c>
      <c r="D3432" s="372" t="s">
        <v>39</v>
      </c>
      <c r="E3432" s="372">
        <v>26111702</v>
      </c>
      <c r="F3432" s="632">
        <v>20000</v>
      </c>
      <c r="G3432" s="146" t="s">
        <v>693</v>
      </c>
      <c r="H3432" s="159">
        <v>45231</v>
      </c>
      <c r="I3432" s="146">
        <v>364</v>
      </c>
    </row>
    <row r="3433" spans="1:9" ht="44.25" hidden="1" customHeight="1" x14ac:dyDescent="0.2">
      <c r="A3433" s="3">
        <v>3445</v>
      </c>
      <c r="B3433" s="372">
        <v>4321</v>
      </c>
      <c r="C3433" s="332" t="s">
        <v>5505</v>
      </c>
      <c r="D3433" s="372" t="s">
        <v>39</v>
      </c>
      <c r="E3433" s="372">
        <v>42172299</v>
      </c>
      <c r="F3433" s="632">
        <v>35000</v>
      </c>
      <c r="G3433" s="146" t="s">
        <v>693</v>
      </c>
      <c r="H3433" s="159">
        <v>45231</v>
      </c>
      <c r="I3433" s="146">
        <v>364</v>
      </c>
    </row>
    <row r="3434" spans="1:9" ht="95.25" hidden="1" customHeight="1" x14ac:dyDescent="0.2">
      <c r="A3434" s="3">
        <v>3446</v>
      </c>
      <c r="B3434" s="372">
        <v>4321</v>
      </c>
      <c r="C3434" s="332" t="s">
        <v>5506</v>
      </c>
      <c r="D3434" s="372" t="s">
        <v>39</v>
      </c>
      <c r="E3434" s="372">
        <v>41122703</v>
      </c>
      <c r="F3434" s="632">
        <v>25000</v>
      </c>
      <c r="G3434" s="146" t="s">
        <v>693</v>
      </c>
      <c r="H3434" s="159">
        <v>45231</v>
      </c>
      <c r="I3434" s="146">
        <v>364</v>
      </c>
    </row>
    <row r="3435" spans="1:9" ht="96" hidden="1" customHeight="1" x14ac:dyDescent="0.2">
      <c r="A3435" s="3">
        <v>3447</v>
      </c>
      <c r="B3435" s="372">
        <v>4321</v>
      </c>
      <c r="C3435" s="332" t="s">
        <v>5508</v>
      </c>
      <c r="D3435" s="372" t="s">
        <v>39</v>
      </c>
      <c r="E3435" s="372">
        <v>47131603</v>
      </c>
      <c r="F3435" s="632">
        <v>30000</v>
      </c>
      <c r="G3435" s="146" t="s">
        <v>693</v>
      </c>
      <c r="H3435" s="159">
        <v>45231</v>
      </c>
      <c r="I3435" s="146">
        <v>364</v>
      </c>
    </row>
    <row r="3436" spans="1:9" ht="87.75" hidden="1" customHeight="1" x14ac:dyDescent="0.2">
      <c r="A3436" s="3">
        <v>3448</v>
      </c>
      <c r="B3436" s="372">
        <v>4321</v>
      </c>
      <c r="C3436" s="332" t="s">
        <v>5509</v>
      </c>
      <c r="D3436" s="372" t="s">
        <v>39</v>
      </c>
      <c r="E3436" s="372">
        <v>53131608</v>
      </c>
      <c r="F3436" s="632">
        <v>20000</v>
      </c>
      <c r="G3436" s="146" t="s">
        <v>693</v>
      </c>
      <c r="H3436" s="159">
        <v>45231</v>
      </c>
      <c r="I3436" s="146">
        <v>364</v>
      </c>
    </row>
    <row r="3437" spans="1:9" ht="44.25" hidden="1" customHeight="1" x14ac:dyDescent="0.2">
      <c r="A3437" s="3">
        <v>3449</v>
      </c>
      <c r="B3437" s="372">
        <v>4321</v>
      </c>
      <c r="C3437" s="332" t="s">
        <v>5510</v>
      </c>
      <c r="D3437" s="372" t="s">
        <v>39</v>
      </c>
      <c r="E3437" s="372">
        <v>46181501</v>
      </c>
      <c r="F3437" s="632">
        <v>50000</v>
      </c>
      <c r="G3437" s="146" t="s">
        <v>2186</v>
      </c>
      <c r="H3437" s="159">
        <v>45231</v>
      </c>
      <c r="I3437" s="146">
        <v>365</v>
      </c>
    </row>
    <row r="3438" spans="1:9" ht="44.25" hidden="1" customHeight="1" x14ac:dyDescent="0.2">
      <c r="A3438" s="3">
        <v>3450</v>
      </c>
      <c r="B3438" s="372">
        <v>4321</v>
      </c>
      <c r="C3438" s="332" t="s">
        <v>5512</v>
      </c>
      <c r="D3438" s="372" t="s">
        <v>39</v>
      </c>
      <c r="E3438" s="372">
        <v>46181541</v>
      </c>
      <c r="F3438" s="632">
        <v>35000</v>
      </c>
      <c r="G3438" s="146" t="s">
        <v>2186</v>
      </c>
      <c r="H3438" s="159">
        <v>45231</v>
      </c>
      <c r="I3438" s="146">
        <v>365</v>
      </c>
    </row>
    <row r="3439" spans="1:9" ht="44.25" hidden="1" customHeight="1" x14ac:dyDescent="0.2">
      <c r="A3439" s="3">
        <v>3451</v>
      </c>
      <c r="B3439" s="372">
        <v>4321</v>
      </c>
      <c r="C3439" s="332" t="s">
        <v>5513</v>
      </c>
      <c r="D3439" s="372" t="s">
        <v>39</v>
      </c>
      <c r="E3439" s="372">
        <v>46182008</v>
      </c>
      <c r="F3439" s="632">
        <v>47000</v>
      </c>
      <c r="G3439" s="146" t="s">
        <v>2186</v>
      </c>
      <c r="H3439" s="159">
        <v>45231</v>
      </c>
      <c r="I3439" s="146">
        <v>365</v>
      </c>
    </row>
    <row r="3440" spans="1:9" ht="44.25" hidden="1" customHeight="1" x14ac:dyDescent="0.2">
      <c r="A3440" s="3">
        <v>3452</v>
      </c>
      <c r="B3440" s="372">
        <v>4321</v>
      </c>
      <c r="C3440" s="332" t="s">
        <v>5514</v>
      </c>
      <c r="D3440" s="372" t="s">
        <v>39</v>
      </c>
      <c r="E3440" s="372">
        <v>42143508</v>
      </c>
      <c r="F3440" s="632">
        <v>40000</v>
      </c>
      <c r="G3440" s="146" t="s">
        <v>2186</v>
      </c>
      <c r="H3440" s="159">
        <v>45231</v>
      </c>
      <c r="I3440" s="146">
        <v>365</v>
      </c>
    </row>
    <row r="3441" spans="1:9" ht="44.25" hidden="1" customHeight="1" x14ac:dyDescent="0.2">
      <c r="A3441" s="3">
        <v>3453</v>
      </c>
      <c r="B3441" s="372">
        <v>4321</v>
      </c>
      <c r="C3441" s="332" t="s">
        <v>5515</v>
      </c>
      <c r="D3441" s="372" t="s">
        <v>39</v>
      </c>
      <c r="E3441" s="372">
        <v>46181703</v>
      </c>
      <c r="F3441" s="632">
        <v>35000</v>
      </c>
      <c r="G3441" s="146" t="s">
        <v>2186</v>
      </c>
      <c r="H3441" s="159">
        <v>45231</v>
      </c>
      <c r="I3441" s="146">
        <v>365</v>
      </c>
    </row>
    <row r="3442" spans="1:9" ht="44.25" hidden="1" customHeight="1" x14ac:dyDescent="0.2">
      <c r="A3442" s="3">
        <v>3454</v>
      </c>
      <c r="B3442" s="372">
        <v>4321</v>
      </c>
      <c r="C3442" s="373" t="s">
        <v>5516</v>
      </c>
      <c r="D3442" s="372" t="s">
        <v>39</v>
      </c>
      <c r="E3442" s="372">
        <v>40151802</v>
      </c>
      <c r="F3442" s="632">
        <v>190000</v>
      </c>
      <c r="G3442" s="146" t="s">
        <v>669</v>
      </c>
      <c r="H3442" s="146" t="s">
        <v>5517</v>
      </c>
      <c r="I3442" s="146">
        <v>344</v>
      </c>
    </row>
    <row r="3443" spans="1:9" ht="44.25" hidden="1" customHeight="1" x14ac:dyDescent="0.2">
      <c r="A3443" s="3">
        <v>3455</v>
      </c>
      <c r="B3443" s="372">
        <v>4321</v>
      </c>
      <c r="C3443" s="373" t="s">
        <v>5519</v>
      </c>
      <c r="D3443" s="372" t="s">
        <v>39</v>
      </c>
      <c r="E3443" s="372">
        <v>26111711</v>
      </c>
      <c r="F3443" s="632">
        <v>2600000</v>
      </c>
      <c r="G3443" s="146" t="s">
        <v>669</v>
      </c>
      <c r="H3443" s="159">
        <v>45139</v>
      </c>
      <c r="I3443" s="146">
        <v>344</v>
      </c>
    </row>
    <row r="3444" spans="1:9" ht="44.25" hidden="1" customHeight="1" x14ac:dyDescent="0.2">
      <c r="A3444" s="3">
        <v>3456</v>
      </c>
      <c r="B3444" s="372">
        <v>4321</v>
      </c>
      <c r="C3444" s="332" t="s">
        <v>5521</v>
      </c>
      <c r="D3444" s="372" t="s">
        <v>39</v>
      </c>
      <c r="E3444" s="372">
        <v>44102412</v>
      </c>
      <c r="F3444" s="632">
        <v>50000</v>
      </c>
      <c r="G3444" s="146" t="s">
        <v>693</v>
      </c>
      <c r="H3444" s="159">
        <v>45231</v>
      </c>
      <c r="I3444" s="146">
        <v>364</v>
      </c>
    </row>
    <row r="3445" spans="1:9" ht="44.25" hidden="1" customHeight="1" x14ac:dyDescent="0.2">
      <c r="A3445" s="3">
        <v>3457</v>
      </c>
      <c r="B3445" s="372">
        <v>4321</v>
      </c>
      <c r="C3445" s="332" t="s">
        <v>5523</v>
      </c>
      <c r="D3445" s="372" t="s">
        <v>39</v>
      </c>
      <c r="E3445" s="372">
        <v>26121604</v>
      </c>
      <c r="F3445" s="632">
        <v>62000</v>
      </c>
      <c r="G3445" s="146" t="s">
        <v>4712</v>
      </c>
      <c r="H3445" s="159">
        <v>45231</v>
      </c>
      <c r="I3445" s="372">
        <v>299</v>
      </c>
    </row>
    <row r="3446" spans="1:9" ht="44.25" hidden="1" customHeight="1" x14ac:dyDescent="0.2">
      <c r="A3446" s="3">
        <v>3458</v>
      </c>
      <c r="B3446" s="372">
        <v>4321</v>
      </c>
      <c r="C3446" s="373" t="s">
        <v>5525</v>
      </c>
      <c r="D3446" s="372" t="s">
        <v>39</v>
      </c>
      <c r="E3446" s="146">
        <v>32121602</v>
      </c>
      <c r="F3446" s="632">
        <v>75000</v>
      </c>
      <c r="G3446" s="146" t="s">
        <v>364</v>
      </c>
      <c r="H3446" s="159">
        <v>45231</v>
      </c>
      <c r="I3446" s="372">
        <v>304</v>
      </c>
    </row>
    <row r="3447" spans="1:9" ht="44.25" hidden="1" customHeight="1" x14ac:dyDescent="0.2">
      <c r="A3447" s="3">
        <v>3459</v>
      </c>
      <c r="B3447" s="372">
        <v>4321</v>
      </c>
      <c r="C3447" s="373" t="s">
        <v>5525</v>
      </c>
      <c r="D3447" s="372" t="s">
        <v>39</v>
      </c>
      <c r="E3447" s="146">
        <v>32121609</v>
      </c>
      <c r="F3447" s="632">
        <v>75000</v>
      </c>
      <c r="G3447" s="146" t="s">
        <v>364</v>
      </c>
      <c r="H3447" s="159">
        <v>45231</v>
      </c>
      <c r="I3447" s="372">
        <v>304</v>
      </c>
    </row>
    <row r="3448" spans="1:9" ht="44.25" hidden="1" customHeight="1" x14ac:dyDescent="0.2">
      <c r="A3448" s="3">
        <v>3460</v>
      </c>
      <c r="B3448" s="372">
        <v>4321</v>
      </c>
      <c r="C3448" s="373" t="s">
        <v>5527</v>
      </c>
      <c r="D3448" s="372" t="s">
        <v>5528</v>
      </c>
      <c r="E3448" s="372">
        <v>41113643</v>
      </c>
      <c r="F3448" s="632">
        <v>142739101</v>
      </c>
      <c r="G3448" s="146" t="s">
        <v>364</v>
      </c>
      <c r="H3448" s="159">
        <v>45231</v>
      </c>
      <c r="I3448" s="146">
        <v>411</v>
      </c>
    </row>
    <row r="3449" spans="1:9" ht="44.25" hidden="1" customHeight="1" x14ac:dyDescent="0.2">
      <c r="A3449" s="3">
        <v>3461</v>
      </c>
      <c r="B3449" s="372">
        <v>4321</v>
      </c>
      <c r="C3449" s="373" t="s">
        <v>5530</v>
      </c>
      <c r="D3449" s="372" t="s">
        <v>5528</v>
      </c>
      <c r="E3449" s="372">
        <v>39121032</v>
      </c>
      <c r="F3449" s="632">
        <v>36976110.969999999</v>
      </c>
      <c r="G3449" s="146" t="s">
        <v>364</v>
      </c>
      <c r="H3449" s="159">
        <v>45261</v>
      </c>
      <c r="I3449" s="146">
        <v>411</v>
      </c>
    </row>
    <row r="3450" spans="1:9" ht="44.25" hidden="1" customHeight="1" x14ac:dyDescent="0.2">
      <c r="A3450" s="3">
        <v>3462</v>
      </c>
      <c r="B3450" s="372">
        <v>4321</v>
      </c>
      <c r="C3450" s="332" t="s">
        <v>5532</v>
      </c>
      <c r="D3450" s="372" t="s">
        <v>5528</v>
      </c>
      <c r="E3450" s="372" t="s">
        <v>5533</v>
      </c>
      <c r="F3450" s="632">
        <v>233497.5</v>
      </c>
      <c r="G3450" s="146" t="s">
        <v>364</v>
      </c>
      <c r="H3450" s="159">
        <v>45231</v>
      </c>
      <c r="I3450" s="372">
        <v>299</v>
      </c>
    </row>
    <row r="3451" spans="1:9" ht="44.25" hidden="1" customHeight="1" x14ac:dyDescent="0.2">
      <c r="A3451" s="3">
        <v>3463</v>
      </c>
      <c r="B3451" s="372">
        <v>4321</v>
      </c>
      <c r="C3451" s="332" t="s">
        <v>5535</v>
      </c>
      <c r="D3451" s="372" t="s">
        <v>5528</v>
      </c>
      <c r="E3451" s="372" t="s">
        <v>5289</v>
      </c>
      <c r="F3451" s="632">
        <v>580269.6</v>
      </c>
      <c r="G3451" s="146" t="s">
        <v>364</v>
      </c>
      <c r="H3451" s="159">
        <v>45231</v>
      </c>
      <c r="I3451" s="372">
        <v>299</v>
      </c>
    </row>
    <row r="3452" spans="1:9" ht="44.25" hidden="1" customHeight="1" x14ac:dyDescent="0.2">
      <c r="A3452" s="3">
        <v>3464</v>
      </c>
      <c r="B3452" s="372">
        <v>4321</v>
      </c>
      <c r="C3452" s="332" t="s">
        <v>977</v>
      </c>
      <c r="D3452" s="372" t="s">
        <v>5528</v>
      </c>
      <c r="E3452" s="372" t="s">
        <v>978</v>
      </c>
      <c r="F3452" s="632">
        <v>363340.2</v>
      </c>
      <c r="G3452" s="146" t="s">
        <v>364</v>
      </c>
      <c r="H3452" s="159">
        <v>45231</v>
      </c>
      <c r="I3452" s="372">
        <v>299</v>
      </c>
    </row>
    <row r="3453" spans="1:9" ht="44.25" hidden="1" customHeight="1" x14ac:dyDescent="0.2">
      <c r="A3453" s="3">
        <v>3465</v>
      </c>
      <c r="B3453" s="372">
        <v>4321</v>
      </c>
      <c r="C3453" s="332" t="s">
        <v>5536</v>
      </c>
      <c r="D3453" s="372" t="s">
        <v>5528</v>
      </c>
      <c r="E3453" s="372" t="s">
        <v>980</v>
      </c>
      <c r="F3453" s="632">
        <v>226892.69999999998</v>
      </c>
      <c r="G3453" s="146" t="s">
        <v>364</v>
      </c>
      <c r="H3453" s="159">
        <v>45231</v>
      </c>
      <c r="I3453" s="372">
        <v>299</v>
      </c>
    </row>
    <row r="3454" spans="1:9" ht="44.25" hidden="1" customHeight="1" x14ac:dyDescent="0.2">
      <c r="A3454" s="3">
        <v>3466</v>
      </c>
      <c r="B3454" s="372">
        <v>4321</v>
      </c>
      <c r="C3454" s="332" t="s">
        <v>987</v>
      </c>
      <c r="D3454" s="372" t="s">
        <v>5528</v>
      </c>
      <c r="E3454" s="372" t="s">
        <v>5537</v>
      </c>
      <c r="F3454" s="632">
        <v>10890849.6</v>
      </c>
      <c r="G3454" s="146" t="s">
        <v>364</v>
      </c>
      <c r="H3454" s="159">
        <v>45231</v>
      </c>
      <c r="I3454" s="372">
        <v>299</v>
      </c>
    </row>
    <row r="3455" spans="1:9" ht="44.25" hidden="1" customHeight="1" x14ac:dyDescent="0.2">
      <c r="A3455" s="3">
        <v>3467</v>
      </c>
      <c r="B3455" s="372">
        <v>4321</v>
      </c>
      <c r="C3455" s="332" t="s">
        <v>989</v>
      </c>
      <c r="D3455" s="372" t="s">
        <v>5528</v>
      </c>
      <c r="E3455" s="372" t="s">
        <v>990</v>
      </c>
      <c r="F3455" s="632">
        <v>3534380.1</v>
      </c>
      <c r="G3455" s="146" t="s">
        <v>364</v>
      </c>
      <c r="H3455" s="159">
        <v>45231</v>
      </c>
      <c r="I3455" s="372">
        <v>299</v>
      </c>
    </row>
    <row r="3456" spans="1:9" ht="44.25" hidden="1" customHeight="1" x14ac:dyDescent="0.2">
      <c r="A3456" s="3">
        <v>3468</v>
      </c>
      <c r="B3456" s="372">
        <v>4321</v>
      </c>
      <c r="C3456" s="332" t="s">
        <v>992</v>
      </c>
      <c r="D3456" s="372" t="s">
        <v>5528</v>
      </c>
      <c r="E3456" s="372" t="s">
        <v>993</v>
      </c>
      <c r="F3456" s="632">
        <v>132237.12</v>
      </c>
      <c r="G3456" s="146" t="s">
        <v>364</v>
      </c>
      <c r="H3456" s="159">
        <v>45231</v>
      </c>
      <c r="I3456" s="372">
        <v>299</v>
      </c>
    </row>
    <row r="3457" spans="1:9" ht="44.25" hidden="1" customHeight="1" x14ac:dyDescent="0.2">
      <c r="A3457" s="3">
        <v>3469</v>
      </c>
      <c r="B3457" s="372">
        <v>4321</v>
      </c>
      <c r="C3457" s="332" t="s">
        <v>994</v>
      </c>
      <c r="D3457" s="372" t="s">
        <v>5528</v>
      </c>
      <c r="E3457" s="372" t="s">
        <v>995</v>
      </c>
      <c r="F3457" s="632">
        <v>1840092</v>
      </c>
      <c r="G3457" s="146" t="s">
        <v>364</v>
      </c>
      <c r="H3457" s="159">
        <v>45231</v>
      </c>
      <c r="I3457" s="372">
        <v>299</v>
      </c>
    </row>
    <row r="3458" spans="1:9" ht="44.25" hidden="1" customHeight="1" x14ac:dyDescent="0.2">
      <c r="A3458" s="3">
        <v>3470</v>
      </c>
      <c r="B3458" s="372">
        <v>4321</v>
      </c>
      <c r="C3458" s="332" t="s">
        <v>996</v>
      </c>
      <c r="D3458" s="372" t="s">
        <v>5528</v>
      </c>
      <c r="E3458" s="372" t="s">
        <v>997</v>
      </c>
      <c r="F3458" s="632">
        <v>2760138</v>
      </c>
      <c r="G3458" s="146" t="s">
        <v>364</v>
      </c>
      <c r="H3458" s="159">
        <v>45231</v>
      </c>
      <c r="I3458" s="372">
        <v>299</v>
      </c>
    </row>
    <row r="3459" spans="1:9" ht="44.25" hidden="1" customHeight="1" x14ac:dyDescent="0.2">
      <c r="A3459" s="3">
        <v>3471</v>
      </c>
      <c r="B3459" s="372">
        <v>4321</v>
      </c>
      <c r="C3459" s="332" t="s">
        <v>1002</v>
      </c>
      <c r="D3459" s="372" t="s">
        <v>5528</v>
      </c>
      <c r="E3459" s="372" t="s">
        <v>1003</v>
      </c>
      <c r="F3459" s="632">
        <f>66586.38-0.23</f>
        <v>66586.150000000009</v>
      </c>
      <c r="G3459" s="146" t="s">
        <v>364</v>
      </c>
      <c r="H3459" s="159">
        <v>45231</v>
      </c>
      <c r="I3459" s="372">
        <v>299</v>
      </c>
    </row>
    <row r="3460" spans="1:9" ht="44.25" hidden="1" customHeight="1" x14ac:dyDescent="0.2">
      <c r="A3460" s="3">
        <v>3472</v>
      </c>
      <c r="B3460" s="372">
        <v>4321</v>
      </c>
      <c r="C3460" s="332" t="s">
        <v>1009</v>
      </c>
      <c r="D3460" s="372" t="s">
        <v>5528</v>
      </c>
      <c r="E3460" s="372" t="s">
        <v>1010</v>
      </c>
      <c r="F3460" s="632">
        <v>810498.15</v>
      </c>
      <c r="G3460" s="146" t="s">
        <v>364</v>
      </c>
      <c r="H3460" s="159">
        <v>45231</v>
      </c>
      <c r="I3460" s="372">
        <v>299</v>
      </c>
    </row>
    <row r="3461" spans="1:9" ht="44.25" hidden="1" customHeight="1" x14ac:dyDescent="0.2">
      <c r="A3461" s="3">
        <v>3473</v>
      </c>
      <c r="B3461" s="372">
        <v>4321</v>
      </c>
      <c r="C3461" s="332" t="s">
        <v>5538</v>
      </c>
      <c r="D3461" s="372" t="s">
        <v>5528</v>
      </c>
      <c r="E3461" s="372" t="s">
        <v>1019</v>
      </c>
      <c r="F3461" s="632">
        <v>3859515.0000000005</v>
      </c>
      <c r="G3461" s="146" t="s">
        <v>364</v>
      </c>
      <c r="H3461" s="159">
        <v>45231</v>
      </c>
      <c r="I3461" s="372">
        <v>299</v>
      </c>
    </row>
    <row r="3462" spans="1:9" ht="44.25" hidden="1" customHeight="1" x14ac:dyDescent="0.2">
      <c r="A3462" s="3">
        <v>3474</v>
      </c>
      <c r="B3462" s="372">
        <v>4321</v>
      </c>
      <c r="C3462" s="332" t="s">
        <v>5539</v>
      </c>
      <c r="D3462" s="372" t="s">
        <v>5528</v>
      </c>
      <c r="E3462" s="372" t="s">
        <v>1021</v>
      </c>
      <c r="F3462" s="632">
        <v>6206412</v>
      </c>
      <c r="G3462" s="146" t="s">
        <v>364</v>
      </c>
      <c r="H3462" s="159">
        <v>45231</v>
      </c>
      <c r="I3462" s="372">
        <v>299</v>
      </c>
    </row>
    <row r="3463" spans="1:9" ht="44.25" hidden="1" customHeight="1" x14ac:dyDescent="0.2">
      <c r="A3463" s="3">
        <v>3475</v>
      </c>
      <c r="B3463" s="372">
        <v>4321</v>
      </c>
      <c r="C3463" s="332" t="s">
        <v>5540</v>
      </c>
      <c r="D3463" s="372" t="s">
        <v>5528</v>
      </c>
      <c r="E3463" s="372" t="s">
        <v>1023</v>
      </c>
      <c r="F3463" s="632">
        <v>3487844.95</v>
      </c>
      <c r="G3463" s="146" t="s">
        <v>364</v>
      </c>
      <c r="H3463" s="159">
        <v>45231</v>
      </c>
      <c r="I3463" s="372">
        <v>299</v>
      </c>
    </row>
    <row r="3464" spans="1:9" ht="44.25" hidden="1" customHeight="1" x14ac:dyDescent="0.2">
      <c r="A3464" s="3">
        <v>3476</v>
      </c>
      <c r="B3464" s="372">
        <v>4321</v>
      </c>
      <c r="C3464" s="332" t="s">
        <v>1028</v>
      </c>
      <c r="D3464" s="372" t="s">
        <v>5528</v>
      </c>
      <c r="E3464" s="372" t="s">
        <v>1029</v>
      </c>
      <c r="F3464" s="632">
        <v>7446.9259999999995</v>
      </c>
      <c r="G3464" s="146" t="s">
        <v>364</v>
      </c>
      <c r="H3464" s="159">
        <v>45231</v>
      </c>
      <c r="I3464" s="372">
        <v>299</v>
      </c>
    </row>
    <row r="3465" spans="1:9" ht="44.25" hidden="1" customHeight="1" x14ac:dyDescent="0.2">
      <c r="A3465" s="3">
        <v>3477</v>
      </c>
      <c r="B3465" s="372">
        <v>4321</v>
      </c>
      <c r="C3465" s="332" t="s">
        <v>1168</v>
      </c>
      <c r="D3465" s="372" t="s">
        <v>5528</v>
      </c>
      <c r="E3465" s="372" t="s">
        <v>1169</v>
      </c>
      <c r="F3465" s="632">
        <v>300000</v>
      </c>
      <c r="G3465" s="146" t="s">
        <v>35</v>
      </c>
      <c r="H3465" s="159">
        <v>45261</v>
      </c>
      <c r="I3465" s="372">
        <v>314</v>
      </c>
    </row>
    <row r="3466" spans="1:9" ht="44.25" hidden="1" customHeight="1" x14ac:dyDescent="0.2">
      <c r="A3466" s="3">
        <v>3478</v>
      </c>
      <c r="B3466" s="372">
        <v>4321</v>
      </c>
      <c r="C3466" s="332" t="s">
        <v>1170</v>
      </c>
      <c r="D3466" s="372" t="s">
        <v>5528</v>
      </c>
      <c r="E3466" s="372" t="s">
        <v>1171</v>
      </c>
      <c r="F3466" s="632">
        <v>36675</v>
      </c>
      <c r="G3466" s="146" t="s">
        <v>35</v>
      </c>
      <c r="H3466" s="159">
        <v>45261</v>
      </c>
      <c r="I3466" s="372">
        <v>314</v>
      </c>
    </row>
    <row r="3467" spans="1:9" ht="44.25" hidden="1" customHeight="1" x14ac:dyDescent="0.2">
      <c r="A3467" s="3">
        <v>3479</v>
      </c>
      <c r="B3467" s="372">
        <v>4321</v>
      </c>
      <c r="C3467" s="332" t="s">
        <v>5542</v>
      </c>
      <c r="D3467" s="372" t="s">
        <v>5528</v>
      </c>
      <c r="E3467" s="372" t="s">
        <v>5543</v>
      </c>
      <c r="F3467" s="632">
        <v>19775</v>
      </c>
      <c r="G3467" s="146" t="s">
        <v>35</v>
      </c>
      <c r="H3467" s="159">
        <v>45261</v>
      </c>
      <c r="I3467" s="372">
        <v>314</v>
      </c>
    </row>
    <row r="3468" spans="1:9" ht="44.25" hidden="1" customHeight="1" x14ac:dyDescent="0.2">
      <c r="A3468" s="3">
        <v>3480</v>
      </c>
      <c r="B3468" s="372">
        <v>4321</v>
      </c>
      <c r="C3468" s="373" t="s">
        <v>1180</v>
      </c>
      <c r="D3468" s="372" t="s">
        <v>5528</v>
      </c>
      <c r="E3468" s="372" t="s">
        <v>1181</v>
      </c>
      <c r="F3468" s="632">
        <v>32747.000000000004</v>
      </c>
      <c r="G3468" s="146" t="s">
        <v>35</v>
      </c>
      <c r="H3468" s="159">
        <v>45261</v>
      </c>
      <c r="I3468" s="372">
        <v>314</v>
      </c>
    </row>
    <row r="3469" spans="1:9" ht="44.25" hidden="1" customHeight="1" x14ac:dyDescent="0.2">
      <c r="A3469" s="3">
        <v>3481</v>
      </c>
      <c r="B3469" s="372">
        <v>4321</v>
      </c>
      <c r="C3469" s="373" t="s">
        <v>1182</v>
      </c>
      <c r="D3469" s="372" t="s">
        <v>5528</v>
      </c>
      <c r="E3469" s="372" t="s">
        <v>1183</v>
      </c>
      <c r="F3469" s="632">
        <v>35866</v>
      </c>
      <c r="G3469" s="146" t="s">
        <v>35</v>
      </c>
      <c r="H3469" s="159">
        <v>45261</v>
      </c>
      <c r="I3469" s="372">
        <v>314</v>
      </c>
    </row>
    <row r="3470" spans="1:9" ht="44.25" hidden="1" customHeight="1" x14ac:dyDescent="0.2">
      <c r="A3470" s="3">
        <v>3482</v>
      </c>
      <c r="B3470" s="372">
        <v>4321</v>
      </c>
      <c r="C3470" s="373" t="s">
        <v>1193</v>
      </c>
      <c r="D3470" s="372" t="s">
        <v>5528</v>
      </c>
      <c r="E3470" s="372" t="s">
        <v>1194</v>
      </c>
      <c r="F3470" s="632">
        <v>33900</v>
      </c>
      <c r="G3470" s="146" t="s">
        <v>35</v>
      </c>
      <c r="H3470" s="159">
        <v>45261</v>
      </c>
      <c r="I3470" s="372">
        <v>314</v>
      </c>
    </row>
    <row r="3471" spans="1:9" ht="44.25" hidden="1" customHeight="1" x14ac:dyDescent="0.2">
      <c r="A3471" s="3">
        <v>3483</v>
      </c>
      <c r="B3471" s="372">
        <v>4321</v>
      </c>
      <c r="C3471" s="373" t="s">
        <v>1195</v>
      </c>
      <c r="D3471" s="372" t="s">
        <v>5528</v>
      </c>
      <c r="E3471" s="372" t="s">
        <v>1196</v>
      </c>
      <c r="F3471" s="632">
        <v>147363</v>
      </c>
      <c r="G3471" s="146" t="s">
        <v>35</v>
      </c>
      <c r="H3471" s="159">
        <v>45261</v>
      </c>
      <c r="I3471" s="372">
        <v>314</v>
      </c>
    </row>
    <row r="3472" spans="1:9" ht="44.25" hidden="1" customHeight="1" x14ac:dyDescent="0.2">
      <c r="A3472" s="3">
        <v>3484</v>
      </c>
      <c r="B3472" s="372">
        <v>4321</v>
      </c>
      <c r="C3472" s="332" t="s">
        <v>1197</v>
      </c>
      <c r="D3472" s="372" t="s">
        <v>5528</v>
      </c>
      <c r="E3472" s="372" t="s">
        <v>1198</v>
      </c>
      <c r="F3472" s="632">
        <v>245605.00000000003</v>
      </c>
      <c r="G3472" s="146" t="s">
        <v>35</v>
      </c>
      <c r="H3472" s="159">
        <v>45261</v>
      </c>
      <c r="I3472" s="372">
        <v>314</v>
      </c>
    </row>
    <row r="3473" spans="1:9" ht="44.25" hidden="1" customHeight="1" x14ac:dyDescent="0.2">
      <c r="A3473" s="3">
        <v>3485</v>
      </c>
      <c r="B3473" s="372">
        <v>4321</v>
      </c>
      <c r="C3473" s="332" t="s">
        <v>5544</v>
      </c>
      <c r="D3473" s="372" t="s">
        <v>5528</v>
      </c>
      <c r="E3473" s="372" t="s">
        <v>1202</v>
      </c>
      <c r="F3473" s="632">
        <v>50680</v>
      </c>
      <c r="G3473" s="146" t="s">
        <v>35</v>
      </c>
      <c r="H3473" s="159">
        <v>45261</v>
      </c>
      <c r="I3473" s="372">
        <v>314</v>
      </c>
    </row>
    <row r="3474" spans="1:9" ht="44.25" hidden="1" customHeight="1" x14ac:dyDescent="0.2">
      <c r="A3474" s="3">
        <v>3486</v>
      </c>
      <c r="B3474" s="372">
        <v>4321</v>
      </c>
      <c r="C3474" s="332" t="s">
        <v>1217</v>
      </c>
      <c r="D3474" s="372" t="s">
        <v>5528</v>
      </c>
      <c r="E3474" s="372" t="s">
        <v>1218</v>
      </c>
      <c r="F3474" s="632">
        <v>2526228</v>
      </c>
      <c r="G3474" s="146" t="s">
        <v>35</v>
      </c>
      <c r="H3474" s="159">
        <v>45261</v>
      </c>
      <c r="I3474" s="372">
        <v>314</v>
      </c>
    </row>
    <row r="3475" spans="1:9" ht="44.25" hidden="1" customHeight="1" x14ac:dyDescent="0.2">
      <c r="A3475" s="3">
        <v>3487</v>
      </c>
      <c r="B3475" s="372">
        <v>4321</v>
      </c>
      <c r="C3475" s="332" t="s">
        <v>5545</v>
      </c>
      <c r="D3475" s="372" t="s">
        <v>5528</v>
      </c>
      <c r="E3475" s="372" t="s">
        <v>1222</v>
      </c>
      <c r="F3475" s="632">
        <v>764106</v>
      </c>
      <c r="G3475" s="146" t="s">
        <v>35</v>
      </c>
      <c r="H3475" s="159">
        <v>45261</v>
      </c>
      <c r="I3475" s="372">
        <v>314</v>
      </c>
    </row>
    <row r="3476" spans="1:9" ht="44.25" hidden="1" customHeight="1" x14ac:dyDescent="0.2">
      <c r="A3476" s="3">
        <v>3488</v>
      </c>
      <c r="B3476" s="372">
        <v>4321</v>
      </c>
      <c r="C3476" s="332" t="s">
        <v>5546</v>
      </c>
      <c r="D3476" s="372" t="s">
        <v>5528</v>
      </c>
      <c r="E3476" s="372" t="s">
        <v>5547</v>
      </c>
      <c r="F3476" s="632">
        <v>5727526</v>
      </c>
      <c r="G3476" s="146" t="s">
        <v>35</v>
      </c>
      <c r="H3476" s="159">
        <v>45261</v>
      </c>
      <c r="I3476" s="372">
        <v>314</v>
      </c>
    </row>
    <row r="3477" spans="1:9" ht="44.25" hidden="1" customHeight="1" x14ac:dyDescent="0.2">
      <c r="A3477" s="3">
        <v>3489</v>
      </c>
      <c r="B3477" s="372">
        <v>4321</v>
      </c>
      <c r="C3477" s="332" t="s">
        <v>5548</v>
      </c>
      <c r="D3477" s="372" t="s">
        <v>5528</v>
      </c>
      <c r="E3477" s="372" t="s">
        <v>5549</v>
      </c>
      <c r="F3477" s="632">
        <v>39764.699999999997</v>
      </c>
      <c r="G3477" s="146" t="s">
        <v>35</v>
      </c>
      <c r="H3477" s="159">
        <v>45261</v>
      </c>
      <c r="I3477" s="372">
        <v>314</v>
      </c>
    </row>
    <row r="3478" spans="1:9" ht="44.25" hidden="1" customHeight="1" x14ac:dyDescent="0.2">
      <c r="A3478" s="3">
        <v>3490</v>
      </c>
      <c r="B3478" s="372">
        <v>4321</v>
      </c>
      <c r="C3478" s="332" t="s">
        <v>1264</v>
      </c>
      <c r="D3478" s="372" t="s">
        <v>5528</v>
      </c>
      <c r="E3478" s="372" t="s">
        <v>1265</v>
      </c>
      <c r="F3478" s="632">
        <f>39764.7-0.4</f>
        <v>39764.299999999996</v>
      </c>
      <c r="G3478" s="146" t="s">
        <v>35</v>
      </c>
      <c r="H3478" s="159">
        <v>45261</v>
      </c>
      <c r="I3478" s="372">
        <v>314</v>
      </c>
    </row>
    <row r="3479" spans="1:9" ht="44.25" hidden="1" customHeight="1" x14ac:dyDescent="0.2">
      <c r="A3479" s="3">
        <v>3491</v>
      </c>
      <c r="B3479" s="372">
        <v>4321</v>
      </c>
      <c r="C3479" s="332" t="s">
        <v>1289</v>
      </c>
      <c r="D3479" s="372" t="s">
        <v>5528</v>
      </c>
      <c r="E3479" s="372" t="s">
        <v>1290</v>
      </c>
      <c r="F3479" s="632">
        <v>93150</v>
      </c>
      <c r="G3479" s="146" t="s">
        <v>495</v>
      </c>
      <c r="H3479" s="159">
        <v>45261</v>
      </c>
      <c r="I3479" s="372">
        <v>319</v>
      </c>
    </row>
    <row r="3480" spans="1:9" ht="44.25" hidden="1" customHeight="1" x14ac:dyDescent="0.2">
      <c r="A3480" s="3">
        <v>3492</v>
      </c>
      <c r="B3480" s="372">
        <v>4321</v>
      </c>
      <c r="C3480" s="332" t="s">
        <v>1555</v>
      </c>
      <c r="D3480" s="372" t="s">
        <v>5528</v>
      </c>
      <c r="E3480" s="372" t="s">
        <v>1556</v>
      </c>
      <c r="F3480" s="632">
        <v>995946</v>
      </c>
      <c r="G3480" s="146" t="s">
        <v>693</v>
      </c>
      <c r="H3480" s="159">
        <v>45231</v>
      </c>
      <c r="I3480" s="372">
        <v>364</v>
      </c>
    </row>
    <row r="3481" spans="1:9" ht="44.25" hidden="1" customHeight="1" x14ac:dyDescent="0.2">
      <c r="A3481" s="3">
        <v>3493</v>
      </c>
      <c r="B3481" s="372">
        <v>4321</v>
      </c>
      <c r="C3481" s="332" t="s">
        <v>1557</v>
      </c>
      <c r="D3481" s="372" t="s">
        <v>5528</v>
      </c>
      <c r="E3481" s="372" t="s">
        <v>1558</v>
      </c>
      <c r="F3481" s="632">
        <v>2027</v>
      </c>
      <c r="G3481" s="146" t="s">
        <v>693</v>
      </c>
      <c r="H3481" s="159">
        <v>45231</v>
      </c>
      <c r="I3481" s="372">
        <v>364</v>
      </c>
    </row>
    <row r="3482" spans="1:9" ht="44.25" hidden="1" customHeight="1" x14ac:dyDescent="0.2">
      <c r="A3482" s="3">
        <v>3494</v>
      </c>
      <c r="B3482" s="372">
        <v>4321</v>
      </c>
      <c r="C3482" s="332" t="s">
        <v>1565</v>
      </c>
      <c r="D3482" s="372" t="s">
        <v>5528</v>
      </c>
      <c r="E3482" s="372" t="s">
        <v>1566</v>
      </c>
      <c r="F3482" s="632">
        <v>2027</v>
      </c>
      <c r="G3482" s="146" t="s">
        <v>693</v>
      </c>
      <c r="H3482" s="159">
        <v>45231</v>
      </c>
      <c r="I3482" s="372">
        <v>364</v>
      </c>
    </row>
    <row r="3483" spans="1:9" ht="44.25" hidden="1" customHeight="1" x14ac:dyDescent="0.2">
      <c r="A3483" s="3">
        <v>3495</v>
      </c>
      <c r="B3483" s="372">
        <v>4321</v>
      </c>
      <c r="C3483" s="332" t="s">
        <v>1030</v>
      </c>
      <c r="D3483" s="372" t="s">
        <v>5528</v>
      </c>
      <c r="E3483" s="372" t="s">
        <v>1031</v>
      </c>
      <c r="F3483" s="632">
        <v>64325.25</v>
      </c>
      <c r="G3483" s="146" t="s">
        <v>364</v>
      </c>
      <c r="H3483" s="159">
        <v>45231</v>
      </c>
      <c r="I3483" s="372">
        <v>407</v>
      </c>
    </row>
    <row r="3484" spans="1:9" ht="44.25" hidden="1" customHeight="1" x14ac:dyDescent="0.2">
      <c r="A3484" s="3">
        <v>3496</v>
      </c>
      <c r="B3484" s="372">
        <v>4321</v>
      </c>
      <c r="C3484" s="332" t="s">
        <v>1032</v>
      </c>
      <c r="D3484" s="372" t="s">
        <v>5528</v>
      </c>
      <c r="E3484" s="372" t="s">
        <v>1033</v>
      </c>
      <c r="F3484" s="632">
        <v>63506.564999999995</v>
      </c>
      <c r="G3484" s="146" t="s">
        <v>364</v>
      </c>
      <c r="H3484" s="159">
        <v>45231</v>
      </c>
      <c r="I3484" s="372">
        <v>407</v>
      </c>
    </row>
    <row r="3485" spans="1:9" ht="44.25" hidden="1" customHeight="1" x14ac:dyDescent="0.2">
      <c r="A3485" s="3">
        <v>3497</v>
      </c>
      <c r="B3485" s="372">
        <v>4321</v>
      </c>
      <c r="C3485" s="332" t="s">
        <v>1040</v>
      </c>
      <c r="D3485" s="372" t="s">
        <v>5528</v>
      </c>
      <c r="E3485" s="372" t="s">
        <v>1041</v>
      </c>
      <c r="F3485" s="632">
        <v>163503.09</v>
      </c>
      <c r="G3485" s="146" t="s">
        <v>364</v>
      </c>
      <c r="H3485" s="159">
        <v>45231</v>
      </c>
      <c r="I3485" s="372">
        <v>407</v>
      </c>
    </row>
    <row r="3486" spans="1:9" ht="44.25" hidden="1" customHeight="1" x14ac:dyDescent="0.2">
      <c r="A3486" s="3">
        <v>3498</v>
      </c>
      <c r="B3486" s="372">
        <v>4321</v>
      </c>
      <c r="C3486" s="332" t="s">
        <v>1042</v>
      </c>
      <c r="D3486" s="372" t="s">
        <v>5528</v>
      </c>
      <c r="E3486" s="372" t="s">
        <v>1043</v>
      </c>
      <c r="F3486" s="632">
        <f>9325.212-0.12</f>
        <v>9325.0919999999987</v>
      </c>
      <c r="G3486" s="146" t="s">
        <v>364</v>
      </c>
      <c r="H3486" s="159">
        <v>45231</v>
      </c>
      <c r="I3486" s="372">
        <v>407</v>
      </c>
    </row>
    <row r="3487" spans="1:9" ht="44.25" hidden="1" customHeight="1" x14ac:dyDescent="0.2">
      <c r="A3487" s="3">
        <v>3499</v>
      </c>
      <c r="B3487" s="372">
        <v>4321</v>
      </c>
      <c r="C3487" s="332" t="s">
        <v>1050</v>
      </c>
      <c r="D3487" s="372" t="s">
        <v>5528</v>
      </c>
      <c r="E3487" s="372" t="s">
        <v>1051</v>
      </c>
      <c r="F3487" s="632">
        <v>2740</v>
      </c>
      <c r="G3487" s="146" t="s">
        <v>364</v>
      </c>
      <c r="H3487" s="159">
        <v>45231</v>
      </c>
      <c r="I3487" s="372">
        <v>407</v>
      </c>
    </row>
    <row r="3488" spans="1:9" ht="44.25" hidden="1" customHeight="1" x14ac:dyDescent="0.2">
      <c r="A3488" s="3">
        <v>3500</v>
      </c>
      <c r="B3488" s="372">
        <v>4321</v>
      </c>
      <c r="C3488" s="332" t="s">
        <v>1059</v>
      </c>
      <c r="D3488" s="372" t="s">
        <v>5528</v>
      </c>
      <c r="E3488" s="372" t="s">
        <v>1060</v>
      </c>
      <c r="F3488" s="632">
        <v>224680</v>
      </c>
      <c r="G3488" s="146" t="s">
        <v>364</v>
      </c>
      <c r="H3488" s="159">
        <v>45231</v>
      </c>
      <c r="I3488" s="372">
        <v>407</v>
      </c>
    </row>
    <row r="3489" spans="1:9" ht="44.25" hidden="1" customHeight="1" x14ac:dyDescent="0.2">
      <c r="A3489" s="3">
        <v>3501</v>
      </c>
      <c r="B3489" s="372">
        <v>4321</v>
      </c>
      <c r="C3489" s="332" t="s">
        <v>1061</v>
      </c>
      <c r="D3489" s="372" t="s">
        <v>5528</v>
      </c>
      <c r="E3489" s="372" t="s">
        <v>1062</v>
      </c>
      <c r="F3489" s="632">
        <v>246600</v>
      </c>
      <c r="G3489" s="146" t="s">
        <v>364</v>
      </c>
      <c r="H3489" s="159">
        <v>45231</v>
      </c>
      <c r="I3489" s="372">
        <v>407</v>
      </c>
    </row>
    <row r="3490" spans="1:9" ht="44.25" hidden="1" customHeight="1" x14ac:dyDescent="0.2">
      <c r="A3490" s="3">
        <v>3502</v>
      </c>
      <c r="B3490" s="372">
        <v>4321</v>
      </c>
      <c r="C3490" s="332" t="s">
        <v>1063</v>
      </c>
      <c r="D3490" s="372" t="s">
        <v>5528</v>
      </c>
      <c r="E3490" s="372" t="s">
        <v>1064</v>
      </c>
      <c r="F3490" s="632">
        <v>2329000</v>
      </c>
      <c r="G3490" s="146" t="s">
        <v>364</v>
      </c>
      <c r="H3490" s="159">
        <v>45231</v>
      </c>
      <c r="I3490" s="372">
        <v>407</v>
      </c>
    </row>
    <row r="3491" spans="1:9" ht="44.25" hidden="1" customHeight="1" x14ac:dyDescent="0.2">
      <c r="A3491" s="3">
        <v>3503</v>
      </c>
      <c r="B3491" s="372">
        <v>4321</v>
      </c>
      <c r="C3491" s="332" t="s">
        <v>1065</v>
      </c>
      <c r="D3491" s="372" t="s">
        <v>5528</v>
      </c>
      <c r="E3491" s="372" t="s">
        <v>1066</v>
      </c>
      <c r="F3491" s="632">
        <v>2329000</v>
      </c>
      <c r="G3491" s="146" t="s">
        <v>364</v>
      </c>
      <c r="H3491" s="159">
        <v>45231</v>
      </c>
      <c r="I3491" s="372">
        <v>407</v>
      </c>
    </row>
    <row r="3492" spans="1:9" ht="44.25" hidden="1" customHeight="1" x14ac:dyDescent="0.2">
      <c r="A3492" s="3">
        <v>3504</v>
      </c>
      <c r="B3492" s="372">
        <v>4321</v>
      </c>
      <c r="C3492" s="332" t="s">
        <v>1067</v>
      </c>
      <c r="D3492" s="372" t="s">
        <v>5528</v>
      </c>
      <c r="E3492" s="372" t="s">
        <v>1068</v>
      </c>
      <c r="F3492" s="632">
        <v>2329000</v>
      </c>
      <c r="G3492" s="146" t="s">
        <v>364</v>
      </c>
      <c r="H3492" s="159">
        <v>45231</v>
      </c>
      <c r="I3492" s="372">
        <v>407</v>
      </c>
    </row>
    <row r="3493" spans="1:9" ht="44.25" hidden="1" customHeight="1" x14ac:dyDescent="0.2">
      <c r="A3493" s="3">
        <v>3505</v>
      </c>
      <c r="B3493" s="372">
        <v>4321</v>
      </c>
      <c r="C3493" s="332" t="s">
        <v>1069</v>
      </c>
      <c r="D3493" s="372" t="s">
        <v>5528</v>
      </c>
      <c r="E3493" s="372" t="s">
        <v>1070</v>
      </c>
      <c r="F3493" s="632">
        <v>822000</v>
      </c>
      <c r="G3493" s="146" t="s">
        <v>364</v>
      </c>
      <c r="H3493" s="159">
        <v>45231</v>
      </c>
      <c r="I3493" s="372">
        <v>407</v>
      </c>
    </row>
    <row r="3494" spans="1:9" ht="44.25" hidden="1" customHeight="1" x14ac:dyDescent="0.2">
      <c r="A3494" s="3">
        <v>3506</v>
      </c>
      <c r="B3494" s="372">
        <v>4321</v>
      </c>
      <c r="C3494" s="332" t="s">
        <v>1071</v>
      </c>
      <c r="D3494" s="372" t="s">
        <v>5528</v>
      </c>
      <c r="E3494" s="372" t="s">
        <v>1072</v>
      </c>
      <c r="F3494" s="632">
        <v>2329000</v>
      </c>
      <c r="G3494" s="146" t="s">
        <v>364</v>
      </c>
      <c r="H3494" s="159">
        <v>45231</v>
      </c>
      <c r="I3494" s="372">
        <v>407</v>
      </c>
    </row>
    <row r="3495" spans="1:9" ht="44.25" hidden="1" customHeight="1" x14ac:dyDescent="0.2">
      <c r="A3495" s="3">
        <v>3507</v>
      </c>
      <c r="B3495" s="372">
        <v>4321</v>
      </c>
      <c r="C3495" s="332" t="s">
        <v>1073</v>
      </c>
      <c r="D3495" s="372" t="s">
        <v>5528</v>
      </c>
      <c r="E3495" s="372" t="s">
        <v>1074</v>
      </c>
      <c r="F3495" s="632">
        <v>2329000</v>
      </c>
      <c r="G3495" s="146" t="s">
        <v>364</v>
      </c>
      <c r="H3495" s="159">
        <v>45231</v>
      </c>
      <c r="I3495" s="372">
        <v>407</v>
      </c>
    </row>
    <row r="3496" spans="1:9" ht="44.25" hidden="1" customHeight="1" x14ac:dyDescent="0.2">
      <c r="A3496" s="3">
        <v>3508</v>
      </c>
      <c r="B3496" s="372">
        <v>4321</v>
      </c>
      <c r="C3496" s="332" t="s">
        <v>1075</v>
      </c>
      <c r="D3496" s="372" t="s">
        <v>5528</v>
      </c>
      <c r="E3496" s="372" t="s">
        <v>1076</v>
      </c>
      <c r="F3496" s="632">
        <v>1465140</v>
      </c>
      <c r="G3496" s="146" t="s">
        <v>364</v>
      </c>
      <c r="H3496" s="159">
        <v>45231</v>
      </c>
      <c r="I3496" s="372">
        <v>407</v>
      </c>
    </row>
    <row r="3497" spans="1:9" ht="44.25" hidden="1" customHeight="1" x14ac:dyDescent="0.2">
      <c r="A3497" s="3">
        <v>3509</v>
      </c>
      <c r="B3497" s="372">
        <v>4321</v>
      </c>
      <c r="C3497" s="332" t="s">
        <v>5553</v>
      </c>
      <c r="D3497" s="372" t="s">
        <v>5528</v>
      </c>
      <c r="E3497" s="372" t="s">
        <v>5554</v>
      </c>
      <c r="F3497" s="632">
        <v>82200</v>
      </c>
      <c r="G3497" s="146" t="s">
        <v>364</v>
      </c>
      <c r="H3497" s="159">
        <v>45231</v>
      </c>
      <c r="I3497" s="372">
        <v>407</v>
      </c>
    </row>
    <row r="3498" spans="1:9" ht="44.25" hidden="1" customHeight="1" x14ac:dyDescent="0.2">
      <c r="A3498" s="3">
        <v>3510</v>
      </c>
      <c r="B3498" s="372">
        <v>4321</v>
      </c>
      <c r="C3498" s="332" t="s">
        <v>5555</v>
      </c>
      <c r="D3498" s="372" t="s">
        <v>5528</v>
      </c>
      <c r="E3498" s="372" t="s">
        <v>5335</v>
      </c>
      <c r="F3498" s="632">
        <v>2740</v>
      </c>
      <c r="G3498" s="146" t="s">
        <v>364</v>
      </c>
      <c r="H3498" s="159">
        <v>45231</v>
      </c>
      <c r="I3498" s="372">
        <v>407</v>
      </c>
    </row>
    <row r="3499" spans="1:9" ht="44.25" hidden="1" customHeight="1" x14ac:dyDescent="0.2">
      <c r="A3499" s="3">
        <v>3511</v>
      </c>
      <c r="B3499" s="372">
        <v>4321</v>
      </c>
      <c r="C3499" s="332" t="s">
        <v>5556</v>
      </c>
      <c r="D3499" s="372" t="s">
        <v>5528</v>
      </c>
      <c r="E3499" s="372" t="s">
        <v>5337</v>
      </c>
      <c r="F3499" s="632">
        <v>2740</v>
      </c>
      <c r="G3499" s="146" t="s">
        <v>364</v>
      </c>
      <c r="H3499" s="159">
        <v>45231</v>
      </c>
      <c r="I3499" s="372">
        <v>407</v>
      </c>
    </row>
    <row r="3500" spans="1:9" ht="44.25" hidden="1" customHeight="1" x14ac:dyDescent="0.2">
      <c r="A3500" s="3">
        <v>3512</v>
      </c>
      <c r="B3500" s="372">
        <v>4321</v>
      </c>
      <c r="C3500" s="332" t="s">
        <v>5557</v>
      </c>
      <c r="D3500" s="372" t="s">
        <v>5528</v>
      </c>
      <c r="E3500" s="372" t="s">
        <v>5558</v>
      </c>
      <c r="F3500" s="632">
        <v>205500</v>
      </c>
      <c r="G3500" s="146" t="s">
        <v>364</v>
      </c>
      <c r="H3500" s="159">
        <v>45231</v>
      </c>
      <c r="I3500" s="372">
        <v>407</v>
      </c>
    </row>
    <row r="3501" spans="1:9" ht="44.25" hidden="1" customHeight="1" x14ac:dyDescent="0.2">
      <c r="A3501" s="3">
        <v>3513</v>
      </c>
      <c r="B3501" s="296">
        <v>2223</v>
      </c>
      <c r="C3501" s="374" t="s">
        <v>37</v>
      </c>
      <c r="D3501" s="296" t="s">
        <v>39</v>
      </c>
      <c r="E3501" s="296">
        <v>50201706</v>
      </c>
      <c r="F3501" s="654">
        <v>5000</v>
      </c>
      <c r="G3501" s="320" t="s">
        <v>720</v>
      </c>
      <c r="H3501" s="328">
        <v>45078</v>
      </c>
      <c r="I3501" s="146" t="s">
        <v>2159</v>
      </c>
    </row>
    <row r="3502" spans="1:9" ht="44.25" hidden="1" customHeight="1" x14ac:dyDescent="0.2">
      <c r="A3502" s="3">
        <v>3514</v>
      </c>
      <c r="B3502" s="296">
        <v>2223</v>
      </c>
      <c r="C3502" s="374" t="s">
        <v>42</v>
      </c>
      <c r="D3502" s="296" t="s">
        <v>39</v>
      </c>
      <c r="E3502" s="296">
        <v>50161510</v>
      </c>
      <c r="F3502" s="654">
        <v>3300</v>
      </c>
      <c r="G3502" s="320" t="s">
        <v>720</v>
      </c>
      <c r="H3502" s="328">
        <v>45078</v>
      </c>
      <c r="I3502" s="146" t="s">
        <v>2159</v>
      </c>
    </row>
    <row r="3503" spans="1:9" ht="44.25" customHeight="1" x14ac:dyDescent="0.2">
      <c r="A3503" s="3">
        <v>3515</v>
      </c>
      <c r="B3503" s="296">
        <v>2020</v>
      </c>
      <c r="C3503" s="374" t="s">
        <v>5574</v>
      </c>
      <c r="D3503" s="296" t="s">
        <v>39</v>
      </c>
      <c r="E3503" s="296">
        <v>93141511</v>
      </c>
      <c r="F3503" s="588">
        <v>4030000</v>
      </c>
      <c r="G3503" s="320" t="s">
        <v>3667</v>
      </c>
      <c r="H3503" s="749">
        <v>45283</v>
      </c>
      <c r="I3503" s="146">
        <v>180</v>
      </c>
    </row>
    <row r="3504" spans="1:9" ht="44.25" customHeight="1" x14ac:dyDescent="0.2">
      <c r="A3504" s="3">
        <v>3516</v>
      </c>
      <c r="B3504" s="296">
        <v>2020</v>
      </c>
      <c r="C3504" s="374" t="s">
        <v>5581</v>
      </c>
      <c r="D3504" s="296" t="s">
        <v>39</v>
      </c>
      <c r="E3504" s="296">
        <v>14111703</v>
      </c>
      <c r="F3504" s="588">
        <v>10000</v>
      </c>
      <c r="G3504" s="320" t="s">
        <v>773</v>
      </c>
      <c r="H3504" s="749">
        <v>45283</v>
      </c>
      <c r="I3504" s="146">
        <v>289</v>
      </c>
    </row>
    <row r="3505" spans="1:9" ht="44.25" customHeight="1" x14ac:dyDescent="0.2">
      <c r="A3505" s="3">
        <v>3517</v>
      </c>
      <c r="B3505" s="296">
        <v>2020</v>
      </c>
      <c r="C3505" s="374" t="s">
        <v>5584</v>
      </c>
      <c r="D3505" s="296" t="s">
        <v>39</v>
      </c>
      <c r="E3505" s="296">
        <v>14111703</v>
      </c>
      <c r="F3505" s="588">
        <v>5000</v>
      </c>
      <c r="G3505" s="320" t="s">
        <v>773</v>
      </c>
      <c r="H3505" s="749">
        <v>45283</v>
      </c>
      <c r="I3505" s="146">
        <v>289</v>
      </c>
    </row>
    <row r="3506" spans="1:9" ht="44.25" customHeight="1" x14ac:dyDescent="0.2">
      <c r="A3506" s="3">
        <v>3518</v>
      </c>
      <c r="B3506" s="296">
        <v>2020</v>
      </c>
      <c r="C3506" s="374" t="s">
        <v>5586</v>
      </c>
      <c r="D3506" s="296" t="s">
        <v>39</v>
      </c>
      <c r="E3506" s="296">
        <v>14111703</v>
      </c>
      <c r="F3506" s="588">
        <v>20000</v>
      </c>
      <c r="G3506" s="320" t="s">
        <v>773</v>
      </c>
      <c r="H3506" s="749">
        <v>45283</v>
      </c>
      <c r="I3506" s="146">
        <v>289</v>
      </c>
    </row>
    <row r="3507" spans="1:9" ht="44.25" customHeight="1" x14ac:dyDescent="0.2">
      <c r="A3507" s="3">
        <v>3519</v>
      </c>
      <c r="B3507" s="296">
        <v>2020</v>
      </c>
      <c r="C3507" s="374" t="s">
        <v>5588</v>
      </c>
      <c r="D3507" s="296" t="s">
        <v>39</v>
      </c>
      <c r="E3507" s="296">
        <v>14111703</v>
      </c>
      <c r="F3507" s="588">
        <v>15000</v>
      </c>
      <c r="G3507" s="320" t="s">
        <v>773</v>
      </c>
      <c r="H3507" s="749">
        <v>45283</v>
      </c>
      <c r="I3507" s="146">
        <v>289</v>
      </c>
    </row>
    <row r="3508" spans="1:9" ht="44.25" customHeight="1" x14ac:dyDescent="0.2">
      <c r="A3508" s="3">
        <v>3520</v>
      </c>
      <c r="B3508" s="296">
        <v>2020</v>
      </c>
      <c r="C3508" s="374" t="s">
        <v>5589</v>
      </c>
      <c r="D3508" s="296" t="s">
        <v>39</v>
      </c>
      <c r="E3508" s="296">
        <v>14111703</v>
      </c>
      <c r="F3508" s="588">
        <v>10000</v>
      </c>
      <c r="G3508" s="320" t="s">
        <v>773</v>
      </c>
      <c r="H3508" s="749">
        <v>45283</v>
      </c>
      <c r="I3508" s="146">
        <v>289</v>
      </c>
    </row>
    <row r="3509" spans="1:9" ht="44.25" customHeight="1" x14ac:dyDescent="0.2">
      <c r="A3509" s="3">
        <v>3521</v>
      </c>
      <c r="B3509" s="296">
        <v>2020</v>
      </c>
      <c r="C3509" s="374" t="s">
        <v>5590</v>
      </c>
      <c r="D3509" s="296" t="s">
        <v>39</v>
      </c>
      <c r="E3509" s="296">
        <v>41111717</v>
      </c>
      <c r="F3509" s="588">
        <v>140000</v>
      </c>
      <c r="G3509" s="320" t="s">
        <v>693</v>
      </c>
      <c r="H3509" s="749">
        <v>45283</v>
      </c>
      <c r="I3509" s="146">
        <v>364</v>
      </c>
    </row>
    <row r="3510" spans="1:9" ht="44.25" customHeight="1" x14ac:dyDescent="0.2">
      <c r="A3510" s="3">
        <v>3522</v>
      </c>
      <c r="B3510" s="296">
        <v>2020</v>
      </c>
      <c r="C3510" s="374" t="s">
        <v>5030</v>
      </c>
      <c r="D3510" s="296" t="s">
        <v>39</v>
      </c>
      <c r="E3510" s="296">
        <v>41111717</v>
      </c>
      <c r="F3510" s="588">
        <v>10000</v>
      </c>
      <c r="G3510" s="320" t="s">
        <v>693</v>
      </c>
      <c r="H3510" s="749">
        <v>45283</v>
      </c>
      <c r="I3510" s="146">
        <v>364</v>
      </c>
    </row>
    <row r="3511" spans="1:9" ht="44.25" customHeight="1" x14ac:dyDescent="0.2">
      <c r="A3511" s="3">
        <v>3523</v>
      </c>
      <c r="B3511" s="296">
        <v>2020</v>
      </c>
      <c r="C3511" s="374" t="s">
        <v>5032</v>
      </c>
      <c r="D3511" s="296" t="s">
        <v>39</v>
      </c>
      <c r="E3511" s="296">
        <v>41111717</v>
      </c>
      <c r="F3511" s="588">
        <v>12000</v>
      </c>
      <c r="G3511" s="320" t="s">
        <v>693</v>
      </c>
      <c r="H3511" s="749">
        <v>45283</v>
      </c>
      <c r="I3511" s="146">
        <v>364</v>
      </c>
    </row>
    <row r="3512" spans="1:9" ht="44.25" customHeight="1" x14ac:dyDescent="0.2">
      <c r="A3512" s="3">
        <v>3524</v>
      </c>
      <c r="B3512" s="296">
        <v>2020</v>
      </c>
      <c r="C3512" s="374" t="s">
        <v>5593</v>
      </c>
      <c r="D3512" s="296" t="s">
        <v>39</v>
      </c>
      <c r="E3512" s="296">
        <v>41111717</v>
      </c>
      <c r="F3512" s="588">
        <v>10000</v>
      </c>
      <c r="G3512" s="320" t="s">
        <v>693</v>
      </c>
      <c r="H3512" s="749">
        <v>45283</v>
      </c>
      <c r="I3512" s="146">
        <v>364</v>
      </c>
    </row>
    <row r="3513" spans="1:9" ht="44.25" customHeight="1" x14ac:dyDescent="0.2">
      <c r="A3513" s="3">
        <v>3525</v>
      </c>
      <c r="B3513" s="296">
        <v>2020</v>
      </c>
      <c r="C3513" s="374" t="s">
        <v>5035</v>
      </c>
      <c r="D3513" s="296" t="s">
        <v>39</v>
      </c>
      <c r="E3513" s="296">
        <v>41111717</v>
      </c>
      <c r="F3513" s="588">
        <v>18000</v>
      </c>
      <c r="G3513" s="320" t="s">
        <v>693</v>
      </c>
      <c r="H3513" s="749">
        <v>45283</v>
      </c>
      <c r="I3513" s="146">
        <v>364</v>
      </c>
    </row>
    <row r="3514" spans="1:9" ht="44.25" customHeight="1" x14ac:dyDescent="0.2">
      <c r="A3514" s="3">
        <v>3526</v>
      </c>
      <c r="B3514" s="296">
        <v>2020</v>
      </c>
      <c r="C3514" s="374" t="s">
        <v>5037</v>
      </c>
      <c r="D3514" s="296" t="s">
        <v>39</v>
      </c>
      <c r="E3514" s="296">
        <v>41111717</v>
      </c>
      <c r="F3514" s="588">
        <v>10000</v>
      </c>
      <c r="G3514" s="320" t="s">
        <v>693</v>
      </c>
      <c r="H3514" s="749">
        <v>45283</v>
      </c>
      <c r="I3514" s="146">
        <v>364</v>
      </c>
    </row>
    <row r="3515" spans="1:9" ht="44.25" customHeight="1" x14ac:dyDescent="0.2">
      <c r="A3515" s="3">
        <v>3527</v>
      </c>
      <c r="B3515" s="296">
        <v>2020</v>
      </c>
      <c r="C3515" s="374" t="s">
        <v>5595</v>
      </c>
      <c r="D3515" s="296" t="s">
        <v>39</v>
      </c>
      <c r="E3515" s="296">
        <v>50161509</v>
      </c>
      <c r="F3515" s="588">
        <v>125000</v>
      </c>
      <c r="G3515" s="320" t="s">
        <v>720</v>
      </c>
      <c r="H3515" s="749">
        <v>45283</v>
      </c>
      <c r="I3515" s="146">
        <v>374</v>
      </c>
    </row>
    <row r="3516" spans="1:9" ht="44.25" customHeight="1" x14ac:dyDescent="0.2">
      <c r="A3516" s="3">
        <v>3528</v>
      </c>
      <c r="B3516" s="296">
        <v>2020</v>
      </c>
      <c r="C3516" s="374" t="s">
        <v>5598</v>
      </c>
      <c r="D3516" s="296" t="s">
        <v>39</v>
      </c>
      <c r="E3516" s="296" t="s">
        <v>5048</v>
      </c>
      <c r="F3516" s="588">
        <v>60000</v>
      </c>
      <c r="G3516" s="320" t="s">
        <v>720</v>
      </c>
      <c r="H3516" s="749">
        <v>45283</v>
      </c>
      <c r="I3516" s="146">
        <v>374</v>
      </c>
    </row>
    <row r="3517" spans="1:9" ht="44.25" customHeight="1" x14ac:dyDescent="0.2">
      <c r="A3517" s="3">
        <v>3529</v>
      </c>
      <c r="B3517" s="296">
        <v>2020</v>
      </c>
      <c r="C3517" s="374" t="s">
        <v>5600</v>
      </c>
      <c r="D3517" s="296" t="s">
        <v>39</v>
      </c>
      <c r="E3517" s="296">
        <v>50201706</v>
      </c>
      <c r="F3517" s="588">
        <v>35000</v>
      </c>
      <c r="G3517" s="320" t="s">
        <v>720</v>
      </c>
      <c r="H3517" s="749">
        <v>45283</v>
      </c>
      <c r="I3517" s="146">
        <v>374</v>
      </c>
    </row>
    <row r="3518" spans="1:9" ht="44.25" customHeight="1" x14ac:dyDescent="0.2">
      <c r="A3518" s="3">
        <v>3530</v>
      </c>
      <c r="B3518" s="296">
        <v>2020</v>
      </c>
      <c r="C3518" s="374" t="s">
        <v>5602</v>
      </c>
      <c r="D3518" s="296" t="s">
        <v>39</v>
      </c>
      <c r="E3518" s="296">
        <v>502017</v>
      </c>
      <c r="F3518" s="588">
        <v>50000</v>
      </c>
      <c r="G3518" s="320" t="s">
        <v>720</v>
      </c>
      <c r="H3518" s="749">
        <v>45283</v>
      </c>
      <c r="I3518" s="146">
        <v>374</v>
      </c>
    </row>
    <row r="3519" spans="1:9" ht="44.25" customHeight="1" x14ac:dyDescent="0.2">
      <c r="A3519" s="3">
        <v>3531</v>
      </c>
      <c r="B3519" s="296">
        <v>2020</v>
      </c>
      <c r="C3519" s="374" t="s">
        <v>5604</v>
      </c>
      <c r="D3519" s="296" t="s">
        <v>39</v>
      </c>
      <c r="E3519" s="296">
        <v>502017</v>
      </c>
      <c r="F3519" s="588">
        <v>30000</v>
      </c>
      <c r="G3519" s="320" t="s">
        <v>720</v>
      </c>
      <c r="H3519" s="749">
        <v>45283</v>
      </c>
      <c r="I3519" s="146">
        <v>374</v>
      </c>
    </row>
    <row r="3520" spans="1:9" ht="44.25" customHeight="1" x14ac:dyDescent="0.2">
      <c r="A3520" s="3">
        <v>3532</v>
      </c>
      <c r="B3520" s="296">
        <v>2020</v>
      </c>
      <c r="C3520" s="374" t="s">
        <v>5606</v>
      </c>
      <c r="D3520" s="296" t="s">
        <v>39</v>
      </c>
      <c r="E3520" s="296" t="s">
        <v>5048</v>
      </c>
      <c r="F3520" s="588">
        <v>500000</v>
      </c>
      <c r="G3520" s="320" t="s">
        <v>720</v>
      </c>
      <c r="H3520" s="749">
        <v>45283</v>
      </c>
      <c r="I3520" s="146">
        <v>374</v>
      </c>
    </row>
    <row r="3521" spans="1:9" ht="44.25" customHeight="1" x14ac:dyDescent="0.2">
      <c r="A3521" s="3">
        <v>3533</v>
      </c>
      <c r="B3521" s="296">
        <v>2020</v>
      </c>
      <c r="C3521" s="374" t="s">
        <v>5608</v>
      </c>
      <c r="D3521" s="296" t="s">
        <v>39</v>
      </c>
      <c r="E3521" s="296" t="s">
        <v>5048</v>
      </c>
      <c r="F3521" s="588">
        <v>1300000</v>
      </c>
      <c r="G3521" s="320" t="s">
        <v>720</v>
      </c>
      <c r="H3521" s="749">
        <v>45283</v>
      </c>
      <c r="I3521" s="146">
        <v>374</v>
      </c>
    </row>
    <row r="3522" spans="1:9" ht="44.25" customHeight="1" x14ac:dyDescent="0.2">
      <c r="A3522" s="3">
        <v>3534</v>
      </c>
      <c r="B3522" s="296">
        <v>2020</v>
      </c>
      <c r="C3522" s="374" t="s">
        <v>5610</v>
      </c>
      <c r="D3522" s="296" t="s">
        <v>39</v>
      </c>
      <c r="E3522" s="296">
        <v>502017</v>
      </c>
      <c r="F3522" s="588">
        <v>200000</v>
      </c>
      <c r="G3522" s="320" t="s">
        <v>720</v>
      </c>
      <c r="H3522" s="749">
        <v>45283</v>
      </c>
      <c r="I3522" s="146">
        <v>374</v>
      </c>
    </row>
    <row r="3523" spans="1:9" ht="44.25" customHeight="1" x14ac:dyDescent="0.2">
      <c r="A3523" s="3">
        <v>3535</v>
      </c>
      <c r="B3523" s="296">
        <v>2020</v>
      </c>
      <c r="C3523" s="374" t="s">
        <v>5612</v>
      </c>
      <c r="D3523" s="296" t="s">
        <v>39</v>
      </c>
      <c r="E3523" s="296" t="s">
        <v>5048</v>
      </c>
      <c r="F3523" s="588">
        <v>200000</v>
      </c>
      <c r="G3523" s="320" t="s">
        <v>720</v>
      </c>
      <c r="H3523" s="749">
        <v>45283</v>
      </c>
      <c r="I3523" s="146">
        <v>374</v>
      </c>
    </row>
    <row r="3524" spans="1:9" ht="44.25" hidden="1" customHeight="1" x14ac:dyDescent="0.2">
      <c r="A3524" s="3">
        <v>3536</v>
      </c>
      <c r="B3524" s="372">
        <v>2601</v>
      </c>
      <c r="C3524" s="373" t="s">
        <v>2282</v>
      </c>
      <c r="D3524" s="372" t="s">
        <v>39</v>
      </c>
      <c r="E3524" s="750" t="s">
        <v>5613</v>
      </c>
      <c r="F3524" s="751">
        <v>200000</v>
      </c>
      <c r="G3524" s="146" t="s">
        <v>2146</v>
      </c>
      <c r="H3524" s="159">
        <v>45261</v>
      </c>
      <c r="I3524" s="752">
        <v>344</v>
      </c>
    </row>
    <row r="3525" spans="1:9" ht="44.25" hidden="1" customHeight="1" x14ac:dyDescent="0.2">
      <c r="A3525" s="3">
        <v>3537</v>
      </c>
      <c r="B3525" s="296">
        <v>2662</v>
      </c>
      <c r="C3525" s="374" t="s">
        <v>5615</v>
      </c>
      <c r="D3525" s="296" t="s">
        <v>5616</v>
      </c>
      <c r="E3525" s="750" t="s">
        <v>5617</v>
      </c>
      <c r="F3525" s="588">
        <v>40000000</v>
      </c>
      <c r="G3525" s="320" t="s">
        <v>4220</v>
      </c>
      <c r="H3525" s="328">
        <v>45261</v>
      </c>
      <c r="I3525" s="146">
        <v>106</v>
      </c>
    </row>
    <row r="3526" spans="1:9" ht="44.25" hidden="1" customHeight="1" x14ac:dyDescent="0.2">
      <c r="A3526" s="3">
        <v>3538</v>
      </c>
      <c r="B3526" s="296">
        <v>2662</v>
      </c>
      <c r="C3526" s="374" t="s">
        <v>5619</v>
      </c>
      <c r="D3526" s="296" t="s">
        <v>5616</v>
      </c>
      <c r="E3526" s="750" t="s">
        <v>5620</v>
      </c>
      <c r="F3526" s="588">
        <v>5500000</v>
      </c>
      <c r="G3526" s="320" t="s">
        <v>4220</v>
      </c>
      <c r="H3526" s="328">
        <v>45261</v>
      </c>
      <c r="I3526" s="146">
        <v>106</v>
      </c>
    </row>
    <row r="3527" spans="1:9" ht="44.25" hidden="1" customHeight="1" x14ac:dyDescent="0.2">
      <c r="A3527" s="3">
        <v>3539</v>
      </c>
      <c r="B3527" s="296">
        <v>2662</v>
      </c>
      <c r="C3527" s="374" t="s">
        <v>5622</v>
      </c>
      <c r="D3527" s="296" t="s">
        <v>5616</v>
      </c>
      <c r="E3527" s="750" t="s">
        <v>5623</v>
      </c>
      <c r="F3527" s="588">
        <v>7500000</v>
      </c>
      <c r="G3527" s="320" t="s">
        <v>4220</v>
      </c>
      <c r="H3527" s="328">
        <v>45261</v>
      </c>
      <c r="I3527" s="146">
        <v>106</v>
      </c>
    </row>
    <row r="3528" spans="1:9" ht="44.25" hidden="1" customHeight="1" x14ac:dyDescent="0.2">
      <c r="A3528" s="3">
        <v>3540</v>
      </c>
      <c r="B3528" s="296">
        <v>2662</v>
      </c>
      <c r="C3528" s="374" t="s">
        <v>5624</v>
      </c>
      <c r="D3528" s="296" t="s">
        <v>5616</v>
      </c>
      <c r="E3528" s="750" t="s">
        <v>5625</v>
      </c>
      <c r="F3528" s="588">
        <v>850000</v>
      </c>
      <c r="G3528" s="320" t="s">
        <v>4220</v>
      </c>
      <c r="H3528" s="328">
        <v>45261</v>
      </c>
      <c r="I3528" s="146">
        <v>106</v>
      </c>
    </row>
    <row r="3529" spans="1:9" ht="44.25" hidden="1" customHeight="1" x14ac:dyDescent="0.2">
      <c r="A3529" s="3">
        <v>3541</v>
      </c>
      <c r="B3529" s="296">
        <v>2662</v>
      </c>
      <c r="C3529" s="374" t="s">
        <v>5626</v>
      </c>
      <c r="D3529" s="296" t="s">
        <v>5616</v>
      </c>
      <c r="E3529" s="750" t="s">
        <v>5627</v>
      </c>
      <c r="F3529" s="588">
        <v>1020000</v>
      </c>
      <c r="G3529" s="320" t="s">
        <v>4220</v>
      </c>
      <c r="H3529" s="328">
        <v>45261</v>
      </c>
      <c r="I3529" s="146">
        <v>106</v>
      </c>
    </row>
    <row r="3530" spans="1:9" ht="44.25" hidden="1" customHeight="1" x14ac:dyDescent="0.2">
      <c r="A3530" s="3">
        <v>3542</v>
      </c>
      <c r="B3530" s="296">
        <v>2662</v>
      </c>
      <c r="C3530" s="374" t="s">
        <v>5628</v>
      </c>
      <c r="D3530" s="296" t="s">
        <v>5616</v>
      </c>
      <c r="E3530" s="750" t="s">
        <v>5629</v>
      </c>
      <c r="F3530" s="588">
        <v>50000000</v>
      </c>
      <c r="G3530" s="320" t="s">
        <v>4220</v>
      </c>
      <c r="H3530" s="328">
        <v>45261</v>
      </c>
      <c r="I3530" s="146">
        <v>106</v>
      </c>
    </row>
    <row r="3531" spans="1:9" ht="99" hidden="1" customHeight="1" x14ac:dyDescent="0.2">
      <c r="A3531" s="3">
        <v>3543</v>
      </c>
      <c r="B3531" s="372">
        <v>2602</v>
      </c>
      <c r="C3531" s="158" t="s">
        <v>5633</v>
      </c>
      <c r="D3531" s="372" t="s">
        <v>39</v>
      </c>
      <c r="E3531" s="146">
        <v>60123099</v>
      </c>
      <c r="F3531" s="595">
        <v>10000</v>
      </c>
      <c r="G3531" s="146" t="s">
        <v>5635</v>
      </c>
      <c r="H3531" s="159">
        <v>45261</v>
      </c>
      <c r="I3531" s="146">
        <v>112</v>
      </c>
    </row>
    <row r="3532" spans="1:9" ht="44.25" hidden="1" customHeight="1" x14ac:dyDescent="0.2">
      <c r="A3532" s="3">
        <v>3544</v>
      </c>
      <c r="B3532" s="372">
        <v>2602</v>
      </c>
      <c r="C3532" s="158" t="s">
        <v>5637</v>
      </c>
      <c r="D3532" s="372" t="s">
        <v>39</v>
      </c>
      <c r="E3532" s="146">
        <v>14121605</v>
      </c>
      <c r="F3532" s="595">
        <v>9000</v>
      </c>
      <c r="G3532" s="146" t="s">
        <v>5635</v>
      </c>
      <c r="H3532" s="159">
        <v>45261</v>
      </c>
      <c r="I3532" s="146">
        <v>112</v>
      </c>
    </row>
    <row r="3533" spans="1:9" ht="44.25" hidden="1" customHeight="1" x14ac:dyDescent="0.2">
      <c r="A3533" s="3">
        <v>3545</v>
      </c>
      <c r="B3533" s="372">
        <v>2602</v>
      </c>
      <c r="C3533" s="158" t="s">
        <v>5639</v>
      </c>
      <c r="D3533" s="372" t="s">
        <v>39</v>
      </c>
      <c r="E3533" s="146">
        <v>14121602</v>
      </c>
      <c r="F3533" s="595">
        <v>9000</v>
      </c>
      <c r="G3533" s="146" t="s">
        <v>5635</v>
      </c>
      <c r="H3533" s="159">
        <v>45261</v>
      </c>
      <c r="I3533" s="146">
        <v>112</v>
      </c>
    </row>
    <row r="3534" spans="1:9" ht="44.25" hidden="1" customHeight="1" x14ac:dyDescent="0.2">
      <c r="A3534" s="3">
        <v>3546</v>
      </c>
      <c r="B3534" s="372">
        <v>2602</v>
      </c>
      <c r="C3534" s="158" t="s">
        <v>5640</v>
      </c>
      <c r="D3534" s="372" t="s">
        <v>39</v>
      </c>
      <c r="E3534" s="146">
        <v>52151799</v>
      </c>
      <c r="F3534" s="595">
        <v>3000</v>
      </c>
      <c r="G3534" s="146" t="s">
        <v>5635</v>
      </c>
      <c r="H3534" s="159">
        <v>45261</v>
      </c>
      <c r="I3534" s="146">
        <v>112</v>
      </c>
    </row>
    <row r="3535" spans="1:9" ht="44.25" hidden="1" customHeight="1" x14ac:dyDescent="0.2">
      <c r="A3535" s="3">
        <v>3547</v>
      </c>
      <c r="B3535" s="372">
        <v>2602</v>
      </c>
      <c r="C3535" s="158" t="s">
        <v>5642</v>
      </c>
      <c r="D3535" s="372" t="s">
        <v>39</v>
      </c>
      <c r="E3535" s="146">
        <v>60141108</v>
      </c>
      <c r="F3535" s="595">
        <v>20000</v>
      </c>
      <c r="G3535" s="146" t="s">
        <v>5635</v>
      </c>
      <c r="H3535" s="159">
        <v>45261</v>
      </c>
      <c r="I3535" s="146">
        <v>112</v>
      </c>
    </row>
    <row r="3536" spans="1:9" ht="44.25" hidden="1" customHeight="1" x14ac:dyDescent="0.2">
      <c r="A3536" s="3">
        <v>3548</v>
      </c>
      <c r="B3536" s="372">
        <v>2602</v>
      </c>
      <c r="C3536" s="158" t="s">
        <v>5643</v>
      </c>
      <c r="D3536" s="372" t="s">
        <v>39</v>
      </c>
      <c r="E3536" s="146">
        <v>60111408</v>
      </c>
      <c r="F3536" s="595">
        <v>10000</v>
      </c>
      <c r="G3536" s="146" t="s">
        <v>5635</v>
      </c>
      <c r="H3536" s="159">
        <v>45261</v>
      </c>
      <c r="I3536" s="146">
        <v>112</v>
      </c>
    </row>
    <row r="3537" spans="1:9" ht="44.25" hidden="1" customHeight="1" x14ac:dyDescent="0.2">
      <c r="A3537" s="3">
        <v>3549</v>
      </c>
      <c r="B3537" s="372">
        <v>2602</v>
      </c>
      <c r="C3537" s="158" t="s">
        <v>5645</v>
      </c>
      <c r="D3537" s="372" t="s">
        <v>39</v>
      </c>
      <c r="E3537" s="146">
        <v>60111408</v>
      </c>
      <c r="F3537" s="595">
        <v>10000</v>
      </c>
      <c r="G3537" s="146" t="s">
        <v>5635</v>
      </c>
      <c r="H3537" s="159">
        <v>45261</v>
      </c>
      <c r="I3537" s="146">
        <v>112</v>
      </c>
    </row>
    <row r="3538" spans="1:9" ht="44.25" hidden="1" customHeight="1" x14ac:dyDescent="0.2">
      <c r="A3538" s="3">
        <v>3550</v>
      </c>
      <c r="B3538" s="372">
        <v>2602</v>
      </c>
      <c r="C3538" s="158" t="s">
        <v>5646</v>
      </c>
      <c r="D3538" s="372" t="s">
        <v>39</v>
      </c>
      <c r="E3538" s="753">
        <v>3116241890013380</v>
      </c>
      <c r="F3538" s="595">
        <v>12000</v>
      </c>
      <c r="G3538" s="146" t="s">
        <v>5635</v>
      </c>
      <c r="H3538" s="159">
        <v>45261</v>
      </c>
      <c r="I3538" s="146">
        <v>112</v>
      </c>
    </row>
    <row r="3539" spans="1:9" ht="44.25" hidden="1" customHeight="1" x14ac:dyDescent="0.2">
      <c r="A3539" s="3">
        <v>3551</v>
      </c>
      <c r="B3539" s="372">
        <v>2602</v>
      </c>
      <c r="C3539" s="158" t="s">
        <v>5648</v>
      </c>
      <c r="D3539" s="372" t="s">
        <v>39</v>
      </c>
      <c r="E3539" s="753">
        <v>3120150190013380</v>
      </c>
      <c r="F3539" s="595">
        <v>40000</v>
      </c>
      <c r="G3539" s="146" t="s">
        <v>5635</v>
      </c>
      <c r="H3539" s="159">
        <v>45261</v>
      </c>
      <c r="I3539" s="146">
        <v>112</v>
      </c>
    </row>
    <row r="3540" spans="1:9" ht="44.25" hidden="1" customHeight="1" x14ac:dyDescent="0.2">
      <c r="A3540" s="3">
        <v>3552</v>
      </c>
      <c r="B3540" s="372">
        <v>2602</v>
      </c>
      <c r="C3540" s="158" t="s">
        <v>5650</v>
      </c>
      <c r="D3540" s="372" t="s">
        <v>39</v>
      </c>
      <c r="E3540" s="146">
        <v>31201501</v>
      </c>
      <c r="F3540" s="595">
        <v>15000</v>
      </c>
      <c r="G3540" s="146" t="s">
        <v>5635</v>
      </c>
      <c r="H3540" s="159">
        <v>45261</v>
      </c>
      <c r="I3540" s="146">
        <v>112</v>
      </c>
    </row>
    <row r="3541" spans="1:9" ht="44.25" hidden="1" customHeight="1" x14ac:dyDescent="0.2">
      <c r="A3541" s="3">
        <v>3553</v>
      </c>
      <c r="B3541" s="372">
        <v>2602</v>
      </c>
      <c r="C3541" s="158" t="s">
        <v>5651</v>
      </c>
      <c r="D3541" s="372" t="s">
        <v>39</v>
      </c>
      <c r="E3541" s="146">
        <v>50161814</v>
      </c>
      <c r="F3541" s="595">
        <v>10000</v>
      </c>
      <c r="G3541" s="146" t="s">
        <v>5635</v>
      </c>
      <c r="H3541" s="159">
        <v>45261</v>
      </c>
      <c r="I3541" s="146">
        <v>112</v>
      </c>
    </row>
    <row r="3542" spans="1:9" ht="44.25" hidden="1" customHeight="1" x14ac:dyDescent="0.2">
      <c r="A3542" s="3">
        <v>3554</v>
      </c>
      <c r="B3542" s="372">
        <v>2602</v>
      </c>
      <c r="C3542" s="158" t="s">
        <v>5652</v>
      </c>
      <c r="D3542" s="372" t="s">
        <v>39</v>
      </c>
      <c r="E3542" s="146">
        <v>50161814</v>
      </c>
      <c r="F3542" s="595">
        <v>10000</v>
      </c>
      <c r="G3542" s="146" t="s">
        <v>5635</v>
      </c>
      <c r="H3542" s="159">
        <v>45261</v>
      </c>
      <c r="I3542" s="146">
        <v>112</v>
      </c>
    </row>
    <row r="3543" spans="1:9" ht="44.25" hidden="1" customHeight="1" x14ac:dyDescent="0.2">
      <c r="A3543" s="3">
        <v>3555</v>
      </c>
      <c r="B3543" s="372">
        <v>2602</v>
      </c>
      <c r="C3543" s="158" t="s">
        <v>5653</v>
      </c>
      <c r="D3543" s="372" t="s">
        <v>39</v>
      </c>
      <c r="E3543" s="146">
        <v>50161814</v>
      </c>
      <c r="F3543" s="595">
        <v>10000</v>
      </c>
      <c r="G3543" s="146" t="s">
        <v>5635</v>
      </c>
      <c r="H3543" s="159">
        <v>45261</v>
      </c>
      <c r="I3543" s="146">
        <v>112</v>
      </c>
    </row>
    <row r="3544" spans="1:9" ht="44.25" hidden="1" customHeight="1" x14ac:dyDescent="0.2">
      <c r="A3544" s="3">
        <v>3556</v>
      </c>
      <c r="B3544" s="372">
        <v>2602</v>
      </c>
      <c r="C3544" s="158" t="s">
        <v>5654</v>
      </c>
      <c r="D3544" s="372" t="s">
        <v>39</v>
      </c>
      <c r="E3544" s="146">
        <v>50161814</v>
      </c>
      <c r="F3544" s="595">
        <v>10000</v>
      </c>
      <c r="G3544" s="146" t="s">
        <v>4573</v>
      </c>
      <c r="H3544" s="159">
        <v>45261</v>
      </c>
      <c r="I3544" s="146">
        <v>112</v>
      </c>
    </row>
    <row r="3545" spans="1:9" ht="44.25" hidden="1" customHeight="1" x14ac:dyDescent="0.2">
      <c r="A3545" s="3">
        <v>3557</v>
      </c>
      <c r="B3545" s="372">
        <v>2602</v>
      </c>
      <c r="C3545" s="158" t="s">
        <v>5656</v>
      </c>
      <c r="D3545" s="372" t="s">
        <v>39</v>
      </c>
      <c r="E3545" s="146">
        <v>50161814</v>
      </c>
      <c r="F3545" s="595">
        <v>15000</v>
      </c>
      <c r="G3545" s="146" t="s">
        <v>5635</v>
      </c>
      <c r="H3545" s="159">
        <v>45261</v>
      </c>
      <c r="I3545" s="146">
        <v>112</v>
      </c>
    </row>
    <row r="3546" spans="1:9" ht="44.25" hidden="1" customHeight="1" x14ac:dyDescent="0.2">
      <c r="A3546" s="3">
        <v>3558</v>
      </c>
      <c r="B3546" s="372">
        <v>2602</v>
      </c>
      <c r="C3546" s="158" t="s">
        <v>5657</v>
      </c>
      <c r="D3546" s="372" t="s">
        <v>39</v>
      </c>
      <c r="E3546" s="146">
        <v>50161511</v>
      </c>
      <c r="F3546" s="595">
        <v>30000</v>
      </c>
      <c r="G3546" s="146" t="s">
        <v>5635</v>
      </c>
      <c r="H3546" s="159">
        <v>45261</v>
      </c>
      <c r="I3546" s="146">
        <v>112</v>
      </c>
    </row>
    <row r="3547" spans="1:9" ht="44.25" hidden="1" customHeight="1" x14ac:dyDescent="0.2">
      <c r="A3547" s="3">
        <v>3559</v>
      </c>
      <c r="B3547" s="372">
        <v>2602</v>
      </c>
      <c r="C3547" s="158" t="s">
        <v>5659</v>
      </c>
      <c r="D3547" s="372" t="s">
        <v>39</v>
      </c>
      <c r="E3547" s="146">
        <v>50161511</v>
      </c>
      <c r="F3547" s="595">
        <v>24000</v>
      </c>
      <c r="G3547" s="146" t="s">
        <v>5635</v>
      </c>
      <c r="H3547" s="159">
        <v>45261</v>
      </c>
      <c r="I3547" s="146">
        <v>112</v>
      </c>
    </row>
    <row r="3548" spans="1:9" ht="44.25" hidden="1" customHeight="1" x14ac:dyDescent="0.2">
      <c r="A3548" s="3">
        <v>3560</v>
      </c>
      <c r="B3548" s="372">
        <v>2602</v>
      </c>
      <c r="C3548" s="158" t="s">
        <v>5661</v>
      </c>
      <c r="D3548" s="372" t="s">
        <v>39</v>
      </c>
      <c r="E3548" s="146">
        <v>50161511</v>
      </c>
      <c r="F3548" s="595">
        <v>30000</v>
      </c>
      <c r="G3548" s="146" t="s">
        <v>5635</v>
      </c>
      <c r="H3548" s="159">
        <v>45261</v>
      </c>
      <c r="I3548" s="146">
        <v>112</v>
      </c>
    </row>
    <row r="3549" spans="1:9" ht="44.25" hidden="1" customHeight="1" x14ac:dyDescent="0.2">
      <c r="A3549" s="3">
        <v>3561</v>
      </c>
      <c r="B3549" s="372">
        <v>2602</v>
      </c>
      <c r="C3549" s="158" t="s">
        <v>5662</v>
      </c>
      <c r="D3549" s="372" t="s">
        <v>39</v>
      </c>
      <c r="E3549" s="146">
        <v>50161511</v>
      </c>
      <c r="F3549" s="595">
        <v>20000</v>
      </c>
      <c r="G3549" s="146" t="s">
        <v>5635</v>
      </c>
      <c r="H3549" s="159">
        <v>45261</v>
      </c>
      <c r="I3549" s="146">
        <v>112</v>
      </c>
    </row>
    <row r="3550" spans="1:9" ht="44.25" hidden="1" customHeight="1" x14ac:dyDescent="0.2">
      <c r="A3550" s="3">
        <v>3562</v>
      </c>
      <c r="B3550" s="372">
        <v>2602</v>
      </c>
      <c r="C3550" s="158" t="s">
        <v>5664</v>
      </c>
      <c r="D3550" s="372" t="s">
        <v>39</v>
      </c>
      <c r="E3550" s="146">
        <v>50161511</v>
      </c>
      <c r="F3550" s="595">
        <v>11000</v>
      </c>
      <c r="G3550" s="146" t="s">
        <v>5635</v>
      </c>
      <c r="H3550" s="159">
        <v>45261</v>
      </c>
      <c r="I3550" s="146">
        <v>112</v>
      </c>
    </row>
    <row r="3551" spans="1:9" ht="44.25" hidden="1" customHeight="1" x14ac:dyDescent="0.2">
      <c r="A3551" s="3">
        <v>3563</v>
      </c>
      <c r="B3551" s="372">
        <v>2602</v>
      </c>
      <c r="C3551" s="158" t="s">
        <v>5665</v>
      </c>
      <c r="D3551" s="372" t="s">
        <v>39</v>
      </c>
      <c r="E3551" s="146">
        <v>50161511</v>
      </c>
      <c r="F3551" s="595">
        <v>12000</v>
      </c>
      <c r="G3551" s="146" t="s">
        <v>5635</v>
      </c>
      <c r="H3551" s="159">
        <v>45261</v>
      </c>
      <c r="I3551" s="146">
        <v>112</v>
      </c>
    </row>
    <row r="3552" spans="1:9" ht="44.25" hidden="1" customHeight="1" x14ac:dyDescent="0.2">
      <c r="A3552" s="3">
        <v>3564</v>
      </c>
      <c r="B3552" s="372">
        <v>2602</v>
      </c>
      <c r="C3552" s="158" t="s">
        <v>5666</v>
      </c>
      <c r="D3552" s="372" t="s">
        <v>39</v>
      </c>
      <c r="E3552" s="146">
        <v>50161511</v>
      </c>
      <c r="F3552" s="595">
        <v>19000</v>
      </c>
      <c r="G3552" s="146" t="s">
        <v>5635</v>
      </c>
      <c r="H3552" s="159">
        <v>45261</v>
      </c>
      <c r="I3552" s="146">
        <v>112</v>
      </c>
    </row>
    <row r="3553" spans="1:9" ht="44.25" hidden="1" customHeight="1" x14ac:dyDescent="0.2">
      <c r="A3553" s="3">
        <v>3565</v>
      </c>
      <c r="B3553" s="372">
        <v>2602</v>
      </c>
      <c r="C3553" s="158" t="s">
        <v>5667</v>
      </c>
      <c r="D3553" s="372" t="s">
        <v>39</v>
      </c>
      <c r="E3553" s="146">
        <v>50161814</v>
      </c>
      <c r="F3553" s="595">
        <v>16000</v>
      </c>
      <c r="G3553" s="146" t="s">
        <v>4573</v>
      </c>
      <c r="H3553" s="159">
        <v>45261</v>
      </c>
      <c r="I3553" s="146">
        <v>112</v>
      </c>
    </row>
    <row r="3554" spans="1:9" ht="44.25" hidden="1" customHeight="1" x14ac:dyDescent="0.2">
      <c r="A3554" s="3">
        <v>3566</v>
      </c>
      <c r="B3554" s="372">
        <v>2602</v>
      </c>
      <c r="C3554" s="158" t="s">
        <v>5668</v>
      </c>
      <c r="D3554" s="372" t="s">
        <v>39</v>
      </c>
      <c r="E3554" s="146">
        <v>50161511</v>
      </c>
      <c r="F3554" s="595">
        <v>18000</v>
      </c>
      <c r="G3554" s="146" t="s">
        <v>5635</v>
      </c>
      <c r="H3554" s="159">
        <v>45261</v>
      </c>
      <c r="I3554" s="146">
        <v>112</v>
      </c>
    </row>
    <row r="3555" spans="1:9" ht="44.25" hidden="1" customHeight="1" x14ac:dyDescent="0.2">
      <c r="A3555" s="3">
        <v>3567</v>
      </c>
      <c r="B3555" s="372">
        <v>2602</v>
      </c>
      <c r="C3555" s="158" t="s">
        <v>5669</v>
      </c>
      <c r="D3555" s="372" t="s">
        <v>39</v>
      </c>
      <c r="E3555" s="146">
        <v>50161814</v>
      </c>
      <c r="F3555" s="595">
        <v>16000</v>
      </c>
      <c r="G3555" s="146" t="s">
        <v>5635</v>
      </c>
      <c r="H3555" s="159">
        <v>45261</v>
      </c>
      <c r="I3555" s="146">
        <v>112</v>
      </c>
    </row>
    <row r="3556" spans="1:9" ht="44.25" hidden="1" customHeight="1" x14ac:dyDescent="0.2">
      <c r="A3556" s="3">
        <v>3568</v>
      </c>
      <c r="B3556" s="372">
        <v>2602</v>
      </c>
      <c r="C3556" s="158" t="s">
        <v>5670</v>
      </c>
      <c r="D3556" s="372" t="s">
        <v>39</v>
      </c>
      <c r="E3556" s="146">
        <v>50161814</v>
      </c>
      <c r="F3556" s="595">
        <v>10000</v>
      </c>
      <c r="G3556" s="146" t="s">
        <v>5635</v>
      </c>
      <c r="H3556" s="159">
        <v>45261</v>
      </c>
      <c r="I3556" s="146">
        <v>112</v>
      </c>
    </row>
    <row r="3557" spans="1:9" ht="44.25" hidden="1" customHeight="1" x14ac:dyDescent="0.2">
      <c r="A3557" s="3">
        <v>3569</v>
      </c>
      <c r="B3557" s="372">
        <v>2602</v>
      </c>
      <c r="C3557" s="158" t="s">
        <v>5671</v>
      </c>
      <c r="D3557" s="372" t="s">
        <v>39</v>
      </c>
      <c r="E3557" s="146">
        <v>50161814</v>
      </c>
      <c r="F3557" s="595">
        <v>10000</v>
      </c>
      <c r="G3557" s="146" t="s">
        <v>5635</v>
      </c>
      <c r="H3557" s="159">
        <v>45261</v>
      </c>
      <c r="I3557" s="146">
        <v>112</v>
      </c>
    </row>
    <row r="3558" spans="1:9" ht="44.25" hidden="1" customHeight="1" x14ac:dyDescent="0.2">
      <c r="A3558" s="3">
        <v>3570</v>
      </c>
      <c r="B3558" s="372">
        <v>2602</v>
      </c>
      <c r="C3558" s="158" t="s">
        <v>5672</v>
      </c>
      <c r="D3558" s="372" t="s">
        <v>39</v>
      </c>
      <c r="E3558" s="146">
        <v>50161814</v>
      </c>
      <c r="F3558" s="595">
        <v>10000</v>
      </c>
      <c r="G3558" s="146" t="s">
        <v>5635</v>
      </c>
      <c r="H3558" s="159">
        <v>45261</v>
      </c>
      <c r="I3558" s="146">
        <v>112</v>
      </c>
    </row>
    <row r="3559" spans="1:9" ht="44.25" hidden="1" customHeight="1" x14ac:dyDescent="0.2">
      <c r="A3559" s="3">
        <v>3571</v>
      </c>
      <c r="B3559" s="372">
        <v>2602</v>
      </c>
      <c r="C3559" s="158" t="s">
        <v>5673</v>
      </c>
      <c r="D3559" s="372" t="s">
        <v>39</v>
      </c>
      <c r="E3559" s="146">
        <v>50161511</v>
      </c>
      <c r="F3559" s="595">
        <v>15000</v>
      </c>
      <c r="G3559" s="146" t="s">
        <v>5635</v>
      </c>
      <c r="H3559" s="159">
        <v>45261</v>
      </c>
      <c r="I3559" s="146">
        <v>112</v>
      </c>
    </row>
    <row r="3560" spans="1:9" ht="44.25" hidden="1" customHeight="1" x14ac:dyDescent="0.2">
      <c r="A3560" s="3">
        <v>3572</v>
      </c>
      <c r="B3560" s="372">
        <v>2602</v>
      </c>
      <c r="C3560" s="158" t="s">
        <v>5674</v>
      </c>
      <c r="D3560" s="372" t="s">
        <v>39</v>
      </c>
      <c r="E3560" s="146">
        <v>50161814</v>
      </c>
      <c r="F3560" s="595">
        <v>16000</v>
      </c>
      <c r="G3560" s="146" t="s">
        <v>5635</v>
      </c>
      <c r="H3560" s="159">
        <v>45261</v>
      </c>
      <c r="I3560" s="146">
        <v>112</v>
      </c>
    </row>
    <row r="3561" spans="1:9" ht="44.25" hidden="1" customHeight="1" x14ac:dyDescent="0.2">
      <c r="A3561" s="3">
        <v>3573</v>
      </c>
      <c r="B3561" s="372">
        <v>2602</v>
      </c>
      <c r="C3561" s="158" t="s">
        <v>5675</v>
      </c>
      <c r="D3561" s="372" t="s">
        <v>39</v>
      </c>
      <c r="E3561" s="146">
        <v>50161814</v>
      </c>
      <c r="F3561" s="595">
        <v>23000</v>
      </c>
      <c r="G3561" s="146" t="s">
        <v>5635</v>
      </c>
      <c r="H3561" s="159">
        <v>45261</v>
      </c>
      <c r="I3561" s="146">
        <v>112</v>
      </c>
    </row>
    <row r="3562" spans="1:9" ht="44.25" hidden="1" customHeight="1" x14ac:dyDescent="0.2">
      <c r="A3562" s="3">
        <v>3574</v>
      </c>
      <c r="B3562" s="372">
        <v>2602</v>
      </c>
      <c r="C3562" s="158" t="s">
        <v>5677</v>
      </c>
      <c r="D3562" s="372" t="s">
        <v>39</v>
      </c>
      <c r="E3562" s="146">
        <v>50161814</v>
      </c>
      <c r="F3562" s="595">
        <v>60000</v>
      </c>
      <c r="G3562" s="146" t="s">
        <v>4573</v>
      </c>
      <c r="H3562" s="159">
        <v>45261</v>
      </c>
      <c r="I3562" s="146">
        <v>112</v>
      </c>
    </row>
    <row r="3563" spans="1:9" ht="44.25" hidden="1" customHeight="1" x14ac:dyDescent="0.2">
      <c r="A3563" s="3">
        <v>3575</v>
      </c>
      <c r="B3563" s="372">
        <v>2602</v>
      </c>
      <c r="C3563" s="158" t="s">
        <v>5678</v>
      </c>
      <c r="D3563" s="372" t="s">
        <v>39</v>
      </c>
      <c r="E3563" s="146">
        <v>50161814</v>
      </c>
      <c r="F3563" s="595">
        <v>13400</v>
      </c>
      <c r="G3563" s="146" t="s">
        <v>5635</v>
      </c>
      <c r="H3563" s="159">
        <v>45261</v>
      </c>
      <c r="I3563" s="146">
        <v>112</v>
      </c>
    </row>
    <row r="3564" spans="1:9" ht="44.25" hidden="1" customHeight="1" x14ac:dyDescent="0.2">
      <c r="A3564" s="3">
        <v>3576</v>
      </c>
      <c r="B3564" s="372">
        <v>2602</v>
      </c>
      <c r="C3564" s="158" t="s">
        <v>5680</v>
      </c>
      <c r="D3564" s="372" t="s">
        <v>39</v>
      </c>
      <c r="E3564" s="753">
        <v>2411260192026750</v>
      </c>
      <c r="F3564" s="595">
        <v>118600</v>
      </c>
      <c r="G3564" s="146" t="s">
        <v>4573</v>
      </c>
      <c r="H3564" s="159">
        <v>45261</v>
      </c>
      <c r="I3564" s="146">
        <v>112</v>
      </c>
    </row>
    <row r="3565" spans="1:9" ht="44.25" hidden="1" customHeight="1" x14ac:dyDescent="0.2">
      <c r="A3565" s="3">
        <v>3577</v>
      </c>
      <c r="B3565" s="372">
        <v>2602</v>
      </c>
      <c r="C3565" s="158" t="s">
        <v>5683</v>
      </c>
      <c r="D3565" s="372" t="s">
        <v>39</v>
      </c>
      <c r="E3565" s="753">
        <v>5020231092066070</v>
      </c>
      <c r="F3565" s="595">
        <v>20000</v>
      </c>
      <c r="G3565" s="146" t="s">
        <v>5635</v>
      </c>
      <c r="H3565" s="159">
        <v>45261</v>
      </c>
      <c r="I3565" s="146">
        <v>112</v>
      </c>
    </row>
    <row r="3566" spans="1:9" ht="44.25" hidden="1" customHeight="1" x14ac:dyDescent="0.2">
      <c r="A3566" s="3">
        <v>3578</v>
      </c>
      <c r="B3566" s="372">
        <v>2602</v>
      </c>
      <c r="C3566" s="158" t="s">
        <v>5685</v>
      </c>
      <c r="D3566" s="372" t="s">
        <v>39</v>
      </c>
      <c r="E3566" s="753">
        <v>4810171192010580</v>
      </c>
      <c r="F3566" s="595">
        <v>100000</v>
      </c>
      <c r="G3566" s="146" t="s">
        <v>5635</v>
      </c>
      <c r="H3566" s="159">
        <v>45261</v>
      </c>
      <c r="I3566" s="146">
        <v>112</v>
      </c>
    </row>
    <row r="3567" spans="1:9" ht="44.25" hidden="1" customHeight="1" x14ac:dyDescent="0.2">
      <c r="A3567" s="3">
        <v>3579</v>
      </c>
      <c r="B3567" s="372">
        <v>2602</v>
      </c>
      <c r="C3567" s="158" t="s">
        <v>5687</v>
      </c>
      <c r="D3567" s="372" t="s">
        <v>39</v>
      </c>
      <c r="E3567" s="146">
        <v>52151504</v>
      </c>
      <c r="F3567" s="595">
        <v>15000</v>
      </c>
      <c r="G3567" s="146" t="s">
        <v>5635</v>
      </c>
      <c r="H3567" s="159">
        <v>45261</v>
      </c>
      <c r="I3567" s="146">
        <v>112</v>
      </c>
    </row>
    <row r="3568" spans="1:9" ht="44.25" hidden="1" customHeight="1" x14ac:dyDescent="0.2">
      <c r="A3568" s="3">
        <v>3580</v>
      </c>
      <c r="B3568" s="372">
        <v>2602</v>
      </c>
      <c r="C3568" s="158" t="s">
        <v>5689</v>
      </c>
      <c r="D3568" s="372" t="s">
        <v>39</v>
      </c>
      <c r="E3568" s="753">
        <v>3911260492309100</v>
      </c>
      <c r="F3568" s="595">
        <v>10000</v>
      </c>
      <c r="G3568" s="146" t="s">
        <v>5635</v>
      </c>
      <c r="H3568" s="159">
        <v>45261</v>
      </c>
      <c r="I3568" s="146">
        <v>112</v>
      </c>
    </row>
    <row r="3569" spans="1:9" ht="44.25" hidden="1" customHeight="1" x14ac:dyDescent="0.2">
      <c r="A3569" s="3">
        <v>3581</v>
      </c>
      <c r="B3569" s="372">
        <v>2602</v>
      </c>
      <c r="C3569" s="158" t="s">
        <v>5691</v>
      </c>
      <c r="D3569" s="372" t="s">
        <v>39</v>
      </c>
      <c r="E3569" s="146">
        <v>2411502</v>
      </c>
      <c r="F3569" s="595">
        <v>200000</v>
      </c>
      <c r="G3569" s="146" t="s">
        <v>5635</v>
      </c>
      <c r="H3569" s="159">
        <v>45261</v>
      </c>
      <c r="I3569" s="146">
        <v>112</v>
      </c>
    </row>
    <row r="3570" spans="1:9" ht="44.25" hidden="1" customHeight="1" x14ac:dyDescent="0.2">
      <c r="A3570" s="3">
        <v>3582</v>
      </c>
      <c r="B3570" s="372">
        <v>2602</v>
      </c>
      <c r="C3570" s="158" t="s">
        <v>5693</v>
      </c>
      <c r="D3570" s="372" t="s">
        <v>39</v>
      </c>
      <c r="E3570" s="146" t="s">
        <v>5695</v>
      </c>
      <c r="F3570" s="595">
        <v>250000</v>
      </c>
      <c r="G3570" s="146" t="s">
        <v>5635</v>
      </c>
      <c r="H3570" s="159">
        <v>45261</v>
      </c>
      <c r="I3570" s="146">
        <v>112</v>
      </c>
    </row>
    <row r="3571" spans="1:9" ht="44.25" hidden="1" customHeight="1" x14ac:dyDescent="0.2">
      <c r="A3571" s="3">
        <v>3583</v>
      </c>
      <c r="B3571" s="372">
        <v>2602</v>
      </c>
      <c r="C3571" s="158" t="s">
        <v>5696</v>
      </c>
      <c r="D3571" s="372" t="s">
        <v>39</v>
      </c>
      <c r="E3571" s="146" t="s">
        <v>5698</v>
      </c>
      <c r="F3571" s="595">
        <v>1900000</v>
      </c>
      <c r="G3571" s="146" t="s">
        <v>5635</v>
      </c>
      <c r="H3571" s="159">
        <v>45261</v>
      </c>
      <c r="I3571" s="146">
        <v>112</v>
      </c>
    </row>
    <row r="3572" spans="1:9" ht="44.25" hidden="1" customHeight="1" x14ac:dyDescent="0.2">
      <c r="A3572" s="3">
        <v>3584</v>
      </c>
      <c r="B3572" s="372">
        <v>2602</v>
      </c>
      <c r="C3572" s="158" t="s">
        <v>5699</v>
      </c>
      <c r="D3572" s="372" t="s">
        <v>39</v>
      </c>
      <c r="E3572" s="146" t="s">
        <v>5698</v>
      </c>
      <c r="F3572" s="595">
        <v>1000000</v>
      </c>
      <c r="G3572" s="146" t="s">
        <v>5635</v>
      </c>
      <c r="H3572" s="159">
        <v>45261</v>
      </c>
      <c r="I3572" s="146">
        <v>112</v>
      </c>
    </row>
    <row r="3573" spans="1:9" ht="44.25" hidden="1" customHeight="1" x14ac:dyDescent="0.2">
      <c r="A3573" s="3">
        <v>3585</v>
      </c>
      <c r="B3573" s="372">
        <v>2602</v>
      </c>
      <c r="C3573" s="158" t="s">
        <v>5701</v>
      </c>
      <c r="D3573" s="372" t="s">
        <v>39</v>
      </c>
      <c r="E3573" s="146" t="s">
        <v>5698</v>
      </c>
      <c r="F3573" s="595">
        <v>1000000</v>
      </c>
      <c r="G3573" s="146" t="s">
        <v>4573</v>
      </c>
      <c r="H3573" s="159">
        <v>45261</v>
      </c>
      <c r="I3573" s="146">
        <v>112</v>
      </c>
    </row>
    <row r="3574" spans="1:9" ht="44.25" hidden="1" customHeight="1" x14ac:dyDescent="0.2">
      <c r="A3574" s="3">
        <v>3586</v>
      </c>
      <c r="B3574" s="372">
        <v>2602</v>
      </c>
      <c r="C3574" s="158" t="s">
        <v>5702</v>
      </c>
      <c r="D3574" s="372" t="s">
        <v>39</v>
      </c>
      <c r="E3574" s="146" t="s">
        <v>5698</v>
      </c>
      <c r="F3574" s="595">
        <v>1000000</v>
      </c>
      <c r="G3574" s="146" t="s">
        <v>5635</v>
      </c>
      <c r="H3574" s="159">
        <v>45261</v>
      </c>
      <c r="I3574" s="146">
        <v>112</v>
      </c>
    </row>
    <row r="3575" spans="1:9" ht="44.25" hidden="1" customHeight="1" x14ac:dyDescent="0.2">
      <c r="A3575" s="3">
        <v>3587</v>
      </c>
      <c r="B3575" s="372">
        <v>2602</v>
      </c>
      <c r="C3575" s="158" t="s">
        <v>5703</v>
      </c>
      <c r="D3575" s="372" t="s">
        <v>39</v>
      </c>
      <c r="E3575" s="146" t="s">
        <v>5698</v>
      </c>
      <c r="F3575" s="595">
        <v>1000000</v>
      </c>
      <c r="G3575" s="146" t="s">
        <v>5635</v>
      </c>
      <c r="H3575" s="159">
        <v>45261</v>
      </c>
      <c r="I3575" s="146">
        <v>112</v>
      </c>
    </row>
    <row r="3576" spans="1:9" ht="44.25" hidden="1" customHeight="1" x14ac:dyDescent="0.2">
      <c r="A3576" s="3">
        <v>3588</v>
      </c>
      <c r="B3576" s="372">
        <v>2602</v>
      </c>
      <c r="C3576" s="158" t="s">
        <v>5704</v>
      </c>
      <c r="D3576" s="372" t="s">
        <v>39</v>
      </c>
      <c r="E3576" s="146" t="s">
        <v>5051</v>
      </c>
      <c r="F3576" s="595">
        <v>420000</v>
      </c>
      <c r="G3576" s="146" t="s">
        <v>5635</v>
      </c>
      <c r="H3576" s="159">
        <v>45261</v>
      </c>
      <c r="I3576" s="146">
        <v>112</v>
      </c>
    </row>
    <row r="3577" spans="1:9" ht="44.25" hidden="1" customHeight="1" x14ac:dyDescent="0.2">
      <c r="A3577" s="3">
        <v>3589</v>
      </c>
      <c r="B3577" s="372">
        <v>2602</v>
      </c>
      <c r="C3577" s="158" t="s">
        <v>5705</v>
      </c>
      <c r="D3577" s="372" t="s">
        <v>39</v>
      </c>
      <c r="E3577" s="146" t="s">
        <v>5051</v>
      </c>
      <c r="F3577" s="595">
        <v>1000000</v>
      </c>
      <c r="G3577" s="146" t="s">
        <v>5635</v>
      </c>
      <c r="H3577" s="159">
        <v>45261</v>
      </c>
      <c r="I3577" s="146">
        <v>112</v>
      </c>
    </row>
    <row r="3578" spans="1:9" ht="44.25" hidden="1" customHeight="1" x14ac:dyDescent="0.2">
      <c r="A3578" s="3">
        <v>3590</v>
      </c>
      <c r="B3578" s="372">
        <v>2602</v>
      </c>
      <c r="C3578" s="158" t="s">
        <v>5706</v>
      </c>
      <c r="D3578" s="372" t="s">
        <v>39</v>
      </c>
      <c r="E3578" s="146" t="s">
        <v>5051</v>
      </c>
      <c r="F3578" s="595">
        <v>200000</v>
      </c>
      <c r="G3578" s="146" t="s">
        <v>5635</v>
      </c>
      <c r="H3578" s="159">
        <v>45261</v>
      </c>
      <c r="I3578" s="146">
        <v>112</v>
      </c>
    </row>
    <row r="3579" spans="1:9" ht="44.25" hidden="1" customHeight="1" x14ac:dyDescent="0.2">
      <c r="A3579" s="3">
        <v>3591</v>
      </c>
      <c r="B3579" s="372">
        <v>2602</v>
      </c>
      <c r="C3579" s="158" t="s">
        <v>5707</v>
      </c>
      <c r="D3579" s="372" t="s">
        <v>39</v>
      </c>
      <c r="E3579" s="146" t="s">
        <v>5708</v>
      </c>
      <c r="F3579" s="595">
        <v>40000</v>
      </c>
      <c r="G3579" s="146" t="s">
        <v>5635</v>
      </c>
      <c r="H3579" s="159">
        <v>45261</v>
      </c>
      <c r="I3579" s="146">
        <v>112</v>
      </c>
    </row>
    <row r="3580" spans="1:9" ht="44.25" hidden="1" customHeight="1" x14ac:dyDescent="0.2">
      <c r="A3580" s="3">
        <v>3592</v>
      </c>
      <c r="B3580" s="372">
        <v>2602</v>
      </c>
      <c r="C3580" s="158" t="s">
        <v>5709</v>
      </c>
      <c r="D3580" s="372" t="s">
        <v>39</v>
      </c>
      <c r="E3580" s="146">
        <v>49101701</v>
      </c>
      <c r="F3580" s="595">
        <v>700000</v>
      </c>
      <c r="G3580" s="146" t="s">
        <v>5635</v>
      </c>
      <c r="H3580" s="159">
        <v>45261</v>
      </c>
      <c r="I3580" s="146">
        <v>112</v>
      </c>
    </row>
    <row r="3581" spans="1:9" ht="44.25" hidden="1" customHeight="1" x14ac:dyDescent="0.2">
      <c r="A3581" s="3">
        <v>3593</v>
      </c>
      <c r="B3581" s="372">
        <v>2602</v>
      </c>
      <c r="C3581" s="158" t="s">
        <v>5711</v>
      </c>
      <c r="D3581" s="372" t="s">
        <v>39</v>
      </c>
      <c r="E3581" s="146">
        <v>49101701</v>
      </c>
      <c r="F3581" s="595">
        <v>750000</v>
      </c>
      <c r="G3581" s="146" t="s">
        <v>5635</v>
      </c>
      <c r="H3581" s="159">
        <v>45261</v>
      </c>
      <c r="I3581" s="146">
        <v>112</v>
      </c>
    </row>
    <row r="3582" spans="1:9" ht="44.25" hidden="1" customHeight="1" x14ac:dyDescent="0.2">
      <c r="A3582" s="3">
        <v>3594</v>
      </c>
      <c r="B3582" s="372">
        <v>2602</v>
      </c>
      <c r="C3582" s="158" t="s">
        <v>5713</v>
      </c>
      <c r="D3582" s="372" t="s">
        <v>39</v>
      </c>
      <c r="E3582" s="146">
        <v>49101701</v>
      </c>
      <c r="F3582" s="595">
        <v>1800000</v>
      </c>
      <c r="G3582" s="146" t="s">
        <v>4573</v>
      </c>
      <c r="H3582" s="159">
        <v>45261</v>
      </c>
      <c r="I3582" s="146">
        <v>112</v>
      </c>
    </row>
    <row r="3583" spans="1:9" ht="44.25" hidden="1" customHeight="1" x14ac:dyDescent="0.2">
      <c r="A3583" s="3">
        <v>3595</v>
      </c>
      <c r="B3583" s="372">
        <v>2602</v>
      </c>
      <c r="C3583" s="158" t="s">
        <v>5715</v>
      </c>
      <c r="D3583" s="372" t="s">
        <v>39</v>
      </c>
      <c r="E3583" s="146">
        <v>49101701</v>
      </c>
      <c r="F3583" s="595">
        <v>250000</v>
      </c>
      <c r="G3583" s="146" t="s">
        <v>5635</v>
      </c>
      <c r="H3583" s="159">
        <v>45261</v>
      </c>
      <c r="I3583" s="146">
        <v>112</v>
      </c>
    </row>
    <row r="3584" spans="1:9" ht="44.25" hidden="1" customHeight="1" x14ac:dyDescent="0.2">
      <c r="A3584" s="3">
        <v>3596</v>
      </c>
      <c r="B3584" s="372">
        <v>2602</v>
      </c>
      <c r="C3584" s="158" t="s">
        <v>5717</v>
      </c>
      <c r="D3584" s="372" t="s">
        <v>39</v>
      </c>
      <c r="E3584" s="146">
        <v>49101701</v>
      </c>
      <c r="F3584" s="595">
        <v>950000</v>
      </c>
      <c r="G3584" s="146" t="s">
        <v>5635</v>
      </c>
      <c r="H3584" s="159">
        <v>45261</v>
      </c>
      <c r="I3584" s="146">
        <v>112</v>
      </c>
    </row>
    <row r="3585" spans="1:9" ht="44.25" hidden="1" customHeight="1" x14ac:dyDescent="0.2">
      <c r="A3585" s="3">
        <v>3597</v>
      </c>
      <c r="B3585" s="372">
        <v>2602</v>
      </c>
      <c r="C3585" s="158" t="s">
        <v>5718</v>
      </c>
      <c r="D3585" s="372" t="s">
        <v>39</v>
      </c>
      <c r="E3585" s="146">
        <v>49101701</v>
      </c>
      <c r="F3585" s="595">
        <v>700000</v>
      </c>
      <c r="G3585" s="146" t="s">
        <v>5635</v>
      </c>
      <c r="H3585" s="159">
        <v>45261</v>
      </c>
      <c r="I3585" s="146">
        <v>112</v>
      </c>
    </row>
    <row r="3586" spans="1:9" ht="44.25" hidden="1" customHeight="1" x14ac:dyDescent="0.2">
      <c r="A3586" s="3">
        <v>3598</v>
      </c>
      <c r="B3586" s="372">
        <v>2602</v>
      </c>
      <c r="C3586" s="158" t="s">
        <v>5720</v>
      </c>
      <c r="D3586" s="372" t="s">
        <v>39</v>
      </c>
      <c r="E3586" s="146">
        <v>49101701</v>
      </c>
      <c r="F3586" s="595">
        <v>620000</v>
      </c>
      <c r="G3586" s="146" t="s">
        <v>5635</v>
      </c>
      <c r="H3586" s="159">
        <v>45261</v>
      </c>
      <c r="I3586" s="146">
        <v>112</v>
      </c>
    </row>
    <row r="3587" spans="1:9" ht="44.25" hidden="1" customHeight="1" x14ac:dyDescent="0.2">
      <c r="A3587" s="3">
        <v>3599</v>
      </c>
      <c r="B3587" s="372">
        <v>2602</v>
      </c>
      <c r="C3587" s="158" t="s">
        <v>5721</v>
      </c>
      <c r="D3587" s="372" t="s">
        <v>39</v>
      </c>
      <c r="E3587" s="146">
        <v>49101701</v>
      </c>
      <c r="F3587" s="595">
        <v>500000</v>
      </c>
      <c r="G3587" s="146" t="s">
        <v>5635</v>
      </c>
      <c r="H3587" s="159">
        <v>45261</v>
      </c>
      <c r="I3587" s="146">
        <v>112</v>
      </c>
    </row>
    <row r="3588" spans="1:9" ht="44.25" hidden="1" customHeight="1" x14ac:dyDescent="0.2">
      <c r="A3588" s="3">
        <v>3600</v>
      </c>
      <c r="B3588" s="372">
        <v>2602</v>
      </c>
      <c r="C3588" s="158" t="s">
        <v>5723</v>
      </c>
      <c r="D3588" s="372" t="s">
        <v>39</v>
      </c>
      <c r="E3588" s="146" t="s">
        <v>5695</v>
      </c>
      <c r="F3588" s="595">
        <v>650000</v>
      </c>
      <c r="G3588" s="146" t="s">
        <v>5635</v>
      </c>
      <c r="H3588" s="159">
        <v>45261</v>
      </c>
      <c r="I3588" s="146">
        <v>112</v>
      </c>
    </row>
    <row r="3589" spans="1:9" ht="44.25" hidden="1" customHeight="1" x14ac:dyDescent="0.2">
      <c r="A3589" s="3">
        <v>3601</v>
      </c>
      <c r="B3589" s="372">
        <v>2602</v>
      </c>
      <c r="C3589" s="158" t="s">
        <v>5724</v>
      </c>
      <c r="D3589" s="372" t="s">
        <v>39</v>
      </c>
      <c r="E3589" s="146" t="s">
        <v>5695</v>
      </c>
      <c r="F3589" s="595">
        <v>1000000</v>
      </c>
      <c r="G3589" s="146" t="s">
        <v>5635</v>
      </c>
      <c r="H3589" s="159">
        <v>45261</v>
      </c>
      <c r="I3589" s="146">
        <v>112</v>
      </c>
    </row>
    <row r="3590" spans="1:9" ht="44.25" hidden="1" customHeight="1" x14ac:dyDescent="0.2">
      <c r="A3590" s="3">
        <v>3602</v>
      </c>
      <c r="B3590" s="372">
        <v>2602</v>
      </c>
      <c r="C3590" s="158" t="s">
        <v>5725</v>
      </c>
      <c r="D3590" s="372" t="s">
        <v>39</v>
      </c>
      <c r="E3590" s="146" t="s">
        <v>5695</v>
      </c>
      <c r="F3590" s="595">
        <v>500000</v>
      </c>
      <c r="G3590" s="146" t="s">
        <v>5635</v>
      </c>
      <c r="H3590" s="159">
        <v>45261</v>
      </c>
      <c r="I3590" s="146">
        <v>112</v>
      </c>
    </row>
    <row r="3591" spans="1:9" ht="44.25" hidden="1" customHeight="1" x14ac:dyDescent="0.2">
      <c r="A3591" s="3">
        <v>3603</v>
      </c>
      <c r="B3591" s="372">
        <v>2602</v>
      </c>
      <c r="C3591" s="158" t="s">
        <v>5726</v>
      </c>
      <c r="D3591" s="372" t="s">
        <v>39</v>
      </c>
      <c r="E3591" s="146" t="s">
        <v>5695</v>
      </c>
      <c r="F3591" s="595">
        <v>600000</v>
      </c>
      <c r="G3591" s="146" t="s">
        <v>4573</v>
      </c>
      <c r="H3591" s="159">
        <v>45261</v>
      </c>
      <c r="I3591" s="146">
        <v>112</v>
      </c>
    </row>
    <row r="3592" spans="1:9" ht="44.25" hidden="1" customHeight="1" x14ac:dyDescent="0.2">
      <c r="A3592" s="3">
        <v>3604</v>
      </c>
      <c r="B3592" s="372">
        <v>2602</v>
      </c>
      <c r="C3592" s="158" t="s">
        <v>5727</v>
      </c>
      <c r="D3592" s="372" t="s">
        <v>39</v>
      </c>
      <c r="E3592" s="146" t="s">
        <v>5695</v>
      </c>
      <c r="F3592" s="595">
        <v>1200000</v>
      </c>
      <c r="G3592" s="146" t="s">
        <v>5635</v>
      </c>
      <c r="H3592" s="159">
        <v>45261</v>
      </c>
      <c r="I3592" s="146">
        <v>112</v>
      </c>
    </row>
    <row r="3593" spans="1:9" ht="44.25" hidden="1" customHeight="1" x14ac:dyDescent="0.2">
      <c r="A3593" s="3">
        <v>3605</v>
      </c>
      <c r="B3593" s="372">
        <v>2602</v>
      </c>
      <c r="C3593" s="158" t="s">
        <v>5728</v>
      </c>
      <c r="D3593" s="372" t="s">
        <v>39</v>
      </c>
      <c r="E3593" s="146" t="s">
        <v>5695</v>
      </c>
      <c r="F3593" s="595">
        <v>200000</v>
      </c>
      <c r="G3593" s="146" t="s">
        <v>5635</v>
      </c>
      <c r="H3593" s="159">
        <v>45261</v>
      </c>
      <c r="I3593" s="146">
        <v>112</v>
      </c>
    </row>
    <row r="3594" spans="1:9" ht="44.25" hidden="1" customHeight="1" x14ac:dyDescent="0.2">
      <c r="A3594" s="3">
        <v>3606</v>
      </c>
      <c r="B3594" s="372">
        <v>2602</v>
      </c>
      <c r="C3594" s="158" t="s">
        <v>5730</v>
      </c>
      <c r="D3594" s="372" t="s">
        <v>39</v>
      </c>
      <c r="E3594" s="146" t="s">
        <v>5695</v>
      </c>
      <c r="F3594" s="595">
        <v>150000</v>
      </c>
      <c r="G3594" s="146" t="s">
        <v>5635</v>
      </c>
      <c r="H3594" s="159">
        <v>45261</v>
      </c>
      <c r="I3594" s="146">
        <v>112</v>
      </c>
    </row>
    <row r="3595" spans="1:9" ht="44.25" hidden="1" customHeight="1" x14ac:dyDescent="0.2">
      <c r="A3595" s="3">
        <v>3607</v>
      </c>
      <c r="B3595" s="372">
        <v>2602</v>
      </c>
      <c r="C3595" s="158" t="s">
        <v>5731</v>
      </c>
      <c r="D3595" s="372" t="s">
        <v>39</v>
      </c>
      <c r="E3595" s="146" t="s">
        <v>5695</v>
      </c>
      <c r="F3595" s="595">
        <v>950000</v>
      </c>
      <c r="G3595" s="146" t="s">
        <v>5635</v>
      </c>
      <c r="H3595" s="159">
        <v>45261</v>
      </c>
      <c r="I3595" s="146">
        <v>112</v>
      </c>
    </row>
    <row r="3596" spans="1:9" ht="44.25" hidden="1" customHeight="1" x14ac:dyDescent="0.2">
      <c r="A3596" s="3">
        <v>3608</v>
      </c>
      <c r="B3596" s="372">
        <v>2602</v>
      </c>
      <c r="C3596" s="158" t="s">
        <v>5733</v>
      </c>
      <c r="D3596" s="372" t="s">
        <v>39</v>
      </c>
      <c r="E3596" s="146" t="s">
        <v>5695</v>
      </c>
      <c r="F3596" s="595">
        <v>1250000</v>
      </c>
      <c r="G3596" s="146" t="s">
        <v>5635</v>
      </c>
      <c r="H3596" s="159">
        <v>45261</v>
      </c>
      <c r="I3596" s="146">
        <v>112</v>
      </c>
    </row>
    <row r="3597" spans="1:9" ht="44.25" hidden="1" customHeight="1" x14ac:dyDescent="0.2">
      <c r="A3597" s="3">
        <v>3609</v>
      </c>
      <c r="B3597" s="372">
        <v>2602</v>
      </c>
      <c r="C3597" s="158" t="s">
        <v>5735</v>
      </c>
      <c r="D3597" s="372" t="s">
        <v>39</v>
      </c>
      <c r="E3597" s="146" t="s">
        <v>5695</v>
      </c>
      <c r="F3597" s="595">
        <v>600000</v>
      </c>
      <c r="G3597" s="146" t="s">
        <v>5635</v>
      </c>
      <c r="H3597" s="159">
        <v>45261</v>
      </c>
      <c r="I3597" s="146">
        <v>112</v>
      </c>
    </row>
    <row r="3598" spans="1:9" ht="44.25" hidden="1" customHeight="1" x14ac:dyDescent="0.2">
      <c r="A3598" s="3">
        <v>3610</v>
      </c>
      <c r="B3598" s="372">
        <v>2602</v>
      </c>
      <c r="C3598" s="158" t="s">
        <v>5737</v>
      </c>
      <c r="D3598" s="372" t="s">
        <v>39</v>
      </c>
      <c r="E3598" s="146" t="s">
        <v>5695</v>
      </c>
      <c r="F3598" s="595">
        <v>200000</v>
      </c>
      <c r="G3598" s="146" t="s">
        <v>4573</v>
      </c>
      <c r="H3598" s="159">
        <v>45261</v>
      </c>
      <c r="I3598" s="146">
        <v>112</v>
      </c>
    </row>
    <row r="3599" spans="1:9" ht="44.25" hidden="1" customHeight="1" x14ac:dyDescent="0.2">
      <c r="A3599" s="3">
        <v>3611</v>
      </c>
      <c r="B3599" s="372">
        <v>2602</v>
      </c>
      <c r="C3599" s="158" t="s">
        <v>5739</v>
      </c>
      <c r="D3599" s="372" t="s">
        <v>39</v>
      </c>
      <c r="E3599" s="146" t="s">
        <v>5695</v>
      </c>
      <c r="F3599" s="595">
        <v>200000</v>
      </c>
      <c r="G3599" s="146" t="s">
        <v>5635</v>
      </c>
      <c r="H3599" s="159">
        <v>45261</v>
      </c>
      <c r="I3599" s="146">
        <v>112</v>
      </c>
    </row>
    <row r="3600" spans="1:9" ht="44.25" hidden="1" customHeight="1" x14ac:dyDescent="0.2">
      <c r="A3600" s="3">
        <v>3612</v>
      </c>
      <c r="B3600" s="372">
        <v>2602</v>
      </c>
      <c r="C3600" s="158" t="s">
        <v>5740</v>
      </c>
      <c r="D3600" s="372" t="s">
        <v>39</v>
      </c>
      <c r="E3600" s="146" t="s">
        <v>5695</v>
      </c>
      <c r="F3600" s="595">
        <v>300000</v>
      </c>
      <c r="G3600" s="146" t="s">
        <v>5635</v>
      </c>
      <c r="H3600" s="159">
        <v>45261</v>
      </c>
      <c r="I3600" s="146">
        <v>112</v>
      </c>
    </row>
    <row r="3601" spans="1:9" ht="58.5" hidden="1" customHeight="1" x14ac:dyDescent="0.2">
      <c r="A3601" s="3">
        <v>3613</v>
      </c>
      <c r="B3601" s="372">
        <v>2602</v>
      </c>
      <c r="C3601" s="158" t="s">
        <v>5741</v>
      </c>
      <c r="D3601" s="372" t="s">
        <v>39</v>
      </c>
      <c r="E3601" s="146" t="s">
        <v>5708</v>
      </c>
      <c r="F3601" s="595">
        <v>110000</v>
      </c>
      <c r="G3601" s="146" t="s">
        <v>5635</v>
      </c>
      <c r="H3601" s="159">
        <v>45261</v>
      </c>
      <c r="I3601" s="146">
        <v>112</v>
      </c>
    </row>
    <row r="3602" spans="1:9" ht="44.25" hidden="1" customHeight="1" x14ac:dyDescent="0.2">
      <c r="A3602" s="3">
        <v>3614</v>
      </c>
      <c r="B3602" s="372">
        <v>2602</v>
      </c>
      <c r="C3602" s="158" t="s">
        <v>5742</v>
      </c>
      <c r="D3602" s="372" t="s">
        <v>39</v>
      </c>
      <c r="E3602" s="146" t="s">
        <v>5695</v>
      </c>
      <c r="F3602" s="595">
        <v>176600</v>
      </c>
      <c r="G3602" s="146" t="s">
        <v>5635</v>
      </c>
      <c r="H3602" s="159">
        <v>45261</v>
      </c>
      <c r="I3602" s="146">
        <v>115</v>
      </c>
    </row>
    <row r="3603" spans="1:9" ht="44.25" hidden="1" customHeight="1" x14ac:dyDescent="0.2">
      <c r="A3603" s="3">
        <v>3615</v>
      </c>
      <c r="B3603" s="372">
        <v>2602</v>
      </c>
      <c r="C3603" s="158" t="s">
        <v>5743</v>
      </c>
      <c r="D3603" s="372" t="s">
        <v>39</v>
      </c>
      <c r="E3603" s="146" t="s">
        <v>5695</v>
      </c>
      <c r="F3603" s="595">
        <v>256000</v>
      </c>
      <c r="G3603" s="146" t="s">
        <v>5635</v>
      </c>
      <c r="H3603" s="159">
        <v>45261</v>
      </c>
      <c r="I3603" s="146">
        <v>115</v>
      </c>
    </row>
    <row r="3604" spans="1:9" ht="44.25" hidden="1" customHeight="1" x14ac:dyDescent="0.2">
      <c r="A3604" s="3">
        <v>3616</v>
      </c>
      <c r="B3604" s="372">
        <v>2602</v>
      </c>
      <c r="C3604" s="158" t="s">
        <v>5745</v>
      </c>
      <c r="D3604" s="372" t="s">
        <v>39</v>
      </c>
      <c r="E3604" s="146" t="s">
        <v>5695</v>
      </c>
      <c r="F3604" s="595">
        <v>256000</v>
      </c>
      <c r="G3604" s="146" t="s">
        <v>5635</v>
      </c>
      <c r="H3604" s="159">
        <v>45261</v>
      </c>
      <c r="I3604" s="146">
        <v>115</v>
      </c>
    </row>
    <row r="3605" spans="1:9" ht="44.25" hidden="1" customHeight="1" x14ac:dyDescent="0.2">
      <c r="A3605" s="3">
        <v>3617</v>
      </c>
      <c r="B3605" s="372">
        <v>2602</v>
      </c>
      <c r="C3605" s="158" t="s">
        <v>5746</v>
      </c>
      <c r="D3605" s="372" t="s">
        <v>39</v>
      </c>
      <c r="E3605" s="146" t="s">
        <v>5695</v>
      </c>
      <c r="F3605" s="595">
        <v>105000</v>
      </c>
      <c r="G3605" s="146" t="s">
        <v>4573</v>
      </c>
      <c r="H3605" s="159">
        <v>45261</v>
      </c>
      <c r="I3605" s="146">
        <v>115</v>
      </c>
    </row>
    <row r="3606" spans="1:9" ht="44.25" hidden="1" customHeight="1" x14ac:dyDescent="0.2">
      <c r="A3606" s="3">
        <v>3618</v>
      </c>
      <c r="B3606" s="372">
        <v>2602</v>
      </c>
      <c r="C3606" s="158" t="s">
        <v>5748</v>
      </c>
      <c r="D3606" s="372" t="s">
        <v>39</v>
      </c>
      <c r="E3606" s="146" t="s">
        <v>5695</v>
      </c>
      <c r="F3606" s="595">
        <v>100000</v>
      </c>
      <c r="G3606" s="146" t="s">
        <v>5635</v>
      </c>
      <c r="H3606" s="159">
        <v>45261</v>
      </c>
      <c r="I3606" s="146">
        <v>115</v>
      </c>
    </row>
    <row r="3607" spans="1:9" ht="44.25" hidden="1" customHeight="1" x14ac:dyDescent="0.2">
      <c r="A3607" s="3">
        <v>3619</v>
      </c>
      <c r="B3607" s="372">
        <v>2602</v>
      </c>
      <c r="C3607" s="158" t="s">
        <v>5749</v>
      </c>
      <c r="D3607" s="372" t="s">
        <v>39</v>
      </c>
      <c r="E3607" s="146" t="s">
        <v>5695</v>
      </c>
      <c r="F3607" s="595">
        <v>398400</v>
      </c>
      <c r="G3607" s="146" t="s">
        <v>5635</v>
      </c>
      <c r="H3607" s="159">
        <v>45261</v>
      </c>
      <c r="I3607" s="146">
        <v>115</v>
      </c>
    </row>
    <row r="3608" spans="1:9" ht="44.25" hidden="1" customHeight="1" x14ac:dyDescent="0.2">
      <c r="A3608" s="3">
        <v>3620</v>
      </c>
      <c r="B3608" s="372">
        <v>2602</v>
      </c>
      <c r="C3608" s="158" t="s">
        <v>5751</v>
      </c>
      <c r="D3608" s="372" t="s">
        <v>39</v>
      </c>
      <c r="E3608" s="146" t="s">
        <v>5708</v>
      </c>
      <c r="F3608" s="595">
        <v>80000</v>
      </c>
      <c r="G3608" s="146" t="s">
        <v>5635</v>
      </c>
      <c r="H3608" s="159">
        <v>45261</v>
      </c>
      <c r="I3608" s="146">
        <v>115</v>
      </c>
    </row>
    <row r="3609" spans="1:9" ht="44.25" hidden="1" customHeight="1" x14ac:dyDescent="0.2">
      <c r="A3609" s="3">
        <v>3621</v>
      </c>
      <c r="B3609" s="372">
        <v>2602</v>
      </c>
      <c r="C3609" s="158" t="s">
        <v>5705</v>
      </c>
      <c r="D3609" s="372" t="s">
        <v>39</v>
      </c>
      <c r="E3609" s="146" t="s">
        <v>5051</v>
      </c>
      <c r="F3609" s="595">
        <v>50000</v>
      </c>
      <c r="G3609" s="146" t="s">
        <v>5635</v>
      </c>
      <c r="H3609" s="159">
        <v>45261</v>
      </c>
      <c r="I3609" s="146">
        <v>115</v>
      </c>
    </row>
    <row r="3610" spans="1:9" ht="44.25" hidden="1" customHeight="1" x14ac:dyDescent="0.2">
      <c r="A3610" s="3">
        <v>3622</v>
      </c>
      <c r="B3610" s="372">
        <v>2602</v>
      </c>
      <c r="C3610" s="158" t="s">
        <v>5706</v>
      </c>
      <c r="D3610" s="372" t="s">
        <v>39</v>
      </c>
      <c r="E3610" s="146" t="s">
        <v>5051</v>
      </c>
      <c r="F3610" s="595">
        <v>38000</v>
      </c>
      <c r="G3610" s="146" t="s">
        <v>5635</v>
      </c>
      <c r="H3610" s="159">
        <v>45261</v>
      </c>
      <c r="I3610" s="146">
        <v>115</v>
      </c>
    </row>
    <row r="3611" spans="1:9" ht="44.25" hidden="1" customHeight="1" x14ac:dyDescent="0.2">
      <c r="A3611" s="3">
        <v>3623</v>
      </c>
      <c r="B3611" s="372">
        <v>2602</v>
      </c>
      <c r="C3611" s="158" t="s">
        <v>5707</v>
      </c>
      <c r="D3611" s="372" t="s">
        <v>39</v>
      </c>
      <c r="E3611" s="146" t="s">
        <v>5708</v>
      </c>
      <c r="F3611" s="595">
        <v>40000</v>
      </c>
      <c r="G3611" s="146" t="s">
        <v>4573</v>
      </c>
      <c r="H3611" s="159">
        <v>45261</v>
      </c>
      <c r="I3611" s="146">
        <v>115</v>
      </c>
    </row>
    <row r="3612" spans="1:9" ht="44.25" hidden="1" customHeight="1" x14ac:dyDescent="0.2">
      <c r="A3612" s="3">
        <v>3624</v>
      </c>
      <c r="B3612" s="372">
        <v>2602</v>
      </c>
      <c r="C3612" s="373" t="s">
        <v>5755</v>
      </c>
      <c r="D3612" s="372" t="s">
        <v>39</v>
      </c>
      <c r="E3612" s="146" t="s">
        <v>5756</v>
      </c>
      <c r="F3612" s="595">
        <v>20000</v>
      </c>
      <c r="G3612" s="146" t="s">
        <v>773</v>
      </c>
      <c r="H3612" s="159">
        <v>45261</v>
      </c>
      <c r="I3612" s="146">
        <v>289</v>
      </c>
    </row>
    <row r="3613" spans="1:9" ht="44.25" hidden="1" customHeight="1" x14ac:dyDescent="0.2">
      <c r="A3613" s="3">
        <v>3625</v>
      </c>
      <c r="B3613" s="372">
        <v>2602</v>
      </c>
      <c r="C3613" s="373" t="s">
        <v>2282</v>
      </c>
      <c r="D3613" s="372" t="s">
        <v>39</v>
      </c>
      <c r="E3613" s="750">
        <v>4410170692017740</v>
      </c>
      <c r="F3613" s="595">
        <v>30000</v>
      </c>
      <c r="G3613" s="146" t="s">
        <v>4712</v>
      </c>
      <c r="H3613" s="159">
        <v>45261</v>
      </c>
      <c r="I3613" s="752">
        <v>344</v>
      </c>
    </row>
    <row r="3614" spans="1:9" ht="44.25" hidden="1" customHeight="1" x14ac:dyDescent="0.2">
      <c r="A3614" s="3">
        <v>3626</v>
      </c>
      <c r="B3614" s="372">
        <v>2602</v>
      </c>
      <c r="C3614" s="346" t="s">
        <v>268</v>
      </c>
      <c r="D3614" s="372" t="s">
        <v>39</v>
      </c>
      <c r="E3614" s="750" t="s">
        <v>4320</v>
      </c>
      <c r="F3614" s="595">
        <v>5000</v>
      </c>
      <c r="G3614" s="433" t="s">
        <v>2146</v>
      </c>
      <c r="H3614" s="159">
        <v>45261</v>
      </c>
      <c r="I3614" s="752">
        <v>364</v>
      </c>
    </row>
    <row r="3615" spans="1:9" ht="44.25" hidden="1" customHeight="1" x14ac:dyDescent="0.2">
      <c r="A3615" s="3">
        <v>3627</v>
      </c>
      <c r="B3615" s="372">
        <v>2602</v>
      </c>
      <c r="C3615" s="346" t="s">
        <v>272</v>
      </c>
      <c r="D3615" s="372" t="s">
        <v>39</v>
      </c>
      <c r="E3615" s="750" t="s">
        <v>3282</v>
      </c>
      <c r="F3615" s="595">
        <v>5000</v>
      </c>
      <c r="G3615" s="433" t="s">
        <v>2146</v>
      </c>
      <c r="H3615" s="159">
        <v>45261</v>
      </c>
      <c r="I3615" s="752">
        <v>364</v>
      </c>
    </row>
    <row r="3616" spans="1:9" ht="44.25" hidden="1" customHeight="1" x14ac:dyDescent="0.2">
      <c r="A3616" s="3">
        <v>3628</v>
      </c>
      <c r="B3616" s="372">
        <v>2602</v>
      </c>
      <c r="C3616" s="346" t="s">
        <v>5761</v>
      </c>
      <c r="D3616" s="372">
        <v>34300</v>
      </c>
      <c r="E3616" s="750" t="s">
        <v>5762</v>
      </c>
      <c r="F3616" s="595">
        <v>5000</v>
      </c>
      <c r="G3616" s="433" t="s">
        <v>2146</v>
      </c>
      <c r="H3616" s="159">
        <v>45261</v>
      </c>
      <c r="I3616" s="752">
        <v>364</v>
      </c>
    </row>
    <row r="3617" spans="1:9" ht="44.25" hidden="1" customHeight="1" x14ac:dyDescent="0.2">
      <c r="A3617" s="3">
        <v>3629</v>
      </c>
      <c r="B3617" s="372">
        <v>2602</v>
      </c>
      <c r="C3617" s="346" t="s">
        <v>5764</v>
      </c>
      <c r="D3617" s="372">
        <v>34300</v>
      </c>
      <c r="E3617" s="750" t="s">
        <v>5762</v>
      </c>
      <c r="F3617" s="595">
        <v>5000</v>
      </c>
      <c r="G3617" s="433" t="s">
        <v>2146</v>
      </c>
      <c r="H3617" s="159">
        <v>45261</v>
      </c>
      <c r="I3617" s="752">
        <v>364</v>
      </c>
    </row>
    <row r="3618" spans="1:9" ht="44.25" hidden="1" customHeight="1" x14ac:dyDescent="0.2">
      <c r="A3618" s="3">
        <v>3630</v>
      </c>
      <c r="B3618" s="372">
        <v>2602</v>
      </c>
      <c r="C3618" s="158" t="s">
        <v>5765</v>
      </c>
      <c r="D3618" s="372" t="s">
        <v>39</v>
      </c>
      <c r="E3618" s="146" t="s">
        <v>5698</v>
      </c>
      <c r="F3618" s="595">
        <v>1100000</v>
      </c>
      <c r="G3618" s="146" t="s">
        <v>5635</v>
      </c>
      <c r="H3618" s="159">
        <v>45261</v>
      </c>
      <c r="I3618" s="146">
        <v>374</v>
      </c>
    </row>
    <row r="3619" spans="1:9" ht="44.25" hidden="1" customHeight="1" x14ac:dyDescent="0.2">
      <c r="A3619" s="3">
        <v>3631</v>
      </c>
      <c r="B3619" s="372">
        <v>2602</v>
      </c>
      <c r="C3619" s="373" t="s">
        <v>5768</v>
      </c>
      <c r="D3619" s="372" t="s">
        <v>39</v>
      </c>
      <c r="E3619" s="146" t="s">
        <v>5769</v>
      </c>
      <c r="F3619" s="595">
        <v>1000000</v>
      </c>
      <c r="G3619" s="146" t="s">
        <v>693</v>
      </c>
      <c r="H3619" s="159">
        <v>45261</v>
      </c>
      <c r="I3619" s="146">
        <v>385</v>
      </c>
    </row>
    <row r="3620" spans="1:9" ht="91.5" hidden="1" customHeight="1" x14ac:dyDescent="0.2">
      <c r="A3620" s="3">
        <v>3632</v>
      </c>
      <c r="B3620" s="372">
        <v>2602</v>
      </c>
      <c r="C3620" s="373" t="s">
        <v>5771</v>
      </c>
      <c r="D3620" s="372" t="s">
        <v>39</v>
      </c>
      <c r="E3620" s="146" t="s">
        <v>5772</v>
      </c>
      <c r="F3620" s="595">
        <v>1050000</v>
      </c>
      <c r="G3620" s="146" t="s">
        <v>4573</v>
      </c>
      <c r="H3620" s="159">
        <v>45261</v>
      </c>
      <c r="I3620" s="146">
        <v>385</v>
      </c>
    </row>
    <row r="3621" spans="1:9" ht="122.25" hidden="1" customHeight="1" x14ac:dyDescent="0.2">
      <c r="A3621" s="3">
        <v>3633</v>
      </c>
      <c r="B3621" s="372">
        <v>2602</v>
      </c>
      <c r="C3621" s="373" t="s">
        <v>5774</v>
      </c>
      <c r="D3621" s="372" t="s">
        <v>39</v>
      </c>
      <c r="E3621" s="146" t="s">
        <v>5772</v>
      </c>
      <c r="F3621" s="595">
        <v>650000</v>
      </c>
      <c r="G3621" s="146" t="s">
        <v>4573</v>
      </c>
      <c r="H3621" s="159">
        <v>45261</v>
      </c>
      <c r="I3621" s="146">
        <v>385</v>
      </c>
    </row>
    <row r="3622" spans="1:9" ht="44.25" hidden="1" customHeight="1" x14ac:dyDescent="0.2">
      <c r="A3622" s="3">
        <v>3634</v>
      </c>
      <c r="B3622" s="372">
        <v>2603</v>
      </c>
      <c r="C3622" s="373" t="s">
        <v>2282</v>
      </c>
      <c r="D3622" s="372" t="s">
        <v>39</v>
      </c>
      <c r="E3622" s="750">
        <v>4410170692017740</v>
      </c>
      <c r="F3622" s="751">
        <v>400000</v>
      </c>
      <c r="G3622" s="146" t="s">
        <v>4712</v>
      </c>
      <c r="H3622" s="159">
        <v>45261</v>
      </c>
      <c r="I3622" s="752">
        <v>344</v>
      </c>
    </row>
    <row r="3623" spans="1:9" ht="44.25" hidden="1" customHeight="1" x14ac:dyDescent="0.2">
      <c r="A3623" s="3">
        <v>3635</v>
      </c>
      <c r="B3623" s="372">
        <v>2603</v>
      </c>
      <c r="C3623" s="373" t="s">
        <v>5778</v>
      </c>
      <c r="D3623" s="372" t="s">
        <v>39</v>
      </c>
      <c r="E3623" s="750">
        <v>5020170690038860</v>
      </c>
      <c r="F3623" s="751">
        <v>30000</v>
      </c>
      <c r="G3623" s="146" t="s">
        <v>1782</v>
      </c>
      <c r="H3623" s="159">
        <v>45261</v>
      </c>
      <c r="I3623" s="752">
        <v>374</v>
      </c>
    </row>
    <row r="3624" spans="1:9" ht="44.25" hidden="1" customHeight="1" x14ac:dyDescent="0.2">
      <c r="A3624" s="3">
        <v>3636</v>
      </c>
      <c r="B3624" s="372">
        <v>2603</v>
      </c>
      <c r="C3624" s="373" t="s">
        <v>5780</v>
      </c>
      <c r="D3624" s="372" t="s">
        <v>39</v>
      </c>
      <c r="E3624" s="750">
        <v>5016150990013450</v>
      </c>
      <c r="F3624" s="751">
        <v>20000</v>
      </c>
      <c r="G3624" s="146" t="s">
        <v>1782</v>
      </c>
      <c r="H3624" s="159">
        <v>45261</v>
      </c>
      <c r="I3624" s="752">
        <v>374</v>
      </c>
    </row>
    <row r="3625" spans="1:9" ht="44.25" hidden="1" customHeight="1" x14ac:dyDescent="0.2">
      <c r="A3625" s="3">
        <v>3637</v>
      </c>
      <c r="B3625" s="296">
        <v>2603</v>
      </c>
      <c r="C3625" s="346" t="s">
        <v>5783</v>
      </c>
      <c r="D3625" s="372" t="s">
        <v>39</v>
      </c>
      <c r="E3625" s="750">
        <v>1411151490001810</v>
      </c>
      <c r="F3625" s="751">
        <v>35000</v>
      </c>
      <c r="G3625" s="146" t="s">
        <v>2146</v>
      </c>
      <c r="H3625" s="159">
        <v>45261</v>
      </c>
      <c r="I3625" s="752">
        <v>364</v>
      </c>
    </row>
    <row r="3626" spans="1:9" ht="44.25" hidden="1" customHeight="1" x14ac:dyDescent="0.2">
      <c r="A3626" s="3">
        <v>3638</v>
      </c>
      <c r="B3626" s="372">
        <v>2603</v>
      </c>
      <c r="C3626" s="346" t="s">
        <v>5785</v>
      </c>
      <c r="D3626" s="372" t="s">
        <v>39</v>
      </c>
      <c r="E3626" s="750" t="s">
        <v>4320</v>
      </c>
      <c r="F3626" s="751">
        <v>15000</v>
      </c>
      <c r="G3626" s="433" t="s">
        <v>2146</v>
      </c>
      <c r="H3626" s="159">
        <v>45261</v>
      </c>
      <c r="I3626" s="752">
        <v>364</v>
      </c>
    </row>
    <row r="3627" spans="1:9" ht="44.25" hidden="1" customHeight="1" x14ac:dyDescent="0.2">
      <c r="A3627" s="3">
        <v>3639</v>
      </c>
      <c r="B3627" s="372">
        <v>2603</v>
      </c>
      <c r="C3627" s="346" t="s">
        <v>5786</v>
      </c>
      <c r="D3627" s="372" t="s">
        <v>39</v>
      </c>
      <c r="E3627" s="750" t="s">
        <v>3282</v>
      </c>
      <c r="F3627" s="751">
        <v>10000</v>
      </c>
      <c r="G3627" s="433" t="s">
        <v>2146</v>
      </c>
      <c r="H3627" s="159">
        <v>45261</v>
      </c>
      <c r="I3627" s="752">
        <v>364</v>
      </c>
    </row>
    <row r="3628" spans="1:9" ht="44.25" hidden="1" customHeight="1" x14ac:dyDescent="0.2">
      <c r="A3628" s="3">
        <v>3640</v>
      </c>
      <c r="B3628" s="372">
        <v>2603</v>
      </c>
      <c r="C3628" s="346" t="s">
        <v>5787</v>
      </c>
      <c r="D3628" s="372" t="s">
        <v>39</v>
      </c>
      <c r="E3628" s="750" t="s">
        <v>5762</v>
      </c>
      <c r="F3628" s="751">
        <v>10000</v>
      </c>
      <c r="G3628" s="433" t="s">
        <v>2146</v>
      </c>
      <c r="H3628" s="159">
        <v>45261</v>
      </c>
      <c r="I3628" s="752">
        <v>364</v>
      </c>
    </row>
    <row r="3629" spans="1:9" ht="44.25" hidden="1" customHeight="1" x14ac:dyDescent="0.2">
      <c r="A3629" s="3">
        <v>3641</v>
      </c>
      <c r="B3629" s="372">
        <v>2603</v>
      </c>
      <c r="C3629" s="346" t="s">
        <v>5788</v>
      </c>
      <c r="D3629" s="372">
        <v>34300</v>
      </c>
      <c r="E3629" s="750" t="s">
        <v>5762</v>
      </c>
      <c r="F3629" s="751">
        <v>10000</v>
      </c>
      <c r="G3629" s="433" t="s">
        <v>2146</v>
      </c>
      <c r="H3629" s="159">
        <v>45261</v>
      </c>
      <c r="I3629" s="752">
        <v>364</v>
      </c>
    </row>
    <row r="3630" spans="1:9" ht="44.25" hidden="1" customHeight="1" x14ac:dyDescent="0.2">
      <c r="A3630" s="3">
        <v>3642</v>
      </c>
      <c r="B3630" s="372">
        <v>7001</v>
      </c>
      <c r="C3630" s="693" t="s">
        <v>5829</v>
      </c>
      <c r="D3630" s="372" t="s">
        <v>5902</v>
      </c>
      <c r="E3630" s="146">
        <v>27112309</v>
      </c>
      <c r="F3630" s="632">
        <v>11950</v>
      </c>
      <c r="G3630" s="146" t="s">
        <v>1901</v>
      </c>
      <c r="H3630" s="694" t="s">
        <v>5827</v>
      </c>
      <c r="I3630" s="372">
        <v>350</v>
      </c>
    </row>
    <row r="3631" spans="1:9" ht="44.25" hidden="1" customHeight="1" x14ac:dyDescent="0.2">
      <c r="A3631" s="3">
        <v>3643</v>
      </c>
      <c r="B3631" s="372">
        <v>7001</v>
      </c>
      <c r="C3631" s="693" t="s">
        <v>5831</v>
      </c>
      <c r="D3631" s="372" t="s">
        <v>5902</v>
      </c>
      <c r="E3631" s="146">
        <v>44121701</v>
      </c>
      <c r="F3631" s="595">
        <v>12950</v>
      </c>
      <c r="G3631" s="146" t="s">
        <v>1901</v>
      </c>
      <c r="H3631" s="694" t="s">
        <v>5827</v>
      </c>
      <c r="I3631" s="146">
        <v>350</v>
      </c>
    </row>
    <row r="3632" spans="1:9" ht="44.25" hidden="1" customHeight="1" x14ac:dyDescent="0.2">
      <c r="A3632" s="3">
        <v>3644</v>
      </c>
      <c r="B3632" s="372">
        <v>7001</v>
      </c>
      <c r="C3632" s="693" t="s">
        <v>5832</v>
      </c>
      <c r="D3632" s="372" t="s">
        <v>5902</v>
      </c>
      <c r="E3632" s="146">
        <v>44121701</v>
      </c>
      <c r="F3632" s="595">
        <v>12950</v>
      </c>
      <c r="G3632" s="146" t="s">
        <v>1901</v>
      </c>
      <c r="H3632" s="694" t="s">
        <v>5827</v>
      </c>
      <c r="I3632" s="146">
        <v>350</v>
      </c>
    </row>
    <row r="3633" spans="1:9" ht="44.25" hidden="1" customHeight="1" x14ac:dyDescent="0.2">
      <c r="A3633" s="3">
        <v>3645</v>
      </c>
      <c r="B3633" s="372">
        <v>7001</v>
      </c>
      <c r="C3633" s="693" t="s">
        <v>5833</v>
      </c>
      <c r="D3633" s="372" t="s">
        <v>5902</v>
      </c>
      <c r="E3633" s="146">
        <v>44121701</v>
      </c>
      <c r="F3633" s="595">
        <v>12950</v>
      </c>
      <c r="G3633" s="146" t="s">
        <v>1901</v>
      </c>
      <c r="H3633" s="694" t="s">
        <v>5827</v>
      </c>
      <c r="I3633" s="146">
        <v>350</v>
      </c>
    </row>
    <row r="3634" spans="1:9" ht="44.25" hidden="1" customHeight="1" x14ac:dyDescent="0.2">
      <c r="A3634" s="3">
        <v>3646</v>
      </c>
      <c r="B3634" s="372">
        <v>7001</v>
      </c>
      <c r="C3634" s="693" t="s">
        <v>5834</v>
      </c>
      <c r="D3634" s="372" t="s">
        <v>5902</v>
      </c>
      <c r="E3634" s="146">
        <v>44121708</v>
      </c>
      <c r="F3634" s="595">
        <v>19800</v>
      </c>
      <c r="G3634" s="146" t="s">
        <v>1901</v>
      </c>
      <c r="H3634" s="694" t="s">
        <v>5827</v>
      </c>
      <c r="I3634" s="146">
        <v>350</v>
      </c>
    </row>
    <row r="3635" spans="1:9" ht="44.25" hidden="1" customHeight="1" x14ac:dyDescent="0.2">
      <c r="A3635" s="3">
        <v>3647</v>
      </c>
      <c r="B3635" s="372">
        <v>7001</v>
      </c>
      <c r="C3635" s="693" t="s">
        <v>3212</v>
      </c>
      <c r="D3635" s="372" t="s">
        <v>5902</v>
      </c>
      <c r="E3635" s="146">
        <v>44122107</v>
      </c>
      <c r="F3635" s="595">
        <v>12950</v>
      </c>
      <c r="G3635" s="146" t="s">
        <v>1901</v>
      </c>
      <c r="H3635" s="694" t="s">
        <v>5827</v>
      </c>
      <c r="I3635" s="146">
        <v>350</v>
      </c>
    </row>
    <row r="3636" spans="1:9" ht="44.25" hidden="1" customHeight="1" x14ac:dyDescent="0.2">
      <c r="A3636" s="3">
        <v>3648</v>
      </c>
      <c r="B3636" s="372">
        <v>7001</v>
      </c>
      <c r="C3636" s="373" t="s">
        <v>5835</v>
      </c>
      <c r="D3636" s="372" t="s">
        <v>5902</v>
      </c>
      <c r="E3636" s="146">
        <v>14111514</v>
      </c>
      <c r="F3636" s="595">
        <v>18720</v>
      </c>
      <c r="G3636" s="146" t="s">
        <v>1901</v>
      </c>
      <c r="H3636" s="694" t="s">
        <v>5827</v>
      </c>
      <c r="I3636" s="146">
        <v>350</v>
      </c>
    </row>
    <row r="3637" spans="1:9" ht="44.25" hidden="1" customHeight="1" x14ac:dyDescent="0.2">
      <c r="A3637" s="3">
        <v>3649</v>
      </c>
      <c r="B3637" s="372">
        <v>7001</v>
      </c>
      <c r="C3637" s="373" t="s">
        <v>5836</v>
      </c>
      <c r="D3637" s="372" t="s">
        <v>5902</v>
      </c>
      <c r="E3637" s="146">
        <v>14111531</v>
      </c>
      <c r="F3637" s="595">
        <v>21200</v>
      </c>
      <c r="G3637" s="146" t="s">
        <v>1901</v>
      </c>
      <c r="H3637" s="694" t="s">
        <v>5827</v>
      </c>
      <c r="I3637" s="146">
        <v>350</v>
      </c>
    </row>
    <row r="3638" spans="1:9" ht="44.25" hidden="1" customHeight="1" x14ac:dyDescent="0.2">
      <c r="A3638" s="3">
        <v>3650</v>
      </c>
      <c r="B3638" s="372">
        <v>7001</v>
      </c>
      <c r="C3638" s="373" t="s">
        <v>5837</v>
      </c>
      <c r="D3638" s="372" t="s">
        <v>5902</v>
      </c>
      <c r="E3638" s="146">
        <v>44122011</v>
      </c>
      <c r="F3638" s="595">
        <v>27450</v>
      </c>
      <c r="G3638" s="146" t="s">
        <v>1901</v>
      </c>
      <c r="H3638" s="694" t="s">
        <v>5827</v>
      </c>
      <c r="I3638" s="146">
        <v>350</v>
      </c>
    </row>
    <row r="3639" spans="1:9" ht="44.25" hidden="1" customHeight="1" x14ac:dyDescent="0.2">
      <c r="A3639" s="3">
        <v>3651</v>
      </c>
      <c r="B3639" s="372">
        <v>7001</v>
      </c>
      <c r="C3639" s="373" t="s">
        <v>5838</v>
      </c>
      <c r="D3639" s="372" t="s">
        <v>5902</v>
      </c>
      <c r="E3639" s="146">
        <v>44121902</v>
      </c>
      <c r="F3639" s="595">
        <v>5450</v>
      </c>
      <c r="G3639" s="146" t="s">
        <v>1901</v>
      </c>
      <c r="H3639" s="694" t="s">
        <v>5827</v>
      </c>
      <c r="I3639" s="146">
        <v>350</v>
      </c>
    </row>
    <row r="3640" spans="1:9" ht="44.25" hidden="1" customHeight="1" x14ac:dyDescent="0.2">
      <c r="A3640" s="3">
        <v>3652</v>
      </c>
      <c r="B3640" s="372">
        <v>7001</v>
      </c>
      <c r="C3640" s="373" t="s">
        <v>5839</v>
      </c>
      <c r="D3640" s="372" t="s">
        <v>5902</v>
      </c>
      <c r="E3640" s="146" t="s">
        <v>5840</v>
      </c>
      <c r="F3640" s="595">
        <v>270000</v>
      </c>
      <c r="G3640" s="146" t="s">
        <v>693</v>
      </c>
      <c r="H3640" s="694" t="s">
        <v>5827</v>
      </c>
      <c r="I3640" s="146">
        <v>365</v>
      </c>
    </row>
    <row r="3641" spans="1:9" ht="44.25" hidden="1" customHeight="1" x14ac:dyDescent="0.2">
      <c r="A3641" s="3">
        <v>3653</v>
      </c>
      <c r="B3641" s="372">
        <v>7001</v>
      </c>
      <c r="C3641" s="373" t="s">
        <v>5842</v>
      </c>
      <c r="D3641" s="372" t="s">
        <v>5902</v>
      </c>
      <c r="E3641" s="146" t="s">
        <v>5843</v>
      </c>
      <c r="F3641" s="632">
        <v>50000</v>
      </c>
      <c r="G3641" s="146" t="s">
        <v>693</v>
      </c>
      <c r="H3641" s="694" t="s">
        <v>5827</v>
      </c>
      <c r="I3641" s="146">
        <v>365</v>
      </c>
    </row>
    <row r="3642" spans="1:9" ht="44.25" hidden="1" customHeight="1" x14ac:dyDescent="0.2">
      <c r="A3642" s="3">
        <v>3654</v>
      </c>
      <c r="B3642" s="372">
        <v>7001</v>
      </c>
      <c r="C3642" s="373" t="s">
        <v>5845</v>
      </c>
      <c r="D3642" s="372" t="s">
        <v>5902</v>
      </c>
      <c r="E3642" s="146" t="s">
        <v>5846</v>
      </c>
      <c r="F3642" s="632">
        <v>3000</v>
      </c>
      <c r="G3642" s="146" t="s">
        <v>693</v>
      </c>
      <c r="H3642" s="694" t="s">
        <v>5827</v>
      </c>
      <c r="I3642" s="146">
        <v>365</v>
      </c>
    </row>
    <row r="3643" spans="1:9" ht="44.25" hidden="1" customHeight="1" x14ac:dyDescent="0.2">
      <c r="A3643" s="3">
        <v>3655</v>
      </c>
      <c r="B3643" s="372">
        <v>7001</v>
      </c>
      <c r="C3643" s="373" t="s">
        <v>5848</v>
      </c>
      <c r="D3643" s="372" t="s">
        <v>5902</v>
      </c>
      <c r="E3643" s="146" t="s">
        <v>5849</v>
      </c>
      <c r="F3643" s="632">
        <v>45000</v>
      </c>
      <c r="G3643" s="754" t="s">
        <v>693</v>
      </c>
      <c r="H3643" s="694" t="s">
        <v>5827</v>
      </c>
      <c r="I3643" s="146">
        <v>365</v>
      </c>
    </row>
    <row r="3644" spans="1:9" ht="44.25" hidden="1" customHeight="1" x14ac:dyDescent="0.2">
      <c r="A3644" s="3">
        <v>3656</v>
      </c>
      <c r="B3644" s="372">
        <v>7001</v>
      </c>
      <c r="C3644" s="373" t="s">
        <v>5851</v>
      </c>
      <c r="D3644" s="372" t="s">
        <v>5902</v>
      </c>
      <c r="E3644" s="146" t="s">
        <v>5852</v>
      </c>
      <c r="F3644" s="632">
        <v>110000</v>
      </c>
      <c r="G3644" s="754" t="s">
        <v>693</v>
      </c>
      <c r="H3644" s="694" t="s">
        <v>5827</v>
      </c>
      <c r="I3644" s="146">
        <v>365</v>
      </c>
    </row>
    <row r="3645" spans="1:9" ht="44.25" hidden="1" customHeight="1" x14ac:dyDescent="0.2">
      <c r="A3645" s="3">
        <v>3657</v>
      </c>
      <c r="B3645" s="372">
        <v>7001</v>
      </c>
      <c r="C3645" s="373" t="s">
        <v>5854</v>
      </c>
      <c r="D3645" s="372" t="s">
        <v>5902</v>
      </c>
      <c r="E3645" s="146" t="s">
        <v>5855</v>
      </c>
      <c r="F3645" s="632">
        <v>90000</v>
      </c>
      <c r="G3645" s="754" t="s">
        <v>693</v>
      </c>
      <c r="H3645" s="694" t="s">
        <v>5827</v>
      </c>
      <c r="I3645" s="146">
        <v>365</v>
      </c>
    </row>
    <row r="3646" spans="1:9" ht="44.25" hidden="1" customHeight="1" x14ac:dyDescent="0.2">
      <c r="A3646" s="3">
        <v>3658</v>
      </c>
      <c r="B3646" s="372">
        <v>7001</v>
      </c>
      <c r="C3646" s="373" t="s">
        <v>5857</v>
      </c>
      <c r="D3646" s="372" t="s">
        <v>5902</v>
      </c>
      <c r="E3646" s="146" t="s">
        <v>5858</v>
      </c>
      <c r="F3646" s="632">
        <v>16000</v>
      </c>
      <c r="G3646" s="146" t="s">
        <v>693</v>
      </c>
      <c r="H3646" s="694" t="s">
        <v>5827</v>
      </c>
      <c r="I3646" s="146">
        <v>365</v>
      </c>
    </row>
    <row r="3647" spans="1:9" ht="44.25" hidden="1" customHeight="1" x14ac:dyDescent="0.2">
      <c r="A3647" s="3">
        <v>3659</v>
      </c>
      <c r="B3647" s="372">
        <v>7001</v>
      </c>
      <c r="C3647" s="373" t="s">
        <v>5860</v>
      </c>
      <c r="D3647" s="372" t="s">
        <v>5902</v>
      </c>
      <c r="E3647" s="146" t="s">
        <v>5861</v>
      </c>
      <c r="F3647" s="632">
        <v>1250000</v>
      </c>
      <c r="G3647" s="146" t="s">
        <v>693</v>
      </c>
      <c r="H3647" s="694" t="s">
        <v>5827</v>
      </c>
      <c r="I3647" s="146">
        <v>365</v>
      </c>
    </row>
    <row r="3648" spans="1:9" ht="44.25" hidden="1" customHeight="1" x14ac:dyDescent="0.2">
      <c r="A3648" s="3">
        <v>3660</v>
      </c>
      <c r="B3648" s="372">
        <v>7001</v>
      </c>
      <c r="C3648" s="373" t="s">
        <v>5863</v>
      </c>
      <c r="D3648" s="372" t="s">
        <v>5902</v>
      </c>
      <c r="E3648" s="146" t="s">
        <v>5864</v>
      </c>
      <c r="F3648" s="632">
        <v>28000</v>
      </c>
      <c r="G3648" s="146" t="s">
        <v>693</v>
      </c>
      <c r="H3648" s="694" t="s">
        <v>5827</v>
      </c>
      <c r="I3648" s="146">
        <v>365</v>
      </c>
    </row>
    <row r="3649" spans="1:9" ht="44.25" hidden="1" customHeight="1" x14ac:dyDescent="0.2">
      <c r="A3649" s="3">
        <v>3661</v>
      </c>
      <c r="B3649" s="372">
        <v>7001</v>
      </c>
      <c r="C3649" s="373" t="s">
        <v>5839</v>
      </c>
      <c r="D3649" s="372" t="s">
        <v>5902</v>
      </c>
      <c r="E3649" s="146" t="s">
        <v>5840</v>
      </c>
      <c r="F3649" s="632">
        <v>270000</v>
      </c>
      <c r="G3649" s="146" t="s">
        <v>693</v>
      </c>
      <c r="H3649" s="694" t="s">
        <v>5827</v>
      </c>
      <c r="I3649" s="146">
        <v>365</v>
      </c>
    </row>
    <row r="3650" spans="1:9" ht="44.25" hidden="1" customHeight="1" x14ac:dyDescent="0.2">
      <c r="A3650" s="3">
        <v>3662</v>
      </c>
      <c r="B3650" s="372">
        <v>7001</v>
      </c>
      <c r="C3650" s="373" t="s">
        <v>5866</v>
      </c>
      <c r="D3650" s="372" t="s">
        <v>5902</v>
      </c>
      <c r="E3650" s="146" t="s">
        <v>5867</v>
      </c>
      <c r="F3650" s="632">
        <v>40000</v>
      </c>
      <c r="G3650" s="146" t="s">
        <v>693</v>
      </c>
      <c r="H3650" s="694" t="s">
        <v>5827</v>
      </c>
      <c r="I3650" s="146">
        <v>365</v>
      </c>
    </row>
    <row r="3651" spans="1:9" ht="44.25" hidden="1" customHeight="1" x14ac:dyDescent="0.2">
      <c r="A3651" s="3">
        <v>3663</v>
      </c>
      <c r="B3651" s="372">
        <v>7001</v>
      </c>
      <c r="C3651" s="693" t="s">
        <v>5842</v>
      </c>
      <c r="D3651" s="372" t="s">
        <v>5902</v>
      </c>
      <c r="E3651" s="146" t="s">
        <v>5843</v>
      </c>
      <c r="F3651" s="632">
        <v>50000</v>
      </c>
      <c r="G3651" s="146" t="s">
        <v>693</v>
      </c>
      <c r="H3651" s="694" t="s">
        <v>5827</v>
      </c>
      <c r="I3651" s="372">
        <v>365</v>
      </c>
    </row>
    <row r="3652" spans="1:9" ht="44.25" hidden="1" customHeight="1" x14ac:dyDescent="0.2">
      <c r="A3652" s="3">
        <v>3664</v>
      </c>
      <c r="B3652" s="372">
        <v>7001</v>
      </c>
      <c r="C3652" s="693" t="s">
        <v>5845</v>
      </c>
      <c r="D3652" s="372" t="s">
        <v>5902</v>
      </c>
      <c r="E3652" s="146" t="s">
        <v>5846</v>
      </c>
      <c r="F3652" s="632">
        <v>15000</v>
      </c>
      <c r="G3652" s="146" t="s">
        <v>693</v>
      </c>
      <c r="H3652" s="694" t="s">
        <v>5827</v>
      </c>
      <c r="I3652" s="372">
        <v>365</v>
      </c>
    </row>
    <row r="3653" spans="1:9" ht="44.25" hidden="1" customHeight="1" x14ac:dyDescent="0.2">
      <c r="A3653" s="3">
        <v>3665</v>
      </c>
      <c r="B3653" s="372">
        <v>7001</v>
      </c>
      <c r="C3653" s="693" t="s">
        <v>5851</v>
      </c>
      <c r="D3653" s="372" t="s">
        <v>5902</v>
      </c>
      <c r="E3653" s="146" t="s">
        <v>5852</v>
      </c>
      <c r="F3653" s="632">
        <v>165000</v>
      </c>
      <c r="G3653" s="146" t="s">
        <v>693</v>
      </c>
      <c r="H3653" s="694" t="s">
        <v>5827</v>
      </c>
      <c r="I3653" s="372">
        <v>365</v>
      </c>
    </row>
    <row r="3654" spans="1:9" ht="44.25" hidden="1" customHeight="1" x14ac:dyDescent="0.2">
      <c r="A3654" s="3">
        <v>3666</v>
      </c>
      <c r="B3654" s="372">
        <v>7001</v>
      </c>
      <c r="C3654" s="693" t="s">
        <v>5839</v>
      </c>
      <c r="D3654" s="372" t="s">
        <v>5902</v>
      </c>
      <c r="E3654" s="146" t="s">
        <v>5840</v>
      </c>
      <c r="F3654" s="632">
        <v>270000</v>
      </c>
      <c r="G3654" s="146" t="s">
        <v>693</v>
      </c>
      <c r="H3654" s="694" t="s">
        <v>5827</v>
      </c>
      <c r="I3654" s="372">
        <v>365</v>
      </c>
    </row>
    <row r="3655" spans="1:9" ht="44.25" hidden="1" customHeight="1" x14ac:dyDescent="0.2">
      <c r="A3655" s="3">
        <v>3667</v>
      </c>
      <c r="B3655" s="372">
        <v>7001</v>
      </c>
      <c r="C3655" s="693" t="s">
        <v>5842</v>
      </c>
      <c r="D3655" s="372" t="s">
        <v>5902</v>
      </c>
      <c r="E3655" s="146" t="s">
        <v>5843</v>
      </c>
      <c r="F3655" s="632">
        <v>50000</v>
      </c>
      <c r="G3655" s="146" t="s">
        <v>693</v>
      </c>
      <c r="H3655" s="694" t="s">
        <v>5827</v>
      </c>
      <c r="I3655" s="372">
        <v>365</v>
      </c>
    </row>
    <row r="3656" spans="1:9" ht="44.25" hidden="1" customHeight="1" x14ac:dyDescent="0.2">
      <c r="A3656" s="3">
        <v>3668</v>
      </c>
      <c r="B3656" s="372">
        <v>7001</v>
      </c>
      <c r="C3656" s="693" t="s">
        <v>5845</v>
      </c>
      <c r="D3656" s="372" t="s">
        <v>5902</v>
      </c>
      <c r="E3656" s="146" t="s">
        <v>5846</v>
      </c>
      <c r="F3656" s="632">
        <v>10000</v>
      </c>
      <c r="G3656" s="146" t="s">
        <v>693</v>
      </c>
      <c r="H3656" s="694" t="s">
        <v>5827</v>
      </c>
      <c r="I3656" s="372">
        <v>365</v>
      </c>
    </row>
    <row r="3657" spans="1:9" ht="44.25" hidden="1" customHeight="1" x14ac:dyDescent="0.2">
      <c r="A3657" s="3">
        <v>3669</v>
      </c>
      <c r="B3657" s="372">
        <v>7001</v>
      </c>
      <c r="C3657" s="693" t="s">
        <v>5869</v>
      </c>
      <c r="D3657" s="372" t="s">
        <v>5902</v>
      </c>
      <c r="E3657" s="146" t="s">
        <v>5861</v>
      </c>
      <c r="F3657" s="632">
        <v>125000</v>
      </c>
      <c r="G3657" s="146" t="s">
        <v>693</v>
      </c>
      <c r="H3657" s="694" t="s">
        <v>5827</v>
      </c>
      <c r="I3657" s="372">
        <v>365</v>
      </c>
    </row>
    <row r="3658" spans="1:9" ht="44.25" hidden="1" customHeight="1" x14ac:dyDescent="0.2">
      <c r="A3658" s="3">
        <v>3670</v>
      </c>
      <c r="B3658" s="372">
        <v>7001</v>
      </c>
      <c r="C3658" s="693" t="s">
        <v>5839</v>
      </c>
      <c r="D3658" s="372" t="s">
        <v>5902</v>
      </c>
      <c r="E3658" s="146" t="s">
        <v>5840</v>
      </c>
      <c r="F3658" s="632">
        <v>90000</v>
      </c>
      <c r="G3658" s="146" t="s">
        <v>693</v>
      </c>
      <c r="H3658" s="694" t="s">
        <v>5827</v>
      </c>
      <c r="I3658" s="372">
        <v>365</v>
      </c>
    </row>
    <row r="3659" spans="1:9" ht="44.25" hidden="1" customHeight="1" x14ac:dyDescent="0.2">
      <c r="A3659" s="3">
        <v>3671</v>
      </c>
      <c r="B3659" s="372">
        <v>7001</v>
      </c>
      <c r="C3659" s="693" t="s">
        <v>5842</v>
      </c>
      <c r="D3659" s="372" t="s">
        <v>5902</v>
      </c>
      <c r="E3659" s="146" t="s">
        <v>5843</v>
      </c>
      <c r="F3659" s="632">
        <v>50000</v>
      </c>
      <c r="G3659" s="146" t="s">
        <v>693</v>
      </c>
      <c r="H3659" s="694" t="s">
        <v>5827</v>
      </c>
      <c r="I3659" s="372">
        <v>365</v>
      </c>
    </row>
    <row r="3660" spans="1:9" ht="44.25" hidden="1" customHeight="1" x14ac:dyDescent="0.2">
      <c r="A3660" s="3">
        <v>3672</v>
      </c>
      <c r="B3660" s="372">
        <v>7001</v>
      </c>
      <c r="C3660" s="693" t="s">
        <v>5845</v>
      </c>
      <c r="D3660" s="372" t="s">
        <v>5902</v>
      </c>
      <c r="E3660" s="146" t="s">
        <v>5846</v>
      </c>
      <c r="F3660" s="632">
        <v>3000</v>
      </c>
      <c r="G3660" s="146" t="s">
        <v>693</v>
      </c>
      <c r="H3660" s="694" t="s">
        <v>5827</v>
      </c>
      <c r="I3660" s="372">
        <v>365</v>
      </c>
    </row>
    <row r="3661" spans="1:9" ht="44.25" hidden="1" customHeight="1" x14ac:dyDescent="0.2">
      <c r="A3661" s="3">
        <v>3673</v>
      </c>
      <c r="B3661" s="372">
        <v>7001</v>
      </c>
      <c r="C3661" s="693" t="s">
        <v>5851</v>
      </c>
      <c r="D3661" s="372" t="s">
        <v>5902</v>
      </c>
      <c r="E3661" s="146" t="s">
        <v>5852</v>
      </c>
      <c r="F3661" s="632">
        <v>55000</v>
      </c>
      <c r="G3661" s="146" t="s">
        <v>693</v>
      </c>
      <c r="H3661" s="694" t="s">
        <v>5827</v>
      </c>
      <c r="I3661" s="372">
        <v>365</v>
      </c>
    </row>
    <row r="3662" spans="1:9" ht="44.25" hidden="1" customHeight="1" x14ac:dyDescent="0.2">
      <c r="A3662" s="3">
        <v>3674</v>
      </c>
      <c r="B3662" s="372">
        <v>7001</v>
      </c>
      <c r="C3662" s="693" t="s">
        <v>5863</v>
      </c>
      <c r="D3662" s="372" t="s">
        <v>5902</v>
      </c>
      <c r="E3662" s="146" t="s">
        <v>5864</v>
      </c>
      <c r="F3662" s="632">
        <v>10500</v>
      </c>
      <c r="G3662" s="146" t="s">
        <v>693</v>
      </c>
      <c r="H3662" s="694" t="s">
        <v>5827</v>
      </c>
      <c r="I3662" s="372">
        <v>365</v>
      </c>
    </row>
    <row r="3663" spans="1:9" ht="44.25" hidden="1" customHeight="1" x14ac:dyDescent="0.2">
      <c r="A3663" s="3">
        <v>3675</v>
      </c>
      <c r="B3663" s="372">
        <v>7001</v>
      </c>
      <c r="C3663" s="693" t="s">
        <v>5869</v>
      </c>
      <c r="D3663" s="372" t="s">
        <v>5902</v>
      </c>
      <c r="E3663" s="146" t="s">
        <v>5861</v>
      </c>
      <c r="F3663" s="632">
        <v>250000</v>
      </c>
      <c r="G3663" s="146" t="s">
        <v>693</v>
      </c>
      <c r="H3663" s="694" t="s">
        <v>5827</v>
      </c>
      <c r="I3663" s="372">
        <v>365</v>
      </c>
    </row>
    <row r="3664" spans="1:9" ht="44.25" hidden="1" customHeight="1" x14ac:dyDescent="0.2">
      <c r="A3664" s="3">
        <v>3676</v>
      </c>
      <c r="B3664" s="372">
        <v>7001</v>
      </c>
      <c r="C3664" s="693" t="s">
        <v>5839</v>
      </c>
      <c r="D3664" s="372" t="s">
        <v>5902</v>
      </c>
      <c r="E3664" s="146" t="s">
        <v>5840</v>
      </c>
      <c r="F3664" s="632">
        <v>270000</v>
      </c>
      <c r="G3664" s="146" t="s">
        <v>693</v>
      </c>
      <c r="H3664" s="694" t="s">
        <v>5827</v>
      </c>
      <c r="I3664" s="372">
        <v>365</v>
      </c>
    </row>
    <row r="3665" spans="1:9" ht="44.25" hidden="1" customHeight="1" x14ac:dyDescent="0.2">
      <c r="A3665" s="3">
        <v>3677</v>
      </c>
      <c r="B3665" s="372">
        <v>7001</v>
      </c>
      <c r="C3665" s="693" t="s">
        <v>5842</v>
      </c>
      <c r="D3665" s="372" t="s">
        <v>5902</v>
      </c>
      <c r="E3665" s="146" t="s">
        <v>5843</v>
      </c>
      <c r="F3665" s="632">
        <v>50000</v>
      </c>
      <c r="G3665" s="146" t="s">
        <v>693</v>
      </c>
      <c r="H3665" s="694" t="s">
        <v>5827</v>
      </c>
      <c r="I3665" s="372">
        <v>365</v>
      </c>
    </row>
    <row r="3666" spans="1:9" ht="44.25" hidden="1" customHeight="1" x14ac:dyDescent="0.2">
      <c r="A3666" s="3">
        <v>3678</v>
      </c>
      <c r="B3666" s="372">
        <v>7001</v>
      </c>
      <c r="C3666" s="693" t="s">
        <v>5845</v>
      </c>
      <c r="D3666" s="372" t="s">
        <v>5902</v>
      </c>
      <c r="E3666" s="146" t="s">
        <v>5846</v>
      </c>
      <c r="F3666" s="632">
        <v>3000</v>
      </c>
      <c r="G3666" s="146" t="s">
        <v>693</v>
      </c>
      <c r="H3666" s="694" t="s">
        <v>5827</v>
      </c>
      <c r="I3666" s="372">
        <v>365</v>
      </c>
    </row>
    <row r="3667" spans="1:9" ht="44.25" hidden="1" customHeight="1" x14ac:dyDescent="0.2">
      <c r="A3667" s="3">
        <v>3679</v>
      </c>
      <c r="B3667" s="372">
        <v>7001</v>
      </c>
      <c r="C3667" s="693" t="s">
        <v>5848</v>
      </c>
      <c r="D3667" s="372" t="s">
        <v>5902</v>
      </c>
      <c r="E3667" s="146" t="s">
        <v>5849</v>
      </c>
      <c r="F3667" s="632">
        <v>22500</v>
      </c>
      <c r="G3667" s="146" t="s">
        <v>693</v>
      </c>
      <c r="H3667" s="694" t="s">
        <v>5827</v>
      </c>
      <c r="I3667" s="372">
        <v>365</v>
      </c>
    </row>
    <row r="3668" spans="1:9" ht="44.25" hidden="1" customHeight="1" x14ac:dyDescent="0.2">
      <c r="A3668" s="3">
        <v>3680</v>
      </c>
      <c r="B3668" s="372">
        <v>7001</v>
      </c>
      <c r="C3668" s="693" t="s">
        <v>5851</v>
      </c>
      <c r="D3668" s="372" t="s">
        <v>5902</v>
      </c>
      <c r="E3668" s="146" t="s">
        <v>5852</v>
      </c>
      <c r="F3668" s="632">
        <v>165000</v>
      </c>
      <c r="G3668" s="146" t="s">
        <v>693</v>
      </c>
      <c r="H3668" s="694" t="s">
        <v>5827</v>
      </c>
      <c r="I3668" s="372">
        <v>365</v>
      </c>
    </row>
    <row r="3669" spans="1:9" ht="44.25" hidden="1" customHeight="1" x14ac:dyDescent="0.2">
      <c r="A3669" s="3">
        <v>3681</v>
      </c>
      <c r="B3669" s="372">
        <v>7001</v>
      </c>
      <c r="C3669" s="693" t="s">
        <v>5857</v>
      </c>
      <c r="D3669" s="372" t="s">
        <v>5902</v>
      </c>
      <c r="E3669" s="146" t="s">
        <v>5858</v>
      </c>
      <c r="F3669" s="632">
        <v>8000</v>
      </c>
      <c r="G3669" s="146" t="s">
        <v>693</v>
      </c>
      <c r="H3669" s="694" t="s">
        <v>5827</v>
      </c>
      <c r="I3669" s="372">
        <v>365</v>
      </c>
    </row>
    <row r="3670" spans="1:9" ht="44.25" hidden="1" customHeight="1" x14ac:dyDescent="0.2">
      <c r="A3670" s="3">
        <v>3682</v>
      </c>
      <c r="B3670" s="372">
        <v>7001</v>
      </c>
      <c r="C3670" s="693" t="s">
        <v>5860</v>
      </c>
      <c r="D3670" s="372" t="s">
        <v>5902</v>
      </c>
      <c r="E3670" s="146" t="s">
        <v>5861</v>
      </c>
      <c r="F3670" s="632">
        <v>1000000</v>
      </c>
      <c r="G3670" s="146" t="s">
        <v>693</v>
      </c>
      <c r="H3670" s="694" t="s">
        <v>5827</v>
      </c>
      <c r="I3670" s="372">
        <v>365</v>
      </c>
    </row>
    <row r="3671" spans="1:9" ht="44.25" hidden="1" customHeight="1" x14ac:dyDescent="0.2">
      <c r="A3671" s="3">
        <v>3683</v>
      </c>
      <c r="B3671" s="372">
        <v>7001</v>
      </c>
      <c r="C3671" s="693" t="s">
        <v>5869</v>
      </c>
      <c r="D3671" s="372" t="s">
        <v>5902</v>
      </c>
      <c r="E3671" s="146" t="s">
        <v>5871</v>
      </c>
      <c r="F3671" s="632">
        <v>500000</v>
      </c>
      <c r="G3671" s="146" t="s">
        <v>693</v>
      </c>
      <c r="H3671" s="694" t="s">
        <v>5827</v>
      </c>
      <c r="I3671" s="372">
        <v>365</v>
      </c>
    </row>
    <row r="3672" spans="1:9" ht="44.25" hidden="1" customHeight="1" x14ac:dyDescent="0.2">
      <c r="A3672" s="3">
        <v>3684</v>
      </c>
      <c r="B3672" s="372">
        <v>7001</v>
      </c>
      <c r="C3672" s="693" t="s">
        <v>5863</v>
      </c>
      <c r="D3672" s="372" t="s">
        <v>5902</v>
      </c>
      <c r="E3672" s="146" t="s">
        <v>5864</v>
      </c>
      <c r="F3672" s="632">
        <v>3500</v>
      </c>
      <c r="G3672" s="146" t="s">
        <v>693</v>
      </c>
      <c r="H3672" s="694" t="s">
        <v>5827</v>
      </c>
      <c r="I3672" s="372">
        <v>365</v>
      </c>
    </row>
    <row r="3673" spans="1:9" ht="44.25" hidden="1" customHeight="1" x14ac:dyDescent="0.2">
      <c r="A3673" s="3">
        <v>3685</v>
      </c>
      <c r="B3673" s="372">
        <v>7001</v>
      </c>
      <c r="C3673" s="693" t="s">
        <v>5839</v>
      </c>
      <c r="D3673" s="372" t="s">
        <v>5902</v>
      </c>
      <c r="E3673" s="146" t="s">
        <v>5840</v>
      </c>
      <c r="F3673" s="632">
        <v>270000</v>
      </c>
      <c r="G3673" s="146" t="s">
        <v>693</v>
      </c>
      <c r="H3673" s="694" t="s">
        <v>5827</v>
      </c>
      <c r="I3673" s="372">
        <v>365</v>
      </c>
    </row>
    <row r="3674" spans="1:9" ht="44.25" hidden="1" customHeight="1" x14ac:dyDescent="0.2">
      <c r="A3674" s="3">
        <v>3686</v>
      </c>
      <c r="B3674" s="372">
        <v>7001</v>
      </c>
      <c r="C3674" s="693" t="s">
        <v>5869</v>
      </c>
      <c r="D3674" s="372" t="s">
        <v>5902</v>
      </c>
      <c r="E3674" s="146" t="s">
        <v>5871</v>
      </c>
      <c r="F3674" s="632">
        <v>500000</v>
      </c>
      <c r="G3674" s="146" t="s">
        <v>693</v>
      </c>
      <c r="H3674" s="694" t="s">
        <v>5827</v>
      </c>
      <c r="I3674" s="372">
        <v>365</v>
      </c>
    </row>
    <row r="3675" spans="1:9" ht="44.25" hidden="1" customHeight="1" x14ac:dyDescent="0.2">
      <c r="A3675" s="3">
        <v>3687</v>
      </c>
      <c r="B3675" s="372">
        <v>7001</v>
      </c>
      <c r="C3675" s="693" t="s">
        <v>5842</v>
      </c>
      <c r="D3675" s="372" t="s">
        <v>5902</v>
      </c>
      <c r="E3675" s="146" t="s">
        <v>5843</v>
      </c>
      <c r="F3675" s="632">
        <v>50000</v>
      </c>
      <c r="G3675" s="146" t="s">
        <v>693</v>
      </c>
      <c r="H3675" s="694" t="s">
        <v>5827</v>
      </c>
      <c r="I3675" s="372">
        <v>365</v>
      </c>
    </row>
    <row r="3676" spans="1:9" ht="44.25" hidden="1" customHeight="1" x14ac:dyDescent="0.2">
      <c r="A3676" s="3">
        <v>3688</v>
      </c>
      <c r="B3676" s="372">
        <v>7001</v>
      </c>
      <c r="C3676" s="693" t="s">
        <v>5845</v>
      </c>
      <c r="D3676" s="372" t="s">
        <v>5902</v>
      </c>
      <c r="E3676" s="146" t="s">
        <v>5846</v>
      </c>
      <c r="F3676" s="632">
        <v>3000</v>
      </c>
      <c r="G3676" s="146" t="s">
        <v>693</v>
      </c>
      <c r="H3676" s="694" t="s">
        <v>5827</v>
      </c>
      <c r="I3676" s="372">
        <v>365</v>
      </c>
    </row>
    <row r="3677" spans="1:9" ht="44.25" hidden="1" customHeight="1" x14ac:dyDescent="0.2">
      <c r="A3677" s="3">
        <v>3689</v>
      </c>
      <c r="B3677" s="372">
        <v>7001</v>
      </c>
      <c r="C3677" s="693" t="s">
        <v>5851</v>
      </c>
      <c r="D3677" s="372" t="s">
        <v>5902</v>
      </c>
      <c r="E3677" s="146" t="s">
        <v>5852</v>
      </c>
      <c r="F3677" s="632">
        <v>275000</v>
      </c>
      <c r="G3677" s="146" t="s">
        <v>693</v>
      </c>
      <c r="H3677" s="694" t="s">
        <v>5827</v>
      </c>
      <c r="I3677" s="372">
        <v>365</v>
      </c>
    </row>
    <row r="3678" spans="1:9" ht="44.25" hidden="1" customHeight="1" x14ac:dyDescent="0.2">
      <c r="A3678" s="3">
        <v>3690</v>
      </c>
      <c r="B3678" s="372">
        <v>7001</v>
      </c>
      <c r="C3678" s="693" t="s">
        <v>5848</v>
      </c>
      <c r="D3678" s="372" t="s">
        <v>5902</v>
      </c>
      <c r="E3678" s="146" t="s">
        <v>5849</v>
      </c>
      <c r="F3678" s="632">
        <v>15000</v>
      </c>
      <c r="G3678" s="146" t="s">
        <v>693</v>
      </c>
      <c r="H3678" s="694" t="s">
        <v>5827</v>
      </c>
      <c r="I3678" s="372">
        <v>365</v>
      </c>
    </row>
    <row r="3679" spans="1:9" ht="44.25" hidden="1" customHeight="1" x14ac:dyDescent="0.2">
      <c r="A3679" s="3">
        <v>3691</v>
      </c>
      <c r="B3679" s="372">
        <v>7001</v>
      </c>
      <c r="C3679" s="693" t="s">
        <v>5860</v>
      </c>
      <c r="D3679" s="372" t="s">
        <v>5902</v>
      </c>
      <c r="E3679" s="146" t="s">
        <v>5861</v>
      </c>
      <c r="F3679" s="632">
        <v>1000000</v>
      </c>
      <c r="G3679" s="146" t="s">
        <v>693</v>
      </c>
      <c r="H3679" s="694" t="s">
        <v>5827</v>
      </c>
      <c r="I3679" s="372">
        <v>365</v>
      </c>
    </row>
    <row r="3680" spans="1:9" ht="44.25" hidden="1" customHeight="1" x14ac:dyDescent="0.2">
      <c r="A3680" s="3">
        <v>3692</v>
      </c>
      <c r="B3680" s="372">
        <v>7001</v>
      </c>
      <c r="C3680" s="693" t="s">
        <v>5863</v>
      </c>
      <c r="D3680" s="372" t="s">
        <v>5902</v>
      </c>
      <c r="E3680" s="146" t="s">
        <v>5864</v>
      </c>
      <c r="F3680" s="632">
        <v>38500</v>
      </c>
      <c r="G3680" s="146" t="s">
        <v>693</v>
      </c>
      <c r="H3680" s="694" t="s">
        <v>5827</v>
      </c>
      <c r="I3680" s="372">
        <v>365</v>
      </c>
    </row>
    <row r="3681" spans="1:9" ht="44.25" hidden="1" customHeight="1" x14ac:dyDescent="0.2">
      <c r="A3681" s="3">
        <v>3693</v>
      </c>
      <c r="B3681" s="372">
        <v>7001</v>
      </c>
      <c r="C3681" s="693" t="s">
        <v>5839</v>
      </c>
      <c r="D3681" s="372" t="s">
        <v>5902</v>
      </c>
      <c r="E3681" s="146" t="s">
        <v>5840</v>
      </c>
      <c r="F3681" s="632">
        <v>495000</v>
      </c>
      <c r="G3681" s="146" t="s">
        <v>693</v>
      </c>
      <c r="H3681" s="694" t="s">
        <v>5827</v>
      </c>
      <c r="I3681" s="372">
        <v>365</v>
      </c>
    </row>
    <row r="3682" spans="1:9" ht="44.25" hidden="1" customHeight="1" x14ac:dyDescent="0.2">
      <c r="A3682" s="3">
        <v>3694</v>
      </c>
      <c r="B3682" s="372">
        <v>7001</v>
      </c>
      <c r="C3682" s="693" t="s">
        <v>5869</v>
      </c>
      <c r="D3682" s="372" t="s">
        <v>5902</v>
      </c>
      <c r="E3682" s="146" t="s">
        <v>5871</v>
      </c>
      <c r="F3682" s="632">
        <v>375000</v>
      </c>
      <c r="G3682" s="146" t="s">
        <v>693</v>
      </c>
      <c r="H3682" s="694" t="s">
        <v>5827</v>
      </c>
      <c r="I3682" s="372">
        <v>365</v>
      </c>
    </row>
    <row r="3683" spans="1:9" ht="44.25" hidden="1" customHeight="1" x14ac:dyDescent="0.2">
      <c r="A3683" s="3">
        <v>3695</v>
      </c>
      <c r="B3683" s="372">
        <v>7001</v>
      </c>
      <c r="C3683" s="693" t="s">
        <v>5842</v>
      </c>
      <c r="D3683" s="372" t="s">
        <v>5902</v>
      </c>
      <c r="E3683" s="146" t="s">
        <v>5843</v>
      </c>
      <c r="F3683" s="632">
        <v>100000</v>
      </c>
      <c r="G3683" s="146" t="s">
        <v>693</v>
      </c>
      <c r="H3683" s="694" t="s">
        <v>5827</v>
      </c>
      <c r="I3683" s="372">
        <v>365</v>
      </c>
    </row>
    <row r="3684" spans="1:9" ht="44.25" hidden="1" customHeight="1" x14ac:dyDescent="0.2">
      <c r="A3684" s="3">
        <v>3696</v>
      </c>
      <c r="B3684" s="372">
        <v>7001</v>
      </c>
      <c r="C3684" s="693" t="s">
        <v>5845</v>
      </c>
      <c r="D3684" s="372" t="s">
        <v>5902</v>
      </c>
      <c r="E3684" s="146" t="s">
        <v>5846</v>
      </c>
      <c r="F3684" s="632">
        <v>10000</v>
      </c>
      <c r="G3684" s="146" t="s">
        <v>693</v>
      </c>
      <c r="H3684" s="694" t="s">
        <v>5827</v>
      </c>
      <c r="I3684" s="372">
        <v>365</v>
      </c>
    </row>
    <row r="3685" spans="1:9" ht="44.25" hidden="1" customHeight="1" x14ac:dyDescent="0.2">
      <c r="A3685" s="3">
        <v>3697</v>
      </c>
      <c r="B3685" s="372">
        <v>7001</v>
      </c>
      <c r="C3685" s="693" t="s">
        <v>5851</v>
      </c>
      <c r="D3685" s="372" t="s">
        <v>5902</v>
      </c>
      <c r="E3685" s="146" t="s">
        <v>5852</v>
      </c>
      <c r="F3685" s="632">
        <v>110000</v>
      </c>
      <c r="G3685" s="146" t="s">
        <v>693</v>
      </c>
      <c r="H3685" s="694" t="s">
        <v>5827</v>
      </c>
      <c r="I3685" s="372">
        <v>365</v>
      </c>
    </row>
    <row r="3686" spans="1:9" ht="44.25" hidden="1" customHeight="1" x14ac:dyDescent="0.2">
      <c r="A3686" s="3">
        <v>3698</v>
      </c>
      <c r="B3686" s="372">
        <v>7001</v>
      </c>
      <c r="C3686" s="693" t="s">
        <v>5839</v>
      </c>
      <c r="D3686" s="372" t="s">
        <v>5902</v>
      </c>
      <c r="E3686" s="146" t="s">
        <v>5840</v>
      </c>
      <c r="F3686" s="632">
        <v>270000</v>
      </c>
      <c r="G3686" s="146" t="s">
        <v>693</v>
      </c>
      <c r="H3686" s="694" t="s">
        <v>5827</v>
      </c>
      <c r="I3686" s="372">
        <v>365</v>
      </c>
    </row>
    <row r="3687" spans="1:9" ht="44.25" hidden="1" customHeight="1" x14ac:dyDescent="0.2">
      <c r="A3687" s="3">
        <v>3699</v>
      </c>
      <c r="B3687" s="372">
        <v>7001</v>
      </c>
      <c r="C3687" s="693" t="s">
        <v>5842</v>
      </c>
      <c r="D3687" s="372" t="s">
        <v>5902</v>
      </c>
      <c r="E3687" s="146" t="s">
        <v>5843</v>
      </c>
      <c r="F3687" s="632">
        <v>50000</v>
      </c>
      <c r="G3687" s="146" t="s">
        <v>693</v>
      </c>
      <c r="H3687" s="694" t="s">
        <v>5827</v>
      </c>
      <c r="I3687" s="372">
        <v>365</v>
      </c>
    </row>
    <row r="3688" spans="1:9" ht="44.25" hidden="1" customHeight="1" x14ac:dyDescent="0.2">
      <c r="A3688" s="3">
        <v>3700</v>
      </c>
      <c r="B3688" s="372">
        <v>7001</v>
      </c>
      <c r="C3688" s="693" t="s">
        <v>5845</v>
      </c>
      <c r="D3688" s="372" t="s">
        <v>5902</v>
      </c>
      <c r="E3688" s="146" t="s">
        <v>5846</v>
      </c>
      <c r="F3688" s="632">
        <v>10000</v>
      </c>
      <c r="G3688" s="146" t="s">
        <v>693</v>
      </c>
      <c r="H3688" s="694" t="s">
        <v>5827</v>
      </c>
      <c r="I3688" s="372">
        <v>365</v>
      </c>
    </row>
    <row r="3689" spans="1:9" ht="44.25" hidden="1" customHeight="1" x14ac:dyDescent="0.2">
      <c r="A3689" s="3">
        <v>3701</v>
      </c>
      <c r="B3689" s="372">
        <v>7001</v>
      </c>
      <c r="C3689" s="693" t="s">
        <v>5851</v>
      </c>
      <c r="D3689" s="372" t="s">
        <v>5902</v>
      </c>
      <c r="E3689" s="146" t="s">
        <v>5852</v>
      </c>
      <c r="F3689" s="632">
        <v>55000</v>
      </c>
      <c r="G3689" s="146" t="s">
        <v>693</v>
      </c>
      <c r="H3689" s="694" t="s">
        <v>5827</v>
      </c>
      <c r="I3689" s="372">
        <v>365</v>
      </c>
    </row>
    <row r="3690" spans="1:9" ht="44.25" hidden="1" customHeight="1" x14ac:dyDescent="0.2">
      <c r="A3690" s="3">
        <v>3702</v>
      </c>
      <c r="B3690" s="372">
        <v>7001</v>
      </c>
      <c r="C3690" s="693" t="s">
        <v>5863</v>
      </c>
      <c r="D3690" s="372" t="s">
        <v>5902</v>
      </c>
      <c r="E3690" s="146" t="s">
        <v>5864</v>
      </c>
      <c r="F3690" s="632">
        <v>24500</v>
      </c>
      <c r="G3690" s="146" t="s">
        <v>693</v>
      </c>
      <c r="H3690" s="694" t="s">
        <v>5827</v>
      </c>
      <c r="I3690" s="372">
        <v>365</v>
      </c>
    </row>
    <row r="3691" spans="1:9" ht="44.25" hidden="1" customHeight="1" x14ac:dyDescent="0.2">
      <c r="A3691" s="3">
        <v>3703</v>
      </c>
      <c r="B3691" s="372">
        <v>7001</v>
      </c>
      <c r="C3691" s="693" t="s">
        <v>5839</v>
      </c>
      <c r="D3691" s="372" t="s">
        <v>5902</v>
      </c>
      <c r="E3691" s="146" t="s">
        <v>5840</v>
      </c>
      <c r="F3691" s="632">
        <v>585000</v>
      </c>
      <c r="G3691" s="146" t="s">
        <v>693</v>
      </c>
      <c r="H3691" s="694" t="s">
        <v>5827</v>
      </c>
      <c r="I3691" s="372">
        <v>365</v>
      </c>
    </row>
    <row r="3692" spans="1:9" ht="44.25" hidden="1" customHeight="1" x14ac:dyDescent="0.2">
      <c r="A3692" s="3">
        <v>3704</v>
      </c>
      <c r="B3692" s="372">
        <v>7001</v>
      </c>
      <c r="C3692" s="693" t="s">
        <v>5848</v>
      </c>
      <c r="D3692" s="372" t="s">
        <v>5902</v>
      </c>
      <c r="E3692" s="146" t="s">
        <v>5849</v>
      </c>
      <c r="F3692" s="632">
        <v>150000</v>
      </c>
      <c r="G3692" s="146" t="s">
        <v>693</v>
      </c>
      <c r="H3692" s="694" t="s">
        <v>5827</v>
      </c>
      <c r="I3692" s="372">
        <v>365</v>
      </c>
    </row>
    <row r="3693" spans="1:9" ht="44.25" hidden="1" customHeight="1" x14ac:dyDescent="0.2">
      <c r="A3693" s="3">
        <v>3705</v>
      </c>
      <c r="B3693" s="372">
        <v>7001</v>
      </c>
      <c r="C3693" s="693" t="s">
        <v>5872</v>
      </c>
      <c r="D3693" s="372" t="s">
        <v>5902</v>
      </c>
      <c r="E3693" s="146" t="s">
        <v>5858</v>
      </c>
      <c r="F3693" s="632">
        <v>90000</v>
      </c>
      <c r="G3693" s="146" t="s">
        <v>693</v>
      </c>
      <c r="H3693" s="694" t="s">
        <v>5827</v>
      </c>
      <c r="I3693" s="372">
        <v>365</v>
      </c>
    </row>
    <row r="3694" spans="1:9" ht="44.25" hidden="1" customHeight="1" x14ac:dyDescent="0.2">
      <c r="A3694" s="3">
        <v>3706</v>
      </c>
      <c r="B3694" s="372">
        <v>7001</v>
      </c>
      <c r="C3694" s="693" t="s">
        <v>5854</v>
      </c>
      <c r="D3694" s="372" t="s">
        <v>5902</v>
      </c>
      <c r="E3694" s="146" t="s">
        <v>5855</v>
      </c>
      <c r="F3694" s="632">
        <v>60000</v>
      </c>
      <c r="G3694" s="146" t="s">
        <v>693</v>
      </c>
      <c r="H3694" s="694" t="s">
        <v>5827</v>
      </c>
      <c r="I3694" s="372">
        <v>365</v>
      </c>
    </row>
    <row r="3695" spans="1:9" ht="44.25" hidden="1" customHeight="1" x14ac:dyDescent="0.2">
      <c r="A3695" s="3">
        <v>3707</v>
      </c>
      <c r="B3695" s="372">
        <v>7001</v>
      </c>
      <c r="C3695" s="693" t="s">
        <v>5874</v>
      </c>
      <c r="D3695" s="372" t="s">
        <v>5902</v>
      </c>
      <c r="E3695" s="146"/>
      <c r="F3695" s="632">
        <v>180000</v>
      </c>
      <c r="G3695" s="146" t="s">
        <v>693</v>
      </c>
      <c r="H3695" s="694" t="s">
        <v>5827</v>
      </c>
      <c r="I3695" s="372">
        <v>365</v>
      </c>
    </row>
    <row r="3696" spans="1:9" ht="44.25" hidden="1" customHeight="1" x14ac:dyDescent="0.2">
      <c r="A3696" s="3">
        <v>3708</v>
      </c>
      <c r="B3696" s="372">
        <v>7001</v>
      </c>
      <c r="C3696" s="693" t="s">
        <v>5866</v>
      </c>
      <c r="D3696" s="372" t="s">
        <v>5902</v>
      </c>
      <c r="E3696" s="146" t="s">
        <v>5867</v>
      </c>
      <c r="F3696" s="632">
        <v>100000</v>
      </c>
      <c r="G3696" s="146" t="s">
        <v>693</v>
      </c>
      <c r="H3696" s="694" t="s">
        <v>5827</v>
      </c>
      <c r="I3696" s="372">
        <v>365</v>
      </c>
    </row>
    <row r="3697" spans="1:9" ht="44.25" hidden="1" customHeight="1" x14ac:dyDescent="0.2">
      <c r="A3697" s="3">
        <v>3709</v>
      </c>
      <c r="B3697" s="372">
        <v>7001</v>
      </c>
      <c r="C3697" s="693" t="s">
        <v>1970</v>
      </c>
      <c r="D3697" s="372" t="s">
        <v>5902</v>
      </c>
      <c r="E3697" s="146"/>
      <c r="F3697" s="632">
        <v>150000</v>
      </c>
      <c r="G3697" s="146" t="s">
        <v>693</v>
      </c>
      <c r="H3697" s="694" t="s">
        <v>5827</v>
      </c>
      <c r="I3697" s="372">
        <v>365</v>
      </c>
    </row>
    <row r="3698" spans="1:9" ht="44.25" hidden="1" customHeight="1" x14ac:dyDescent="0.2">
      <c r="A3698" s="3">
        <v>3710</v>
      </c>
      <c r="B3698" s="372">
        <v>7001</v>
      </c>
      <c r="C3698" s="693" t="s">
        <v>5877</v>
      </c>
      <c r="D3698" s="372" t="s">
        <v>5902</v>
      </c>
      <c r="E3698" s="146"/>
      <c r="F3698" s="632">
        <v>48000</v>
      </c>
      <c r="G3698" s="146" t="s">
        <v>693</v>
      </c>
      <c r="H3698" s="694" t="s">
        <v>5827</v>
      </c>
      <c r="I3698" s="372">
        <v>365</v>
      </c>
    </row>
    <row r="3699" spans="1:9" ht="44.25" hidden="1" customHeight="1" x14ac:dyDescent="0.2">
      <c r="A3699" s="3">
        <v>3711</v>
      </c>
      <c r="B3699" s="372">
        <v>7001</v>
      </c>
      <c r="C3699" s="693" t="s">
        <v>5900</v>
      </c>
      <c r="D3699" s="372" t="s">
        <v>5902</v>
      </c>
      <c r="E3699" s="146"/>
      <c r="F3699" s="632">
        <v>347500</v>
      </c>
      <c r="G3699" s="146" t="s">
        <v>693</v>
      </c>
      <c r="H3699" s="694" t="s">
        <v>5827</v>
      </c>
      <c r="I3699" s="372">
        <v>365</v>
      </c>
    </row>
    <row r="3700" spans="1:9" ht="44.25" hidden="1" customHeight="1" x14ac:dyDescent="0.2">
      <c r="A3700" s="3">
        <v>3712</v>
      </c>
      <c r="B3700" s="372">
        <v>7001</v>
      </c>
      <c r="C3700" s="693" t="s">
        <v>5857</v>
      </c>
      <c r="D3700" s="372" t="s">
        <v>5902</v>
      </c>
      <c r="E3700" s="146" t="s">
        <v>5858</v>
      </c>
      <c r="F3700" s="632">
        <v>80000</v>
      </c>
      <c r="G3700" s="146" t="s">
        <v>693</v>
      </c>
      <c r="H3700" s="694" t="s">
        <v>5827</v>
      </c>
      <c r="I3700" s="372">
        <v>365</v>
      </c>
    </row>
    <row r="3701" spans="1:9" ht="44.25" hidden="1" customHeight="1" x14ac:dyDescent="0.2">
      <c r="A3701" s="3">
        <v>3713</v>
      </c>
      <c r="B3701" s="372">
        <v>7001</v>
      </c>
      <c r="C3701" s="693" t="s">
        <v>5863</v>
      </c>
      <c r="D3701" s="372" t="s">
        <v>5902</v>
      </c>
      <c r="E3701" s="146" t="s">
        <v>5864</v>
      </c>
      <c r="F3701" s="632">
        <v>21000</v>
      </c>
      <c r="G3701" s="146" t="s">
        <v>693</v>
      </c>
      <c r="H3701" s="694" t="s">
        <v>5827</v>
      </c>
      <c r="I3701" s="372">
        <v>365</v>
      </c>
    </row>
    <row r="3702" spans="1:9" ht="44.25" hidden="1" customHeight="1" x14ac:dyDescent="0.2">
      <c r="A3702" s="3">
        <v>3714</v>
      </c>
      <c r="B3702" s="372">
        <v>7001</v>
      </c>
      <c r="C3702" s="693" t="s">
        <v>5839</v>
      </c>
      <c r="D3702" s="372" t="s">
        <v>5902</v>
      </c>
      <c r="E3702" s="146" t="s">
        <v>5840</v>
      </c>
      <c r="F3702" s="632">
        <v>765000</v>
      </c>
      <c r="G3702" s="146" t="s">
        <v>693</v>
      </c>
      <c r="H3702" s="694" t="s">
        <v>5827</v>
      </c>
      <c r="I3702" s="372">
        <v>365</v>
      </c>
    </row>
    <row r="3703" spans="1:9" ht="44.25" hidden="1" customHeight="1" x14ac:dyDescent="0.2">
      <c r="A3703" s="3">
        <v>3715</v>
      </c>
      <c r="B3703" s="372">
        <v>7001</v>
      </c>
      <c r="C3703" s="693" t="s">
        <v>5845</v>
      </c>
      <c r="D3703" s="372" t="s">
        <v>5902</v>
      </c>
      <c r="E3703" s="146" t="s">
        <v>5846</v>
      </c>
      <c r="F3703" s="632">
        <v>10000</v>
      </c>
      <c r="G3703" s="146" t="s">
        <v>693</v>
      </c>
      <c r="H3703" s="694" t="s">
        <v>5827</v>
      </c>
      <c r="I3703" s="372">
        <v>365</v>
      </c>
    </row>
    <row r="3704" spans="1:9" ht="44.25" hidden="1" customHeight="1" x14ac:dyDescent="0.2">
      <c r="A3704" s="3">
        <v>3716</v>
      </c>
      <c r="B3704" s="372">
        <v>7001</v>
      </c>
      <c r="C3704" s="693" t="s">
        <v>5866</v>
      </c>
      <c r="D3704" s="372" t="s">
        <v>5902</v>
      </c>
      <c r="E3704" s="146" t="s">
        <v>5867</v>
      </c>
      <c r="F3704" s="632">
        <v>60000</v>
      </c>
      <c r="G3704" s="146" t="s">
        <v>693</v>
      </c>
      <c r="H3704" s="694" t="s">
        <v>5827</v>
      </c>
      <c r="I3704" s="372">
        <v>365</v>
      </c>
    </row>
    <row r="3705" spans="1:9" ht="44.25" hidden="1" customHeight="1" x14ac:dyDescent="0.2">
      <c r="A3705" s="3">
        <v>3717</v>
      </c>
      <c r="B3705" s="372">
        <v>7001</v>
      </c>
      <c r="C3705" s="693" t="s">
        <v>5872</v>
      </c>
      <c r="D3705" s="372" t="s">
        <v>5902</v>
      </c>
      <c r="E3705" s="146" t="s">
        <v>5858</v>
      </c>
      <c r="F3705" s="632">
        <v>45000</v>
      </c>
      <c r="G3705" s="146" t="s">
        <v>693</v>
      </c>
      <c r="H3705" s="694" t="s">
        <v>5827</v>
      </c>
      <c r="I3705" s="372">
        <v>365</v>
      </c>
    </row>
    <row r="3706" spans="1:9" ht="44.25" hidden="1" customHeight="1" x14ac:dyDescent="0.2">
      <c r="A3706" s="3">
        <v>3718</v>
      </c>
      <c r="B3706" s="372">
        <v>7001</v>
      </c>
      <c r="C3706" s="693" t="s">
        <v>5854</v>
      </c>
      <c r="D3706" s="372" t="s">
        <v>5902</v>
      </c>
      <c r="E3706" s="146" t="s">
        <v>5855</v>
      </c>
      <c r="F3706" s="632">
        <v>30000</v>
      </c>
      <c r="G3706" s="146" t="s">
        <v>693</v>
      </c>
      <c r="H3706" s="694" t="s">
        <v>5827</v>
      </c>
      <c r="I3706" s="372">
        <v>365</v>
      </c>
    </row>
    <row r="3707" spans="1:9" ht="44.25" hidden="1" customHeight="1" x14ac:dyDescent="0.2">
      <c r="A3707" s="3">
        <v>3719</v>
      </c>
      <c r="B3707" s="372">
        <v>7001</v>
      </c>
      <c r="C3707" s="693" t="s">
        <v>5874</v>
      </c>
      <c r="D3707" s="372" t="s">
        <v>5902</v>
      </c>
      <c r="E3707" s="146"/>
      <c r="F3707" s="632">
        <v>120000</v>
      </c>
      <c r="G3707" s="146" t="s">
        <v>693</v>
      </c>
      <c r="H3707" s="694" t="s">
        <v>5827</v>
      </c>
      <c r="I3707" s="372">
        <v>365</v>
      </c>
    </row>
    <row r="3708" spans="1:9" ht="44.25" hidden="1" customHeight="1" x14ac:dyDescent="0.2">
      <c r="A3708" s="3">
        <v>3720</v>
      </c>
      <c r="B3708" s="372">
        <v>7001</v>
      </c>
      <c r="C3708" s="693" t="s">
        <v>1970</v>
      </c>
      <c r="D3708" s="372" t="s">
        <v>5902</v>
      </c>
      <c r="E3708" s="146"/>
      <c r="F3708" s="632">
        <v>170000</v>
      </c>
      <c r="G3708" s="146" t="s">
        <v>693</v>
      </c>
      <c r="H3708" s="694" t="s">
        <v>5827</v>
      </c>
      <c r="I3708" s="372">
        <v>365</v>
      </c>
    </row>
    <row r="3709" spans="1:9" ht="44.25" hidden="1" customHeight="1" x14ac:dyDescent="0.2">
      <c r="A3709" s="3">
        <v>3721</v>
      </c>
      <c r="B3709" s="372">
        <v>7001</v>
      </c>
      <c r="C3709" s="693" t="s">
        <v>5839</v>
      </c>
      <c r="D3709" s="372" t="s">
        <v>5902</v>
      </c>
      <c r="E3709" s="146" t="s">
        <v>5840</v>
      </c>
      <c r="F3709" s="632">
        <v>585000</v>
      </c>
      <c r="G3709" s="146" t="s">
        <v>693</v>
      </c>
      <c r="H3709" s="694" t="s">
        <v>5827</v>
      </c>
      <c r="I3709" s="372">
        <v>365</v>
      </c>
    </row>
    <row r="3710" spans="1:9" ht="44.25" hidden="1" customHeight="1" x14ac:dyDescent="0.2">
      <c r="A3710" s="3">
        <v>3722</v>
      </c>
      <c r="B3710" s="372">
        <v>7001</v>
      </c>
      <c r="C3710" s="693" t="s">
        <v>5848</v>
      </c>
      <c r="D3710" s="372" t="s">
        <v>5902</v>
      </c>
      <c r="E3710" s="146" t="s">
        <v>5849</v>
      </c>
      <c r="F3710" s="632">
        <v>105000</v>
      </c>
      <c r="G3710" s="146" t="s">
        <v>693</v>
      </c>
      <c r="H3710" s="694" t="s">
        <v>5827</v>
      </c>
      <c r="I3710" s="372">
        <v>365</v>
      </c>
    </row>
    <row r="3711" spans="1:9" ht="44.25" hidden="1" customHeight="1" x14ac:dyDescent="0.2">
      <c r="A3711" s="3">
        <v>3723</v>
      </c>
      <c r="B3711" s="372">
        <v>7001</v>
      </c>
      <c r="C3711" s="693" t="s">
        <v>5872</v>
      </c>
      <c r="D3711" s="372" t="s">
        <v>5902</v>
      </c>
      <c r="E3711" s="146" t="s">
        <v>5858</v>
      </c>
      <c r="F3711" s="632">
        <v>36000</v>
      </c>
      <c r="G3711" s="146" t="s">
        <v>693</v>
      </c>
      <c r="H3711" s="694" t="s">
        <v>5827</v>
      </c>
      <c r="I3711" s="372">
        <v>365</v>
      </c>
    </row>
    <row r="3712" spans="1:9" ht="44.25" hidden="1" customHeight="1" x14ac:dyDescent="0.2">
      <c r="A3712" s="3">
        <v>3724</v>
      </c>
      <c r="B3712" s="372">
        <v>7001</v>
      </c>
      <c r="C3712" s="693" t="s">
        <v>5879</v>
      </c>
      <c r="D3712" s="372" t="s">
        <v>5902</v>
      </c>
      <c r="E3712" s="146"/>
      <c r="F3712" s="632">
        <v>45000</v>
      </c>
      <c r="G3712" s="146" t="s">
        <v>693</v>
      </c>
      <c r="H3712" s="694" t="s">
        <v>5827</v>
      </c>
      <c r="I3712" s="372">
        <v>365</v>
      </c>
    </row>
    <row r="3713" spans="1:9" ht="44.25" hidden="1" customHeight="1" x14ac:dyDescent="0.2">
      <c r="A3713" s="3">
        <v>3725</v>
      </c>
      <c r="B3713" s="372">
        <v>7001</v>
      </c>
      <c r="C3713" s="693" t="s">
        <v>5866</v>
      </c>
      <c r="D3713" s="372" t="s">
        <v>5902</v>
      </c>
      <c r="E3713" s="146" t="s">
        <v>5867</v>
      </c>
      <c r="F3713" s="632">
        <v>40000</v>
      </c>
      <c r="G3713" s="146" t="s">
        <v>693</v>
      </c>
      <c r="H3713" s="694" t="s">
        <v>5827</v>
      </c>
      <c r="I3713" s="372">
        <v>365</v>
      </c>
    </row>
    <row r="3714" spans="1:9" ht="44.25" hidden="1" customHeight="1" x14ac:dyDescent="0.2">
      <c r="A3714" s="3">
        <v>3726</v>
      </c>
      <c r="B3714" s="372">
        <v>7001</v>
      </c>
      <c r="C3714" s="693" t="s">
        <v>5869</v>
      </c>
      <c r="D3714" s="372" t="s">
        <v>5902</v>
      </c>
      <c r="E3714" s="146" t="s">
        <v>5871</v>
      </c>
      <c r="F3714" s="632">
        <v>500000</v>
      </c>
      <c r="G3714" s="146" t="s">
        <v>693</v>
      </c>
      <c r="H3714" s="694" t="s">
        <v>5827</v>
      </c>
      <c r="I3714" s="372">
        <v>365</v>
      </c>
    </row>
    <row r="3715" spans="1:9" ht="44.25" hidden="1" customHeight="1" x14ac:dyDescent="0.2">
      <c r="A3715" s="3">
        <v>3727</v>
      </c>
      <c r="B3715" s="372">
        <v>7001</v>
      </c>
      <c r="C3715" s="693" t="s">
        <v>5874</v>
      </c>
      <c r="D3715" s="372" t="s">
        <v>5902</v>
      </c>
      <c r="E3715" s="146"/>
      <c r="F3715" s="632">
        <v>80000</v>
      </c>
      <c r="G3715" s="146" t="s">
        <v>693</v>
      </c>
      <c r="H3715" s="694" t="s">
        <v>5827</v>
      </c>
      <c r="I3715" s="372">
        <v>365</v>
      </c>
    </row>
    <row r="3716" spans="1:9" ht="44.25" hidden="1" customHeight="1" x14ac:dyDescent="0.2">
      <c r="A3716" s="3">
        <v>3728</v>
      </c>
      <c r="B3716" s="372">
        <v>7001</v>
      </c>
      <c r="C3716" s="693" t="s">
        <v>1970</v>
      </c>
      <c r="D3716" s="372" t="s">
        <v>5902</v>
      </c>
      <c r="E3716" s="146"/>
      <c r="F3716" s="632">
        <v>200000</v>
      </c>
      <c r="G3716" s="146" t="s">
        <v>693</v>
      </c>
      <c r="H3716" s="694" t="s">
        <v>5827</v>
      </c>
      <c r="I3716" s="372">
        <v>365</v>
      </c>
    </row>
    <row r="3717" spans="1:9" ht="44.25" hidden="1" customHeight="1" x14ac:dyDescent="0.2">
      <c r="A3717" s="3">
        <v>3729</v>
      </c>
      <c r="B3717" s="372">
        <v>7001</v>
      </c>
      <c r="C3717" s="693" t="s">
        <v>5857</v>
      </c>
      <c r="D3717" s="372" t="s">
        <v>5902</v>
      </c>
      <c r="E3717" s="146" t="s">
        <v>5858</v>
      </c>
      <c r="F3717" s="632">
        <v>24000</v>
      </c>
      <c r="G3717" s="146" t="s">
        <v>693</v>
      </c>
      <c r="H3717" s="694" t="s">
        <v>5827</v>
      </c>
      <c r="I3717" s="372">
        <v>365</v>
      </c>
    </row>
    <row r="3718" spans="1:9" ht="44.25" hidden="1" customHeight="1" x14ac:dyDescent="0.2">
      <c r="A3718" s="3">
        <v>3730</v>
      </c>
      <c r="B3718" s="372">
        <v>7001</v>
      </c>
      <c r="C3718" s="693" t="s">
        <v>5839</v>
      </c>
      <c r="D3718" s="372" t="s">
        <v>5902</v>
      </c>
      <c r="E3718" s="146" t="s">
        <v>5840</v>
      </c>
      <c r="F3718" s="632">
        <v>1575000</v>
      </c>
      <c r="G3718" s="146" t="s">
        <v>693</v>
      </c>
      <c r="H3718" s="694" t="s">
        <v>5827</v>
      </c>
      <c r="I3718" s="372">
        <v>365</v>
      </c>
    </row>
    <row r="3719" spans="1:9" ht="44.25" hidden="1" customHeight="1" x14ac:dyDescent="0.2">
      <c r="A3719" s="3">
        <v>3731</v>
      </c>
      <c r="B3719" s="372">
        <v>7001</v>
      </c>
      <c r="C3719" s="693" t="s">
        <v>5842</v>
      </c>
      <c r="D3719" s="372" t="s">
        <v>5902</v>
      </c>
      <c r="E3719" s="146" t="s">
        <v>5843</v>
      </c>
      <c r="F3719" s="632">
        <v>50000</v>
      </c>
      <c r="G3719" s="146" t="s">
        <v>693</v>
      </c>
      <c r="H3719" s="694" t="s">
        <v>5827</v>
      </c>
      <c r="I3719" s="372">
        <v>365</v>
      </c>
    </row>
    <row r="3720" spans="1:9" ht="44.25" hidden="1" customHeight="1" x14ac:dyDescent="0.2">
      <c r="A3720" s="3">
        <v>3732</v>
      </c>
      <c r="B3720" s="372">
        <v>7001</v>
      </c>
      <c r="C3720" s="693" t="s">
        <v>5848</v>
      </c>
      <c r="D3720" s="372" t="s">
        <v>5902</v>
      </c>
      <c r="E3720" s="146" t="s">
        <v>5849</v>
      </c>
      <c r="F3720" s="632">
        <v>375000</v>
      </c>
      <c r="G3720" s="146" t="s">
        <v>693</v>
      </c>
      <c r="H3720" s="694" t="s">
        <v>5827</v>
      </c>
      <c r="I3720" s="372">
        <v>365</v>
      </c>
    </row>
    <row r="3721" spans="1:9" ht="44.25" hidden="1" customHeight="1" x14ac:dyDescent="0.2">
      <c r="A3721" s="3">
        <v>3733</v>
      </c>
      <c r="B3721" s="372">
        <v>7001</v>
      </c>
      <c r="C3721" s="693" t="s">
        <v>5872</v>
      </c>
      <c r="D3721" s="372" t="s">
        <v>5902</v>
      </c>
      <c r="E3721" s="146" t="s">
        <v>5858</v>
      </c>
      <c r="F3721" s="632">
        <v>45000</v>
      </c>
      <c r="G3721" s="146" t="s">
        <v>693</v>
      </c>
      <c r="H3721" s="694" t="s">
        <v>5827</v>
      </c>
      <c r="I3721" s="372">
        <v>365</v>
      </c>
    </row>
    <row r="3722" spans="1:9" ht="44.25" hidden="1" customHeight="1" x14ac:dyDescent="0.2">
      <c r="A3722" s="3">
        <v>3734</v>
      </c>
      <c r="B3722" s="372">
        <v>7001</v>
      </c>
      <c r="C3722" s="693" t="s">
        <v>5866</v>
      </c>
      <c r="D3722" s="372" t="s">
        <v>5902</v>
      </c>
      <c r="E3722" s="146" t="s">
        <v>5867</v>
      </c>
      <c r="F3722" s="632">
        <v>80000</v>
      </c>
      <c r="G3722" s="146" t="s">
        <v>693</v>
      </c>
      <c r="H3722" s="694" t="s">
        <v>5827</v>
      </c>
      <c r="I3722" s="372">
        <v>365</v>
      </c>
    </row>
    <row r="3723" spans="1:9" ht="44.25" hidden="1" customHeight="1" x14ac:dyDescent="0.2">
      <c r="A3723" s="3">
        <v>3735</v>
      </c>
      <c r="B3723" s="372">
        <v>7001</v>
      </c>
      <c r="C3723" s="693" t="s">
        <v>5874</v>
      </c>
      <c r="D3723" s="372" t="s">
        <v>5902</v>
      </c>
      <c r="E3723" s="146"/>
      <c r="F3723" s="632">
        <v>200000</v>
      </c>
      <c r="G3723" s="146" t="s">
        <v>693</v>
      </c>
      <c r="H3723" s="694" t="s">
        <v>5827</v>
      </c>
      <c r="I3723" s="372">
        <v>365</v>
      </c>
    </row>
    <row r="3724" spans="1:9" ht="44.25" hidden="1" customHeight="1" x14ac:dyDescent="0.2">
      <c r="A3724" s="3">
        <v>3736</v>
      </c>
      <c r="B3724" s="372">
        <v>7001</v>
      </c>
      <c r="C3724" s="693" t="s">
        <v>1970</v>
      </c>
      <c r="D3724" s="372" t="s">
        <v>5902</v>
      </c>
      <c r="E3724" s="146"/>
      <c r="F3724" s="632">
        <v>50000</v>
      </c>
      <c r="G3724" s="146" t="s">
        <v>693</v>
      </c>
      <c r="H3724" s="694" t="s">
        <v>5827</v>
      </c>
      <c r="I3724" s="372">
        <v>365</v>
      </c>
    </row>
    <row r="3725" spans="1:9" ht="44.25" hidden="1" customHeight="1" x14ac:dyDescent="0.2">
      <c r="A3725" s="3">
        <v>3737</v>
      </c>
      <c r="B3725" s="372">
        <v>7001</v>
      </c>
      <c r="C3725" s="693" t="s">
        <v>5857</v>
      </c>
      <c r="D3725" s="372" t="s">
        <v>5902</v>
      </c>
      <c r="E3725" s="146" t="s">
        <v>5858</v>
      </c>
      <c r="F3725" s="632">
        <v>40000</v>
      </c>
      <c r="G3725" s="146" t="s">
        <v>693</v>
      </c>
      <c r="H3725" s="694" t="s">
        <v>5827</v>
      </c>
      <c r="I3725" s="372">
        <v>365</v>
      </c>
    </row>
    <row r="3726" spans="1:9" ht="44.25" hidden="1" customHeight="1" x14ac:dyDescent="0.2">
      <c r="A3726" s="3">
        <v>3738</v>
      </c>
      <c r="B3726" s="372">
        <v>7001</v>
      </c>
      <c r="C3726" s="693" t="s">
        <v>5881</v>
      </c>
      <c r="D3726" s="372" t="s">
        <v>5902</v>
      </c>
      <c r="E3726" s="146" t="s">
        <v>5882</v>
      </c>
      <c r="F3726" s="632">
        <v>1800000</v>
      </c>
      <c r="G3726" s="146" t="s">
        <v>693</v>
      </c>
      <c r="H3726" s="694" t="s">
        <v>5827</v>
      </c>
      <c r="I3726" s="372">
        <v>365</v>
      </c>
    </row>
    <row r="3727" spans="1:9" ht="44.25" hidden="1" customHeight="1" x14ac:dyDescent="0.2">
      <c r="A3727" s="3">
        <v>3739</v>
      </c>
      <c r="B3727" s="372">
        <v>7001</v>
      </c>
      <c r="C3727" s="693" t="s">
        <v>5884</v>
      </c>
      <c r="D3727" s="372" t="s">
        <v>5902</v>
      </c>
      <c r="E3727" s="146" t="s">
        <v>5885</v>
      </c>
      <c r="F3727" s="632">
        <v>3500000</v>
      </c>
      <c r="G3727" s="146" t="s">
        <v>693</v>
      </c>
      <c r="H3727" s="694" t="s">
        <v>5827</v>
      </c>
      <c r="I3727" s="372">
        <v>365</v>
      </c>
    </row>
    <row r="3728" spans="1:9" ht="44.25" hidden="1" customHeight="1" x14ac:dyDescent="0.2">
      <c r="A3728" s="3">
        <v>3740</v>
      </c>
      <c r="B3728" s="372">
        <v>7001</v>
      </c>
      <c r="C3728" s="693" t="s">
        <v>5851</v>
      </c>
      <c r="D3728" s="372" t="s">
        <v>5902</v>
      </c>
      <c r="E3728" s="146" t="s">
        <v>5852</v>
      </c>
      <c r="F3728" s="632">
        <v>385000</v>
      </c>
      <c r="G3728" s="146" t="s">
        <v>693</v>
      </c>
      <c r="H3728" s="694" t="s">
        <v>5827</v>
      </c>
      <c r="I3728" s="372">
        <v>365</v>
      </c>
    </row>
    <row r="3729" spans="1:9" ht="44.25" hidden="1" customHeight="1" x14ac:dyDescent="0.2">
      <c r="A3729" s="3">
        <v>3741</v>
      </c>
      <c r="B3729" s="372">
        <v>7001</v>
      </c>
      <c r="C3729" s="693" t="s">
        <v>5887</v>
      </c>
      <c r="D3729" s="372" t="s">
        <v>5902</v>
      </c>
      <c r="E3729" s="146" t="s">
        <v>5888</v>
      </c>
      <c r="F3729" s="632">
        <v>30000</v>
      </c>
      <c r="G3729" s="146" t="s">
        <v>693</v>
      </c>
      <c r="H3729" s="694" t="s">
        <v>5827</v>
      </c>
      <c r="I3729" s="372">
        <v>365</v>
      </c>
    </row>
    <row r="3730" spans="1:9" ht="44.25" hidden="1" customHeight="1" x14ac:dyDescent="0.2">
      <c r="A3730" s="3">
        <v>3742</v>
      </c>
      <c r="B3730" s="372">
        <v>7001</v>
      </c>
      <c r="C3730" s="693" t="s">
        <v>5887</v>
      </c>
      <c r="D3730" s="372" t="s">
        <v>5902</v>
      </c>
      <c r="E3730" s="146" t="s">
        <v>5890</v>
      </c>
      <c r="F3730" s="632">
        <v>30000</v>
      </c>
      <c r="G3730" s="146" t="s">
        <v>693</v>
      </c>
      <c r="H3730" s="694" t="s">
        <v>5827</v>
      </c>
      <c r="I3730" s="372">
        <v>365</v>
      </c>
    </row>
    <row r="3731" spans="1:9" ht="44.25" hidden="1" customHeight="1" x14ac:dyDescent="0.2">
      <c r="A3731" s="3">
        <v>3743</v>
      </c>
      <c r="B3731" s="372">
        <v>7001</v>
      </c>
      <c r="C3731" s="693" t="s">
        <v>5887</v>
      </c>
      <c r="D3731" s="372" t="s">
        <v>5902</v>
      </c>
      <c r="E3731" s="146" t="s">
        <v>5891</v>
      </c>
      <c r="F3731" s="632">
        <v>450000</v>
      </c>
      <c r="G3731" s="146" t="s">
        <v>693</v>
      </c>
      <c r="H3731" s="694" t="s">
        <v>5827</v>
      </c>
      <c r="I3731" s="372">
        <v>365</v>
      </c>
    </row>
    <row r="3732" spans="1:9" ht="44.25" hidden="1" customHeight="1" x14ac:dyDescent="0.2">
      <c r="A3732" s="3">
        <v>3744</v>
      </c>
      <c r="B3732" s="372">
        <v>7001</v>
      </c>
      <c r="C3732" s="693" t="s">
        <v>5887</v>
      </c>
      <c r="D3732" s="372" t="s">
        <v>5902</v>
      </c>
      <c r="E3732" s="146" t="s">
        <v>5892</v>
      </c>
      <c r="F3732" s="632">
        <v>90000</v>
      </c>
      <c r="G3732" s="146" t="s">
        <v>693</v>
      </c>
      <c r="H3732" s="694" t="s">
        <v>5827</v>
      </c>
      <c r="I3732" s="372">
        <v>365</v>
      </c>
    </row>
    <row r="3733" spans="1:9" ht="44.25" hidden="1" customHeight="1" x14ac:dyDescent="0.2">
      <c r="A3733" s="3">
        <v>3745</v>
      </c>
      <c r="B3733" s="372">
        <v>7001</v>
      </c>
      <c r="C3733" s="693" t="s">
        <v>5887</v>
      </c>
      <c r="D3733" s="372" t="s">
        <v>5902</v>
      </c>
      <c r="E3733" s="146" t="s">
        <v>5893</v>
      </c>
      <c r="F3733" s="632">
        <v>600000</v>
      </c>
      <c r="G3733" s="146" t="s">
        <v>693</v>
      </c>
      <c r="H3733" s="694" t="s">
        <v>5827</v>
      </c>
      <c r="I3733" s="372">
        <v>365</v>
      </c>
    </row>
    <row r="3734" spans="1:9" ht="44.25" hidden="1" customHeight="1" x14ac:dyDescent="0.2">
      <c r="A3734" s="3">
        <v>3746</v>
      </c>
      <c r="B3734" s="372">
        <v>7001</v>
      </c>
      <c r="C3734" s="693" t="s">
        <v>5894</v>
      </c>
      <c r="D3734" s="372" t="s">
        <v>5902</v>
      </c>
      <c r="E3734" s="146" t="s">
        <v>5895</v>
      </c>
      <c r="F3734" s="632">
        <v>510000</v>
      </c>
      <c r="G3734" s="146" t="s">
        <v>693</v>
      </c>
      <c r="H3734" s="694" t="s">
        <v>5827</v>
      </c>
      <c r="I3734" s="372">
        <v>365</v>
      </c>
    </row>
    <row r="3735" spans="1:9" ht="44.25" hidden="1" customHeight="1" x14ac:dyDescent="0.2">
      <c r="A3735" s="3">
        <v>3747</v>
      </c>
      <c r="B3735" s="372">
        <v>7001</v>
      </c>
      <c r="C3735" s="693" t="s">
        <v>4144</v>
      </c>
      <c r="D3735" s="372" t="s">
        <v>5902</v>
      </c>
      <c r="E3735" s="146" t="s">
        <v>4143</v>
      </c>
      <c r="F3735" s="632">
        <v>140000</v>
      </c>
      <c r="G3735" s="146" t="s">
        <v>693</v>
      </c>
      <c r="H3735" s="694" t="s">
        <v>5827</v>
      </c>
      <c r="I3735" s="372">
        <v>192</v>
      </c>
    </row>
    <row r="3736" spans="1:9" ht="44.25" hidden="1" customHeight="1" x14ac:dyDescent="0.2">
      <c r="A3736" s="3">
        <v>3748</v>
      </c>
      <c r="B3736" s="372">
        <v>7001</v>
      </c>
      <c r="C3736" s="693" t="s">
        <v>5884</v>
      </c>
      <c r="D3736" s="372" t="s">
        <v>5902</v>
      </c>
      <c r="E3736" s="146" t="s">
        <v>5885</v>
      </c>
      <c r="F3736" s="632">
        <v>3500000</v>
      </c>
      <c r="G3736" s="146" t="s">
        <v>693</v>
      </c>
      <c r="H3736" s="694" t="s">
        <v>5827</v>
      </c>
      <c r="I3736" s="372">
        <v>365</v>
      </c>
    </row>
    <row r="3737" spans="1:9" ht="44.25" hidden="1" customHeight="1" x14ac:dyDescent="0.2">
      <c r="A3737" s="3">
        <v>3749</v>
      </c>
      <c r="B3737" s="372">
        <v>7001</v>
      </c>
      <c r="C3737" s="693" t="s">
        <v>5851</v>
      </c>
      <c r="D3737" s="372" t="s">
        <v>5902</v>
      </c>
      <c r="E3737" s="146" t="s">
        <v>5852</v>
      </c>
      <c r="F3737" s="632">
        <v>5995000</v>
      </c>
      <c r="G3737" s="146" t="s">
        <v>693</v>
      </c>
      <c r="H3737" s="694" t="s">
        <v>5827</v>
      </c>
      <c r="I3737" s="372">
        <v>365</v>
      </c>
    </row>
    <row r="3738" spans="1:9" ht="44.25" hidden="1" customHeight="1" x14ac:dyDescent="0.2">
      <c r="A3738" s="3">
        <v>3750</v>
      </c>
      <c r="B3738" s="372">
        <v>7001</v>
      </c>
      <c r="C3738" s="693" t="s">
        <v>5887</v>
      </c>
      <c r="D3738" s="372" t="s">
        <v>5902</v>
      </c>
      <c r="E3738" s="146" t="s">
        <v>5888</v>
      </c>
      <c r="F3738" s="632">
        <v>30000</v>
      </c>
      <c r="G3738" s="146" t="s">
        <v>693</v>
      </c>
      <c r="H3738" s="694" t="s">
        <v>5827</v>
      </c>
      <c r="I3738" s="372">
        <v>365</v>
      </c>
    </row>
    <row r="3739" spans="1:9" ht="44.25" hidden="1" customHeight="1" x14ac:dyDescent="0.2">
      <c r="A3739" s="3">
        <v>3751</v>
      </c>
      <c r="B3739" s="372">
        <v>7001</v>
      </c>
      <c r="C3739" s="693" t="s">
        <v>5887</v>
      </c>
      <c r="D3739" s="372" t="s">
        <v>5902</v>
      </c>
      <c r="E3739" s="146" t="s">
        <v>5890</v>
      </c>
      <c r="F3739" s="632">
        <v>30000</v>
      </c>
      <c r="G3739" s="146" t="s">
        <v>693</v>
      </c>
      <c r="H3739" s="694" t="s">
        <v>5827</v>
      </c>
      <c r="I3739" s="372">
        <v>365</v>
      </c>
    </row>
    <row r="3740" spans="1:9" ht="44.25" hidden="1" customHeight="1" x14ac:dyDescent="0.2">
      <c r="A3740" s="3">
        <v>3752</v>
      </c>
      <c r="B3740" s="372">
        <v>7001</v>
      </c>
      <c r="C3740" s="693" t="s">
        <v>5887</v>
      </c>
      <c r="D3740" s="372" t="s">
        <v>5902</v>
      </c>
      <c r="E3740" s="146" t="s">
        <v>5891</v>
      </c>
      <c r="F3740" s="632">
        <v>3360000</v>
      </c>
      <c r="G3740" s="146" t="s">
        <v>693</v>
      </c>
      <c r="H3740" s="694" t="s">
        <v>5827</v>
      </c>
      <c r="I3740" s="372">
        <v>365</v>
      </c>
    </row>
    <row r="3741" spans="1:9" ht="44.25" hidden="1" customHeight="1" x14ac:dyDescent="0.2">
      <c r="A3741" s="3">
        <v>3753</v>
      </c>
      <c r="B3741" s="372">
        <v>7001</v>
      </c>
      <c r="C3741" s="693" t="s">
        <v>5887</v>
      </c>
      <c r="D3741" s="372" t="s">
        <v>5902</v>
      </c>
      <c r="E3741" s="146" t="s">
        <v>5892</v>
      </c>
      <c r="F3741" s="632">
        <v>3390000</v>
      </c>
      <c r="G3741" s="146" t="s">
        <v>693</v>
      </c>
      <c r="H3741" s="694" t="s">
        <v>5827</v>
      </c>
      <c r="I3741" s="372">
        <v>365</v>
      </c>
    </row>
    <row r="3742" spans="1:9" ht="44.25" hidden="1" customHeight="1" x14ac:dyDescent="0.2">
      <c r="A3742" s="3">
        <v>3754</v>
      </c>
      <c r="B3742" s="372">
        <v>7001</v>
      </c>
      <c r="C3742" s="693" t="s">
        <v>5887</v>
      </c>
      <c r="D3742" s="372" t="s">
        <v>5902</v>
      </c>
      <c r="E3742" s="146" t="s">
        <v>5893</v>
      </c>
      <c r="F3742" s="632">
        <v>3420000</v>
      </c>
      <c r="G3742" s="146" t="s">
        <v>693</v>
      </c>
      <c r="H3742" s="694" t="s">
        <v>5827</v>
      </c>
      <c r="I3742" s="372">
        <v>365</v>
      </c>
    </row>
    <row r="3743" spans="1:9" ht="44.25" hidden="1" customHeight="1" x14ac:dyDescent="0.2">
      <c r="A3743" s="3">
        <v>3755</v>
      </c>
      <c r="B3743" s="372">
        <v>7001</v>
      </c>
      <c r="C3743" s="693" t="s">
        <v>5894</v>
      </c>
      <c r="D3743" s="372" t="s">
        <v>5902</v>
      </c>
      <c r="E3743" s="146" t="s">
        <v>5895</v>
      </c>
      <c r="F3743" s="632">
        <v>510000</v>
      </c>
      <c r="G3743" s="146" t="s">
        <v>693</v>
      </c>
      <c r="H3743" s="694" t="s">
        <v>5827</v>
      </c>
      <c r="I3743" s="372">
        <v>365</v>
      </c>
    </row>
    <row r="3744" spans="1:9" ht="44.25" hidden="1" customHeight="1" x14ac:dyDescent="0.2">
      <c r="A3744" s="3">
        <v>3756</v>
      </c>
      <c r="B3744" s="372">
        <v>7001</v>
      </c>
      <c r="C3744" s="373" t="s">
        <v>5896</v>
      </c>
      <c r="D3744" s="372" t="s">
        <v>5902</v>
      </c>
      <c r="E3744" s="146">
        <v>50201706</v>
      </c>
      <c r="F3744" s="632">
        <f>(3089.11*15)</f>
        <v>46336.65</v>
      </c>
      <c r="G3744" s="146" t="s">
        <v>720</v>
      </c>
      <c r="H3744" s="694" t="s">
        <v>5827</v>
      </c>
      <c r="I3744" s="146">
        <v>374</v>
      </c>
    </row>
    <row r="3745" spans="1:9" ht="44.25" hidden="1" customHeight="1" x14ac:dyDescent="0.2">
      <c r="A3745" s="3">
        <v>3757</v>
      </c>
      <c r="B3745" s="372">
        <v>7001</v>
      </c>
      <c r="C3745" s="373" t="s">
        <v>5898</v>
      </c>
      <c r="D3745" s="372" t="s">
        <v>5902</v>
      </c>
      <c r="E3745" s="146">
        <v>50161509</v>
      </c>
      <c r="F3745" s="632">
        <f>(1316.83*6)</f>
        <v>7900.98</v>
      </c>
      <c r="G3745" s="146" t="s">
        <v>720</v>
      </c>
      <c r="H3745" s="694" t="s">
        <v>5827</v>
      </c>
      <c r="I3745" s="146">
        <v>374</v>
      </c>
    </row>
    <row r="3746" spans="1:9" ht="44.25" hidden="1" customHeight="1" x14ac:dyDescent="0.2">
      <c r="A3746" s="3">
        <v>3758</v>
      </c>
      <c r="B3746" s="372">
        <v>7001</v>
      </c>
      <c r="C3746" s="693" t="s">
        <v>5899</v>
      </c>
      <c r="D3746" s="372" t="s">
        <v>5902</v>
      </c>
      <c r="E3746" s="146">
        <v>40142501</v>
      </c>
      <c r="F3746" s="632">
        <f>(2006.3*4)</f>
        <v>8025.2</v>
      </c>
      <c r="G3746" s="146" t="s">
        <v>720</v>
      </c>
      <c r="H3746" s="694" t="s">
        <v>5827</v>
      </c>
      <c r="I3746" s="372">
        <v>374</v>
      </c>
    </row>
    <row r="3747" spans="1:9" ht="44.25" hidden="1" customHeight="1" x14ac:dyDescent="0.2">
      <c r="A3747" s="3">
        <v>3761</v>
      </c>
      <c r="B3747" s="372">
        <v>7005</v>
      </c>
      <c r="C3747" s="373" t="s">
        <v>37</v>
      </c>
      <c r="D3747" s="372" t="s">
        <v>5902</v>
      </c>
      <c r="E3747" s="146">
        <v>50201706</v>
      </c>
      <c r="F3747" s="595">
        <v>266711.94</v>
      </c>
      <c r="G3747" s="146" t="s">
        <v>720</v>
      </c>
      <c r="H3747" s="694">
        <v>44935</v>
      </c>
      <c r="I3747" s="146">
        <v>374</v>
      </c>
    </row>
    <row r="3748" spans="1:9" ht="44.25" hidden="1" customHeight="1" x14ac:dyDescent="0.2">
      <c r="A3748" s="3">
        <v>3762</v>
      </c>
      <c r="B3748" s="372">
        <v>7005</v>
      </c>
      <c r="C3748" s="373" t="s">
        <v>42</v>
      </c>
      <c r="D3748" s="372" t="s">
        <v>5902</v>
      </c>
      <c r="E3748" s="146">
        <v>50161509</v>
      </c>
      <c r="F3748" s="595">
        <v>27641.592000000001</v>
      </c>
      <c r="G3748" s="146" t="s">
        <v>720</v>
      </c>
      <c r="H3748" s="694">
        <v>44935</v>
      </c>
      <c r="I3748" s="146">
        <v>374</v>
      </c>
    </row>
    <row r="3749" spans="1:9" ht="44.25" hidden="1" customHeight="1" x14ac:dyDescent="0.2">
      <c r="A3749" s="3">
        <v>3763</v>
      </c>
      <c r="B3749" s="372">
        <v>7005</v>
      </c>
      <c r="C3749" s="373" t="s">
        <v>5906</v>
      </c>
      <c r="D3749" s="372" t="s">
        <v>5902</v>
      </c>
      <c r="E3749" s="146">
        <v>42172001</v>
      </c>
      <c r="F3749" s="595">
        <v>168614.32500000001</v>
      </c>
      <c r="G3749" s="146" t="s">
        <v>693</v>
      </c>
      <c r="H3749" s="694">
        <v>44935</v>
      </c>
      <c r="I3749" s="146">
        <v>365</v>
      </c>
    </row>
    <row r="3750" spans="1:9" ht="44.25" hidden="1" customHeight="1" x14ac:dyDescent="0.2">
      <c r="A3750" s="3">
        <v>3764</v>
      </c>
      <c r="B3750" s="372">
        <v>7005</v>
      </c>
      <c r="C3750" s="373" t="s">
        <v>5908</v>
      </c>
      <c r="D3750" s="372" t="s">
        <v>5902</v>
      </c>
      <c r="E3750" s="146">
        <v>52161699</v>
      </c>
      <c r="F3750" s="595">
        <v>38280</v>
      </c>
      <c r="G3750" s="146" t="s">
        <v>2146</v>
      </c>
      <c r="H3750" s="694">
        <v>44605</v>
      </c>
      <c r="I3750" s="146">
        <v>351</v>
      </c>
    </row>
    <row r="3751" spans="1:9" ht="44.25" hidden="1" customHeight="1" x14ac:dyDescent="0.2">
      <c r="A3751" s="3">
        <v>3765</v>
      </c>
      <c r="B3751" s="372">
        <v>7005</v>
      </c>
      <c r="C3751" s="373" t="s">
        <v>5910</v>
      </c>
      <c r="D3751" s="372" t="s">
        <v>5902</v>
      </c>
      <c r="E3751" s="146">
        <v>43211706</v>
      </c>
      <c r="F3751" s="595">
        <v>57156</v>
      </c>
      <c r="G3751" s="146" t="s">
        <v>2146</v>
      </c>
      <c r="H3751" s="694">
        <v>44668</v>
      </c>
      <c r="I3751" s="146">
        <v>351</v>
      </c>
    </row>
    <row r="3752" spans="1:9" ht="44.25" hidden="1" customHeight="1" x14ac:dyDescent="0.2">
      <c r="A3752" s="3">
        <v>3766</v>
      </c>
      <c r="B3752" s="372">
        <v>7005</v>
      </c>
      <c r="C3752" s="373" t="s">
        <v>89</v>
      </c>
      <c r="D3752" s="372" t="s">
        <v>5902</v>
      </c>
      <c r="E3752" s="146">
        <v>43211708</v>
      </c>
      <c r="F3752" s="595">
        <v>11836</v>
      </c>
      <c r="G3752" s="146" t="s">
        <v>2146</v>
      </c>
      <c r="H3752" s="694">
        <v>44668</v>
      </c>
      <c r="I3752" s="146">
        <v>351</v>
      </c>
    </row>
    <row r="3753" spans="1:9" ht="44.25" hidden="1" customHeight="1" x14ac:dyDescent="0.2">
      <c r="A3753" s="3">
        <v>3767</v>
      </c>
      <c r="B3753" s="372">
        <v>7005</v>
      </c>
      <c r="C3753" s="373" t="s">
        <v>5913</v>
      </c>
      <c r="D3753" s="372" t="s">
        <v>5902</v>
      </c>
      <c r="E3753" s="146">
        <v>24102004</v>
      </c>
      <c r="F3753" s="595">
        <v>175890</v>
      </c>
      <c r="G3753" s="146" t="s">
        <v>761</v>
      </c>
      <c r="H3753" s="694">
        <v>44598</v>
      </c>
      <c r="I3753" s="146">
        <v>403</v>
      </c>
    </row>
    <row r="3754" spans="1:9" ht="44.25" hidden="1" customHeight="1" x14ac:dyDescent="0.2">
      <c r="A3754" s="3">
        <v>3768</v>
      </c>
      <c r="B3754" s="372">
        <v>7005</v>
      </c>
      <c r="C3754" s="373" t="s">
        <v>2732</v>
      </c>
      <c r="D3754" s="372" t="s">
        <v>5902</v>
      </c>
      <c r="E3754" s="146">
        <v>47131810</v>
      </c>
      <c r="F3754" s="595">
        <v>11681.45</v>
      </c>
      <c r="G3754" s="146" t="s">
        <v>3897</v>
      </c>
      <c r="H3754" s="694">
        <v>44731</v>
      </c>
      <c r="I3754" s="372">
        <v>354</v>
      </c>
    </row>
    <row r="3755" spans="1:9" ht="44.25" hidden="1" customHeight="1" x14ac:dyDescent="0.2">
      <c r="A3755" s="3">
        <v>3769</v>
      </c>
      <c r="B3755" s="372">
        <v>7005</v>
      </c>
      <c r="C3755" s="373" t="s">
        <v>5916</v>
      </c>
      <c r="D3755" s="372" t="s">
        <v>5902</v>
      </c>
      <c r="E3755" s="146">
        <v>47131603</v>
      </c>
      <c r="F3755" s="595">
        <v>11876.15</v>
      </c>
      <c r="G3755" s="146" t="s">
        <v>3897</v>
      </c>
      <c r="H3755" s="694">
        <v>44731</v>
      </c>
      <c r="I3755" s="372">
        <v>354</v>
      </c>
    </row>
    <row r="3756" spans="1:9" ht="44.25" hidden="1" customHeight="1" x14ac:dyDescent="0.2">
      <c r="A3756" s="3">
        <v>3770</v>
      </c>
      <c r="B3756" s="372">
        <v>7005</v>
      </c>
      <c r="C3756" s="373" t="s">
        <v>5918</v>
      </c>
      <c r="D3756" s="372" t="s">
        <v>5902</v>
      </c>
      <c r="E3756" s="146">
        <v>39101616</v>
      </c>
      <c r="F3756" s="632">
        <v>78447.291999999987</v>
      </c>
      <c r="G3756" s="146" t="s">
        <v>364</v>
      </c>
      <c r="H3756" s="694">
        <v>45187</v>
      </c>
      <c r="I3756" s="372">
        <v>304</v>
      </c>
    </row>
    <row r="3757" spans="1:9" ht="44.25" hidden="1" customHeight="1" x14ac:dyDescent="0.2">
      <c r="A3757" s="3">
        <v>3771</v>
      </c>
      <c r="B3757" s="372">
        <v>7005</v>
      </c>
      <c r="C3757" s="373" t="s">
        <v>5920</v>
      </c>
      <c r="D3757" s="372" t="s">
        <v>5902</v>
      </c>
      <c r="E3757" s="146">
        <v>40161502</v>
      </c>
      <c r="F3757" s="632">
        <v>19031.232</v>
      </c>
      <c r="G3757" s="146" t="s">
        <v>693</v>
      </c>
      <c r="H3757" s="694">
        <v>44815</v>
      </c>
      <c r="I3757" s="372">
        <v>364</v>
      </c>
    </row>
    <row r="3758" spans="1:9" ht="44.25" hidden="1" customHeight="1" x14ac:dyDescent="0.2">
      <c r="A3758" s="3">
        <v>3772</v>
      </c>
      <c r="B3758" s="372">
        <v>7005</v>
      </c>
      <c r="C3758" s="373" t="s">
        <v>5922</v>
      </c>
      <c r="D3758" s="372" t="s">
        <v>5902</v>
      </c>
      <c r="E3758" s="146">
        <v>40161502</v>
      </c>
      <c r="F3758" s="632">
        <v>10585.52</v>
      </c>
      <c r="G3758" s="146" t="s">
        <v>693</v>
      </c>
      <c r="H3758" s="694">
        <v>44815</v>
      </c>
      <c r="I3758" s="372">
        <v>364</v>
      </c>
    </row>
    <row r="3759" spans="1:9" ht="44.25" hidden="1" customHeight="1" x14ac:dyDescent="0.2">
      <c r="A3759" s="3">
        <v>3773</v>
      </c>
      <c r="B3759" s="372">
        <v>7005</v>
      </c>
      <c r="C3759" s="373" t="s">
        <v>5923</v>
      </c>
      <c r="D3759" s="372" t="s">
        <v>5902</v>
      </c>
      <c r="E3759" s="146">
        <v>41104212</v>
      </c>
      <c r="F3759" s="632">
        <v>28661.215000000004</v>
      </c>
      <c r="G3759" s="146" t="s">
        <v>693</v>
      </c>
      <c r="H3759" s="694">
        <v>44815</v>
      </c>
      <c r="I3759" s="372">
        <v>364</v>
      </c>
    </row>
    <row r="3760" spans="1:9" ht="44.25" hidden="1" customHeight="1" x14ac:dyDescent="0.2">
      <c r="A3760" s="3">
        <v>3774</v>
      </c>
      <c r="B3760" s="372">
        <v>7005</v>
      </c>
      <c r="C3760" s="373" t="s">
        <v>5931</v>
      </c>
      <c r="D3760" s="372" t="s">
        <v>5902</v>
      </c>
      <c r="E3760" s="146">
        <v>44121701</v>
      </c>
      <c r="F3760" s="632">
        <v>13200</v>
      </c>
      <c r="G3760" s="146" t="s">
        <v>1901</v>
      </c>
      <c r="H3760" s="694">
        <v>44724</v>
      </c>
      <c r="I3760" s="372">
        <v>350</v>
      </c>
    </row>
    <row r="3761" spans="1:9" ht="44.25" hidden="1" customHeight="1" x14ac:dyDescent="0.2">
      <c r="A3761" s="3">
        <v>3775</v>
      </c>
      <c r="B3761" s="372">
        <v>7005</v>
      </c>
      <c r="C3761" s="373" t="s">
        <v>5933</v>
      </c>
      <c r="D3761" s="372" t="s">
        <v>5902</v>
      </c>
      <c r="E3761" s="146">
        <v>44121701</v>
      </c>
      <c r="F3761" s="632">
        <v>13200</v>
      </c>
      <c r="G3761" s="146" t="s">
        <v>1901</v>
      </c>
      <c r="H3761" s="694">
        <v>44724</v>
      </c>
      <c r="I3761" s="372">
        <v>350</v>
      </c>
    </row>
    <row r="3762" spans="1:9" ht="44.25" hidden="1" customHeight="1" x14ac:dyDescent="0.2">
      <c r="A3762" s="3">
        <v>3776</v>
      </c>
      <c r="B3762" s="372">
        <v>7005</v>
      </c>
      <c r="C3762" s="373" t="s">
        <v>5934</v>
      </c>
      <c r="D3762" s="372" t="s">
        <v>5902</v>
      </c>
      <c r="E3762" s="146">
        <v>31201512</v>
      </c>
      <c r="F3762" s="632">
        <v>7590</v>
      </c>
      <c r="G3762" s="146" t="s">
        <v>1901</v>
      </c>
      <c r="H3762" s="694">
        <v>44724</v>
      </c>
      <c r="I3762" s="372">
        <v>350</v>
      </c>
    </row>
    <row r="3763" spans="1:9" ht="44.25" hidden="1" customHeight="1" x14ac:dyDescent="0.2">
      <c r="A3763" s="3">
        <v>3777</v>
      </c>
      <c r="B3763" s="372">
        <v>7005</v>
      </c>
      <c r="C3763" s="373" t="s">
        <v>5935</v>
      </c>
      <c r="D3763" s="372" t="s">
        <v>5902</v>
      </c>
      <c r="E3763" s="146">
        <v>44121801</v>
      </c>
      <c r="F3763" s="632">
        <v>17512</v>
      </c>
      <c r="G3763" s="146" t="s">
        <v>1901</v>
      </c>
      <c r="H3763" s="694">
        <v>44724</v>
      </c>
      <c r="I3763" s="372">
        <v>350</v>
      </c>
    </row>
    <row r="3764" spans="1:9" ht="44.25" hidden="1" customHeight="1" x14ac:dyDescent="0.2">
      <c r="A3764" s="3">
        <v>3778</v>
      </c>
      <c r="B3764" s="372">
        <v>7005</v>
      </c>
      <c r="C3764" s="373" t="s">
        <v>5936</v>
      </c>
      <c r="D3764" s="372" t="s">
        <v>5902</v>
      </c>
      <c r="E3764" s="146">
        <v>44121804</v>
      </c>
      <c r="F3764" s="632">
        <v>3850</v>
      </c>
      <c r="G3764" s="146" t="s">
        <v>1901</v>
      </c>
      <c r="H3764" s="694">
        <v>44724</v>
      </c>
      <c r="I3764" s="372">
        <v>350</v>
      </c>
    </row>
    <row r="3765" spans="1:9" ht="44.25" hidden="1" customHeight="1" x14ac:dyDescent="0.2">
      <c r="A3765" s="3">
        <v>3779</v>
      </c>
      <c r="B3765" s="372">
        <v>7005</v>
      </c>
      <c r="C3765" s="373" t="s">
        <v>5937</v>
      </c>
      <c r="D3765" s="372" t="s">
        <v>5902</v>
      </c>
      <c r="E3765" s="146">
        <v>44122107</v>
      </c>
      <c r="F3765" s="632">
        <v>742.5</v>
      </c>
      <c r="G3765" s="146" t="s">
        <v>1901</v>
      </c>
      <c r="H3765" s="694">
        <v>44724</v>
      </c>
      <c r="I3765" s="372">
        <v>350</v>
      </c>
    </row>
    <row r="3766" spans="1:9" ht="44.25" hidden="1" customHeight="1" x14ac:dyDescent="0.2">
      <c r="A3766" s="3">
        <v>3780</v>
      </c>
      <c r="B3766" s="372">
        <v>7005</v>
      </c>
      <c r="C3766" s="373" t="s">
        <v>5938</v>
      </c>
      <c r="D3766" s="372" t="s">
        <v>5902</v>
      </c>
      <c r="E3766" s="146">
        <v>44121708</v>
      </c>
      <c r="F3766" s="632">
        <v>2145</v>
      </c>
      <c r="G3766" s="146" t="s">
        <v>1901</v>
      </c>
      <c r="H3766" s="694">
        <v>44724</v>
      </c>
      <c r="I3766" s="372">
        <v>350</v>
      </c>
    </row>
    <row r="3767" spans="1:9" ht="44.25" hidden="1" customHeight="1" x14ac:dyDescent="0.2">
      <c r="A3767" s="3">
        <v>3781</v>
      </c>
      <c r="B3767" s="372">
        <v>7005</v>
      </c>
      <c r="C3767" s="373" t="s">
        <v>5939</v>
      </c>
      <c r="D3767" s="372" t="s">
        <v>5902</v>
      </c>
      <c r="E3767" s="146">
        <v>44121708</v>
      </c>
      <c r="F3767" s="632">
        <v>2145</v>
      </c>
      <c r="G3767" s="146" t="s">
        <v>1901</v>
      </c>
      <c r="H3767" s="694">
        <v>44724</v>
      </c>
      <c r="I3767" s="372">
        <v>350</v>
      </c>
    </row>
    <row r="3768" spans="1:9" ht="44.25" hidden="1" customHeight="1" x14ac:dyDescent="0.2">
      <c r="A3768" s="3">
        <v>3782</v>
      </c>
      <c r="B3768" s="372">
        <v>7005</v>
      </c>
      <c r="C3768" s="373" t="s">
        <v>5940</v>
      </c>
      <c r="D3768" s="372" t="s">
        <v>5902</v>
      </c>
      <c r="E3768" s="146">
        <v>44121708</v>
      </c>
      <c r="F3768" s="632">
        <v>4290</v>
      </c>
      <c r="G3768" s="146" t="s">
        <v>1901</v>
      </c>
      <c r="H3768" s="694">
        <v>44724</v>
      </c>
      <c r="I3768" s="372">
        <v>350</v>
      </c>
    </row>
    <row r="3769" spans="1:9" ht="44.25" hidden="1" customHeight="1" x14ac:dyDescent="0.2">
      <c r="A3769" s="3">
        <v>3783</v>
      </c>
      <c r="B3769" s="372">
        <v>7005</v>
      </c>
      <c r="C3769" s="373" t="s">
        <v>5941</v>
      </c>
      <c r="D3769" s="372" t="s">
        <v>5902</v>
      </c>
      <c r="E3769" s="146">
        <v>44121708</v>
      </c>
      <c r="F3769" s="632">
        <v>4290</v>
      </c>
      <c r="G3769" s="146" t="s">
        <v>1901</v>
      </c>
      <c r="H3769" s="694">
        <v>44724</v>
      </c>
      <c r="I3769" s="372">
        <v>350</v>
      </c>
    </row>
    <row r="3770" spans="1:9" ht="44.25" hidden="1" customHeight="1" x14ac:dyDescent="0.2">
      <c r="A3770" s="3">
        <v>3784</v>
      </c>
      <c r="B3770" s="372">
        <v>7005</v>
      </c>
      <c r="C3770" s="373" t="s">
        <v>5942</v>
      </c>
      <c r="D3770" s="372" t="s">
        <v>5902</v>
      </c>
      <c r="E3770" s="146">
        <v>44121708</v>
      </c>
      <c r="F3770" s="632">
        <v>4290</v>
      </c>
      <c r="G3770" s="146" t="s">
        <v>1901</v>
      </c>
      <c r="H3770" s="694">
        <v>44724</v>
      </c>
      <c r="I3770" s="372">
        <v>350</v>
      </c>
    </row>
    <row r="3771" spans="1:9" ht="44.25" hidden="1" customHeight="1" x14ac:dyDescent="0.2">
      <c r="A3771" s="3">
        <v>3785</v>
      </c>
      <c r="B3771" s="372">
        <v>7005</v>
      </c>
      <c r="C3771" s="373" t="s">
        <v>5943</v>
      </c>
      <c r="D3771" s="372" t="s">
        <v>5902</v>
      </c>
      <c r="E3771" s="146">
        <v>31201512</v>
      </c>
      <c r="F3771" s="632">
        <v>2475</v>
      </c>
      <c r="G3771" s="146" t="s">
        <v>1901</v>
      </c>
      <c r="H3771" s="694">
        <v>44724</v>
      </c>
      <c r="I3771" s="372">
        <v>350</v>
      </c>
    </row>
    <row r="3772" spans="1:9" ht="44.25" hidden="1" customHeight="1" x14ac:dyDescent="0.2">
      <c r="A3772" s="3">
        <v>3786</v>
      </c>
      <c r="B3772" s="372">
        <v>7005</v>
      </c>
      <c r="C3772" s="373" t="s">
        <v>5944</v>
      </c>
      <c r="D3772" s="372" t="s">
        <v>5902</v>
      </c>
      <c r="E3772" s="146">
        <v>44122104</v>
      </c>
      <c r="F3772" s="632">
        <v>632.5</v>
      </c>
      <c r="G3772" s="146" t="s">
        <v>1901</v>
      </c>
      <c r="H3772" s="694">
        <v>44724</v>
      </c>
      <c r="I3772" s="372">
        <v>350</v>
      </c>
    </row>
    <row r="3773" spans="1:9" ht="44.25" hidden="1" customHeight="1" x14ac:dyDescent="0.2">
      <c r="A3773" s="3">
        <v>3787</v>
      </c>
      <c r="B3773" s="372">
        <v>7005</v>
      </c>
      <c r="C3773" s="373" t="s">
        <v>5945</v>
      </c>
      <c r="D3773" s="372" t="s">
        <v>5902</v>
      </c>
      <c r="E3773" s="146">
        <v>27112309</v>
      </c>
      <c r="F3773" s="632">
        <v>4620</v>
      </c>
      <c r="G3773" s="146" t="s">
        <v>1901</v>
      </c>
      <c r="H3773" s="694">
        <v>44724</v>
      </c>
      <c r="I3773" s="372">
        <v>350</v>
      </c>
    </row>
    <row r="3774" spans="1:9" ht="44.25" hidden="1" customHeight="1" x14ac:dyDescent="0.2">
      <c r="A3774" s="3">
        <v>3788</v>
      </c>
      <c r="B3774" s="372">
        <v>7005</v>
      </c>
      <c r="C3774" s="373" t="s">
        <v>5946</v>
      </c>
      <c r="D3774" s="372" t="s">
        <v>5902</v>
      </c>
      <c r="E3774" s="146">
        <v>31201610</v>
      </c>
      <c r="F3774" s="632">
        <v>4180</v>
      </c>
      <c r="G3774" s="146" t="s">
        <v>1901</v>
      </c>
      <c r="H3774" s="694">
        <v>44724</v>
      </c>
      <c r="I3774" s="372">
        <v>350</v>
      </c>
    </row>
    <row r="3775" spans="1:9" ht="44.25" hidden="1" customHeight="1" x14ac:dyDescent="0.2">
      <c r="A3775" s="3">
        <v>3789</v>
      </c>
      <c r="B3775" s="372">
        <v>7005</v>
      </c>
      <c r="C3775" s="373" t="s">
        <v>5947</v>
      </c>
      <c r="D3775" s="372" t="s">
        <v>5902</v>
      </c>
      <c r="E3775" s="146">
        <v>44122029</v>
      </c>
      <c r="F3775" s="632">
        <v>4867.5</v>
      </c>
      <c r="G3775" s="146" t="s">
        <v>1901</v>
      </c>
      <c r="H3775" s="694">
        <v>44724</v>
      </c>
      <c r="I3775" s="372">
        <v>350</v>
      </c>
    </row>
    <row r="3776" spans="1:9" ht="44.25" hidden="1" customHeight="1" x14ac:dyDescent="0.2">
      <c r="A3776" s="3">
        <v>3791</v>
      </c>
      <c r="B3776" s="146">
        <v>7401</v>
      </c>
      <c r="C3776" s="127" t="s">
        <v>5960</v>
      </c>
      <c r="D3776" s="372" t="s">
        <v>5902</v>
      </c>
      <c r="E3776" s="131" t="s">
        <v>5961</v>
      </c>
      <c r="F3776" s="632">
        <v>11900000</v>
      </c>
      <c r="G3776" s="131" t="s">
        <v>286</v>
      </c>
      <c r="H3776" s="211" t="s">
        <v>5962</v>
      </c>
      <c r="I3776" s="146">
        <v>175</v>
      </c>
    </row>
    <row r="3777" spans="1:9" ht="44.25" hidden="1" customHeight="1" x14ac:dyDescent="0.2">
      <c r="A3777" s="3">
        <v>3792</v>
      </c>
      <c r="B3777" s="146">
        <v>7401</v>
      </c>
      <c r="C3777" s="373" t="s">
        <v>5964</v>
      </c>
      <c r="D3777" s="372" t="s">
        <v>5902</v>
      </c>
      <c r="E3777" s="146" t="s">
        <v>5965</v>
      </c>
      <c r="F3777" s="703">
        <v>800000</v>
      </c>
      <c r="G3777" s="146" t="s">
        <v>4704</v>
      </c>
      <c r="H3777" s="159" t="s">
        <v>5951</v>
      </c>
      <c r="I3777" s="146">
        <v>192</v>
      </c>
    </row>
    <row r="3778" spans="1:9" ht="44.25" hidden="1" customHeight="1" x14ac:dyDescent="0.2">
      <c r="A3778" s="3">
        <v>3793</v>
      </c>
      <c r="B3778" s="146">
        <v>7401</v>
      </c>
      <c r="C3778" s="373" t="s">
        <v>5967</v>
      </c>
      <c r="D3778" s="372" t="s">
        <v>5902</v>
      </c>
      <c r="E3778" s="146" t="s">
        <v>5968</v>
      </c>
      <c r="F3778" s="703">
        <v>1600000</v>
      </c>
      <c r="G3778" s="146" t="s">
        <v>295</v>
      </c>
      <c r="H3778" s="159" t="s">
        <v>5969</v>
      </c>
      <c r="I3778" s="146">
        <v>247</v>
      </c>
    </row>
    <row r="3779" spans="1:9" ht="44.25" hidden="1" customHeight="1" x14ac:dyDescent="0.2">
      <c r="A3779" s="3">
        <v>3794</v>
      </c>
      <c r="B3779" s="146">
        <v>7401</v>
      </c>
      <c r="C3779" s="373" t="s">
        <v>5981</v>
      </c>
      <c r="D3779" s="372" t="s">
        <v>5902</v>
      </c>
      <c r="E3779" s="146" t="s">
        <v>5982</v>
      </c>
      <c r="F3779" s="595">
        <v>40000</v>
      </c>
      <c r="G3779" s="146" t="s">
        <v>3899</v>
      </c>
      <c r="H3779" s="159" t="s">
        <v>5951</v>
      </c>
      <c r="I3779" s="146">
        <v>274</v>
      </c>
    </row>
    <row r="3780" spans="1:9" ht="44.25" hidden="1" customHeight="1" x14ac:dyDescent="0.2">
      <c r="A3780" s="3">
        <v>3795</v>
      </c>
      <c r="B3780" s="146">
        <v>7401</v>
      </c>
      <c r="C3780" s="373" t="s">
        <v>5984</v>
      </c>
      <c r="D3780" s="372" t="s">
        <v>5902</v>
      </c>
      <c r="E3780" s="146" t="s">
        <v>5985</v>
      </c>
      <c r="F3780" s="595">
        <v>3575000</v>
      </c>
      <c r="G3780" s="146" t="s">
        <v>4705</v>
      </c>
      <c r="H3780" s="159" t="s">
        <v>5951</v>
      </c>
      <c r="I3780" s="146">
        <v>344</v>
      </c>
    </row>
    <row r="3781" spans="1:9" ht="44.25" hidden="1" customHeight="1" x14ac:dyDescent="0.2">
      <c r="A3781" s="3">
        <v>3796</v>
      </c>
      <c r="B3781" s="146">
        <v>7401</v>
      </c>
      <c r="C3781" s="373" t="s">
        <v>5987</v>
      </c>
      <c r="D3781" s="372" t="s">
        <v>5902</v>
      </c>
      <c r="E3781" s="146" t="s">
        <v>5988</v>
      </c>
      <c r="F3781" s="595">
        <v>9250</v>
      </c>
      <c r="G3781" s="146" t="s">
        <v>1901</v>
      </c>
      <c r="H3781" s="159" t="s">
        <v>5951</v>
      </c>
      <c r="I3781" s="146">
        <v>350</v>
      </c>
    </row>
    <row r="3782" spans="1:9" ht="44.25" hidden="1" customHeight="1" x14ac:dyDescent="0.2">
      <c r="A3782" s="3">
        <v>3797</v>
      </c>
      <c r="B3782" s="146">
        <v>7401</v>
      </c>
      <c r="C3782" s="679" t="s">
        <v>5990</v>
      </c>
      <c r="D3782" s="372" t="s">
        <v>5902</v>
      </c>
      <c r="E3782" s="146" t="s">
        <v>2603</v>
      </c>
      <c r="F3782" s="595">
        <v>3000</v>
      </c>
      <c r="G3782" s="146" t="s">
        <v>1901</v>
      </c>
      <c r="H3782" s="159" t="s">
        <v>5951</v>
      </c>
      <c r="I3782" s="146">
        <v>350</v>
      </c>
    </row>
    <row r="3783" spans="1:9" ht="44.25" hidden="1" customHeight="1" x14ac:dyDescent="0.2">
      <c r="A3783" s="3">
        <v>3798</v>
      </c>
      <c r="B3783" s="146">
        <v>7401</v>
      </c>
      <c r="C3783" s="679" t="s">
        <v>5991</v>
      </c>
      <c r="D3783" s="372" t="s">
        <v>5902</v>
      </c>
      <c r="E3783" s="146" t="s">
        <v>2891</v>
      </c>
      <c r="F3783" s="595">
        <v>3000</v>
      </c>
      <c r="G3783" s="146" t="s">
        <v>1901</v>
      </c>
      <c r="H3783" s="159" t="s">
        <v>5951</v>
      </c>
      <c r="I3783" s="146">
        <v>350</v>
      </c>
    </row>
    <row r="3784" spans="1:9" ht="44.25" hidden="1" customHeight="1" x14ac:dyDescent="0.2">
      <c r="A3784" s="3">
        <v>3799</v>
      </c>
      <c r="B3784" s="146">
        <v>7401</v>
      </c>
      <c r="C3784" s="373" t="s">
        <v>5992</v>
      </c>
      <c r="D3784" s="372" t="s">
        <v>5902</v>
      </c>
      <c r="E3784" s="146" t="s">
        <v>5993</v>
      </c>
      <c r="F3784" s="595">
        <v>8000</v>
      </c>
      <c r="G3784" s="146" t="s">
        <v>1901</v>
      </c>
      <c r="H3784" s="159" t="s">
        <v>5951</v>
      </c>
      <c r="I3784" s="146">
        <v>350</v>
      </c>
    </row>
    <row r="3785" spans="1:9" ht="44.25" hidden="1" customHeight="1" x14ac:dyDescent="0.2">
      <c r="A3785" s="3">
        <v>3800</v>
      </c>
      <c r="B3785" s="146">
        <v>7401</v>
      </c>
      <c r="C3785" s="373" t="s">
        <v>5994</v>
      </c>
      <c r="D3785" s="372" t="s">
        <v>5902</v>
      </c>
      <c r="E3785" s="146" t="s">
        <v>5995</v>
      </c>
      <c r="F3785" s="595">
        <v>8000</v>
      </c>
      <c r="G3785" s="146" t="s">
        <v>1901</v>
      </c>
      <c r="H3785" s="159" t="s">
        <v>5951</v>
      </c>
      <c r="I3785" s="146">
        <v>350</v>
      </c>
    </row>
    <row r="3786" spans="1:9" ht="44.25" hidden="1" customHeight="1" x14ac:dyDescent="0.2">
      <c r="A3786" s="3">
        <v>3801</v>
      </c>
      <c r="B3786" s="146">
        <v>7401</v>
      </c>
      <c r="C3786" s="373" t="s">
        <v>5996</v>
      </c>
      <c r="D3786" s="372" t="s">
        <v>5902</v>
      </c>
      <c r="E3786" s="146" t="s">
        <v>4706</v>
      </c>
      <c r="F3786" s="595">
        <v>8000</v>
      </c>
      <c r="G3786" s="146" t="s">
        <v>1901</v>
      </c>
      <c r="H3786" s="159" t="s">
        <v>5951</v>
      </c>
      <c r="I3786" s="146">
        <v>350</v>
      </c>
    </row>
    <row r="3787" spans="1:9" ht="44.25" hidden="1" customHeight="1" x14ac:dyDescent="0.2">
      <c r="A3787" s="3">
        <v>3802</v>
      </c>
      <c r="B3787" s="146">
        <v>7401</v>
      </c>
      <c r="C3787" s="373" t="s">
        <v>5997</v>
      </c>
      <c r="D3787" s="372" t="s">
        <v>5902</v>
      </c>
      <c r="E3787" s="146" t="s">
        <v>5998</v>
      </c>
      <c r="F3787" s="595">
        <v>10000</v>
      </c>
      <c r="G3787" s="146" t="s">
        <v>1901</v>
      </c>
      <c r="H3787" s="159" t="s">
        <v>5951</v>
      </c>
      <c r="I3787" s="146">
        <v>350</v>
      </c>
    </row>
    <row r="3788" spans="1:9" ht="44.25" hidden="1" customHeight="1" x14ac:dyDescent="0.2">
      <c r="A3788" s="3">
        <v>3803</v>
      </c>
      <c r="B3788" s="146">
        <v>7401</v>
      </c>
      <c r="C3788" s="373" t="s">
        <v>5999</v>
      </c>
      <c r="D3788" s="372" t="s">
        <v>5902</v>
      </c>
      <c r="E3788" s="146" t="s">
        <v>6000</v>
      </c>
      <c r="F3788" s="595">
        <v>10000</v>
      </c>
      <c r="G3788" s="146" t="s">
        <v>1901</v>
      </c>
      <c r="H3788" s="159" t="s">
        <v>5951</v>
      </c>
      <c r="I3788" s="146">
        <v>350</v>
      </c>
    </row>
    <row r="3789" spans="1:9" ht="44.25" hidden="1" customHeight="1" x14ac:dyDescent="0.2">
      <c r="A3789" s="3">
        <v>3804</v>
      </c>
      <c r="B3789" s="146">
        <v>7401</v>
      </c>
      <c r="C3789" s="679" t="s">
        <v>6001</v>
      </c>
      <c r="D3789" s="372" t="s">
        <v>5902</v>
      </c>
      <c r="E3789" s="146" t="s">
        <v>2387</v>
      </c>
      <c r="F3789" s="595">
        <v>4500</v>
      </c>
      <c r="G3789" s="146" t="s">
        <v>1901</v>
      </c>
      <c r="H3789" s="159" t="s">
        <v>5951</v>
      </c>
      <c r="I3789" s="146">
        <v>350</v>
      </c>
    </row>
    <row r="3790" spans="1:9" ht="44.25" hidden="1" customHeight="1" x14ac:dyDescent="0.2">
      <c r="A3790" s="3">
        <v>3805</v>
      </c>
      <c r="B3790" s="146">
        <v>7401</v>
      </c>
      <c r="C3790" s="373" t="s">
        <v>6002</v>
      </c>
      <c r="D3790" s="372" t="s">
        <v>5902</v>
      </c>
      <c r="E3790" s="146" t="s">
        <v>2389</v>
      </c>
      <c r="F3790" s="595">
        <v>4500</v>
      </c>
      <c r="G3790" s="146" t="s">
        <v>1901</v>
      </c>
      <c r="H3790" s="159" t="s">
        <v>5951</v>
      </c>
      <c r="I3790" s="146">
        <v>350</v>
      </c>
    </row>
    <row r="3791" spans="1:9" ht="44.25" hidden="1" customHeight="1" x14ac:dyDescent="0.2">
      <c r="A3791" s="3">
        <v>3806</v>
      </c>
      <c r="B3791" s="146">
        <v>7401</v>
      </c>
      <c r="C3791" s="373" t="s">
        <v>6003</v>
      </c>
      <c r="D3791" s="372" t="s">
        <v>5902</v>
      </c>
      <c r="E3791" s="146" t="s">
        <v>6004</v>
      </c>
      <c r="F3791" s="595">
        <v>6000</v>
      </c>
      <c r="G3791" s="146" t="s">
        <v>1901</v>
      </c>
      <c r="H3791" s="159" t="s">
        <v>5951</v>
      </c>
      <c r="I3791" s="146">
        <v>350</v>
      </c>
    </row>
    <row r="3792" spans="1:9" ht="44.25" hidden="1" customHeight="1" x14ac:dyDescent="0.2">
      <c r="A3792" s="3">
        <v>3807</v>
      </c>
      <c r="B3792" s="146">
        <v>7401</v>
      </c>
      <c r="C3792" s="373" t="s">
        <v>6005</v>
      </c>
      <c r="D3792" s="372" t="s">
        <v>5902</v>
      </c>
      <c r="E3792" s="146" t="s">
        <v>6006</v>
      </c>
      <c r="F3792" s="595">
        <v>4000</v>
      </c>
      <c r="G3792" s="146" t="s">
        <v>1901</v>
      </c>
      <c r="H3792" s="159" t="s">
        <v>5951</v>
      </c>
      <c r="I3792" s="146">
        <v>350</v>
      </c>
    </row>
    <row r="3793" spans="1:9" ht="44.25" hidden="1" customHeight="1" x14ac:dyDescent="0.2">
      <c r="A3793" s="3">
        <v>3808</v>
      </c>
      <c r="B3793" s="146">
        <v>7401</v>
      </c>
      <c r="C3793" s="373" t="s">
        <v>6007</v>
      </c>
      <c r="D3793" s="372" t="s">
        <v>5902</v>
      </c>
      <c r="E3793" s="146" t="s">
        <v>6008</v>
      </c>
      <c r="F3793" s="595">
        <v>4000</v>
      </c>
      <c r="G3793" s="146" t="s">
        <v>1901</v>
      </c>
      <c r="H3793" s="159" t="s">
        <v>5951</v>
      </c>
      <c r="I3793" s="146">
        <v>350</v>
      </c>
    </row>
    <row r="3794" spans="1:9" ht="44.25" hidden="1" customHeight="1" x14ac:dyDescent="0.2">
      <c r="A3794" s="3">
        <v>3809</v>
      </c>
      <c r="B3794" s="146">
        <v>7401</v>
      </c>
      <c r="C3794" s="373" t="s">
        <v>6009</v>
      </c>
      <c r="D3794" s="372" t="s">
        <v>5902</v>
      </c>
      <c r="E3794" s="146" t="s">
        <v>6010</v>
      </c>
      <c r="F3794" s="595">
        <v>15000</v>
      </c>
      <c r="G3794" s="146" t="s">
        <v>1901</v>
      </c>
      <c r="H3794" s="159" t="s">
        <v>5951</v>
      </c>
      <c r="I3794" s="146">
        <v>350</v>
      </c>
    </row>
    <row r="3795" spans="1:9" ht="44.25" hidden="1" customHeight="1" x14ac:dyDescent="0.2">
      <c r="A3795" s="3">
        <v>3810</v>
      </c>
      <c r="B3795" s="146">
        <v>7401</v>
      </c>
      <c r="C3795" s="373" t="s">
        <v>6011</v>
      </c>
      <c r="D3795" s="372" t="s">
        <v>5902</v>
      </c>
      <c r="E3795" s="146" t="s">
        <v>6012</v>
      </c>
      <c r="F3795" s="595">
        <v>3000</v>
      </c>
      <c r="G3795" s="146" t="s">
        <v>1901</v>
      </c>
      <c r="H3795" s="159" t="s">
        <v>5951</v>
      </c>
      <c r="I3795" s="146">
        <v>350</v>
      </c>
    </row>
    <row r="3796" spans="1:9" ht="44.25" hidden="1" customHeight="1" x14ac:dyDescent="0.2">
      <c r="A3796" s="3">
        <v>3811</v>
      </c>
      <c r="B3796" s="146">
        <v>7401</v>
      </c>
      <c r="C3796" s="679" t="s">
        <v>6013</v>
      </c>
      <c r="D3796" s="372" t="s">
        <v>5902</v>
      </c>
      <c r="E3796" s="146" t="s">
        <v>4201</v>
      </c>
      <c r="F3796" s="595">
        <v>4500</v>
      </c>
      <c r="G3796" s="146" t="s">
        <v>1901</v>
      </c>
      <c r="H3796" s="159" t="s">
        <v>5951</v>
      </c>
      <c r="I3796" s="146">
        <v>350</v>
      </c>
    </row>
    <row r="3797" spans="1:9" ht="44.25" hidden="1" customHeight="1" x14ac:dyDescent="0.2">
      <c r="A3797" s="3">
        <v>3812</v>
      </c>
      <c r="B3797" s="146">
        <v>7401</v>
      </c>
      <c r="C3797" s="373" t="s">
        <v>6014</v>
      </c>
      <c r="D3797" s="372" t="s">
        <v>5902</v>
      </c>
      <c r="E3797" s="146" t="s">
        <v>6015</v>
      </c>
      <c r="F3797" s="595">
        <v>20000</v>
      </c>
      <c r="G3797" s="146" t="s">
        <v>1901</v>
      </c>
      <c r="H3797" s="159" t="s">
        <v>5951</v>
      </c>
      <c r="I3797" s="146">
        <v>350</v>
      </c>
    </row>
    <row r="3798" spans="1:9" ht="44.25" hidden="1" customHeight="1" x14ac:dyDescent="0.2">
      <c r="A3798" s="3">
        <v>3813</v>
      </c>
      <c r="B3798" s="146">
        <v>7401</v>
      </c>
      <c r="C3798" s="373" t="s">
        <v>6016</v>
      </c>
      <c r="D3798" s="372" t="s">
        <v>5902</v>
      </c>
      <c r="E3798" s="146" t="s">
        <v>6017</v>
      </c>
      <c r="F3798" s="595">
        <v>10000</v>
      </c>
      <c r="G3798" s="146" t="s">
        <v>1901</v>
      </c>
      <c r="H3798" s="159" t="s">
        <v>5951</v>
      </c>
      <c r="I3798" s="146">
        <v>350</v>
      </c>
    </row>
    <row r="3799" spans="1:9" ht="44.25" hidden="1" customHeight="1" x14ac:dyDescent="0.2">
      <c r="A3799" s="3">
        <v>3814</v>
      </c>
      <c r="B3799" s="146">
        <v>7401</v>
      </c>
      <c r="C3799" s="373" t="s">
        <v>6019</v>
      </c>
      <c r="D3799" s="372" t="s">
        <v>5902</v>
      </c>
      <c r="E3799" s="146" t="s">
        <v>6020</v>
      </c>
      <c r="F3799" s="595">
        <v>3500</v>
      </c>
      <c r="G3799" s="146" t="s">
        <v>1901</v>
      </c>
      <c r="H3799" s="159" t="s">
        <v>5951</v>
      </c>
      <c r="I3799" s="146">
        <v>350</v>
      </c>
    </row>
    <row r="3800" spans="1:9" ht="44.25" hidden="1" customHeight="1" x14ac:dyDescent="0.2">
      <c r="A3800" s="3">
        <v>3815</v>
      </c>
      <c r="B3800" s="146">
        <v>7401</v>
      </c>
      <c r="C3800" s="373" t="s">
        <v>6021</v>
      </c>
      <c r="D3800" s="372" t="s">
        <v>5902</v>
      </c>
      <c r="E3800" s="146" t="s">
        <v>6022</v>
      </c>
      <c r="F3800" s="595">
        <v>1600</v>
      </c>
      <c r="G3800" s="146" t="s">
        <v>1901</v>
      </c>
      <c r="H3800" s="159" t="s">
        <v>5951</v>
      </c>
      <c r="I3800" s="146">
        <v>350</v>
      </c>
    </row>
    <row r="3801" spans="1:9" ht="44.25" hidden="1" customHeight="1" x14ac:dyDescent="0.2">
      <c r="A3801" s="3">
        <v>3816</v>
      </c>
      <c r="B3801" s="146">
        <v>7401</v>
      </c>
      <c r="C3801" s="373" t="s">
        <v>6023</v>
      </c>
      <c r="D3801" s="372" t="s">
        <v>5902</v>
      </c>
      <c r="E3801" s="146" t="s">
        <v>4707</v>
      </c>
      <c r="F3801" s="595">
        <v>1500</v>
      </c>
      <c r="G3801" s="146" t="s">
        <v>1901</v>
      </c>
      <c r="H3801" s="159" t="s">
        <v>5951</v>
      </c>
      <c r="I3801" s="146">
        <v>350</v>
      </c>
    </row>
    <row r="3802" spans="1:9" ht="44.25" hidden="1" customHeight="1" x14ac:dyDescent="0.2">
      <c r="A3802" s="3">
        <v>3817</v>
      </c>
      <c r="B3802" s="146">
        <v>7401</v>
      </c>
      <c r="C3802" s="373" t="s">
        <v>6024</v>
      </c>
      <c r="D3802" s="372" t="s">
        <v>5902</v>
      </c>
      <c r="E3802" s="146" t="s">
        <v>4351</v>
      </c>
      <c r="F3802" s="595">
        <v>5000</v>
      </c>
      <c r="G3802" s="146" t="s">
        <v>1901</v>
      </c>
      <c r="H3802" s="159" t="s">
        <v>5951</v>
      </c>
      <c r="I3802" s="146">
        <v>350</v>
      </c>
    </row>
    <row r="3803" spans="1:9" ht="44.25" hidden="1" customHeight="1" x14ac:dyDescent="0.2">
      <c r="A3803" s="3">
        <v>3818</v>
      </c>
      <c r="B3803" s="146">
        <v>7401</v>
      </c>
      <c r="C3803" s="678" t="s">
        <v>6025</v>
      </c>
      <c r="D3803" s="372" t="s">
        <v>5902</v>
      </c>
      <c r="E3803" s="60" t="s">
        <v>6026</v>
      </c>
      <c r="F3803" s="595">
        <v>84000</v>
      </c>
      <c r="G3803" s="146" t="s">
        <v>1901</v>
      </c>
      <c r="H3803" s="159" t="s">
        <v>5951</v>
      </c>
      <c r="I3803" s="146">
        <v>351</v>
      </c>
    </row>
    <row r="3804" spans="1:9" ht="44.25" hidden="1" customHeight="1" x14ac:dyDescent="0.2">
      <c r="A3804" s="3">
        <v>3819</v>
      </c>
      <c r="B3804" s="146">
        <v>7401</v>
      </c>
      <c r="C3804" s="679" t="s">
        <v>6028</v>
      </c>
      <c r="D3804" s="372" t="s">
        <v>5902</v>
      </c>
      <c r="E3804" s="146" t="s">
        <v>6029</v>
      </c>
      <c r="F3804" s="595">
        <v>136000</v>
      </c>
      <c r="G3804" s="146" t="s">
        <v>1901</v>
      </c>
      <c r="H3804" s="159" t="s">
        <v>5951</v>
      </c>
      <c r="I3804" s="146">
        <v>351</v>
      </c>
    </row>
    <row r="3805" spans="1:9" ht="44.25" hidden="1" customHeight="1" x14ac:dyDescent="0.2">
      <c r="A3805" s="3">
        <v>3820</v>
      </c>
      <c r="B3805" s="146">
        <v>7401</v>
      </c>
      <c r="C3805" s="678" t="s">
        <v>6030</v>
      </c>
      <c r="D3805" s="372" t="s">
        <v>5902</v>
      </c>
      <c r="E3805" s="146" t="s">
        <v>6031</v>
      </c>
      <c r="F3805" s="595">
        <v>176000</v>
      </c>
      <c r="G3805" s="146" t="s">
        <v>1901</v>
      </c>
      <c r="H3805" s="159" t="s">
        <v>5951</v>
      </c>
      <c r="I3805" s="146">
        <v>351</v>
      </c>
    </row>
    <row r="3806" spans="1:9" ht="44.25" hidden="1" customHeight="1" x14ac:dyDescent="0.2">
      <c r="A3806" s="3">
        <v>3821</v>
      </c>
      <c r="B3806" s="146">
        <v>7401</v>
      </c>
      <c r="C3806" s="679" t="s">
        <v>6033</v>
      </c>
      <c r="D3806" s="372" t="s">
        <v>5902</v>
      </c>
      <c r="E3806" s="146" t="s">
        <v>3249</v>
      </c>
      <c r="F3806" s="595">
        <v>72000</v>
      </c>
      <c r="G3806" s="146" t="s">
        <v>1901</v>
      </c>
      <c r="H3806" s="159" t="s">
        <v>5951</v>
      </c>
      <c r="I3806" s="146">
        <v>351</v>
      </c>
    </row>
    <row r="3807" spans="1:9" ht="44.25" hidden="1" customHeight="1" x14ac:dyDescent="0.2">
      <c r="A3807" s="3">
        <v>3822</v>
      </c>
      <c r="B3807" s="146">
        <v>7401</v>
      </c>
      <c r="C3807" s="678" t="s">
        <v>6034</v>
      </c>
      <c r="D3807" s="372" t="s">
        <v>5902</v>
      </c>
      <c r="E3807" s="146" t="s">
        <v>6035</v>
      </c>
      <c r="F3807" s="595">
        <v>72000</v>
      </c>
      <c r="G3807" s="146" t="s">
        <v>1901</v>
      </c>
      <c r="H3807" s="159" t="s">
        <v>5951</v>
      </c>
      <c r="I3807" s="146">
        <v>351</v>
      </c>
    </row>
    <row r="3808" spans="1:9" ht="44.25" hidden="1" customHeight="1" x14ac:dyDescent="0.2">
      <c r="A3808" s="3">
        <v>3823</v>
      </c>
      <c r="B3808" s="146">
        <v>7401</v>
      </c>
      <c r="C3808" s="373" t="s">
        <v>6036</v>
      </c>
      <c r="D3808" s="372" t="s">
        <v>5902</v>
      </c>
      <c r="E3808" s="146" t="s">
        <v>6037</v>
      </c>
      <c r="F3808" s="595">
        <v>150000</v>
      </c>
      <c r="G3808" s="146" t="s">
        <v>3897</v>
      </c>
      <c r="H3808" s="159" t="s">
        <v>5951</v>
      </c>
      <c r="I3808" s="146">
        <v>352</v>
      </c>
    </row>
    <row r="3809" spans="1:9" ht="44.25" hidden="1" customHeight="1" x14ac:dyDescent="0.2">
      <c r="A3809" s="3">
        <v>3824</v>
      </c>
      <c r="B3809" s="146">
        <v>7401</v>
      </c>
      <c r="C3809" s="373" t="s">
        <v>6039</v>
      </c>
      <c r="D3809" s="372" t="s">
        <v>5902</v>
      </c>
      <c r="E3809" s="146" t="s">
        <v>6040</v>
      </c>
      <c r="F3809" s="595">
        <v>150000</v>
      </c>
      <c r="G3809" s="146" t="s">
        <v>3897</v>
      </c>
      <c r="H3809" s="159" t="s">
        <v>5951</v>
      </c>
      <c r="I3809" s="146">
        <v>352</v>
      </c>
    </row>
    <row r="3810" spans="1:9" ht="44.25" hidden="1" customHeight="1" x14ac:dyDescent="0.2">
      <c r="A3810" s="3">
        <v>3825</v>
      </c>
      <c r="B3810" s="146">
        <v>7401</v>
      </c>
      <c r="C3810" s="679" t="s">
        <v>6041</v>
      </c>
      <c r="D3810" s="372" t="s">
        <v>5902</v>
      </c>
      <c r="E3810" s="146" t="s">
        <v>6042</v>
      </c>
      <c r="F3810" s="595">
        <v>8000</v>
      </c>
      <c r="G3810" s="146" t="s">
        <v>3897</v>
      </c>
      <c r="H3810" s="159" t="s">
        <v>5951</v>
      </c>
      <c r="I3810" s="146">
        <v>354</v>
      </c>
    </row>
    <row r="3811" spans="1:9" ht="44.25" hidden="1" customHeight="1" x14ac:dyDescent="0.2">
      <c r="A3811" s="3">
        <v>3826</v>
      </c>
      <c r="B3811" s="146">
        <v>7401</v>
      </c>
      <c r="C3811" s="373" t="s">
        <v>6044</v>
      </c>
      <c r="D3811" s="372" t="s">
        <v>5902</v>
      </c>
      <c r="E3811" s="146" t="s">
        <v>2530</v>
      </c>
      <c r="F3811" s="595">
        <v>5000</v>
      </c>
      <c r="G3811" s="146" t="s">
        <v>3897</v>
      </c>
      <c r="H3811" s="159" t="s">
        <v>5951</v>
      </c>
      <c r="I3811" s="146">
        <v>354</v>
      </c>
    </row>
    <row r="3812" spans="1:9" ht="44.25" hidden="1" customHeight="1" x14ac:dyDescent="0.2">
      <c r="A3812" s="3">
        <v>3827</v>
      </c>
      <c r="B3812" s="146">
        <v>7401</v>
      </c>
      <c r="C3812" s="679" t="s">
        <v>6045</v>
      </c>
      <c r="D3812" s="372" t="s">
        <v>5902</v>
      </c>
      <c r="E3812" s="146" t="s">
        <v>6046</v>
      </c>
      <c r="F3812" s="595">
        <v>7000</v>
      </c>
      <c r="G3812" s="146" t="s">
        <v>3897</v>
      </c>
      <c r="H3812" s="159" t="s">
        <v>5951</v>
      </c>
      <c r="I3812" s="146">
        <v>354</v>
      </c>
    </row>
    <row r="3813" spans="1:9" ht="44.25" hidden="1" customHeight="1" x14ac:dyDescent="0.2">
      <c r="A3813" s="3">
        <v>3828</v>
      </c>
      <c r="B3813" s="146">
        <v>7401</v>
      </c>
      <c r="C3813" s="373" t="s">
        <v>6053</v>
      </c>
      <c r="D3813" s="372" t="s">
        <v>5902</v>
      </c>
      <c r="E3813" s="146" t="s">
        <v>2687</v>
      </c>
      <c r="F3813" s="595">
        <v>9000</v>
      </c>
      <c r="G3813" s="146" t="s">
        <v>693</v>
      </c>
      <c r="H3813" s="159" t="s">
        <v>5951</v>
      </c>
      <c r="I3813" s="146">
        <v>364</v>
      </c>
    </row>
    <row r="3814" spans="1:9" ht="44.25" hidden="1" customHeight="1" x14ac:dyDescent="0.2">
      <c r="A3814" s="3">
        <v>3829</v>
      </c>
      <c r="B3814" s="146">
        <v>7401</v>
      </c>
      <c r="C3814" s="373" t="s">
        <v>6055</v>
      </c>
      <c r="D3814" s="372" t="s">
        <v>5902</v>
      </c>
      <c r="E3814" s="146" t="s">
        <v>2689</v>
      </c>
      <c r="F3814" s="595">
        <v>5000</v>
      </c>
      <c r="G3814" s="146" t="s">
        <v>693</v>
      </c>
      <c r="H3814" s="159" t="s">
        <v>5951</v>
      </c>
      <c r="I3814" s="146">
        <v>364</v>
      </c>
    </row>
    <row r="3815" spans="1:9" ht="44.25" hidden="1" customHeight="1" x14ac:dyDescent="0.2">
      <c r="A3815" s="3">
        <v>3830</v>
      </c>
      <c r="B3815" s="146">
        <v>7401</v>
      </c>
      <c r="C3815" s="373" t="s">
        <v>6057</v>
      </c>
      <c r="D3815" s="372" t="s">
        <v>5902</v>
      </c>
      <c r="E3815" s="146" t="s">
        <v>6058</v>
      </c>
      <c r="F3815" s="595">
        <v>200000</v>
      </c>
      <c r="G3815" s="146" t="s">
        <v>693</v>
      </c>
      <c r="H3815" s="159" t="s">
        <v>5951</v>
      </c>
      <c r="I3815" s="146">
        <v>365</v>
      </c>
    </row>
    <row r="3816" spans="1:9" ht="44.25" hidden="1" customHeight="1" x14ac:dyDescent="0.2">
      <c r="A3816" s="3">
        <v>3831</v>
      </c>
      <c r="B3816" s="372">
        <v>7401</v>
      </c>
      <c r="C3816" s="679" t="s">
        <v>6060</v>
      </c>
      <c r="D3816" s="372" t="s">
        <v>5902</v>
      </c>
      <c r="E3816" s="146" t="s">
        <v>2302</v>
      </c>
      <c r="F3816" s="595">
        <v>95000</v>
      </c>
      <c r="G3816" s="146" t="s">
        <v>720</v>
      </c>
      <c r="H3816" s="159" t="s">
        <v>5951</v>
      </c>
      <c r="I3816" s="146">
        <v>374</v>
      </c>
    </row>
    <row r="3817" spans="1:9" ht="44.25" hidden="1" customHeight="1" x14ac:dyDescent="0.2">
      <c r="A3817" s="3">
        <v>3832</v>
      </c>
      <c r="B3817" s="372">
        <v>7401</v>
      </c>
      <c r="C3817" s="679" t="s">
        <v>6062</v>
      </c>
      <c r="D3817" s="372" t="s">
        <v>5902</v>
      </c>
      <c r="E3817" s="60" t="s">
        <v>3515</v>
      </c>
      <c r="F3817" s="595">
        <v>15000</v>
      </c>
      <c r="G3817" s="146" t="s">
        <v>720</v>
      </c>
      <c r="H3817" s="159" t="s">
        <v>5951</v>
      </c>
      <c r="I3817" s="146">
        <v>374</v>
      </c>
    </row>
    <row r="3818" spans="1:9" ht="44.25" hidden="1" customHeight="1" x14ac:dyDescent="0.2">
      <c r="A3818" s="3">
        <v>3833</v>
      </c>
      <c r="B3818" s="372">
        <v>7421</v>
      </c>
      <c r="C3818" s="127" t="s">
        <v>8133</v>
      </c>
      <c r="D3818" s="372" t="s">
        <v>5902</v>
      </c>
      <c r="E3818" s="131" t="s">
        <v>3286</v>
      </c>
      <c r="F3818" s="755">
        <v>25000</v>
      </c>
      <c r="G3818" s="756" t="s">
        <v>1901</v>
      </c>
      <c r="H3818" s="77" t="s">
        <v>8131</v>
      </c>
      <c r="I3818" s="131">
        <v>350</v>
      </c>
    </row>
    <row r="3819" spans="1:9" ht="44.25" hidden="1" customHeight="1" x14ac:dyDescent="0.2">
      <c r="A3819" s="3">
        <v>3834</v>
      </c>
      <c r="B3819" s="372">
        <v>7421</v>
      </c>
      <c r="C3819" s="127" t="s">
        <v>8135</v>
      </c>
      <c r="D3819" s="372" t="s">
        <v>5902</v>
      </c>
      <c r="E3819" s="131" t="s">
        <v>8136</v>
      </c>
      <c r="F3819" s="755">
        <v>17500</v>
      </c>
      <c r="G3819" s="756" t="s">
        <v>1901</v>
      </c>
      <c r="H3819" s="77" t="s">
        <v>8131</v>
      </c>
      <c r="I3819" s="131">
        <v>350</v>
      </c>
    </row>
    <row r="3820" spans="1:9" ht="44.25" hidden="1" customHeight="1" x14ac:dyDescent="0.2">
      <c r="A3820" s="3">
        <v>3835</v>
      </c>
      <c r="B3820" s="372">
        <v>7421</v>
      </c>
      <c r="C3820" s="127" t="s">
        <v>8137</v>
      </c>
      <c r="D3820" s="372" t="s">
        <v>5902</v>
      </c>
      <c r="E3820" s="131" t="s">
        <v>8138</v>
      </c>
      <c r="F3820" s="755">
        <v>37990</v>
      </c>
      <c r="G3820" s="756" t="s">
        <v>1901</v>
      </c>
      <c r="H3820" s="77" t="s">
        <v>8131</v>
      </c>
      <c r="I3820" s="131">
        <v>350</v>
      </c>
    </row>
    <row r="3821" spans="1:9" ht="44.25" hidden="1" customHeight="1" x14ac:dyDescent="0.2">
      <c r="A3821" s="3">
        <v>3836</v>
      </c>
      <c r="B3821" s="372">
        <v>7421</v>
      </c>
      <c r="C3821" s="127" t="s">
        <v>8139</v>
      </c>
      <c r="D3821" s="372" t="s">
        <v>5902</v>
      </c>
      <c r="E3821" s="131" t="s">
        <v>8140</v>
      </c>
      <c r="F3821" s="595">
        <v>36500</v>
      </c>
      <c r="G3821" s="756" t="s">
        <v>1901</v>
      </c>
      <c r="H3821" s="77" t="s">
        <v>8131</v>
      </c>
      <c r="I3821" s="131">
        <v>350</v>
      </c>
    </row>
    <row r="3822" spans="1:9" ht="44.25" hidden="1" customHeight="1" x14ac:dyDescent="0.2">
      <c r="A3822" s="3">
        <v>3837</v>
      </c>
      <c r="B3822" s="372">
        <v>7421</v>
      </c>
      <c r="C3822" s="127" t="s">
        <v>8153</v>
      </c>
      <c r="D3822" s="372" t="s">
        <v>5902</v>
      </c>
      <c r="E3822" s="131" t="s">
        <v>8154</v>
      </c>
      <c r="F3822" s="757">
        <v>215000</v>
      </c>
      <c r="G3822" s="756" t="s">
        <v>301</v>
      </c>
      <c r="H3822" s="77" t="s">
        <v>8131</v>
      </c>
      <c r="I3822" s="131">
        <v>269</v>
      </c>
    </row>
    <row r="3823" spans="1:9" ht="44.25" hidden="1" customHeight="1" x14ac:dyDescent="0.2">
      <c r="A3823" s="3">
        <v>3838</v>
      </c>
      <c r="B3823" s="372">
        <v>7421</v>
      </c>
      <c r="C3823" s="127" t="s">
        <v>8156</v>
      </c>
      <c r="D3823" s="372" t="s">
        <v>5902</v>
      </c>
      <c r="E3823" s="131" t="s">
        <v>8157</v>
      </c>
      <c r="F3823" s="757">
        <v>215000</v>
      </c>
      <c r="G3823" s="756" t="s">
        <v>301</v>
      </c>
      <c r="H3823" s="77" t="s">
        <v>8131</v>
      </c>
      <c r="I3823" s="131">
        <v>269</v>
      </c>
    </row>
    <row r="3824" spans="1:9" ht="44.25" hidden="1" customHeight="1" x14ac:dyDescent="0.2">
      <c r="A3824" s="3">
        <v>3839</v>
      </c>
      <c r="B3824" s="372">
        <v>7421</v>
      </c>
      <c r="C3824" s="127" t="s">
        <v>8158</v>
      </c>
      <c r="D3824" s="372" t="s">
        <v>5902</v>
      </c>
      <c r="E3824" s="131" t="s">
        <v>8159</v>
      </c>
      <c r="F3824" s="757">
        <v>2075</v>
      </c>
      <c r="G3824" s="756" t="s">
        <v>301</v>
      </c>
      <c r="H3824" s="77" t="s">
        <v>8131</v>
      </c>
      <c r="I3824" s="131">
        <v>269</v>
      </c>
    </row>
    <row r="3825" spans="1:9" ht="44.25" hidden="1" customHeight="1" x14ac:dyDescent="0.2">
      <c r="A3825" s="3">
        <v>3840</v>
      </c>
      <c r="B3825" s="372">
        <v>7421</v>
      </c>
      <c r="C3825" s="127" t="s">
        <v>8161</v>
      </c>
      <c r="D3825" s="372" t="s">
        <v>5902</v>
      </c>
      <c r="E3825" s="131" t="s">
        <v>8162</v>
      </c>
      <c r="F3825" s="757">
        <v>20695</v>
      </c>
      <c r="G3825" s="756" t="s">
        <v>301</v>
      </c>
      <c r="H3825" s="77" t="s">
        <v>8131</v>
      </c>
      <c r="I3825" s="131">
        <v>269</v>
      </c>
    </row>
    <row r="3826" spans="1:9" ht="44.25" hidden="1" customHeight="1" x14ac:dyDescent="0.2">
      <c r="A3826" s="3">
        <v>3841</v>
      </c>
      <c r="B3826" s="372">
        <v>7421</v>
      </c>
      <c r="C3826" s="127" t="s">
        <v>8164</v>
      </c>
      <c r="D3826" s="372" t="s">
        <v>5902</v>
      </c>
      <c r="E3826" s="131" t="s">
        <v>8165</v>
      </c>
      <c r="F3826" s="757">
        <v>4750</v>
      </c>
      <c r="G3826" s="756" t="s">
        <v>301</v>
      </c>
      <c r="H3826" s="77" t="s">
        <v>8131</v>
      </c>
      <c r="I3826" s="131">
        <v>269</v>
      </c>
    </row>
    <row r="3827" spans="1:9" ht="44.25" hidden="1" customHeight="1" x14ac:dyDescent="0.2">
      <c r="A3827" s="3">
        <v>3842</v>
      </c>
      <c r="B3827" s="372">
        <v>7421</v>
      </c>
      <c r="C3827" s="127" t="s">
        <v>8167</v>
      </c>
      <c r="D3827" s="372" t="s">
        <v>5902</v>
      </c>
      <c r="E3827" s="131" t="s">
        <v>8168</v>
      </c>
      <c r="F3827" s="757">
        <v>4750</v>
      </c>
      <c r="G3827" s="756" t="s">
        <v>301</v>
      </c>
      <c r="H3827" s="77" t="s">
        <v>8131</v>
      </c>
      <c r="I3827" s="131">
        <v>269</v>
      </c>
    </row>
    <row r="3828" spans="1:9" ht="44.25" hidden="1" customHeight="1" x14ac:dyDescent="0.2">
      <c r="A3828" s="3">
        <v>3843</v>
      </c>
      <c r="B3828" s="372">
        <v>7421</v>
      </c>
      <c r="C3828" s="127" t="s">
        <v>3808</v>
      </c>
      <c r="D3828" s="372" t="s">
        <v>5902</v>
      </c>
      <c r="E3828" s="131" t="s">
        <v>8169</v>
      </c>
      <c r="F3828" s="757">
        <v>4000</v>
      </c>
      <c r="G3828" s="756" t="s">
        <v>301</v>
      </c>
      <c r="H3828" s="77" t="s">
        <v>8131</v>
      </c>
      <c r="I3828" s="131">
        <v>269</v>
      </c>
    </row>
    <row r="3829" spans="1:9" ht="44.25" hidden="1" customHeight="1" x14ac:dyDescent="0.2">
      <c r="A3829" s="3">
        <v>3844</v>
      </c>
      <c r="B3829" s="372">
        <v>7421</v>
      </c>
      <c r="C3829" s="127" t="s">
        <v>8171</v>
      </c>
      <c r="D3829" s="372" t="s">
        <v>5902</v>
      </c>
      <c r="E3829" s="758" t="s">
        <v>8172</v>
      </c>
      <c r="F3829" s="595">
        <v>950</v>
      </c>
      <c r="G3829" s="756" t="s">
        <v>2140</v>
      </c>
      <c r="H3829" s="77" t="s">
        <v>8131</v>
      </c>
      <c r="I3829" s="84">
        <v>274</v>
      </c>
    </row>
    <row r="3830" spans="1:9" ht="44.25" hidden="1" customHeight="1" x14ac:dyDescent="0.2">
      <c r="A3830" s="3">
        <v>3845</v>
      </c>
      <c r="B3830" s="372">
        <v>7421</v>
      </c>
      <c r="C3830" s="127" t="s">
        <v>8174</v>
      </c>
      <c r="D3830" s="372" t="s">
        <v>5902</v>
      </c>
      <c r="E3830" s="131" t="s">
        <v>8175</v>
      </c>
      <c r="F3830" s="595">
        <v>5538</v>
      </c>
      <c r="G3830" s="756" t="s">
        <v>2140</v>
      </c>
      <c r="H3830" s="77" t="s">
        <v>8131</v>
      </c>
      <c r="I3830" s="84">
        <v>274</v>
      </c>
    </row>
    <row r="3831" spans="1:9" ht="44.25" hidden="1" customHeight="1" x14ac:dyDescent="0.2">
      <c r="A3831" s="3">
        <v>3846</v>
      </c>
      <c r="B3831" s="372">
        <v>7421</v>
      </c>
      <c r="C3831" s="131" t="s">
        <v>8176</v>
      </c>
      <c r="D3831" s="372" t="s">
        <v>5902</v>
      </c>
      <c r="E3831" s="131" t="s">
        <v>8177</v>
      </c>
      <c r="F3831" s="595">
        <v>6990</v>
      </c>
      <c r="G3831" s="756" t="s">
        <v>306</v>
      </c>
      <c r="H3831" s="84" t="s">
        <v>8131</v>
      </c>
      <c r="I3831" s="84">
        <v>277</v>
      </c>
    </row>
    <row r="3832" spans="1:9" ht="44.25" hidden="1" customHeight="1" x14ac:dyDescent="0.2">
      <c r="A3832" s="3">
        <v>3847</v>
      </c>
      <c r="B3832" s="372">
        <v>7421</v>
      </c>
      <c r="C3832" s="131" t="s">
        <v>1977</v>
      </c>
      <c r="D3832" s="372" t="s">
        <v>5902</v>
      </c>
      <c r="E3832" s="131" t="s">
        <v>8179</v>
      </c>
      <c r="F3832" s="595">
        <v>3170</v>
      </c>
      <c r="G3832" s="756" t="s">
        <v>306</v>
      </c>
      <c r="H3832" s="84" t="s">
        <v>8131</v>
      </c>
      <c r="I3832" s="84">
        <v>277</v>
      </c>
    </row>
    <row r="3833" spans="1:9" ht="44.25" hidden="1" customHeight="1" x14ac:dyDescent="0.2">
      <c r="A3833" s="3">
        <v>3848</v>
      </c>
      <c r="B3833" s="372">
        <v>7421</v>
      </c>
      <c r="C3833" s="127" t="s">
        <v>8180</v>
      </c>
      <c r="D3833" s="372" t="s">
        <v>5902</v>
      </c>
      <c r="E3833" s="758" t="s">
        <v>8181</v>
      </c>
      <c r="F3833" s="595">
        <v>12800</v>
      </c>
      <c r="G3833" s="756" t="s">
        <v>306</v>
      </c>
      <c r="H3833" s="77" t="s">
        <v>8131</v>
      </c>
      <c r="I3833" s="84">
        <v>278</v>
      </c>
    </row>
    <row r="3834" spans="1:9" ht="44.25" hidden="1" customHeight="1" x14ac:dyDescent="0.2">
      <c r="A3834" s="3">
        <v>3849</v>
      </c>
      <c r="B3834" s="372">
        <v>7421</v>
      </c>
      <c r="C3834" s="127" t="s">
        <v>8182</v>
      </c>
      <c r="D3834" s="372" t="s">
        <v>5902</v>
      </c>
      <c r="E3834" s="758" t="s">
        <v>8183</v>
      </c>
      <c r="F3834" s="595">
        <v>490</v>
      </c>
      <c r="G3834" s="756" t="s">
        <v>306</v>
      </c>
      <c r="H3834" s="77" t="s">
        <v>8131</v>
      </c>
      <c r="I3834" s="84">
        <v>278</v>
      </c>
    </row>
    <row r="3835" spans="1:9" ht="44.25" hidden="1" customHeight="1" x14ac:dyDescent="0.2">
      <c r="A3835" s="3">
        <v>3850</v>
      </c>
      <c r="B3835" s="372">
        <v>7421</v>
      </c>
      <c r="C3835" s="127" t="s">
        <v>8185</v>
      </c>
      <c r="D3835" s="372" t="s">
        <v>5902</v>
      </c>
      <c r="E3835" s="758" t="s">
        <v>8186</v>
      </c>
      <c r="F3835" s="595">
        <v>5950</v>
      </c>
      <c r="G3835" s="756" t="s">
        <v>306</v>
      </c>
      <c r="H3835" s="77" t="s">
        <v>8131</v>
      </c>
      <c r="I3835" s="84">
        <v>278</v>
      </c>
    </row>
    <row r="3836" spans="1:9" ht="44.25" hidden="1" customHeight="1" x14ac:dyDescent="0.2">
      <c r="A3836" s="3">
        <v>3851</v>
      </c>
      <c r="B3836" s="372">
        <v>7421</v>
      </c>
      <c r="C3836" s="127" t="s">
        <v>8187</v>
      </c>
      <c r="D3836" s="372" t="s">
        <v>5902</v>
      </c>
      <c r="E3836" s="758" t="s">
        <v>3020</v>
      </c>
      <c r="F3836" s="595">
        <v>3530</v>
      </c>
      <c r="G3836" s="756" t="s">
        <v>306</v>
      </c>
      <c r="H3836" s="77" t="s">
        <v>8131</v>
      </c>
      <c r="I3836" s="84">
        <v>278</v>
      </c>
    </row>
    <row r="3837" spans="1:9" ht="44.25" hidden="1" customHeight="1" x14ac:dyDescent="0.2">
      <c r="A3837" s="3">
        <v>3852</v>
      </c>
      <c r="B3837" s="372">
        <v>7421</v>
      </c>
      <c r="C3837" s="127" t="s">
        <v>8189</v>
      </c>
      <c r="D3837" s="372" t="s">
        <v>5902</v>
      </c>
      <c r="E3837" s="758" t="s">
        <v>8190</v>
      </c>
      <c r="F3837" s="757">
        <v>2800</v>
      </c>
      <c r="G3837" s="756" t="s">
        <v>364</v>
      </c>
      <c r="H3837" s="77" t="s">
        <v>8131</v>
      </c>
      <c r="I3837" s="84">
        <v>304</v>
      </c>
    </row>
    <row r="3838" spans="1:9" ht="44.25" hidden="1" customHeight="1" x14ac:dyDescent="0.2">
      <c r="A3838" s="3">
        <v>3853</v>
      </c>
      <c r="B3838" s="372">
        <v>7421</v>
      </c>
      <c r="C3838" s="127" t="s">
        <v>8191</v>
      </c>
      <c r="D3838" s="372" t="s">
        <v>5902</v>
      </c>
      <c r="E3838" s="758" t="s">
        <v>8192</v>
      </c>
      <c r="F3838" s="632">
        <v>520</v>
      </c>
      <c r="G3838" s="756" t="s">
        <v>364</v>
      </c>
      <c r="H3838" s="77" t="s">
        <v>8131</v>
      </c>
      <c r="I3838" s="84">
        <v>304</v>
      </c>
    </row>
    <row r="3839" spans="1:9" ht="44.25" hidden="1" customHeight="1" x14ac:dyDescent="0.2">
      <c r="A3839" s="3">
        <v>3854</v>
      </c>
      <c r="B3839" s="372">
        <v>7421</v>
      </c>
      <c r="C3839" s="127" t="s">
        <v>8193</v>
      </c>
      <c r="D3839" s="372" t="s">
        <v>5902</v>
      </c>
      <c r="E3839" s="758" t="s">
        <v>8194</v>
      </c>
      <c r="F3839" s="632">
        <v>1555</v>
      </c>
      <c r="G3839" s="756" t="s">
        <v>364</v>
      </c>
      <c r="H3839" s="77" t="s">
        <v>8131</v>
      </c>
      <c r="I3839" s="84">
        <v>304</v>
      </c>
    </row>
    <row r="3840" spans="1:9" ht="44.25" hidden="1" customHeight="1" x14ac:dyDescent="0.2">
      <c r="A3840" s="3">
        <v>3855</v>
      </c>
      <c r="B3840" s="372">
        <v>7421</v>
      </c>
      <c r="C3840" s="127" t="s">
        <v>8195</v>
      </c>
      <c r="D3840" s="372" t="s">
        <v>5902</v>
      </c>
      <c r="E3840" s="758" t="s">
        <v>8196</v>
      </c>
      <c r="F3840" s="632">
        <v>30000</v>
      </c>
      <c r="G3840" s="756" t="s">
        <v>364</v>
      </c>
      <c r="H3840" s="77" t="s">
        <v>8131</v>
      </c>
      <c r="I3840" s="84">
        <v>304</v>
      </c>
    </row>
    <row r="3841" spans="1:9" ht="44.25" hidden="1" customHeight="1" x14ac:dyDescent="0.2">
      <c r="A3841" s="3">
        <v>3856</v>
      </c>
      <c r="B3841" s="372">
        <v>7421</v>
      </c>
      <c r="C3841" s="127" t="s">
        <v>8197</v>
      </c>
      <c r="D3841" s="372" t="s">
        <v>5902</v>
      </c>
      <c r="E3841" s="758" t="s">
        <v>8198</v>
      </c>
      <c r="F3841" s="757">
        <v>7450</v>
      </c>
      <c r="G3841" s="756" t="s">
        <v>364</v>
      </c>
      <c r="H3841" s="77" t="s">
        <v>8131</v>
      </c>
      <c r="I3841" s="84">
        <v>304</v>
      </c>
    </row>
    <row r="3842" spans="1:9" ht="44.25" hidden="1" customHeight="1" x14ac:dyDescent="0.2">
      <c r="A3842" s="3">
        <v>3857</v>
      </c>
      <c r="B3842" s="372">
        <v>7421</v>
      </c>
      <c r="C3842" s="127" t="s">
        <v>8199</v>
      </c>
      <c r="D3842" s="372" t="s">
        <v>5902</v>
      </c>
      <c r="E3842" s="758" t="s">
        <v>8200</v>
      </c>
      <c r="F3842" s="757">
        <v>18500</v>
      </c>
      <c r="G3842" s="756" t="s">
        <v>364</v>
      </c>
      <c r="H3842" s="77" t="s">
        <v>8131</v>
      </c>
      <c r="I3842" s="84">
        <v>304</v>
      </c>
    </row>
    <row r="3843" spans="1:9" ht="44.25" hidden="1" customHeight="1" x14ac:dyDescent="0.2">
      <c r="A3843" s="3">
        <v>3858</v>
      </c>
      <c r="B3843" s="372">
        <v>7421</v>
      </c>
      <c r="C3843" s="127" t="s">
        <v>8201</v>
      </c>
      <c r="D3843" s="372" t="s">
        <v>5902</v>
      </c>
      <c r="E3843" s="196" t="s">
        <v>8202</v>
      </c>
      <c r="F3843" s="757">
        <v>200000</v>
      </c>
      <c r="G3843" s="756" t="s">
        <v>364</v>
      </c>
      <c r="H3843" s="77" t="s">
        <v>8131</v>
      </c>
      <c r="I3843" s="84">
        <v>304</v>
      </c>
    </row>
    <row r="3844" spans="1:9" ht="44.25" hidden="1" customHeight="1" x14ac:dyDescent="0.2">
      <c r="A3844" s="3">
        <v>3859</v>
      </c>
      <c r="B3844" s="372">
        <v>7421</v>
      </c>
      <c r="C3844" s="127" t="s">
        <v>8203</v>
      </c>
      <c r="D3844" s="372" t="s">
        <v>5902</v>
      </c>
      <c r="E3844" s="758" t="s">
        <v>6688</v>
      </c>
      <c r="F3844" s="595">
        <v>6424</v>
      </c>
      <c r="G3844" s="756" t="s">
        <v>2141</v>
      </c>
      <c r="H3844" s="77" t="s">
        <v>8131</v>
      </c>
      <c r="I3844" s="84">
        <v>309</v>
      </c>
    </row>
    <row r="3845" spans="1:9" ht="44.25" hidden="1" customHeight="1" x14ac:dyDescent="0.2">
      <c r="A3845" s="3">
        <v>3860</v>
      </c>
      <c r="B3845" s="372">
        <v>7421</v>
      </c>
      <c r="C3845" s="127" t="s">
        <v>8204</v>
      </c>
      <c r="D3845" s="372" t="s">
        <v>5902</v>
      </c>
      <c r="E3845" s="758" t="s">
        <v>8205</v>
      </c>
      <c r="F3845" s="595">
        <v>15417</v>
      </c>
      <c r="G3845" s="756" t="s">
        <v>2141</v>
      </c>
      <c r="H3845" s="77" t="s">
        <v>8131</v>
      </c>
      <c r="I3845" s="84">
        <v>309</v>
      </c>
    </row>
    <row r="3846" spans="1:9" ht="44.25" hidden="1" customHeight="1" x14ac:dyDescent="0.2">
      <c r="A3846" s="3">
        <v>3861</v>
      </c>
      <c r="B3846" s="372">
        <v>7421</v>
      </c>
      <c r="C3846" s="127" t="s">
        <v>8206</v>
      </c>
      <c r="D3846" s="372" t="s">
        <v>5902</v>
      </c>
      <c r="E3846" s="758" t="s">
        <v>8207</v>
      </c>
      <c r="F3846" s="595">
        <v>9412</v>
      </c>
      <c r="G3846" s="756" t="s">
        <v>2141</v>
      </c>
      <c r="H3846" s="77" t="s">
        <v>8131</v>
      </c>
      <c r="I3846" s="84">
        <v>309</v>
      </c>
    </row>
    <row r="3847" spans="1:9" ht="44.25" hidden="1" customHeight="1" x14ac:dyDescent="0.2">
      <c r="A3847" s="3">
        <v>3862</v>
      </c>
      <c r="B3847" s="372">
        <v>7421</v>
      </c>
      <c r="C3847" s="127" t="s">
        <v>8208</v>
      </c>
      <c r="D3847" s="372" t="s">
        <v>5902</v>
      </c>
      <c r="E3847" s="196" t="s">
        <v>8209</v>
      </c>
      <c r="F3847" s="595">
        <v>8600</v>
      </c>
      <c r="G3847" s="756" t="s">
        <v>2141</v>
      </c>
      <c r="H3847" s="77" t="s">
        <v>8131</v>
      </c>
      <c r="I3847" s="84">
        <v>309</v>
      </c>
    </row>
    <row r="3848" spans="1:9" ht="44.25" hidden="1" customHeight="1" x14ac:dyDescent="0.2">
      <c r="A3848" s="3">
        <v>3863</v>
      </c>
      <c r="B3848" s="372">
        <v>7421</v>
      </c>
      <c r="C3848" s="127" t="s">
        <v>8210</v>
      </c>
      <c r="D3848" s="372" t="s">
        <v>5902</v>
      </c>
      <c r="E3848" s="758" t="s">
        <v>8211</v>
      </c>
      <c r="F3848" s="632">
        <v>420</v>
      </c>
      <c r="G3848" s="756" t="s">
        <v>35</v>
      </c>
      <c r="H3848" s="77" t="s">
        <v>8131</v>
      </c>
      <c r="I3848" s="84">
        <v>314</v>
      </c>
    </row>
    <row r="3849" spans="1:9" ht="44.25" hidden="1" customHeight="1" x14ac:dyDescent="0.2">
      <c r="A3849" s="3">
        <v>3864</v>
      </c>
      <c r="B3849" s="372">
        <v>7421</v>
      </c>
      <c r="C3849" s="127" t="s">
        <v>8212</v>
      </c>
      <c r="D3849" s="372" t="s">
        <v>5902</v>
      </c>
      <c r="E3849" s="758" t="s">
        <v>8213</v>
      </c>
      <c r="F3849" s="757">
        <v>75.44</v>
      </c>
      <c r="G3849" s="756" t="s">
        <v>35</v>
      </c>
      <c r="H3849" s="77" t="s">
        <v>8131</v>
      </c>
      <c r="I3849" s="84">
        <v>314</v>
      </c>
    </row>
    <row r="3850" spans="1:9" ht="44.25" hidden="1" customHeight="1" x14ac:dyDescent="0.2">
      <c r="A3850" s="3">
        <v>3865</v>
      </c>
      <c r="B3850" s="372">
        <v>7421</v>
      </c>
      <c r="C3850" s="127" t="s">
        <v>8214</v>
      </c>
      <c r="D3850" s="372" t="s">
        <v>5902</v>
      </c>
      <c r="E3850" s="758" t="s">
        <v>6164</v>
      </c>
      <c r="F3850" s="757">
        <v>100</v>
      </c>
      <c r="G3850" s="756" t="s">
        <v>35</v>
      </c>
      <c r="H3850" s="77" t="s">
        <v>8131</v>
      </c>
      <c r="I3850" s="84">
        <v>314</v>
      </c>
    </row>
    <row r="3851" spans="1:9" ht="44.25" hidden="1" customHeight="1" x14ac:dyDescent="0.2">
      <c r="A3851" s="3">
        <v>3866</v>
      </c>
      <c r="B3851" s="372">
        <v>7421</v>
      </c>
      <c r="C3851" s="127" t="s">
        <v>8215</v>
      </c>
      <c r="D3851" s="372" t="s">
        <v>5902</v>
      </c>
      <c r="E3851" s="758" t="s">
        <v>8216</v>
      </c>
      <c r="F3851" s="757">
        <v>100</v>
      </c>
      <c r="G3851" s="756" t="s">
        <v>35</v>
      </c>
      <c r="H3851" s="77" t="s">
        <v>8131</v>
      </c>
      <c r="I3851" s="84">
        <v>314</v>
      </c>
    </row>
    <row r="3852" spans="1:9" ht="44.25" hidden="1" customHeight="1" x14ac:dyDescent="0.2">
      <c r="A3852" s="3">
        <v>3867</v>
      </c>
      <c r="B3852" s="372">
        <v>7421</v>
      </c>
      <c r="C3852" s="127" t="s">
        <v>8217</v>
      </c>
      <c r="D3852" s="372" t="s">
        <v>5902</v>
      </c>
      <c r="E3852" s="758" t="s">
        <v>8218</v>
      </c>
      <c r="F3852" s="757">
        <v>5250</v>
      </c>
      <c r="G3852" s="756" t="s">
        <v>35</v>
      </c>
      <c r="H3852" s="77" t="s">
        <v>8131</v>
      </c>
      <c r="I3852" s="84">
        <v>314</v>
      </c>
    </row>
    <row r="3853" spans="1:9" ht="44.25" hidden="1" customHeight="1" x14ac:dyDescent="0.2">
      <c r="A3853" s="3">
        <v>3868</v>
      </c>
      <c r="B3853" s="372">
        <v>7421</v>
      </c>
      <c r="C3853" s="127" t="s">
        <v>8219</v>
      </c>
      <c r="D3853" s="372" t="s">
        <v>5902</v>
      </c>
      <c r="E3853" s="758" t="s">
        <v>8220</v>
      </c>
      <c r="F3853" s="757">
        <v>6265</v>
      </c>
      <c r="G3853" s="756" t="s">
        <v>35</v>
      </c>
      <c r="H3853" s="77" t="s">
        <v>8131</v>
      </c>
      <c r="I3853" s="84">
        <v>314</v>
      </c>
    </row>
    <row r="3854" spans="1:9" ht="44.25" hidden="1" customHeight="1" x14ac:dyDescent="0.2">
      <c r="A3854" s="3">
        <v>3869</v>
      </c>
      <c r="B3854" s="372">
        <v>7421</v>
      </c>
      <c r="C3854" s="127" t="s">
        <v>8221</v>
      </c>
      <c r="D3854" s="372" t="s">
        <v>5902</v>
      </c>
      <c r="E3854" s="196" t="s">
        <v>8222</v>
      </c>
      <c r="F3854" s="757">
        <v>18950</v>
      </c>
      <c r="G3854" s="756" t="s">
        <v>35</v>
      </c>
      <c r="H3854" s="77" t="s">
        <v>8131</v>
      </c>
      <c r="I3854" s="84">
        <v>314</v>
      </c>
    </row>
    <row r="3855" spans="1:9" ht="44.25" hidden="1" customHeight="1" x14ac:dyDescent="0.2">
      <c r="A3855" s="3">
        <v>3870</v>
      </c>
      <c r="B3855" s="372">
        <v>7421</v>
      </c>
      <c r="C3855" s="127" t="s">
        <v>8223</v>
      </c>
      <c r="D3855" s="372" t="s">
        <v>5902</v>
      </c>
      <c r="E3855" s="196" t="s">
        <v>8224</v>
      </c>
      <c r="F3855" s="757">
        <v>4350</v>
      </c>
      <c r="G3855" s="756" t="s">
        <v>669</v>
      </c>
      <c r="H3855" s="77" t="s">
        <v>8131</v>
      </c>
      <c r="I3855" s="84">
        <v>344</v>
      </c>
    </row>
    <row r="3856" spans="1:9" ht="44.25" hidden="1" customHeight="1" x14ac:dyDescent="0.2">
      <c r="A3856" s="3">
        <v>3871</v>
      </c>
      <c r="B3856" s="372">
        <v>7421</v>
      </c>
      <c r="C3856" s="127" t="s">
        <v>8226</v>
      </c>
      <c r="D3856" s="372" t="s">
        <v>5902</v>
      </c>
      <c r="E3856" s="196" t="s">
        <v>6151</v>
      </c>
      <c r="F3856" s="632">
        <v>5250</v>
      </c>
      <c r="G3856" s="756" t="s">
        <v>669</v>
      </c>
      <c r="H3856" s="77" t="s">
        <v>8131</v>
      </c>
      <c r="I3856" s="84">
        <v>344</v>
      </c>
    </row>
    <row r="3857" spans="1:9" ht="44.25" hidden="1" customHeight="1" x14ac:dyDescent="0.2">
      <c r="A3857" s="3">
        <v>3872</v>
      </c>
      <c r="B3857" s="372">
        <v>7421</v>
      </c>
      <c r="C3857" s="127" t="s">
        <v>8227</v>
      </c>
      <c r="D3857" s="372" t="s">
        <v>5902</v>
      </c>
      <c r="E3857" s="758" t="s">
        <v>8228</v>
      </c>
      <c r="F3857" s="595">
        <v>769</v>
      </c>
      <c r="G3857" s="756" t="s">
        <v>495</v>
      </c>
      <c r="H3857" s="77" t="s">
        <v>8131</v>
      </c>
      <c r="I3857" s="84">
        <v>319</v>
      </c>
    </row>
    <row r="3858" spans="1:9" ht="44.25" hidden="1" customHeight="1" x14ac:dyDescent="0.2">
      <c r="A3858" s="3">
        <v>3873</v>
      </c>
      <c r="B3858" s="372">
        <v>7421</v>
      </c>
      <c r="C3858" s="127" t="s">
        <v>8229</v>
      </c>
      <c r="D3858" s="372" t="s">
        <v>5902</v>
      </c>
      <c r="E3858" s="758" t="s">
        <v>8230</v>
      </c>
      <c r="F3858" s="595">
        <v>1595</v>
      </c>
      <c r="G3858" s="756" t="s">
        <v>495</v>
      </c>
      <c r="H3858" s="77" t="s">
        <v>8131</v>
      </c>
      <c r="I3858" s="84">
        <v>319</v>
      </c>
    </row>
    <row r="3859" spans="1:9" ht="44.25" hidden="1" customHeight="1" x14ac:dyDescent="0.2">
      <c r="A3859" s="3">
        <v>3874</v>
      </c>
      <c r="B3859" s="372">
        <v>7421</v>
      </c>
      <c r="C3859" s="127" t="s">
        <v>8231</v>
      </c>
      <c r="D3859" s="372" t="s">
        <v>5902</v>
      </c>
      <c r="E3859" s="758" t="s">
        <v>8232</v>
      </c>
      <c r="F3859" s="595">
        <v>38240</v>
      </c>
      <c r="G3859" s="756" t="s">
        <v>505</v>
      </c>
      <c r="H3859" s="77" t="s">
        <v>8131</v>
      </c>
      <c r="I3859" s="84">
        <v>324</v>
      </c>
    </row>
    <row r="3860" spans="1:9" ht="44.25" hidden="1" customHeight="1" x14ac:dyDescent="0.2">
      <c r="A3860" s="3">
        <v>3875</v>
      </c>
      <c r="B3860" s="372">
        <v>7421</v>
      </c>
      <c r="C3860" s="127" t="s">
        <v>8234</v>
      </c>
      <c r="D3860" s="372" t="s">
        <v>5902</v>
      </c>
      <c r="E3860" s="758" t="s">
        <v>6180</v>
      </c>
      <c r="F3860" s="595">
        <v>624</v>
      </c>
      <c r="G3860" s="756" t="s">
        <v>505</v>
      </c>
      <c r="H3860" s="77" t="s">
        <v>8131</v>
      </c>
      <c r="I3860" s="84">
        <v>324</v>
      </c>
    </row>
    <row r="3861" spans="1:9" ht="44.25" hidden="1" customHeight="1" x14ac:dyDescent="0.2">
      <c r="A3861" s="3">
        <v>3876</v>
      </c>
      <c r="B3861" s="372">
        <v>7421</v>
      </c>
      <c r="C3861" s="127" t="s">
        <v>8236</v>
      </c>
      <c r="D3861" s="372" t="s">
        <v>5902</v>
      </c>
      <c r="E3861" s="758" t="s">
        <v>8237</v>
      </c>
      <c r="F3861" s="595">
        <v>27500</v>
      </c>
      <c r="G3861" s="756" t="s">
        <v>505</v>
      </c>
      <c r="H3861" s="77" t="s">
        <v>8131</v>
      </c>
      <c r="I3861" s="84">
        <v>324</v>
      </c>
    </row>
    <row r="3862" spans="1:9" ht="44.25" hidden="1" customHeight="1" x14ac:dyDescent="0.2">
      <c r="A3862" s="3">
        <v>3877</v>
      </c>
      <c r="B3862" s="372">
        <v>7421</v>
      </c>
      <c r="C3862" s="127" t="s">
        <v>8238</v>
      </c>
      <c r="D3862" s="372" t="s">
        <v>5902</v>
      </c>
      <c r="E3862" s="758" t="s">
        <v>8237</v>
      </c>
      <c r="F3862" s="595">
        <v>27500</v>
      </c>
      <c r="G3862" s="756" t="s">
        <v>505</v>
      </c>
      <c r="H3862" s="77" t="s">
        <v>8131</v>
      </c>
      <c r="I3862" s="84">
        <v>324</v>
      </c>
    </row>
    <row r="3863" spans="1:9" ht="44.25" hidden="1" customHeight="1" x14ac:dyDescent="0.2">
      <c r="A3863" s="3">
        <v>3878</v>
      </c>
      <c r="B3863" s="372">
        <v>7421</v>
      </c>
      <c r="C3863" s="127" t="s">
        <v>1992</v>
      </c>
      <c r="D3863" s="372" t="s">
        <v>5902</v>
      </c>
      <c r="E3863" s="758" t="s">
        <v>8239</v>
      </c>
      <c r="F3863" s="595">
        <v>5995</v>
      </c>
      <c r="G3863" s="756" t="s">
        <v>505</v>
      </c>
      <c r="H3863" s="77" t="s">
        <v>8131</v>
      </c>
      <c r="I3863" s="84">
        <v>324</v>
      </c>
    </row>
    <row r="3864" spans="1:9" ht="44.25" hidden="1" customHeight="1" x14ac:dyDescent="0.2">
      <c r="A3864" s="3">
        <v>3879</v>
      </c>
      <c r="B3864" s="372">
        <v>7421</v>
      </c>
      <c r="C3864" s="127" t="s">
        <v>2834</v>
      </c>
      <c r="D3864" s="372" t="s">
        <v>5902</v>
      </c>
      <c r="E3864" s="758" t="s">
        <v>8241</v>
      </c>
      <c r="F3864" s="595">
        <v>1925</v>
      </c>
      <c r="G3864" s="756" t="s">
        <v>505</v>
      </c>
      <c r="H3864" s="77" t="s">
        <v>8131</v>
      </c>
      <c r="I3864" s="84">
        <v>324</v>
      </c>
    </row>
    <row r="3865" spans="1:9" ht="44.25" hidden="1" customHeight="1" x14ac:dyDescent="0.2">
      <c r="A3865" s="3">
        <v>3880</v>
      </c>
      <c r="B3865" s="372">
        <v>7421</v>
      </c>
      <c r="C3865" s="127" t="s">
        <v>6604</v>
      </c>
      <c r="D3865" s="372" t="s">
        <v>5902</v>
      </c>
      <c r="E3865" s="758" t="s">
        <v>8242</v>
      </c>
      <c r="F3865" s="595">
        <v>1889</v>
      </c>
      <c r="G3865" s="756" t="s">
        <v>505</v>
      </c>
      <c r="H3865" s="77" t="s">
        <v>8131</v>
      </c>
      <c r="I3865" s="84">
        <v>324</v>
      </c>
    </row>
    <row r="3866" spans="1:9" ht="44.25" hidden="1" customHeight="1" x14ac:dyDescent="0.2">
      <c r="A3866" s="3">
        <v>3881</v>
      </c>
      <c r="B3866" s="372">
        <v>7421</v>
      </c>
      <c r="C3866" s="127" t="s">
        <v>8243</v>
      </c>
      <c r="D3866" s="372" t="s">
        <v>5902</v>
      </c>
      <c r="E3866" s="758" t="s">
        <v>8244</v>
      </c>
      <c r="F3866" s="595">
        <v>330</v>
      </c>
      <c r="G3866" s="756" t="s">
        <v>505</v>
      </c>
      <c r="H3866" s="77" t="s">
        <v>8131</v>
      </c>
      <c r="I3866" s="84">
        <v>324</v>
      </c>
    </row>
    <row r="3867" spans="1:9" ht="44.25" hidden="1" customHeight="1" x14ac:dyDescent="0.2">
      <c r="A3867" s="3">
        <v>3882</v>
      </c>
      <c r="B3867" s="372">
        <v>7421</v>
      </c>
      <c r="C3867" s="127" t="s">
        <v>8245</v>
      </c>
      <c r="D3867" s="372" t="s">
        <v>5902</v>
      </c>
      <c r="E3867" s="758" t="s">
        <v>8246</v>
      </c>
      <c r="F3867" s="595">
        <v>1291</v>
      </c>
      <c r="G3867" s="131" t="s">
        <v>693</v>
      </c>
      <c r="H3867" s="77" t="s">
        <v>8131</v>
      </c>
      <c r="I3867" s="84">
        <v>364</v>
      </c>
    </row>
    <row r="3868" spans="1:9" ht="44.25" hidden="1" customHeight="1" x14ac:dyDescent="0.2">
      <c r="A3868" s="3">
        <v>3883</v>
      </c>
      <c r="B3868" s="372">
        <v>7421</v>
      </c>
      <c r="C3868" s="127" t="s">
        <v>8248</v>
      </c>
      <c r="D3868" s="372" t="s">
        <v>5902</v>
      </c>
      <c r="E3868" s="758" t="s">
        <v>6285</v>
      </c>
      <c r="F3868" s="595">
        <v>12831</v>
      </c>
      <c r="G3868" s="131" t="s">
        <v>693</v>
      </c>
      <c r="H3868" s="77" t="s">
        <v>8131</v>
      </c>
      <c r="I3868" s="84">
        <v>364</v>
      </c>
    </row>
    <row r="3869" spans="1:9" ht="44.25" hidden="1" customHeight="1" x14ac:dyDescent="0.2">
      <c r="A3869" s="3">
        <v>3884</v>
      </c>
      <c r="B3869" s="372">
        <v>7421</v>
      </c>
      <c r="C3869" s="127" t="s">
        <v>8249</v>
      </c>
      <c r="D3869" s="372" t="s">
        <v>5902</v>
      </c>
      <c r="E3869" s="758" t="s">
        <v>8250</v>
      </c>
      <c r="F3869" s="595">
        <v>14600</v>
      </c>
      <c r="G3869" s="131" t="s">
        <v>693</v>
      </c>
      <c r="H3869" s="77" t="s">
        <v>8131</v>
      </c>
      <c r="I3869" s="84">
        <v>364</v>
      </c>
    </row>
    <row r="3870" spans="1:9" ht="44.25" hidden="1" customHeight="1" x14ac:dyDescent="0.2">
      <c r="A3870" s="3">
        <v>3885</v>
      </c>
      <c r="B3870" s="372">
        <v>7421</v>
      </c>
      <c r="C3870" s="127" t="s">
        <v>8251</v>
      </c>
      <c r="D3870" s="372" t="s">
        <v>5902</v>
      </c>
      <c r="E3870" s="758" t="s">
        <v>8252</v>
      </c>
      <c r="F3870" s="632">
        <v>200</v>
      </c>
      <c r="G3870" s="131" t="s">
        <v>693</v>
      </c>
      <c r="H3870" s="77" t="s">
        <v>8131</v>
      </c>
      <c r="I3870" s="84">
        <v>364</v>
      </c>
    </row>
    <row r="3871" spans="1:9" ht="44.25" hidden="1" customHeight="1" x14ac:dyDescent="0.2">
      <c r="A3871" s="3">
        <v>3886</v>
      </c>
      <c r="B3871" s="372">
        <v>7421</v>
      </c>
      <c r="C3871" s="127" t="s">
        <v>8253</v>
      </c>
      <c r="D3871" s="372" t="s">
        <v>5902</v>
      </c>
      <c r="E3871" s="758" t="s">
        <v>8254</v>
      </c>
      <c r="F3871" s="757">
        <v>60</v>
      </c>
      <c r="G3871" s="756" t="s">
        <v>693</v>
      </c>
      <c r="H3871" s="77" t="s">
        <v>8131</v>
      </c>
      <c r="I3871" s="84">
        <v>365</v>
      </c>
    </row>
    <row r="3872" spans="1:9" ht="44.25" hidden="1" customHeight="1" x14ac:dyDescent="0.2">
      <c r="A3872" s="3">
        <v>3887</v>
      </c>
      <c r="B3872" s="372">
        <v>7421</v>
      </c>
      <c r="C3872" s="127" t="s">
        <v>8256</v>
      </c>
      <c r="D3872" s="372" t="s">
        <v>5902</v>
      </c>
      <c r="E3872" s="196" t="s">
        <v>8257</v>
      </c>
      <c r="F3872" s="757">
        <v>4750</v>
      </c>
      <c r="G3872" s="756" t="s">
        <v>693</v>
      </c>
      <c r="H3872" s="77" t="s">
        <v>8131</v>
      </c>
      <c r="I3872" s="84">
        <v>365</v>
      </c>
    </row>
    <row r="3873" spans="1:9" ht="44.25" hidden="1" customHeight="1" x14ac:dyDescent="0.2">
      <c r="A3873" s="3">
        <v>3888</v>
      </c>
      <c r="B3873" s="372">
        <v>7421</v>
      </c>
      <c r="C3873" s="127" t="s">
        <v>8258</v>
      </c>
      <c r="D3873" s="372" t="s">
        <v>5902</v>
      </c>
      <c r="E3873" s="196" t="s">
        <v>8259</v>
      </c>
      <c r="F3873" s="757">
        <v>4721</v>
      </c>
      <c r="G3873" s="756" t="s">
        <v>693</v>
      </c>
      <c r="H3873" s="77" t="s">
        <v>8131</v>
      </c>
      <c r="I3873" s="84">
        <v>365</v>
      </c>
    </row>
    <row r="3874" spans="1:9" ht="44.25" hidden="1" customHeight="1" x14ac:dyDescent="0.2">
      <c r="A3874" s="3">
        <v>3889</v>
      </c>
      <c r="B3874" s="372">
        <v>7421</v>
      </c>
      <c r="C3874" s="127" t="s">
        <v>8260</v>
      </c>
      <c r="D3874" s="372" t="s">
        <v>5902</v>
      </c>
      <c r="E3874" s="758" t="s">
        <v>4223</v>
      </c>
      <c r="F3874" s="757">
        <v>3200</v>
      </c>
      <c r="G3874" s="756" t="s">
        <v>693</v>
      </c>
      <c r="H3874" s="77" t="s">
        <v>8131</v>
      </c>
      <c r="I3874" s="84">
        <v>365</v>
      </c>
    </row>
    <row r="3875" spans="1:9" ht="44.25" hidden="1" customHeight="1" x14ac:dyDescent="0.2">
      <c r="A3875" s="3">
        <v>3890</v>
      </c>
      <c r="B3875" s="372">
        <v>7421</v>
      </c>
      <c r="C3875" s="127" t="s">
        <v>37</v>
      </c>
      <c r="D3875" s="372" t="s">
        <v>5902</v>
      </c>
      <c r="E3875" s="131" t="s">
        <v>2302</v>
      </c>
      <c r="F3875" s="757">
        <v>4575</v>
      </c>
      <c r="G3875" s="131" t="s">
        <v>720</v>
      </c>
      <c r="H3875" s="77" t="s">
        <v>8131</v>
      </c>
      <c r="I3875" s="84">
        <v>374</v>
      </c>
    </row>
    <row r="3876" spans="1:9" ht="44.25" hidden="1" customHeight="1" x14ac:dyDescent="0.2">
      <c r="A3876" s="3">
        <v>3891</v>
      </c>
      <c r="B3876" s="372">
        <v>7421</v>
      </c>
      <c r="C3876" s="127" t="s">
        <v>42</v>
      </c>
      <c r="D3876" s="372" t="s">
        <v>5902</v>
      </c>
      <c r="E3876" s="131" t="s">
        <v>3515</v>
      </c>
      <c r="F3876" s="632">
        <v>700</v>
      </c>
      <c r="G3876" s="131" t="s">
        <v>720</v>
      </c>
      <c r="H3876" s="77" t="s">
        <v>8131</v>
      </c>
      <c r="I3876" s="84">
        <v>374</v>
      </c>
    </row>
    <row r="3877" spans="1:9" ht="44.25" hidden="1" customHeight="1" x14ac:dyDescent="0.2">
      <c r="A3877" s="3">
        <v>3892</v>
      </c>
      <c r="B3877" s="372">
        <v>7421</v>
      </c>
      <c r="C3877" s="127" t="s">
        <v>8262</v>
      </c>
      <c r="D3877" s="372" t="s">
        <v>5902</v>
      </c>
      <c r="E3877" s="758" t="s">
        <v>8263</v>
      </c>
      <c r="F3877" s="632">
        <v>100000</v>
      </c>
      <c r="G3877" s="131" t="s">
        <v>3790</v>
      </c>
      <c r="H3877" s="77" t="s">
        <v>8131</v>
      </c>
      <c r="I3877" s="84">
        <v>192</v>
      </c>
    </row>
    <row r="3878" spans="1:9" ht="44.25" hidden="1" customHeight="1" x14ac:dyDescent="0.2">
      <c r="A3878" s="3">
        <v>3893</v>
      </c>
      <c r="B3878" s="372">
        <v>7421</v>
      </c>
      <c r="C3878" s="127" t="s">
        <v>8265</v>
      </c>
      <c r="D3878" s="372" t="s">
        <v>5902</v>
      </c>
      <c r="E3878" s="758" t="s">
        <v>8263</v>
      </c>
      <c r="F3878" s="632">
        <v>60000</v>
      </c>
      <c r="G3878" s="131" t="s">
        <v>3790</v>
      </c>
      <c r="H3878" s="77" t="s">
        <v>8131</v>
      </c>
      <c r="I3878" s="84">
        <v>192</v>
      </c>
    </row>
    <row r="3879" spans="1:9" ht="44.25" hidden="1" customHeight="1" x14ac:dyDescent="0.2">
      <c r="A3879" s="3">
        <v>3894</v>
      </c>
      <c r="B3879" s="372">
        <v>7421</v>
      </c>
      <c r="C3879" s="127" t="s">
        <v>8266</v>
      </c>
      <c r="D3879" s="372" t="s">
        <v>5902</v>
      </c>
      <c r="E3879" s="758" t="s">
        <v>8267</v>
      </c>
      <c r="F3879" s="632">
        <v>1490</v>
      </c>
      <c r="G3879" s="131" t="s">
        <v>1901</v>
      </c>
      <c r="H3879" s="77" t="s">
        <v>8131</v>
      </c>
      <c r="I3879" s="84">
        <v>350</v>
      </c>
    </row>
    <row r="3880" spans="1:9" ht="44.25" hidden="1" customHeight="1" x14ac:dyDescent="0.2">
      <c r="A3880" s="3">
        <v>3895</v>
      </c>
      <c r="B3880" s="372">
        <v>7421</v>
      </c>
      <c r="C3880" s="127" t="s">
        <v>8269</v>
      </c>
      <c r="D3880" s="372" t="s">
        <v>5902</v>
      </c>
      <c r="E3880" s="758" t="s">
        <v>8270</v>
      </c>
      <c r="F3880" s="632">
        <v>529</v>
      </c>
      <c r="G3880" s="131" t="s">
        <v>1901</v>
      </c>
      <c r="H3880" s="77" t="s">
        <v>8131</v>
      </c>
      <c r="I3880" s="84">
        <v>350</v>
      </c>
    </row>
    <row r="3881" spans="1:9" ht="44.25" hidden="1" customHeight="1" x14ac:dyDescent="0.2">
      <c r="A3881" s="3">
        <v>3896</v>
      </c>
      <c r="B3881" s="372">
        <v>7421</v>
      </c>
      <c r="C3881" s="127" t="s">
        <v>8271</v>
      </c>
      <c r="D3881" s="372" t="s">
        <v>5902</v>
      </c>
      <c r="E3881" s="131">
        <v>31201512</v>
      </c>
      <c r="F3881" s="757">
        <v>790</v>
      </c>
      <c r="G3881" s="756" t="s">
        <v>1901</v>
      </c>
      <c r="H3881" s="77" t="s">
        <v>8131</v>
      </c>
      <c r="I3881" s="84">
        <v>350</v>
      </c>
    </row>
    <row r="3882" spans="1:9" ht="44.25" hidden="1" customHeight="1" x14ac:dyDescent="0.2">
      <c r="A3882" s="3">
        <v>3897</v>
      </c>
      <c r="B3882" s="372">
        <v>7421</v>
      </c>
      <c r="C3882" s="127" t="s">
        <v>8273</v>
      </c>
      <c r="D3882" s="372" t="s">
        <v>5902</v>
      </c>
      <c r="E3882" s="196" t="s">
        <v>8274</v>
      </c>
      <c r="F3882" s="632">
        <v>2163.33</v>
      </c>
      <c r="G3882" s="131" t="s">
        <v>1901</v>
      </c>
      <c r="H3882" s="77" t="s">
        <v>8131</v>
      </c>
      <c r="I3882" s="84">
        <v>350</v>
      </c>
    </row>
    <row r="3883" spans="1:9" ht="44.25" hidden="1" customHeight="1" x14ac:dyDescent="0.2">
      <c r="A3883" s="3">
        <v>3898</v>
      </c>
      <c r="B3883" s="372">
        <v>7421</v>
      </c>
      <c r="C3883" s="127" t="s">
        <v>3189</v>
      </c>
      <c r="D3883" s="372" t="s">
        <v>5902</v>
      </c>
      <c r="E3883" s="758" t="s">
        <v>6267</v>
      </c>
      <c r="F3883" s="632">
        <v>2500</v>
      </c>
      <c r="G3883" s="756" t="s">
        <v>3897</v>
      </c>
      <c r="H3883" s="77" t="s">
        <v>8131</v>
      </c>
      <c r="I3883" s="84">
        <v>354</v>
      </c>
    </row>
    <row r="3884" spans="1:9" ht="44.25" hidden="1" customHeight="1" x14ac:dyDescent="0.2">
      <c r="A3884" s="3">
        <v>3899</v>
      </c>
      <c r="B3884" s="372">
        <v>7421</v>
      </c>
      <c r="C3884" s="127" t="s">
        <v>8276</v>
      </c>
      <c r="D3884" s="372" t="s">
        <v>5902</v>
      </c>
      <c r="E3884" s="758" t="s">
        <v>2734</v>
      </c>
      <c r="F3884" s="632">
        <v>647</v>
      </c>
      <c r="G3884" s="756" t="s">
        <v>3897</v>
      </c>
      <c r="H3884" s="77" t="s">
        <v>8131</v>
      </c>
      <c r="I3884" s="84">
        <v>354</v>
      </c>
    </row>
    <row r="3885" spans="1:9" ht="44.25" hidden="1" customHeight="1" x14ac:dyDescent="0.2">
      <c r="A3885" s="3">
        <v>3900</v>
      </c>
      <c r="B3885" s="372">
        <v>7421</v>
      </c>
      <c r="C3885" s="127" t="s">
        <v>8277</v>
      </c>
      <c r="D3885" s="372" t="s">
        <v>5902</v>
      </c>
      <c r="E3885" s="131" t="s">
        <v>8278</v>
      </c>
      <c r="F3885" s="757">
        <v>2700</v>
      </c>
      <c r="G3885" s="756" t="s">
        <v>3897</v>
      </c>
      <c r="H3885" s="77" t="s">
        <v>8131</v>
      </c>
      <c r="I3885" s="84">
        <v>354</v>
      </c>
    </row>
    <row r="3886" spans="1:9" ht="44.25" hidden="1" customHeight="1" x14ac:dyDescent="0.2">
      <c r="A3886" s="3">
        <v>3901</v>
      </c>
      <c r="B3886" s="372">
        <v>7421</v>
      </c>
      <c r="C3886" s="127" t="s">
        <v>1981</v>
      </c>
      <c r="D3886" s="372" t="s">
        <v>5902</v>
      </c>
      <c r="E3886" s="131" t="s">
        <v>8279</v>
      </c>
      <c r="F3886" s="632">
        <v>5500</v>
      </c>
      <c r="G3886" s="756" t="s">
        <v>3897</v>
      </c>
      <c r="H3886" s="77" t="s">
        <v>8131</v>
      </c>
      <c r="I3886" s="84">
        <v>278</v>
      </c>
    </row>
    <row r="3887" spans="1:9" ht="44.25" hidden="1" customHeight="1" x14ac:dyDescent="0.2">
      <c r="A3887" s="3">
        <v>3902</v>
      </c>
      <c r="B3887" s="372">
        <v>7421</v>
      </c>
      <c r="C3887" s="127" t="s">
        <v>8281</v>
      </c>
      <c r="D3887" s="372" t="s">
        <v>5902</v>
      </c>
      <c r="E3887" s="131" t="s">
        <v>6285</v>
      </c>
      <c r="F3887" s="757">
        <v>23469</v>
      </c>
      <c r="G3887" s="756" t="s">
        <v>8282</v>
      </c>
      <c r="H3887" s="77" t="s">
        <v>8131</v>
      </c>
      <c r="I3887" s="84">
        <v>324</v>
      </c>
    </row>
    <row r="3888" spans="1:9" ht="44.25" hidden="1" customHeight="1" x14ac:dyDescent="0.2">
      <c r="A3888" s="3">
        <v>3903</v>
      </c>
      <c r="B3888" s="372">
        <v>7421</v>
      </c>
      <c r="C3888" s="127" t="s">
        <v>8283</v>
      </c>
      <c r="D3888" s="372" t="s">
        <v>5902</v>
      </c>
      <c r="E3888" s="131" t="s">
        <v>8284</v>
      </c>
      <c r="F3888" s="757">
        <v>47500</v>
      </c>
      <c r="G3888" s="756" t="s">
        <v>364</v>
      </c>
      <c r="H3888" s="77" t="s">
        <v>8131</v>
      </c>
      <c r="I3888" s="84">
        <v>304</v>
      </c>
    </row>
    <row r="3889" spans="1:9" ht="44.25" hidden="1" customHeight="1" x14ac:dyDescent="0.2">
      <c r="A3889" s="3">
        <v>3905</v>
      </c>
      <c r="B3889" s="372">
        <v>7428</v>
      </c>
      <c r="C3889" s="127" t="s">
        <v>8288</v>
      </c>
      <c r="D3889" s="372" t="s">
        <v>5902</v>
      </c>
      <c r="E3889" s="131" t="s">
        <v>8289</v>
      </c>
      <c r="F3889" s="632">
        <v>44000</v>
      </c>
      <c r="G3889" s="131" t="s">
        <v>8290</v>
      </c>
      <c r="H3889" s="686" t="s">
        <v>5951</v>
      </c>
      <c r="I3889" s="131">
        <v>147</v>
      </c>
    </row>
    <row r="3890" spans="1:9" ht="44.25" hidden="1" customHeight="1" x14ac:dyDescent="0.2">
      <c r="A3890" s="3">
        <v>3906</v>
      </c>
      <c r="B3890" s="372">
        <v>7428</v>
      </c>
      <c r="C3890" s="127" t="s">
        <v>8299</v>
      </c>
      <c r="D3890" s="372" t="s">
        <v>5902</v>
      </c>
      <c r="E3890" s="131" t="s">
        <v>8300</v>
      </c>
      <c r="F3890" s="632">
        <v>50000</v>
      </c>
      <c r="G3890" s="131" t="s">
        <v>4704</v>
      </c>
      <c r="H3890" s="686" t="s">
        <v>5951</v>
      </c>
      <c r="I3890" s="131">
        <v>192</v>
      </c>
    </row>
    <row r="3891" spans="1:9" ht="44.25" hidden="1" customHeight="1" x14ac:dyDescent="0.2">
      <c r="A3891" s="3">
        <v>3907</v>
      </c>
      <c r="B3891" s="372">
        <v>7428</v>
      </c>
      <c r="C3891" s="127" t="s">
        <v>8302</v>
      </c>
      <c r="D3891" s="372" t="s">
        <v>5902</v>
      </c>
      <c r="E3891" s="131" t="s">
        <v>8303</v>
      </c>
      <c r="F3891" s="632">
        <v>50000</v>
      </c>
      <c r="G3891" s="131" t="s">
        <v>4704</v>
      </c>
      <c r="H3891" s="686" t="s">
        <v>5951</v>
      </c>
      <c r="I3891" s="131">
        <v>192</v>
      </c>
    </row>
    <row r="3892" spans="1:9" ht="44.25" hidden="1" customHeight="1" x14ac:dyDescent="0.2">
      <c r="A3892" s="3">
        <v>3908</v>
      </c>
      <c r="B3892" s="372">
        <v>7428</v>
      </c>
      <c r="C3892" s="127" t="s">
        <v>8304</v>
      </c>
      <c r="D3892" s="372" t="s">
        <v>5902</v>
      </c>
      <c r="E3892" s="131" t="s">
        <v>8305</v>
      </c>
      <c r="F3892" s="632">
        <v>50000</v>
      </c>
      <c r="G3892" s="131" t="s">
        <v>4704</v>
      </c>
      <c r="H3892" s="686" t="s">
        <v>5951</v>
      </c>
      <c r="I3892" s="131">
        <v>192</v>
      </c>
    </row>
    <row r="3893" spans="1:9" ht="44.25" hidden="1" customHeight="1" x14ac:dyDescent="0.2">
      <c r="A3893" s="3">
        <v>3909</v>
      </c>
      <c r="B3893" s="372">
        <v>7428</v>
      </c>
      <c r="C3893" s="127" t="s">
        <v>8306</v>
      </c>
      <c r="D3893" s="372" t="s">
        <v>5902</v>
      </c>
      <c r="E3893" s="131">
        <v>70111799</v>
      </c>
      <c r="F3893" s="632">
        <v>50000</v>
      </c>
      <c r="G3893" s="131" t="s">
        <v>4704</v>
      </c>
      <c r="H3893" s="686" t="s">
        <v>5951</v>
      </c>
      <c r="I3893" s="131">
        <v>192</v>
      </c>
    </row>
    <row r="3894" spans="1:9" ht="44.25" hidden="1" customHeight="1" x14ac:dyDescent="0.2">
      <c r="A3894" s="3">
        <v>3910</v>
      </c>
      <c r="B3894" s="372">
        <v>7428</v>
      </c>
      <c r="C3894" s="127" t="s">
        <v>8307</v>
      </c>
      <c r="D3894" s="372" t="s">
        <v>5902</v>
      </c>
      <c r="E3894" s="131" t="s">
        <v>8308</v>
      </c>
      <c r="F3894" s="632">
        <v>50000</v>
      </c>
      <c r="G3894" s="131" t="s">
        <v>4704</v>
      </c>
      <c r="H3894" s="686" t="s">
        <v>5951</v>
      </c>
      <c r="I3894" s="131">
        <v>192</v>
      </c>
    </row>
    <row r="3895" spans="1:9" ht="44.25" hidden="1" customHeight="1" x14ac:dyDescent="0.2">
      <c r="A3895" s="3">
        <v>3911</v>
      </c>
      <c r="B3895" s="372">
        <v>7428</v>
      </c>
      <c r="C3895" s="127" t="s">
        <v>8316</v>
      </c>
      <c r="D3895" s="372" t="s">
        <v>5902</v>
      </c>
      <c r="E3895" s="131" t="s">
        <v>8317</v>
      </c>
      <c r="F3895" s="632">
        <v>12500</v>
      </c>
      <c r="G3895" s="131" t="s">
        <v>2140</v>
      </c>
      <c r="H3895" s="686" t="s">
        <v>5951</v>
      </c>
      <c r="I3895" s="131">
        <v>274</v>
      </c>
    </row>
    <row r="3896" spans="1:9" ht="44.25" hidden="1" customHeight="1" x14ac:dyDescent="0.2">
      <c r="A3896" s="3">
        <v>3912</v>
      </c>
      <c r="B3896" s="372">
        <v>7428</v>
      </c>
      <c r="C3896" s="127" t="s">
        <v>8319</v>
      </c>
      <c r="D3896" s="372" t="s">
        <v>5902</v>
      </c>
      <c r="E3896" s="131" t="s">
        <v>8320</v>
      </c>
      <c r="F3896" s="632">
        <v>12500</v>
      </c>
      <c r="G3896" s="131" t="s">
        <v>2140</v>
      </c>
      <c r="H3896" s="686" t="s">
        <v>5951</v>
      </c>
      <c r="I3896" s="131">
        <v>274</v>
      </c>
    </row>
    <row r="3897" spans="1:9" ht="44.25" hidden="1" customHeight="1" x14ac:dyDescent="0.2">
      <c r="A3897" s="3">
        <v>3913</v>
      </c>
      <c r="B3897" s="372">
        <v>7428</v>
      </c>
      <c r="C3897" s="127" t="s">
        <v>8321</v>
      </c>
      <c r="D3897" s="372" t="s">
        <v>5902</v>
      </c>
      <c r="E3897" s="131" t="s">
        <v>8322</v>
      </c>
      <c r="F3897" s="632">
        <v>12500</v>
      </c>
      <c r="G3897" s="131" t="s">
        <v>2140</v>
      </c>
      <c r="H3897" s="686" t="s">
        <v>5951</v>
      </c>
      <c r="I3897" s="131">
        <v>274</v>
      </c>
    </row>
    <row r="3898" spans="1:9" ht="44.25" hidden="1" customHeight="1" x14ac:dyDescent="0.2">
      <c r="A3898" s="3">
        <v>3914</v>
      </c>
      <c r="B3898" s="372">
        <v>7428</v>
      </c>
      <c r="C3898" s="127" t="s">
        <v>8323</v>
      </c>
      <c r="D3898" s="372" t="s">
        <v>5902</v>
      </c>
      <c r="E3898" s="131" t="s">
        <v>8324</v>
      </c>
      <c r="F3898" s="632">
        <v>12500</v>
      </c>
      <c r="G3898" s="131" t="s">
        <v>2140</v>
      </c>
      <c r="H3898" s="686" t="s">
        <v>5951</v>
      </c>
      <c r="I3898" s="131">
        <v>274</v>
      </c>
    </row>
    <row r="3899" spans="1:9" ht="44.25" hidden="1" customHeight="1" x14ac:dyDescent="0.2">
      <c r="A3899" s="3">
        <v>3915</v>
      </c>
      <c r="B3899" s="372">
        <v>7428</v>
      </c>
      <c r="C3899" s="127" t="s">
        <v>8325</v>
      </c>
      <c r="D3899" s="372" t="s">
        <v>5902</v>
      </c>
      <c r="E3899" s="131" t="s">
        <v>4160</v>
      </c>
      <c r="F3899" s="632">
        <v>12500</v>
      </c>
      <c r="G3899" s="131" t="s">
        <v>2140</v>
      </c>
      <c r="H3899" s="686" t="s">
        <v>5951</v>
      </c>
      <c r="I3899" s="131">
        <v>274</v>
      </c>
    </row>
    <row r="3900" spans="1:9" ht="44.25" hidden="1" customHeight="1" x14ac:dyDescent="0.2">
      <c r="A3900" s="3">
        <v>3916</v>
      </c>
      <c r="B3900" s="372">
        <v>7428</v>
      </c>
      <c r="C3900" s="127" t="s">
        <v>8326</v>
      </c>
      <c r="D3900" s="372" t="s">
        <v>5902</v>
      </c>
      <c r="E3900" s="131" t="s">
        <v>8327</v>
      </c>
      <c r="F3900" s="632">
        <v>12500</v>
      </c>
      <c r="G3900" s="131" t="s">
        <v>2140</v>
      </c>
      <c r="H3900" s="686" t="s">
        <v>5951</v>
      </c>
      <c r="I3900" s="131">
        <v>274</v>
      </c>
    </row>
    <row r="3901" spans="1:9" ht="44.25" hidden="1" customHeight="1" x14ac:dyDescent="0.2">
      <c r="A3901" s="3">
        <v>3917</v>
      </c>
      <c r="B3901" s="372">
        <v>7428</v>
      </c>
      <c r="C3901" s="127" t="s">
        <v>8328</v>
      </c>
      <c r="D3901" s="372" t="s">
        <v>5902</v>
      </c>
      <c r="E3901" s="131" t="s">
        <v>8327</v>
      </c>
      <c r="F3901" s="632">
        <v>12500</v>
      </c>
      <c r="G3901" s="131" t="s">
        <v>2140</v>
      </c>
      <c r="H3901" s="686" t="s">
        <v>5951</v>
      </c>
      <c r="I3901" s="131">
        <v>274</v>
      </c>
    </row>
    <row r="3902" spans="1:9" ht="44.25" hidden="1" customHeight="1" x14ac:dyDescent="0.2">
      <c r="A3902" s="3">
        <v>3918</v>
      </c>
      <c r="B3902" s="372">
        <v>7428</v>
      </c>
      <c r="C3902" s="127" t="s">
        <v>8329</v>
      </c>
      <c r="D3902" s="372" t="s">
        <v>5902</v>
      </c>
      <c r="E3902" s="131" t="s">
        <v>8259</v>
      </c>
      <c r="F3902" s="632">
        <v>12500</v>
      </c>
      <c r="G3902" s="131" t="s">
        <v>2140</v>
      </c>
      <c r="H3902" s="686" t="s">
        <v>5951</v>
      </c>
      <c r="I3902" s="131">
        <v>274</v>
      </c>
    </row>
    <row r="3903" spans="1:9" ht="44.25" hidden="1" customHeight="1" x14ac:dyDescent="0.2">
      <c r="A3903" s="3">
        <v>3919</v>
      </c>
      <c r="B3903" s="372">
        <v>7428</v>
      </c>
      <c r="C3903" s="127" t="s">
        <v>8330</v>
      </c>
      <c r="D3903" s="372" t="s">
        <v>5902</v>
      </c>
      <c r="E3903" s="131" t="s">
        <v>8331</v>
      </c>
      <c r="F3903" s="632">
        <v>12500</v>
      </c>
      <c r="G3903" s="131" t="s">
        <v>2140</v>
      </c>
      <c r="H3903" s="686" t="s">
        <v>5951</v>
      </c>
      <c r="I3903" s="131">
        <v>274</v>
      </c>
    </row>
    <row r="3904" spans="1:9" ht="44.25" hidden="1" customHeight="1" x14ac:dyDescent="0.2">
      <c r="A3904" s="3">
        <v>3920</v>
      </c>
      <c r="B3904" s="372">
        <v>7428</v>
      </c>
      <c r="C3904" s="127" t="s">
        <v>8332</v>
      </c>
      <c r="D3904" s="372" t="s">
        <v>5902</v>
      </c>
      <c r="E3904" s="131" t="s">
        <v>8320</v>
      </c>
      <c r="F3904" s="632">
        <v>12500</v>
      </c>
      <c r="G3904" s="131" t="s">
        <v>2140</v>
      </c>
      <c r="H3904" s="686" t="s">
        <v>5951</v>
      </c>
      <c r="I3904" s="131">
        <v>274</v>
      </c>
    </row>
    <row r="3905" spans="1:9" ht="44.25" hidden="1" customHeight="1" x14ac:dyDescent="0.2">
      <c r="A3905" s="3">
        <v>3921</v>
      </c>
      <c r="B3905" s="372">
        <v>7428</v>
      </c>
      <c r="C3905" s="127" t="s">
        <v>8333</v>
      </c>
      <c r="D3905" s="372" t="s">
        <v>5902</v>
      </c>
      <c r="E3905" s="131" t="s">
        <v>8172</v>
      </c>
      <c r="F3905" s="632">
        <v>12500</v>
      </c>
      <c r="G3905" s="131" t="s">
        <v>2140</v>
      </c>
      <c r="H3905" s="686" t="s">
        <v>5951</v>
      </c>
      <c r="I3905" s="131">
        <v>274</v>
      </c>
    </row>
    <row r="3906" spans="1:9" ht="44.25" hidden="1" customHeight="1" x14ac:dyDescent="0.2">
      <c r="A3906" s="3">
        <v>3922</v>
      </c>
      <c r="B3906" s="372">
        <v>7428</v>
      </c>
      <c r="C3906" s="127" t="s">
        <v>8334</v>
      </c>
      <c r="D3906" s="372" t="s">
        <v>5902</v>
      </c>
      <c r="E3906" s="131" t="s">
        <v>8335</v>
      </c>
      <c r="F3906" s="632">
        <v>12500</v>
      </c>
      <c r="G3906" s="131" t="s">
        <v>2140</v>
      </c>
      <c r="H3906" s="686" t="s">
        <v>5951</v>
      </c>
      <c r="I3906" s="131">
        <v>274</v>
      </c>
    </row>
    <row r="3907" spans="1:9" ht="44.25" hidden="1" customHeight="1" x14ac:dyDescent="0.2">
      <c r="A3907" s="3">
        <v>3923</v>
      </c>
      <c r="B3907" s="372">
        <v>7428</v>
      </c>
      <c r="C3907" s="127" t="s">
        <v>8336</v>
      </c>
      <c r="D3907" s="372" t="s">
        <v>5902</v>
      </c>
      <c r="E3907" s="131">
        <v>24112505</v>
      </c>
      <c r="F3907" s="632">
        <v>12500</v>
      </c>
      <c r="G3907" s="131" t="s">
        <v>2140</v>
      </c>
      <c r="H3907" s="686" t="s">
        <v>5951</v>
      </c>
      <c r="I3907" s="131">
        <v>274</v>
      </c>
    </row>
    <row r="3908" spans="1:9" ht="44.25" hidden="1" customHeight="1" x14ac:dyDescent="0.2">
      <c r="A3908" s="3">
        <v>3924</v>
      </c>
      <c r="B3908" s="372">
        <v>7428</v>
      </c>
      <c r="C3908" s="127" t="s">
        <v>8337</v>
      </c>
      <c r="D3908" s="372" t="s">
        <v>5902</v>
      </c>
      <c r="E3908" s="131" t="s">
        <v>8338</v>
      </c>
      <c r="F3908" s="632">
        <v>12500</v>
      </c>
      <c r="G3908" s="131" t="s">
        <v>2140</v>
      </c>
      <c r="H3908" s="686" t="s">
        <v>5951</v>
      </c>
      <c r="I3908" s="131">
        <v>274</v>
      </c>
    </row>
    <row r="3909" spans="1:9" ht="44.25" hidden="1" customHeight="1" x14ac:dyDescent="0.2">
      <c r="A3909" s="3">
        <v>3925</v>
      </c>
      <c r="B3909" s="372">
        <v>7428</v>
      </c>
      <c r="C3909" s="127" t="s">
        <v>8339</v>
      </c>
      <c r="D3909" s="372" t="s">
        <v>5902</v>
      </c>
      <c r="E3909" s="131" t="s">
        <v>8317</v>
      </c>
      <c r="F3909" s="632">
        <v>12500</v>
      </c>
      <c r="G3909" s="131" t="s">
        <v>2140</v>
      </c>
      <c r="H3909" s="686" t="s">
        <v>5951</v>
      </c>
      <c r="I3909" s="131">
        <v>274</v>
      </c>
    </row>
    <row r="3910" spans="1:9" ht="44.25" hidden="1" customHeight="1" x14ac:dyDescent="0.2">
      <c r="A3910" s="3">
        <v>3926</v>
      </c>
      <c r="B3910" s="372">
        <v>7428</v>
      </c>
      <c r="C3910" s="127" t="s">
        <v>8340</v>
      </c>
      <c r="D3910" s="372" t="s">
        <v>5902</v>
      </c>
      <c r="E3910" s="131" t="s">
        <v>4399</v>
      </c>
      <c r="F3910" s="632">
        <v>12500</v>
      </c>
      <c r="G3910" s="131" t="s">
        <v>2140</v>
      </c>
      <c r="H3910" s="686" t="s">
        <v>5951</v>
      </c>
      <c r="I3910" s="131">
        <v>274</v>
      </c>
    </row>
    <row r="3911" spans="1:9" ht="44.25" hidden="1" customHeight="1" x14ac:dyDescent="0.2">
      <c r="A3911" s="3">
        <v>3927</v>
      </c>
      <c r="B3911" s="372">
        <v>7428</v>
      </c>
      <c r="C3911" s="127" t="s">
        <v>8344</v>
      </c>
      <c r="D3911" s="372" t="s">
        <v>5902</v>
      </c>
      <c r="E3911" s="131" t="s">
        <v>8345</v>
      </c>
      <c r="F3911" s="632">
        <v>200000</v>
      </c>
      <c r="G3911" s="131" t="s">
        <v>301</v>
      </c>
      <c r="H3911" s="686" t="s">
        <v>5951</v>
      </c>
      <c r="I3911" s="131">
        <v>269</v>
      </c>
    </row>
    <row r="3912" spans="1:9" ht="44.25" hidden="1" customHeight="1" x14ac:dyDescent="0.2">
      <c r="A3912" s="3">
        <v>3928</v>
      </c>
      <c r="B3912" s="372">
        <v>7428</v>
      </c>
      <c r="C3912" s="127" t="s">
        <v>8347</v>
      </c>
      <c r="D3912" s="372" t="s">
        <v>5902</v>
      </c>
      <c r="E3912" s="131">
        <v>26101515</v>
      </c>
      <c r="F3912" s="632">
        <v>25000</v>
      </c>
      <c r="G3912" s="131" t="s">
        <v>301</v>
      </c>
      <c r="H3912" s="686" t="s">
        <v>5951</v>
      </c>
      <c r="I3912" s="131">
        <v>269</v>
      </c>
    </row>
    <row r="3913" spans="1:9" ht="44.25" hidden="1" customHeight="1" x14ac:dyDescent="0.2">
      <c r="A3913" s="3">
        <v>3929</v>
      </c>
      <c r="B3913" s="372">
        <v>7428</v>
      </c>
      <c r="C3913" s="127" t="s">
        <v>8349</v>
      </c>
      <c r="D3913" s="372" t="s">
        <v>5902</v>
      </c>
      <c r="E3913" s="131" t="s">
        <v>8169</v>
      </c>
      <c r="F3913" s="632">
        <v>8000</v>
      </c>
      <c r="G3913" s="131" t="s">
        <v>301</v>
      </c>
      <c r="H3913" s="686" t="s">
        <v>5951</v>
      </c>
      <c r="I3913" s="131">
        <v>269</v>
      </c>
    </row>
    <row r="3914" spans="1:9" ht="44.25" hidden="1" customHeight="1" x14ac:dyDescent="0.2">
      <c r="A3914" s="3">
        <v>3930</v>
      </c>
      <c r="B3914" s="372">
        <v>7428</v>
      </c>
      <c r="C3914" s="127" t="s">
        <v>8351</v>
      </c>
      <c r="D3914" s="372" t="s">
        <v>5902</v>
      </c>
      <c r="E3914" s="131" t="s">
        <v>8352</v>
      </c>
      <c r="F3914" s="632">
        <v>62800</v>
      </c>
      <c r="G3914" s="131" t="s">
        <v>301</v>
      </c>
      <c r="H3914" s="686" t="s">
        <v>5951</v>
      </c>
      <c r="I3914" s="131">
        <v>269</v>
      </c>
    </row>
    <row r="3915" spans="1:9" ht="44.25" hidden="1" customHeight="1" x14ac:dyDescent="0.2">
      <c r="A3915" s="3">
        <v>3931</v>
      </c>
      <c r="B3915" s="372">
        <v>7428</v>
      </c>
      <c r="C3915" s="127" t="s">
        <v>8353</v>
      </c>
      <c r="D3915" s="372" t="s">
        <v>5902</v>
      </c>
      <c r="E3915" s="131" t="s">
        <v>8354</v>
      </c>
      <c r="F3915" s="632">
        <v>10000</v>
      </c>
      <c r="G3915" s="131" t="s">
        <v>301</v>
      </c>
      <c r="H3915" s="686" t="s">
        <v>5951</v>
      </c>
      <c r="I3915" s="131">
        <v>269</v>
      </c>
    </row>
    <row r="3916" spans="1:9" ht="44.25" hidden="1" customHeight="1" x14ac:dyDescent="0.2">
      <c r="A3916" s="3">
        <v>3932</v>
      </c>
      <c r="B3916" s="372">
        <v>7428</v>
      </c>
      <c r="C3916" s="127" t="s">
        <v>8356</v>
      </c>
      <c r="D3916" s="372" t="s">
        <v>5902</v>
      </c>
      <c r="E3916" s="131" t="s">
        <v>8357</v>
      </c>
      <c r="F3916" s="632">
        <v>140000</v>
      </c>
      <c r="G3916" s="131" t="s">
        <v>301</v>
      </c>
      <c r="H3916" s="686" t="s">
        <v>5951</v>
      </c>
      <c r="I3916" s="131">
        <v>269</v>
      </c>
    </row>
    <row r="3917" spans="1:9" ht="44.25" hidden="1" customHeight="1" x14ac:dyDescent="0.2">
      <c r="A3917" s="3">
        <v>3933</v>
      </c>
      <c r="B3917" s="372">
        <v>7428</v>
      </c>
      <c r="C3917" s="127" t="s">
        <v>8359</v>
      </c>
      <c r="D3917" s="372" t="s">
        <v>5902</v>
      </c>
      <c r="E3917" s="131" t="s">
        <v>8360</v>
      </c>
      <c r="F3917" s="632">
        <v>140000</v>
      </c>
      <c r="G3917" s="131" t="s">
        <v>301</v>
      </c>
      <c r="H3917" s="686" t="s">
        <v>5951</v>
      </c>
      <c r="I3917" s="131">
        <v>269</v>
      </c>
    </row>
    <row r="3918" spans="1:9" ht="44.25" hidden="1" customHeight="1" x14ac:dyDescent="0.2">
      <c r="A3918" s="3">
        <v>3934</v>
      </c>
      <c r="B3918" s="372">
        <v>7428</v>
      </c>
      <c r="C3918" s="127" t="s">
        <v>8362</v>
      </c>
      <c r="D3918" s="372" t="s">
        <v>5902</v>
      </c>
      <c r="E3918" s="131" t="s">
        <v>885</v>
      </c>
      <c r="F3918" s="632">
        <v>30000</v>
      </c>
      <c r="G3918" s="131" t="s">
        <v>301</v>
      </c>
      <c r="H3918" s="686" t="s">
        <v>5951</v>
      </c>
      <c r="I3918" s="131">
        <v>269</v>
      </c>
    </row>
    <row r="3919" spans="1:9" ht="44.25" hidden="1" customHeight="1" x14ac:dyDescent="0.2">
      <c r="A3919" s="3">
        <v>3935</v>
      </c>
      <c r="B3919" s="372">
        <v>7428</v>
      </c>
      <c r="C3919" s="131" t="s">
        <v>8364</v>
      </c>
      <c r="D3919" s="372" t="s">
        <v>5902</v>
      </c>
      <c r="E3919" s="131" t="s">
        <v>6332</v>
      </c>
      <c r="F3919" s="632">
        <v>25000</v>
      </c>
      <c r="G3919" s="131" t="s">
        <v>4711</v>
      </c>
      <c r="H3919" s="686" t="s">
        <v>5951</v>
      </c>
      <c r="I3919" s="131">
        <v>277</v>
      </c>
    </row>
    <row r="3920" spans="1:9" ht="44.25" hidden="1" customHeight="1" x14ac:dyDescent="0.2">
      <c r="A3920" s="3">
        <v>3936</v>
      </c>
      <c r="B3920" s="372">
        <v>7428</v>
      </c>
      <c r="C3920" s="131" t="s">
        <v>8365</v>
      </c>
      <c r="D3920" s="372" t="s">
        <v>5902</v>
      </c>
      <c r="E3920" s="131" t="s">
        <v>6332</v>
      </c>
      <c r="F3920" s="632">
        <v>25000</v>
      </c>
      <c r="G3920" s="131" t="s">
        <v>4711</v>
      </c>
      <c r="H3920" s="686" t="s">
        <v>5951</v>
      </c>
      <c r="I3920" s="131">
        <v>277</v>
      </c>
    </row>
    <row r="3921" spans="1:9" ht="44.25" hidden="1" customHeight="1" x14ac:dyDescent="0.2">
      <c r="A3921" s="3">
        <v>3937</v>
      </c>
      <c r="B3921" s="372">
        <v>7428</v>
      </c>
      <c r="C3921" s="131" t="s">
        <v>8367</v>
      </c>
      <c r="D3921" s="372" t="s">
        <v>5902</v>
      </c>
      <c r="E3921" s="131" t="s">
        <v>6332</v>
      </c>
      <c r="F3921" s="632">
        <v>25000</v>
      </c>
      <c r="G3921" s="131" t="s">
        <v>4711</v>
      </c>
      <c r="H3921" s="686" t="s">
        <v>5951</v>
      </c>
      <c r="I3921" s="131">
        <v>277</v>
      </c>
    </row>
    <row r="3922" spans="1:9" ht="44.25" hidden="1" customHeight="1" x14ac:dyDescent="0.2">
      <c r="A3922" s="3">
        <v>3938</v>
      </c>
      <c r="B3922" s="372">
        <v>7428</v>
      </c>
      <c r="C3922" s="131" t="s">
        <v>8369</v>
      </c>
      <c r="D3922" s="372" t="s">
        <v>5902</v>
      </c>
      <c r="E3922" s="131" t="s">
        <v>6332</v>
      </c>
      <c r="F3922" s="632">
        <v>25000</v>
      </c>
      <c r="G3922" s="131" t="s">
        <v>4711</v>
      </c>
      <c r="H3922" s="686" t="s">
        <v>5951</v>
      </c>
      <c r="I3922" s="131">
        <v>277</v>
      </c>
    </row>
    <row r="3923" spans="1:9" ht="44.25" hidden="1" customHeight="1" x14ac:dyDescent="0.2">
      <c r="A3923" s="3">
        <v>3939</v>
      </c>
      <c r="B3923" s="372">
        <v>7428</v>
      </c>
      <c r="C3923" s="131" t="s">
        <v>8370</v>
      </c>
      <c r="D3923" s="372" t="s">
        <v>5902</v>
      </c>
      <c r="E3923" s="131" t="s">
        <v>6332</v>
      </c>
      <c r="F3923" s="632">
        <v>25000</v>
      </c>
      <c r="G3923" s="131" t="s">
        <v>4711</v>
      </c>
      <c r="H3923" s="686" t="s">
        <v>5951</v>
      </c>
      <c r="I3923" s="131">
        <v>277</v>
      </c>
    </row>
    <row r="3924" spans="1:9" ht="44.25" hidden="1" customHeight="1" x14ac:dyDescent="0.2">
      <c r="A3924" s="3">
        <v>3940</v>
      </c>
      <c r="B3924" s="372">
        <v>7428</v>
      </c>
      <c r="C3924" s="131" t="s">
        <v>8371</v>
      </c>
      <c r="D3924" s="372" t="s">
        <v>5902</v>
      </c>
      <c r="E3924" s="131" t="s">
        <v>6332</v>
      </c>
      <c r="F3924" s="632">
        <v>25000</v>
      </c>
      <c r="G3924" s="131" t="s">
        <v>4711</v>
      </c>
      <c r="H3924" s="686" t="s">
        <v>5951</v>
      </c>
      <c r="I3924" s="131">
        <v>277</v>
      </c>
    </row>
    <row r="3925" spans="1:9" ht="44.25" hidden="1" customHeight="1" x14ac:dyDescent="0.2">
      <c r="A3925" s="3">
        <v>3941</v>
      </c>
      <c r="B3925" s="372">
        <v>7428</v>
      </c>
      <c r="C3925" s="131" t="s">
        <v>8372</v>
      </c>
      <c r="D3925" s="372" t="s">
        <v>5902</v>
      </c>
      <c r="E3925" s="131" t="s">
        <v>6332</v>
      </c>
      <c r="F3925" s="632">
        <v>25000</v>
      </c>
      <c r="G3925" s="131" t="s">
        <v>4711</v>
      </c>
      <c r="H3925" s="686" t="s">
        <v>5951</v>
      </c>
      <c r="I3925" s="131">
        <v>277</v>
      </c>
    </row>
    <row r="3926" spans="1:9" ht="44.25" hidden="1" customHeight="1" x14ac:dyDescent="0.2">
      <c r="A3926" s="3">
        <v>3942</v>
      </c>
      <c r="B3926" s="372">
        <v>7428</v>
      </c>
      <c r="C3926" s="131" t="s">
        <v>8373</v>
      </c>
      <c r="D3926" s="372" t="s">
        <v>5902</v>
      </c>
      <c r="E3926" s="131" t="s">
        <v>8374</v>
      </c>
      <c r="F3926" s="632">
        <v>25000</v>
      </c>
      <c r="G3926" s="131" t="s">
        <v>4711</v>
      </c>
      <c r="H3926" s="686" t="s">
        <v>5951</v>
      </c>
      <c r="I3926" s="131">
        <v>277</v>
      </c>
    </row>
    <row r="3927" spans="1:9" ht="44.25" hidden="1" customHeight="1" x14ac:dyDescent="0.2">
      <c r="A3927" s="3">
        <v>3943</v>
      </c>
      <c r="B3927" s="372">
        <v>7428</v>
      </c>
      <c r="C3927" s="131" t="s">
        <v>8376</v>
      </c>
      <c r="D3927" s="372" t="s">
        <v>5902</v>
      </c>
      <c r="E3927" s="131" t="s">
        <v>8377</v>
      </c>
      <c r="F3927" s="632">
        <v>25000</v>
      </c>
      <c r="G3927" s="131" t="s">
        <v>4711</v>
      </c>
      <c r="H3927" s="686" t="s">
        <v>5951</v>
      </c>
      <c r="I3927" s="131">
        <v>277</v>
      </c>
    </row>
    <row r="3928" spans="1:9" ht="44.25" hidden="1" customHeight="1" x14ac:dyDescent="0.2">
      <c r="A3928" s="3">
        <v>3944</v>
      </c>
      <c r="B3928" s="372">
        <v>7428</v>
      </c>
      <c r="C3928" s="131" t="s">
        <v>8379</v>
      </c>
      <c r="D3928" s="372" t="s">
        <v>5902</v>
      </c>
      <c r="E3928" s="131" t="s">
        <v>6332</v>
      </c>
      <c r="F3928" s="632">
        <v>25000</v>
      </c>
      <c r="G3928" s="131" t="s">
        <v>4711</v>
      </c>
      <c r="H3928" s="686" t="s">
        <v>5951</v>
      </c>
      <c r="I3928" s="131">
        <v>277</v>
      </c>
    </row>
    <row r="3929" spans="1:9" ht="44.25" hidden="1" customHeight="1" x14ac:dyDescent="0.2">
      <c r="A3929" s="3">
        <v>3945</v>
      </c>
      <c r="B3929" s="372">
        <v>7428</v>
      </c>
      <c r="C3929" s="131" t="s">
        <v>8380</v>
      </c>
      <c r="D3929" s="372" t="s">
        <v>5902</v>
      </c>
      <c r="E3929" s="131" t="s">
        <v>6332</v>
      </c>
      <c r="F3929" s="632">
        <v>25000</v>
      </c>
      <c r="G3929" s="131" t="s">
        <v>4711</v>
      </c>
      <c r="H3929" s="686" t="s">
        <v>5951</v>
      </c>
      <c r="I3929" s="131">
        <v>277</v>
      </c>
    </row>
    <row r="3930" spans="1:9" ht="44.25" hidden="1" customHeight="1" x14ac:dyDescent="0.2">
      <c r="A3930" s="3">
        <v>3946</v>
      </c>
      <c r="B3930" s="372">
        <v>7428</v>
      </c>
      <c r="C3930" s="131" t="s">
        <v>8381</v>
      </c>
      <c r="D3930" s="372" t="s">
        <v>5902</v>
      </c>
      <c r="E3930" s="131" t="s">
        <v>6332</v>
      </c>
      <c r="F3930" s="632">
        <v>25000</v>
      </c>
      <c r="G3930" s="131" t="s">
        <v>4711</v>
      </c>
      <c r="H3930" s="686" t="s">
        <v>5951</v>
      </c>
      <c r="I3930" s="131">
        <v>277</v>
      </c>
    </row>
    <row r="3931" spans="1:9" ht="44.25" hidden="1" customHeight="1" x14ac:dyDescent="0.2">
      <c r="A3931" s="3">
        <v>3947</v>
      </c>
      <c r="B3931" s="372">
        <v>7428</v>
      </c>
      <c r="C3931" s="131" t="s">
        <v>8382</v>
      </c>
      <c r="D3931" s="372" t="s">
        <v>5902</v>
      </c>
      <c r="E3931" s="131" t="s">
        <v>6332</v>
      </c>
      <c r="F3931" s="632">
        <v>25000</v>
      </c>
      <c r="G3931" s="131" t="s">
        <v>4711</v>
      </c>
      <c r="H3931" s="686" t="s">
        <v>5951</v>
      </c>
      <c r="I3931" s="131">
        <v>277</v>
      </c>
    </row>
    <row r="3932" spans="1:9" ht="44.25" hidden="1" customHeight="1" x14ac:dyDescent="0.2">
      <c r="A3932" s="3">
        <v>3948</v>
      </c>
      <c r="B3932" s="372">
        <v>7428</v>
      </c>
      <c r="C3932" s="131" t="s">
        <v>8383</v>
      </c>
      <c r="D3932" s="372" t="s">
        <v>5902</v>
      </c>
      <c r="E3932" s="131" t="s">
        <v>8384</v>
      </c>
      <c r="F3932" s="632">
        <v>25000</v>
      </c>
      <c r="G3932" s="131" t="s">
        <v>4711</v>
      </c>
      <c r="H3932" s="686" t="s">
        <v>5951</v>
      </c>
      <c r="I3932" s="131">
        <v>277</v>
      </c>
    </row>
    <row r="3933" spans="1:9" ht="44.25" hidden="1" customHeight="1" x14ac:dyDescent="0.2">
      <c r="A3933" s="3">
        <v>3949</v>
      </c>
      <c r="B3933" s="372">
        <v>7428</v>
      </c>
      <c r="C3933" s="131" t="s">
        <v>8386</v>
      </c>
      <c r="D3933" s="372" t="s">
        <v>5902</v>
      </c>
      <c r="E3933" s="131" t="s">
        <v>8387</v>
      </c>
      <c r="F3933" s="632">
        <v>30000</v>
      </c>
      <c r="G3933" s="131" t="s">
        <v>4711</v>
      </c>
      <c r="H3933" s="686" t="s">
        <v>5951</v>
      </c>
      <c r="I3933" s="131">
        <v>277</v>
      </c>
    </row>
    <row r="3934" spans="1:9" ht="44.25" hidden="1" customHeight="1" x14ac:dyDescent="0.2">
      <c r="A3934" s="3">
        <v>3950</v>
      </c>
      <c r="B3934" s="372">
        <v>7428</v>
      </c>
      <c r="C3934" s="131" t="s">
        <v>8389</v>
      </c>
      <c r="D3934" s="372" t="s">
        <v>5902</v>
      </c>
      <c r="E3934" s="131" t="s">
        <v>8387</v>
      </c>
      <c r="F3934" s="632">
        <v>40000</v>
      </c>
      <c r="G3934" s="131" t="s">
        <v>4711</v>
      </c>
      <c r="H3934" s="686" t="s">
        <v>5951</v>
      </c>
      <c r="I3934" s="131">
        <v>277</v>
      </c>
    </row>
    <row r="3935" spans="1:9" ht="44.25" hidden="1" customHeight="1" x14ac:dyDescent="0.2">
      <c r="A3935" s="3">
        <v>3951</v>
      </c>
      <c r="B3935" s="372">
        <v>7428</v>
      </c>
      <c r="C3935" s="131" t="s">
        <v>8390</v>
      </c>
      <c r="D3935" s="372" t="s">
        <v>5902</v>
      </c>
      <c r="E3935" s="131" t="s">
        <v>8391</v>
      </c>
      <c r="F3935" s="632">
        <v>30000</v>
      </c>
      <c r="G3935" s="131" t="s">
        <v>4711</v>
      </c>
      <c r="H3935" s="686" t="s">
        <v>5951</v>
      </c>
      <c r="I3935" s="131">
        <v>277</v>
      </c>
    </row>
    <row r="3936" spans="1:9" ht="44.25" hidden="1" customHeight="1" x14ac:dyDescent="0.2">
      <c r="A3936" s="3">
        <v>3952</v>
      </c>
      <c r="B3936" s="372">
        <v>7428</v>
      </c>
      <c r="C3936" s="127" t="s">
        <v>8392</v>
      </c>
      <c r="D3936" s="372" t="s">
        <v>5902</v>
      </c>
      <c r="E3936" s="131" t="s">
        <v>8393</v>
      </c>
      <c r="F3936" s="632">
        <v>16000</v>
      </c>
      <c r="G3936" s="131" t="s">
        <v>4711</v>
      </c>
      <c r="H3936" s="686" t="s">
        <v>5951</v>
      </c>
      <c r="I3936" s="131">
        <v>278</v>
      </c>
    </row>
    <row r="3937" spans="1:9" ht="44.25" hidden="1" customHeight="1" x14ac:dyDescent="0.2">
      <c r="A3937" s="3">
        <v>3953</v>
      </c>
      <c r="B3937" s="372">
        <v>7428</v>
      </c>
      <c r="C3937" s="127" t="s">
        <v>8395</v>
      </c>
      <c r="D3937" s="372" t="s">
        <v>5902</v>
      </c>
      <c r="E3937" s="131" t="s">
        <v>8396</v>
      </c>
      <c r="F3937" s="632">
        <v>16000</v>
      </c>
      <c r="G3937" s="131" t="s">
        <v>4711</v>
      </c>
      <c r="H3937" s="686" t="s">
        <v>5951</v>
      </c>
      <c r="I3937" s="131">
        <v>278</v>
      </c>
    </row>
    <row r="3938" spans="1:9" ht="44.25" hidden="1" customHeight="1" x14ac:dyDescent="0.2">
      <c r="A3938" s="3">
        <v>3954</v>
      </c>
      <c r="B3938" s="372">
        <v>7428</v>
      </c>
      <c r="C3938" s="127" t="s">
        <v>8398</v>
      </c>
      <c r="D3938" s="372" t="s">
        <v>5902</v>
      </c>
      <c r="E3938" s="131" t="s">
        <v>8399</v>
      </c>
      <c r="F3938" s="632">
        <v>5000</v>
      </c>
      <c r="G3938" s="131" t="s">
        <v>4711</v>
      </c>
      <c r="H3938" s="686" t="s">
        <v>5951</v>
      </c>
      <c r="I3938" s="131">
        <v>278</v>
      </c>
    </row>
    <row r="3939" spans="1:9" ht="44.25" hidden="1" customHeight="1" x14ac:dyDescent="0.2">
      <c r="A3939" s="3">
        <v>3955</v>
      </c>
      <c r="B3939" s="372">
        <v>7428</v>
      </c>
      <c r="C3939" s="127" t="s">
        <v>8401</v>
      </c>
      <c r="D3939" s="372" t="s">
        <v>5902</v>
      </c>
      <c r="E3939" s="131" t="s">
        <v>8402</v>
      </c>
      <c r="F3939" s="632">
        <v>5000</v>
      </c>
      <c r="G3939" s="131" t="s">
        <v>4711</v>
      </c>
      <c r="H3939" s="686" t="s">
        <v>5951</v>
      </c>
      <c r="I3939" s="131">
        <v>278</v>
      </c>
    </row>
    <row r="3940" spans="1:9" ht="44.25" hidden="1" customHeight="1" x14ac:dyDescent="0.2">
      <c r="A3940" s="3">
        <v>3956</v>
      </c>
      <c r="B3940" s="372">
        <v>7428</v>
      </c>
      <c r="C3940" s="127" t="s">
        <v>8404</v>
      </c>
      <c r="D3940" s="372" t="s">
        <v>5902</v>
      </c>
      <c r="E3940" s="131" t="s">
        <v>8405</v>
      </c>
      <c r="F3940" s="632">
        <v>25000</v>
      </c>
      <c r="G3940" s="131" t="s">
        <v>4711</v>
      </c>
      <c r="H3940" s="686" t="s">
        <v>5951</v>
      </c>
      <c r="I3940" s="131">
        <v>278</v>
      </c>
    </row>
    <row r="3941" spans="1:9" ht="44.25" hidden="1" customHeight="1" x14ac:dyDescent="0.2">
      <c r="A3941" s="3">
        <v>3957</v>
      </c>
      <c r="B3941" s="372">
        <v>7428</v>
      </c>
      <c r="C3941" s="127" t="s">
        <v>8406</v>
      </c>
      <c r="D3941" s="372" t="s">
        <v>5902</v>
      </c>
      <c r="E3941" s="131" t="s">
        <v>8407</v>
      </c>
      <c r="F3941" s="632">
        <v>25000</v>
      </c>
      <c r="G3941" s="131" t="s">
        <v>4711</v>
      </c>
      <c r="H3941" s="686" t="s">
        <v>5951</v>
      </c>
      <c r="I3941" s="131">
        <v>278</v>
      </c>
    </row>
    <row r="3942" spans="1:9" ht="44.25" hidden="1" customHeight="1" x14ac:dyDescent="0.2">
      <c r="A3942" s="3">
        <v>3958</v>
      </c>
      <c r="B3942" s="372">
        <v>7428</v>
      </c>
      <c r="C3942" s="127" t="s">
        <v>8408</v>
      </c>
      <c r="D3942" s="372" t="s">
        <v>5902</v>
      </c>
      <c r="E3942" s="131" t="s">
        <v>8407</v>
      </c>
      <c r="F3942" s="632">
        <v>25000</v>
      </c>
      <c r="G3942" s="131" t="s">
        <v>4711</v>
      </c>
      <c r="H3942" s="686" t="s">
        <v>5951</v>
      </c>
      <c r="I3942" s="131">
        <v>278</v>
      </c>
    </row>
    <row r="3943" spans="1:9" ht="44.25" hidden="1" customHeight="1" x14ac:dyDescent="0.2">
      <c r="A3943" s="3">
        <v>3959</v>
      </c>
      <c r="B3943" s="372">
        <v>7428</v>
      </c>
      <c r="C3943" s="127" t="s">
        <v>8409</v>
      </c>
      <c r="D3943" s="372" t="s">
        <v>5902</v>
      </c>
      <c r="E3943" s="131" t="s">
        <v>6340</v>
      </c>
      <c r="F3943" s="632">
        <v>300000</v>
      </c>
      <c r="G3943" s="131" t="s">
        <v>4711</v>
      </c>
      <c r="H3943" s="686" t="s">
        <v>5951</v>
      </c>
      <c r="I3943" s="131">
        <v>278</v>
      </c>
    </row>
    <row r="3944" spans="1:9" ht="44.25" hidden="1" customHeight="1" x14ac:dyDescent="0.2">
      <c r="A3944" s="3">
        <v>3960</v>
      </c>
      <c r="B3944" s="372">
        <v>7428</v>
      </c>
      <c r="C3944" s="127" t="s">
        <v>8410</v>
      </c>
      <c r="D3944" s="372" t="s">
        <v>5902</v>
      </c>
      <c r="E3944" s="131" t="s">
        <v>8411</v>
      </c>
      <c r="F3944" s="632">
        <v>100000</v>
      </c>
      <c r="G3944" s="131" t="s">
        <v>4711</v>
      </c>
      <c r="H3944" s="686" t="s">
        <v>5951</v>
      </c>
      <c r="I3944" s="131">
        <v>278</v>
      </c>
    </row>
    <row r="3945" spans="1:9" ht="44.25" hidden="1" customHeight="1" x14ac:dyDescent="0.2">
      <c r="A3945" s="3">
        <v>3961</v>
      </c>
      <c r="B3945" s="372">
        <v>7428</v>
      </c>
      <c r="C3945" s="127" t="s">
        <v>8412</v>
      </c>
      <c r="D3945" s="372" t="s">
        <v>5902</v>
      </c>
      <c r="E3945" s="131" t="s">
        <v>8413</v>
      </c>
      <c r="F3945" s="632">
        <v>16000</v>
      </c>
      <c r="G3945" s="131" t="s">
        <v>4711</v>
      </c>
      <c r="H3945" s="686" t="s">
        <v>5951</v>
      </c>
      <c r="I3945" s="131">
        <v>278</v>
      </c>
    </row>
    <row r="3946" spans="1:9" ht="44.25" hidden="1" customHeight="1" x14ac:dyDescent="0.2">
      <c r="A3946" s="3">
        <v>3962</v>
      </c>
      <c r="B3946" s="372">
        <v>7428</v>
      </c>
      <c r="C3946" s="127" t="s">
        <v>8414</v>
      </c>
      <c r="D3946" s="372" t="s">
        <v>5902</v>
      </c>
      <c r="E3946" s="131" t="s">
        <v>6332</v>
      </c>
      <c r="F3946" s="632">
        <v>350000</v>
      </c>
      <c r="G3946" s="131" t="s">
        <v>4711</v>
      </c>
      <c r="H3946" s="686" t="s">
        <v>5951</v>
      </c>
      <c r="I3946" s="131">
        <v>278</v>
      </c>
    </row>
    <row r="3947" spans="1:9" ht="44.25" hidden="1" customHeight="1" x14ac:dyDescent="0.2">
      <c r="A3947" s="3">
        <v>3963</v>
      </c>
      <c r="B3947" s="372">
        <v>7428</v>
      </c>
      <c r="C3947" s="127" t="s">
        <v>7435</v>
      </c>
      <c r="D3947" s="372" t="s">
        <v>5902</v>
      </c>
      <c r="E3947" s="131" t="s">
        <v>2302</v>
      </c>
      <c r="F3947" s="632">
        <v>195000</v>
      </c>
      <c r="G3947" s="131" t="s">
        <v>1782</v>
      </c>
      <c r="H3947" s="686" t="s">
        <v>5951</v>
      </c>
      <c r="I3947" s="131">
        <v>374</v>
      </c>
    </row>
    <row r="3948" spans="1:9" ht="44.25" hidden="1" customHeight="1" x14ac:dyDescent="0.2">
      <c r="A3948" s="3">
        <v>3964</v>
      </c>
      <c r="B3948" s="372">
        <v>7428</v>
      </c>
      <c r="C3948" s="127" t="s">
        <v>7439</v>
      </c>
      <c r="D3948" s="372" t="s">
        <v>5902</v>
      </c>
      <c r="E3948" s="131" t="s">
        <v>8417</v>
      </c>
      <c r="F3948" s="632">
        <v>195000</v>
      </c>
      <c r="G3948" s="131" t="s">
        <v>1782</v>
      </c>
      <c r="H3948" s="686" t="s">
        <v>5951</v>
      </c>
      <c r="I3948" s="131">
        <v>374</v>
      </c>
    </row>
    <row r="3949" spans="1:9" ht="44.25" hidden="1" customHeight="1" x14ac:dyDescent="0.2">
      <c r="A3949" s="3">
        <v>3965</v>
      </c>
      <c r="B3949" s="372">
        <v>7428</v>
      </c>
      <c r="C3949" s="127" t="s">
        <v>8418</v>
      </c>
      <c r="D3949" s="372" t="s">
        <v>5902</v>
      </c>
      <c r="E3949" s="131" t="s">
        <v>8419</v>
      </c>
      <c r="F3949" s="632">
        <v>237000</v>
      </c>
      <c r="G3949" s="131" t="s">
        <v>5808</v>
      </c>
      <c r="H3949" s="686" t="s">
        <v>5951</v>
      </c>
      <c r="I3949" s="131">
        <v>309</v>
      </c>
    </row>
    <row r="3950" spans="1:9" ht="44.25" hidden="1" customHeight="1" x14ac:dyDescent="0.2">
      <c r="A3950" s="3">
        <v>3966</v>
      </c>
      <c r="B3950" s="372">
        <v>7428</v>
      </c>
      <c r="C3950" s="127" t="s">
        <v>8421</v>
      </c>
      <c r="D3950" s="372" t="s">
        <v>5902</v>
      </c>
      <c r="E3950" s="131" t="s">
        <v>8205</v>
      </c>
      <c r="F3950" s="632">
        <v>237000</v>
      </c>
      <c r="G3950" s="131" t="s">
        <v>5808</v>
      </c>
      <c r="H3950" s="686" t="s">
        <v>5951</v>
      </c>
      <c r="I3950" s="131">
        <v>309</v>
      </c>
    </row>
    <row r="3951" spans="1:9" ht="44.25" hidden="1" customHeight="1" x14ac:dyDescent="0.2">
      <c r="A3951" s="3">
        <v>3967</v>
      </c>
      <c r="B3951" s="372">
        <v>7428</v>
      </c>
      <c r="C3951" s="127" t="s">
        <v>8423</v>
      </c>
      <c r="D3951" s="372" t="s">
        <v>5902</v>
      </c>
      <c r="E3951" s="131" t="s">
        <v>8207</v>
      </c>
      <c r="F3951" s="632">
        <v>137000</v>
      </c>
      <c r="G3951" s="131" t="s">
        <v>5808</v>
      </c>
      <c r="H3951" s="686" t="s">
        <v>5951</v>
      </c>
      <c r="I3951" s="131">
        <v>309</v>
      </c>
    </row>
    <row r="3952" spans="1:9" ht="44.25" hidden="1" customHeight="1" x14ac:dyDescent="0.2">
      <c r="A3952" s="3">
        <v>3968</v>
      </c>
      <c r="B3952" s="372">
        <v>7428</v>
      </c>
      <c r="C3952" s="127" t="s">
        <v>8424</v>
      </c>
      <c r="D3952" s="372" t="s">
        <v>5902</v>
      </c>
      <c r="E3952" s="131" t="s">
        <v>8425</v>
      </c>
      <c r="F3952" s="632">
        <v>137000</v>
      </c>
      <c r="G3952" s="131" t="s">
        <v>5808</v>
      </c>
      <c r="H3952" s="686" t="s">
        <v>5951</v>
      </c>
      <c r="I3952" s="131">
        <v>309</v>
      </c>
    </row>
    <row r="3953" spans="1:9" ht="44.25" hidden="1" customHeight="1" x14ac:dyDescent="0.2">
      <c r="A3953" s="3">
        <v>3969</v>
      </c>
      <c r="B3953" s="372">
        <v>7428</v>
      </c>
      <c r="C3953" s="127" t="s">
        <v>8426</v>
      </c>
      <c r="D3953" s="372" t="s">
        <v>5902</v>
      </c>
      <c r="E3953" s="131" t="s">
        <v>8427</v>
      </c>
      <c r="F3953" s="632">
        <v>33000</v>
      </c>
      <c r="G3953" s="131" t="s">
        <v>1785</v>
      </c>
      <c r="H3953" s="686" t="s">
        <v>5951</v>
      </c>
      <c r="I3953" s="131">
        <v>314</v>
      </c>
    </row>
    <row r="3954" spans="1:9" ht="44.25" hidden="1" customHeight="1" x14ac:dyDescent="0.2">
      <c r="A3954" s="3">
        <v>3970</v>
      </c>
      <c r="B3954" s="372">
        <v>7428</v>
      </c>
      <c r="C3954" s="127" t="s">
        <v>8428</v>
      </c>
      <c r="D3954" s="372" t="s">
        <v>5902</v>
      </c>
      <c r="E3954" s="131" t="s">
        <v>8429</v>
      </c>
      <c r="F3954" s="632">
        <v>33000</v>
      </c>
      <c r="G3954" s="131" t="s">
        <v>1785</v>
      </c>
      <c r="H3954" s="686" t="s">
        <v>5951</v>
      </c>
      <c r="I3954" s="131">
        <v>314</v>
      </c>
    </row>
    <row r="3955" spans="1:9" ht="44.25" hidden="1" customHeight="1" x14ac:dyDescent="0.2">
      <c r="A3955" s="3">
        <v>3971</v>
      </c>
      <c r="B3955" s="372">
        <v>7428</v>
      </c>
      <c r="C3955" s="127" t="s">
        <v>8430</v>
      </c>
      <c r="D3955" s="372" t="s">
        <v>5902</v>
      </c>
      <c r="E3955" s="131" t="s">
        <v>8431</v>
      </c>
      <c r="F3955" s="632">
        <v>33000</v>
      </c>
      <c r="G3955" s="131" t="s">
        <v>1785</v>
      </c>
      <c r="H3955" s="686" t="s">
        <v>5951</v>
      </c>
      <c r="I3955" s="131">
        <v>314</v>
      </c>
    </row>
    <row r="3956" spans="1:9" ht="44.25" hidden="1" customHeight="1" x14ac:dyDescent="0.2">
      <c r="A3956" s="3">
        <v>3972</v>
      </c>
      <c r="B3956" s="372">
        <v>7428</v>
      </c>
      <c r="C3956" s="127" t="s">
        <v>8432</v>
      </c>
      <c r="D3956" s="372" t="s">
        <v>5902</v>
      </c>
      <c r="E3956" s="131" t="s">
        <v>8433</v>
      </c>
      <c r="F3956" s="632">
        <v>33000</v>
      </c>
      <c r="G3956" s="131" t="s">
        <v>1785</v>
      </c>
      <c r="H3956" s="686" t="s">
        <v>5951</v>
      </c>
      <c r="I3956" s="131">
        <v>314</v>
      </c>
    </row>
    <row r="3957" spans="1:9" ht="44.25" hidden="1" customHeight="1" x14ac:dyDescent="0.2">
      <c r="A3957" s="3">
        <v>3973</v>
      </c>
      <c r="B3957" s="372">
        <v>7428</v>
      </c>
      <c r="C3957" s="127" t="s">
        <v>8434</v>
      </c>
      <c r="D3957" s="372" t="s">
        <v>5902</v>
      </c>
      <c r="E3957" s="131" t="s">
        <v>8435</v>
      </c>
      <c r="F3957" s="632">
        <v>33000</v>
      </c>
      <c r="G3957" s="131" t="s">
        <v>1785</v>
      </c>
      <c r="H3957" s="686" t="s">
        <v>5951</v>
      </c>
      <c r="I3957" s="131">
        <v>314</v>
      </c>
    </row>
    <row r="3958" spans="1:9" ht="44.25" hidden="1" customHeight="1" x14ac:dyDescent="0.2">
      <c r="A3958" s="3">
        <v>3974</v>
      </c>
      <c r="B3958" s="372">
        <v>7428</v>
      </c>
      <c r="C3958" s="127" t="s">
        <v>8437</v>
      </c>
      <c r="D3958" s="372" t="s">
        <v>5902</v>
      </c>
      <c r="E3958" s="131" t="s">
        <v>8438</v>
      </c>
      <c r="F3958" s="632">
        <v>33000</v>
      </c>
      <c r="G3958" s="131" t="s">
        <v>1785</v>
      </c>
      <c r="H3958" s="686" t="s">
        <v>5951</v>
      </c>
      <c r="I3958" s="131">
        <v>314</v>
      </c>
    </row>
    <row r="3959" spans="1:9" ht="44.25" hidden="1" customHeight="1" x14ac:dyDescent="0.2">
      <c r="A3959" s="3">
        <v>3975</v>
      </c>
      <c r="B3959" s="372">
        <v>7428</v>
      </c>
      <c r="C3959" s="127" t="s">
        <v>8439</v>
      </c>
      <c r="D3959" s="372" t="s">
        <v>5902</v>
      </c>
      <c r="E3959" s="131" t="s">
        <v>8440</v>
      </c>
      <c r="F3959" s="632">
        <v>33000</v>
      </c>
      <c r="G3959" s="131" t="s">
        <v>1785</v>
      </c>
      <c r="H3959" s="686" t="s">
        <v>5951</v>
      </c>
      <c r="I3959" s="131">
        <v>314</v>
      </c>
    </row>
    <row r="3960" spans="1:9" ht="44.25" hidden="1" customHeight="1" x14ac:dyDescent="0.2">
      <c r="A3960" s="3">
        <v>3976</v>
      </c>
      <c r="B3960" s="372">
        <v>7428</v>
      </c>
      <c r="C3960" s="127" t="s">
        <v>8441</v>
      </c>
      <c r="D3960" s="372" t="s">
        <v>5902</v>
      </c>
      <c r="E3960" s="131" t="s">
        <v>8442</v>
      </c>
      <c r="F3960" s="632">
        <v>33000</v>
      </c>
      <c r="G3960" s="131" t="s">
        <v>1785</v>
      </c>
      <c r="H3960" s="686" t="s">
        <v>5951</v>
      </c>
      <c r="I3960" s="131">
        <v>314</v>
      </c>
    </row>
    <row r="3961" spans="1:9" ht="44.25" hidden="1" customHeight="1" x14ac:dyDescent="0.2">
      <c r="A3961" s="3">
        <v>3977</v>
      </c>
      <c r="B3961" s="372">
        <v>7428</v>
      </c>
      <c r="C3961" s="127" t="s">
        <v>8444</v>
      </c>
      <c r="D3961" s="372" t="s">
        <v>5902</v>
      </c>
      <c r="E3961" s="131">
        <v>30101805</v>
      </c>
      <c r="F3961" s="632">
        <v>33000</v>
      </c>
      <c r="G3961" s="131" t="s">
        <v>1785</v>
      </c>
      <c r="H3961" s="686" t="s">
        <v>5951</v>
      </c>
      <c r="I3961" s="131">
        <v>314</v>
      </c>
    </row>
    <row r="3962" spans="1:9" ht="44.25" hidden="1" customHeight="1" x14ac:dyDescent="0.2">
      <c r="A3962" s="3">
        <v>3978</v>
      </c>
      <c r="B3962" s="372">
        <v>7428</v>
      </c>
      <c r="C3962" s="127" t="s">
        <v>8445</v>
      </c>
      <c r="D3962" s="372" t="s">
        <v>5902</v>
      </c>
      <c r="E3962" s="131" t="s">
        <v>8446</v>
      </c>
      <c r="F3962" s="632">
        <v>33000</v>
      </c>
      <c r="G3962" s="131" t="s">
        <v>1785</v>
      </c>
      <c r="H3962" s="686" t="s">
        <v>5951</v>
      </c>
      <c r="I3962" s="131">
        <v>314</v>
      </c>
    </row>
    <row r="3963" spans="1:9" ht="44.25" hidden="1" customHeight="1" x14ac:dyDescent="0.2">
      <c r="A3963" s="3">
        <v>3979</v>
      </c>
      <c r="B3963" s="372">
        <v>7428</v>
      </c>
      <c r="C3963" s="127" t="s">
        <v>8447</v>
      </c>
      <c r="D3963" s="372" t="s">
        <v>5902</v>
      </c>
      <c r="E3963" s="131">
        <v>302628</v>
      </c>
      <c r="F3963" s="632">
        <v>33000</v>
      </c>
      <c r="G3963" s="131" t="s">
        <v>1785</v>
      </c>
      <c r="H3963" s="686" t="s">
        <v>5951</v>
      </c>
      <c r="I3963" s="131">
        <v>314</v>
      </c>
    </row>
    <row r="3964" spans="1:9" ht="44.25" hidden="1" customHeight="1" x14ac:dyDescent="0.2">
      <c r="A3964" s="3">
        <v>3980</v>
      </c>
      <c r="B3964" s="372">
        <v>7428</v>
      </c>
      <c r="C3964" s="127" t="s">
        <v>8448</v>
      </c>
      <c r="D3964" s="372" t="s">
        <v>5902</v>
      </c>
      <c r="E3964" s="131" t="s">
        <v>8449</v>
      </c>
      <c r="F3964" s="632">
        <v>33000</v>
      </c>
      <c r="G3964" s="131" t="s">
        <v>1785</v>
      </c>
      <c r="H3964" s="686" t="s">
        <v>5951</v>
      </c>
      <c r="I3964" s="131">
        <v>314</v>
      </c>
    </row>
    <row r="3965" spans="1:9" ht="44.25" hidden="1" customHeight="1" x14ac:dyDescent="0.2">
      <c r="A3965" s="3">
        <v>3981</v>
      </c>
      <c r="B3965" s="372">
        <v>7428</v>
      </c>
      <c r="C3965" s="127" t="s">
        <v>8451</v>
      </c>
      <c r="D3965" s="372" t="s">
        <v>5902</v>
      </c>
      <c r="E3965" s="131" t="s">
        <v>8452</v>
      </c>
      <c r="F3965" s="632">
        <v>50000</v>
      </c>
      <c r="G3965" s="131" t="s">
        <v>3722</v>
      </c>
      <c r="H3965" s="686" t="s">
        <v>5951</v>
      </c>
      <c r="I3965" s="131">
        <v>319</v>
      </c>
    </row>
    <row r="3966" spans="1:9" ht="44.25" hidden="1" customHeight="1" x14ac:dyDescent="0.2">
      <c r="A3966" s="3">
        <v>3982</v>
      </c>
      <c r="B3966" s="372">
        <v>7428</v>
      </c>
      <c r="C3966" s="127" t="s">
        <v>8453</v>
      </c>
      <c r="D3966" s="372" t="s">
        <v>5902</v>
      </c>
      <c r="E3966" s="131" t="s">
        <v>8454</v>
      </c>
      <c r="F3966" s="632">
        <v>50000</v>
      </c>
      <c r="G3966" s="131" t="s">
        <v>3722</v>
      </c>
      <c r="H3966" s="686" t="s">
        <v>5951</v>
      </c>
      <c r="I3966" s="131">
        <v>319</v>
      </c>
    </row>
    <row r="3967" spans="1:9" ht="44.25" hidden="1" customHeight="1" x14ac:dyDescent="0.2">
      <c r="A3967" s="3">
        <v>3983</v>
      </c>
      <c r="B3967" s="372">
        <v>7428</v>
      </c>
      <c r="C3967" s="127" t="s">
        <v>8455</v>
      </c>
      <c r="D3967" s="372" t="s">
        <v>5902</v>
      </c>
      <c r="E3967" s="131" t="s">
        <v>8456</v>
      </c>
      <c r="F3967" s="632">
        <v>25000</v>
      </c>
      <c r="G3967" s="131" t="s">
        <v>3722</v>
      </c>
      <c r="H3967" s="686" t="s">
        <v>5951</v>
      </c>
      <c r="I3967" s="131">
        <v>319</v>
      </c>
    </row>
    <row r="3968" spans="1:9" ht="44.25" hidden="1" customHeight="1" x14ac:dyDescent="0.2">
      <c r="A3968" s="3">
        <v>3984</v>
      </c>
      <c r="B3968" s="372">
        <v>7428</v>
      </c>
      <c r="C3968" s="127" t="s">
        <v>8457</v>
      </c>
      <c r="D3968" s="372" t="s">
        <v>5902</v>
      </c>
      <c r="E3968" s="131" t="s">
        <v>8228</v>
      </c>
      <c r="F3968" s="632">
        <v>200000</v>
      </c>
      <c r="G3968" s="131" t="s">
        <v>3722</v>
      </c>
      <c r="H3968" s="686" t="s">
        <v>5951</v>
      </c>
      <c r="I3968" s="131">
        <v>319</v>
      </c>
    </row>
    <row r="3969" spans="1:9" ht="44.25" hidden="1" customHeight="1" x14ac:dyDescent="0.2">
      <c r="A3969" s="3">
        <v>3985</v>
      </c>
      <c r="B3969" s="372">
        <v>7428</v>
      </c>
      <c r="C3969" s="127" t="s">
        <v>8458</v>
      </c>
      <c r="D3969" s="372" t="s">
        <v>5902</v>
      </c>
      <c r="E3969" s="131" t="s">
        <v>8459</v>
      </c>
      <c r="F3969" s="632">
        <v>25000</v>
      </c>
      <c r="G3969" s="131" t="s">
        <v>3722</v>
      </c>
      <c r="H3969" s="686" t="s">
        <v>5951</v>
      </c>
      <c r="I3969" s="131">
        <v>319</v>
      </c>
    </row>
    <row r="3970" spans="1:9" ht="44.25" hidden="1" customHeight="1" x14ac:dyDescent="0.2">
      <c r="A3970" s="3">
        <v>3986</v>
      </c>
      <c r="B3970" s="372">
        <v>7428</v>
      </c>
      <c r="C3970" s="127" t="s">
        <v>8460</v>
      </c>
      <c r="D3970" s="372" t="s">
        <v>5902</v>
      </c>
      <c r="E3970" s="131" t="s">
        <v>8461</v>
      </c>
      <c r="F3970" s="632">
        <v>25000</v>
      </c>
      <c r="G3970" s="131" t="s">
        <v>3722</v>
      </c>
      <c r="H3970" s="686" t="s">
        <v>5951</v>
      </c>
      <c r="I3970" s="131">
        <v>319</v>
      </c>
    </row>
    <row r="3971" spans="1:9" ht="44.25" hidden="1" customHeight="1" x14ac:dyDescent="0.2">
      <c r="A3971" s="3">
        <v>3987</v>
      </c>
      <c r="B3971" s="372">
        <v>7428</v>
      </c>
      <c r="C3971" s="127" t="s">
        <v>8462</v>
      </c>
      <c r="D3971" s="372" t="s">
        <v>5902</v>
      </c>
      <c r="E3971" s="131" t="s">
        <v>8232</v>
      </c>
      <c r="F3971" s="632">
        <v>200000</v>
      </c>
      <c r="G3971" s="131" t="s">
        <v>6168</v>
      </c>
      <c r="H3971" s="686" t="s">
        <v>5951</v>
      </c>
      <c r="I3971" s="131">
        <v>324</v>
      </c>
    </row>
    <row r="3972" spans="1:9" ht="44.25" hidden="1" customHeight="1" x14ac:dyDescent="0.2">
      <c r="A3972" s="3">
        <v>3988</v>
      </c>
      <c r="B3972" s="372">
        <v>7428</v>
      </c>
      <c r="C3972" s="127" t="s">
        <v>8463</v>
      </c>
      <c r="D3972" s="372" t="s">
        <v>5902</v>
      </c>
      <c r="E3972" s="131" t="s">
        <v>8464</v>
      </c>
      <c r="F3972" s="632">
        <v>100000</v>
      </c>
      <c r="G3972" s="131" t="s">
        <v>6168</v>
      </c>
      <c r="H3972" s="686" t="s">
        <v>5951</v>
      </c>
      <c r="I3972" s="131">
        <v>324</v>
      </c>
    </row>
    <row r="3973" spans="1:9" ht="44.25" hidden="1" customHeight="1" x14ac:dyDescent="0.2">
      <c r="A3973" s="3">
        <v>3989</v>
      </c>
      <c r="B3973" s="372">
        <v>7428</v>
      </c>
      <c r="C3973" s="127" t="s">
        <v>8465</v>
      </c>
      <c r="D3973" s="372" t="s">
        <v>5902</v>
      </c>
      <c r="E3973" s="131" t="s">
        <v>8466</v>
      </c>
      <c r="F3973" s="632">
        <v>200000</v>
      </c>
      <c r="G3973" s="131" t="s">
        <v>6168</v>
      </c>
      <c r="H3973" s="686" t="s">
        <v>5951</v>
      </c>
      <c r="I3973" s="131">
        <v>324</v>
      </c>
    </row>
    <row r="3974" spans="1:9" ht="44.25" hidden="1" customHeight="1" x14ac:dyDescent="0.2">
      <c r="A3974" s="3">
        <v>3990</v>
      </c>
      <c r="B3974" s="372">
        <v>7428</v>
      </c>
      <c r="C3974" s="127" t="s">
        <v>8467</v>
      </c>
      <c r="D3974" s="372" t="s">
        <v>5902</v>
      </c>
      <c r="E3974" s="131" t="s">
        <v>8468</v>
      </c>
      <c r="F3974" s="632">
        <v>100000</v>
      </c>
      <c r="G3974" s="131" t="s">
        <v>6168</v>
      </c>
      <c r="H3974" s="686" t="s">
        <v>5951</v>
      </c>
      <c r="I3974" s="131">
        <v>324</v>
      </c>
    </row>
    <row r="3975" spans="1:9" ht="44.25" hidden="1" customHeight="1" x14ac:dyDescent="0.2">
      <c r="A3975" s="3">
        <v>3991</v>
      </c>
      <c r="B3975" s="372">
        <v>7428</v>
      </c>
      <c r="C3975" s="127" t="s">
        <v>8469</v>
      </c>
      <c r="D3975" s="372" t="s">
        <v>5902</v>
      </c>
      <c r="E3975" s="131" t="s">
        <v>8470</v>
      </c>
      <c r="F3975" s="632">
        <v>200000</v>
      </c>
      <c r="G3975" s="131" t="s">
        <v>6168</v>
      </c>
      <c r="H3975" s="686" t="s">
        <v>5951</v>
      </c>
      <c r="I3975" s="131">
        <v>324</v>
      </c>
    </row>
    <row r="3976" spans="1:9" ht="44.25" hidden="1" customHeight="1" x14ac:dyDescent="0.2">
      <c r="A3976" s="3">
        <v>3992</v>
      </c>
      <c r="B3976" s="372">
        <v>7428</v>
      </c>
      <c r="C3976" s="127" t="s">
        <v>8471</v>
      </c>
      <c r="D3976" s="372" t="s">
        <v>5902</v>
      </c>
      <c r="E3976" s="131" t="s">
        <v>8472</v>
      </c>
      <c r="F3976" s="632">
        <v>50000</v>
      </c>
      <c r="G3976" s="131" t="s">
        <v>6168</v>
      </c>
      <c r="H3976" s="686" t="s">
        <v>5951</v>
      </c>
      <c r="I3976" s="131">
        <v>324</v>
      </c>
    </row>
    <row r="3977" spans="1:9" ht="44.25" hidden="1" customHeight="1" x14ac:dyDescent="0.2">
      <c r="A3977" s="3">
        <v>3993</v>
      </c>
      <c r="B3977" s="372">
        <v>7428</v>
      </c>
      <c r="C3977" s="127" t="s">
        <v>8473</v>
      </c>
      <c r="D3977" s="372" t="s">
        <v>5902</v>
      </c>
      <c r="E3977" s="131" t="s">
        <v>6180</v>
      </c>
      <c r="F3977" s="632">
        <v>50000</v>
      </c>
      <c r="G3977" s="131" t="s">
        <v>6168</v>
      </c>
      <c r="H3977" s="686" t="s">
        <v>5951</v>
      </c>
      <c r="I3977" s="131">
        <v>324</v>
      </c>
    </row>
    <row r="3978" spans="1:9" ht="44.25" hidden="1" customHeight="1" x14ac:dyDescent="0.2">
      <c r="A3978" s="3">
        <v>3994</v>
      </c>
      <c r="B3978" s="372">
        <v>7428</v>
      </c>
      <c r="C3978" s="127" t="s">
        <v>8474</v>
      </c>
      <c r="D3978" s="372" t="s">
        <v>5902</v>
      </c>
      <c r="E3978" s="131" t="s">
        <v>8475</v>
      </c>
      <c r="F3978" s="632">
        <v>50000</v>
      </c>
      <c r="G3978" s="131" t="s">
        <v>6168</v>
      </c>
      <c r="H3978" s="686" t="s">
        <v>5951</v>
      </c>
      <c r="I3978" s="131">
        <v>324</v>
      </c>
    </row>
    <row r="3979" spans="1:9" ht="44.25" hidden="1" customHeight="1" x14ac:dyDescent="0.2">
      <c r="A3979" s="3">
        <v>3995</v>
      </c>
      <c r="B3979" s="372">
        <v>7428</v>
      </c>
      <c r="C3979" s="127" t="s">
        <v>8476</v>
      </c>
      <c r="D3979" s="372" t="s">
        <v>5902</v>
      </c>
      <c r="E3979" s="131" t="s">
        <v>8237</v>
      </c>
      <c r="F3979" s="632">
        <v>50000</v>
      </c>
      <c r="G3979" s="131" t="s">
        <v>6168</v>
      </c>
      <c r="H3979" s="686" t="s">
        <v>5951</v>
      </c>
      <c r="I3979" s="131">
        <v>324</v>
      </c>
    </row>
    <row r="3980" spans="1:9" ht="44.25" hidden="1" customHeight="1" x14ac:dyDescent="0.2">
      <c r="A3980" s="3">
        <v>3996</v>
      </c>
      <c r="B3980" s="372">
        <v>7428</v>
      </c>
      <c r="C3980" s="127" t="s">
        <v>8477</v>
      </c>
      <c r="D3980" s="372" t="s">
        <v>5902</v>
      </c>
      <c r="E3980" s="131" t="s">
        <v>8478</v>
      </c>
      <c r="F3980" s="632">
        <v>100000</v>
      </c>
      <c r="G3980" s="131" t="s">
        <v>6168</v>
      </c>
      <c r="H3980" s="686" t="s">
        <v>5951</v>
      </c>
      <c r="I3980" s="131">
        <v>324</v>
      </c>
    </row>
    <row r="3981" spans="1:9" ht="44.25" hidden="1" customHeight="1" x14ac:dyDescent="0.2">
      <c r="A3981" s="3">
        <v>3997</v>
      </c>
      <c r="B3981" s="372">
        <v>7428</v>
      </c>
      <c r="C3981" s="127" t="s">
        <v>8479</v>
      </c>
      <c r="D3981" s="372" t="s">
        <v>5902</v>
      </c>
      <c r="E3981" s="131" t="s">
        <v>8480</v>
      </c>
      <c r="F3981" s="632">
        <v>50000</v>
      </c>
      <c r="G3981" s="131" t="s">
        <v>6168</v>
      </c>
      <c r="H3981" s="686" t="s">
        <v>5951</v>
      </c>
      <c r="I3981" s="131">
        <v>324</v>
      </c>
    </row>
    <row r="3982" spans="1:9" ht="44.25" hidden="1" customHeight="1" x14ac:dyDescent="0.2">
      <c r="A3982" s="3">
        <v>3998</v>
      </c>
      <c r="B3982" s="372">
        <v>7428</v>
      </c>
      <c r="C3982" s="127" t="s">
        <v>8481</v>
      </c>
      <c r="D3982" s="372" t="s">
        <v>5902</v>
      </c>
      <c r="E3982" s="131" t="s">
        <v>8482</v>
      </c>
      <c r="F3982" s="632">
        <v>50000</v>
      </c>
      <c r="G3982" s="131" t="s">
        <v>6168</v>
      </c>
      <c r="H3982" s="686" t="s">
        <v>5951</v>
      </c>
      <c r="I3982" s="131">
        <v>324</v>
      </c>
    </row>
    <row r="3983" spans="1:9" ht="44.25" hidden="1" customHeight="1" x14ac:dyDescent="0.2">
      <c r="A3983" s="3">
        <v>3999</v>
      </c>
      <c r="B3983" s="372">
        <v>7428</v>
      </c>
      <c r="C3983" s="127" t="s">
        <v>8483</v>
      </c>
      <c r="D3983" s="372" t="s">
        <v>5902</v>
      </c>
      <c r="E3983" s="131" t="s">
        <v>8484</v>
      </c>
      <c r="F3983" s="632">
        <v>500000</v>
      </c>
      <c r="G3983" s="131" t="s">
        <v>6168</v>
      </c>
      <c r="H3983" s="686" t="s">
        <v>5951</v>
      </c>
      <c r="I3983" s="131">
        <v>324</v>
      </c>
    </row>
    <row r="3984" spans="1:9" ht="44.25" hidden="1" customHeight="1" x14ac:dyDescent="0.2">
      <c r="A3984" s="3">
        <v>4000</v>
      </c>
      <c r="B3984" s="372">
        <v>7428</v>
      </c>
      <c r="C3984" s="127" t="s">
        <v>8485</v>
      </c>
      <c r="D3984" s="372" t="s">
        <v>5902</v>
      </c>
      <c r="E3984" s="131" t="s">
        <v>8486</v>
      </c>
      <c r="F3984" s="632">
        <v>50000</v>
      </c>
      <c r="G3984" s="131" t="s">
        <v>6168</v>
      </c>
      <c r="H3984" s="686" t="s">
        <v>5951</v>
      </c>
      <c r="I3984" s="131">
        <v>324</v>
      </c>
    </row>
    <row r="3985" spans="1:9" ht="44.25" hidden="1" customHeight="1" x14ac:dyDescent="0.2">
      <c r="A3985" s="3">
        <v>4001</v>
      </c>
      <c r="B3985" s="372">
        <v>7428</v>
      </c>
      <c r="C3985" s="127" t="s">
        <v>8487</v>
      </c>
      <c r="D3985" s="372" t="s">
        <v>5902</v>
      </c>
      <c r="E3985" s="131" t="s">
        <v>8488</v>
      </c>
      <c r="F3985" s="632">
        <v>50000</v>
      </c>
      <c r="G3985" s="131" t="s">
        <v>6168</v>
      </c>
      <c r="H3985" s="686" t="s">
        <v>5951</v>
      </c>
      <c r="I3985" s="131">
        <v>324</v>
      </c>
    </row>
    <row r="3986" spans="1:9" ht="44.25" hidden="1" customHeight="1" x14ac:dyDescent="0.2">
      <c r="A3986" s="3">
        <v>4002</v>
      </c>
      <c r="B3986" s="372">
        <v>7428</v>
      </c>
      <c r="C3986" s="127" t="s">
        <v>8489</v>
      </c>
      <c r="D3986" s="372" t="s">
        <v>5902</v>
      </c>
      <c r="E3986" s="131" t="s">
        <v>6605</v>
      </c>
      <c r="F3986" s="632">
        <v>50000</v>
      </c>
      <c r="G3986" s="131" t="s">
        <v>6168</v>
      </c>
      <c r="H3986" s="686" t="s">
        <v>5951</v>
      </c>
      <c r="I3986" s="131">
        <v>324</v>
      </c>
    </row>
    <row r="3987" spans="1:9" ht="44.25" hidden="1" customHeight="1" x14ac:dyDescent="0.2">
      <c r="A3987" s="3">
        <v>4003</v>
      </c>
      <c r="B3987" s="372">
        <v>7428</v>
      </c>
      <c r="C3987" s="127" t="s">
        <v>8490</v>
      </c>
      <c r="D3987" s="372" t="s">
        <v>5902</v>
      </c>
      <c r="E3987" s="131" t="s">
        <v>8491</v>
      </c>
      <c r="F3987" s="632">
        <v>50000</v>
      </c>
      <c r="G3987" s="131" t="s">
        <v>6168</v>
      </c>
      <c r="H3987" s="686" t="s">
        <v>5951</v>
      </c>
      <c r="I3987" s="131">
        <v>324</v>
      </c>
    </row>
    <row r="3988" spans="1:9" ht="44.25" hidden="1" customHeight="1" x14ac:dyDescent="0.2">
      <c r="A3988" s="3">
        <v>4004</v>
      </c>
      <c r="B3988" s="372">
        <v>7428</v>
      </c>
      <c r="C3988" s="127" t="s">
        <v>8492</v>
      </c>
      <c r="D3988" s="372" t="s">
        <v>5902</v>
      </c>
      <c r="E3988" s="131" t="s">
        <v>8472</v>
      </c>
      <c r="F3988" s="632">
        <v>50000</v>
      </c>
      <c r="G3988" s="131" t="s">
        <v>6168</v>
      </c>
      <c r="H3988" s="686" t="s">
        <v>5951</v>
      </c>
      <c r="I3988" s="131">
        <v>324</v>
      </c>
    </row>
    <row r="3989" spans="1:9" ht="44.25" hidden="1" customHeight="1" x14ac:dyDescent="0.2">
      <c r="A3989" s="3">
        <v>4005</v>
      </c>
      <c r="B3989" s="372">
        <v>7428</v>
      </c>
      <c r="C3989" s="127" t="s">
        <v>8493</v>
      </c>
      <c r="D3989" s="372" t="s">
        <v>5902</v>
      </c>
      <c r="E3989" s="131" t="s">
        <v>2574</v>
      </c>
      <c r="F3989" s="632">
        <v>50000</v>
      </c>
      <c r="G3989" s="131" t="s">
        <v>6168</v>
      </c>
      <c r="H3989" s="686" t="s">
        <v>5951</v>
      </c>
      <c r="I3989" s="131">
        <v>324</v>
      </c>
    </row>
    <row r="3990" spans="1:9" ht="44.25" hidden="1" customHeight="1" x14ac:dyDescent="0.2">
      <c r="A3990" s="3">
        <v>4006</v>
      </c>
      <c r="B3990" s="372">
        <v>7428</v>
      </c>
      <c r="C3990" s="127" t="s">
        <v>8494</v>
      </c>
      <c r="D3990" s="372" t="s">
        <v>5902</v>
      </c>
      <c r="E3990" s="131" t="s">
        <v>6393</v>
      </c>
      <c r="F3990" s="632">
        <v>29000</v>
      </c>
      <c r="G3990" s="131" t="s">
        <v>6168</v>
      </c>
      <c r="H3990" s="686" t="s">
        <v>5951</v>
      </c>
      <c r="I3990" s="131">
        <v>324</v>
      </c>
    </row>
    <row r="3991" spans="1:9" ht="44.25" hidden="1" customHeight="1" x14ac:dyDescent="0.2">
      <c r="A3991" s="3">
        <v>4007</v>
      </c>
      <c r="B3991" s="372">
        <v>7428</v>
      </c>
      <c r="C3991" s="127" t="s">
        <v>8495</v>
      </c>
      <c r="D3991" s="372" t="s">
        <v>5902</v>
      </c>
      <c r="E3991" s="131">
        <v>31211904</v>
      </c>
      <c r="F3991" s="632">
        <v>20000</v>
      </c>
      <c r="G3991" s="131" t="s">
        <v>6168</v>
      </c>
      <c r="H3991" s="686" t="s">
        <v>5951</v>
      </c>
      <c r="I3991" s="131">
        <v>324</v>
      </c>
    </row>
    <row r="3992" spans="1:9" ht="44.25" hidden="1" customHeight="1" x14ac:dyDescent="0.2">
      <c r="A3992" s="3">
        <v>4008</v>
      </c>
      <c r="B3992" s="372">
        <v>7428</v>
      </c>
      <c r="C3992" s="127" t="s">
        <v>8496</v>
      </c>
      <c r="D3992" s="372" t="s">
        <v>5902</v>
      </c>
      <c r="E3992" s="131">
        <v>31211904</v>
      </c>
      <c r="F3992" s="632">
        <v>20000</v>
      </c>
      <c r="G3992" s="131" t="s">
        <v>6168</v>
      </c>
      <c r="H3992" s="686" t="s">
        <v>5951</v>
      </c>
      <c r="I3992" s="131">
        <v>324</v>
      </c>
    </row>
    <row r="3993" spans="1:9" ht="44.25" hidden="1" customHeight="1" x14ac:dyDescent="0.2">
      <c r="A3993" s="3">
        <v>4009</v>
      </c>
      <c r="B3993" s="372">
        <v>7428</v>
      </c>
      <c r="C3993" s="127" t="s">
        <v>8497</v>
      </c>
      <c r="D3993" s="372" t="s">
        <v>5902</v>
      </c>
      <c r="E3993" s="131">
        <v>31211904</v>
      </c>
      <c r="F3993" s="632">
        <v>20000</v>
      </c>
      <c r="G3993" s="131" t="s">
        <v>6168</v>
      </c>
      <c r="H3993" s="686" t="s">
        <v>5951</v>
      </c>
      <c r="I3993" s="131">
        <v>324</v>
      </c>
    </row>
    <row r="3994" spans="1:9" ht="44.25" hidden="1" customHeight="1" x14ac:dyDescent="0.2">
      <c r="A3994" s="3">
        <v>4010</v>
      </c>
      <c r="B3994" s="372">
        <v>7428</v>
      </c>
      <c r="C3994" s="127" t="s">
        <v>8498</v>
      </c>
      <c r="D3994" s="372" t="s">
        <v>5902</v>
      </c>
      <c r="E3994" s="131">
        <v>40174803</v>
      </c>
      <c r="F3994" s="632">
        <v>15000</v>
      </c>
      <c r="G3994" s="131" t="s">
        <v>6168</v>
      </c>
      <c r="H3994" s="686" t="s">
        <v>5951</v>
      </c>
      <c r="I3994" s="131">
        <v>324</v>
      </c>
    </row>
    <row r="3995" spans="1:9" ht="44.25" hidden="1" customHeight="1" x14ac:dyDescent="0.2">
      <c r="A3995" s="3">
        <v>4011</v>
      </c>
      <c r="B3995" s="372">
        <v>7428</v>
      </c>
      <c r="C3995" s="127" t="s">
        <v>8499</v>
      </c>
      <c r="D3995" s="372" t="s">
        <v>5902</v>
      </c>
      <c r="E3995" s="131">
        <v>40171708</v>
      </c>
      <c r="F3995" s="632">
        <v>9000</v>
      </c>
      <c r="G3995" s="131" t="s">
        <v>6168</v>
      </c>
      <c r="H3995" s="686" t="s">
        <v>5951</v>
      </c>
      <c r="I3995" s="131">
        <v>324</v>
      </c>
    </row>
    <row r="3996" spans="1:9" ht="44.25" hidden="1" customHeight="1" x14ac:dyDescent="0.2">
      <c r="A3996" s="3">
        <v>4012</v>
      </c>
      <c r="B3996" s="372">
        <v>7428</v>
      </c>
      <c r="C3996" s="127" t="s">
        <v>8500</v>
      </c>
      <c r="D3996" s="372" t="s">
        <v>5902</v>
      </c>
      <c r="E3996" s="131">
        <v>40171708</v>
      </c>
      <c r="F3996" s="632">
        <v>9000</v>
      </c>
      <c r="G3996" s="131" t="s">
        <v>6168</v>
      </c>
      <c r="H3996" s="686" t="s">
        <v>5951</v>
      </c>
      <c r="I3996" s="131">
        <v>324</v>
      </c>
    </row>
    <row r="3997" spans="1:9" ht="44.25" hidden="1" customHeight="1" x14ac:dyDescent="0.2">
      <c r="A3997" s="3">
        <v>4013</v>
      </c>
      <c r="B3997" s="372">
        <v>7428</v>
      </c>
      <c r="C3997" s="127" t="s">
        <v>8501</v>
      </c>
      <c r="D3997" s="372" t="s">
        <v>5902</v>
      </c>
      <c r="E3997" s="131">
        <v>40171708</v>
      </c>
      <c r="F3997" s="632">
        <v>9000</v>
      </c>
      <c r="G3997" s="131" t="s">
        <v>6168</v>
      </c>
      <c r="H3997" s="686" t="s">
        <v>5951</v>
      </c>
      <c r="I3997" s="131">
        <v>324</v>
      </c>
    </row>
    <row r="3998" spans="1:9" ht="44.25" hidden="1" customHeight="1" x14ac:dyDescent="0.2">
      <c r="A3998" s="3">
        <v>4014</v>
      </c>
      <c r="B3998" s="372">
        <v>7428</v>
      </c>
      <c r="C3998" s="127" t="s">
        <v>8502</v>
      </c>
      <c r="D3998" s="372" t="s">
        <v>5902</v>
      </c>
      <c r="E3998" s="131">
        <v>40171517</v>
      </c>
      <c r="F3998" s="632">
        <v>9000</v>
      </c>
      <c r="G3998" s="131" t="s">
        <v>6168</v>
      </c>
      <c r="H3998" s="686" t="s">
        <v>5951</v>
      </c>
      <c r="I3998" s="131">
        <v>324</v>
      </c>
    </row>
    <row r="3999" spans="1:9" ht="44.25" hidden="1" customHeight="1" x14ac:dyDescent="0.2">
      <c r="A3999" s="3">
        <v>4015</v>
      </c>
      <c r="B3999" s="372">
        <v>7428</v>
      </c>
      <c r="C3999" s="127" t="s">
        <v>8503</v>
      </c>
      <c r="D3999" s="372" t="s">
        <v>5902</v>
      </c>
      <c r="E3999" s="131">
        <v>30181514</v>
      </c>
      <c r="F3999" s="632">
        <v>43000</v>
      </c>
      <c r="G3999" s="131" t="s">
        <v>6168</v>
      </c>
      <c r="H3999" s="686" t="s">
        <v>5951</v>
      </c>
      <c r="I3999" s="131">
        <v>324</v>
      </c>
    </row>
    <row r="4000" spans="1:9" ht="44.25" hidden="1" customHeight="1" x14ac:dyDescent="0.2">
      <c r="A4000" s="3">
        <v>4016</v>
      </c>
      <c r="B4000" s="372">
        <v>7428</v>
      </c>
      <c r="C4000" s="127" t="s">
        <v>8504</v>
      </c>
      <c r="D4000" s="372" t="s">
        <v>5902</v>
      </c>
      <c r="E4000" s="131">
        <v>40171708</v>
      </c>
      <c r="F4000" s="632">
        <v>65000</v>
      </c>
      <c r="G4000" s="131" t="s">
        <v>6168</v>
      </c>
      <c r="H4000" s="686" t="s">
        <v>5951</v>
      </c>
      <c r="I4000" s="131">
        <v>324</v>
      </c>
    </row>
    <row r="4001" spans="1:9" ht="44.25" hidden="1" customHeight="1" x14ac:dyDescent="0.2">
      <c r="A4001" s="3">
        <v>4017</v>
      </c>
      <c r="B4001" s="372">
        <v>7428</v>
      </c>
      <c r="C4001" s="127" t="s">
        <v>8505</v>
      </c>
      <c r="D4001" s="372" t="s">
        <v>5902</v>
      </c>
      <c r="E4001" s="146" t="s">
        <v>6615</v>
      </c>
      <c r="F4001" s="632">
        <v>6000</v>
      </c>
      <c r="G4001" s="131" t="s">
        <v>6168</v>
      </c>
      <c r="H4001" s="686" t="s">
        <v>5951</v>
      </c>
      <c r="I4001" s="131">
        <v>324</v>
      </c>
    </row>
    <row r="4002" spans="1:9" ht="44.25" hidden="1" customHeight="1" x14ac:dyDescent="0.2">
      <c r="A4002" s="3">
        <v>4018</v>
      </c>
      <c r="B4002" s="372">
        <v>7428</v>
      </c>
      <c r="C4002" s="127" t="s">
        <v>8506</v>
      </c>
      <c r="D4002" s="372" t="s">
        <v>5902</v>
      </c>
      <c r="E4002" s="146" t="s">
        <v>6616</v>
      </c>
      <c r="F4002" s="632">
        <v>6000</v>
      </c>
      <c r="G4002" s="131" t="s">
        <v>6168</v>
      </c>
      <c r="H4002" s="686" t="s">
        <v>5951</v>
      </c>
      <c r="I4002" s="131">
        <v>324</v>
      </c>
    </row>
    <row r="4003" spans="1:9" ht="44.25" hidden="1" customHeight="1" x14ac:dyDescent="0.2">
      <c r="A4003" s="3">
        <v>4019</v>
      </c>
      <c r="B4003" s="372">
        <v>7428</v>
      </c>
      <c r="C4003" s="127" t="s">
        <v>8507</v>
      </c>
      <c r="D4003" s="372" t="s">
        <v>5902</v>
      </c>
      <c r="E4003" s="146" t="s">
        <v>6617</v>
      </c>
      <c r="F4003" s="632">
        <v>6000</v>
      </c>
      <c r="G4003" s="131" t="s">
        <v>6168</v>
      </c>
      <c r="H4003" s="686" t="s">
        <v>5951</v>
      </c>
      <c r="I4003" s="131">
        <v>324</v>
      </c>
    </row>
    <row r="4004" spans="1:9" ht="44.25" hidden="1" customHeight="1" x14ac:dyDescent="0.2">
      <c r="A4004" s="3">
        <v>4020</v>
      </c>
      <c r="B4004" s="372">
        <v>7428</v>
      </c>
      <c r="C4004" s="127" t="s">
        <v>8508</v>
      </c>
      <c r="D4004" s="372" t="s">
        <v>5902</v>
      </c>
      <c r="E4004" s="146" t="s">
        <v>6618</v>
      </c>
      <c r="F4004" s="632">
        <v>6000</v>
      </c>
      <c r="G4004" s="131" t="s">
        <v>6168</v>
      </c>
      <c r="H4004" s="686" t="s">
        <v>5951</v>
      </c>
      <c r="I4004" s="131">
        <v>324</v>
      </c>
    </row>
    <row r="4005" spans="1:9" ht="44.25" hidden="1" customHeight="1" x14ac:dyDescent="0.2">
      <c r="A4005" s="3">
        <v>4021</v>
      </c>
      <c r="B4005" s="372">
        <v>7428</v>
      </c>
      <c r="C4005" s="127" t="s">
        <v>8509</v>
      </c>
      <c r="D4005" s="372" t="s">
        <v>5902</v>
      </c>
      <c r="E4005" s="146" t="s">
        <v>6619</v>
      </c>
      <c r="F4005" s="632">
        <v>6000</v>
      </c>
      <c r="G4005" s="131" t="s">
        <v>6168</v>
      </c>
      <c r="H4005" s="686" t="s">
        <v>5951</v>
      </c>
      <c r="I4005" s="131">
        <v>324</v>
      </c>
    </row>
    <row r="4006" spans="1:9" ht="44.25" hidden="1" customHeight="1" x14ac:dyDescent="0.2">
      <c r="A4006" s="3">
        <v>4022</v>
      </c>
      <c r="B4006" s="372">
        <v>7428</v>
      </c>
      <c r="C4006" s="127" t="s">
        <v>8510</v>
      </c>
      <c r="D4006" s="372" t="s">
        <v>5902</v>
      </c>
      <c r="E4006" s="131">
        <v>23271812</v>
      </c>
      <c r="F4006" s="632">
        <v>55000</v>
      </c>
      <c r="G4006" s="131" t="s">
        <v>6168</v>
      </c>
      <c r="H4006" s="686" t="s">
        <v>5951</v>
      </c>
      <c r="I4006" s="131">
        <v>324</v>
      </c>
    </row>
    <row r="4007" spans="1:9" ht="44.25" hidden="1" customHeight="1" x14ac:dyDescent="0.2">
      <c r="A4007" s="3">
        <v>4023</v>
      </c>
      <c r="B4007" s="372">
        <v>7428</v>
      </c>
      <c r="C4007" s="127" t="s">
        <v>8511</v>
      </c>
      <c r="D4007" s="372" t="s">
        <v>5902</v>
      </c>
      <c r="E4007" s="131">
        <v>23271812</v>
      </c>
      <c r="F4007" s="632">
        <v>55000</v>
      </c>
      <c r="G4007" s="131" t="s">
        <v>6168</v>
      </c>
      <c r="H4007" s="686" t="s">
        <v>5951</v>
      </c>
      <c r="I4007" s="131">
        <v>324</v>
      </c>
    </row>
    <row r="4008" spans="1:9" ht="44.25" hidden="1" customHeight="1" x14ac:dyDescent="0.2">
      <c r="A4008" s="3">
        <v>4024</v>
      </c>
      <c r="B4008" s="372">
        <v>7428</v>
      </c>
      <c r="C4008" s="127" t="s">
        <v>8512</v>
      </c>
      <c r="D4008" s="372" t="s">
        <v>5902</v>
      </c>
      <c r="E4008" s="131" t="s">
        <v>6204</v>
      </c>
      <c r="F4008" s="632">
        <v>10000</v>
      </c>
      <c r="G4008" s="131" t="s">
        <v>6168</v>
      </c>
      <c r="H4008" s="686" t="s">
        <v>5951</v>
      </c>
      <c r="I4008" s="131">
        <v>324</v>
      </c>
    </row>
    <row r="4009" spans="1:9" ht="44.25" hidden="1" customHeight="1" x14ac:dyDescent="0.2">
      <c r="A4009" s="3">
        <v>4025</v>
      </c>
      <c r="B4009" s="372">
        <v>7428</v>
      </c>
      <c r="C4009" s="127" t="s">
        <v>8513</v>
      </c>
      <c r="D4009" s="372" t="s">
        <v>5902</v>
      </c>
      <c r="E4009" s="131" t="s">
        <v>8514</v>
      </c>
      <c r="F4009" s="632">
        <v>100000</v>
      </c>
      <c r="G4009" s="131" t="s">
        <v>4712</v>
      </c>
      <c r="H4009" s="686" t="s">
        <v>5951</v>
      </c>
      <c r="I4009" s="131">
        <v>304</v>
      </c>
    </row>
    <row r="4010" spans="1:9" ht="44.25" hidden="1" customHeight="1" x14ac:dyDescent="0.2">
      <c r="A4010" s="3">
        <v>4026</v>
      </c>
      <c r="B4010" s="372">
        <v>7428</v>
      </c>
      <c r="C4010" s="127" t="s">
        <v>8515</v>
      </c>
      <c r="D4010" s="372" t="s">
        <v>5902</v>
      </c>
      <c r="E4010" s="131" t="s">
        <v>8516</v>
      </c>
      <c r="F4010" s="632">
        <v>100000</v>
      </c>
      <c r="G4010" s="131" t="s">
        <v>4712</v>
      </c>
      <c r="H4010" s="686" t="s">
        <v>5951</v>
      </c>
      <c r="I4010" s="131">
        <v>304</v>
      </c>
    </row>
    <row r="4011" spans="1:9" ht="44.25" hidden="1" customHeight="1" x14ac:dyDescent="0.2">
      <c r="A4011" s="3">
        <v>4027</v>
      </c>
      <c r="B4011" s="372">
        <v>7428</v>
      </c>
      <c r="C4011" s="127" t="s">
        <v>8517</v>
      </c>
      <c r="D4011" s="372" t="s">
        <v>5902</v>
      </c>
      <c r="E4011" s="131">
        <v>39101619</v>
      </c>
      <c r="F4011" s="632">
        <v>500000</v>
      </c>
      <c r="G4011" s="131" t="s">
        <v>4712</v>
      </c>
      <c r="H4011" s="686" t="s">
        <v>5951</v>
      </c>
      <c r="I4011" s="131">
        <v>304</v>
      </c>
    </row>
    <row r="4012" spans="1:9" ht="44.25" hidden="1" customHeight="1" x14ac:dyDescent="0.2">
      <c r="A4012" s="3">
        <v>4028</v>
      </c>
      <c r="B4012" s="372">
        <v>7428</v>
      </c>
      <c r="C4012" s="127" t="s">
        <v>8518</v>
      </c>
      <c r="D4012" s="372" t="s">
        <v>5902</v>
      </c>
      <c r="E4012" s="131">
        <v>39101612</v>
      </c>
      <c r="F4012" s="632">
        <v>100000</v>
      </c>
      <c r="G4012" s="131" t="s">
        <v>4712</v>
      </c>
      <c r="H4012" s="686" t="s">
        <v>5951</v>
      </c>
      <c r="I4012" s="131">
        <v>304</v>
      </c>
    </row>
    <row r="4013" spans="1:9" ht="44.25" hidden="1" customHeight="1" x14ac:dyDescent="0.2">
      <c r="A4013" s="3">
        <v>4029</v>
      </c>
      <c r="B4013" s="372">
        <v>7428</v>
      </c>
      <c r="C4013" s="127" t="s">
        <v>8519</v>
      </c>
      <c r="D4013" s="372" t="s">
        <v>5902</v>
      </c>
      <c r="E4013" s="131">
        <v>39122211</v>
      </c>
      <c r="F4013" s="632">
        <v>50000</v>
      </c>
      <c r="G4013" s="131" t="s">
        <v>4712</v>
      </c>
      <c r="H4013" s="686" t="s">
        <v>5951</v>
      </c>
      <c r="I4013" s="131">
        <v>304</v>
      </c>
    </row>
    <row r="4014" spans="1:9" ht="44.25" hidden="1" customHeight="1" x14ac:dyDescent="0.2">
      <c r="A4014" s="3">
        <v>4030</v>
      </c>
      <c r="B4014" s="372">
        <v>7428</v>
      </c>
      <c r="C4014" s="127" t="s">
        <v>8520</v>
      </c>
      <c r="D4014" s="372" t="s">
        <v>5902</v>
      </c>
      <c r="E4014" s="131" t="s">
        <v>6119</v>
      </c>
      <c r="F4014" s="632">
        <v>50000</v>
      </c>
      <c r="G4014" s="131" t="s">
        <v>4712</v>
      </c>
      <c r="H4014" s="686" t="s">
        <v>5951</v>
      </c>
      <c r="I4014" s="131">
        <v>304</v>
      </c>
    </row>
    <row r="4015" spans="1:9" ht="44.25" hidden="1" customHeight="1" x14ac:dyDescent="0.2">
      <c r="A4015" s="3">
        <v>4031</v>
      </c>
      <c r="B4015" s="372">
        <v>7428</v>
      </c>
      <c r="C4015" s="127" t="s">
        <v>8521</v>
      </c>
      <c r="D4015" s="372" t="s">
        <v>5902</v>
      </c>
      <c r="E4015" s="146" t="s">
        <v>6670</v>
      </c>
      <c r="F4015" s="632">
        <v>50000</v>
      </c>
      <c r="G4015" s="131" t="s">
        <v>4712</v>
      </c>
      <c r="H4015" s="686" t="s">
        <v>5951</v>
      </c>
      <c r="I4015" s="131">
        <v>304</v>
      </c>
    </row>
    <row r="4016" spans="1:9" ht="44.25" hidden="1" customHeight="1" x14ac:dyDescent="0.2">
      <c r="A4016" s="3">
        <v>4032</v>
      </c>
      <c r="B4016" s="372">
        <v>7428</v>
      </c>
      <c r="C4016" s="127" t="s">
        <v>8522</v>
      </c>
      <c r="D4016" s="372" t="s">
        <v>5902</v>
      </c>
      <c r="E4016" s="146" t="s">
        <v>6665</v>
      </c>
      <c r="F4016" s="632">
        <v>50000</v>
      </c>
      <c r="G4016" s="131" t="s">
        <v>4712</v>
      </c>
      <c r="H4016" s="686" t="s">
        <v>5951</v>
      </c>
      <c r="I4016" s="131">
        <v>304</v>
      </c>
    </row>
    <row r="4017" spans="1:9" ht="44.25" hidden="1" customHeight="1" x14ac:dyDescent="0.2">
      <c r="A4017" s="3">
        <v>4033</v>
      </c>
      <c r="B4017" s="372">
        <v>7428</v>
      </c>
      <c r="C4017" s="127" t="s">
        <v>8523</v>
      </c>
      <c r="D4017" s="372" t="s">
        <v>5902</v>
      </c>
      <c r="E4017" s="146" t="s">
        <v>6665</v>
      </c>
      <c r="F4017" s="632">
        <v>50000</v>
      </c>
      <c r="G4017" s="131" t="s">
        <v>4712</v>
      </c>
      <c r="H4017" s="686" t="s">
        <v>5951</v>
      </c>
      <c r="I4017" s="131">
        <v>304</v>
      </c>
    </row>
    <row r="4018" spans="1:9" ht="44.25" hidden="1" customHeight="1" x14ac:dyDescent="0.2">
      <c r="A4018" s="3">
        <v>4034</v>
      </c>
      <c r="B4018" s="372">
        <v>7428</v>
      </c>
      <c r="C4018" s="127" t="s">
        <v>8524</v>
      </c>
      <c r="D4018" s="372" t="s">
        <v>5902</v>
      </c>
      <c r="E4018" s="146" t="s">
        <v>6665</v>
      </c>
      <c r="F4018" s="632">
        <v>50000</v>
      </c>
      <c r="G4018" s="131" t="s">
        <v>4712</v>
      </c>
      <c r="H4018" s="686" t="s">
        <v>5951</v>
      </c>
      <c r="I4018" s="131">
        <v>304</v>
      </c>
    </row>
    <row r="4019" spans="1:9" ht="44.25" hidden="1" customHeight="1" x14ac:dyDescent="0.2">
      <c r="A4019" s="3">
        <v>4035</v>
      </c>
      <c r="B4019" s="372">
        <v>7428</v>
      </c>
      <c r="C4019" s="127" t="s">
        <v>8525</v>
      </c>
      <c r="D4019" s="372" t="s">
        <v>5902</v>
      </c>
      <c r="E4019" s="146" t="s">
        <v>6670</v>
      </c>
      <c r="F4019" s="632">
        <v>50000</v>
      </c>
      <c r="G4019" s="131" t="s">
        <v>4712</v>
      </c>
      <c r="H4019" s="686" t="s">
        <v>5951</v>
      </c>
      <c r="I4019" s="131">
        <v>304</v>
      </c>
    </row>
    <row r="4020" spans="1:9" ht="44.25" hidden="1" customHeight="1" x14ac:dyDescent="0.2">
      <c r="A4020" s="3">
        <v>4036</v>
      </c>
      <c r="B4020" s="372">
        <v>7428</v>
      </c>
      <c r="C4020" s="127" t="s">
        <v>8526</v>
      </c>
      <c r="D4020" s="372" t="s">
        <v>5902</v>
      </c>
      <c r="E4020" s="131" t="s">
        <v>8527</v>
      </c>
      <c r="F4020" s="632">
        <v>340000</v>
      </c>
      <c r="G4020" s="131" t="s">
        <v>4712</v>
      </c>
      <c r="H4020" s="686" t="s">
        <v>5951</v>
      </c>
      <c r="I4020" s="131">
        <v>304</v>
      </c>
    </row>
    <row r="4021" spans="1:9" ht="44.25" hidden="1" customHeight="1" x14ac:dyDescent="0.2">
      <c r="A4021" s="3">
        <v>4037</v>
      </c>
      <c r="B4021" s="372">
        <v>7428</v>
      </c>
      <c r="C4021" s="127" t="s">
        <v>8528</v>
      </c>
      <c r="D4021" s="372" t="s">
        <v>5902</v>
      </c>
      <c r="E4021" s="131" t="s">
        <v>8529</v>
      </c>
      <c r="F4021" s="632">
        <v>30000</v>
      </c>
      <c r="G4021" s="131" t="s">
        <v>3648</v>
      </c>
      <c r="H4021" s="686" t="s">
        <v>5951</v>
      </c>
      <c r="I4021" s="131">
        <v>329</v>
      </c>
    </row>
    <row r="4022" spans="1:9" ht="44.25" hidden="1" customHeight="1" x14ac:dyDescent="0.2">
      <c r="A4022" s="3">
        <v>4038</v>
      </c>
      <c r="B4022" s="372">
        <v>7428</v>
      </c>
      <c r="C4022" s="127" t="s">
        <v>8531</v>
      </c>
      <c r="D4022" s="372" t="s">
        <v>5902</v>
      </c>
      <c r="E4022" s="131" t="s">
        <v>8532</v>
      </c>
      <c r="F4022" s="632">
        <v>105000</v>
      </c>
      <c r="G4022" s="131" t="s">
        <v>3648</v>
      </c>
      <c r="H4022" s="686" t="s">
        <v>5951</v>
      </c>
      <c r="I4022" s="131">
        <v>329</v>
      </c>
    </row>
    <row r="4023" spans="1:9" ht="44.25" hidden="1" customHeight="1" x14ac:dyDescent="0.2">
      <c r="A4023" s="3">
        <v>4039</v>
      </c>
      <c r="B4023" s="372">
        <v>7428</v>
      </c>
      <c r="C4023" s="127" t="s">
        <v>8533</v>
      </c>
      <c r="D4023" s="372" t="s">
        <v>5902</v>
      </c>
      <c r="E4023" s="131" t="s">
        <v>6581</v>
      </c>
      <c r="F4023" s="632">
        <v>40000</v>
      </c>
      <c r="G4023" s="131" t="s">
        <v>3648</v>
      </c>
      <c r="H4023" s="686" t="s">
        <v>5951</v>
      </c>
      <c r="I4023" s="131">
        <v>329</v>
      </c>
    </row>
    <row r="4024" spans="1:9" ht="44.25" hidden="1" customHeight="1" x14ac:dyDescent="0.2">
      <c r="A4024" s="3">
        <v>4040</v>
      </c>
      <c r="B4024" s="372">
        <v>7428</v>
      </c>
      <c r="C4024" s="127" t="s">
        <v>8534</v>
      </c>
      <c r="D4024" s="372" t="s">
        <v>5902</v>
      </c>
      <c r="E4024" s="131" t="s">
        <v>8535</v>
      </c>
      <c r="F4024" s="632">
        <v>25000</v>
      </c>
      <c r="G4024" s="131" t="s">
        <v>3648</v>
      </c>
      <c r="H4024" s="686" t="s">
        <v>5951</v>
      </c>
      <c r="I4024" s="131">
        <v>329</v>
      </c>
    </row>
    <row r="4025" spans="1:9" ht="44.25" hidden="1" customHeight="1" x14ac:dyDescent="0.2">
      <c r="A4025" s="3">
        <v>4041</v>
      </c>
      <c r="B4025" s="372">
        <v>7428</v>
      </c>
      <c r="C4025" s="127" t="s">
        <v>8536</v>
      </c>
      <c r="D4025" s="372" t="s">
        <v>5902</v>
      </c>
      <c r="E4025" s="131" t="s">
        <v>6590</v>
      </c>
      <c r="F4025" s="632">
        <v>25000</v>
      </c>
      <c r="G4025" s="131" t="s">
        <v>3648</v>
      </c>
      <c r="H4025" s="686" t="s">
        <v>5951</v>
      </c>
      <c r="I4025" s="131">
        <v>329</v>
      </c>
    </row>
    <row r="4026" spans="1:9" ht="44.25" hidden="1" customHeight="1" x14ac:dyDescent="0.2">
      <c r="A4026" s="3">
        <v>4042</v>
      </c>
      <c r="B4026" s="372">
        <v>7428</v>
      </c>
      <c r="C4026" s="127" t="s">
        <v>8537</v>
      </c>
      <c r="D4026" s="372" t="s">
        <v>5902</v>
      </c>
      <c r="E4026" s="131" t="s">
        <v>6584</v>
      </c>
      <c r="F4026" s="632">
        <v>10000</v>
      </c>
      <c r="G4026" s="131" t="s">
        <v>3648</v>
      </c>
      <c r="H4026" s="686" t="s">
        <v>5951</v>
      </c>
      <c r="I4026" s="131">
        <v>329</v>
      </c>
    </row>
    <row r="4027" spans="1:9" ht="44.25" hidden="1" customHeight="1" x14ac:dyDescent="0.2">
      <c r="A4027" s="3">
        <v>4043</v>
      </c>
      <c r="B4027" s="372">
        <v>7428</v>
      </c>
      <c r="C4027" s="127" t="s">
        <v>8538</v>
      </c>
      <c r="D4027" s="372" t="s">
        <v>5902</v>
      </c>
      <c r="E4027" s="131" t="s">
        <v>6588</v>
      </c>
      <c r="F4027" s="632">
        <v>40000</v>
      </c>
      <c r="G4027" s="131" t="s">
        <v>3648</v>
      </c>
      <c r="H4027" s="686" t="s">
        <v>5951</v>
      </c>
      <c r="I4027" s="131">
        <v>329</v>
      </c>
    </row>
    <row r="4028" spans="1:9" ht="44.25" hidden="1" customHeight="1" x14ac:dyDescent="0.2">
      <c r="A4028" s="3">
        <v>4044</v>
      </c>
      <c r="B4028" s="372">
        <v>7428</v>
      </c>
      <c r="C4028" s="127" t="s">
        <v>8539</v>
      </c>
      <c r="D4028" s="372" t="s">
        <v>5902</v>
      </c>
      <c r="E4028" s="131" t="s">
        <v>8327</v>
      </c>
      <c r="F4028" s="632">
        <v>20000</v>
      </c>
      <c r="G4028" s="131" t="s">
        <v>3648</v>
      </c>
      <c r="H4028" s="686" t="s">
        <v>5951</v>
      </c>
      <c r="I4028" s="131">
        <v>329</v>
      </c>
    </row>
    <row r="4029" spans="1:9" ht="44.25" hidden="1" customHeight="1" x14ac:dyDescent="0.2">
      <c r="A4029" s="3">
        <v>4045</v>
      </c>
      <c r="B4029" s="372">
        <v>7428</v>
      </c>
      <c r="C4029" s="127" t="s">
        <v>8540</v>
      </c>
      <c r="D4029" s="372" t="s">
        <v>5902</v>
      </c>
      <c r="E4029" s="131" t="s">
        <v>8541</v>
      </c>
      <c r="F4029" s="632">
        <v>60000</v>
      </c>
      <c r="G4029" s="131" t="s">
        <v>4705</v>
      </c>
      <c r="H4029" s="686" t="s">
        <v>5951</v>
      </c>
      <c r="I4029" s="131">
        <v>344</v>
      </c>
    </row>
    <row r="4030" spans="1:9" ht="44.25" hidden="1" customHeight="1" x14ac:dyDescent="0.2">
      <c r="A4030" s="3">
        <v>4046</v>
      </c>
      <c r="B4030" s="372">
        <v>7428</v>
      </c>
      <c r="C4030" s="127" t="s">
        <v>8542</v>
      </c>
      <c r="D4030" s="372" t="s">
        <v>5902</v>
      </c>
      <c r="E4030" s="759" t="s">
        <v>8543</v>
      </c>
      <c r="F4030" s="632">
        <v>30000</v>
      </c>
      <c r="G4030" s="131" t="s">
        <v>4705</v>
      </c>
      <c r="H4030" s="686" t="s">
        <v>5951</v>
      </c>
      <c r="I4030" s="131">
        <v>344</v>
      </c>
    </row>
    <row r="4031" spans="1:9" ht="44.25" hidden="1" customHeight="1" x14ac:dyDescent="0.2">
      <c r="A4031" s="3">
        <v>4047</v>
      </c>
      <c r="B4031" s="372">
        <v>7428</v>
      </c>
      <c r="C4031" s="127" t="s">
        <v>8544</v>
      </c>
      <c r="D4031" s="372" t="s">
        <v>5902</v>
      </c>
      <c r="E4031" s="131" t="s">
        <v>8545</v>
      </c>
      <c r="F4031" s="632">
        <v>10000</v>
      </c>
      <c r="G4031" s="131" t="s">
        <v>3190</v>
      </c>
      <c r="H4031" s="686" t="s">
        <v>5951</v>
      </c>
      <c r="I4031" s="131">
        <v>354</v>
      </c>
    </row>
    <row r="4032" spans="1:9" ht="44.25" hidden="1" customHeight="1" x14ac:dyDescent="0.2">
      <c r="A4032" s="3">
        <v>4048</v>
      </c>
      <c r="B4032" s="372">
        <v>7428</v>
      </c>
      <c r="C4032" s="127" t="s">
        <v>8547</v>
      </c>
      <c r="D4032" s="372" t="s">
        <v>5902</v>
      </c>
      <c r="E4032" s="131" t="s">
        <v>8548</v>
      </c>
      <c r="F4032" s="632">
        <v>10000</v>
      </c>
      <c r="G4032" s="131" t="s">
        <v>3190</v>
      </c>
      <c r="H4032" s="686" t="s">
        <v>5951</v>
      </c>
      <c r="I4032" s="131">
        <v>354</v>
      </c>
    </row>
    <row r="4033" spans="1:9" ht="44.25" hidden="1" customHeight="1" x14ac:dyDescent="0.2">
      <c r="A4033" s="3">
        <v>4049</v>
      </c>
      <c r="B4033" s="372">
        <v>7428</v>
      </c>
      <c r="C4033" s="127" t="s">
        <v>8549</v>
      </c>
      <c r="D4033" s="372" t="s">
        <v>5902</v>
      </c>
      <c r="E4033" s="131" t="s">
        <v>8550</v>
      </c>
      <c r="F4033" s="632">
        <v>15000</v>
      </c>
      <c r="G4033" s="131" t="s">
        <v>3190</v>
      </c>
      <c r="H4033" s="686" t="s">
        <v>5951</v>
      </c>
      <c r="I4033" s="131">
        <v>354</v>
      </c>
    </row>
    <row r="4034" spans="1:9" ht="44.25" hidden="1" customHeight="1" x14ac:dyDescent="0.2">
      <c r="A4034" s="3">
        <v>4050</v>
      </c>
      <c r="B4034" s="372">
        <v>7428</v>
      </c>
      <c r="C4034" s="127" t="s">
        <v>8551</v>
      </c>
      <c r="D4034" s="372" t="s">
        <v>5902</v>
      </c>
      <c r="E4034" s="131" t="s">
        <v>6042</v>
      </c>
      <c r="F4034" s="632">
        <v>10000</v>
      </c>
      <c r="G4034" s="131" t="s">
        <v>3190</v>
      </c>
      <c r="H4034" s="686" t="s">
        <v>5951</v>
      </c>
      <c r="I4034" s="131">
        <v>354</v>
      </c>
    </row>
    <row r="4035" spans="1:9" ht="44.25" hidden="1" customHeight="1" x14ac:dyDescent="0.2">
      <c r="A4035" s="3">
        <v>4051</v>
      </c>
      <c r="B4035" s="372">
        <v>7428</v>
      </c>
      <c r="C4035" s="127" t="s">
        <v>8552</v>
      </c>
      <c r="D4035" s="372" t="s">
        <v>5902</v>
      </c>
      <c r="E4035" s="131" t="s">
        <v>2530</v>
      </c>
      <c r="F4035" s="632">
        <v>10000</v>
      </c>
      <c r="G4035" s="131" t="s">
        <v>3190</v>
      </c>
      <c r="H4035" s="686" t="s">
        <v>5951</v>
      </c>
      <c r="I4035" s="131">
        <v>354</v>
      </c>
    </row>
    <row r="4036" spans="1:9" ht="44.25" hidden="1" customHeight="1" x14ac:dyDescent="0.2">
      <c r="A4036" s="3">
        <v>4052</v>
      </c>
      <c r="B4036" s="372">
        <v>7428</v>
      </c>
      <c r="C4036" s="127" t="s">
        <v>8553</v>
      </c>
      <c r="D4036" s="372" t="s">
        <v>5902</v>
      </c>
      <c r="E4036" s="131" t="s">
        <v>6046</v>
      </c>
      <c r="F4036" s="632">
        <v>10000</v>
      </c>
      <c r="G4036" s="131" t="s">
        <v>3190</v>
      </c>
      <c r="H4036" s="686" t="s">
        <v>5951</v>
      </c>
      <c r="I4036" s="131">
        <v>354</v>
      </c>
    </row>
    <row r="4037" spans="1:9" ht="44.25" hidden="1" customHeight="1" x14ac:dyDescent="0.2">
      <c r="A4037" s="3">
        <v>4053</v>
      </c>
      <c r="B4037" s="372">
        <v>7428</v>
      </c>
      <c r="C4037" s="127" t="s">
        <v>8554</v>
      </c>
      <c r="D4037" s="372" t="s">
        <v>5902</v>
      </c>
      <c r="E4037" s="131" t="s">
        <v>8555</v>
      </c>
      <c r="F4037" s="632">
        <v>10000</v>
      </c>
      <c r="G4037" s="131" t="s">
        <v>3190</v>
      </c>
      <c r="H4037" s="686" t="s">
        <v>5951</v>
      </c>
      <c r="I4037" s="131">
        <v>354</v>
      </c>
    </row>
    <row r="4038" spans="1:9" ht="44.25" hidden="1" customHeight="1" x14ac:dyDescent="0.2">
      <c r="A4038" s="3">
        <v>4054</v>
      </c>
      <c r="B4038" s="372">
        <v>7428</v>
      </c>
      <c r="C4038" s="127" t="s">
        <v>8556</v>
      </c>
      <c r="D4038" s="372" t="s">
        <v>5902</v>
      </c>
      <c r="E4038" s="131" t="s">
        <v>8557</v>
      </c>
      <c r="F4038" s="632">
        <v>10000</v>
      </c>
      <c r="G4038" s="131" t="s">
        <v>3190</v>
      </c>
      <c r="H4038" s="686" t="s">
        <v>5951</v>
      </c>
      <c r="I4038" s="131">
        <v>354</v>
      </c>
    </row>
    <row r="4039" spans="1:9" ht="44.25" hidden="1" customHeight="1" x14ac:dyDescent="0.2">
      <c r="A4039" s="3">
        <v>4055</v>
      </c>
      <c r="B4039" s="372">
        <v>7428</v>
      </c>
      <c r="C4039" s="127" t="s">
        <v>8558</v>
      </c>
      <c r="D4039" s="372" t="s">
        <v>5902</v>
      </c>
      <c r="E4039" s="131" t="s">
        <v>8559</v>
      </c>
      <c r="F4039" s="632">
        <v>10000</v>
      </c>
      <c r="G4039" s="131" t="s">
        <v>3190</v>
      </c>
      <c r="H4039" s="686" t="s">
        <v>5951</v>
      </c>
      <c r="I4039" s="131">
        <v>354</v>
      </c>
    </row>
    <row r="4040" spans="1:9" ht="44.25" hidden="1" customHeight="1" x14ac:dyDescent="0.2">
      <c r="A4040" s="3">
        <v>4056</v>
      </c>
      <c r="B4040" s="372">
        <v>7428</v>
      </c>
      <c r="C4040" s="127" t="s">
        <v>8560</v>
      </c>
      <c r="D4040" s="372" t="s">
        <v>5902</v>
      </c>
      <c r="E4040" s="131" t="s">
        <v>8561</v>
      </c>
      <c r="F4040" s="632">
        <v>10000</v>
      </c>
      <c r="G4040" s="131" t="s">
        <v>3190</v>
      </c>
      <c r="H4040" s="686" t="s">
        <v>5951</v>
      </c>
      <c r="I4040" s="131">
        <v>354</v>
      </c>
    </row>
    <row r="4041" spans="1:9" ht="44.25" hidden="1" customHeight="1" x14ac:dyDescent="0.2">
      <c r="A4041" s="3">
        <v>4057</v>
      </c>
      <c r="B4041" s="372">
        <v>7428</v>
      </c>
      <c r="C4041" s="127" t="s">
        <v>8562</v>
      </c>
      <c r="D4041" s="372" t="s">
        <v>5902</v>
      </c>
      <c r="E4041" s="131" t="s">
        <v>8563</v>
      </c>
      <c r="F4041" s="632">
        <v>10000</v>
      </c>
      <c r="G4041" s="131" t="s">
        <v>3190</v>
      </c>
      <c r="H4041" s="686" t="s">
        <v>5951</v>
      </c>
      <c r="I4041" s="131">
        <v>354</v>
      </c>
    </row>
    <row r="4042" spans="1:9" ht="44.25" hidden="1" customHeight="1" x14ac:dyDescent="0.2">
      <c r="A4042" s="3">
        <v>4058</v>
      </c>
      <c r="B4042" s="372">
        <v>7428</v>
      </c>
      <c r="C4042" s="127" t="s">
        <v>8588</v>
      </c>
      <c r="D4042" s="372" t="s">
        <v>5902</v>
      </c>
      <c r="E4042" s="131" t="s">
        <v>2689</v>
      </c>
      <c r="F4042" s="632">
        <v>70000</v>
      </c>
      <c r="G4042" s="131" t="s">
        <v>2186</v>
      </c>
      <c r="H4042" s="686" t="s">
        <v>5951</v>
      </c>
      <c r="I4042" s="131">
        <v>364</v>
      </c>
    </row>
    <row r="4043" spans="1:9" ht="44.25" hidden="1" customHeight="1" x14ac:dyDescent="0.2">
      <c r="A4043" s="3">
        <v>4059</v>
      </c>
      <c r="B4043" s="372">
        <v>7428</v>
      </c>
      <c r="C4043" s="127" t="s">
        <v>8590</v>
      </c>
      <c r="D4043" s="372" t="s">
        <v>5902</v>
      </c>
      <c r="E4043" s="131" t="s">
        <v>2687</v>
      </c>
      <c r="F4043" s="632">
        <v>70000</v>
      </c>
      <c r="G4043" s="131" t="s">
        <v>2186</v>
      </c>
      <c r="H4043" s="686" t="s">
        <v>5951</v>
      </c>
      <c r="I4043" s="131">
        <v>364</v>
      </c>
    </row>
    <row r="4044" spans="1:9" ht="44.25" hidden="1" customHeight="1" x14ac:dyDescent="0.2">
      <c r="A4044" s="3">
        <v>4060</v>
      </c>
      <c r="B4044" s="372">
        <v>7428</v>
      </c>
      <c r="C4044" s="127" t="s">
        <v>8591</v>
      </c>
      <c r="D4044" s="372" t="s">
        <v>5902</v>
      </c>
      <c r="E4044" s="131" t="s">
        <v>8592</v>
      </c>
      <c r="F4044" s="632">
        <v>70000</v>
      </c>
      <c r="G4044" s="131" t="s">
        <v>2186</v>
      </c>
      <c r="H4044" s="686" t="s">
        <v>5951</v>
      </c>
      <c r="I4044" s="131">
        <v>364</v>
      </c>
    </row>
    <row r="4045" spans="1:9" ht="44.25" hidden="1" customHeight="1" x14ac:dyDescent="0.2">
      <c r="A4045" s="3">
        <v>4061</v>
      </c>
      <c r="B4045" s="372">
        <v>7428</v>
      </c>
      <c r="C4045" s="127" t="s">
        <v>8593</v>
      </c>
      <c r="D4045" s="372" t="s">
        <v>5902</v>
      </c>
      <c r="E4045" s="131" t="s">
        <v>8594</v>
      </c>
      <c r="F4045" s="632">
        <v>70000</v>
      </c>
      <c r="G4045" s="131" t="s">
        <v>2186</v>
      </c>
      <c r="H4045" s="686" t="s">
        <v>5951</v>
      </c>
      <c r="I4045" s="131">
        <v>364</v>
      </c>
    </row>
    <row r="4046" spans="1:9" ht="44.25" hidden="1" customHeight="1" x14ac:dyDescent="0.2">
      <c r="A4046" s="3">
        <v>4062</v>
      </c>
      <c r="B4046" s="372">
        <v>7428</v>
      </c>
      <c r="C4046" s="127" t="s">
        <v>8596</v>
      </c>
      <c r="D4046" s="372" t="s">
        <v>5902</v>
      </c>
      <c r="E4046" s="131" t="s">
        <v>8597</v>
      </c>
      <c r="F4046" s="632">
        <v>70000</v>
      </c>
      <c r="G4046" s="131" t="s">
        <v>2186</v>
      </c>
      <c r="H4046" s="686" t="s">
        <v>5951</v>
      </c>
      <c r="I4046" s="131">
        <v>364</v>
      </c>
    </row>
    <row r="4047" spans="1:9" ht="44.25" hidden="1" customHeight="1" x14ac:dyDescent="0.2">
      <c r="A4047" s="3">
        <v>4063</v>
      </c>
      <c r="B4047" s="372">
        <v>7428</v>
      </c>
      <c r="C4047" s="127" t="s">
        <v>8599</v>
      </c>
      <c r="D4047" s="372" t="s">
        <v>5902</v>
      </c>
      <c r="E4047" s="131" t="s">
        <v>8600</v>
      </c>
      <c r="F4047" s="632">
        <v>70000</v>
      </c>
      <c r="G4047" s="131" t="s">
        <v>2186</v>
      </c>
      <c r="H4047" s="686" t="s">
        <v>5951</v>
      </c>
      <c r="I4047" s="131">
        <v>364</v>
      </c>
    </row>
    <row r="4048" spans="1:9" ht="44.25" hidden="1" customHeight="1" x14ac:dyDescent="0.2">
      <c r="A4048" s="3">
        <v>4064</v>
      </c>
      <c r="B4048" s="372">
        <v>7428</v>
      </c>
      <c r="C4048" s="127" t="s">
        <v>8602</v>
      </c>
      <c r="D4048" s="372" t="s">
        <v>5902</v>
      </c>
      <c r="E4048" s="131" t="s">
        <v>8603</v>
      </c>
      <c r="F4048" s="632">
        <v>70000</v>
      </c>
      <c r="G4048" s="131" t="s">
        <v>2186</v>
      </c>
      <c r="H4048" s="686" t="s">
        <v>5951</v>
      </c>
      <c r="I4048" s="131">
        <v>364</v>
      </c>
    </row>
    <row r="4049" spans="1:9" ht="44.25" hidden="1" customHeight="1" x14ac:dyDescent="0.2">
      <c r="A4049" s="3">
        <v>4065</v>
      </c>
      <c r="B4049" s="372">
        <v>7428</v>
      </c>
      <c r="C4049" s="127" t="s">
        <v>8605</v>
      </c>
      <c r="D4049" s="372" t="s">
        <v>5902</v>
      </c>
      <c r="E4049" s="131" t="s">
        <v>6285</v>
      </c>
      <c r="F4049" s="632">
        <v>70000</v>
      </c>
      <c r="G4049" s="131" t="s">
        <v>2186</v>
      </c>
      <c r="H4049" s="686" t="s">
        <v>5951</v>
      </c>
      <c r="I4049" s="131">
        <v>364</v>
      </c>
    </row>
    <row r="4050" spans="1:9" ht="44.25" hidden="1" customHeight="1" x14ac:dyDescent="0.2">
      <c r="A4050" s="3">
        <v>4066</v>
      </c>
      <c r="B4050" s="372">
        <v>7428</v>
      </c>
      <c r="C4050" s="127" t="s">
        <v>8607</v>
      </c>
      <c r="D4050" s="372" t="s">
        <v>5902</v>
      </c>
      <c r="E4050" s="131" t="s">
        <v>8608</v>
      </c>
      <c r="F4050" s="632">
        <v>70000</v>
      </c>
      <c r="G4050" s="131" t="s">
        <v>2186</v>
      </c>
      <c r="H4050" s="686" t="s">
        <v>5951</v>
      </c>
      <c r="I4050" s="131">
        <v>364</v>
      </c>
    </row>
    <row r="4051" spans="1:9" ht="44.25" hidden="1" customHeight="1" x14ac:dyDescent="0.2">
      <c r="A4051" s="3">
        <v>4067</v>
      </c>
      <c r="B4051" s="372">
        <v>7428</v>
      </c>
      <c r="C4051" s="127" t="s">
        <v>8609</v>
      </c>
      <c r="D4051" s="372" t="s">
        <v>5902</v>
      </c>
      <c r="E4051" s="131" t="s">
        <v>8250</v>
      </c>
      <c r="F4051" s="632">
        <v>180000</v>
      </c>
      <c r="G4051" s="131" t="s">
        <v>2186</v>
      </c>
      <c r="H4051" s="686" t="s">
        <v>5951</v>
      </c>
      <c r="I4051" s="131">
        <v>364</v>
      </c>
    </row>
    <row r="4052" spans="1:9" ht="44.25" hidden="1" customHeight="1" x14ac:dyDescent="0.2">
      <c r="A4052" s="3">
        <v>4068</v>
      </c>
      <c r="B4052" s="372">
        <v>7428</v>
      </c>
      <c r="C4052" s="127" t="s">
        <v>8611</v>
      </c>
      <c r="D4052" s="372" t="s">
        <v>5902</v>
      </c>
      <c r="E4052" s="131" t="s">
        <v>8612</v>
      </c>
      <c r="F4052" s="632">
        <v>180000</v>
      </c>
      <c r="G4052" s="131" t="s">
        <v>2186</v>
      </c>
      <c r="H4052" s="686" t="s">
        <v>5951</v>
      </c>
      <c r="I4052" s="131">
        <v>364</v>
      </c>
    </row>
    <row r="4053" spans="1:9" ht="44.25" hidden="1" customHeight="1" x14ac:dyDescent="0.2">
      <c r="A4053" s="3">
        <v>4069</v>
      </c>
      <c r="B4053" s="372">
        <v>7428</v>
      </c>
      <c r="C4053" s="127" t="s">
        <v>8613</v>
      </c>
      <c r="D4053" s="372" t="s">
        <v>5902</v>
      </c>
      <c r="E4053" s="131" t="s">
        <v>8614</v>
      </c>
      <c r="F4053" s="632">
        <v>80000</v>
      </c>
      <c r="G4053" s="131" t="s">
        <v>2186</v>
      </c>
      <c r="H4053" s="686" t="s">
        <v>5951</v>
      </c>
      <c r="I4053" s="131">
        <v>364</v>
      </c>
    </row>
    <row r="4054" spans="1:9" ht="44.25" hidden="1" customHeight="1" x14ac:dyDescent="0.2">
      <c r="A4054" s="3">
        <v>4070</v>
      </c>
      <c r="B4054" s="372">
        <v>7428</v>
      </c>
      <c r="C4054" s="127" t="s">
        <v>8616</v>
      </c>
      <c r="D4054" s="372" t="s">
        <v>5902</v>
      </c>
      <c r="E4054" s="131" t="s">
        <v>8617</v>
      </c>
      <c r="F4054" s="632">
        <v>80000</v>
      </c>
      <c r="G4054" s="131" t="s">
        <v>2186</v>
      </c>
      <c r="H4054" s="686" t="s">
        <v>5951</v>
      </c>
      <c r="I4054" s="131">
        <v>364</v>
      </c>
    </row>
    <row r="4055" spans="1:9" ht="44.25" hidden="1" customHeight="1" x14ac:dyDescent="0.2">
      <c r="A4055" s="3">
        <v>4071</v>
      </c>
      <c r="B4055" s="372">
        <v>7428</v>
      </c>
      <c r="C4055" s="127" t="s">
        <v>8618</v>
      </c>
      <c r="D4055" s="372" t="s">
        <v>5902</v>
      </c>
      <c r="E4055" s="131" t="s">
        <v>8619</v>
      </c>
      <c r="F4055" s="632">
        <v>60000</v>
      </c>
      <c r="G4055" s="131" t="s">
        <v>2186</v>
      </c>
      <c r="H4055" s="686" t="s">
        <v>5951</v>
      </c>
      <c r="I4055" s="131">
        <v>364</v>
      </c>
    </row>
    <row r="4056" spans="1:9" ht="44.25" hidden="1" customHeight="1" x14ac:dyDescent="0.2">
      <c r="A4056" s="3">
        <v>4072</v>
      </c>
      <c r="B4056" s="372">
        <v>7428</v>
      </c>
      <c r="C4056" s="127" t="s">
        <v>8620</v>
      </c>
      <c r="D4056" s="372" t="s">
        <v>5902</v>
      </c>
      <c r="E4056" s="131" t="s">
        <v>8254</v>
      </c>
      <c r="F4056" s="632">
        <v>100000</v>
      </c>
      <c r="G4056" s="131" t="s">
        <v>2186</v>
      </c>
      <c r="H4056" s="686" t="s">
        <v>5951</v>
      </c>
      <c r="I4056" s="131">
        <v>365</v>
      </c>
    </row>
    <row r="4057" spans="1:9" ht="44.25" hidden="1" customHeight="1" x14ac:dyDescent="0.2">
      <c r="A4057" s="3">
        <v>4073</v>
      </c>
      <c r="B4057" s="372">
        <v>7428</v>
      </c>
      <c r="C4057" s="127" t="s">
        <v>8622</v>
      </c>
      <c r="D4057" s="372" t="s">
        <v>5902</v>
      </c>
      <c r="E4057" s="131" t="s">
        <v>8623</v>
      </c>
      <c r="F4057" s="632">
        <v>150000</v>
      </c>
      <c r="G4057" s="131" t="s">
        <v>2186</v>
      </c>
      <c r="H4057" s="686" t="s">
        <v>5951</v>
      </c>
      <c r="I4057" s="131">
        <v>365</v>
      </c>
    </row>
    <row r="4058" spans="1:9" ht="44.25" hidden="1" customHeight="1" x14ac:dyDescent="0.2">
      <c r="A4058" s="3">
        <v>4074</v>
      </c>
      <c r="B4058" s="372">
        <v>7428</v>
      </c>
      <c r="C4058" s="127" t="s">
        <v>8624</v>
      </c>
      <c r="D4058" s="372" t="s">
        <v>5902</v>
      </c>
      <c r="E4058" s="131" t="s">
        <v>8259</v>
      </c>
      <c r="F4058" s="632">
        <v>50000</v>
      </c>
      <c r="G4058" s="131" t="s">
        <v>2186</v>
      </c>
      <c r="H4058" s="686" t="s">
        <v>5951</v>
      </c>
      <c r="I4058" s="131">
        <v>365</v>
      </c>
    </row>
    <row r="4059" spans="1:9" ht="44.25" hidden="1" customHeight="1" x14ac:dyDescent="0.2">
      <c r="A4059" s="3">
        <v>4075</v>
      </c>
      <c r="B4059" s="372">
        <v>7428</v>
      </c>
      <c r="C4059" s="127" t="s">
        <v>8625</v>
      </c>
      <c r="D4059" s="372" t="s">
        <v>5902</v>
      </c>
      <c r="E4059" s="131" t="s">
        <v>6526</v>
      </c>
      <c r="F4059" s="632">
        <v>100000</v>
      </c>
      <c r="G4059" s="131" t="s">
        <v>2186</v>
      </c>
      <c r="H4059" s="686" t="s">
        <v>5951</v>
      </c>
      <c r="I4059" s="131">
        <v>365</v>
      </c>
    </row>
    <row r="4060" spans="1:9" ht="44.25" hidden="1" customHeight="1" x14ac:dyDescent="0.2">
      <c r="A4060" s="3">
        <v>4076</v>
      </c>
      <c r="B4060" s="372">
        <v>7428</v>
      </c>
      <c r="C4060" s="127" t="s">
        <v>8626</v>
      </c>
      <c r="D4060" s="372" t="s">
        <v>5902</v>
      </c>
      <c r="E4060" s="131" t="s">
        <v>6796</v>
      </c>
      <c r="F4060" s="632">
        <v>55000</v>
      </c>
      <c r="G4060" s="131" t="s">
        <v>2186</v>
      </c>
      <c r="H4060" s="686" t="s">
        <v>5951</v>
      </c>
      <c r="I4060" s="131">
        <v>365</v>
      </c>
    </row>
    <row r="4061" spans="1:9" ht="44.25" hidden="1" customHeight="1" x14ac:dyDescent="0.2">
      <c r="A4061" s="3">
        <v>4077</v>
      </c>
      <c r="B4061" s="372">
        <v>7428</v>
      </c>
      <c r="C4061" s="127" t="s">
        <v>8627</v>
      </c>
      <c r="D4061" s="372" t="s">
        <v>5902</v>
      </c>
      <c r="E4061" s="131" t="s">
        <v>6777</v>
      </c>
      <c r="F4061" s="632">
        <v>60000</v>
      </c>
      <c r="G4061" s="131" t="s">
        <v>2186</v>
      </c>
      <c r="H4061" s="686" t="s">
        <v>5951</v>
      </c>
      <c r="I4061" s="131">
        <v>365</v>
      </c>
    </row>
    <row r="4062" spans="1:9" ht="44.25" hidden="1" customHeight="1" x14ac:dyDescent="0.2">
      <c r="A4062" s="3">
        <v>4078</v>
      </c>
      <c r="B4062" s="372">
        <v>7428</v>
      </c>
      <c r="C4062" s="127" t="s">
        <v>8628</v>
      </c>
      <c r="D4062" s="372" t="s">
        <v>5902</v>
      </c>
      <c r="E4062" s="131" t="s">
        <v>8327</v>
      </c>
      <c r="F4062" s="632">
        <v>20000</v>
      </c>
      <c r="G4062" s="131" t="s">
        <v>2186</v>
      </c>
      <c r="H4062" s="686" t="s">
        <v>5951</v>
      </c>
      <c r="I4062" s="131">
        <v>365</v>
      </c>
    </row>
    <row r="4063" spans="1:9" ht="44.25" hidden="1" customHeight="1" x14ac:dyDescent="0.2">
      <c r="A4063" s="3">
        <v>4079</v>
      </c>
      <c r="B4063" s="372">
        <v>7428</v>
      </c>
      <c r="C4063" s="127" t="s">
        <v>8629</v>
      </c>
      <c r="D4063" s="372" t="s">
        <v>5902</v>
      </c>
      <c r="E4063" s="131" t="s">
        <v>8630</v>
      </c>
      <c r="F4063" s="632">
        <v>50000</v>
      </c>
      <c r="G4063" s="131" t="s">
        <v>2186</v>
      </c>
      <c r="H4063" s="686" t="s">
        <v>5951</v>
      </c>
      <c r="I4063" s="131">
        <v>365</v>
      </c>
    </row>
    <row r="4064" spans="1:9" ht="44.25" hidden="1" customHeight="1" x14ac:dyDescent="0.2">
      <c r="A4064" s="3">
        <v>4080</v>
      </c>
      <c r="B4064" s="372">
        <v>7428</v>
      </c>
      <c r="C4064" s="127" t="s">
        <v>8631</v>
      </c>
      <c r="D4064" s="372" t="s">
        <v>5902</v>
      </c>
      <c r="E4064" s="131" t="s">
        <v>8632</v>
      </c>
      <c r="F4064" s="632">
        <v>120000</v>
      </c>
      <c r="G4064" s="131" t="s">
        <v>2186</v>
      </c>
      <c r="H4064" s="686" t="s">
        <v>5951</v>
      </c>
      <c r="I4064" s="131">
        <v>365</v>
      </c>
    </row>
    <row r="4065" spans="1:9" ht="44.25" hidden="1" customHeight="1" x14ac:dyDescent="0.2">
      <c r="A4065" s="3">
        <v>4081</v>
      </c>
      <c r="B4065" s="372">
        <v>7428</v>
      </c>
      <c r="C4065" s="127" t="s">
        <v>8633</v>
      </c>
      <c r="D4065" s="372" t="s">
        <v>5902</v>
      </c>
      <c r="E4065" s="131" t="s">
        <v>8327</v>
      </c>
      <c r="F4065" s="632">
        <v>30000</v>
      </c>
      <c r="G4065" s="131" t="s">
        <v>2186</v>
      </c>
      <c r="H4065" s="686" t="s">
        <v>5951</v>
      </c>
      <c r="I4065" s="131">
        <v>365</v>
      </c>
    </row>
    <row r="4066" spans="1:9" ht="44.25" hidden="1" customHeight="1" x14ac:dyDescent="0.2">
      <c r="A4066" s="3">
        <v>4082</v>
      </c>
      <c r="B4066" s="372">
        <v>7428</v>
      </c>
      <c r="C4066" s="127" t="s">
        <v>8634</v>
      </c>
      <c r="D4066" s="372" t="s">
        <v>5902</v>
      </c>
      <c r="E4066" s="131" t="s">
        <v>8635</v>
      </c>
      <c r="F4066" s="632">
        <v>25000</v>
      </c>
      <c r="G4066" s="131" t="s">
        <v>2146</v>
      </c>
      <c r="H4066" s="686" t="s">
        <v>5951</v>
      </c>
      <c r="I4066" s="131">
        <v>350</v>
      </c>
    </row>
    <row r="4067" spans="1:9" ht="44.25" hidden="1" customHeight="1" x14ac:dyDescent="0.2">
      <c r="A4067" s="3">
        <v>4083</v>
      </c>
      <c r="B4067" s="372">
        <v>7428</v>
      </c>
      <c r="C4067" s="127" t="s">
        <v>8637</v>
      </c>
      <c r="D4067" s="372" t="s">
        <v>5902</v>
      </c>
      <c r="E4067" s="131" t="s">
        <v>4201</v>
      </c>
      <c r="F4067" s="632">
        <v>2000</v>
      </c>
      <c r="G4067" s="131" t="s">
        <v>2146</v>
      </c>
      <c r="H4067" s="686" t="s">
        <v>5951</v>
      </c>
      <c r="I4067" s="131">
        <v>350</v>
      </c>
    </row>
    <row r="4068" spans="1:9" ht="44.25" hidden="1" customHeight="1" x14ac:dyDescent="0.2">
      <c r="A4068" s="3">
        <v>4084</v>
      </c>
      <c r="B4068" s="372">
        <v>7428</v>
      </c>
      <c r="C4068" s="127" t="s">
        <v>8638</v>
      </c>
      <c r="D4068" s="372" t="s">
        <v>5902</v>
      </c>
      <c r="E4068" s="131" t="s">
        <v>2891</v>
      </c>
      <c r="F4068" s="632">
        <v>20000</v>
      </c>
      <c r="G4068" s="131" t="s">
        <v>2146</v>
      </c>
      <c r="H4068" s="686" t="s">
        <v>5951</v>
      </c>
      <c r="I4068" s="131">
        <v>350</v>
      </c>
    </row>
    <row r="4069" spans="1:9" ht="44.25" hidden="1" customHeight="1" x14ac:dyDescent="0.2">
      <c r="A4069" s="3">
        <v>4085</v>
      </c>
      <c r="B4069" s="372">
        <v>7428</v>
      </c>
      <c r="C4069" s="127" t="s">
        <v>8639</v>
      </c>
      <c r="D4069" s="372" t="s">
        <v>5902</v>
      </c>
      <c r="E4069" s="131" t="s">
        <v>2514</v>
      </c>
      <c r="F4069" s="632">
        <v>2000</v>
      </c>
      <c r="G4069" s="131" t="s">
        <v>2146</v>
      </c>
      <c r="H4069" s="686" t="s">
        <v>5951</v>
      </c>
      <c r="I4069" s="131">
        <v>350</v>
      </c>
    </row>
    <row r="4070" spans="1:9" ht="44.25" hidden="1" customHeight="1" x14ac:dyDescent="0.2">
      <c r="A4070" s="3">
        <v>4086</v>
      </c>
      <c r="B4070" s="372">
        <v>7428</v>
      </c>
      <c r="C4070" s="127" t="s">
        <v>8640</v>
      </c>
      <c r="D4070" s="372" t="s">
        <v>5902</v>
      </c>
      <c r="E4070" s="131" t="s">
        <v>2516</v>
      </c>
      <c r="F4070" s="632">
        <v>2000</v>
      </c>
      <c r="G4070" s="131" t="s">
        <v>2146</v>
      </c>
      <c r="H4070" s="686" t="s">
        <v>5951</v>
      </c>
      <c r="I4070" s="131">
        <v>350</v>
      </c>
    </row>
    <row r="4071" spans="1:9" ht="44.25" hidden="1" customHeight="1" x14ac:dyDescent="0.2">
      <c r="A4071" s="3">
        <v>4087</v>
      </c>
      <c r="B4071" s="372">
        <v>7428</v>
      </c>
      <c r="C4071" s="127" t="s">
        <v>8641</v>
      </c>
      <c r="D4071" s="372" t="s">
        <v>5902</v>
      </c>
      <c r="E4071" s="131" t="s">
        <v>8642</v>
      </c>
      <c r="F4071" s="632">
        <v>5000</v>
      </c>
      <c r="G4071" s="131" t="s">
        <v>2146</v>
      </c>
      <c r="H4071" s="686" t="s">
        <v>5951</v>
      </c>
      <c r="I4071" s="131">
        <v>350</v>
      </c>
    </row>
    <row r="4072" spans="1:9" ht="44.25" hidden="1" customHeight="1" x14ac:dyDescent="0.2">
      <c r="A4072" s="3">
        <v>4088</v>
      </c>
      <c r="B4072" s="372">
        <v>7428</v>
      </c>
      <c r="C4072" s="127" t="s">
        <v>8643</v>
      </c>
      <c r="D4072" s="372" t="s">
        <v>5902</v>
      </c>
      <c r="E4072" s="131" t="s">
        <v>8644</v>
      </c>
      <c r="F4072" s="632">
        <v>4000</v>
      </c>
      <c r="G4072" s="131" t="s">
        <v>2146</v>
      </c>
      <c r="H4072" s="686" t="s">
        <v>5951</v>
      </c>
      <c r="I4072" s="131">
        <v>350</v>
      </c>
    </row>
    <row r="4073" spans="1:9" ht="44.25" hidden="1" customHeight="1" x14ac:dyDescent="0.2">
      <c r="A4073" s="3">
        <v>4089</v>
      </c>
      <c r="B4073" s="372">
        <v>7428</v>
      </c>
      <c r="C4073" s="127" t="s">
        <v>8645</v>
      </c>
      <c r="D4073" s="372" t="s">
        <v>5902</v>
      </c>
      <c r="E4073" s="131" t="s">
        <v>8270</v>
      </c>
      <c r="F4073" s="632">
        <v>2000</v>
      </c>
      <c r="G4073" s="131" t="s">
        <v>2146</v>
      </c>
      <c r="H4073" s="686" t="s">
        <v>5951</v>
      </c>
      <c r="I4073" s="131">
        <v>350</v>
      </c>
    </row>
    <row r="4074" spans="1:9" ht="44.25" hidden="1" customHeight="1" x14ac:dyDescent="0.2">
      <c r="A4074" s="3">
        <v>4090</v>
      </c>
      <c r="B4074" s="372">
        <v>7428</v>
      </c>
      <c r="C4074" s="127" t="s">
        <v>8646</v>
      </c>
      <c r="D4074" s="372" t="s">
        <v>5902</v>
      </c>
      <c r="E4074" s="131" t="s">
        <v>8274</v>
      </c>
      <c r="F4074" s="632">
        <v>20000</v>
      </c>
      <c r="G4074" s="131" t="s">
        <v>2146</v>
      </c>
      <c r="H4074" s="686" t="s">
        <v>5951</v>
      </c>
      <c r="I4074" s="131">
        <v>350</v>
      </c>
    </row>
    <row r="4075" spans="1:9" ht="44.25" hidden="1" customHeight="1" x14ac:dyDescent="0.2">
      <c r="A4075" s="3">
        <v>4091</v>
      </c>
      <c r="B4075" s="372">
        <v>7428</v>
      </c>
      <c r="C4075" s="127" t="s">
        <v>8647</v>
      </c>
      <c r="D4075" s="372" t="s">
        <v>5902</v>
      </c>
      <c r="E4075" s="131" t="s">
        <v>8648</v>
      </c>
      <c r="F4075" s="632">
        <v>20000</v>
      </c>
      <c r="G4075" s="131" t="s">
        <v>2146</v>
      </c>
      <c r="H4075" s="686" t="s">
        <v>5951</v>
      </c>
      <c r="I4075" s="131">
        <v>350</v>
      </c>
    </row>
    <row r="4076" spans="1:9" ht="44.25" hidden="1" customHeight="1" x14ac:dyDescent="0.2">
      <c r="A4076" s="3">
        <v>4092</v>
      </c>
      <c r="B4076" s="372">
        <v>7428</v>
      </c>
      <c r="C4076" s="127" t="s">
        <v>8649</v>
      </c>
      <c r="D4076" s="372" t="s">
        <v>5902</v>
      </c>
      <c r="E4076" s="131" t="s">
        <v>8274</v>
      </c>
      <c r="F4076" s="632">
        <v>6000</v>
      </c>
      <c r="G4076" s="131" t="s">
        <v>2146</v>
      </c>
      <c r="H4076" s="686" t="s">
        <v>5951</v>
      </c>
      <c r="I4076" s="131">
        <v>350</v>
      </c>
    </row>
    <row r="4077" spans="1:9" ht="44.25" hidden="1" customHeight="1" x14ac:dyDescent="0.2">
      <c r="A4077" s="3">
        <v>4093</v>
      </c>
      <c r="B4077" s="372">
        <v>7428</v>
      </c>
      <c r="C4077" s="127" t="s">
        <v>8650</v>
      </c>
      <c r="D4077" s="372" t="s">
        <v>5902</v>
      </c>
      <c r="E4077" s="131" t="s">
        <v>6008</v>
      </c>
      <c r="F4077" s="632">
        <v>8500</v>
      </c>
      <c r="G4077" s="131" t="s">
        <v>2146</v>
      </c>
      <c r="H4077" s="686" t="s">
        <v>5951</v>
      </c>
      <c r="I4077" s="131">
        <v>350</v>
      </c>
    </row>
    <row r="4078" spans="1:9" ht="44.25" hidden="1" customHeight="1" x14ac:dyDescent="0.2">
      <c r="A4078" s="3">
        <v>4094</v>
      </c>
      <c r="B4078" s="372">
        <v>7428</v>
      </c>
      <c r="C4078" s="127" t="s">
        <v>8651</v>
      </c>
      <c r="D4078" s="372" t="s">
        <v>5902</v>
      </c>
      <c r="E4078" s="131" t="s">
        <v>4351</v>
      </c>
      <c r="F4078" s="632">
        <v>6000</v>
      </c>
      <c r="G4078" s="131" t="s">
        <v>2146</v>
      </c>
      <c r="H4078" s="686" t="s">
        <v>5951</v>
      </c>
      <c r="I4078" s="131">
        <v>350</v>
      </c>
    </row>
    <row r="4079" spans="1:9" ht="44.25" hidden="1" customHeight="1" x14ac:dyDescent="0.2">
      <c r="A4079" s="3">
        <v>4095</v>
      </c>
      <c r="B4079" s="372">
        <v>7428</v>
      </c>
      <c r="C4079" s="127" t="s">
        <v>8652</v>
      </c>
      <c r="D4079" s="372" t="s">
        <v>5902</v>
      </c>
      <c r="E4079" s="131" t="s">
        <v>2402</v>
      </c>
      <c r="F4079" s="632">
        <v>45000</v>
      </c>
      <c r="G4079" s="131" t="s">
        <v>2146</v>
      </c>
      <c r="H4079" s="686" t="s">
        <v>5951</v>
      </c>
      <c r="I4079" s="131">
        <v>350</v>
      </c>
    </row>
    <row r="4080" spans="1:9" ht="44.25" hidden="1" customHeight="1" x14ac:dyDescent="0.2">
      <c r="A4080" s="3">
        <v>4096</v>
      </c>
      <c r="B4080" s="372">
        <v>7428</v>
      </c>
      <c r="C4080" s="127" t="s">
        <v>8653</v>
      </c>
      <c r="D4080" s="372" t="s">
        <v>5902</v>
      </c>
      <c r="E4080" s="131" t="s">
        <v>4561</v>
      </c>
      <c r="F4080" s="632">
        <v>4000</v>
      </c>
      <c r="G4080" s="131" t="s">
        <v>2146</v>
      </c>
      <c r="H4080" s="686" t="s">
        <v>5951</v>
      </c>
      <c r="I4080" s="131">
        <v>350</v>
      </c>
    </row>
    <row r="4081" spans="1:9" ht="44.25" hidden="1" customHeight="1" x14ac:dyDescent="0.2">
      <c r="A4081" s="3">
        <v>4097</v>
      </c>
      <c r="B4081" s="372">
        <v>7428</v>
      </c>
      <c r="C4081" s="127" t="s">
        <v>8654</v>
      </c>
      <c r="D4081" s="372" t="s">
        <v>5902</v>
      </c>
      <c r="E4081" s="131" t="s">
        <v>3079</v>
      </c>
      <c r="F4081" s="632">
        <v>24000</v>
      </c>
      <c r="G4081" s="131" t="s">
        <v>2146</v>
      </c>
      <c r="H4081" s="686" t="s">
        <v>5951</v>
      </c>
      <c r="I4081" s="131">
        <v>350</v>
      </c>
    </row>
    <row r="4082" spans="1:9" ht="44.25" hidden="1" customHeight="1" x14ac:dyDescent="0.2">
      <c r="A4082" s="3">
        <v>4098</v>
      </c>
      <c r="B4082" s="372">
        <v>7428</v>
      </c>
      <c r="C4082" s="127" t="s">
        <v>7425</v>
      </c>
      <c r="D4082" s="372" t="s">
        <v>5902</v>
      </c>
      <c r="E4082" s="131" t="s">
        <v>6482</v>
      </c>
      <c r="F4082" s="632">
        <v>20000</v>
      </c>
      <c r="G4082" s="131" t="s">
        <v>2146</v>
      </c>
      <c r="H4082" s="686" t="s">
        <v>5951</v>
      </c>
      <c r="I4082" s="131">
        <v>351</v>
      </c>
    </row>
    <row r="4083" spans="1:9" ht="44.25" hidden="1" customHeight="1" x14ac:dyDescent="0.2">
      <c r="A4083" s="3">
        <v>4099</v>
      </c>
      <c r="B4083" s="372">
        <v>7428</v>
      </c>
      <c r="C4083" s="127" t="s">
        <v>8656</v>
      </c>
      <c r="D4083" s="372" t="s">
        <v>5902</v>
      </c>
      <c r="E4083" s="131" t="s">
        <v>8657</v>
      </c>
      <c r="F4083" s="632">
        <v>40000</v>
      </c>
      <c r="G4083" s="131" t="s">
        <v>2146</v>
      </c>
      <c r="H4083" s="686" t="s">
        <v>5951</v>
      </c>
      <c r="I4083" s="131">
        <v>351</v>
      </c>
    </row>
    <row r="4084" spans="1:9" ht="44.25" hidden="1" customHeight="1" x14ac:dyDescent="0.2">
      <c r="A4084" s="3">
        <v>4100</v>
      </c>
      <c r="B4084" s="372">
        <v>7428</v>
      </c>
      <c r="C4084" s="127" t="s">
        <v>7427</v>
      </c>
      <c r="D4084" s="372" t="s">
        <v>5902</v>
      </c>
      <c r="E4084" s="131" t="s">
        <v>6029</v>
      </c>
      <c r="F4084" s="632">
        <v>60000</v>
      </c>
      <c r="G4084" s="131" t="s">
        <v>2146</v>
      </c>
      <c r="H4084" s="686" t="s">
        <v>5951</v>
      </c>
      <c r="I4084" s="131">
        <v>351</v>
      </c>
    </row>
    <row r="4085" spans="1:9" ht="44.25" hidden="1" customHeight="1" x14ac:dyDescent="0.2">
      <c r="A4085" s="3">
        <v>4101</v>
      </c>
      <c r="B4085" s="372">
        <v>7428</v>
      </c>
      <c r="C4085" s="127" t="s">
        <v>8658</v>
      </c>
      <c r="D4085" s="372" t="s">
        <v>5902</v>
      </c>
      <c r="E4085" s="131" t="s">
        <v>8659</v>
      </c>
      <c r="F4085" s="632">
        <v>150000</v>
      </c>
      <c r="G4085" s="131" t="s">
        <v>2146</v>
      </c>
      <c r="H4085" s="686" t="s">
        <v>5951</v>
      </c>
      <c r="I4085" s="131">
        <v>352</v>
      </c>
    </row>
    <row r="4086" spans="1:9" ht="44.25" hidden="1" customHeight="1" x14ac:dyDescent="0.2">
      <c r="A4086" s="3">
        <v>4102</v>
      </c>
      <c r="B4086" s="372">
        <v>7431</v>
      </c>
      <c r="C4086" s="373" t="s">
        <v>6064</v>
      </c>
      <c r="D4086" s="372" t="s">
        <v>5902</v>
      </c>
      <c r="E4086" s="146" t="s">
        <v>6065</v>
      </c>
      <c r="F4086" s="595">
        <v>200000</v>
      </c>
      <c r="G4086" s="146" t="s">
        <v>3790</v>
      </c>
      <c r="H4086" s="159">
        <v>44958</v>
      </c>
      <c r="I4086" s="146">
        <v>192</v>
      </c>
    </row>
    <row r="4087" spans="1:9" ht="44.25" hidden="1" customHeight="1" x14ac:dyDescent="0.2">
      <c r="A4087" s="3">
        <v>4103</v>
      </c>
      <c r="B4087" s="372">
        <v>7431</v>
      </c>
      <c r="C4087" s="373" t="s">
        <v>6067</v>
      </c>
      <c r="D4087" s="372" t="s">
        <v>5902</v>
      </c>
      <c r="E4087" s="146" t="s">
        <v>6065</v>
      </c>
      <c r="F4087" s="595">
        <v>150000</v>
      </c>
      <c r="G4087" s="146" t="s">
        <v>3790</v>
      </c>
      <c r="H4087" s="159">
        <v>44958</v>
      </c>
      <c r="I4087" s="146">
        <v>192</v>
      </c>
    </row>
    <row r="4088" spans="1:9" ht="44.25" hidden="1" customHeight="1" x14ac:dyDescent="0.2">
      <c r="A4088" s="3">
        <v>4104</v>
      </c>
      <c r="B4088" s="372">
        <v>7431</v>
      </c>
      <c r="C4088" s="373" t="s">
        <v>6068</v>
      </c>
      <c r="D4088" s="372" t="s">
        <v>5902</v>
      </c>
      <c r="E4088" s="146" t="s">
        <v>6065</v>
      </c>
      <c r="F4088" s="595">
        <v>50000</v>
      </c>
      <c r="G4088" s="146" t="s">
        <v>3790</v>
      </c>
      <c r="H4088" s="159">
        <v>44958</v>
      </c>
      <c r="I4088" s="146">
        <v>192</v>
      </c>
    </row>
    <row r="4089" spans="1:9" ht="44.25" hidden="1" customHeight="1" x14ac:dyDescent="0.2">
      <c r="A4089" s="3">
        <v>4105</v>
      </c>
      <c r="B4089" s="372">
        <v>7431</v>
      </c>
      <c r="C4089" s="373" t="s">
        <v>6072</v>
      </c>
      <c r="D4089" s="372" t="s">
        <v>5902</v>
      </c>
      <c r="E4089" s="146" t="s">
        <v>6073</v>
      </c>
      <c r="F4089" s="595">
        <v>150000</v>
      </c>
      <c r="G4089" s="146" t="s">
        <v>295</v>
      </c>
      <c r="H4089" s="159">
        <v>44986</v>
      </c>
      <c r="I4089" s="146">
        <v>250</v>
      </c>
    </row>
    <row r="4090" spans="1:9" ht="44.25" hidden="1" customHeight="1" x14ac:dyDescent="0.2">
      <c r="A4090" s="3">
        <v>4106</v>
      </c>
      <c r="B4090" s="372">
        <v>7431</v>
      </c>
      <c r="C4090" s="373" t="s">
        <v>6082</v>
      </c>
      <c r="D4090" s="372" t="s">
        <v>5902</v>
      </c>
      <c r="E4090" s="146" t="s">
        <v>6083</v>
      </c>
      <c r="F4090" s="595">
        <v>47000</v>
      </c>
      <c r="G4090" s="146" t="s">
        <v>301</v>
      </c>
      <c r="H4090" s="159">
        <v>44927</v>
      </c>
      <c r="I4090" s="146">
        <v>269</v>
      </c>
    </row>
    <row r="4091" spans="1:9" ht="44.25" hidden="1" customHeight="1" x14ac:dyDescent="0.2">
      <c r="A4091" s="3">
        <v>4107</v>
      </c>
      <c r="B4091" s="372">
        <v>7431</v>
      </c>
      <c r="C4091" s="373" t="s">
        <v>6085</v>
      </c>
      <c r="D4091" s="372" t="s">
        <v>5902</v>
      </c>
      <c r="E4091" s="146" t="s">
        <v>6086</v>
      </c>
      <c r="F4091" s="595">
        <v>22500</v>
      </c>
      <c r="G4091" s="146" t="s">
        <v>301</v>
      </c>
      <c r="H4091" s="159">
        <v>44927</v>
      </c>
      <c r="I4091" s="146">
        <v>269</v>
      </c>
    </row>
    <row r="4092" spans="1:9" ht="44.25" hidden="1" customHeight="1" x14ac:dyDescent="0.2">
      <c r="A4092" s="3">
        <v>4108</v>
      </c>
      <c r="B4092" s="372">
        <v>7431</v>
      </c>
      <c r="C4092" s="373" t="s">
        <v>6088</v>
      </c>
      <c r="D4092" s="372" t="s">
        <v>5902</v>
      </c>
      <c r="E4092" s="146" t="s">
        <v>6089</v>
      </c>
      <c r="F4092" s="595">
        <v>20000</v>
      </c>
      <c r="G4092" s="146" t="s">
        <v>4711</v>
      </c>
      <c r="H4092" s="159">
        <v>44927</v>
      </c>
      <c r="I4092" s="146">
        <v>278</v>
      </c>
    </row>
    <row r="4093" spans="1:9" ht="44.25" hidden="1" customHeight="1" x14ac:dyDescent="0.2">
      <c r="A4093" s="3">
        <v>4109</v>
      </c>
      <c r="B4093" s="372">
        <v>7431</v>
      </c>
      <c r="C4093" s="373" t="s">
        <v>6091</v>
      </c>
      <c r="D4093" s="372" t="s">
        <v>5902</v>
      </c>
      <c r="E4093" s="146" t="s">
        <v>6092</v>
      </c>
      <c r="F4093" s="595">
        <v>261000</v>
      </c>
      <c r="G4093" s="146" t="s">
        <v>4711</v>
      </c>
      <c r="H4093" s="159" t="s">
        <v>5951</v>
      </c>
      <c r="I4093" s="146">
        <v>278</v>
      </c>
    </row>
    <row r="4094" spans="1:9" ht="44.25" hidden="1" customHeight="1" x14ac:dyDescent="0.2">
      <c r="A4094" s="3">
        <v>4110</v>
      </c>
      <c r="B4094" s="372">
        <v>7431</v>
      </c>
      <c r="C4094" s="373" t="s">
        <v>6094</v>
      </c>
      <c r="D4094" s="372" t="s">
        <v>5902</v>
      </c>
      <c r="E4094" s="146" t="s">
        <v>6095</v>
      </c>
      <c r="F4094" s="595">
        <v>42000</v>
      </c>
      <c r="G4094" s="146" t="s">
        <v>4711</v>
      </c>
      <c r="H4094" s="159" t="s">
        <v>5951</v>
      </c>
      <c r="I4094" s="146">
        <v>278</v>
      </c>
    </row>
    <row r="4095" spans="1:9" ht="44.25" hidden="1" customHeight="1" x14ac:dyDescent="0.2">
      <c r="A4095" s="3">
        <v>4111</v>
      </c>
      <c r="B4095" s="372">
        <v>7431</v>
      </c>
      <c r="C4095" s="373" t="s">
        <v>6096</v>
      </c>
      <c r="D4095" s="372" t="s">
        <v>5902</v>
      </c>
      <c r="E4095" s="146" t="s">
        <v>6097</v>
      </c>
      <c r="F4095" s="595">
        <v>32000</v>
      </c>
      <c r="G4095" s="146" t="s">
        <v>306</v>
      </c>
      <c r="H4095" s="159" t="s">
        <v>5951</v>
      </c>
      <c r="I4095" s="146">
        <v>278</v>
      </c>
    </row>
    <row r="4096" spans="1:9" ht="44.25" hidden="1" customHeight="1" x14ac:dyDescent="0.2">
      <c r="A4096" s="3">
        <v>4112</v>
      </c>
      <c r="B4096" s="372">
        <v>7431</v>
      </c>
      <c r="C4096" s="373" t="s">
        <v>6098</v>
      </c>
      <c r="D4096" s="372" t="s">
        <v>5902</v>
      </c>
      <c r="E4096" s="146" t="s">
        <v>6099</v>
      </c>
      <c r="F4096" s="595">
        <v>26400</v>
      </c>
      <c r="G4096" s="146" t="s">
        <v>306</v>
      </c>
      <c r="H4096" s="159" t="s">
        <v>5951</v>
      </c>
      <c r="I4096" s="146">
        <v>278</v>
      </c>
    </row>
    <row r="4097" spans="1:9" ht="44.25" hidden="1" customHeight="1" x14ac:dyDescent="0.2">
      <c r="A4097" s="3">
        <v>4113</v>
      </c>
      <c r="B4097" s="372">
        <v>7431</v>
      </c>
      <c r="C4097" s="373" t="s">
        <v>6100</v>
      </c>
      <c r="D4097" s="372" t="s">
        <v>5902</v>
      </c>
      <c r="E4097" s="146" t="s">
        <v>6101</v>
      </c>
      <c r="F4097" s="595">
        <v>10476</v>
      </c>
      <c r="G4097" s="146" t="s">
        <v>306</v>
      </c>
      <c r="H4097" s="159" t="s">
        <v>5951</v>
      </c>
      <c r="I4097" s="146">
        <v>278</v>
      </c>
    </row>
    <row r="4098" spans="1:9" ht="44.25" hidden="1" customHeight="1" x14ac:dyDescent="0.2">
      <c r="A4098" s="3">
        <v>4114</v>
      </c>
      <c r="B4098" s="372">
        <v>7431</v>
      </c>
      <c r="C4098" s="373" t="s">
        <v>6102</v>
      </c>
      <c r="D4098" s="372" t="s">
        <v>5902</v>
      </c>
      <c r="E4098" s="146" t="s">
        <v>6103</v>
      </c>
      <c r="F4098" s="595">
        <v>20000</v>
      </c>
      <c r="G4098" s="146" t="s">
        <v>306</v>
      </c>
      <c r="H4098" s="159">
        <v>44986</v>
      </c>
      <c r="I4098" s="146">
        <v>278</v>
      </c>
    </row>
    <row r="4099" spans="1:9" ht="44.25" hidden="1" customHeight="1" x14ac:dyDescent="0.2">
      <c r="A4099" s="3">
        <v>4115</v>
      </c>
      <c r="B4099" s="372">
        <v>7431</v>
      </c>
      <c r="C4099" s="373" t="s">
        <v>6104</v>
      </c>
      <c r="D4099" s="372" t="s">
        <v>5902</v>
      </c>
      <c r="E4099" s="146" t="s">
        <v>6105</v>
      </c>
      <c r="F4099" s="595">
        <v>30000</v>
      </c>
      <c r="G4099" s="146" t="s">
        <v>364</v>
      </c>
      <c r="H4099" s="159">
        <v>44958</v>
      </c>
      <c r="I4099" s="146">
        <v>304</v>
      </c>
    </row>
    <row r="4100" spans="1:9" ht="44.25" hidden="1" customHeight="1" x14ac:dyDescent="0.2">
      <c r="A4100" s="3">
        <v>4116</v>
      </c>
      <c r="B4100" s="372">
        <v>7431</v>
      </c>
      <c r="C4100" s="373" t="s">
        <v>6107</v>
      </c>
      <c r="D4100" s="372" t="s">
        <v>5902</v>
      </c>
      <c r="E4100" s="146" t="s">
        <v>6108</v>
      </c>
      <c r="F4100" s="595">
        <v>5000</v>
      </c>
      <c r="G4100" s="146" t="s">
        <v>364</v>
      </c>
      <c r="H4100" s="159">
        <v>44958</v>
      </c>
      <c r="I4100" s="146">
        <v>304</v>
      </c>
    </row>
    <row r="4101" spans="1:9" ht="44.25" hidden="1" customHeight="1" x14ac:dyDescent="0.2">
      <c r="A4101" s="3">
        <v>4117</v>
      </c>
      <c r="B4101" s="372">
        <v>7431</v>
      </c>
      <c r="C4101" s="373" t="s">
        <v>6109</v>
      </c>
      <c r="D4101" s="372" t="s">
        <v>5902</v>
      </c>
      <c r="E4101" s="146" t="s">
        <v>6110</v>
      </c>
      <c r="F4101" s="595">
        <v>4000</v>
      </c>
      <c r="G4101" s="146" t="s">
        <v>364</v>
      </c>
      <c r="H4101" s="159">
        <v>44958</v>
      </c>
      <c r="I4101" s="146">
        <v>304</v>
      </c>
    </row>
    <row r="4102" spans="1:9" ht="44.25" hidden="1" customHeight="1" x14ac:dyDescent="0.2">
      <c r="A4102" s="3">
        <v>4118</v>
      </c>
      <c r="B4102" s="372">
        <v>7431</v>
      </c>
      <c r="C4102" s="373" t="s">
        <v>6111</v>
      </c>
      <c r="D4102" s="372" t="s">
        <v>5902</v>
      </c>
      <c r="E4102" s="146" t="s">
        <v>6112</v>
      </c>
      <c r="F4102" s="595">
        <v>2000</v>
      </c>
      <c r="G4102" s="146" t="s">
        <v>364</v>
      </c>
      <c r="H4102" s="159">
        <v>44958</v>
      </c>
      <c r="I4102" s="146">
        <v>304</v>
      </c>
    </row>
    <row r="4103" spans="1:9" ht="44.25" hidden="1" customHeight="1" x14ac:dyDescent="0.2">
      <c r="A4103" s="3">
        <v>4119</v>
      </c>
      <c r="B4103" s="372">
        <v>7431</v>
      </c>
      <c r="C4103" s="373" t="s">
        <v>6113</v>
      </c>
      <c r="D4103" s="372" t="s">
        <v>5902</v>
      </c>
      <c r="E4103" s="146" t="s">
        <v>6114</v>
      </c>
      <c r="F4103" s="595">
        <v>80000</v>
      </c>
      <c r="G4103" s="146" t="s">
        <v>364</v>
      </c>
      <c r="H4103" s="159">
        <v>44958</v>
      </c>
      <c r="I4103" s="146">
        <v>304</v>
      </c>
    </row>
    <row r="4104" spans="1:9" ht="44.25" hidden="1" customHeight="1" x14ac:dyDescent="0.2">
      <c r="A4104" s="3">
        <v>4120</v>
      </c>
      <c r="B4104" s="372">
        <v>7431</v>
      </c>
      <c r="C4104" s="373" t="s">
        <v>6115</v>
      </c>
      <c r="D4104" s="372" t="s">
        <v>5902</v>
      </c>
      <c r="E4104" s="146" t="s">
        <v>6116</v>
      </c>
      <c r="F4104" s="595">
        <v>78000</v>
      </c>
      <c r="G4104" s="146" t="s">
        <v>364</v>
      </c>
      <c r="H4104" s="159">
        <v>44958</v>
      </c>
      <c r="I4104" s="146">
        <v>304</v>
      </c>
    </row>
    <row r="4105" spans="1:9" ht="44.25" hidden="1" customHeight="1" x14ac:dyDescent="0.2">
      <c r="A4105" s="3">
        <v>4121</v>
      </c>
      <c r="B4105" s="372">
        <v>7431</v>
      </c>
      <c r="C4105" s="373" t="s">
        <v>6118</v>
      </c>
      <c r="D4105" s="372" t="s">
        <v>5902</v>
      </c>
      <c r="E4105" s="146" t="s">
        <v>6119</v>
      </c>
      <c r="F4105" s="595">
        <v>14000</v>
      </c>
      <c r="G4105" s="146" t="s">
        <v>364</v>
      </c>
      <c r="H4105" s="159">
        <v>45017</v>
      </c>
      <c r="I4105" s="146">
        <v>304</v>
      </c>
    </row>
    <row r="4106" spans="1:9" ht="44.25" hidden="1" customHeight="1" x14ac:dyDescent="0.2">
      <c r="A4106" s="3">
        <v>4122</v>
      </c>
      <c r="B4106" s="372">
        <v>7431</v>
      </c>
      <c r="C4106" s="373" t="s">
        <v>6121</v>
      </c>
      <c r="D4106" s="372" t="s">
        <v>5902</v>
      </c>
      <c r="E4106" s="146" t="s">
        <v>6122</v>
      </c>
      <c r="F4106" s="595">
        <v>726600</v>
      </c>
      <c r="G4106" s="146" t="s">
        <v>364</v>
      </c>
      <c r="H4106" s="159">
        <v>44927</v>
      </c>
      <c r="I4106" s="146">
        <v>304</v>
      </c>
    </row>
    <row r="4107" spans="1:9" ht="44.25" hidden="1" customHeight="1" x14ac:dyDescent="0.2">
      <c r="A4107" s="3">
        <v>4123</v>
      </c>
      <c r="B4107" s="372">
        <v>7431</v>
      </c>
      <c r="C4107" s="373" t="s">
        <v>6124</v>
      </c>
      <c r="D4107" s="372" t="s">
        <v>5902</v>
      </c>
      <c r="E4107" s="146" t="s">
        <v>6125</v>
      </c>
      <c r="F4107" s="595">
        <v>370000</v>
      </c>
      <c r="G4107" s="146" t="s">
        <v>364</v>
      </c>
      <c r="H4107" s="159">
        <v>44927</v>
      </c>
      <c r="I4107" s="146">
        <v>304</v>
      </c>
    </row>
    <row r="4108" spans="1:9" ht="44.25" hidden="1" customHeight="1" x14ac:dyDescent="0.2">
      <c r="A4108" s="3">
        <v>4124</v>
      </c>
      <c r="B4108" s="372">
        <v>7431</v>
      </c>
      <c r="C4108" s="373" t="s">
        <v>6127</v>
      </c>
      <c r="D4108" s="372" t="s">
        <v>5902</v>
      </c>
      <c r="E4108" s="146" t="s">
        <v>6128</v>
      </c>
      <c r="F4108" s="595">
        <v>48000</v>
      </c>
      <c r="G4108" s="146" t="s">
        <v>364</v>
      </c>
      <c r="H4108" s="159">
        <v>44927</v>
      </c>
      <c r="I4108" s="146">
        <v>304</v>
      </c>
    </row>
    <row r="4109" spans="1:9" ht="44.25" hidden="1" customHeight="1" x14ac:dyDescent="0.2">
      <c r="A4109" s="3">
        <v>4125</v>
      </c>
      <c r="B4109" s="372">
        <v>7431</v>
      </c>
      <c r="C4109" s="373" t="s">
        <v>6130</v>
      </c>
      <c r="D4109" s="372" t="s">
        <v>5902</v>
      </c>
      <c r="E4109" s="146" t="s">
        <v>6131</v>
      </c>
      <c r="F4109" s="595">
        <v>40000</v>
      </c>
      <c r="G4109" s="146" t="s">
        <v>364</v>
      </c>
      <c r="H4109" s="159">
        <v>44927</v>
      </c>
      <c r="I4109" s="146">
        <v>304</v>
      </c>
    </row>
    <row r="4110" spans="1:9" ht="44.25" hidden="1" customHeight="1" x14ac:dyDescent="0.2">
      <c r="A4110" s="3">
        <v>4126</v>
      </c>
      <c r="B4110" s="372"/>
      <c r="C4110" s="373" t="s">
        <v>6133</v>
      </c>
      <c r="D4110" s="372" t="s">
        <v>5902</v>
      </c>
      <c r="E4110" s="146" t="s">
        <v>6134</v>
      </c>
      <c r="F4110" s="595">
        <v>120000</v>
      </c>
      <c r="G4110" s="146" t="s">
        <v>364</v>
      </c>
      <c r="H4110" s="159">
        <v>44927</v>
      </c>
      <c r="I4110" s="146">
        <v>304</v>
      </c>
    </row>
    <row r="4111" spans="1:9" ht="44.25" hidden="1" customHeight="1" x14ac:dyDescent="0.2">
      <c r="A4111" s="3">
        <v>4127</v>
      </c>
      <c r="B4111" s="372">
        <v>7431</v>
      </c>
      <c r="C4111" s="373" t="s">
        <v>6136</v>
      </c>
      <c r="D4111" s="372" t="s">
        <v>5902</v>
      </c>
      <c r="E4111" s="146" t="s">
        <v>2559</v>
      </c>
      <c r="F4111" s="595">
        <v>15000</v>
      </c>
      <c r="G4111" s="146" t="s">
        <v>35</v>
      </c>
      <c r="H4111" s="159">
        <v>44958</v>
      </c>
      <c r="I4111" s="146">
        <v>314</v>
      </c>
    </row>
    <row r="4112" spans="1:9" ht="44.25" hidden="1" customHeight="1" x14ac:dyDescent="0.2">
      <c r="A4112" s="3">
        <v>4128</v>
      </c>
      <c r="B4112" s="372">
        <v>7431</v>
      </c>
      <c r="C4112" s="373" t="s">
        <v>6138</v>
      </c>
      <c r="D4112" s="372" t="s">
        <v>5902</v>
      </c>
      <c r="E4112" s="146" t="s">
        <v>6139</v>
      </c>
      <c r="F4112" s="595">
        <v>35000</v>
      </c>
      <c r="G4112" s="146" t="s">
        <v>35</v>
      </c>
      <c r="H4112" s="159">
        <v>44958</v>
      </c>
      <c r="I4112" s="146">
        <v>314</v>
      </c>
    </row>
    <row r="4113" spans="1:9" ht="44.25" hidden="1" customHeight="1" x14ac:dyDescent="0.2">
      <c r="A4113" s="3">
        <v>4129</v>
      </c>
      <c r="B4113" s="372">
        <v>7431</v>
      </c>
      <c r="C4113" s="373" t="s">
        <v>6141</v>
      </c>
      <c r="D4113" s="372" t="s">
        <v>5902</v>
      </c>
      <c r="E4113" s="146" t="s">
        <v>6142</v>
      </c>
      <c r="F4113" s="595">
        <v>20000</v>
      </c>
      <c r="G4113" s="146" t="s">
        <v>35</v>
      </c>
      <c r="H4113" s="159">
        <v>44958</v>
      </c>
      <c r="I4113" s="146">
        <v>314</v>
      </c>
    </row>
    <row r="4114" spans="1:9" ht="44.25" hidden="1" customHeight="1" x14ac:dyDescent="0.2">
      <c r="A4114" s="3">
        <v>4130</v>
      </c>
      <c r="B4114" s="372">
        <v>7431</v>
      </c>
      <c r="C4114" s="373" t="s">
        <v>6144</v>
      </c>
      <c r="D4114" s="372" t="s">
        <v>5902</v>
      </c>
      <c r="E4114" s="146" t="s">
        <v>6145</v>
      </c>
      <c r="F4114" s="595">
        <v>30000</v>
      </c>
      <c r="G4114" s="146" t="s">
        <v>35</v>
      </c>
      <c r="H4114" s="159">
        <v>44958</v>
      </c>
      <c r="I4114" s="146">
        <v>314</v>
      </c>
    </row>
    <row r="4115" spans="1:9" ht="44.25" hidden="1" customHeight="1" x14ac:dyDescent="0.2">
      <c r="A4115" s="3">
        <v>4131</v>
      </c>
      <c r="B4115" s="372">
        <v>7431</v>
      </c>
      <c r="C4115" s="373" t="s">
        <v>6147</v>
      </c>
      <c r="D4115" s="372" t="s">
        <v>5902</v>
      </c>
      <c r="E4115" s="146" t="s">
        <v>6148</v>
      </c>
      <c r="F4115" s="595">
        <v>230000</v>
      </c>
      <c r="G4115" s="146" t="s">
        <v>35</v>
      </c>
      <c r="H4115" s="159">
        <v>44958</v>
      </c>
      <c r="I4115" s="146">
        <v>314</v>
      </c>
    </row>
    <row r="4116" spans="1:9" ht="44.25" hidden="1" customHeight="1" x14ac:dyDescent="0.2">
      <c r="A4116" s="3">
        <v>4132</v>
      </c>
      <c r="B4116" s="372">
        <v>7431</v>
      </c>
      <c r="C4116" s="373" t="s">
        <v>6150</v>
      </c>
      <c r="D4116" s="372" t="s">
        <v>5902</v>
      </c>
      <c r="E4116" s="146" t="s">
        <v>6151</v>
      </c>
      <c r="F4116" s="595">
        <v>80000</v>
      </c>
      <c r="G4116" s="146" t="s">
        <v>35</v>
      </c>
      <c r="H4116" s="159">
        <v>44958</v>
      </c>
      <c r="I4116" s="146">
        <v>314</v>
      </c>
    </row>
    <row r="4117" spans="1:9" ht="44.25" hidden="1" customHeight="1" x14ac:dyDescent="0.2">
      <c r="A4117" s="3">
        <v>4133</v>
      </c>
      <c r="B4117" s="372">
        <v>7431</v>
      </c>
      <c r="C4117" s="373" t="s">
        <v>6153</v>
      </c>
      <c r="D4117" s="372" t="s">
        <v>5902</v>
      </c>
      <c r="E4117" s="146" t="s">
        <v>6154</v>
      </c>
      <c r="F4117" s="595">
        <v>15000</v>
      </c>
      <c r="G4117" s="146" t="s">
        <v>35</v>
      </c>
      <c r="H4117" s="159">
        <v>44958</v>
      </c>
      <c r="I4117" s="146">
        <v>314</v>
      </c>
    </row>
    <row r="4118" spans="1:9" ht="44.25" hidden="1" customHeight="1" x14ac:dyDescent="0.2">
      <c r="A4118" s="3">
        <v>4134</v>
      </c>
      <c r="B4118" s="372">
        <v>7431</v>
      </c>
      <c r="C4118" s="373" t="s">
        <v>6156</v>
      </c>
      <c r="D4118" s="372" t="s">
        <v>5902</v>
      </c>
      <c r="E4118" s="146" t="s">
        <v>6157</v>
      </c>
      <c r="F4118" s="595">
        <v>16000</v>
      </c>
      <c r="G4118" s="146" t="s">
        <v>35</v>
      </c>
      <c r="H4118" s="159">
        <v>44958</v>
      </c>
      <c r="I4118" s="146">
        <v>314</v>
      </c>
    </row>
    <row r="4119" spans="1:9" ht="44.25" hidden="1" customHeight="1" x14ac:dyDescent="0.2">
      <c r="A4119" s="3">
        <v>4135</v>
      </c>
      <c r="B4119" s="372">
        <v>7431</v>
      </c>
      <c r="C4119" s="373" t="s">
        <v>6159</v>
      </c>
      <c r="D4119" s="372" t="s">
        <v>5902</v>
      </c>
      <c r="E4119" s="146" t="s">
        <v>6160</v>
      </c>
      <c r="F4119" s="595">
        <v>14000</v>
      </c>
      <c r="G4119" s="146" t="s">
        <v>35</v>
      </c>
      <c r="H4119" s="159">
        <v>44958</v>
      </c>
      <c r="I4119" s="146">
        <v>314</v>
      </c>
    </row>
    <row r="4120" spans="1:9" ht="44.25" hidden="1" customHeight="1" x14ac:dyDescent="0.2">
      <c r="A4120" s="3">
        <v>4136</v>
      </c>
      <c r="B4120" s="372">
        <v>7431</v>
      </c>
      <c r="C4120" s="373" t="s">
        <v>6161</v>
      </c>
      <c r="D4120" s="372" t="s">
        <v>5902</v>
      </c>
      <c r="E4120" s="146" t="s">
        <v>6162</v>
      </c>
      <c r="F4120" s="595">
        <v>13500</v>
      </c>
      <c r="G4120" s="146" t="s">
        <v>35</v>
      </c>
      <c r="H4120" s="159">
        <v>44958</v>
      </c>
      <c r="I4120" s="146">
        <v>314</v>
      </c>
    </row>
    <row r="4121" spans="1:9" ht="44.25" hidden="1" customHeight="1" x14ac:dyDescent="0.2">
      <c r="A4121" s="3">
        <v>4137</v>
      </c>
      <c r="B4121" s="372">
        <v>7431</v>
      </c>
      <c r="C4121" s="373" t="s">
        <v>6163</v>
      </c>
      <c r="D4121" s="372" t="s">
        <v>5902</v>
      </c>
      <c r="E4121" s="146" t="s">
        <v>6164</v>
      </c>
      <c r="F4121" s="595">
        <v>7000</v>
      </c>
      <c r="G4121" s="146" t="s">
        <v>35</v>
      </c>
      <c r="H4121" s="159">
        <v>44958</v>
      </c>
      <c r="I4121" s="146">
        <v>314</v>
      </c>
    </row>
    <row r="4122" spans="1:9" ht="44.25" hidden="1" customHeight="1" x14ac:dyDescent="0.2">
      <c r="A4122" s="3">
        <v>4138</v>
      </c>
      <c r="B4122" s="372">
        <v>7431</v>
      </c>
      <c r="C4122" s="373" t="s">
        <v>6165</v>
      </c>
      <c r="D4122" s="372" t="s">
        <v>5902</v>
      </c>
      <c r="E4122" s="146" t="s">
        <v>6167</v>
      </c>
      <c r="F4122" s="595">
        <v>65000</v>
      </c>
      <c r="G4122" s="146" t="s">
        <v>6168</v>
      </c>
      <c r="H4122" s="159">
        <v>44927</v>
      </c>
      <c r="I4122" s="146">
        <v>324</v>
      </c>
    </row>
    <row r="4123" spans="1:9" ht="44.25" hidden="1" customHeight="1" x14ac:dyDescent="0.2">
      <c r="A4123" s="3">
        <v>4139</v>
      </c>
      <c r="B4123" s="372">
        <v>7431</v>
      </c>
      <c r="C4123" s="373" t="s">
        <v>6170</v>
      </c>
      <c r="D4123" s="372" t="s">
        <v>5902</v>
      </c>
      <c r="E4123" s="146" t="s">
        <v>6171</v>
      </c>
      <c r="F4123" s="595">
        <v>15000</v>
      </c>
      <c r="G4123" s="146" t="s">
        <v>6168</v>
      </c>
      <c r="H4123" s="159">
        <v>44927</v>
      </c>
      <c r="I4123" s="146">
        <v>324</v>
      </c>
    </row>
    <row r="4124" spans="1:9" ht="44.25" hidden="1" customHeight="1" x14ac:dyDescent="0.2">
      <c r="A4124" s="3">
        <v>4140</v>
      </c>
      <c r="B4124" s="372">
        <v>7431</v>
      </c>
      <c r="C4124" s="373" t="s">
        <v>6173</v>
      </c>
      <c r="D4124" s="372" t="s">
        <v>5902</v>
      </c>
      <c r="E4124" s="146" t="s">
        <v>6174</v>
      </c>
      <c r="F4124" s="595">
        <v>20000</v>
      </c>
      <c r="G4124" s="146" t="s">
        <v>505</v>
      </c>
      <c r="H4124" s="159">
        <v>44927</v>
      </c>
      <c r="I4124" s="146">
        <v>324</v>
      </c>
    </row>
    <row r="4125" spans="1:9" ht="44.25" hidden="1" customHeight="1" x14ac:dyDescent="0.2">
      <c r="A4125" s="3">
        <v>4141</v>
      </c>
      <c r="B4125" s="372">
        <v>7431</v>
      </c>
      <c r="C4125" s="373" t="s">
        <v>6175</v>
      </c>
      <c r="D4125" s="372" t="s">
        <v>5902</v>
      </c>
      <c r="E4125" s="146" t="s">
        <v>2695</v>
      </c>
      <c r="F4125" s="595">
        <v>28500</v>
      </c>
      <c r="G4125" s="146" t="s">
        <v>505</v>
      </c>
      <c r="H4125" s="159">
        <v>44927</v>
      </c>
      <c r="I4125" s="146">
        <v>324</v>
      </c>
    </row>
    <row r="4126" spans="1:9" ht="44.25" hidden="1" customHeight="1" x14ac:dyDescent="0.2">
      <c r="A4126" s="3">
        <v>4142</v>
      </c>
      <c r="B4126" s="372">
        <v>7431</v>
      </c>
      <c r="C4126" s="373" t="s">
        <v>6176</v>
      </c>
      <c r="D4126" s="372" t="s">
        <v>5902</v>
      </c>
      <c r="E4126" s="146" t="s">
        <v>6177</v>
      </c>
      <c r="F4126" s="595">
        <v>9600</v>
      </c>
      <c r="G4126" s="146" t="s">
        <v>505</v>
      </c>
      <c r="H4126" s="159">
        <v>44927</v>
      </c>
      <c r="I4126" s="146">
        <v>324</v>
      </c>
    </row>
    <row r="4127" spans="1:9" ht="44.25" hidden="1" customHeight="1" x14ac:dyDescent="0.2">
      <c r="A4127" s="3">
        <v>4143</v>
      </c>
      <c r="B4127" s="372">
        <v>7431</v>
      </c>
      <c r="C4127" s="373" t="s">
        <v>6179</v>
      </c>
      <c r="D4127" s="372" t="s">
        <v>5902</v>
      </c>
      <c r="E4127" s="146" t="s">
        <v>6180</v>
      </c>
      <c r="F4127" s="595">
        <v>12000</v>
      </c>
      <c r="G4127" s="146" t="s">
        <v>505</v>
      </c>
      <c r="H4127" s="159">
        <v>44927</v>
      </c>
      <c r="I4127" s="146">
        <v>324</v>
      </c>
    </row>
    <row r="4128" spans="1:9" ht="44.25" hidden="1" customHeight="1" x14ac:dyDescent="0.2">
      <c r="A4128" s="3">
        <v>4144</v>
      </c>
      <c r="B4128" s="372">
        <v>7431</v>
      </c>
      <c r="C4128" s="373" t="s">
        <v>6182</v>
      </c>
      <c r="D4128" s="372" t="s">
        <v>5902</v>
      </c>
      <c r="E4128" s="146" t="s">
        <v>6183</v>
      </c>
      <c r="F4128" s="595">
        <v>24000</v>
      </c>
      <c r="G4128" s="146" t="s">
        <v>505</v>
      </c>
      <c r="H4128" s="159">
        <v>44927</v>
      </c>
      <c r="I4128" s="146">
        <v>324</v>
      </c>
    </row>
    <row r="4129" spans="1:9" ht="44.25" hidden="1" customHeight="1" x14ac:dyDescent="0.2">
      <c r="A4129" s="3">
        <v>4145</v>
      </c>
      <c r="B4129" s="372">
        <v>7431</v>
      </c>
      <c r="C4129" s="373" t="s">
        <v>6184</v>
      </c>
      <c r="D4129" s="372" t="s">
        <v>5902</v>
      </c>
      <c r="E4129" s="146" t="s">
        <v>6185</v>
      </c>
      <c r="F4129" s="595">
        <v>2500</v>
      </c>
      <c r="G4129" s="146" t="s">
        <v>505</v>
      </c>
      <c r="H4129" s="159">
        <v>44927</v>
      </c>
      <c r="I4129" s="146">
        <v>324</v>
      </c>
    </row>
    <row r="4130" spans="1:9" ht="44.25" hidden="1" customHeight="1" x14ac:dyDescent="0.2">
      <c r="A4130" s="3">
        <v>4146</v>
      </c>
      <c r="B4130" s="372">
        <v>7431</v>
      </c>
      <c r="C4130" s="373" t="s">
        <v>6187</v>
      </c>
      <c r="D4130" s="372" t="s">
        <v>5902</v>
      </c>
      <c r="E4130" s="146" t="s">
        <v>6188</v>
      </c>
      <c r="F4130" s="595">
        <v>13000</v>
      </c>
      <c r="G4130" s="146" t="s">
        <v>505</v>
      </c>
      <c r="H4130" s="159">
        <v>44927</v>
      </c>
      <c r="I4130" s="146">
        <v>324</v>
      </c>
    </row>
    <row r="4131" spans="1:9" ht="44.25" hidden="1" customHeight="1" x14ac:dyDescent="0.2">
      <c r="A4131" s="3">
        <v>4147</v>
      </c>
      <c r="B4131" s="372">
        <v>7431</v>
      </c>
      <c r="C4131" s="373" t="s">
        <v>6190</v>
      </c>
      <c r="D4131" s="372" t="s">
        <v>5902</v>
      </c>
      <c r="E4131" s="146" t="s">
        <v>6191</v>
      </c>
      <c r="F4131" s="595">
        <v>33000</v>
      </c>
      <c r="G4131" s="146" t="s">
        <v>505</v>
      </c>
      <c r="H4131" s="159">
        <v>44927</v>
      </c>
      <c r="I4131" s="146">
        <v>324</v>
      </c>
    </row>
    <row r="4132" spans="1:9" ht="44.25" hidden="1" customHeight="1" x14ac:dyDescent="0.2">
      <c r="A4132" s="3">
        <v>4148</v>
      </c>
      <c r="B4132" s="372">
        <v>7431</v>
      </c>
      <c r="C4132" s="373" t="s">
        <v>6192</v>
      </c>
      <c r="D4132" s="372" t="s">
        <v>5902</v>
      </c>
      <c r="E4132" s="146" t="s">
        <v>6193</v>
      </c>
      <c r="F4132" s="595">
        <v>35000</v>
      </c>
      <c r="G4132" s="146" t="s">
        <v>505</v>
      </c>
      <c r="H4132" s="159">
        <v>44927</v>
      </c>
      <c r="I4132" s="146">
        <v>324</v>
      </c>
    </row>
    <row r="4133" spans="1:9" ht="44.25" hidden="1" customHeight="1" x14ac:dyDescent="0.2">
      <c r="A4133" s="3">
        <v>4149</v>
      </c>
      <c r="B4133" s="372">
        <v>7431</v>
      </c>
      <c r="C4133" s="373" t="s">
        <v>6194</v>
      </c>
      <c r="D4133" s="372" t="s">
        <v>5902</v>
      </c>
      <c r="E4133" s="146" t="s">
        <v>6195</v>
      </c>
      <c r="F4133" s="595">
        <v>38000</v>
      </c>
      <c r="G4133" s="146" t="s">
        <v>505</v>
      </c>
      <c r="H4133" s="159">
        <v>44927</v>
      </c>
      <c r="I4133" s="146">
        <v>324</v>
      </c>
    </row>
    <row r="4134" spans="1:9" ht="44.25" hidden="1" customHeight="1" x14ac:dyDescent="0.2">
      <c r="A4134" s="3">
        <v>4150</v>
      </c>
      <c r="B4134" s="372">
        <v>7431</v>
      </c>
      <c r="C4134" s="373" t="s">
        <v>6196</v>
      </c>
      <c r="D4134" s="372" t="s">
        <v>5902</v>
      </c>
      <c r="E4134" s="146" t="s">
        <v>6197</v>
      </c>
      <c r="F4134" s="595">
        <v>35000</v>
      </c>
      <c r="G4134" s="146" t="s">
        <v>505</v>
      </c>
      <c r="H4134" s="159">
        <v>44927</v>
      </c>
      <c r="I4134" s="146">
        <v>324</v>
      </c>
    </row>
    <row r="4135" spans="1:9" ht="44.25" hidden="1" customHeight="1" x14ac:dyDescent="0.2">
      <c r="A4135" s="3">
        <v>4151</v>
      </c>
      <c r="B4135" s="372">
        <v>7431</v>
      </c>
      <c r="C4135" s="373" t="s">
        <v>6199</v>
      </c>
      <c r="D4135" s="372" t="s">
        <v>5902</v>
      </c>
      <c r="E4135" s="146" t="s">
        <v>6200</v>
      </c>
      <c r="F4135" s="595">
        <v>40000</v>
      </c>
      <c r="G4135" s="146" t="s">
        <v>505</v>
      </c>
      <c r="H4135" s="159">
        <v>44927</v>
      </c>
      <c r="I4135" s="146">
        <v>324</v>
      </c>
    </row>
    <row r="4136" spans="1:9" ht="44.25" hidden="1" customHeight="1" x14ac:dyDescent="0.2">
      <c r="A4136" s="3">
        <v>4152</v>
      </c>
      <c r="B4136" s="372">
        <v>7431</v>
      </c>
      <c r="C4136" s="373" t="s">
        <v>6201</v>
      </c>
      <c r="D4136" s="372" t="s">
        <v>5902</v>
      </c>
      <c r="E4136" s="146" t="s">
        <v>6202</v>
      </c>
      <c r="F4136" s="595">
        <v>9000</v>
      </c>
      <c r="G4136" s="146" t="s">
        <v>505</v>
      </c>
      <c r="H4136" s="159">
        <v>44927</v>
      </c>
      <c r="I4136" s="146">
        <v>324</v>
      </c>
    </row>
    <row r="4137" spans="1:9" ht="44.25" hidden="1" customHeight="1" x14ac:dyDescent="0.2">
      <c r="A4137" s="3">
        <v>4153</v>
      </c>
      <c r="B4137" s="372">
        <v>7431</v>
      </c>
      <c r="C4137" s="373" t="s">
        <v>6203</v>
      </c>
      <c r="D4137" s="372" t="s">
        <v>5902</v>
      </c>
      <c r="E4137" s="146" t="s">
        <v>6204</v>
      </c>
      <c r="F4137" s="595">
        <v>10000</v>
      </c>
      <c r="G4137" s="146" t="s">
        <v>505</v>
      </c>
      <c r="H4137" s="159">
        <v>44927</v>
      </c>
      <c r="I4137" s="146">
        <v>324</v>
      </c>
    </row>
    <row r="4138" spans="1:9" ht="44.25" hidden="1" customHeight="1" x14ac:dyDescent="0.2">
      <c r="A4138" s="3">
        <v>4154</v>
      </c>
      <c r="B4138" s="372">
        <v>7431</v>
      </c>
      <c r="C4138" s="373" t="s">
        <v>6205</v>
      </c>
      <c r="D4138" s="372" t="s">
        <v>5902</v>
      </c>
      <c r="E4138" s="146" t="s">
        <v>6206</v>
      </c>
      <c r="F4138" s="595">
        <v>9000</v>
      </c>
      <c r="G4138" s="146" t="s">
        <v>505</v>
      </c>
      <c r="H4138" s="159">
        <v>44927</v>
      </c>
      <c r="I4138" s="146">
        <v>324</v>
      </c>
    </row>
    <row r="4139" spans="1:9" ht="44.25" hidden="1" customHeight="1" x14ac:dyDescent="0.2">
      <c r="A4139" s="3">
        <v>4155</v>
      </c>
      <c r="B4139" s="372">
        <v>7431</v>
      </c>
      <c r="C4139" s="373" t="s">
        <v>6207</v>
      </c>
      <c r="D4139" s="372" t="s">
        <v>5902</v>
      </c>
      <c r="E4139" s="146" t="s">
        <v>6208</v>
      </c>
      <c r="F4139" s="595">
        <v>70000</v>
      </c>
      <c r="G4139" s="146" t="s">
        <v>505</v>
      </c>
      <c r="H4139" s="159">
        <v>44927</v>
      </c>
      <c r="I4139" s="146">
        <v>324</v>
      </c>
    </row>
    <row r="4140" spans="1:9" ht="44.25" hidden="1" customHeight="1" x14ac:dyDescent="0.2">
      <c r="A4140" s="3">
        <v>4156</v>
      </c>
      <c r="B4140" s="372">
        <v>7431</v>
      </c>
      <c r="C4140" s="373" t="s">
        <v>6209</v>
      </c>
      <c r="D4140" s="372" t="s">
        <v>5902</v>
      </c>
      <c r="E4140" s="146" t="s">
        <v>6210</v>
      </c>
      <c r="F4140" s="595">
        <v>70000</v>
      </c>
      <c r="G4140" s="146" t="s">
        <v>505</v>
      </c>
      <c r="H4140" s="159">
        <v>44927</v>
      </c>
      <c r="I4140" s="146">
        <v>324</v>
      </c>
    </row>
    <row r="4141" spans="1:9" ht="44.25" hidden="1" customHeight="1" x14ac:dyDescent="0.2">
      <c r="A4141" s="3">
        <v>4157</v>
      </c>
      <c r="B4141" s="372">
        <v>7431</v>
      </c>
      <c r="C4141" s="373" t="s">
        <v>6211</v>
      </c>
      <c r="D4141" s="372" t="s">
        <v>5902</v>
      </c>
      <c r="E4141" s="146" t="s">
        <v>6212</v>
      </c>
      <c r="F4141" s="595">
        <v>60000</v>
      </c>
      <c r="G4141" s="146" t="s">
        <v>505</v>
      </c>
      <c r="H4141" s="159">
        <v>44927</v>
      </c>
      <c r="I4141" s="146">
        <v>324</v>
      </c>
    </row>
    <row r="4142" spans="1:9" ht="44.25" hidden="1" customHeight="1" x14ac:dyDescent="0.2">
      <c r="A4142" s="3">
        <v>4158</v>
      </c>
      <c r="B4142" s="372">
        <v>7431</v>
      </c>
      <c r="C4142" s="373" t="s">
        <v>6213</v>
      </c>
      <c r="D4142" s="372" t="s">
        <v>5902</v>
      </c>
      <c r="E4142" s="146" t="s">
        <v>6214</v>
      </c>
      <c r="F4142" s="595">
        <v>10000</v>
      </c>
      <c r="G4142" s="146" t="s">
        <v>505</v>
      </c>
      <c r="H4142" s="159">
        <v>44927</v>
      </c>
      <c r="I4142" s="146">
        <v>324</v>
      </c>
    </row>
    <row r="4143" spans="1:9" ht="44.25" hidden="1" customHeight="1" x14ac:dyDescent="0.2">
      <c r="A4143" s="3">
        <v>4159</v>
      </c>
      <c r="B4143" s="372">
        <v>7431</v>
      </c>
      <c r="C4143" s="373" t="s">
        <v>6215</v>
      </c>
      <c r="D4143" s="372" t="s">
        <v>5902</v>
      </c>
      <c r="E4143" s="146" t="s">
        <v>6216</v>
      </c>
      <c r="F4143" s="595">
        <v>20000</v>
      </c>
      <c r="G4143" s="146" t="s">
        <v>505</v>
      </c>
      <c r="H4143" s="159">
        <v>44927</v>
      </c>
      <c r="I4143" s="146">
        <v>324</v>
      </c>
    </row>
    <row r="4144" spans="1:9" ht="44.25" hidden="1" customHeight="1" x14ac:dyDescent="0.2">
      <c r="A4144" s="3">
        <v>4160</v>
      </c>
      <c r="B4144" s="372">
        <v>7431</v>
      </c>
      <c r="C4144" s="373" t="s">
        <v>6218</v>
      </c>
      <c r="D4144" s="372" t="s">
        <v>5902</v>
      </c>
      <c r="E4144" s="146" t="s">
        <v>6219</v>
      </c>
      <c r="F4144" s="595">
        <v>25000</v>
      </c>
      <c r="G4144" s="146" t="s">
        <v>505</v>
      </c>
      <c r="H4144" s="159">
        <v>44927</v>
      </c>
      <c r="I4144" s="146">
        <v>324</v>
      </c>
    </row>
    <row r="4145" spans="1:9" ht="44.25" hidden="1" customHeight="1" x14ac:dyDescent="0.2">
      <c r="A4145" s="3">
        <v>4161</v>
      </c>
      <c r="B4145" s="372">
        <v>7431</v>
      </c>
      <c r="C4145" s="373" t="s">
        <v>6220</v>
      </c>
      <c r="D4145" s="372" t="s">
        <v>5902</v>
      </c>
      <c r="E4145" s="146" t="s">
        <v>6221</v>
      </c>
      <c r="F4145" s="595">
        <v>30000</v>
      </c>
      <c r="G4145" s="146" t="s">
        <v>505</v>
      </c>
      <c r="H4145" s="159">
        <v>44927</v>
      </c>
      <c r="I4145" s="146">
        <v>324</v>
      </c>
    </row>
    <row r="4146" spans="1:9" ht="44.25" hidden="1" customHeight="1" x14ac:dyDescent="0.2">
      <c r="A4146" s="3">
        <v>4162</v>
      </c>
      <c r="B4146" s="372">
        <v>7431</v>
      </c>
      <c r="C4146" s="373" t="s">
        <v>6222</v>
      </c>
      <c r="D4146" s="372" t="s">
        <v>5902</v>
      </c>
      <c r="E4146" s="146" t="s">
        <v>6223</v>
      </c>
      <c r="F4146" s="595">
        <v>15000</v>
      </c>
      <c r="G4146" s="146" t="s">
        <v>505</v>
      </c>
      <c r="H4146" s="159">
        <v>44927</v>
      </c>
      <c r="I4146" s="146">
        <v>324</v>
      </c>
    </row>
    <row r="4147" spans="1:9" ht="44.25" hidden="1" customHeight="1" x14ac:dyDescent="0.2">
      <c r="A4147" s="3">
        <v>4163</v>
      </c>
      <c r="B4147" s="372">
        <v>7431</v>
      </c>
      <c r="C4147" s="373" t="s">
        <v>6225</v>
      </c>
      <c r="D4147" s="372" t="s">
        <v>5902</v>
      </c>
      <c r="E4147" s="146" t="s">
        <v>6226</v>
      </c>
      <c r="F4147" s="595">
        <v>15000</v>
      </c>
      <c r="G4147" s="146" t="s">
        <v>505</v>
      </c>
      <c r="H4147" s="159">
        <v>44927</v>
      </c>
      <c r="I4147" s="146">
        <v>324</v>
      </c>
    </row>
    <row r="4148" spans="1:9" ht="44.25" hidden="1" customHeight="1" x14ac:dyDescent="0.2">
      <c r="A4148" s="3">
        <v>4164</v>
      </c>
      <c r="B4148" s="372">
        <v>7431</v>
      </c>
      <c r="C4148" s="373" t="s">
        <v>6227</v>
      </c>
      <c r="D4148" s="372" t="s">
        <v>5902</v>
      </c>
      <c r="E4148" s="146" t="s">
        <v>6228</v>
      </c>
      <c r="F4148" s="595">
        <v>10000</v>
      </c>
      <c r="G4148" s="146" t="s">
        <v>505</v>
      </c>
      <c r="H4148" s="159">
        <v>44927</v>
      </c>
      <c r="I4148" s="146">
        <v>324</v>
      </c>
    </row>
    <row r="4149" spans="1:9" ht="44.25" hidden="1" customHeight="1" x14ac:dyDescent="0.2">
      <c r="A4149" s="3">
        <v>4165</v>
      </c>
      <c r="B4149" s="372">
        <v>7431</v>
      </c>
      <c r="C4149" s="373" t="s">
        <v>6230</v>
      </c>
      <c r="D4149" s="372" t="s">
        <v>5902</v>
      </c>
      <c r="E4149" s="146" t="s">
        <v>6231</v>
      </c>
      <c r="F4149" s="595">
        <v>12000</v>
      </c>
      <c r="G4149" s="146" t="s">
        <v>505</v>
      </c>
      <c r="H4149" s="159">
        <v>44927</v>
      </c>
      <c r="I4149" s="146">
        <v>324</v>
      </c>
    </row>
    <row r="4150" spans="1:9" ht="44.25" hidden="1" customHeight="1" x14ac:dyDescent="0.2">
      <c r="A4150" s="3">
        <v>4166</v>
      </c>
      <c r="B4150" s="372">
        <v>7431</v>
      </c>
      <c r="C4150" s="373" t="s">
        <v>6232</v>
      </c>
      <c r="D4150" s="372" t="s">
        <v>5902</v>
      </c>
      <c r="E4150" s="146" t="s">
        <v>6233</v>
      </c>
      <c r="F4150" s="595">
        <v>11500</v>
      </c>
      <c r="G4150" s="146" t="s">
        <v>505</v>
      </c>
      <c r="H4150" s="159">
        <v>44927</v>
      </c>
      <c r="I4150" s="146">
        <v>324</v>
      </c>
    </row>
    <row r="4151" spans="1:9" ht="44.25" hidden="1" customHeight="1" x14ac:dyDescent="0.2">
      <c r="A4151" s="3">
        <v>4167</v>
      </c>
      <c r="B4151" s="372">
        <v>7431</v>
      </c>
      <c r="C4151" s="373" t="s">
        <v>6235</v>
      </c>
      <c r="D4151" s="372" t="s">
        <v>5902</v>
      </c>
      <c r="E4151" s="146" t="s">
        <v>6236</v>
      </c>
      <c r="F4151" s="595">
        <v>13000</v>
      </c>
      <c r="G4151" s="146" t="s">
        <v>505</v>
      </c>
      <c r="H4151" s="159">
        <v>44927</v>
      </c>
      <c r="I4151" s="146">
        <v>324</v>
      </c>
    </row>
    <row r="4152" spans="1:9" ht="44.25" hidden="1" customHeight="1" x14ac:dyDescent="0.2">
      <c r="A4152" s="3">
        <v>4168</v>
      </c>
      <c r="B4152" s="372">
        <v>7431</v>
      </c>
      <c r="C4152" s="373" t="s">
        <v>6238</v>
      </c>
      <c r="D4152" s="372" t="s">
        <v>5902</v>
      </c>
      <c r="E4152" s="146" t="s">
        <v>6239</v>
      </c>
      <c r="F4152" s="595">
        <v>15000</v>
      </c>
      <c r="G4152" s="146" t="s">
        <v>505</v>
      </c>
      <c r="H4152" s="159">
        <v>44927</v>
      </c>
      <c r="I4152" s="146">
        <v>324</v>
      </c>
    </row>
    <row r="4153" spans="1:9" ht="44.25" hidden="1" customHeight="1" x14ac:dyDescent="0.2">
      <c r="A4153" s="3">
        <v>4169</v>
      </c>
      <c r="B4153" s="372">
        <v>7431</v>
      </c>
      <c r="C4153" s="373" t="s">
        <v>6240</v>
      </c>
      <c r="D4153" s="372" t="s">
        <v>5902</v>
      </c>
      <c r="E4153" s="146" t="s">
        <v>6241</v>
      </c>
      <c r="F4153" s="595">
        <v>18000</v>
      </c>
      <c r="G4153" s="146" t="s">
        <v>505</v>
      </c>
      <c r="H4153" s="159">
        <v>44927</v>
      </c>
      <c r="I4153" s="146">
        <v>324</v>
      </c>
    </row>
    <row r="4154" spans="1:9" ht="44.25" hidden="1" customHeight="1" x14ac:dyDescent="0.2">
      <c r="A4154" s="3">
        <v>4170</v>
      </c>
      <c r="B4154" s="372">
        <v>7431</v>
      </c>
      <c r="C4154" s="373" t="s">
        <v>6243</v>
      </c>
      <c r="D4154" s="372" t="s">
        <v>5902</v>
      </c>
      <c r="E4154" s="146" t="s">
        <v>6244</v>
      </c>
      <c r="F4154" s="595">
        <v>18000</v>
      </c>
      <c r="G4154" s="146" t="s">
        <v>505</v>
      </c>
      <c r="H4154" s="159">
        <v>44927</v>
      </c>
      <c r="I4154" s="146">
        <v>324</v>
      </c>
    </row>
    <row r="4155" spans="1:9" ht="44.25" hidden="1" customHeight="1" x14ac:dyDescent="0.2">
      <c r="A4155" s="3">
        <v>4171</v>
      </c>
      <c r="B4155" s="372">
        <v>7431</v>
      </c>
      <c r="C4155" s="373" t="s">
        <v>6245</v>
      </c>
      <c r="D4155" s="372" t="s">
        <v>5902</v>
      </c>
      <c r="E4155" s="146" t="s">
        <v>2603</v>
      </c>
      <c r="F4155" s="595">
        <v>10350</v>
      </c>
      <c r="G4155" s="146" t="s">
        <v>1901</v>
      </c>
      <c r="H4155" s="159">
        <v>44958</v>
      </c>
      <c r="I4155" s="146">
        <v>350</v>
      </c>
    </row>
    <row r="4156" spans="1:9" ht="44.25" hidden="1" customHeight="1" x14ac:dyDescent="0.2">
      <c r="A4156" s="3">
        <v>4172</v>
      </c>
      <c r="B4156" s="372">
        <v>7431</v>
      </c>
      <c r="C4156" s="373" t="s">
        <v>6247</v>
      </c>
      <c r="D4156" s="372" t="s">
        <v>5902</v>
      </c>
      <c r="E4156" s="146" t="s">
        <v>4563</v>
      </c>
      <c r="F4156" s="595">
        <v>7000</v>
      </c>
      <c r="G4156" s="146" t="s">
        <v>1901</v>
      </c>
      <c r="H4156" s="159">
        <v>44958</v>
      </c>
      <c r="I4156" s="146">
        <v>350</v>
      </c>
    </row>
    <row r="4157" spans="1:9" ht="44.25" hidden="1" customHeight="1" x14ac:dyDescent="0.2">
      <c r="A4157" s="3">
        <v>4173</v>
      </c>
      <c r="B4157" s="372">
        <v>7431</v>
      </c>
      <c r="C4157" s="373" t="s">
        <v>6248</v>
      </c>
      <c r="D4157" s="372" t="s">
        <v>5902</v>
      </c>
      <c r="E4157" s="146" t="s">
        <v>6249</v>
      </c>
      <c r="F4157" s="595">
        <v>5000</v>
      </c>
      <c r="G4157" s="146" t="s">
        <v>1901</v>
      </c>
      <c r="H4157" s="159">
        <v>44958</v>
      </c>
      <c r="I4157" s="146">
        <v>350</v>
      </c>
    </row>
    <row r="4158" spans="1:9" ht="44.25" hidden="1" customHeight="1" x14ac:dyDescent="0.2">
      <c r="A4158" s="3">
        <v>4174</v>
      </c>
      <c r="B4158" s="372">
        <v>7431</v>
      </c>
      <c r="C4158" s="373" t="s">
        <v>6250</v>
      </c>
      <c r="D4158" s="372" t="s">
        <v>5902</v>
      </c>
      <c r="E4158" s="146" t="s">
        <v>2891</v>
      </c>
      <c r="F4158" s="595">
        <v>9000</v>
      </c>
      <c r="G4158" s="146" t="s">
        <v>1901</v>
      </c>
      <c r="H4158" s="159">
        <v>44958</v>
      </c>
      <c r="I4158" s="146">
        <v>350</v>
      </c>
    </row>
    <row r="4159" spans="1:9" ht="44.25" hidden="1" customHeight="1" x14ac:dyDescent="0.2">
      <c r="A4159" s="3">
        <v>4175</v>
      </c>
      <c r="B4159" s="372">
        <v>7431</v>
      </c>
      <c r="C4159" s="373" t="s">
        <v>6252</v>
      </c>
      <c r="D4159" s="372" t="s">
        <v>5902</v>
      </c>
      <c r="E4159" s="146" t="s">
        <v>6253</v>
      </c>
      <c r="F4159" s="595">
        <v>10000</v>
      </c>
      <c r="G4159" s="146" t="s">
        <v>1901</v>
      </c>
      <c r="H4159" s="159">
        <v>44958</v>
      </c>
      <c r="I4159" s="146">
        <v>350</v>
      </c>
    </row>
    <row r="4160" spans="1:9" ht="44.25" hidden="1" customHeight="1" x14ac:dyDescent="0.2">
      <c r="A4160" s="3">
        <v>4176</v>
      </c>
      <c r="B4160" s="372">
        <v>7431</v>
      </c>
      <c r="C4160" s="373" t="s">
        <v>6255</v>
      </c>
      <c r="D4160" s="372" t="s">
        <v>5902</v>
      </c>
      <c r="E4160" s="146" t="s">
        <v>6029</v>
      </c>
      <c r="F4160" s="595">
        <v>60000</v>
      </c>
      <c r="G4160" s="146" t="s">
        <v>1901</v>
      </c>
      <c r="H4160" s="159">
        <v>44958</v>
      </c>
      <c r="I4160" s="680">
        <v>351</v>
      </c>
    </row>
    <row r="4161" spans="1:9" ht="44.25" hidden="1" customHeight="1" x14ac:dyDescent="0.2">
      <c r="A4161" s="3">
        <v>4177</v>
      </c>
      <c r="B4161" s="372">
        <v>7431</v>
      </c>
      <c r="C4161" s="373" t="s">
        <v>6257</v>
      </c>
      <c r="D4161" s="372" t="s">
        <v>5902</v>
      </c>
      <c r="E4161" s="146" t="s">
        <v>6258</v>
      </c>
      <c r="F4161" s="595">
        <v>75000</v>
      </c>
      <c r="G4161" s="146" t="s">
        <v>1901</v>
      </c>
      <c r="H4161" s="159">
        <v>44958</v>
      </c>
      <c r="I4161" s="680">
        <v>351</v>
      </c>
    </row>
    <row r="4162" spans="1:9" ht="44.25" hidden="1" customHeight="1" x14ac:dyDescent="0.2">
      <c r="A4162" s="3">
        <v>4178</v>
      </c>
      <c r="B4162" s="372">
        <v>7431</v>
      </c>
      <c r="C4162" s="373" t="s">
        <v>6260</v>
      </c>
      <c r="D4162" s="372" t="s">
        <v>5902</v>
      </c>
      <c r="E4162" s="146" t="s">
        <v>6261</v>
      </c>
      <c r="F4162" s="595">
        <v>199000</v>
      </c>
      <c r="G4162" s="146" t="s">
        <v>1901</v>
      </c>
      <c r="H4162" s="159">
        <v>45231</v>
      </c>
      <c r="I4162" s="146">
        <v>352</v>
      </c>
    </row>
    <row r="4163" spans="1:9" ht="44.25" hidden="1" customHeight="1" x14ac:dyDescent="0.2">
      <c r="A4163" s="3">
        <v>4179</v>
      </c>
      <c r="B4163" s="372">
        <v>7431</v>
      </c>
      <c r="C4163" s="373" t="s">
        <v>6263</v>
      </c>
      <c r="D4163" s="372" t="s">
        <v>5902</v>
      </c>
      <c r="E4163" s="146" t="s">
        <v>6264</v>
      </c>
      <c r="F4163" s="595">
        <v>12000</v>
      </c>
      <c r="G4163" s="146" t="s">
        <v>3897</v>
      </c>
      <c r="H4163" s="159">
        <v>44927</v>
      </c>
      <c r="I4163" s="146">
        <v>354</v>
      </c>
    </row>
    <row r="4164" spans="1:9" ht="44.25" hidden="1" customHeight="1" x14ac:dyDescent="0.2">
      <c r="A4164" s="3">
        <v>4180</v>
      </c>
      <c r="B4164" s="372">
        <v>7431</v>
      </c>
      <c r="C4164" s="373" t="s">
        <v>6266</v>
      </c>
      <c r="D4164" s="372" t="s">
        <v>5902</v>
      </c>
      <c r="E4164" s="146" t="s">
        <v>6267</v>
      </c>
      <c r="F4164" s="595">
        <v>25000</v>
      </c>
      <c r="G4164" s="146" t="s">
        <v>3897</v>
      </c>
      <c r="H4164" s="159">
        <v>44927</v>
      </c>
      <c r="I4164" s="146">
        <v>354</v>
      </c>
    </row>
    <row r="4165" spans="1:9" ht="44.25" hidden="1" customHeight="1" x14ac:dyDescent="0.2">
      <c r="A4165" s="3">
        <v>4181</v>
      </c>
      <c r="B4165" s="372">
        <v>7431</v>
      </c>
      <c r="C4165" s="373" t="s">
        <v>6268</v>
      </c>
      <c r="D4165" s="372" t="s">
        <v>5902</v>
      </c>
      <c r="E4165" s="146" t="s">
        <v>2530</v>
      </c>
      <c r="F4165" s="595">
        <v>23000</v>
      </c>
      <c r="G4165" s="146" t="s">
        <v>3897</v>
      </c>
      <c r="H4165" s="159">
        <v>44927</v>
      </c>
      <c r="I4165" s="146">
        <v>354</v>
      </c>
    </row>
    <row r="4166" spans="1:9" ht="44.25" hidden="1" customHeight="1" x14ac:dyDescent="0.2">
      <c r="A4166" s="3">
        <v>4182</v>
      </c>
      <c r="B4166" s="372">
        <v>7431</v>
      </c>
      <c r="C4166" s="373" t="s">
        <v>6269</v>
      </c>
      <c r="D4166" s="372" t="s">
        <v>5902</v>
      </c>
      <c r="E4166" s="146" t="s">
        <v>6270</v>
      </c>
      <c r="F4166" s="595">
        <v>110000</v>
      </c>
      <c r="G4166" s="146" t="s">
        <v>693</v>
      </c>
      <c r="H4166" s="159">
        <v>44958</v>
      </c>
      <c r="I4166" s="146">
        <v>364</v>
      </c>
    </row>
    <row r="4167" spans="1:9" ht="44.25" hidden="1" customHeight="1" x14ac:dyDescent="0.2">
      <c r="A4167" s="3">
        <v>4183</v>
      </c>
      <c r="B4167" s="372">
        <v>7431</v>
      </c>
      <c r="C4167" s="373" t="s">
        <v>6271</v>
      </c>
      <c r="D4167" s="372" t="s">
        <v>5902</v>
      </c>
      <c r="E4167" s="146" t="s">
        <v>2687</v>
      </c>
      <c r="F4167" s="595">
        <v>18000</v>
      </c>
      <c r="G4167" s="146" t="s">
        <v>693</v>
      </c>
      <c r="H4167" s="159">
        <v>44958</v>
      </c>
      <c r="I4167" s="146">
        <v>364</v>
      </c>
    </row>
    <row r="4168" spans="1:9" ht="44.25" hidden="1" customHeight="1" x14ac:dyDescent="0.2">
      <c r="A4168" s="3">
        <v>4184</v>
      </c>
      <c r="B4168" s="372">
        <v>7431</v>
      </c>
      <c r="C4168" s="373" t="s">
        <v>6273</v>
      </c>
      <c r="D4168" s="372" t="s">
        <v>5902</v>
      </c>
      <c r="E4168" s="146" t="s">
        <v>6274</v>
      </c>
      <c r="F4168" s="595">
        <v>25000</v>
      </c>
      <c r="G4168" s="146" t="s">
        <v>693</v>
      </c>
      <c r="H4168" s="159">
        <v>44958</v>
      </c>
      <c r="I4168" s="146">
        <v>364</v>
      </c>
    </row>
    <row r="4169" spans="1:9" ht="44.25" hidden="1" customHeight="1" x14ac:dyDescent="0.2">
      <c r="A4169" s="3">
        <v>4185</v>
      </c>
      <c r="B4169" s="372">
        <v>7431</v>
      </c>
      <c r="C4169" s="373" t="s">
        <v>6276</v>
      </c>
      <c r="D4169" s="372" t="s">
        <v>5902</v>
      </c>
      <c r="E4169" s="146" t="s">
        <v>6277</v>
      </c>
      <c r="F4169" s="595">
        <v>32000</v>
      </c>
      <c r="G4169" s="146" t="s">
        <v>693</v>
      </c>
      <c r="H4169" s="159">
        <v>44958</v>
      </c>
      <c r="I4169" s="146">
        <v>364</v>
      </c>
    </row>
    <row r="4170" spans="1:9" ht="44.25" hidden="1" customHeight="1" x14ac:dyDescent="0.2">
      <c r="A4170" s="3">
        <v>4186</v>
      </c>
      <c r="B4170" s="372">
        <v>7431</v>
      </c>
      <c r="C4170" s="373" t="s">
        <v>6279</v>
      </c>
      <c r="D4170" s="372" t="s">
        <v>5902</v>
      </c>
      <c r="E4170" s="146" t="s">
        <v>6280</v>
      </c>
      <c r="F4170" s="595">
        <v>38000</v>
      </c>
      <c r="G4170" s="146" t="s">
        <v>693</v>
      </c>
      <c r="H4170" s="159">
        <v>44958</v>
      </c>
      <c r="I4170" s="146">
        <v>364</v>
      </c>
    </row>
    <row r="4171" spans="1:9" ht="44.25" hidden="1" customHeight="1" x14ac:dyDescent="0.2">
      <c r="A4171" s="3">
        <v>4187</v>
      </c>
      <c r="B4171" s="372">
        <v>7431</v>
      </c>
      <c r="C4171" s="373" t="s">
        <v>6281</v>
      </c>
      <c r="D4171" s="372" t="s">
        <v>5902</v>
      </c>
      <c r="E4171" s="146" t="s">
        <v>6282</v>
      </c>
      <c r="F4171" s="595">
        <v>160000</v>
      </c>
      <c r="G4171" s="146" t="s">
        <v>693</v>
      </c>
      <c r="H4171" s="159">
        <v>44958</v>
      </c>
      <c r="I4171" s="146">
        <v>364</v>
      </c>
    </row>
    <row r="4172" spans="1:9" ht="44.25" hidden="1" customHeight="1" x14ac:dyDescent="0.2">
      <c r="A4172" s="3">
        <v>4188</v>
      </c>
      <c r="B4172" s="372">
        <v>7431</v>
      </c>
      <c r="C4172" s="373" t="s">
        <v>6284</v>
      </c>
      <c r="D4172" s="372" t="s">
        <v>5902</v>
      </c>
      <c r="E4172" s="146" t="s">
        <v>6285</v>
      </c>
      <c r="F4172" s="595">
        <v>21500</v>
      </c>
      <c r="G4172" s="146" t="s">
        <v>693</v>
      </c>
      <c r="H4172" s="159">
        <v>44958</v>
      </c>
      <c r="I4172" s="146">
        <v>364</v>
      </c>
    </row>
    <row r="4173" spans="1:9" ht="44.25" hidden="1" customHeight="1" x14ac:dyDescent="0.2">
      <c r="A4173" s="3">
        <v>4189</v>
      </c>
      <c r="B4173" s="372">
        <v>7431</v>
      </c>
      <c r="C4173" s="373" t="s">
        <v>6287</v>
      </c>
      <c r="D4173" s="372" t="s">
        <v>5902</v>
      </c>
      <c r="E4173" s="146" t="s">
        <v>6288</v>
      </c>
      <c r="F4173" s="595">
        <v>22000</v>
      </c>
      <c r="G4173" s="146" t="s">
        <v>693</v>
      </c>
      <c r="H4173" s="159">
        <v>44958</v>
      </c>
      <c r="I4173" s="146">
        <v>364</v>
      </c>
    </row>
    <row r="4174" spans="1:9" ht="44.25" hidden="1" customHeight="1" x14ac:dyDescent="0.2">
      <c r="A4174" s="3">
        <v>4190</v>
      </c>
      <c r="B4174" s="372">
        <v>7431</v>
      </c>
      <c r="C4174" s="373" t="s">
        <v>6290</v>
      </c>
      <c r="D4174" s="372" t="s">
        <v>5902</v>
      </c>
      <c r="E4174" s="146" t="s">
        <v>6291</v>
      </c>
      <c r="F4174" s="595">
        <v>23500</v>
      </c>
      <c r="G4174" s="146" t="s">
        <v>693</v>
      </c>
      <c r="H4174" s="159">
        <v>44958</v>
      </c>
      <c r="I4174" s="146">
        <v>364</v>
      </c>
    </row>
    <row r="4175" spans="1:9" ht="44.25" hidden="1" customHeight="1" x14ac:dyDescent="0.2">
      <c r="A4175" s="3">
        <v>4191</v>
      </c>
      <c r="B4175" s="372">
        <v>7431</v>
      </c>
      <c r="C4175" s="373" t="s">
        <v>6292</v>
      </c>
      <c r="D4175" s="372" t="s">
        <v>5902</v>
      </c>
      <c r="E4175" s="146" t="s">
        <v>6293</v>
      </c>
      <c r="F4175" s="595">
        <v>44000</v>
      </c>
      <c r="G4175" s="146" t="s">
        <v>693</v>
      </c>
      <c r="H4175" s="159">
        <v>44927</v>
      </c>
      <c r="I4175" s="146">
        <v>365</v>
      </c>
    </row>
    <row r="4176" spans="1:9" ht="44.25" hidden="1" customHeight="1" x14ac:dyDescent="0.2">
      <c r="A4176" s="3">
        <v>4192</v>
      </c>
      <c r="B4176" s="372">
        <v>7431</v>
      </c>
      <c r="C4176" s="373" t="s">
        <v>6295</v>
      </c>
      <c r="D4176" s="372" t="s">
        <v>5902</v>
      </c>
      <c r="E4176" s="146" t="s">
        <v>2302</v>
      </c>
      <c r="F4176" s="595">
        <v>300000</v>
      </c>
      <c r="G4176" s="146" t="s">
        <v>720</v>
      </c>
      <c r="H4176" s="159" t="s">
        <v>5951</v>
      </c>
      <c r="I4176" s="146">
        <v>374</v>
      </c>
    </row>
    <row r="4177" spans="1:9" ht="44.25" hidden="1" customHeight="1" x14ac:dyDescent="0.2">
      <c r="A4177" s="3">
        <v>4193</v>
      </c>
      <c r="B4177" s="372">
        <v>7431</v>
      </c>
      <c r="C4177" s="373" t="s">
        <v>6297</v>
      </c>
      <c r="D4177" s="372" t="s">
        <v>5902</v>
      </c>
      <c r="E4177" s="146" t="s">
        <v>2883</v>
      </c>
      <c r="F4177" s="595">
        <v>200000</v>
      </c>
      <c r="G4177" s="146" t="s">
        <v>720</v>
      </c>
      <c r="H4177" s="159" t="s">
        <v>5951</v>
      </c>
      <c r="I4177" s="146">
        <v>374</v>
      </c>
    </row>
    <row r="4178" spans="1:9" ht="44.25" hidden="1" customHeight="1" x14ac:dyDescent="0.2">
      <c r="A4178" s="3">
        <v>4195</v>
      </c>
      <c r="B4178" s="372" t="s">
        <v>8661</v>
      </c>
      <c r="C4178" s="373" t="s">
        <v>6318</v>
      </c>
      <c r="D4178" s="372" t="s">
        <v>5902</v>
      </c>
      <c r="E4178" s="168">
        <v>15121513</v>
      </c>
      <c r="F4178" s="595">
        <v>30000</v>
      </c>
      <c r="G4178" s="146" t="s">
        <v>301</v>
      </c>
      <c r="H4178" s="146" t="s">
        <v>5951</v>
      </c>
      <c r="I4178" s="146">
        <v>269</v>
      </c>
    </row>
    <row r="4179" spans="1:9" ht="44.25" hidden="1" customHeight="1" x14ac:dyDescent="0.2">
      <c r="A4179" s="3">
        <v>4196</v>
      </c>
      <c r="B4179" s="372" t="s">
        <v>8661</v>
      </c>
      <c r="C4179" s="373" t="s">
        <v>6321</v>
      </c>
      <c r="D4179" s="372" t="s">
        <v>5902</v>
      </c>
      <c r="E4179" s="168" t="s">
        <v>6323</v>
      </c>
      <c r="F4179" s="595">
        <v>40000</v>
      </c>
      <c r="G4179" s="146" t="s">
        <v>301</v>
      </c>
      <c r="H4179" s="146" t="s">
        <v>5951</v>
      </c>
      <c r="I4179" s="146">
        <v>269</v>
      </c>
    </row>
    <row r="4180" spans="1:9" ht="44.25" hidden="1" customHeight="1" x14ac:dyDescent="0.2">
      <c r="A4180" s="3">
        <v>4197</v>
      </c>
      <c r="B4180" s="372" t="s">
        <v>8661</v>
      </c>
      <c r="C4180" s="373" t="s">
        <v>6324</v>
      </c>
      <c r="D4180" s="372" t="s">
        <v>5902</v>
      </c>
      <c r="E4180" s="146" t="s">
        <v>6326</v>
      </c>
      <c r="F4180" s="595">
        <v>64000</v>
      </c>
      <c r="G4180" s="146" t="s">
        <v>301</v>
      </c>
      <c r="H4180" s="146" t="s">
        <v>5951</v>
      </c>
      <c r="I4180" s="146">
        <v>269</v>
      </c>
    </row>
    <row r="4181" spans="1:9" ht="44.25" hidden="1" customHeight="1" x14ac:dyDescent="0.2">
      <c r="A4181" s="3">
        <v>4198</v>
      </c>
      <c r="B4181" s="372" t="s">
        <v>8661</v>
      </c>
      <c r="C4181" s="373" t="s">
        <v>6327</v>
      </c>
      <c r="D4181" s="372" t="s">
        <v>5902</v>
      </c>
      <c r="E4181" s="146" t="s">
        <v>6329</v>
      </c>
      <c r="F4181" s="595">
        <v>130000</v>
      </c>
      <c r="G4181" s="146" t="s">
        <v>301</v>
      </c>
      <c r="H4181" s="146" t="s">
        <v>5951</v>
      </c>
      <c r="I4181" s="146">
        <v>269</v>
      </c>
    </row>
    <row r="4182" spans="1:9" ht="44.25" hidden="1" customHeight="1" x14ac:dyDescent="0.2">
      <c r="A4182" s="3">
        <v>4199</v>
      </c>
      <c r="B4182" s="372" t="s">
        <v>8661</v>
      </c>
      <c r="C4182" s="146" t="s">
        <v>6330</v>
      </c>
      <c r="D4182" s="372" t="s">
        <v>5902</v>
      </c>
      <c r="E4182" s="146" t="s">
        <v>6332</v>
      </c>
      <c r="F4182" s="595">
        <v>585000</v>
      </c>
      <c r="G4182" s="146" t="s">
        <v>306</v>
      </c>
      <c r="H4182" s="146" t="s">
        <v>5951</v>
      </c>
      <c r="I4182" s="146">
        <v>277</v>
      </c>
    </row>
    <row r="4183" spans="1:9" ht="44.25" hidden="1" customHeight="1" x14ac:dyDescent="0.2">
      <c r="A4183" s="3">
        <v>4200</v>
      </c>
      <c r="B4183" s="372" t="s">
        <v>8661</v>
      </c>
      <c r="C4183" s="146" t="s">
        <v>6334</v>
      </c>
      <c r="D4183" s="372" t="s">
        <v>5902</v>
      </c>
      <c r="E4183" s="146" t="s">
        <v>6335</v>
      </c>
      <c r="F4183" s="595">
        <v>51600</v>
      </c>
      <c r="G4183" s="146" t="s">
        <v>306</v>
      </c>
      <c r="H4183" s="146" t="s">
        <v>5951</v>
      </c>
      <c r="I4183" s="146">
        <v>277</v>
      </c>
    </row>
    <row r="4184" spans="1:9" ht="44.25" hidden="1" customHeight="1" x14ac:dyDescent="0.2">
      <c r="A4184" s="3">
        <v>4201</v>
      </c>
      <c r="B4184" s="372" t="s">
        <v>8661</v>
      </c>
      <c r="C4184" s="146" t="s">
        <v>6336</v>
      </c>
      <c r="D4184" s="372" t="s">
        <v>5902</v>
      </c>
      <c r="E4184" s="146" t="s">
        <v>6337</v>
      </c>
      <c r="F4184" s="595">
        <v>40675</v>
      </c>
      <c r="G4184" s="146" t="s">
        <v>306</v>
      </c>
      <c r="H4184" s="146" t="s">
        <v>5951</v>
      </c>
      <c r="I4184" s="146">
        <v>277</v>
      </c>
    </row>
    <row r="4185" spans="1:9" ht="44.25" hidden="1" customHeight="1" x14ac:dyDescent="0.2">
      <c r="A4185" s="3">
        <v>4202</v>
      </c>
      <c r="B4185" s="372" t="s">
        <v>8661</v>
      </c>
      <c r="C4185" s="373" t="s">
        <v>6338</v>
      </c>
      <c r="D4185" s="372" t="s">
        <v>5902</v>
      </c>
      <c r="E4185" s="146" t="s">
        <v>6340</v>
      </c>
      <c r="F4185" s="595">
        <v>483000</v>
      </c>
      <c r="G4185" s="146" t="s">
        <v>306</v>
      </c>
      <c r="H4185" s="146" t="s">
        <v>5951</v>
      </c>
      <c r="I4185" s="146">
        <v>278</v>
      </c>
    </row>
    <row r="4186" spans="1:9" ht="44.25" hidden="1" customHeight="1" x14ac:dyDescent="0.2">
      <c r="A4186" s="3">
        <v>4203</v>
      </c>
      <c r="B4186" s="372" t="s">
        <v>8661</v>
      </c>
      <c r="C4186" s="373" t="s">
        <v>6342</v>
      </c>
      <c r="D4186" s="372" t="s">
        <v>5902</v>
      </c>
      <c r="E4186" s="146" t="s">
        <v>6344</v>
      </c>
      <c r="F4186" s="595">
        <v>10485</v>
      </c>
      <c r="G4186" s="146" t="s">
        <v>505</v>
      </c>
      <c r="H4186" s="146" t="s">
        <v>5951</v>
      </c>
      <c r="I4186" s="372">
        <v>278</v>
      </c>
    </row>
    <row r="4187" spans="1:9" ht="44.25" hidden="1" customHeight="1" x14ac:dyDescent="0.2">
      <c r="A4187" s="3">
        <v>4204</v>
      </c>
      <c r="B4187" s="372" t="s">
        <v>8661</v>
      </c>
      <c r="C4187" s="373" t="s">
        <v>6345</v>
      </c>
      <c r="D4187" s="372" t="s">
        <v>5902</v>
      </c>
      <c r="E4187" s="146" t="s">
        <v>6346</v>
      </c>
      <c r="F4187" s="595">
        <v>24390</v>
      </c>
      <c r="G4187" s="146" t="s">
        <v>306</v>
      </c>
      <c r="H4187" s="146" t="s">
        <v>5951</v>
      </c>
      <c r="I4187" s="146">
        <v>278</v>
      </c>
    </row>
    <row r="4188" spans="1:9" ht="44.25" hidden="1" customHeight="1" x14ac:dyDescent="0.2">
      <c r="A4188" s="3">
        <v>4205</v>
      </c>
      <c r="B4188" s="372" t="s">
        <v>8661</v>
      </c>
      <c r="C4188" s="373" t="s">
        <v>6345</v>
      </c>
      <c r="D4188" s="372" t="s">
        <v>5902</v>
      </c>
      <c r="E4188" s="146" t="s">
        <v>6346</v>
      </c>
      <c r="F4188" s="595">
        <v>16260</v>
      </c>
      <c r="G4188" s="146" t="s">
        <v>306</v>
      </c>
      <c r="H4188" s="146" t="s">
        <v>5951</v>
      </c>
      <c r="I4188" s="146">
        <v>278</v>
      </c>
    </row>
    <row r="4189" spans="1:9" ht="44.25" hidden="1" customHeight="1" x14ac:dyDescent="0.2">
      <c r="A4189" s="3">
        <v>4206</v>
      </c>
      <c r="B4189" s="372" t="s">
        <v>8661</v>
      </c>
      <c r="C4189" s="373" t="s">
        <v>6347</v>
      </c>
      <c r="D4189" s="372" t="s">
        <v>5902</v>
      </c>
      <c r="E4189" s="146" t="s">
        <v>6349</v>
      </c>
      <c r="F4189" s="595">
        <v>45000</v>
      </c>
      <c r="G4189" s="146" t="s">
        <v>364</v>
      </c>
      <c r="H4189" s="146" t="s">
        <v>5951</v>
      </c>
      <c r="I4189" s="146">
        <v>304</v>
      </c>
    </row>
    <row r="4190" spans="1:9" ht="44.25" hidden="1" customHeight="1" x14ac:dyDescent="0.2">
      <c r="A4190" s="3">
        <v>4207</v>
      </c>
      <c r="B4190" s="372" t="s">
        <v>8661</v>
      </c>
      <c r="C4190" s="373" t="s">
        <v>6351</v>
      </c>
      <c r="D4190" s="372" t="s">
        <v>5902</v>
      </c>
      <c r="E4190" s="146" t="s">
        <v>6353</v>
      </c>
      <c r="F4190" s="595">
        <v>179500</v>
      </c>
      <c r="G4190" s="146" t="s">
        <v>364</v>
      </c>
      <c r="H4190" s="146" t="s">
        <v>5951</v>
      </c>
      <c r="I4190" s="146">
        <v>304</v>
      </c>
    </row>
    <row r="4191" spans="1:9" ht="44.25" hidden="1" customHeight="1" x14ac:dyDescent="0.2">
      <c r="A4191" s="3">
        <v>4208</v>
      </c>
      <c r="B4191" s="372" t="s">
        <v>8661</v>
      </c>
      <c r="C4191" s="373" t="s">
        <v>6354</v>
      </c>
      <c r="D4191" s="372" t="s">
        <v>5902</v>
      </c>
      <c r="E4191" s="146" t="s">
        <v>6356</v>
      </c>
      <c r="F4191" s="595">
        <v>238000</v>
      </c>
      <c r="G4191" s="146" t="s">
        <v>364</v>
      </c>
      <c r="H4191" s="146" t="s">
        <v>5951</v>
      </c>
      <c r="I4191" s="146">
        <v>304</v>
      </c>
    </row>
    <row r="4192" spans="1:9" ht="44.25" hidden="1" customHeight="1" x14ac:dyDescent="0.2">
      <c r="A4192" s="3">
        <v>4209</v>
      </c>
      <c r="B4192" s="372" t="s">
        <v>8661</v>
      </c>
      <c r="C4192" s="373" t="s">
        <v>6357</v>
      </c>
      <c r="D4192" s="372" t="s">
        <v>5902</v>
      </c>
      <c r="E4192" s="146" t="s">
        <v>6358</v>
      </c>
      <c r="F4192" s="595">
        <v>27500</v>
      </c>
      <c r="G4192" s="146" t="s">
        <v>364</v>
      </c>
      <c r="H4192" s="146" t="s">
        <v>5951</v>
      </c>
      <c r="I4192" s="146">
        <v>304</v>
      </c>
    </row>
    <row r="4193" spans="1:9" ht="44.25" hidden="1" customHeight="1" x14ac:dyDescent="0.2">
      <c r="A4193" s="3">
        <v>4210</v>
      </c>
      <c r="B4193" s="372" t="s">
        <v>8661</v>
      </c>
      <c r="C4193" s="693" t="s">
        <v>6359</v>
      </c>
      <c r="D4193" s="372" t="s">
        <v>5902</v>
      </c>
      <c r="E4193" s="168" t="s">
        <v>6361</v>
      </c>
      <c r="F4193" s="595">
        <v>260000</v>
      </c>
      <c r="G4193" s="146" t="s">
        <v>364</v>
      </c>
      <c r="H4193" s="146" t="s">
        <v>5951</v>
      </c>
      <c r="I4193" s="372">
        <v>304</v>
      </c>
    </row>
    <row r="4194" spans="1:9" ht="44.25" hidden="1" customHeight="1" x14ac:dyDescent="0.2">
      <c r="A4194" s="3">
        <v>4211</v>
      </c>
      <c r="B4194" s="372" t="s">
        <v>8661</v>
      </c>
      <c r="C4194" s="693" t="s">
        <v>6362</v>
      </c>
      <c r="D4194" s="372" t="s">
        <v>5902</v>
      </c>
      <c r="E4194" s="146" t="s">
        <v>6364</v>
      </c>
      <c r="F4194" s="595">
        <v>17100</v>
      </c>
      <c r="G4194" s="146" t="s">
        <v>364</v>
      </c>
      <c r="H4194" s="146" t="s">
        <v>5951</v>
      </c>
      <c r="I4194" s="372">
        <v>304</v>
      </c>
    </row>
    <row r="4195" spans="1:9" ht="44.25" hidden="1" customHeight="1" x14ac:dyDescent="0.2">
      <c r="A4195" s="3">
        <v>4212</v>
      </c>
      <c r="B4195" s="372" t="s">
        <v>8661</v>
      </c>
      <c r="C4195" s="693" t="s">
        <v>6365</v>
      </c>
      <c r="D4195" s="372" t="s">
        <v>5902</v>
      </c>
      <c r="E4195" s="146" t="s">
        <v>6367</v>
      </c>
      <c r="F4195" s="595">
        <v>19950</v>
      </c>
      <c r="G4195" s="146" t="s">
        <v>364</v>
      </c>
      <c r="H4195" s="146" t="s">
        <v>5951</v>
      </c>
      <c r="I4195" s="146">
        <v>304</v>
      </c>
    </row>
    <row r="4196" spans="1:9" ht="44.25" hidden="1" customHeight="1" x14ac:dyDescent="0.2">
      <c r="A4196" s="3">
        <v>4213</v>
      </c>
      <c r="B4196" s="372" t="s">
        <v>8661</v>
      </c>
      <c r="C4196" s="373" t="s">
        <v>6368</v>
      </c>
      <c r="D4196" s="372" t="s">
        <v>5902</v>
      </c>
      <c r="E4196" s="146" t="s">
        <v>6370</v>
      </c>
      <c r="F4196" s="595">
        <f>965*2</f>
        <v>1930</v>
      </c>
      <c r="G4196" s="146" t="s">
        <v>35</v>
      </c>
      <c r="H4196" s="146" t="s">
        <v>5951</v>
      </c>
      <c r="I4196" s="146">
        <v>314</v>
      </c>
    </row>
    <row r="4197" spans="1:9" ht="44.25" hidden="1" customHeight="1" x14ac:dyDescent="0.2">
      <c r="A4197" s="3">
        <v>4214</v>
      </c>
      <c r="B4197" s="372" t="s">
        <v>8661</v>
      </c>
      <c r="C4197" s="373" t="s">
        <v>6372</v>
      </c>
      <c r="D4197" s="372" t="s">
        <v>5902</v>
      </c>
      <c r="E4197" s="146" t="s">
        <v>6370</v>
      </c>
      <c r="F4197" s="595">
        <f>755*2</f>
        <v>1510</v>
      </c>
      <c r="G4197" s="146" t="s">
        <v>35</v>
      </c>
      <c r="H4197" s="146" t="s">
        <v>5951</v>
      </c>
      <c r="I4197" s="146">
        <v>314</v>
      </c>
    </row>
    <row r="4198" spans="1:9" ht="44.25" hidden="1" customHeight="1" x14ac:dyDescent="0.2">
      <c r="A4198" s="3">
        <v>4215</v>
      </c>
      <c r="B4198" s="372" t="s">
        <v>8661</v>
      </c>
      <c r="C4198" s="373" t="s">
        <v>6374</v>
      </c>
      <c r="D4198" s="372" t="s">
        <v>5902</v>
      </c>
      <c r="E4198" s="146" t="s">
        <v>6370</v>
      </c>
      <c r="F4198" s="595">
        <f>1385*2</f>
        <v>2770</v>
      </c>
      <c r="G4198" s="146" t="s">
        <v>35</v>
      </c>
      <c r="H4198" s="146" t="s">
        <v>5951</v>
      </c>
      <c r="I4198" s="146">
        <v>314</v>
      </c>
    </row>
    <row r="4199" spans="1:9" ht="44.25" hidden="1" customHeight="1" x14ac:dyDescent="0.2">
      <c r="A4199" s="3">
        <v>4216</v>
      </c>
      <c r="B4199" s="372" t="s">
        <v>8661</v>
      </c>
      <c r="C4199" s="373" t="s">
        <v>6375</v>
      </c>
      <c r="D4199" s="372" t="s">
        <v>5902</v>
      </c>
      <c r="E4199" s="146" t="s">
        <v>6376</v>
      </c>
      <c r="F4199" s="595">
        <f>840*2</f>
        <v>1680</v>
      </c>
      <c r="G4199" s="146" t="s">
        <v>35</v>
      </c>
      <c r="H4199" s="146" t="s">
        <v>5951</v>
      </c>
      <c r="I4199" s="146">
        <v>314</v>
      </c>
    </row>
    <row r="4200" spans="1:9" ht="44.25" hidden="1" customHeight="1" x14ac:dyDescent="0.2">
      <c r="A4200" s="3">
        <v>4217</v>
      </c>
      <c r="B4200" s="372" t="s">
        <v>8661</v>
      </c>
      <c r="C4200" s="373" t="s">
        <v>6377</v>
      </c>
      <c r="D4200" s="372" t="s">
        <v>5902</v>
      </c>
      <c r="E4200" s="146" t="s">
        <v>6376</v>
      </c>
      <c r="F4200" s="595">
        <f>9*100</f>
        <v>900</v>
      </c>
      <c r="G4200" s="146" t="s">
        <v>35</v>
      </c>
      <c r="H4200" s="146" t="s">
        <v>5951</v>
      </c>
      <c r="I4200" s="146">
        <v>314</v>
      </c>
    </row>
    <row r="4201" spans="1:9" ht="44.25" hidden="1" customHeight="1" x14ac:dyDescent="0.2">
      <c r="A4201" s="3">
        <v>4218</v>
      </c>
      <c r="B4201" s="372" t="s">
        <v>8661</v>
      </c>
      <c r="C4201" s="373" t="s">
        <v>6378</v>
      </c>
      <c r="D4201" s="372" t="s">
        <v>5902</v>
      </c>
      <c r="E4201" s="146" t="s">
        <v>6376</v>
      </c>
      <c r="F4201" s="595">
        <f>1400*2</f>
        <v>2800</v>
      </c>
      <c r="G4201" s="146" t="s">
        <v>35</v>
      </c>
      <c r="H4201" s="146" t="s">
        <v>5951</v>
      </c>
      <c r="I4201" s="146">
        <v>314</v>
      </c>
    </row>
    <row r="4202" spans="1:9" ht="44.25" hidden="1" customHeight="1" x14ac:dyDescent="0.2">
      <c r="A4202" s="3">
        <v>4219</v>
      </c>
      <c r="B4202" s="372" t="s">
        <v>8661</v>
      </c>
      <c r="C4202" s="373" t="s">
        <v>6379</v>
      </c>
      <c r="D4202" s="372" t="s">
        <v>5902</v>
      </c>
      <c r="E4202" s="146" t="s">
        <v>6380</v>
      </c>
      <c r="F4202" s="595">
        <v>91800</v>
      </c>
      <c r="G4202" s="146" t="s">
        <v>35</v>
      </c>
      <c r="H4202" s="146" t="s">
        <v>5951</v>
      </c>
      <c r="I4202" s="146">
        <v>314</v>
      </c>
    </row>
    <row r="4203" spans="1:9" ht="44.25" hidden="1" customHeight="1" x14ac:dyDescent="0.2">
      <c r="A4203" s="3">
        <v>4220</v>
      </c>
      <c r="B4203" s="372" t="s">
        <v>8661</v>
      </c>
      <c r="C4203" s="373" t="s">
        <v>6381</v>
      </c>
      <c r="D4203" s="372" t="s">
        <v>5902</v>
      </c>
      <c r="E4203" s="146" t="s">
        <v>6383</v>
      </c>
      <c r="F4203" s="595">
        <f>3250*2</f>
        <v>6500</v>
      </c>
      <c r="G4203" s="146" t="s">
        <v>35</v>
      </c>
      <c r="H4203" s="146" t="s">
        <v>5951</v>
      </c>
      <c r="I4203" s="146">
        <v>314</v>
      </c>
    </row>
    <row r="4204" spans="1:9" ht="44.25" hidden="1" customHeight="1" x14ac:dyDescent="0.2">
      <c r="A4204" s="3">
        <v>4221</v>
      </c>
      <c r="B4204" s="372" t="s">
        <v>8661</v>
      </c>
      <c r="C4204" s="373" t="s">
        <v>6384</v>
      </c>
      <c r="D4204" s="372" t="s">
        <v>5902</v>
      </c>
      <c r="E4204" s="146" t="s">
        <v>6383</v>
      </c>
      <c r="F4204" s="595">
        <v>5300</v>
      </c>
      <c r="G4204" s="146" t="s">
        <v>35</v>
      </c>
      <c r="H4204" s="146" t="s">
        <v>5951</v>
      </c>
      <c r="I4204" s="146">
        <v>314</v>
      </c>
    </row>
    <row r="4205" spans="1:9" ht="44.25" hidden="1" customHeight="1" x14ac:dyDescent="0.2">
      <c r="A4205" s="3">
        <v>4222</v>
      </c>
      <c r="B4205" s="372" t="s">
        <v>8661</v>
      </c>
      <c r="C4205" s="373" t="s">
        <v>6385</v>
      </c>
      <c r="D4205" s="372" t="s">
        <v>5902</v>
      </c>
      <c r="E4205" s="146" t="s">
        <v>6383</v>
      </c>
      <c r="F4205" s="595">
        <v>10700</v>
      </c>
      <c r="G4205" s="146" t="s">
        <v>35</v>
      </c>
      <c r="H4205" s="146" t="s">
        <v>5951</v>
      </c>
      <c r="I4205" s="146">
        <v>314</v>
      </c>
    </row>
    <row r="4206" spans="1:9" ht="44.25" hidden="1" customHeight="1" x14ac:dyDescent="0.2">
      <c r="A4206" s="3">
        <v>4223</v>
      </c>
      <c r="B4206" s="372" t="s">
        <v>8661</v>
      </c>
      <c r="C4206" s="373" t="s">
        <v>6387</v>
      </c>
      <c r="D4206" s="372" t="s">
        <v>5902</v>
      </c>
      <c r="E4206" s="146" t="s">
        <v>6383</v>
      </c>
      <c r="F4206" s="595">
        <v>4450</v>
      </c>
      <c r="G4206" s="146" t="s">
        <v>35</v>
      </c>
      <c r="H4206" s="146" t="s">
        <v>5951</v>
      </c>
      <c r="I4206" s="146">
        <v>314</v>
      </c>
    </row>
    <row r="4207" spans="1:9" ht="44.25" hidden="1" customHeight="1" x14ac:dyDescent="0.2">
      <c r="A4207" s="3">
        <v>4224</v>
      </c>
      <c r="B4207" s="372" t="s">
        <v>8661</v>
      </c>
      <c r="C4207" s="373" t="s">
        <v>6388</v>
      </c>
      <c r="D4207" s="372" t="s">
        <v>5902</v>
      </c>
      <c r="E4207" s="146" t="s">
        <v>6389</v>
      </c>
      <c r="F4207" s="595">
        <v>1000</v>
      </c>
      <c r="G4207" s="146" t="s">
        <v>35</v>
      </c>
      <c r="H4207" s="146" t="s">
        <v>5951</v>
      </c>
      <c r="I4207" s="146">
        <v>314</v>
      </c>
    </row>
    <row r="4208" spans="1:9" ht="44.25" hidden="1" customHeight="1" x14ac:dyDescent="0.2">
      <c r="A4208" s="3">
        <v>4225</v>
      </c>
      <c r="B4208" s="372" t="s">
        <v>8661</v>
      </c>
      <c r="C4208" s="373" t="s">
        <v>6390</v>
      </c>
      <c r="D4208" s="372" t="s">
        <v>5902</v>
      </c>
      <c r="E4208" s="146" t="s">
        <v>6389</v>
      </c>
      <c r="F4208" s="595">
        <v>3350</v>
      </c>
      <c r="G4208" s="146" t="s">
        <v>35</v>
      </c>
      <c r="H4208" s="146" t="s">
        <v>5951</v>
      </c>
      <c r="I4208" s="146">
        <v>314</v>
      </c>
    </row>
    <row r="4209" spans="1:9" ht="44.25" hidden="1" customHeight="1" x14ac:dyDescent="0.2">
      <c r="A4209" s="3">
        <v>4226</v>
      </c>
      <c r="B4209" s="372" t="s">
        <v>8661</v>
      </c>
      <c r="C4209" s="373" t="s">
        <v>6391</v>
      </c>
      <c r="D4209" s="372" t="s">
        <v>5902</v>
      </c>
      <c r="E4209" s="146" t="s">
        <v>6389</v>
      </c>
      <c r="F4209" s="595">
        <v>4050</v>
      </c>
      <c r="G4209" s="146" t="s">
        <v>35</v>
      </c>
      <c r="H4209" s="146" t="s">
        <v>5951</v>
      </c>
      <c r="I4209" s="146">
        <v>314</v>
      </c>
    </row>
    <row r="4210" spans="1:9" ht="44.25" hidden="1" customHeight="1" x14ac:dyDescent="0.2">
      <c r="A4210" s="3">
        <v>4227</v>
      </c>
      <c r="B4210" s="372" t="s">
        <v>8661</v>
      </c>
      <c r="C4210" s="373" t="s">
        <v>6392</v>
      </c>
      <c r="D4210" s="372" t="s">
        <v>5902</v>
      </c>
      <c r="E4210" s="146" t="s">
        <v>6393</v>
      </c>
      <c r="F4210" s="595">
        <v>12000</v>
      </c>
      <c r="G4210" s="146" t="s">
        <v>35</v>
      </c>
      <c r="H4210" s="146" t="s">
        <v>5951</v>
      </c>
      <c r="I4210" s="146">
        <v>314</v>
      </c>
    </row>
    <row r="4211" spans="1:9" ht="44.25" hidden="1" customHeight="1" x14ac:dyDescent="0.2">
      <c r="A4211" s="3">
        <v>4228</v>
      </c>
      <c r="B4211" s="372" t="s">
        <v>8661</v>
      </c>
      <c r="C4211" s="693" t="s">
        <v>6394</v>
      </c>
      <c r="D4211" s="372" t="s">
        <v>5902</v>
      </c>
      <c r="E4211" s="146" t="s">
        <v>6396</v>
      </c>
      <c r="F4211" s="595">
        <v>446000</v>
      </c>
      <c r="G4211" s="146" t="s">
        <v>35</v>
      </c>
      <c r="H4211" s="146" t="s">
        <v>5951</v>
      </c>
      <c r="I4211" s="146">
        <v>314</v>
      </c>
    </row>
    <row r="4212" spans="1:9" ht="44.25" hidden="1" customHeight="1" x14ac:dyDescent="0.2">
      <c r="A4212" s="3">
        <v>4229</v>
      </c>
      <c r="B4212" s="372" t="s">
        <v>8661</v>
      </c>
      <c r="C4212" s="373" t="s">
        <v>6397</v>
      </c>
      <c r="D4212" s="372" t="s">
        <v>5902</v>
      </c>
      <c r="E4212" s="146" t="s">
        <v>6399</v>
      </c>
      <c r="F4212" s="595">
        <v>37800</v>
      </c>
      <c r="G4212" s="146" t="s">
        <v>3648</v>
      </c>
      <c r="H4212" s="146" t="s">
        <v>5951</v>
      </c>
      <c r="I4212" s="146">
        <v>324</v>
      </c>
    </row>
    <row r="4213" spans="1:9" ht="44.25" hidden="1" customHeight="1" x14ac:dyDescent="0.2">
      <c r="A4213" s="3">
        <v>4230</v>
      </c>
      <c r="B4213" s="372" t="s">
        <v>8661</v>
      </c>
      <c r="C4213" s="373" t="s">
        <v>6401</v>
      </c>
      <c r="D4213" s="372" t="s">
        <v>5902</v>
      </c>
      <c r="E4213" s="146" t="s">
        <v>6402</v>
      </c>
      <c r="F4213" s="595">
        <v>12400</v>
      </c>
      <c r="G4213" s="146" t="s">
        <v>3648</v>
      </c>
      <c r="H4213" s="146" t="s">
        <v>5951</v>
      </c>
      <c r="I4213" s="146">
        <v>324</v>
      </c>
    </row>
    <row r="4214" spans="1:9" ht="44.25" hidden="1" customHeight="1" x14ac:dyDescent="0.2">
      <c r="A4214" s="3">
        <v>4231</v>
      </c>
      <c r="B4214" s="372" t="s">
        <v>8661</v>
      </c>
      <c r="C4214" s="373" t="s">
        <v>6403</v>
      </c>
      <c r="D4214" s="372" t="s">
        <v>5902</v>
      </c>
      <c r="E4214" s="146" t="s">
        <v>6405</v>
      </c>
      <c r="F4214" s="595">
        <v>19160</v>
      </c>
      <c r="G4214" s="146" t="s">
        <v>3648</v>
      </c>
      <c r="H4214" s="146" t="s">
        <v>5951</v>
      </c>
      <c r="I4214" s="146">
        <v>324</v>
      </c>
    </row>
    <row r="4215" spans="1:9" ht="44.25" hidden="1" customHeight="1" x14ac:dyDescent="0.2">
      <c r="A4215" s="3">
        <v>4232</v>
      </c>
      <c r="B4215" s="372" t="s">
        <v>8661</v>
      </c>
      <c r="C4215" s="693" t="s">
        <v>6406</v>
      </c>
      <c r="D4215" s="372" t="s">
        <v>5902</v>
      </c>
      <c r="E4215" s="146" t="s">
        <v>6408</v>
      </c>
      <c r="F4215" s="595">
        <v>122950</v>
      </c>
      <c r="G4215" s="146" t="s">
        <v>505</v>
      </c>
      <c r="H4215" s="146" t="s">
        <v>5951</v>
      </c>
      <c r="I4215" s="372">
        <v>324</v>
      </c>
    </row>
    <row r="4216" spans="1:9" ht="44.25" hidden="1" customHeight="1" x14ac:dyDescent="0.2">
      <c r="A4216" s="3">
        <v>4233</v>
      </c>
      <c r="B4216" s="372" t="s">
        <v>8661</v>
      </c>
      <c r="C4216" s="373" t="s">
        <v>6409</v>
      </c>
      <c r="D4216" s="372" t="s">
        <v>5902</v>
      </c>
      <c r="E4216" s="505" t="s">
        <v>6410</v>
      </c>
      <c r="F4216" s="595">
        <v>12000</v>
      </c>
      <c r="G4216" s="146" t="s">
        <v>505</v>
      </c>
      <c r="H4216" s="146" t="s">
        <v>5951</v>
      </c>
      <c r="I4216" s="146">
        <v>324</v>
      </c>
    </row>
    <row r="4217" spans="1:9" ht="44.25" hidden="1" customHeight="1" x14ac:dyDescent="0.2">
      <c r="A4217" s="3">
        <v>4234</v>
      </c>
      <c r="B4217" s="372" t="s">
        <v>8661</v>
      </c>
      <c r="C4217" s="373" t="s">
        <v>6411</v>
      </c>
      <c r="D4217" s="372" t="s">
        <v>5902</v>
      </c>
      <c r="E4217" s="146" t="s">
        <v>6413</v>
      </c>
      <c r="F4217" s="595">
        <v>21000</v>
      </c>
      <c r="G4217" s="146" t="s">
        <v>505</v>
      </c>
      <c r="H4217" s="146" t="s">
        <v>5951</v>
      </c>
      <c r="I4217" s="146">
        <v>324</v>
      </c>
    </row>
    <row r="4218" spans="1:9" ht="44.25" hidden="1" customHeight="1" x14ac:dyDescent="0.2">
      <c r="A4218" s="3">
        <v>4235</v>
      </c>
      <c r="B4218" s="372" t="s">
        <v>8661</v>
      </c>
      <c r="C4218" s="373" t="s">
        <v>6414</v>
      </c>
      <c r="D4218" s="372" t="s">
        <v>5902</v>
      </c>
      <c r="E4218" s="146" t="s">
        <v>6415</v>
      </c>
      <c r="F4218" s="595">
        <v>3000</v>
      </c>
      <c r="G4218" s="146" t="s">
        <v>505</v>
      </c>
      <c r="H4218" s="146" t="s">
        <v>5951</v>
      </c>
      <c r="I4218" s="146">
        <v>324</v>
      </c>
    </row>
    <row r="4219" spans="1:9" ht="44.25" hidden="1" customHeight="1" x14ac:dyDescent="0.2">
      <c r="A4219" s="3">
        <v>4236</v>
      </c>
      <c r="B4219" s="372" t="s">
        <v>8661</v>
      </c>
      <c r="C4219" s="373" t="s">
        <v>6416</v>
      </c>
      <c r="D4219" s="372" t="s">
        <v>5902</v>
      </c>
      <c r="E4219" s="146" t="s">
        <v>6417</v>
      </c>
      <c r="F4219" s="595">
        <v>2200</v>
      </c>
      <c r="G4219" s="146" t="s">
        <v>505</v>
      </c>
      <c r="H4219" s="146" t="s">
        <v>5951</v>
      </c>
      <c r="I4219" s="146">
        <v>324</v>
      </c>
    </row>
    <row r="4220" spans="1:9" ht="44.25" hidden="1" customHeight="1" x14ac:dyDescent="0.2">
      <c r="A4220" s="3">
        <v>4237</v>
      </c>
      <c r="B4220" s="372" t="s">
        <v>8661</v>
      </c>
      <c r="C4220" s="373" t="s">
        <v>6418</v>
      </c>
      <c r="D4220" s="372" t="s">
        <v>5902</v>
      </c>
      <c r="E4220" s="146" t="s">
        <v>6419</v>
      </c>
      <c r="F4220" s="595">
        <v>23000</v>
      </c>
      <c r="G4220" s="146" t="s">
        <v>505</v>
      </c>
      <c r="H4220" s="146" t="s">
        <v>5951</v>
      </c>
      <c r="I4220" s="146">
        <v>324</v>
      </c>
    </row>
    <row r="4221" spans="1:9" ht="44.25" hidden="1" customHeight="1" x14ac:dyDescent="0.2">
      <c r="A4221" s="3">
        <v>4238</v>
      </c>
      <c r="B4221" s="372" t="s">
        <v>8661</v>
      </c>
      <c r="C4221" s="373" t="s">
        <v>6420</v>
      </c>
      <c r="D4221" s="372" t="s">
        <v>5902</v>
      </c>
      <c r="E4221" s="146" t="s">
        <v>6421</v>
      </c>
      <c r="F4221" s="595">
        <v>2100</v>
      </c>
      <c r="G4221" s="146" t="s">
        <v>505</v>
      </c>
      <c r="H4221" s="146" t="s">
        <v>5951</v>
      </c>
      <c r="I4221" s="146">
        <v>324</v>
      </c>
    </row>
    <row r="4222" spans="1:9" ht="44.25" hidden="1" customHeight="1" x14ac:dyDescent="0.2">
      <c r="A4222" s="3">
        <v>4239</v>
      </c>
      <c r="B4222" s="372" t="s">
        <v>8661</v>
      </c>
      <c r="C4222" s="373" t="s">
        <v>6422</v>
      </c>
      <c r="D4222" s="372" t="s">
        <v>5902</v>
      </c>
      <c r="E4222" s="505" t="s">
        <v>6423</v>
      </c>
      <c r="F4222" s="595">
        <v>11000</v>
      </c>
      <c r="G4222" s="146" t="s">
        <v>6424</v>
      </c>
      <c r="H4222" s="146" t="s">
        <v>5951</v>
      </c>
      <c r="I4222" s="146">
        <v>324</v>
      </c>
    </row>
    <row r="4223" spans="1:9" ht="44.25" hidden="1" customHeight="1" x14ac:dyDescent="0.2">
      <c r="A4223" s="3">
        <v>4240</v>
      </c>
      <c r="B4223" s="372" t="s">
        <v>8661</v>
      </c>
      <c r="C4223" s="373" t="s">
        <v>6425</v>
      </c>
      <c r="D4223" s="372" t="s">
        <v>5902</v>
      </c>
      <c r="E4223" s="505" t="s">
        <v>6426</v>
      </c>
      <c r="F4223" s="595">
        <v>11000</v>
      </c>
      <c r="G4223" s="146" t="s">
        <v>6427</v>
      </c>
      <c r="H4223" s="146" t="s">
        <v>5951</v>
      </c>
      <c r="I4223" s="146">
        <v>324</v>
      </c>
    </row>
    <row r="4224" spans="1:9" ht="44.25" hidden="1" customHeight="1" x14ac:dyDescent="0.2">
      <c r="A4224" s="3">
        <v>4241</v>
      </c>
      <c r="B4224" s="372" t="s">
        <v>8661</v>
      </c>
      <c r="C4224" s="373" t="s">
        <v>6428</v>
      </c>
      <c r="D4224" s="372" t="s">
        <v>5902</v>
      </c>
      <c r="E4224" s="505" t="s">
        <v>6429</v>
      </c>
      <c r="F4224" s="595">
        <v>11000</v>
      </c>
      <c r="G4224" s="146" t="s">
        <v>6427</v>
      </c>
      <c r="H4224" s="146" t="s">
        <v>5951</v>
      </c>
      <c r="I4224" s="146">
        <v>324</v>
      </c>
    </row>
    <row r="4225" spans="1:9" ht="44.25" hidden="1" customHeight="1" x14ac:dyDescent="0.2">
      <c r="A4225" s="3">
        <v>4242</v>
      </c>
      <c r="B4225" s="372" t="s">
        <v>8661</v>
      </c>
      <c r="C4225" s="373" t="s">
        <v>6430</v>
      </c>
      <c r="D4225" s="372" t="s">
        <v>5902</v>
      </c>
      <c r="E4225" s="168" t="s">
        <v>6431</v>
      </c>
      <c r="F4225" s="595">
        <v>6500</v>
      </c>
      <c r="G4225" s="146" t="s">
        <v>6427</v>
      </c>
      <c r="H4225" s="146" t="s">
        <v>5951</v>
      </c>
      <c r="I4225" s="146">
        <v>324</v>
      </c>
    </row>
    <row r="4226" spans="1:9" ht="44.25" hidden="1" customHeight="1" x14ac:dyDescent="0.2">
      <c r="A4226" s="3">
        <v>4243</v>
      </c>
      <c r="B4226" s="372" t="s">
        <v>8661</v>
      </c>
      <c r="C4226" s="373" t="s">
        <v>6432</v>
      </c>
      <c r="D4226" s="372" t="s">
        <v>5902</v>
      </c>
      <c r="E4226" s="505" t="s">
        <v>6431</v>
      </c>
      <c r="F4226" s="595">
        <v>6500</v>
      </c>
      <c r="G4226" s="146" t="s">
        <v>6427</v>
      </c>
      <c r="H4226" s="146" t="s">
        <v>5951</v>
      </c>
      <c r="I4226" s="146">
        <v>324</v>
      </c>
    </row>
    <row r="4227" spans="1:9" ht="44.25" hidden="1" customHeight="1" x14ac:dyDescent="0.2">
      <c r="A4227" s="3">
        <v>4244</v>
      </c>
      <c r="B4227" s="372" t="s">
        <v>8661</v>
      </c>
      <c r="C4227" s="760" t="s">
        <v>6433</v>
      </c>
      <c r="D4227" s="372" t="s">
        <v>5902</v>
      </c>
      <c r="E4227" s="146" t="s">
        <v>6434</v>
      </c>
      <c r="F4227" s="595">
        <v>2300</v>
      </c>
      <c r="G4227" s="146" t="s">
        <v>6427</v>
      </c>
      <c r="H4227" s="146" t="s">
        <v>5951</v>
      </c>
      <c r="I4227" s="146">
        <v>324</v>
      </c>
    </row>
    <row r="4228" spans="1:9" ht="44.25" hidden="1" customHeight="1" x14ac:dyDescent="0.2">
      <c r="A4228" s="3">
        <v>4245</v>
      </c>
      <c r="B4228" s="372" t="s">
        <v>8661</v>
      </c>
      <c r="C4228" s="760" t="s">
        <v>6435</v>
      </c>
      <c r="D4228" s="372" t="s">
        <v>5902</v>
      </c>
      <c r="E4228" s="146" t="s">
        <v>6436</v>
      </c>
      <c r="F4228" s="595">
        <v>11000</v>
      </c>
      <c r="G4228" s="146" t="s">
        <v>6427</v>
      </c>
      <c r="H4228" s="146" t="s">
        <v>5951</v>
      </c>
      <c r="I4228" s="146">
        <v>324</v>
      </c>
    </row>
    <row r="4229" spans="1:9" ht="44.25" hidden="1" customHeight="1" x14ac:dyDescent="0.2">
      <c r="A4229" s="3">
        <v>4246</v>
      </c>
      <c r="B4229" s="372" t="s">
        <v>8661</v>
      </c>
      <c r="C4229" s="760" t="s">
        <v>6437</v>
      </c>
      <c r="D4229" s="372" t="s">
        <v>5902</v>
      </c>
      <c r="E4229" s="146" t="s">
        <v>6438</v>
      </c>
      <c r="F4229" s="595">
        <v>6500</v>
      </c>
      <c r="G4229" s="146" t="s">
        <v>6439</v>
      </c>
      <c r="H4229" s="146" t="s">
        <v>5951</v>
      </c>
      <c r="I4229" s="146">
        <v>324</v>
      </c>
    </row>
    <row r="4230" spans="1:9" ht="44.25" hidden="1" customHeight="1" x14ac:dyDescent="0.2">
      <c r="A4230" s="3">
        <v>4247</v>
      </c>
      <c r="B4230" s="372" t="s">
        <v>8661</v>
      </c>
      <c r="C4230" s="760" t="s">
        <v>6440</v>
      </c>
      <c r="D4230" s="372" t="s">
        <v>5902</v>
      </c>
      <c r="E4230" s="146" t="s">
        <v>6417</v>
      </c>
      <c r="F4230" s="595">
        <v>6000</v>
      </c>
      <c r="G4230" s="146" t="s">
        <v>6427</v>
      </c>
      <c r="H4230" s="146" t="s">
        <v>5951</v>
      </c>
      <c r="I4230" s="146">
        <v>324</v>
      </c>
    </row>
    <row r="4231" spans="1:9" ht="44.25" hidden="1" customHeight="1" x14ac:dyDescent="0.2">
      <c r="A4231" s="3">
        <v>4248</v>
      </c>
      <c r="B4231" s="372" t="s">
        <v>8661</v>
      </c>
      <c r="C4231" s="693" t="s">
        <v>6441</v>
      </c>
      <c r="D4231" s="372" t="s">
        <v>5902</v>
      </c>
      <c r="E4231" s="168" t="s">
        <v>6442</v>
      </c>
      <c r="F4231" s="595">
        <v>12000</v>
      </c>
      <c r="G4231" s="146" t="s">
        <v>6427</v>
      </c>
      <c r="H4231" s="146" t="s">
        <v>5951</v>
      </c>
      <c r="I4231" s="146">
        <v>324</v>
      </c>
    </row>
    <row r="4232" spans="1:9" ht="44.25" hidden="1" customHeight="1" x14ac:dyDescent="0.2">
      <c r="A4232" s="3">
        <v>4249</v>
      </c>
      <c r="B4232" s="372" t="s">
        <v>8661</v>
      </c>
      <c r="C4232" s="693" t="s">
        <v>6443</v>
      </c>
      <c r="D4232" s="372" t="s">
        <v>5902</v>
      </c>
      <c r="E4232" s="168" t="s">
        <v>6444</v>
      </c>
      <c r="F4232" s="595">
        <v>12000</v>
      </c>
      <c r="G4232" s="146" t="s">
        <v>6427</v>
      </c>
      <c r="H4232" s="146" t="s">
        <v>5951</v>
      </c>
      <c r="I4232" s="146">
        <v>324</v>
      </c>
    </row>
    <row r="4233" spans="1:9" ht="44.25" hidden="1" customHeight="1" x14ac:dyDescent="0.2">
      <c r="A4233" s="3">
        <v>4250</v>
      </c>
      <c r="B4233" s="372" t="s">
        <v>8661</v>
      </c>
      <c r="C4233" s="693" t="s">
        <v>6445</v>
      </c>
      <c r="D4233" s="372" t="s">
        <v>5902</v>
      </c>
      <c r="E4233" s="168" t="s">
        <v>6446</v>
      </c>
      <c r="F4233" s="595">
        <v>12000</v>
      </c>
      <c r="G4233" s="146" t="s">
        <v>6427</v>
      </c>
      <c r="H4233" s="146" t="s">
        <v>5951</v>
      </c>
      <c r="I4233" s="146">
        <v>324</v>
      </c>
    </row>
    <row r="4234" spans="1:9" ht="44.25" hidden="1" customHeight="1" x14ac:dyDescent="0.2">
      <c r="A4234" s="3">
        <v>4251</v>
      </c>
      <c r="B4234" s="372" t="s">
        <v>8661</v>
      </c>
      <c r="C4234" s="693" t="s">
        <v>6447</v>
      </c>
      <c r="D4234" s="372" t="s">
        <v>5902</v>
      </c>
      <c r="E4234" s="168" t="s">
        <v>6448</v>
      </c>
      <c r="F4234" s="595">
        <v>12000</v>
      </c>
      <c r="G4234" s="146" t="s">
        <v>6427</v>
      </c>
      <c r="H4234" s="146" t="s">
        <v>5951</v>
      </c>
      <c r="I4234" s="146">
        <v>324</v>
      </c>
    </row>
    <row r="4235" spans="1:9" ht="44.25" hidden="1" customHeight="1" x14ac:dyDescent="0.2">
      <c r="A4235" s="3">
        <v>4252</v>
      </c>
      <c r="B4235" s="372" t="s">
        <v>8661</v>
      </c>
      <c r="C4235" s="693" t="s">
        <v>6449</v>
      </c>
      <c r="D4235" s="372" t="s">
        <v>5902</v>
      </c>
      <c r="E4235" s="146" t="s">
        <v>6442</v>
      </c>
      <c r="F4235" s="595">
        <v>20000</v>
      </c>
      <c r="G4235" s="146" t="s">
        <v>6427</v>
      </c>
      <c r="H4235" s="146" t="s">
        <v>5951</v>
      </c>
      <c r="I4235" s="146">
        <v>324</v>
      </c>
    </row>
    <row r="4236" spans="1:9" ht="44.25" hidden="1" customHeight="1" x14ac:dyDescent="0.2">
      <c r="A4236" s="3">
        <v>4253</v>
      </c>
      <c r="B4236" s="372" t="s">
        <v>8661</v>
      </c>
      <c r="C4236" s="760" t="s">
        <v>6450</v>
      </c>
      <c r="D4236" s="372" t="s">
        <v>5902</v>
      </c>
      <c r="E4236" s="146">
        <v>40175208</v>
      </c>
      <c r="F4236" s="595">
        <v>4400</v>
      </c>
      <c r="G4236" s="146" t="s">
        <v>6427</v>
      </c>
      <c r="H4236" s="146" t="s">
        <v>5951</v>
      </c>
      <c r="I4236" s="146">
        <v>324</v>
      </c>
    </row>
    <row r="4237" spans="1:9" ht="44.25" hidden="1" customHeight="1" x14ac:dyDescent="0.2">
      <c r="A4237" s="3">
        <v>4254</v>
      </c>
      <c r="B4237" s="372" t="s">
        <v>8661</v>
      </c>
      <c r="C4237" s="760" t="s">
        <v>6451</v>
      </c>
      <c r="D4237" s="372" t="s">
        <v>5902</v>
      </c>
      <c r="E4237" s="146">
        <v>40175208</v>
      </c>
      <c r="F4237" s="595">
        <v>4400</v>
      </c>
      <c r="G4237" s="146" t="s">
        <v>6427</v>
      </c>
      <c r="H4237" s="146" t="s">
        <v>5951</v>
      </c>
      <c r="I4237" s="146">
        <v>324</v>
      </c>
    </row>
    <row r="4238" spans="1:9" ht="44.25" hidden="1" customHeight="1" x14ac:dyDescent="0.2">
      <c r="A4238" s="3">
        <v>4255</v>
      </c>
      <c r="B4238" s="372" t="s">
        <v>8661</v>
      </c>
      <c r="C4238" s="760" t="s">
        <v>6452</v>
      </c>
      <c r="D4238" s="372" t="s">
        <v>5902</v>
      </c>
      <c r="E4238" s="146">
        <v>40171521</v>
      </c>
      <c r="F4238" s="595">
        <v>4400</v>
      </c>
      <c r="G4238" s="146" t="s">
        <v>6427</v>
      </c>
      <c r="H4238" s="146" t="s">
        <v>5951</v>
      </c>
      <c r="I4238" s="146">
        <v>324</v>
      </c>
    </row>
    <row r="4239" spans="1:9" ht="44.25" hidden="1" customHeight="1" x14ac:dyDescent="0.2">
      <c r="A4239" s="3">
        <v>4256</v>
      </c>
      <c r="B4239" s="372" t="s">
        <v>8661</v>
      </c>
      <c r="C4239" s="760" t="s">
        <v>6453</v>
      </c>
      <c r="D4239" s="372" t="s">
        <v>5902</v>
      </c>
      <c r="E4239" s="146">
        <v>40142008</v>
      </c>
      <c r="F4239" s="595">
        <v>4400</v>
      </c>
      <c r="G4239" s="146" t="s">
        <v>6427</v>
      </c>
      <c r="H4239" s="146" t="s">
        <v>5951</v>
      </c>
      <c r="I4239" s="146">
        <v>324</v>
      </c>
    </row>
    <row r="4240" spans="1:9" ht="44.25" hidden="1" customHeight="1" x14ac:dyDescent="0.2">
      <c r="A4240" s="3">
        <v>4257</v>
      </c>
      <c r="B4240" s="372" t="s">
        <v>8661</v>
      </c>
      <c r="C4240" s="760" t="s">
        <v>6454</v>
      </c>
      <c r="D4240" s="372" t="s">
        <v>5902</v>
      </c>
      <c r="E4240" s="146">
        <v>40171708</v>
      </c>
      <c r="F4240" s="595">
        <v>4400</v>
      </c>
      <c r="G4240" s="146" t="s">
        <v>6427</v>
      </c>
      <c r="H4240" s="146" t="s">
        <v>5951</v>
      </c>
      <c r="I4240" s="146">
        <v>324</v>
      </c>
    </row>
    <row r="4241" spans="1:9" ht="44.25" hidden="1" customHeight="1" x14ac:dyDescent="0.2">
      <c r="A4241" s="3">
        <v>4258</v>
      </c>
      <c r="B4241" s="372" t="s">
        <v>8661</v>
      </c>
      <c r="C4241" s="373" t="s">
        <v>6455</v>
      </c>
      <c r="D4241" s="372" t="s">
        <v>5902</v>
      </c>
      <c r="E4241" s="146" t="s">
        <v>6456</v>
      </c>
      <c r="F4241" s="595">
        <v>16000</v>
      </c>
      <c r="G4241" s="146" t="s">
        <v>505</v>
      </c>
      <c r="H4241" s="146" t="s">
        <v>5951</v>
      </c>
      <c r="I4241" s="146">
        <v>324</v>
      </c>
    </row>
    <row r="4242" spans="1:9" ht="44.25" hidden="1" customHeight="1" x14ac:dyDescent="0.2">
      <c r="A4242" s="3">
        <v>4259</v>
      </c>
      <c r="B4242" s="372" t="s">
        <v>8661</v>
      </c>
      <c r="C4242" s="373" t="s">
        <v>6457</v>
      </c>
      <c r="D4242" s="372" t="s">
        <v>5902</v>
      </c>
      <c r="E4242" s="146" t="s">
        <v>6458</v>
      </c>
      <c r="F4242" s="595">
        <v>4400</v>
      </c>
      <c r="G4242" s="146" t="s">
        <v>505</v>
      </c>
      <c r="H4242" s="146" t="s">
        <v>5951</v>
      </c>
      <c r="I4242" s="146">
        <v>324</v>
      </c>
    </row>
    <row r="4243" spans="1:9" ht="44.25" hidden="1" customHeight="1" x14ac:dyDescent="0.2">
      <c r="A4243" s="3">
        <v>4260</v>
      </c>
      <c r="B4243" s="372" t="s">
        <v>8661</v>
      </c>
      <c r="C4243" s="373" t="s">
        <v>6459</v>
      </c>
      <c r="D4243" s="372" t="s">
        <v>5902</v>
      </c>
      <c r="E4243" s="146" t="s">
        <v>6460</v>
      </c>
      <c r="F4243" s="595">
        <v>5000</v>
      </c>
      <c r="G4243" s="146" t="s">
        <v>669</v>
      </c>
      <c r="H4243" s="146" t="s">
        <v>5951</v>
      </c>
      <c r="I4243" s="146">
        <v>344</v>
      </c>
    </row>
    <row r="4244" spans="1:9" ht="44.25" hidden="1" customHeight="1" x14ac:dyDescent="0.2">
      <c r="A4244" s="3">
        <v>4261</v>
      </c>
      <c r="B4244" s="372" t="s">
        <v>8661</v>
      </c>
      <c r="C4244" s="373" t="s">
        <v>6462</v>
      </c>
      <c r="D4244" s="372" t="s">
        <v>5902</v>
      </c>
      <c r="E4244" s="146" t="s">
        <v>6464</v>
      </c>
      <c r="F4244" s="595">
        <v>40000</v>
      </c>
      <c r="G4244" s="146" t="s">
        <v>669</v>
      </c>
      <c r="H4244" s="146" t="s">
        <v>5951</v>
      </c>
      <c r="I4244" s="146">
        <v>344</v>
      </c>
    </row>
    <row r="4245" spans="1:9" ht="44.25" hidden="1" customHeight="1" x14ac:dyDescent="0.2">
      <c r="A4245" s="3">
        <v>4262</v>
      </c>
      <c r="B4245" s="372" t="s">
        <v>8661</v>
      </c>
      <c r="C4245" s="373" t="s">
        <v>6465</v>
      </c>
      <c r="D4245" s="372" t="s">
        <v>5902</v>
      </c>
      <c r="E4245" s="146" t="s">
        <v>6466</v>
      </c>
      <c r="F4245" s="595">
        <v>20000</v>
      </c>
      <c r="G4245" s="146" t="s">
        <v>669</v>
      </c>
      <c r="H4245" s="146" t="s">
        <v>5951</v>
      </c>
      <c r="I4245" s="146">
        <v>344</v>
      </c>
    </row>
    <row r="4246" spans="1:9" ht="44.25" hidden="1" customHeight="1" x14ac:dyDescent="0.2">
      <c r="A4246" s="3">
        <v>4263</v>
      </c>
      <c r="B4246" s="372" t="s">
        <v>8661</v>
      </c>
      <c r="C4246" s="373" t="s">
        <v>6467</v>
      </c>
      <c r="D4246" s="372" t="s">
        <v>5902</v>
      </c>
      <c r="E4246" s="146" t="s">
        <v>6468</v>
      </c>
      <c r="F4246" s="595">
        <v>40000</v>
      </c>
      <c r="G4246" s="146" t="s">
        <v>669</v>
      </c>
      <c r="H4246" s="146" t="s">
        <v>5951</v>
      </c>
      <c r="I4246" s="146">
        <v>344</v>
      </c>
    </row>
    <row r="4247" spans="1:9" ht="44.25" hidden="1" customHeight="1" x14ac:dyDescent="0.2">
      <c r="A4247" s="3">
        <v>4264</v>
      </c>
      <c r="B4247" s="372" t="s">
        <v>8661</v>
      </c>
      <c r="C4247" s="373" t="s">
        <v>6469</v>
      </c>
      <c r="D4247" s="372" t="s">
        <v>5902</v>
      </c>
      <c r="E4247" s="146" t="s">
        <v>6470</v>
      </c>
      <c r="F4247" s="595">
        <v>30000</v>
      </c>
      <c r="G4247" s="146" t="s">
        <v>669</v>
      </c>
      <c r="H4247" s="146" t="s">
        <v>5951</v>
      </c>
      <c r="I4247" s="146">
        <v>344</v>
      </c>
    </row>
    <row r="4248" spans="1:9" ht="44.25" hidden="1" customHeight="1" x14ac:dyDescent="0.2">
      <c r="A4248" s="3">
        <v>4265</v>
      </c>
      <c r="B4248" s="372" t="s">
        <v>8661</v>
      </c>
      <c r="C4248" s="373" t="s">
        <v>6471</v>
      </c>
      <c r="D4248" s="372" t="s">
        <v>5902</v>
      </c>
      <c r="E4248" s="146" t="s">
        <v>6472</v>
      </c>
      <c r="F4248" s="595">
        <v>75000</v>
      </c>
      <c r="G4248" s="146" t="s">
        <v>669</v>
      </c>
      <c r="H4248" s="146" t="s">
        <v>5951</v>
      </c>
      <c r="I4248" s="146">
        <v>344</v>
      </c>
    </row>
    <row r="4249" spans="1:9" ht="44.25" hidden="1" customHeight="1" x14ac:dyDescent="0.2">
      <c r="A4249" s="3">
        <v>4266</v>
      </c>
      <c r="B4249" s="372" t="s">
        <v>8661</v>
      </c>
      <c r="C4249" s="373" t="s">
        <v>6473</v>
      </c>
      <c r="D4249" s="372" t="s">
        <v>5902</v>
      </c>
      <c r="E4249" s="146" t="s">
        <v>6474</v>
      </c>
      <c r="F4249" s="595">
        <v>22600</v>
      </c>
      <c r="G4249" s="146" t="s">
        <v>669</v>
      </c>
      <c r="H4249" s="146" t="s">
        <v>5951</v>
      </c>
      <c r="I4249" s="146">
        <v>344</v>
      </c>
    </row>
    <row r="4250" spans="1:9" ht="44.25" hidden="1" customHeight="1" x14ac:dyDescent="0.2">
      <c r="A4250" s="3">
        <v>4267</v>
      </c>
      <c r="B4250" s="372" t="s">
        <v>8661</v>
      </c>
      <c r="C4250" s="373" t="s">
        <v>6475</v>
      </c>
      <c r="D4250" s="372" t="s">
        <v>5902</v>
      </c>
      <c r="E4250" s="146" t="s">
        <v>6476</v>
      </c>
      <c r="F4250" s="595">
        <v>18000</v>
      </c>
      <c r="G4250" s="146" t="s">
        <v>669</v>
      </c>
      <c r="H4250" s="146" t="s">
        <v>5951</v>
      </c>
      <c r="I4250" s="146">
        <v>344</v>
      </c>
    </row>
    <row r="4251" spans="1:9" ht="44.25" hidden="1" customHeight="1" x14ac:dyDescent="0.2">
      <c r="A4251" s="3">
        <v>4268</v>
      </c>
      <c r="B4251" s="372" t="s">
        <v>8661</v>
      </c>
      <c r="C4251" s="373" t="s">
        <v>6477</v>
      </c>
      <c r="D4251" s="372" t="s">
        <v>5902</v>
      </c>
      <c r="E4251" s="146" t="s">
        <v>6478</v>
      </c>
      <c r="F4251" s="595">
        <v>18000</v>
      </c>
      <c r="G4251" s="146" t="s">
        <v>669</v>
      </c>
      <c r="H4251" s="146" t="s">
        <v>5951</v>
      </c>
      <c r="I4251" s="146">
        <v>344</v>
      </c>
    </row>
    <row r="4252" spans="1:9" ht="44.25" hidden="1" customHeight="1" x14ac:dyDescent="0.2">
      <c r="A4252" s="3">
        <v>4269</v>
      </c>
      <c r="B4252" s="372" t="s">
        <v>8661</v>
      </c>
      <c r="C4252" s="693" t="s">
        <v>6479</v>
      </c>
      <c r="D4252" s="372" t="s">
        <v>5902</v>
      </c>
      <c r="E4252" s="146" t="s">
        <v>6480</v>
      </c>
      <c r="F4252" s="595">
        <v>50000</v>
      </c>
      <c r="G4252" s="146" t="s">
        <v>724</v>
      </c>
      <c r="H4252" s="146" t="s">
        <v>5951</v>
      </c>
      <c r="I4252" s="146">
        <v>344</v>
      </c>
    </row>
    <row r="4253" spans="1:9" ht="44.25" hidden="1" customHeight="1" x14ac:dyDescent="0.2">
      <c r="A4253" s="3">
        <v>4270</v>
      </c>
      <c r="B4253" s="372" t="s">
        <v>8661</v>
      </c>
      <c r="C4253" s="693" t="s">
        <v>6481</v>
      </c>
      <c r="D4253" s="372" t="s">
        <v>5902</v>
      </c>
      <c r="E4253" s="146" t="s">
        <v>6482</v>
      </c>
      <c r="F4253" s="595">
        <v>21560</v>
      </c>
      <c r="G4253" s="146" t="s">
        <v>364</v>
      </c>
      <c r="H4253" s="146" t="s">
        <v>5951</v>
      </c>
      <c r="I4253" s="372">
        <v>350</v>
      </c>
    </row>
    <row r="4254" spans="1:9" ht="44.25" hidden="1" customHeight="1" x14ac:dyDescent="0.2">
      <c r="A4254" s="3">
        <v>4271</v>
      </c>
      <c r="B4254" s="372" t="s">
        <v>8661</v>
      </c>
      <c r="C4254" s="693" t="s">
        <v>6484</v>
      </c>
      <c r="D4254" s="372" t="s">
        <v>5902</v>
      </c>
      <c r="E4254" s="146" t="s">
        <v>6029</v>
      </c>
      <c r="F4254" s="595">
        <v>23200</v>
      </c>
      <c r="G4254" s="146" t="s">
        <v>364</v>
      </c>
      <c r="H4254" s="146" t="s">
        <v>5951</v>
      </c>
      <c r="I4254" s="372">
        <v>350</v>
      </c>
    </row>
    <row r="4255" spans="1:9" ht="44.25" hidden="1" customHeight="1" x14ac:dyDescent="0.2">
      <c r="A4255" s="3">
        <v>4272</v>
      </c>
      <c r="B4255" s="372" t="s">
        <v>8661</v>
      </c>
      <c r="C4255" s="373" t="s">
        <v>6485</v>
      </c>
      <c r="D4255" s="372" t="s">
        <v>5902</v>
      </c>
      <c r="E4255" s="146" t="s">
        <v>6487</v>
      </c>
      <c r="F4255" s="595">
        <v>7500</v>
      </c>
      <c r="G4255" s="146" t="s">
        <v>1901</v>
      </c>
      <c r="H4255" s="146" t="s">
        <v>5951</v>
      </c>
      <c r="I4255" s="372">
        <v>350</v>
      </c>
    </row>
    <row r="4256" spans="1:9" ht="44.25" hidden="1" customHeight="1" x14ac:dyDescent="0.2">
      <c r="A4256" s="3">
        <v>4273</v>
      </c>
      <c r="B4256" s="372" t="s">
        <v>8661</v>
      </c>
      <c r="C4256" s="373" t="s">
        <v>6488</v>
      </c>
      <c r="D4256" s="372" t="s">
        <v>5902</v>
      </c>
      <c r="E4256" s="146" t="s">
        <v>6489</v>
      </c>
      <c r="F4256" s="595">
        <v>10000</v>
      </c>
      <c r="G4256" s="146" t="s">
        <v>1901</v>
      </c>
      <c r="H4256" s="146" t="s">
        <v>5951</v>
      </c>
      <c r="I4256" s="372">
        <v>350</v>
      </c>
    </row>
    <row r="4257" spans="1:9" ht="44.25" hidden="1" customHeight="1" x14ac:dyDescent="0.2">
      <c r="A4257" s="3">
        <v>4274</v>
      </c>
      <c r="B4257" s="372" t="s">
        <v>8661</v>
      </c>
      <c r="C4257" s="373" t="s">
        <v>6490</v>
      </c>
      <c r="D4257" s="372" t="s">
        <v>5902</v>
      </c>
      <c r="E4257" s="146" t="s">
        <v>6491</v>
      </c>
      <c r="F4257" s="595">
        <v>3000</v>
      </c>
      <c r="G4257" s="146" t="s">
        <v>1901</v>
      </c>
      <c r="H4257" s="146" t="s">
        <v>5951</v>
      </c>
      <c r="I4257" s="372">
        <v>350</v>
      </c>
    </row>
    <row r="4258" spans="1:9" ht="44.25" hidden="1" customHeight="1" x14ac:dyDescent="0.2">
      <c r="A4258" s="3">
        <v>4275</v>
      </c>
      <c r="B4258" s="372" t="s">
        <v>8661</v>
      </c>
      <c r="C4258" s="373" t="s">
        <v>6492</v>
      </c>
      <c r="D4258" s="372" t="s">
        <v>5902</v>
      </c>
      <c r="E4258" s="146" t="s">
        <v>6493</v>
      </c>
      <c r="F4258" s="595">
        <v>5000</v>
      </c>
      <c r="G4258" s="146" t="s">
        <v>1901</v>
      </c>
      <c r="H4258" s="146" t="s">
        <v>5951</v>
      </c>
      <c r="I4258" s="372">
        <v>350</v>
      </c>
    </row>
    <row r="4259" spans="1:9" ht="44.25" hidden="1" customHeight="1" x14ac:dyDescent="0.2">
      <c r="A4259" s="3">
        <v>4276</v>
      </c>
      <c r="B4259" s="372" t="s">
        <v>8661</v>
      </c>
      <c r="C4259" s="373" t="s">
        <v>6494</v>
      </c>
      <c r="D4259" s="372" t="s">
        <v>5902</v>
      </c>
      <c r="E4259" s="146" t="s">
        <v>6495</v>
      </c>
      <c r="F4259" s="595">
        <f>755*3</f>
        <v>2265</v>
      </c>
      <c r="G4259" s="146" t="s">
        <v>1901</v>
      </c>
      <c r="H4259" s="146" t="s">
        <v>5951</v>
      </c>
      <c r="I4259" s="146">
        <v>350</v>
      </c>
    </row>
    <row r="4260" spans="1:9" ht="44.25" hidden="1" customHeight="1" x14ac:dyDescent="0.2">
      <c r="A4260" s="3">
        <v>4277</v>
      </c>
      <c r="B4260" s="372" t="s">
        <v>8661</v>
      </c>
      <c r="C4260" s="373" t="s">
        <v>6485</v>
      </c>
      <c r="D4260" s="372" t="s">
        <v>5902</v>
      </c>
      <c r="E4260" s="146" t="s">
        <v>6487</v>
      </c>
      <c r="F4260" s="595">
        <v>7500</v>
      </c>
      <c r="G4260" s="146" t="s">
        <v>1901</v>
      </c>
      <c r="H4260" s="146" t="s">
        <v>5951</v>
      </c>
      <c r="I4260" s="372">
        <v>350</v>
      </c>
    </row>
    <row r="4261" spans="1:9" ht="44.25" hidden="1" customHeight="1" x14ac:dyDescent="0.2">
      <c r="A4261" s="3">
        <v>4278</v>
      </c>
      <c r="B4261" s="372" t="s">
        <v>8661</v>
      </c>
      <c r="C4261" s="693" t="s">
        <v>6496</v>
      </c>
      <c r="D4261" s="372" t="s">
        <v>5902</v>
      </c>
      <c r="E4261" s="146" t="s">
        <v>6042</v>
      </c>
      <c r="F4261" s="595">
        <v>21000</v>
      </c>
      <c r="G4261" s="146" t="s">
        <v>3897</v>
      </c>
      <c r="H4261" s="146" t="s">
        <v>5951</v>
      </c>
      <c r="I4261" s="372">
        <v>354</v>
      </c>
    </row>
    <row r="4262" spans="1:9" ht="44.25" hidden="1" customHeight="1" x14ac:dyDescent="0.2">
      <c r="A4262" s="3">
        <v>4279</v>
      </c>
      <c r="B4262" s="372" t="s">
        <v>8661</v>
      </c>
      <c r="C4262" s="373" t="s">
        <v>6499</v>
      </c>
      <c r="D4262" s="372" t="s">
        <v>5902</v>
      </c>
      <c r="E4262" s="146" t="s">
        <v>6500</v>
      </c>
      <c r="F4262" s="595">
        <v>120000</v>
      </c>
      <c r="G4262" s="146" t="s">
        <v>3897</v>
      </c>
      <c r="H4262" s="146" t="s">
        <v>5951</v>
      </c>
      <c r="I4262" s="372">
        <v>354</v>
      </c>
    </row>
    <row r="4263" spans="1:9" ht="44.25" hidden="1" customHeight="1" x14ac:dyDescent="0.2">
      <c r="A4263" s="3">
        <v>4280</v>
      </c>
      <c r="B4263" s="372" t="s">
        <v>8661</v>
      </c>
      <c r="C4263" s="693" t="s">
        <v>6501</v>
      </c>
      <c r="D4263" s="372" t="s">
        <v>5902</v>
      </c>
      <c r="E4263" s="168" t="s">
        <v>6502</v>
      </c>
      <c r="F4263" s="595">
        <v>19950</v>
      </c>
      <c r="G4263" s="146" t="s">
        <v>3897</v>
      </c>
      <c r="H4263" s="146" t="s">
        <v>5951</v>
      </c>
      <c r="I4263" s="146">
        <v>354</v>
      </c>
    </row>
    <row r="4264" spans="1:9" ht="44.25" hidden="1" customHeight="1" x14ac:dyDescent="0.2">
      <c r="A4264" s="3">
        <v>4281</v>
      </c>
      <c r="B4264" s="372" t="s">
        <v>8661</v>
      </c>
      <c r="C4264" s="373" t="s">
        <v>6503</v>
      </c>
      <c r="D4264" s="372" t="s">
        <v>5902</v>
      </c>
      <c r="E4264" s="146" t="s">
        <v>6505</v>
      </c>
      <c r="F4264" s="595">
        <v>180000</v>
      </c>
      <c r="G4264" s="505" t="s">
        <v>290</v>
      </c>
      <c r="H4264" s="146" t="s">
        <v>5951</v>
      </c>
      <c r="I4264" s="372">
        <v>364</v>
      </c>
    </row>
    <row r="4265" spans="1:9" ht="44.25" hidden="1" customHeight="1" x14ac:dyDescent="0.2">
      <c r="A4265" s="3">
        <v>4282</v>
      </c>
      <c r="B4265" s="372" t="s">
        <v>8661</v>
      </c>
      <c r="C4265" s="373" t="s">
        <v>6507</v>
      </c>
      <c r="D4265" s="372" t="s">
        <v>5902</v>
      </c>
      <c r="E4265" s="168" t="s">
        <v>6508</v>
      </c>
      <c r="F4265" s="595">
        <v>105000</v>
      </c>
      <c r="G4265" s="505" t="s">
        <v>290</v>
      </c>
      <c r="H4265" s="146" t="s">
        <v>5951</v>
      </c>
      <c r="I4265" s="372">
        <v>364</v>
      </c>
    </row>
    <row r="4266" spans="1:9" ht="44.25" hidden="1" customHeight="1" x14ac:dyDescent="0.2">
      <c r="A4266" s="3">
        <v>4283</v>
      </c>
      <c r="B4266" s="372" t="s">
        <v>8661</v>
      </c>
      <c r="C4266" s="373" t="s">
        <v>6509</v>
      </c>
      <c r="D4266" s="372" t="s">
        <v>5902</v>
      </c>
      <c r="E4266" s="146" t="s">
        <v>6510</v>
      </c>
      <c r="F4266" s="595">
        <v>325000</v>
      </c>
      <c r="G4266" s="505" t="s">
        <v>290</v>
      </c>
      <c r="H4266" s="146" t="s">
        <v>5951</v>
      </c>
      <c r="I4266" s="372">
        <v>364</v>
      </c>
    </row>
    <row r="4267" spans="1:9" ht="44.25" hidden="1" customHeight="1" x14ac:dyDescent="0.2">
      <c r="A4267" s="3">
        <v>4284</v>
      </c>
      <c r="B4267" s="372" t="s">
        <v>8661</v>
      </c>
      <c r="C4267" s="373" t="s">
        <v>6511</v>
      </c>
      <c r="D4267" s="372" t="s">
        <v>5902</v>
      </c>
      <c r="E4267" s="146" t="s">
        <v>6512</v>
      </c>
      <c r="F4267" s="595">
        <v>69000</v>
      </c>
      <c r="G4267" s="146" t="s">
        <v>1901</v>
      </c>
      <c r="H4267" s="146" t="s">
        <v>5951</v>
      </c>
      <c r="I4267" s="146">
        <v>365</v>
      </c>
    </row>
    <row r="4268" spans="1:9" ht="44.25" hidden="1" customHeight="1" x14ac:dyDescent="0.2">
      <c r="A4268" s="3">
        <v>4285</v>
      </c>
      <c r="B4268" s="372" t="s">
        <v>8661</v>
      </c>
      <c r="C4268" s="373" t="s">
        <v>6514</v>
      </c>
      <c r="D4268" s="372" t="s">
        <v>5902</v>
      </c>
      <c r="E4268" s="146" t="s">
        <v>6515</v>
      </c>
      <c r="F4268" s="595">
        <v>21000</v>
      </c>
      <c r="G4268" s="146" t="s">
        <v>1901</v>
      </c>
      <c r="H4268" s="146" t="s">
        <v>5951</v>
      </c>
      <c r="I4268" s="146">
        <v>365</v>
      </c>
    </row>
    <row r="4269" spans="1:9" ht="44.25" hidden="1" customHeight="1" x14ac:dyDescent="0.2">
      <c r="A4269" s="3">
        <v>4286</v>
      </c>
      <c r="B4269" s="372" t="s">
        <v>8661</v>
      </c>
      <c r="C4269" s="373" t="s">
        <v>6516</v>
      </c>
      <c r="D4269" s="372" t="s">
        <v>5902</v>
      </c>
      <c r="E4269" s="146" t="s">
        <v>6518</v>
      </c>
      <c r="F4269" s="595">
        <v>61500</v>
      </c>
      <c r="G4269" s="146" t="s">
        <v>1901</v>
      </c>
      <c r="H4269" s="146" t="s">
        <v>5951</v>
      </c>
      <c r="I4269" s="146">
        <v>365</v>
      </c>
    </row>
    <row r="4270" spans="1:9" ht="44.25" hidden="1" customHeight="1" x14ac:dyDescent="0.2">
      <c r="A4270" s="3">
        <v>4287</v>
      </c>
      <c r="B4270" s="372" t="s">
        <v>8661</v>
      </c>
      <c r="C4270" s="373" t="s">
        <v>6519</v>
      </c>
      <c r="D4270" s="372" t="s">
        <v>5902</v>
      </c>
      <c r="E4270" s="146" t="s">
        <v>6520</v>
      </c>
      <c r="F4270" s="595">
        <v>58750</v>
      </c>
      <c r="G4270" s="146" t="s">
        <v>3648</v>
      </c>
      <c r="H4270" s="146" t="s">
        <v>5951</v>
      </c>
      <c r="I4270" s="372">
        <v>365</v>
      </c>
    </row>
    <row r="4271" spans="1:9" ht="44.25" hidden="1" customHeight="1" x14ac:dyDescent="0.2">
      <c r="A4271" s="3">
        <v>4288</v>
      </c>
      <c r="B4271" s="372" t="s">
        <v>8661</v>
      </c>
      <c r="C4271" s="373" t="s">
        <v>6521</v>
      </c>
      <c r="D4271" s="372" t="s">
        <v>5902</v>
      </c>
      <c r="E4271" s="146" t="s">
        <v>6523</v>
      </c>
      <c r="F4271" s="595">
        <v>160000</v>
      </c>
      <c r="G4271" s="146" t="s">
        <v>6524</v>
      </c>
      <c r="H4271" s="146" t="s">
        <v>5951</v>
      </c>
      <c r="I4271" s="372">
        <v>365</v>
      </c>
    </row>
    <row r="4272" spans="1:9" ht="44.25" hidden="1" customHeight="1" x14ac:dyDescent="0.2">
      <c r="A4272" s="3">
        <v>4289</v>
      </c>
      <c r="B4272" s="372" t="s">
        <v>8661</v>
      </c>
      <c r="C4272" s="373" t="s">
        <v>6525</v>
      </c>
      <c r="D4272" s="372" t="s">
        <v>5902</v>
      </c>
      <c r="E4272" s="146" t="s">
        <v>6526</v>
      </c>
      <c r="F4272" s="595">
        <v>50000</v>
      </c>
      <c r="G4272" s="146" t="s">
        <v>693</v>
      </c>
      <c r="H4272" s="146" t="s">
        <v>5951</v>
      </c>
      <c r="I4272" s="146">
        <v>365</v>
      </c>
    </row>
    <row r="4273" spans="1:9" ht="44.25" hidden="1" customHeight="1" x14ac:dyDescent="0.2">
      <c r="A4273" s="3">
        <v>4290</v>
      </c>
      <c r="B4273" s="372" t="s">
        <v>8661</v>
      </c>
      <c r="C4273" s="373" t="s">
        <v>6060</v>
      </c>
      <c r="D4273" s="372" t="s">
        <v>5902</v>
      </c>
      <c r="E4273" s="146" t="s">
        <v>6527</v>
      </c>
      <c r="F4273" s="595">
        <v>225000</v>
      </c>
      <c r="G4273" s="146" t="s">
        <v>720</v>
      </c>
      <c r="H4273" s="146" t="s">
        <v>5951</v>
      </c>
      <c r="I4273" s="146">
        <v>374</v>
      </c>
    </row>
    <row r="4274" spans="1:9" ht="44.25" hidden="1" customHeight="1" x14ac:dyDescent="0.2">
      <c r="A4274" s="3">
        <v>4291</v>
      </c>
      <c r="B4274" s="372" t="s">
        <v>8661</v>
      </c>
      <c r="C4274" s="693" t="s">
        <v>6529</v>
      </c>
      <c r="D4274" s="372" t="s">
        <v>5902</v>
      </c>
      <c r="E4274" s="168" t="s">
        <v>6530</v>
      </c>
      <c r="F4274" s="595">
        <v>25000</v>
      </c>
      <c r="G4274" s="146" t="s">
        <v>720</v>
      </c>
      <c r="H4274" s="146" t="s">
        <v>5951</v>
      </c>
      <c r="I4274" s="146">
        <v>374</v>
      </c>
    </row>
    <row r="4275" spans="1:9" ht="44.25" hidden="1" customHeight="1" x14ac:dyDescent="0.2">
      <c r="A4275" s="3">
        <v>4293</v>
      </c>
      <c r="B4275" s="372" t="s">
        <v>8662</v>
      </c>
      <c r="C4275" s="373" t="s">
        <v>6318</v>
      </c>
      <c r="D4275" s="372" t="s">
        <v>5902</v>
      </c>
      <c r="E4275" s="168">
        <v>15121513</v>
      </c>
      <c r="F4275" s="595">
        <v>30000</v>
      </c>
      <c r="G4275" s="146" t="s">
        <v>301</v>
      </c>
      <c r="H4275" s="146" t="s">
        <v>5951</v>
      </c>
      <c r="I4275" s="146">
        <v>269</v>
      </c>
    </row>
    <row r="4276" spans="1:9" ht="44.25" hidden="1" customHeight="1" x14ac:dyDescent="0.2">
      <c r="A4276" s="3">
        <v>4294</v>
      </c>
      <c r="B4276" s="372" t="s">
        <v>8662</v>
      </c>
      <c r="C4276" s="373" t="s">
        <v>6321</v>
      </c>
      <c r="D4276" s="372" t="s">
        <v>5902</v>
      </c>
      <c r="E4276" s="168" t="s">
        <v>6323</v>
      </c>
      <c r="F4276" s="595">
        <v>40000</v>
      </c>
      <c r="G4276" s="146" t="s">
        <v>301</v>
      </c>
      <c r="H4276" s="146" t="s">
        <v>5951</v>
      </c>
      <c r="I4276" s="146">
        <v>269</v>
      </c>
    </row>
    <row r="4277" spans="1:9" ht="44.25" hidden="1" customHeight="1" x14ac:dyDescent="0.2">
      <c r="A4277" s="3">
        <v>4295</v>
      </c>
      <c r="B4277" s="372" t="s">
        <v>8662</v>
      </c>
      <c r="C4277" s="373" t="s">
        <v>6327</v>
      </c>
      <c r="D4277" s="372" t="s">
        <v>5902</v>
      </c>
      <c r="E4277" s="146" t="s">
        <v>6329</v>
      </c>
      <c r="F4277" s="595">
        <v>60000</v>
      </c>
      <c r="G4277" s="146" t="s">
        <v>301</v>
      </c>
      <c r="H4277" s="146" t="s">
        <v>5951</v>
      </c>
      <c r="I4277" s="146">
        <v>269</v>
      </c>
    </row>
    <row r="4278" spans="1:9" ht="44.25" hidden="1" customHeight="1" x14ac:dyDescent="0.2">
      <c r="A4278" s="3">
        <v>4296</v>
      </c>
      <c r="B4278" s="372" t="s">
        <v>8662</v>
      </c>
      <c r="C4278" s="146" t="s">
        <v>6330</v>
      </c>
      <c r="D4278" s="372" t="s">
        <v>5902</v>
      </c>
      <c r="E4278" s="146" t="s">
        <v>6332</v>
      </c>
      <c r="F4278" s="595">
        <v>390000</v>
      </c>
      <c r="G4278" s="146" t="s">
        <v>306</v>
      </c>
      <c r="H4278" s="146" t="s">
        <v>5951</v>
      </c>
      <c r="I4278" s="146">
        <v>277</v>
      </c>
    </row>
    <row r="4279" spans="1:9" ht="44.25" hidden="1" customHeight="1" x14ac:dyDescent="0.2">
      <c r="A4279" s="3">
        <v>4297</v>
      </c>
      <c r="B4279" s="372" t="s">
        <v>8662</v>
      </c>
      <c r="C4279" s="373" t="s">
        <v>6338</v>
      </c>
      <c r="D4279" s="372" t="s">
        <v>5902</v>
      </c>
      <c r="E4279" s="146" t="s">
        <v>6340</v>
      </c>
      <c r="F4279" s="595">
        <v>300000</v>
      </c>
      <c r="G4279" s="146" t="s">
        <v>306</v>
      </c>
      <c r="H4279" s="146" t="s">
        <v>5951</v>
      </c>
      <c r="I4279" s="146">
        <v>278</v>
      </c>
    </row>
    <row r="4280" spans="1:9" ht="44.25" hidden="1" customHeight="1" x14ac:dyDescent="0.2">
      <c r="A4280" s="3">
        <v>4298</v>
      </c>
      <c r="B4280" s="372" t="s">
        <v>8662</v>
      </c>
      <c r="C4280" s="373" t="s">
        <v>6347</v>
      </c>
      <c r="D4280" s="372" t="s">
        <v>5902</v>
      </c>
      <c r="E4280" s="146" t="s">
        <v>6349</v>
      </c>
      <c r="F4280" s="595">
        <v>20000</v>
      </c>
      <c r="G4280" s="146" t="s">
        <v>364</v>
      </c>
      <c r="H4280" s="146" t="s">
        <v>5951</v>
      </c>
      <c r="I4280" s="146">
        <v>304</v>
      </c>
    </row>
    <row r="4281" spans="1:9" ht="44.25" hidden="1" customHeight="1" x14ac:dyDescent="0.2">
      <c r="A4281" s="3">
        <v>4299</v>
      </c>
      <c r="B4281" s="372" t="s">
        <v>8662</v>
      </c>
      <c r="C4281" s="373" t="s">
        <v>6354</v>
      </c>
      <c r="D4281" s="372" t="s">
        <v>5902</v>
      </c>
      <c r="E4281" s="146" t="s">
        <v>6356</v>
      </c>
      <c r="F4281" s="595">
        <v>120000</v>
      </c>
      <c r="G4281" s="146" t="s">
        <v>364</v>
      </c>
      <c r="H4281" s="146" t="s">
        <v>5951</v>
      </c>
      <c r="I4281" s="146">
        <v>304</v>
      </c>
    </row>
    <row r="4282" spans="1:9" ht="44.25" hidden="1" customHeight="1" x14ac:dyDescent="0.2">
      <c r="A4282" s="3">
        <v>4300</v>
      </c>
      <c r="B4282" s="372" t="s">
        <v>8662</v>
      </c>
      <c r="C4282" s="373" t="s">
        <v>6357</v>
      </c>
      <c r="D4282" s="372" t="s">
        <v>5902</v>
      </c>
      <c r="E4282" s="146" t="s">
        <v>6358</v>
      </c>
      <c r="F4282" s="595">
        <v>27500</v>
      </c>
      <c r="G4282" s="146" t="s">
        <v>364</v>
      </c>
      <c r="H4282" s="146" t="s">
        <v>5951</v>
      </c>
      <c r="I4282" s="146">
        <v>304</v>
      </c>
    </row>
    <row r="4283" spans="1:9" ht="44.25" hidden="1" customHeight="1" x14ac:dyDescent="0.2">
      <c r="A4283" s="3">
        <v>4301</v>
      </c>
      <c r="B4283" s="372" t="s">
        <v>8662</v>
      </c>
      <c r="C4283" s="693" t="s">
        <v>6359</v>
      </c>
      <c r="D4283" s="372" t="s">
        <v>5902</v>
      </c>
      <c r="E4283" s="168" t="s">
        <v>6361</v>
      </c>
      <c r="F4283" s="595">
        <v>65000</v>
      </c>
      <c r="G4283" s="146" t="s">
        <v>364</v>
      </c>
      <c r="H4283" s="146" t="s">
        <v>5951</v>
      </c>
      <c r="I4283" s="372">
        <v>304</v>
      </c>
    </row>
    <row r="4284" spans="1:9" ht="44.25" hidden="1" customHeight="1" x14ac:dyDescent="0.2">
      <c r="A4284" s="3">
        <v>4302</v>
      </c>
      <c r="B4284" s="372" t="s">
        <v>8662</v>
      </c>
      <c r="C4284" s="693" t="s">
        <v>6365</v>
      </c>
      <c r="D4284" s="372" t="s">
        <v>5902</v>
      </c>
      <c r="E4284" s="146" t="s">
        <v>6367</v>
      </c>
      <c r="F4284" s="595">
        <v>19950</v>
      </c>
      <c r="G4284" s="146" t="s">
        <v>364</v>
      </c>
      <c r="H4284" s="146" t="s">
        <v>5951</v>
      </c>
      <c r="I4284" s="146">
        <v>304</v>
      </c>
    </row>
    <row r="4285" spans="1:9" ht="44.25" hidden="1" customHeight="1" x14ac:dyDescent="0.2">
      <c r="A4285" s="3">
        <v>4303</v>
      </c>
      <c r="B4285" s="372" t="s">
        <v>8662</v>
      </c>
      <c r="C4285" s="373" t="s">
        <v>6368</v>
      </c>
      <c r="D4285" s="372" t="s">
        <v>5902</v>
      </c>
      <c r="E4285" s="146" t="s">
        <v>6370</v>
      </c>
      <c r="F4285" s="595">
        <f>965*2</f>
        <v>1930</v>
      </c>
      <c r="G4285" s="146" t="s">
        <v>35</v>
      </c>
      <c r="H4285" s="146" t="s">
        <v>5951</v>
      </c>
      <c r="I4285" s="146">
        <v>314</v>
      </c>
    </row>
    <row r="4286" spans="1:9" ht="44.25" hidden="1" customHeight="1" x14ac:dyDescent="0.2">
      <c r="A4286" s="3">
        <v>4304</v>
      </c>
      <c r="B4286" s="372" t="s">
        <v>8662</v>
      </c>
      <c r="C4286" s="373" t="s">
        <v>6372</v>
      </c>
      <c r="D4286" s="372" t="s">
        <v>5902</v>
      </c>
      <c r="E4286" s="146" t="s">
        <v>6370</v>
      </c>
      <c r="F4286" s="595">
        <f>755*2</f>
        <v>1510</v>
      </c>
      <c r="G4286" s="146" t="s">
        <v>35</v>
      </c>
      <c r="H4286" s="146" t="s">
        <v>5951</v>
      </c>
      <c r="I4286" s="146">
        <v>314</v>
      </c>
    </row>
    <row r="4287" spans="1:9" ht="44.25" hidden="1" customHeight="1" x14ac:dyDescent="0.2">
      <c r="A4287" s="3">
        <v>4305</v>
      </c>
      <c r="B4287" s="372" t="s">
        <v>8662</v>
      </c>
      <c r="C4287" s="373" t="s">
        <v>6374</v>
      </c>
      <c r="D4287" s="372" t="s">
        <v>5902</v>
      </c>
      <c r="E4287" s="146" t="s">
        <v>6370</v>
      </c>
      <c r="F4287" s="595">
        <f>1385*2</f>
        <v>2770</v>
      </c>
      <c r="G4287" s="146" t="s">
        <v>35</v>
      </c>
      <c r="H4287" s="146" t="s">
        <v>5951</v>
      </c>
      <c r="I4287" s="146">
        <v>314</v>
      </c>
    </row>
    <row r="4288" spans="1:9" ht="44.25" hidden="1" customHeight="1" x14ac:dyDescent="0.2">
      <c r="A4288" s="3">
        <v>4306</v>
      </c>
      <c r="B4288" s="372" t="s">
        <v>8662</v>
      </c>
      <c r="C4288" s="373" t="s">
        <v>6375</v>
      </c>
      <c r="D4288" s="372" t="s">
        <v>5902</v>
      </c>
      <c r="E4288" s="146" t="s">
        <v>6376</v>
      </c>
      <c r="F4288" s="595">
        <f>840*2</f>
        <v>1680</v>
      </c>
      <c r="G4288" s="146" t="s">
        <v>35</v>
      </c>
      <c r="H4288" s="146" t="s">
        <v>5951</v>
      </c>
      <c r="I4288" s="146">
        <v>314</v>
      </c>
    </row>
    <row r="4289" spans="1:9" ht="44.25" hidden="1" customHeight="1" x14ac:dyDescent="0.2">
      <c r="A4289" s="3">
        <v>4307</v>
      </c>
      <c r="B4289" s="372" t="s">
        <v>8662</v>
      </c>
      <c r="C4289" s="373" t="s">
        <v>6377</v>
      </c>
      <c r="D4289" s="372" t="s">
        <v>5902</v>
      </c>
      <c r="E4289" s="146" t="s">
        <v>6376</v>
      </c>
      <c r="F4289" s="595">
        <f>9*100</f>
        <v>900</v>
      </c>
      <c r="G4289" s="146" t="s">
        <v>35</v>
      </c>
      <c r="H4289" s="146" t="s">
        <v>5951</v>
      </c>
      <c r="I4289" s="146">
        <v>314</v>
      </c>
    </row>
    <row r="4290" spans="1:9" ht="44.25" hidden="1" customHeight="1" x14ac:dyDescent="0.2">
      <c r="A4290" s="3">
        <v>4308</v>
      </c>
      <c r="B4290" s="372" t="s">
        <v>8662</v>
      </c>
      <c r="C4290" s="373" t="s">
        <v>6378</v>
      </c>
      <c r="D4290" s="372" t="s">
        <v>5902</v>
      </c>
      <c r="E4290" s="146" t="s">
        <v>6376</v>
      </c>
      <c r="F4290" s="595">
        <f>1400*2</f>
        <v>2800</v>
      </c>
      <c r="G4290" s="146" t="s">
        <v>35</v>
      </c>
      <c r="H4290" s="146" t="s">
        <v>5951</v>
      </c>
      <c r="I4290" s="146">
        <v>314</v>
      </c>
    </row>
    <row r="4291" spans="1:9" ht="44.25" hidden="1" customHeight="1" x14ac:dyDescent="0.2">
      <c r="A4291" s="3">
        <v>4309</v>
      </c>
      <c r="B4291" s="372" t="s">
        <v>8662</v>
      </c>
      <c r="C4291" s="373" t="s">
        <v>6379</v>
      </c>
      <c r="D4291" s="372" t="s">
        <v>5902</v>
      </c>
      <c r="E4291" s="146" t="s">
        <v>6380</v>
      </c>
      <c r="F4291" s="595">
        <v>91800</v>
      </c>
      <c r="G4291" s="146" t="s">
        <v>35</v>
      </c>
      <c r="H4291" s="146" t="s">
        <v>5951</v>
      </c>
      <c r="I4291" s="146">
        <v>314</v>
      </c>
    </row>
    <row r="4292" spans="1:9" ht="44.25" hidden="1" customHeight="1" x14ac:dyDescent="0.2">
      <c r="A4292" s="3">
        <v>4310</v>
      </c>
      <c r="B4292" s="372" t="s">
        <v>8662</v>
      </c>
      <c r="C4292" s="373" t="s">
        <v>6381</v>
      </c>
      <c r="D4292" s="372" t="s">
        <v>5902</v>
      </c>
      <c r="E4292" s="146" t="s">
        <v>6383</v>
      </c>
      <c r="F4292" s="595">
        <f>3250*2</f>
        <v>6500</v>
      </c>
      <c r="G4292" s="146" t="s">
        <v>35</v>
      </c>
      <c r="H4292" s="146" t="s">
        <v>5951</v>
      </c>
      <c r="I4292" s="146">
        <v>314</v>
      </c>
    </row>
    <row r="4293" spans="1:9" ht="44.25" hidden="1" customHeight="1" x14ac:dyDescent="0.2">
      <c r="A4293" s="3">
        <v>4311</v>
      </c>
      <c r="B4293" s="372" t="s">
        <v>8662</v>
      </c>
      <c r="C4293" s="373" t="s">
        <v>6384</v>
      </c>
      <c r="D4293" s="372" t="s">
        <v>5902</v>
      </c>
      <c r="E4293" s="146" t="s">
        <v>6383</v>
      </c>
      <c r="F4293" s="595">
        <v>5300</v>
      </c>
      <c r="G4293" s="146" t="s">
        <v>35</v>
      </c>
      <c r="H4293" s="146" t="s">
        <v>5951</v>
      </c>
      <c r="I4293" s="146">
        <v>314</v>
      </c>
    </row>
    <row r="4294" spans="1:9" ht="44.25" hidden="1" customHeight="1" x14ac:dyDescent="0.2">
      <c r="A4294" s="3">
        <v>4312</v>
      </c>
      <c r="B4294" s="372" t="s">
        <v>8662</v>
      </c>
      <c r="C4294" s="373" t="s">
        <v>6385</v>
      </c>
      <c r="D4294" s="372" t="s">
        <v>5902</v>
      </c>
      <c r="E4294" s="146" t="s">
        <v>6383</v>
      </c>
      <c r="F4294" s="595">
        <v>10700</v>
      </c>
      <c r="G4294" s="146" t="s">
        <v>35</v>
      </c>
      <c r="H4294" s="146" t="s">
        <v>5951</v>
      </c>
      <c r="I4294" s="146">
        <v>314</v>
      </c>
    </row>
    <row r="4295" spans="1:9" ht="44.25" hidden="1" customHeight="1" x14ac:dyDescent="0.2">
      <c r="A4295" s="3">
        <v>4313</v>
      </c>
      <c r="B4295" s="372" t="s">
        <v>8662</v>
      </c>
      <c r="C4295" s="373" t="s">
        <v>6387</v>
      </c>
      <c r="D4295" s="372" t="s">
        <v>5902</v>
      </c>
      <c r="E4295" s="146" t="s">
        <v>6383</v>
      </c>
      <c r="F4295" s="595">
        <v>4450</v>
      </c>
      <c r="G4295" s="146" t="s">
        <v>35</v>
      </c>
      <c r="H4295" s="146" t="s">
        <v>5951</v>
      </c>
      <c r="I4295" s="146">
        <v>314</v>
      </c>
    </row>
    <row r="4296" spans="1:9" ht="44.25" hidden="1" customHeight="1" x14ac:dyDescent="0.2">
      <c r="A4296" s="3">
        <v>4314</v>
      </c>
      <c r="B4296" s="372" t="s">
        <v>8662</v>
      </c>
      <c r="C4296" s="373" t="s">
        <v>6388</v>
      </c>
      <c r="D4296" s="372" t="s">
        <v>5902</v>
      </c>
      <c r="E4296" s="146" t="s">
        <v>6389</v>
      </c>
      <c r="F4296" s="595">
        <v>1000</v>
      </c>
      <c r="G4296" s="146" t="s">
        <v>35</v>
      </c>
      <c r="H4296" s="146" t="s">
        <v>5951</v>
      </c>
      <c r="I4296" s="146">
        <v>314</v>
      </c>
    </row>
    <row r="4297" spans="1:9" ht="44.25" hidden="1" customHeight="1" x14ac:dyDescent="0.2">
      <c r="A4297" s="3">
        <v>4315</v>
      </c>
      <c r="B4297" s="372" t="s">
        <v>8662</v>
      </c>
      <c r="C4297" s="373" t="s">
        <v>6390</v>
      </c>
      <c r="D4297" s="372" t="s">
        <v>5902</v>
      </c>
      <c r="E4297" s="146" t="s">
        <v>6389</v>
      </c>
      <c r="F4297" s="595">
        <v>3350</v>
      </c>
      <c r="G4297" s="146" t="s">
        <v>35</v>
      </c>
      <c r="H4297" s="146" t="s">
        <v>5951</v>
      </c>
      <c r="I4297" s="146">
        <v>314</v>
      </c>
    </row>
    <row r="4298" spans="1:9" ht="44.25" hidden="1" customHeight="1" x14ac:dyDescent="0.2">
      <c r="A4298" s="3">
        <v>4316</v>
      </c>
      <c r="B4298" s="372" t="s">
        <v>8662</v>
      </c>
      <c r="C4298" s="373" t="s">
        <v>6391</v>
      </c>
      <c r="D4298" s="372" t="s">
        <v>5902</v>
      </c>
      <c r="E4298" s="146" t="s">
        <v>6389</v>
      </c>
      <c r="F4298" s="595">
        <v>4050</v>
      </c>
      <c r="G4298" s="146" t="s">
        <v>35</v>
      </c>
      <c r="H4298" s="146" t="s">
        <v>5951</v>
      </c>
      <c r="I4298" s="146">
        <v>314</v>
      </c>
    </row>
    <row r="4299" spans="1:9" ht="44.25" hidden="1" customHeight="1" x14ac:dyDescent="0.2">
      <c r="A4299" s="3">
        <v>4317</v>
      </c>
      <c r="B4299" s="372" t="s">
        <v>8662</v>
      </c>
      <c r="C4299" s="373" t="s">
        <v>6392</v>
      </c>
      <c r="D4299" s="372" t="s">
        <v>5902</v>
      </c>
      <c r="E4299" s="146" t="s">
        <v>6393</v>
      </c>
      <c r="F4299" s="595">
        <v>12000</v>
      </c>
      <c r="G4299" s="146" t="s">
        <v>35</v>
      </c>
      <c r="H4299" s="146" t="s">
        <v>5951</v>
      </c>
      <c r="I4299" s="146">
        <v>314</v>
      </c>
    </row>
    <row r="4300" spans="1:9" ht="44.25" hidden="1" customHeight="1" x14ac:dyDescent="0.2">
      <c r="A4300" s="3">
        <v>4318</v>
      </c>
      <c r="B4300" s="372" t="s">
        <v>8662</v>
      </c>
      <c r="C4300" s="693" t="s">
        <v>6394</v>
      </c>
      <c r="D4300" s="372" t="s">
        <v>5902</v>
      </c>
      <c r="E4300" s="146" t="s">
        <v>6396</v>
      </c>
      <c r="F4300" s="595">
        <v>334500</v>
      </c>
      <c r="G4300" s="146" t="s">
        <v>35</v>
      </c>
      <c r="H4300" s="146" t="s">
        <v>5951</v>
      </c>
      <c r="I4300" s="146">
        <v>314</v>
      </c>
    </row>
    <row r="4301" spans="1:9" ht="44.25" hidden="1" customHeight="1" x14ac:dyDescent="0.2">
      <c r="A4301" s="3">
        <v>4319</v>
      </c>
      <c r="B4301" s="372" t="s">
        <v>8662</v>
      </c>
      <c r="C4301" s="373" t="s">
        <v>6397</v>
      </c>
      <c r="D4301" s="372" t="s">
        <v>5902</v>
      </c>
      <c r="E4301" s="146" t="s">
        <v>6399</v>
      </c>
      <c r="F4301" s="595">
        <v>37800</v>
      </c>
      <c r="G4301" s="146" t="s">
        <v>3648</v>
      </c>
      <c r="H4301" s="146" t="s">
        <v>5951</v>
      </c>
      <c r="I4301" s="146">
        <v>324</v>
      </c>
    </row>
    <row r="4302" spans="1:9" ht="44.25" hidden="1" customHeight="1" x14ac:dyDescent="0.2">
      <c r="A4302" s="3">
        <v>4320</v>
      </c>
      <c r="B4302" s="372" t="s">
        <v>8662</v>
      </c>
      <c r="C4302" s="373" t="s">
        <v>6401</v>
      </c>
      <c r="D4302" s="372" t="s">
        <v>5902</v>
      </c>
      <c r="E4302" s="146" t="s">
        <v>6402</v>
      </c>
      <c r="F4302" s="595">
        <v>12400</v>
      </c>
      <c r="G4302" s="146" t="s">
        <v>3648</v>
      </c>
      <c r="H4302" s="146" t="s">
        <v>5951</v>
      </c>
      <c r="I4302" s="146">
        <v>324</v>
      </c>
    </row>
    <row r="4303" spans="1:9" ht="44.25" hidden="1" customHeight="1" x14ac:dyDescent="0.2">
      <c r="A4303" s="3">
        <v>4321</v>
      </c>
      <c r="B4303" s="372" t="s">
        <v>8662</v>
      </c>
      <c r="C4303" s="373" t="s">
        <v>6403</v>
      </c>
      <c r="D4303" s="372" t="s">
        <v>5902</v>
      </c>
      <c r="E4303" s="146" t="s">
        <v>6405</v>
      </c>
      <c r="F4303" s="595">
        <v>19160</v>
      </c>
      <c r="G4303" s="146" t="s">
        <v>3648</v>
      </c>
      <c r="H4303" s="146" t="s">
        <v>5951</v>
      </c>
      <c r="I4303" s="146">
        <v>324</v>
      </c>
    </row>
    <row r="4304" spans="1:9" ht="44.25" hidden="1" customHeight="1" x14ac:dyDescent="0.2">
      <c r="A4304" s="3">
        <v>4322</v>
      </c>
      <c r="B4304" s="372" t="s">
        <v>8662</v>
      </c>
      <c r="C4304" s="373" t="s">
        <v>6542</v>
      </c>
      <c r="D4304" s="372" t="s">
        <v>5902</v>
      </c>
      <c r="E4304" s="146" t="s">
        <v>6543</v>
      </c>
      <c r="F4304" s="595">
        <v>114000</v>
      </c>
      <c r="G4304" s="146" t="s">
        <v>505</v>
      </c>
      <c r="H4304" s="146" t="s">
        <v>5951</v>
      </c>
      <c r="I4304" s="372">
        <v>364</v>
      </c>
    </row>
    <row r="4305" spans="1:9" ht="44.25" hidden="1" customHeight="1" x14ac:dyDescent="0.2">
      <c r="A4305" s="3">
        <v>4323</v>
      </c>
      <c r="B4305" s="372" t="s">
        <v>8662</v>
      </c>
      <c r="C4305" s="373" t="s">
        <v>6544</v>
      </c>
      <c r="D4305" s="372" t="s">
        <v>5902</v>
      </c>
      <c r="E4305" s="146" t="s">
        <v>6545</v>
      </c>
      <c r="F4305" s="595">
        <v>72000</v>
      </c>
      <c r="G4305" s="146" t="s">
        <v>505</v>
      </c>
      <c r="H4305" s="146" t="s">
        <v>5951</v>
      </c>
      <c r="I4305" s="372">
        <v>364</v>
      </c>
    </row>
    <row r="4306" spans="1:9" ht="44.25" hidden="1" customHeight="1" x14ac:dyDescent="0.2">
      <c r="A4306" s="3">
        <v>4324</v>
      </c>
      <c r="B4306" s="372" t="s">
        <v>8662</v>
      </c>
      <c r="C4306" s="693" t="s">
        <v>6546</v>
      </c>
      <c r="D4306" s="372" t="s">
        <v>5902</v>
      </c>
      <c r="E4306" s="146" t="s">
        <v>6547</v>
      </c>
      <c r="F4306" s="595">
        <v>42000</v>
      </c>
      <c r="G4306" s="146" t="s">
        <v>505</v>
      </c>
      <c r="H4306" s="146" t="s">
        <v>5951</v>
      </c>
      <c r="I4306" s="372">
        <v>364</v>
      </c>
    </row>
    <row r="4307" spans="1:9" ht="44.25" hidden="1" customHeight="1" x14ac:dyDescent="0.2">
      <c r="A4307" s="3">
        <v>4325</v>
      </c>
      <c r="B4307" s="372" t="s">
        <v>8662</v>
      </c>
      <c r="C4307" s="373" t="s">
        <v>6060</v>
      </c>
      <c r="D4307" s="372" t="s">
        <v>5902</v>
      </c>
      <c r="E4307" s="146" t="s">
        <v>6527</v>
      </c>
      <c r="F4307" s="595">
        <v>70000</v>
      </c>
      <c r="G4307" s="146" t="s">
        <v>720</v>
      </c>
      <c r="H4307" s="146" t="s">
        <v>5951</v>
      </c>
      <c r="I4307" s="146">
        <v>374</v>
      </c>
    </row>
    <row r="4308" spans="1:9" ht="44.25" hidden="1" customHeight="1" x14ac:dyDescent="0.2">
      <c r="A4308" s="3">
        <v>4326</v>
      </c>
      <c r="B4308" s="84" t="s">
        <v>8663</v>
      </c>
      <c r="C4308" s="127" t="s">
        <v>6549</v>
      </c>
      <c r="D4308" s="372" t="s">
        <v>5902</v>
      </c>
      <c r="E4308" s="131" t="s">
        <v>6550</v>
      </c>
      <c r="F4308" s="632">
        <v>165000</v>
      </c>
      <c r="G4308" s="131" t="s">
        <v>720</v>
      </c>
      <c r="H4308" s="72" t="s">
        <v>5951</v>
      </c>
      <c r="I4308" s="211">
        <v>374</v>
      </c>
    </row>
    <row r="4309" spans="1:9" ht="44.25" hidden="1" customHeight="1" x14ac:dyDescent="0.2">
      <c r="A4309" s="3">
        <v>4327</v>
      </c>
      <c r="B4309" s="84" t="s">
        <v>8663</v>
      </c>
      <c r="C4309" s="127" t="s">
        <v>6552</v>
      </c>
      <c r="D4309" s="372" t="s">
        <v>5902</v>
      </c>
      <c r="E4309" s="131" t="s">
        <v>6553</v>
      </c>
      <c r="F4309" s="632">
        <v>45000</v>
      </c>
      <c r="G4309" s="131" t="s">
        <v>720</v>
      </c>
      <c r="H4309" s="72" t="s">
        <v>5951</v>
      </c>
      <c r="I4309" s="211">
        <v>374</v>
      </c>
    </row>
    <row r="4310" spans="1:9" ht="44.25" hidden="1" customHeight="1" x14ac:dyDescent="0.2">
      <c r="A4310" s="3">
        <v>4328</v>
      </c>
      <c r="B4310" s="84" t="s">
        <v>8663</v>
      </c>
      <c r="C4310" s="127" t="s">
        <v>8666</v>
      </c>
      <c r="D4310" s="372" t="s">
        <v>5902</v>
      </c>
      <c r="E4310" s="131" t="s">
        <v>8667</v>
      </c>
      <c r="F4310" s="632">
        <v>50000</v>
      </c>
      <c r="G4310" s="131" t="s">
        <v>295</v>
      </c>
      <c r="H4310" s="72" t="s">
        <v>5951</v>
      </c>
      <c r="I4310" s="211">
        <v>250</v>
      </c>
    </row>
    <row r="4311" spans="1:9" ht="44.25" hidden="1" customHeight="1" x14ac:dyDescent="0.2">
      <c r="A4311" s="3">
        <v>4329</v>
      </c>
      <c r="B4311" s="84" t="s">
        <v>8663</v>
      </c>
      <c r="C4311" s="127" t="s">
        <v>6327</v>
      </c>
      <c r="D4311" s="372" t="s">
        <v>5902</v>
      </c>
      <c r="E4311" s="131" t="s">
        <v>6329</v>
      </c>
      <c r="F4311" s="632">
        <v>105000</v>
      </c>
      <c r="G4311" s="131" t="s">
        <v>301</v>
      </c>
      <c r="H4311" s="72" t="s">
        <v>5951</v>
      </c>
      <c r="I4311" s="211">
        <v>269</v>
      </c>
    </row>
    <row r="4312" spans="1:9" ht="44.25" hidden="1" customHeight="1" x14ac:dyDescent="0.2">
      <c r="A4312" s="3">
        <v>4330</v>
      </c>
      <c r="B4312" s="84" t="s">
        <v>8663</v>
      </c>
      <c r="C4312" s="127" t="s">
        <v>6459</v>
      </c>
      <c r="D4312" s="372" t="s">
        <v>5902</v>
      </c>
      <c r="E4312" s="131" t="s">
        <v>6460</v>
      </c>
      <c r="F4312" s="632">
        <v>60000</v>
      </c>
      <c r="G4312" s="131" t="s">
        <v>669</v>
      </c>
      <c r="H4312" s="72" t="s">
        <v>5951</v>
      </c>
      <c r="I4312" s="211">
        <v>344</v>
      </c>
    </row>
    <row r="4313" spans="1:9" ht="44.25" hidden="1" customHeight="1" x14ac:dyDescent="0.2">
      <c r="A4313" s="3">
        <v>4331</v>
      </c>
      <c r="B4313" s="84" t="s">
        <v>8663</v>
      </c>
      <c r="C4313" s="127" t="s">
        <v>6462</v>
      </c>
      <c r="D4313" s="372" t="s">
        <v>5902</v>
      </c>
      <c r="E4313" s="131" t="s">
        <v>6464</v>
      </c>
      <c r="F4313" s="632">
        <v>90000</v>
      </c>
      <c r="G4313" s="131" t="s">
        <v>669</v>
      </c>
      <c r="H4313" s="72" t="s">
        <v>5951</v>
      </c>
      <c r="I4313" s="211">
        <v>344</v>
      </c>
    </row>
    <row r="4314" spans="1:9" ht="44.25" hidden="1" customHeight="1" x14ac:dyDescent="0.2">
      <c r="A4314" s="3">
        <v>4332</v>
      </c>
      <c r="B4314" s="84" t="s">
        <v>8663</v>
      </c>
      <c r="C4314" s="127" t="s">
        <v>6525</v>
      </c>
      <c r="D4314" s="372" t="s">
        <v>5902</v>
      </c>
      <c r="E4314" s="131" t="s">
        <v>6526</v>
      </c>
      <c r="F4314" s="632">
        <v>35000</v>
      </c>
      <c r="G4314" s="131" t="s">
        <v>693</v>
      </c>
      <c r="H4314" s="72" t="s">
        <v>5951</v>
      </c>
      <c r="I4314" s="211">
        <v>365</v>
      </c>
    </row>
    <row r="4315" spans="1:9" ht="44.25" hidden="1" customHeight="1" x14ac:dyDescent="0.2">
      <c r="A4315" s="3">
        <v>4333</v>
      </c>
      <c r="B4315" s="84" t="s">
        <v>8663</v>
      </c>
      <c r="C4315" s="127" t="s">
        <v>6465</v>
      </c>
      <c r="D4315" s="372" t="s">
        <v>5902</v>
      </c>
      <c r="E4315" s="131" t="s">
        <v>6466</v>
      </c>
      <c r="F4315" s="632">
        <v>50000</v>
      </c>
      <c r="G4315" s="131" t="s">
        <v>669</v>
      </c>
      <c r="H4315" s="72" t="s">
        <v>5951</v>
      </c>
      <c r="I4315" s="211">
        <v>344</v>
      </c>
    </row>
    <row r="4316" spans="1:9" ht="44.25" hidden="1" customHeight="1" x14ac:dyDescent="0.2">
      <c r="A4316" s="3">
        <v>4334</v>
      </c>
      <c r="B4316" s="84" t="s">
        <v>8663</v>
      </c>
      <c r="C4316" s="127" t="s">
        <v>6467</v>
      </c>
      <c r="D4316" s="372" t="s">
        <v>5902</v>
      </c>
      <c r="E4316" s="131" t="s">
        <v>6468</v>
      </c>
      <c r="F4316" s="632">
        <v>100000</v>
      </c>
      <c r="G4316" s="131" t="s">
        <v>669</v>
      </c>
      <c r="H4316" s="72" t="s">
        <v>5951</v>
      </c>
      <c r="I4316" s="211">
        <v>344</v>
      </c>
    </row>
    <row r="4317" spans="1:9" ht="44.25" hidden="1" customHeight="1" x14ac:dyDescent="0.2">
      <c r="A4317" s="3">
        <v>4335</v>
      </c>
      <c r="B4317" s="84" t="s">
        <v>8663</v>
      </c>
      <c r="C4317" s="127" t="s">
        <v>6469</v>
      </c>
      <c r="D4317" s="372" t="s">
        <v>5902</v>
      </c>
      <c r="E4317" s="131" t="s">
        <v>6470</v>
      </c>
      <c r="F4317" s="632">
        <v>37000</v>
      </c>
      <c r="G4317" s="131" t="s">
        <v>669</v>
      </c>
      <c r="H4317" s="72" t="s">
        <v>5951</v>
      </c>
      <c r="I4317" s="211">
        <v>344</v>
      </c>
    </row>
    <row r="4318" spans="1:9" ht="44.25" hidden="1" customHeight="1" x14ac:dyDescent="0.2">
      <c r="A4318" s="3">
        <v>4336</v>
      </c>
      <c r="B4318" s="84" t="s">
        <v>8663</v>
      </c>
      <c r="C4318" s="127" t="s">
        <v>6473</v>
      </c>
      <c r="D4318" s="372" t="s">
        <v>5902</v>
      </c>
      <c r="E4318" s="131" t="s">
        <v>6474</v>
      </c>
      <c r="F4318" s="632">
        <f>4*5650</f>
        <v>22600</v>
      </c>
      <c r="G4318" s="131" t="s">
        <v>669</v>
      </c>
      <c r="H4318" s="72" t="s">
        <v>5951</v>
      </c>
      <c r="I4318" s="211">
        <v>344</v>
      </c>
    </row>
    <row r="4319" spans="1:9" ht="44.25" hidden="1" customHeight="1" x14ac:dyDescent="0.2">
      <c r="A4319" s="3">
        <v>4337</v>
      </c>
      <c r="B4319" s="84" t="s">
        <v>8663</v>
      </c>
      <c r="C4319" s="127" t="s">
        <v>6475</v>
      </c>
      <c r="D4319" s="372" t="s">
        <v>5902</v>
      </c>
      <c r="E4319" s="131" t="s">
        <v>6476</v>
      </c>
      <c r="F4319" s="632">
        <f>4*4500</f>
        <v>18000</v>
      </c>
      <c r="G4319" s="131" t="s">
        <v>669</v>
      </c>
      <c r="H4319" s="72" t="s">
        <v>5951</v>
      </c>
      <c r="I4319" s="211">
        <v>344</v>
      </c>
    </row>
    <row r="4320" spans="1:9" ht="44.25" hidden="1" customHeight="1" x14ac:dyDescent="0.2">
      <c r="A4320" s="3">
        <v>4338</v>
      </c>
      <c r="B4320" s="84" t="s">
        <v>8663</v>
      </c>
      <c r="C4320" s="127" t="s">
        <v>6477</v>
      </c>
      <c r="D4320" s="372" t="s">
        <v>5902</v>
      </c>
      <c r="E4320" s="131" t="s">
        <v>6478</v>
      </c>
      <c r="F4320" s="632">
        <v>18000</v>
      </c>
      <c r="G4320" s="131" t="s">
        <v>669</v>
      </c>
      <c r="H4320" s="72" t="s">
        <v>5951</v>
      </c>
      <c r="I4320" s="211">
        <v>344</v>
      </c>
    </row>
    <row r="4321" spans="1:9" ht="44.25" hidden="1" customHeight="1" x14ac:dyDescent="0.2">
      <c r="A4321" s="3">
        <v>4339</v>
      </c>
      <c r="B4321" s="84" t="s">
        <v>8663</v>
      </c>
      <c r="C4321" s="127" t="s">
        <v>6574</v>
      </c>
      <c r="D4321" s="372" t="s">
        <v>5902</v>
      </c>
      <c r="E4321" s="131" t="s">
        <v>6575</v>
      </c>
      <c r="F4321" s="632">
        <v>100000</v>
      </c>
      <c r="G4321" s="131" t="s">
        <v>3790</v>
      </c>
      <c r="H4321" s="72" t="s">
        <v>5951</v>
      </c>
      <c r="I4321" s="211">
        <v>192</v>
      </c>
    </row>
    <row r="4322" spans="1:9" ht="44.25" hidden="1" customHeight="1" x14ac:dyDescent="0.2">
      <c r="A4322" s="3">
        <v>4340</v>
      </c>
      <c r="B4322" s="84" t="s">
        <v>8663</v>
      </c>
      <c r="C4322" s="127" t="s">
        <v>6577</v>
      </c>
      <c r="D4322" s="372" t="s">
        <v>5902</v>
      </c>
      <c r="E4322" s="131" t="s">
        <v>6578</v>
      </c>
      <c r="F4322" s="632">
        <v>100000</v>
      </c>
      <c r="G4322" s="131" t="s">
        <v>3790</v>
      </c>
      <c r="H4322" s="72" t="s">
        <v>5951</v>
      </c>
      <c r="I4322" s="211">
        <v>192</v>
      </c>
    </row>
    <row r="4323" spans="1:9" ht="44.25" hidden="1" customHeight="1" x14ac:dyDescent="0.2">
      <c r="A4323" s="3">
        <v>4341</v>
      </c>
      <c r="B4323" s="84" t="s">
        <v>8663</v>
      </c>
      <c r="C4323" s="127" t="s">
        <v>6579</v>
      </c>
      <c r="D4323" s="372" t="s">
        <v>5902</v>
      </c>
      <c r="E4323" s="131" t="s">
        <v>6580</v>
      </c>
      <c r="F4323" s="632">
        <v>100000</v>
      </c>
      <c r="G4323" s="131" t="s">
        <v>3790</v>
      </c>
      <c r="H4323" s="72" t="s">
        <v>5951</v>
      </c>
      <c r="I4323" s="211">
        <v>192</v>
      </c>
    </row>
    <row r="4324" spans="1:9" ht="44.25" hidden="1" customHeight="1" x14ac:dyDescent="0.2">
      <c r="A4324" s="3">
        <v>4342</v>
      </c>
      <c r="B4324" s="84" t="s">
        <v>8663</v>
      </c>
      <c r="C4324" s="127" t="s">
        <v>1449</v>
      </c>
      <c r="D4324" s="372" t="s">
        <v>5902</v>
      </c>
      <c r="E4324" s="131" t="s">
        <v>6581</v>
      </c>
      <c r="F4324" s="632">
        <v>50000</v>
      </c>
      <c r="G4324" s="131" t="s">
        <v>3648</v>
      </c>
      <c r="H4324" s="72" t="s">
        <v>5951</v>
      </c>
      <c r="I4324" s="211">
        <v>329</v>
      </c>
    </row>
    <row r="4325" spans="1:9" ht="44.25" hidden="1" customHeight="1" x14ac:dyDescent="0.2">
      <c r="A4325" s="3">
        <v>4343</v>
      </c>
      <c r="B4325" s="84" t="s">
        <v>8663</v>
      </c>
      <c r="C4325" s="127" t="s">
        <v>6583</v>
      </c>
      <c r="D4325" s="372" t="s">
        <v>5902</v>
      </c>
      <c r="E4325" s="131" t="s">
        <v>6584</v>
      </c>
      <c r="F4325" s="632">
        <v>23400</v>
      </c>
      <c r="G4325" s="131" t="s">
        <v>3648</v>
      </c>
      <c r="H4325" s="72" t="s">
        <v>5951</v>
      </c>
      <c r="I4325" s="211">
        <v>329</v>
      </c>
    </row>
    <row r="4326" spans="1:9" ht="44.25" hidden="1" customHeight="1" x14ac:dyDescent="0.2">
      <c r="A4326" s="3">
        <v>4344</v>
      </c>
      <c r="B4326" s="84" t="s">
        <v>8663</v>
      </c>
      <c r="C4326" s="127" t="s">
        <v>6585</v>
      </c>
      <c r="D4326" s="372" t="s">
        <v>5902</v>
      </c>
      <c r="E4326" s="131" t="s">
        <v>6586</v>
      </c>
      <c r="F4326" s="632">
        <v>45000</v>
      </c>
      <c r="G4326" s="131" t="s">
        <v>3648</v>
      </c>
      <c r="H4326" s="72" t="s">
        <v>5951</v>
      </c>
      <c r="I4326" s="211">
        <v>329</v>
      </c>
    </row>
    <row r="4327" spans="1:9" ht="44.25" hidden="1" customHeight="1" x14ac:dyDescent="0.2">
      <c r="A4327" s="3">
        <v>4345</v>
      </c>
      <c r="B4327" s="84" t="s">
        <v>8663</v>
      </c>
      <c r="C4327" s="127" t="s">
        <v>6587</v>
      </c>
      <c r="D4327" s="372" t="s">
        <v>5902</v>
      </c>
      <c r="E4327" s="131" t="s">
        <v>6588</v>
      </c>
      <c r="F4327" s="632">
        <v>20200</v>
      </c>
      <c r="G4327" s="131" t="s">
        <v>3648</v>
      </c>
      <c r="H4327" s="72" t="s">
        <v>5951</v>
      </c>
      <c r="I4327" s="211">
        <v>329</v>
      </c>
    </row>
    <row r="4328" spans="1:9" ht="44.25" hidden="1" customHeight="1" x14ac:dyDescent="0.2">
      <c r="A4328" s="3">
        <v>4346</v>
      </c>
      <c r="B4328" s="84" t="s">
        <v>8663</v>
      </c>
      <c r="C4328" s="127" t="s">
        <v>6589</v>
      </c>
      <c r="D4328" s="372" t="s">
        <v>5902</v>
      </c>
      <c r="E4328" s="131" t="s">
        <v>6590</v>
      </c>
      <c r="F4328" s="632">
        <v>29040</v>
      </c>
      <c r="G4328" s="131" t="s">
        <v>3648</v>
      </c>
      <c r="H4328" s="72" t="s">
        <v>5951</v>
      </c>
      <c r="I4328" s="211">
        <v>329</v>
      </c>
    </row>
    <row r="4329" spans="1:9" ht="44.25" hidden="1" customHeight="1" x14ac:dyDescent="0.2">
      <c r="A4329" s="3">
        <v>4347</v>
      </c>
      <c r="B4329" s="84" t="s">
        <v>8663</v>
      </c>
      <c r="C4329" s="127" t="s">
        <v>6591</v>
      </c>
      <c r="D4329" s="372" t="s">
        <v>5902</v>
      </c>
      <c r="E4329" s="131" t="s">
        <v>6588</v>
      </c>
      <c r="F4329" s="632">
        <v>30800</v>
      </c>
      <c r="G4329" s="131" t="s">
        <v>3648</v>
      </c>
      <c r="H4329" s="72" t="s">
        <v>5951</v>
      </c>
      <c r="I4329" s="211">
        <v>329</v>
      </c>
    </row>
    <row r="4330" spans="1:9" ht="44.25" hidden="1" customHeight="1" x14ac:dyDescent="0.2">
      <c r="A4330" s="3">
        <v>4348</v>
      </c>
      <c r="B4330" s="84" t="s">
        <v>8663</v>
      </c>
      <c r="C4330" s="131" t="s">
        <v>6592</v>
      </c>
      <c r="D4330" s="372" t="s">
        <v>5902</v>
      </c>
      <c r="E4330" s="131" t="s">
        <v>3712</v>
      </c>
      <c r="F4330" s="632">
        <v>25000</v>
      </c>
      <c r="G4330" s="131" t="s">
        <v>306</v>
      </c>
      <c r="H4330" s="72" t="s">
        <v>5951</v>
      </c>
      <c r="I4330" s="211">
        <v>277</v>
      </c>
    </row>
    <row r="4331" spans="1:9" ht="44.25" hidden="1" customHeight="1" x14ac:dyDescent="0.2">
      <c r="A4331" s="3">
        <v>4349</v>
      </c>
      <c r="B4331" s="84" t="s">
        <v>8663</v>
      </c>
      <c r="C4331" s="131" t="s">
        <v>6594</v>
      </c>
      <c r="D4331" s="372" t="s">
        <v>5902</v>
      </c>
      <c r="E4331" s="131" t="s">
        <v>3712</v>
      </c>
      <c r="F4331" s="632">
        <v>70000</v>
      </c>
      <c r="G4331" s="131" t="s">
        <v>306</v>
      </c>
      <c r="H4331" s="72" t="s">
        <v>5951</v>
      </c>
      <c r="I4331" s="211">
        <v>277</v>
      </c>
    </row>
    <row r="4332" spans="1:9" ht="44.25" hidden="1" customHeight="1" x14ac:dyDescent="0.2">
      <c r="A4332" s="3">
        <v>4350</v>
      </c>
      <c r="B4332" s="84" t="s">
        <v>8663</v>
      </c>
      <c r="C4332" s="131" t="s">
        <v>6595</v>
      </c>
      <c r="D4332" s="372" t="s">
        <v>5902</v>
      </c>
      <c r="E4332" s="131" t="s">
        <v>6596</v>
      </c>
      <c r="F4332" s="632">
        <v>70000</v>
      </c>
      <c r="G4332" s="131" t="s">
        <v>306</v>
      </c>
      <c r="H4332" s="72" t="s">
        <v>5951</v>
      </c>
      <c r="I4332" s="211">
        <v>277</v>
      </c>
    </row>
    <row r="4333" spans="1:9" ht="44.25" hidden="1" customHeight="1" x14ac:dyDescent="0.2">
      <c r="A4333" s="3">
        <v>4351</v>
      </c>
      <c r="B4333" s="84" t="s">
        <v>8663</v>
      </c>
      <c r="C4333" s="131" t="s">
        <v>6334</v>
      </c>
      <c r="D4333" s="372" t="s">
        <v>5902</v>
      </c>
      <c r="E4333" s="131" t="s">
        <v>6335</v>
      </c>
      <c r="F4333" s="632">
        <v>25800</v>
      </c>
      <c r="G4333" s="131" t="s">
        <v>306</v>
      </c>
      <c r="H4333" s="72" t="s">
        <v>5951</v>
      </c>
      <c r="I4333" s="211">
        <v>277</v>
      </c>
    </row>
    <row r="4334" spans="1:9" ht="44.25" hidden="1" customHeight="1" x14ac:dyDescent="0.2">
      <c r="A4334" s="3">
        <v>4352</v>
      </c>
      <c r="B4334" s="84" t="s">
        <v>8663</v>
      </c>
      <c r="C4334" s="131" t="s">
        <v>6336</v>
      </c>
      <c r="D4334" s="372" t="s">
        <v>5902</v>
      </c>
      <c r="E4334" s="131" t="s">
        <v>6337</v>
      </c>
      <c r="F4334" s="632">
        <v>48810</v>
      </c>
      <c r="G4334" s="131" t="s">
        <v>306</v>
      </c>
      <c r="H4334" s="72" t="s">
        <v>5951</v>
      </c>
      <c r="I4334" s="211">
        <v>277</v>
      </c>
    </row>
    <row r="4335" spans="1:9" ht="44.25" hidden="1" customHeight="1" x14ac:dyDescent="0.2">
      <c r="A4335" s="3">
        <v>4353</v>
      </c>
      <c r="B4335" s="84" t="s">
        <v>8663</v>
      </c>
      <c r="C4335" s="131" t="s">
        <v>6597</v>
      </c>
      <c r="D4335" s="372" t="s">
        <v>5902</v>
      </c>
      <c r="E4335" s="131" t="s">
        <v>6598</v>
      </c>
      <c r="F4335" s="632">
        <v>50000</v>
      </c>
      <c r="G4335" s="131" t="s">
        <v>306</v>
      </c>
      <c r="H4335" s="72" t="s">
        <v>5951</v>
      </c>
      <c r="I4335" s="211">
        <v>277</v>
      </c>
    </row>
    <row r="4336" spans="1:9" ht="44.25" hidden="1" customHeight="1" x14ac:dyDescent="0.2">
      <c r="A4336" s="3">
        <v>4354</v>
      </c>
      <c r="B4336" s="84" t="s">
        <v>8663</v>
      </c>
      <c r="C4336" s="127" t="s">
        <v>6345</v>
      </c>
      <c r="D4336" s="372" t="s">
        <v>5902</v>
      </c>
      <c r="E4336" s="131" t="s">
        <v>6346</v>
      </c>
      <c r="F4336" s="632">
        <v>25000</v>
      </c>
      <c r="G4336" s="131" t="s">
        <v>306</v>
      </c>
      <c r="H4336" s="72" t="s">
        <v>5951</v>
      </c>
      <c r="I4336" s="211">
        <v>278</v>
      </c>
    </row>
    <row r="4337" spans="1:9" ht="44.25" hidden="1" customHeight="1" x14ac:dyDescent="0.2">
      <c r="A4337" s="3">
        <v>4355</v>
      </c>
      <c r="B4337" s="84" t="s">
        <v>8663</v>
      </c>
      <c r="C4337" s="127" t="s">
        <v>6600</v>
      </c>
      <c r="D4337" s="372" t="s">
        <v>5902</v>
      </c>
      <c r="E4337" s="131" t="s">
        <v>6340</v>
      </c>
      <c r="F4337" s="632">
        <v>240000</v>
      </c>
      <c r="G4337" s="131" t="s">
        <v>306</v>
      </c>
      <c r="H4337" s="72" t="s">
        <v>5951</v>
      </c>
      <c r="I4337" s="211">
        <v>278</v>
      </c>
    </row>
    <row r="4338" spans="1:9" ht="44.25" hidden="1" customHeight="1" x14ac:dyDescent="0.2">
      <c r="A4338" s="3">
        <v>4356</v>
      </c>
      <c r="B4338" s="84" t="s">
        <v>8663</v>
      </c>
      <c r="C4338" s="127" t="s">
        <v>6602</v>
      </c>
      <c r="D4338" s="372" t="s">
        <v>5902</v>
      </c>
      <c r="E4338" s="131" t="s">
        <v>6603</v>
      </c>
      <c r="F4338" s="632">
        <v>30350</v>
      </c>
      <c r="G4338" s="131" t="s">
        <v>505</v>
      </c>
      <c r="H4338" s="72" t="s">
        <v>5951</v>
      </c>
      <c r="I4338" s="211">
        <v>324</v>
      </c>
    </row>
    <row r="4339" spans="1:9" ht="44.25" hidden="1" customHeight="1" x14ac:dyDescent="0.2">
      <c r="A4339" s="3">
        <v>4357</v>
      </c>
      <c r="B4339" s="84" t="s">
        <v>8663</v>
      </c>
      <c r="C4339" s="127" t="s">
        <v>6604</v>
      </c>
      <c r="D4339" s="372" t="s">
        <v>5902</v>
      </c>
      <c r="E4339" s="131" t="s">
        <v>6605</v>
      </c>
      <c r="F4339" s="632">
        <v>30000</v>
      </c>
      <c r="G4339" s="131" t="s">
        <v>505</v>
      </c>
      <c r="H4339" s="72" t="s">
        <v>5951</v>
      </c>
      <c r="I4339" s="211">
        <v>324</v>
      </c>
    </row>
    <row r="4340" spans="1:9" ht="44.25" hidden="1" customHeight="1" x14ac:dyDescent="0.2">
      <c r="A4340" s="3">
        <v>4358</v>
      </c>
      <c r="B4340" s="84" t="s">
        <v>8663</v>
      </c>
      <c r="C4340" s="127" t="s">
        <v>6606</v>
      </c>
      <c r="D4340" s="372" t="s">
        <v>5902</v>
      </c>
      <c r="E4340" s="131" t="s">
        <v>6607</v>
      </c>
      <c r="F4340" s="632">
        <v>35000</v>
      </c>
      <c r="G4340" s="131" t="s">
        <v>505</v>
      </c>
      <c r="H4340" s="72" t="s">
        <v>5951</v>
      </c>
      <c r="I4340" s="211">
        <v>324</v>
      </c>
    </row>
    <row r="4341" spans="1:9" ht="44.25" hidden="1" customHeight="1" x14ac:dyDescent="0.2">
      <c r="A4341" s="3">
        <v>4359</v>
      </c>
      <c r="B4341" s="84" t="s">
        <v>8663</v>
      </c>
      <c r="C4341" s="127" t="s">
        <v>6608</v>
      </c>
      <c r="D4341" s="372" t="s">
        <v>5902</v>
      </c>
      <c r="E4341" s="131" t="s">
        <v>6609</v>
      </c>
      <c r="F4341" s="632">
        <v>35000</v>
      </c>
      <c r="G4341" s="131" t="s">
        <v>505</v>
      </c>
      <c r="H4341" s="72" t="s">
        <v>5951</v>
      </c>
      <c r="I4341" s="211">
        <v>324</v>
      </c>
    </row>
    <row r="4342" spans="1:9" ht="44.25" hidden="1" customHeight="1" x14ac:dyDescent="0.2">
      <c r="A4342" s="3">
        <v>4360</v>
      </c>
      <c r="B4342" s="84" t="s">
        <v>8663</v>
      </c>
      <c r="C4342" s="127" t="s">
        <v>6610</v>
      </c>
      <c r="D4342" s="372" t="s">
        <v>5902</v>
      </c>
      <c r="E4342" s="131" t="s">
        <v>6611</v>
      </c>
      <c r="F4342" s="632">
        <v>8000</v>
      </c>
      <c r="G4342" s="131" t="s">
        <v>505</v>
      </c>
      <c r="H4342" s="72" t="s">
        <v>5951</v>
      </c>
      <c r="I4342" s="211">
        <v>324</v>
      </c>
    </row>
    <row r="4343" spans="1:9" ht="44.25" hidden="1" customHeight="1" x14ac:dyDescent="0.2">
      <c r="A4343" s="3">
        <v>4361</v>
      </c>
      <c r="B4343" s="84" t="s">
        <v>8663</v>
      </c>
      <c r="C4343" s="127" t="s">
        <v>6612</v>
      </c>
      <c r="D4343" s="372" t="s">
        <v>5902</v>
      </c>
      <c r="E4343" s="131" t="s">
        <v>6613</v>
      </c>
      <c r="F4343" s="632">
        <v>8000</v>
      </c>
      <c r="G4343" s="131" t="s">
        <v>505</v>
      </c>
      <c r="H4343" s="72" t="s">
        <v>5951</v>
      </c>
      <c r="I4343" s="211">
        <v>324</v>
      </c>
    </row>
    <row r="4344" spans="1:9" ht="44.25" hidden="1" customHeight="1" x14ac:dyDescent="0.2">
      <c r="A4344" s="3">
        <v>4362</v>
      </c>
      <c r="B4344" s="84" t="s">
        <v>8663</v>
      </c>
      <c r="C4344" s="127" t="s">
        <v>6392</v>
      </c>
      <c r="D4344" s="372" t="s">
        <v>5902</v>
      </c>
      <c r="E4344" s="131" t="s">
        <v>6393</v>
      </c>
      <c r="F4344" s="632">
        <v>80000</v>
      </c>
      <c r="G4344" s="131" t="s">
        <v>505</v>
      </c>
      <c r="H4344" s="72" t="s">
        <v>5951</v>
      </c>
      <c r="I4344" s="211">
        <v>324</v>
      </c>
    </row>
    <row r="4345" spans="1:9" ht="44.25" hidden="1" customHeight="1" x14ac:dyDescent="0.2">
      <c r="A4345" s="3">
        <v>4363</v>
      </c>
      <c r="B4345" s="84" t="s">
        <v>8663</v>
      </c>
      <c r="C4345" s="127" t="s">
        <v>6411</v>
      </c>
      <c r="D4345" s="372" t="s">
        <v>5902</v>
      </c>
      <c r="E4345" s="131" t="s">
        <v>6615</v>
      </c>
      <c r="F4345" s="632">
        <v>20000</v>
      </c>
      <c r="G4345" s="131" t="s">
        <v>505</v>
      </c>
      <c r="H4345" s="72" t="s">
        <v>5951</v>
      </c>
      <c r="I4345" s="211">
        <v>324</v>
      </c>
    </row>
    <row r="4346" spans="1:9" ht="44.25" hidden="1" customHeight="1" x14ac:dyDescent="0.2">
      <c r="A4346" s="3">
        <v>4364</v>
      </c>
      <c r="B4346" s="84" t="s">
        <v>8663</v>
      </c>
      <c r="C4346" s="127" t="s">
        <v>6414</v>
      </c>
      <c r="D4346" s="372" t="s">
        <v>5902</v>
      </c>
      <c r="E4346" s="131" t="s">
        <v>6616</v>
      </c>
      <c r="F4346" s="632">
        <v>15000</v>
      </c>
      <c r="G4346" s="131" t="s">
        <v>505</v>
      </c>
      <c r="H4346" s="72" t="s">
        <v>5951</v>
      </c>
      <c r="I4346" s="211">
        <v>324</v>
      </c>
    </row>
    <row r="4347" spans="1:9" ht="44.25" hidden="1" customHeight="1" x14ac:dyDescent="0.2">
      <c r="A4347" s="3">
        <v>4365</v>
      </c>
      <c r="B4347" s="84" t="s">
        <v>8663</v>
      </c>
      <c r="C4347" s="127" t="s">
        <v>6416</v>
      </c>
      <c r="D4347" s="372" t="s">
        <v>5902</v>
      </c>
      <c r="E4347" s="131" t="s">
        <v>6617</v>
      </c>
      <c r="F4347" s="632">
        <v>15000</v>
      </c>
      <c r="G4347" s="131" t="s">
        <v>505</v>
      </c>
      <c r="H4347" s="72" t="s">
        <v>5951</v>
      </c>
      <c r="I4347" s="211">
        <v>324</v>
      </c>
    </row>
    <row r="4348" spans="1:9" ht="44.25" hidden="1" customHeight="1" x14ac:dyDescent="0.2">
      <c r="A4348" s="3">
        <v>4366</v>
      </c>
      <c r="B4348" s="84" t="s">
        <v>8663</v>
      </c>
      <c r="C4348" s="127" t="s">
        <v>6418</v>
      </c>
      <c r="D4348" s="372" t="s">
        <v>5902</v>
      </c>
      <c r="E4348" s="131" t="s">
        <v>6618</v>
      </c>
      <c r="F4348" s="632">
        <v>15000</v>
      </c>
      <c r="G4348" s="131" t="s">
        <v>505</v>
      </c>
      <c r="H4348" s="72" t="s">
        <v>5951</v>
      </c>
      <c r="I4348" s="211">
        <v>324</v>
      </c>
    </row>
    <row r="4349" spans="1:9" ht="44.25" hidden="1" customHeight="1" x14ac:dyDescent="0.2">
      <c r="A4349" s="3">
        <v>4367</v>
      </c>
      <c r="B4349" s="84" t="s">
        <v>8663</v>
      </c>
      <c r="C4349" s="127" t="s">
        <v>6420</v>
      </c>
      <c r="D4349" s="372" t="s">
        <v>5902</v>
      </c>
      <c r="E4349" s="131" t="s">
        <v>6619</v>
      </c>
      <c r="F4349" s="632">
        <v>15000</v>
      </c>
      <c r="G4349" s="131" t="s">
        <v>505</v>
      </c>
      <c r="H4349" s="72" t="s">
        <v>5951</v>
      </c>
      <c r="I4349" s="211">
        <v>324</v>
      </c>
    </row>
    <row r="4350" spans="1:9" ht="44.25" hidden="1" customHeight="1" x14ac:dyDescent="0.2">
      <c r="A4350" s="3">
        <v>4368</v>
      </c>
      <c r="B4350" s="84" t="s">
        <v>8663</v>
      </c>
      <c r="C4350" s="127" t="s">
        <v>6457</v>
      </c>
      <c r="D4350" s="372" t="s">
        <v>5902</v>
      </c>
      <c r="E4350" s="131" t="s">
        <v>6458</v>
      </c>
      <c r="F4350" s="632">
        <v>40000</v>
      </c>
      <c r="G4350" s="131" t="s">
        <v>505</v>
      </c>
      <c r="H4350" s="72" t="s">
        <v>5951</v>
      </c>
      <c r="I4350" s="211">
        <v>324</v>
      </c>
    </row>
    <row r="4351" spans="1:9" ht="44.25" hidden="1" customHeight="1" x14ac:dyDescent="0.2">
      <c r="A4351" s="3">
        <v>4369</v>
      </c>
      <c r="B4351" s="84" t="s">
        <v>8663</v>
      </c>
      <c r="C4351" s="127" t="s">
        <v>6621</v>
      </c>
      <c r="D4351" s="372" t="s">
        <v>5902</v>
      </c>
      <c r="E4351" s="131" t="s">
        <v>6622</v>
      </c>
      <c r="F4351" s="632">
        <v>10000</v>
      </c>
      <c r="G4351" s="131" t="s">
        <v>505</v>
      </c>
      <c r="H4351" s="72" t="s">
        <v>5951</v>
      </c>
      <c r="I4351" s="211">
        <v>324</v>
      </c>
    </row>
    <row r="4352" spans="1:9" ht="44.25" hidden="1" customHeight="1" x14ac:dyDescent="0.2">
      <c r="A4352" s="3">
        <v>4370</v>
      </c>
      <c r="B4352" s="84" t="s">
        <v>8663</v>
      </c>
      <c r="C4352" s="127" t="s">
        <v>6455</v>
      </c>
      <c r="D4352" s="372" t="s">
        <v>5902</v>
      </c>
      <c r="E4352" s="131" t="s">
        <v>6456</v>
      </c>
      <c r="F4352" s="632">
        <f>4010*4</f>
        <v>16040</v>
      </c>
      <c r="G4352" s="131" t="s">
        <v>505</v>
      </c>
      <c r="H4352" s="72" t="s">
        <v>5951</v>
      </c>
      <c r="I4352" s="211">
        <v>324</v>
      </c>
    </row>
    <row r="4353" spans="1:9" ht="44.25" hidden="1" customHeight="1" x14ac:dyDescent="0.2">
      <c r="A4353" s="3">
        <v>4371</v>
      </c>
      <c r="B4353" s="84" t="s">
        <v>8663</v>
      </c>
      <c r="C4353" s="127" t="s">
        <v>6623</v>
      </c>
      <c r="D4353" s="372" t="s">
        <v>5902</v>
      </c>
      <c r="E4353" s="131" t="s">
        <v>6625</v>
      </c>
      <c r="F4353" s="632">
        <v>2250</v>
      </c>
      <c r="G4353" s="131" t="s">
        <v>35</v>
      </c>
      <c r="H4353" s="72" t="s">
        <v>5951</v>
      </c>
      <c r="I4353" s="211">
        <v>314</v>
      </c>
    </row>
    <row r="4354" spans="1:9" ht="44.25" hidden="1" customHeight="1" x14ac:dyDescent="0.2">
      <c r="A4354" s="3">
        <v>4372</v>
      </c>
      <c r="B4354" s="84" t="s">
        <v>8663</v>
      </c>
      <c r="C4354" s="127" t="s">
        <v>6626</v>
      </c>
      <c r="D4354" s="372" t="s">
        <v>5902</v>
      </c>
      <c r="E4354" s="131" t="s">
        <v>6627</v>
      </c>
      <c r="F4354" s="632">
        <v>250000</v>
      </c>
      <c r="G4354" s="131" t="s">
        <v>35</v>
      </c>
      <c r="H4354" s="72" t="s">
        <v>5951</v>
      </c>
      <c r="I4354" s="211">
        <v>314</v>
      </c>
    </row>
    <row r="4355" spans="1:9" ht="44.25" hidden="1" customHeight="1" x14ac:dyDescent="0.2">
      <c r="A4355" s="3">
        <v>4373</v>
      </c>
      <c r="B4355" s="84" t="s">
        <v>8663</v>
      </c>
      <c r="C4355" s="127" t="s">
        <v>6628</v>
      </c>
      <c r="D4355" s="372" t="s">
        <v>5902</v>
      </c>
      <c r="E4355" s="131" t="s">
        <v>6629</v>
      </c>
      <c r="F4355" s="632">
        <v>100000</v>
      </c>
      <c r="G4355" s="131" t="s">
        <v>35</v>
      </c>
      <c r="H4355" s="72" t="s">
        <v>5951</v>
      </c>
      <c r="I4355" s="211">
        <v>314</v>
      </c>
    </row>
    <row r="4356" spans="1:9" ht="44.25" hidden="1" customHeight="1" x14ac:dyDescent="0.2">
      <c r="A4356" s="3">
        <v>4374</v>
      </c>
      <c r="B4356" s="84" t="s">
        <v>8663</v>
      </c>
      <c r="C4356" s="127" t="s">
        <v>6632</v>
      </c>
      <c r="D4356" s="372" t="s">
        <v>5902</v>
      </c>
      <c r="E4356" s="131" t="s">
        <v>6633</v>
      </c>
      <c r="F4356" s="632">
        <v>50000</v>
      </c>
      <c r="G4356" s="131" t="s">
        <v>35</v>
      </c>
      <c r="H4356" s="72" t="s">
        <v>5951</v>
      </c>
      <c r="I4356" s="211">
        <v>314</v>
      </c>
    </row>
    <row r="4357" spans="1:9" ht="44.25" hidden="1" customHeight="1" x14ac:dyDescent="0.2">
      <c r="A4357" s="3">
        <v>4375</v>
      </c>
      <c r="B4357" s="84" t="s">
        <v>8663</v>
      </c>
      <c r="C4357" s="127" t="s">
        <v>6634</v>
      </c>
      <c r="D4357" s="372" t="s">
        <v>5902</v>
      </c>
      <c r="E4357" s="131">
        <v>30101503</v>
      </c>
      <c r="F4357" s="632">
        <v>300000</v>
      </c>
      <c r="G4357" s="131" t="s">
        <v>35</v>
      </c>
      <c r="H4357" s="72" t="s">
        <v>5951</v>
      </c>
      <c r="I4357" s="211">
        <v>314</v>
      </c>
    </row>
    <row r="4358" spans="1:9" ht="44.25" hidden="1" customHeight="1" x14ac:dyDescent="0.2">
      <c r="A4358" s="3">
        <v>4376</v>
      </c>
      <c r="B4358" s="84" t="s">
        <v>8663</v>
      </c>
      <c r="C4358" s="127" t="s">
        <v>6635</v>
      </c>
      <c r="D4358" s="372" t="s">
        <v>5902</v>
      </c>
      <c r="E4358" s="131" t="s">
        <v>6636</v>
      </c>
      <c r="F4358" s="632">
        <v>70000</v>
      </c>
      <c r="G4358" s="131" t="s">
        <v>35</v>
      </c>
      <c r="H4358" s="72" t="s">
        <v>5951</v>
      </c>
      <c r="I4358" s="211">
        <v>314</v>
      </c>
    </row>
    <row r="4359" spans="1:9" ht="44.25" hidden="1" customHeight="1" x14ac:dyDescent="0.2">
      <c r="A4359" s="3">
        <v>4377</v>
      </c>
      <c r="B4359" s="84" t="s">
        <v>8663</v>
      </c>
      <c r="C4359" s="127" t="s">
        <v>6637</v>
      </c>
      <c r="D4359" s="372" t="s">
        <v>5902</v>
      </c>
      <c r="E4359" s="131" t="s">
        <v>6638</v>
      </c>
      <c r="F4359" s="632">
        <v>1835</v>
      </c>
      <c r="G4359" s="131" t="s">
        <v>35</v>
      </c>
      <c r="H4359" s="72" t="s">
        <v>5951</v>
      </c>
      <c r="I4359" s="211">
        <v>314</v>
      </c>
    </row>
    <row r="4360" spans="1:9" ht="44.25" hidden="1" customHeight="1" x14ac:dyDescent="0.2">
      <c r="A4360" s="3">
        <v>4378</v>
      </c>
      <c r="B4360" s="84" t="s">
        <v>8663</v>
      </c>
      <c r="C4360" s="127" t="s">
        <v>6368</v>
      </c>
      <c r="D4360" s="372" t="s">
        <v>5902</v>
      </c>
      <c r="E4360" s="131" t="s">
        <v>6370</v>
      </c>
      <c r="F4360" s="632">
        <f>965*2</f>
        <v>1930</v>
      </c>
      <c r="G4360" s="131" t="s">
        <v>35</v>
      </c>
      <c r="H4360" s="72" t="s">
        <v>5951</v>
      </c>
      <c r="I4360" s="211">
        <v>314</v>
      </c>
    </row>
    <row r="4361" spans="1:9" ht="44.25" hidden="1" customHeight="1" x14ac:dyDescent="0.2">
      <c r="A4361" s="3">
        <v>4379</v>
      </c>
      <c r="B4361" s="84" t="s">
        <v>8663</v>
      </c>
      <c r="C4361" s="127" t="s">
        <v>6372</v>
      </c>
      <c r="D4361" s="372" t="s">
        <v>5902</v>
      </c>
      <c r="E4361" s="131" t="s">
        <v>6370</v>
      </c>
      <c r="F4361" s="632">
        <f>755*2</f>
        <v>1510</v>
      </c>
      <c r="G4361" s="131" t="s">
        <v>35</v>
      </c>
      <c r="H4361" s="72" t="s">
        <v>5951</v>
      </c>
      <c r="I4361" s="211">
        <v>314</v>
      </c>
    </row>
    <row r="4362" spans="1:9" ht="44.25" hidden="1" customHeight="1" x14ac:dyDescent="0.2">
      <c r="A4362" s="3">
        <v>4380</v>
      </c>
      <c r="B4362" s="84" t="s">
        <v>8663</v>
      </c>
      <c r="C4362" s="127" t="s">
        <v>6374</v>
      </c>
      <c r="D4362" s="372" t="s">
        <v>5902</v>
      </c>
      <c r="E4362" s="131" t="s">
        <v>6370</v>
      </c>
      <c r="F4362" s="632">
        <f>1385*2</f>
        <v>2770</v>
      </c>
      <c r="G4362" s="131" t="s">
        <v>35</v>
      </c>
      <c r="H4362" s="72" t="s">
        <v>5951</v>
      </c>
      <c r="I4362" s="211">
        <v>314</v>
      </c>
    </row>
    <row r="4363" spans="1:9" ht="44.25" hidden="1" customHeight="1" x14ac:dyDescent="0.2">
      <c r="A4363" s="3">
        <v>4381</v>
      </c>
      <c r="B4363" s="84" t="s">
        <v>8663</v>
      </c>
      <c r="C4363" s="127" t="s">
        <v>6375</v>
      </c>
      <c r="D4363" s="372" t="s">
        <v>5902</v>
      </c>
      <c r="E4363" s="131" t="s">
        <v>6376</v>
      </c>
      <c r="F4363" s="632">
        <f>840*2</f>
        <v>1680</v>
      </c>
      <c r="G4363" s="131" t="s">
        <v>35</v>
      </c>
      <c r="H4363" s="72" t="s">
        <v>5951</v>
      </c>
      <c r="I4363" s="211">
        <v>314</v>
      </c>
    </row>
    <row r="4364" spans="1:9" ht="44.25" hidden="1" customHeight="1" x14ac:dyDescent="0.2">
      <c r="A4364" s="3">
        <v>4382</v>
      </c>
      <c r="B4364" s="84" t="s">
        <v>8663</v>
      </c>
      <c r="C4364" s="127" t="s">
        <v>6377</v>
      </c>
      <c r="D4364" s="372" t="s">
        <v>5902</v>
      </c>
      <c r="E4364" s="131" t="s">
        <v>6376</v>
      </c>
      <c r="F4364" s="632">
        <f>9*100</f>
        <v>900</v>
      </c>
      <c r="G4364" s="131" t="s">
        <v>35</v>
      </c>
      <c r="H4364" s="72" t="s">
        <v>5951</v>
      </c>
      <c r="I4364" s="211">
        <v>314</v>
      </c>
    </row>
    <row r="4365" spans="1:9" ht="44.25" hidden="1" customHeight="1" x14ac:dyDescent="0.2">
      <c r="A4365" s="3">
        <v>4383</v>
      </c>
      <c r="B4365" s="84" t="s">
        <v>8663</v>
      </c>
      <c r="C4365" s="127" t="s">
        <v>6378</v>
      </c>
      <c r="D4365" s="372" t="s">
        <v>5902</v>
      </c>
      <c r="E4365" s="131" t="s">
        <v>6376</v>
      </c>
      <c r="F4365" s="632">
        <f>1400*2</f>
        <v>2800</v>
      </c>
      <c r="G4365" s="131" t="s">
        <v>35</v>
      </c>
      <c r="H4365" s="72" t="s">
        <v>5951</v>
      </c>
      <c r="I4365" s="211">
        <v>314</v>
      </c>
    </row>
    <row r="4366" spans="1:9" ht="44.25" hidden="1" customHeight="1" x14ac:dyDescent="0.2">
      <c r="A4366" s="3">
        <v>4384</v>
      </c>
      <c r="B4366" s="84" t="s">
        <v>8663</v>
      </c>
      <c r="C4366" s="127" t="s">
        <v>6379</v>
      </c>
      <c r="D4366" s="372" t="s">
        <v>5902</v>
      </c>
      <c r="E4366" s="131" t="s">
        <v>6380</v>
      </c>
      <c r="F4366" s="632">
        <v>91800</v>
      </c>
      <c r="G4366" s="131" t="s">
        <v>35</v>
      </c>
      <c r="H4366" s="72" t="s">
        <v>5951</v>
      </c>
      <c r="I4366" s="211">
        <v>314</v>
      </c>
    </row>
    <row r="4367" spans="1:9" ht="44.25" hidden="1" customHeight="1" x14ac:dyDescent="0.2">
      <c r="A4367" s="3">
        <v>4385</v>
      </c>
      <c r="B4367" s="84" t="s">
        <v>8663</v>
      </c>
      <c r="C4367" s="127" t="s">
        <v>6381</v>
      </c>
      <c r="D4367" s="372" t="s">
        <v>5902</v>
      </c>
      <c r="E4367" s="131" t="s">
        <v>6383</v>
      </c>
      <c r="F4367" s="632">
        <f>3250*2</f>
        <v>6500</v>
      </c>
      <c r="G4367" s="131" t="s">
        <v>35</v>
      </c>
      <c r="H4367" s="72" t="s">
        <v>5951</v>
      </c>
      <c r="I4367" s="211">
        <v>314</v>
      </c>
    </row>
    <row r="4368" spans="1:9" ht="44.25" hidden="1" customHeight="1" x14ac:dyDescent="0.2">
      <c r="A4368" s="3">
        <v>4386</v>
      </c>
      <c r="B4368" s="84" t="s">
        <v>8663</v>
      </c>
      <c r="C4368" s="127" t="s">
        <v>6384</v>
      </c>
      <c r="D4368" s="372" t="s">
        <v>5902</v>
      </c>
      <c r="E4368" s="131" t="s">
        <v>6383</v>
      </c>
      <c r="F4368" s="632">
        <v>5300</v>
      </c>
      <c r="G4368" s="131" t="s">
        <v>35</v>
      </c>
      <c r="H4368" s="72" t="s">
        <v>5951</v>
      </c>
      <c r="I4368" s="211">
        <v>314</v>
      </c>
    </row>
    <row r="4369" spans="1:9" ht="44.25" hidden="1" customHeight="1" x14ac:dyDescent="0.2">
      <c r="A4369" s="3">
        <v>4387</v>
      </c>
      <c r="B4369" s="84" t="s">
        <v>8663</v>
      </c>
      <c r="C4369" s="127" t="s">
        <v>6385</v>
      </c>
      <c r="D4369" s="372" t="s">
        <v>5902</v>
      </c>
      <c r="E4369" s="131" t="s">
        <v>6383</v>
      </c>
      <c r="F4369" s="632">
        <v>10700</v>
      </c>
      <c r="G4369" s="131" t="s">
        <v>35</v>
      </c>
      <c r="H4369" s="72" t="s">
        <v>5951</v>
      </c>
      <c r="I4369" s="211">
        <v>314</v>
      </c>
    </row>
    <row r="4370" spans="1:9" ht="44.25" hidden="1" customHeight="1" x14ac:dyDescent="0.2">
      <c r="A4370" s="3">
        <v>4388</v>
      </c>
      <c r="B4370" s="84" t="s">
        <v>8663</v>
      </c>
      <c r="C4370" s="127" t="s">
        <v>6387</v>
      </c>
      <c r="D4370" s="372" t="s">
        <v>5902</v>
      </c>
      <c r="E4370" s="131" t="s">
        <v>6383</v>
      </c>
      <c r="F4370" s="632">
        <v>4450</v>
      </c>
      <c r="G4370" s="131" t="s">
        <v>35</v>
      </c>
      <c r="H4370" s="72" t="s">
        <v>5951</v>
      </c>
      <c r="I4370" s="211">
        <v>314</v>
      </c>
    </row>
    <row r="4371" spans="1:9" ht="44.25" hidden="1" customHeight="1" x14ac:dyDescent="0.2">
      <c r="A4371" s="3">
        <v>4389</v>
      </c>
      <c r="B4371" s="84" t="s">
        <v>8663</v>
      </c>
      <c r="C4371" s="127" t="s">
        <v>6388</v>
      </c>
      <c r="D4371" s="372" t="s">
        <v>5902</v>
      </c>
      <c r="E4371" s="131" t="s">
        <v>6389</v>
      </c>
      <c r="F4371" s="632">
        <v>1000</v>
      </c>
      <c r="G4371" s="131" t="s">
        <v>35</v>
      </c>
      <c r="H4371" s="72" t="s">
        <v>5951</v>
      </c>
      <c r="I4371" s="211">
        <v>314</v>
      </c>
    </row>
    <row r="4372" spans="1:9" ht="44.25" hidden="1" customHeight="1" x14ac:dyDescent="0.2">
      <c r="A4372" s="3">
        <v>4390</v>
      </c>
      <c r="B4372" s="84" t="s">
        <v>8663</v>
      </c>
      <c r="C4372" s="127" t="s">
        <v>6390</v>
      </c>
      <c r="D4372" s="372" t="s">
        <v>5902</v>
      </c>
      <c r="E4372" s="131" t="s">
        <v>6389</v>
      </c>
      <c r="F4372" s="632">
        <v>3350</v>
      </c>
      <c r="G4372" s="131" t="s">
        <v>35</v>
      </c>
      <c r="H4372" s="72" t="s">
        <v>5951</v>
      </c>
      <c r="I4372" s="211">
        <v>314</v>
      </c>
    </row>
    <row r="4373" spans="1:9" ht="44.25" hidden="1" customHeight="1" x14ac:dyDescent="0.2">
      <c r="A4373" s="3">
        <v>4391</v>
      </c>
      <c r="B4373" s="84" t="s">
        <v>8663</v>
      </c>
      <c r="C4373" s="127" t="s">
        <v>6391</v>
      </c>
      <c r="D4373" s="372" t="s">
        <v>5902</v>
      </c>
      <c r="E4373" s="131" t="s">
        <v>6389</v>
      </c>
      <c r="F4373" s="632">
        <v>4050</v>
      </c>
      <c r="G4373" s="131" t="s">
        <v>35</v>
      </c>
      <c r="H4373" s="72" t="s">
        <v>5951</v>
      </c>
      <c r="I4373" s="211">
        <v>314</v>
      </c>
    </row>
    <row r="4374" spans="1:9" ht="44.25" hidden="1" customHeight="1" x14ac:dyDescent="0.2">
      <c r="A4374" s="3">
        <v>4392</v>
      </c>
      <c r="B4374" s="84" t="s">
        <v>8663</v>
      </c>
      <c r="C4374" s="127" t="s">
        <v>6779</v>
      </c>
      <c r="D4374" s="372" t="s">
        <v>5902</v>
      </c>
      <c r="E4374" s="131" t="s">
        <v>6510</v>
      </c>
      <c r="F4374" s="632">
        <v>21365.88</v>
      </c>
      <c r="G4374" s="131" t="s">
        <v>693</v>
      </c>
      <c r="H4374" s="72" t="s">
        <v>5951</v>
      </c>
      <c r="I4374" s="211">
        <v>364</v>
      </c>
    </row>
    <row r="4375" spans="1:9" ht="44.25" hidden="1" customHeight="1" x14ac:dyDescent="0.2">
      <c r="A4375" s="3">
        <v>4393</v>
      </c>
      <c r="B4375" s="84" t="s">
        <v>8663</v>
      </c>
      <c r="C4375" s="127" t="s">
        <v>6780</v>
      </c>
      <c r="D4375" s="372" t="s">
        <v>5902</v>
      </c>
      <c r="E4375" s="131" t="s">
        <v>6781</v>
      </c>
      <c r="F4375" s="632">
        <v>58817.16</v>
      </c>
      <c r="G4375" s="131" t="s">
        <v>693</v>
      </c>
      <c r="H4375" s="72" t="s">
        <v>5951</v>
      </c>
      <c r="I4375" s="211">
        <v>364</v>
      </c>
    </row>
    <row r="4376" spans="1:9" ht="44.25" hidden="1" customHeight="1" x14ac:dyDescent="0.2">
      <c r="A4376" s="3">
        <v>4394</v>
      </c>
      <c r="B4376" s="84" t="s">
        <v>8663</v>
      </c>
      <c r="C4376" s="127" t="s">
        <v>6782</v>
      </c>
      <c r="D4376" s="372" t="s">
        <v>5902</v>
      </c>
      <c r="E4376" s="131" t="s">
        <v>6783</v>
      </c>
      <c r="F4376" s="632">
        <v>28935.48</v>
      </c>
      <c r="G4376" s="131" t="s">
        <v>693</v>
      </c>
      <c r="H4376" s="72" t="s">
        <v>5951</v>
      </c>
      <c r="I4376" s="211">
        <v>364</v>
      </c>
    </row>
    <row r="4377" spans="1:9" ht="44.25" hidden="1" customHeight="1" x14ac:dyDescent="0.2">
      <c r="A4377" s="3">
        <v>4395</v>
      </c>
      <c r="B4377" s="84" t="s">
        <v>8663</v>
      </c>
      <c r="C4377" s="127" t="s">
        <v>6728</v>
      </c>
      <c r="D4377" s="372" t="s">
        <v>5902</v>
      </c>
      <c r="E4377" s="131" t="s">
        <v>6729</v>
      </c>
      <c r="F4377" s="632">
        <v>140000</v>
      </c>
      <c r="G4377" s="131" t="s">
        <v>364</v>
      </c>
      <c r="H4377" s="72" t="s">
        <v>5951</v>
      </c>
      <c r="I4377" s="211">
        <v>304</v>
      </c>
    </row>
    <row r="4378" spans="1:9" ht="44.25" hidden="1" customHeight="1" x14ac:dyDescent="0.2">
      <c r="A4378" s="3">
        <v>4396</v>
      </c>
      <c r="B4378" s="84" t="s">
        <v>8663</v>
      </c>
      <c r="C4378" s="127" t="s">
        <v>6471</v>
      </c>
      <c r="D4378" s="372" t="s">
        <v>5902</v>
      </c>
      <c r="E4378" s="131" t="s">
        <v>6472</v>
      </c>
      <c r="F4378" s="632">
        <v>100000</v>
      </c>
      <c r="G4378" s="131" t="s">
        <v>669</v>
      </c>
      <c r="H4378" s="72" t="s">
        <v>5951</v>
      </c>
      <c r="I4378" s="211">
        <v>364</v>
      </c>
    </row>
    <row r="4379" spans="1:9" ht="44.25" hidden="1" customHeight="1" x14ac:dyDescent="0.2">
      <c r="A4379" s="3">
        <v>4397</v>
      </c>
      <c r="B4379" s="84" t="s">
        <v>8663</v>
      </c>
      <c r="C4379" s="127" t="s">
        <v>6494</v>
      </c>
      <c r="D4379" s="372" t="s">
        <v>5902</v>
      </c>
      <c r="E4379" s="131" t="s">
        <v>6495</v>
      </c>
      <c r="F4379" s="632">
        <f>755*3</f>
        <v>2265</v>
      </c>
      <c r="G4379" s="131" t="s">
        <v>1901</v>
      </c>
      <c r="H4379" s="72" t="s">
        <v>5951</v>
      </c>
      <c r="I4379" s="211">
        <v>350</v>
      </c>
    </row>
    <row r="4380" spans="1:9" ht="44.25" hidden="1" customHeight="1" x14ac:dyDescent="0.2">
      <c r="A4380" s="3">
        <v>4398</v>
      </c>
      <c r="B4380" s="84" t="s">
        <v>8663</v>
      </c>
      <c r="C4380" s="127" t="s">
        <v>6644</v>
      </c>
      <c r="D4380" s="372" t="s">
        <v>5902</v>
      </c>
      <c r="E4380" s="131" t="s">
        <v>6645</v>
      </c>
      <c r="F4380" s="632">
        <v>3000</v>
      </c>
      <c r="G4380" s="131" t="s">
        <v>1901</v>
      </c>
      <c r="H4380" s="72" t="s">
        <v>5951</v>
      </c>
      <c r="I4380" s="211">
        <v>350</v>
      </c>
    </row>
    <row r="4381" spans="1:9" ht="44.25" hidden="1" customHeight="1" x14ac:dyDescent="0.2">
      <c r="A4381" s="3">
        <v>4399</v>
      </c>
      <c r="B4381" s="84" t="s">
        <v>8663</v>
      </c>
      <c r="C4381" s="127" t="s">
        <v>6646</v>
      </c>
      <c r="D4381" s="372" t="s">
        <v>5902</v>
      </c>
      <c r="E4381" s="131" t="s">
        <v>6647</v>
      </c>
      <c r="F4381" s="632">
        <v>3000</v>
      </c>
      <c r="G4381" s="131" t="s">
        <v>1901</v>
      </c>
      <c r="H4381" s="72" t="s">
        <v>5951</v>
      </c>
      <c r="I4381" s="211">
        <v>350</v>
      </c>
    </row>
    <row r="4382" spans="1:9" ht="44.25" hidden="1" customHeight="1" x14ac:dyDescent="0.2">
      <c r="A4382" s="3">
        <v>4400</v>
      </c>
      <c r="B4382" s="84" t="s">
        <v>8663</v>
      </c>
      <c r="C4382" s="127" t="s">
        <v>6648</v>
      </c>
      <c r="D4382" s="372" t="s">
        <v>5902</v>
      </c>
      <c r="E4382" s="131" t="s">
        <v>6649</v>
      </c>
      <c r="F4382" s="632">
        <v>2190</v>
      </c>
      <c r="G4382" s="131" t="s">
        <v>1901</v>
      </c>
      <c r="H4382" s="72" t="s">
        <v>5951</v>
      </c>
      <c r="I4382" s="211">
        <v>350</v>
      </c>
    </row>
    <row r="4383" spans="1:9" ht="44.25" hidden="1" customHeight="1" x14ac:dyDescent="0.2">
      <c r="A4383" s="3">
        <v>4401</v>
      </c>
      <c r="B4383" s="84" t="s">
        <v>8663</v>
      </c>
      <c r="C4383" s="127" t="s">
        <v>6650</v>
      </c>
      <c r="D4383" s="372" t="s">
        <v>5902</v>
      </c>
      <c r="E4383" s="131" t="s">
        <v>6651</v>
      </c>
      <c r="F4383" s="632">
        <v>20000</v>
      </c>
      <c r="G4383" s="131" t="s">
        <v>1901</v>
      </c>
      <c r="H4383" s="72" t="s">
        <v>5951</v>
      </c>
      <c r="I4383" s="211">
        <v>350</v>
      </c>
    </row>
    <row r="4384" spans="1:9" ht="44.25" hidden="1" customHeight="1" x14ac:dyDescent="0.2">
      <c r="A4384" s="3">
        <v>4402</v>
      </c>
      <c r="B4384" s="84" t="s">
        <v>8663</v>
      </c>
      <c r="C4384" s="127" t="s">
        <v>6652</v>
      </c>
      <c r="D4384" s="372" t="s">
        <v>5902</v>
      </c>
      <c r="E4384" s="131" t="s">
        <v>6653</v>
      </c>
      <c r="F4384" s="632">
        <v>7000</v>
      </c>
      <c r="G4384" s="131" t="s">
        <v>1901</v>
      </c>
      <c r="H4384" s="72" t="s">
        <v>5951</v>
      </c>
      <c r="I4384" s="211">
        <v>350</v>
      </c>
    </row>
    <row r="4385" spans="1:9" ht="44.25" hidden="1" customHeight="1" x14ac:dyDescent="0.2">
      <c r="A4385" s="3">
        <v>4403</v>
      </c>
      <c r="B4385" s="84" t="s">
        <v>8663</v>
      </c>
      <c r="C4385" s="127" t="s">
        <v>6654</v>
      </c>
      <c r="D4385" s="372" t="s">
        <v>5902</v>
      </c>
      <c r="E4385" s="131" t="s">
        <v>6655</v>
      </c>
      <c r="F4385" s="632">
        <v>5000</v>
      </c>
      <c r="G4385" s="131" t="s">
        <v>1901</v>
      </c>
      <c r="H4385" s="72" t="s">
        <v>5951</v>
      </c>
      <c r="I4385" s="211">
        <v>350</v>
      </c>
    </row>
    <row r="4386" spans="1:9" ht="44.25" hidden="1" customHeight="1" x14ac:dyDescent="0.2">
      <c r="A4386" s="3">
        <v>4404</v>
      </c>
      <c r="B4386" s="84" t="s">
        <v>8663</v>
      </c>
      <c r="C4386" s="127" t="s">
        <v>6656</v>
      </c>
      <c r="D4386" s="372" t="s">
        <v>5902</v>
      </c>
      <c r="E4386" s="131" t="s">
        <v>6655</v>
      </c>
      <c r="F4386" s="632">
        <v>5000</v>
      </c>
      <c r="G4386" s="131" t="s">
        <v>1901</v>
      </c>
      <c r="H4386" s="72" t="s">
        <v>5951</v>
      </c>
      <c r="I4386" s="211">
        <v>350</v>
      </c>
    </row>
    <row r="4387" spans="1:9" ht="44.25" hidden="1" customHeight="1" x14ac:dyDescent="0.2">
      <c r="A4387" s="3">
        <v>4405</v>
      </c>
      <c r="B4387" s="84" t="s">
        <v>8663</v>
      </c>
      <c r="C4387" s="127" t="s">
        <v>6657</v>
      </c>
      <c r="D4387" s="372" t="s">
        <v>5902</v>
      </c>
      <c r="E4387" s="131" t="s">
        <v>6658</v>
      </c>
      <c r="F4387" s="632">
        <v>7000</v>
      </c>
      <c r="G4387" s="131" t="s">
        <v>1901</v>
      </c>
      <c r="H4387" s="72" t="s">
        <v>5951</v>
      </c>
      <c r="I4387" s="211">
        <v>350</v>
      </c>
    </row>
    <row r="4388" spans="1:9" ht="44.25" hidden="1" customHeight="1" x14ac:dyDescent="0.2">
      <c r="A4388" s="3">
        <v>4406</v>
      </c>
      <c r="B4388" s="84" t="s">
        <v>8663</v>
      </c>
      <c r="C4388" s="127" t="s">
        <v>6659</v>
      </c>
      <c r="D4388" s="372" t="s">
        <v>5902</v>
      </c>
      <c r="E4388" s="131" t="s">
        <v>6658</v>
      </c>
      <c r="F4388" s="632">
        <v>7000</v>
      </c>
      <c r="G4388" s="131" t="s">
        <v>1901</v>
      </c>
      <c r="H4388" s="72" t="s">
        <v>5951</v>
      </c>
      <c r="I4388" s="211">
        <v>350</v>
      </c>
    </row>
    <row r="4389" spans="1:9" ht="44.25" hidden="1" customHeight="1" x14ac:dyDescent="0.2">
      <c r="A4389" s="3">
        <v>4407</v>
      </c>
      <c r="B4389" s="84" t="s">
        <v>8663</v>
      </c>
      <c r="C4389" s="127" t="s">
        <v>6660</v>
      </c>
      <c r="D4389" s="372" t="s">
        <v>5902</v>
      </c>
      <c r="E4389" s="131" t="s">
        <v>6661</v>
      </c>
      <c r="F4389" s="632">
        <v>5000</v>
      </c>
      <c r="G4389" s="131" t="s">
        <v>1901</v>
      </c>
      <c r="H4389" s="72" t="s">
        <v>5951</v>
      </c>
      <c r="I4389" s="211">
        <v>350</v>
      </c>
    </row>
    <row r="4390" spans="1:9" ht="44.25" hidden="1" customHeight="1" x14ac:dyDescent="0.2">
      <c r="A4390" s="3">
        <v>4408</v>
      </c>
      <c r="B4390" s="84" t="s">
        <v>8663</v>
      </c>
      <c r="C4390" s="127" t="s">
        <v>6662</v>
      </c>
      <c r="D4390" s="372" t="s">
        <v>5902</v>
      </c>
      <c r="E4390" s="131" t="s">
        <v>6663</v>
      </c>
      <c r="F4390" s="632">
        <v>0</v>
      </c>
      <c r="G4390" s="131" t="s">
        <v>1901</v>
      </c>
      <c r="H4390" s="72" t="s">
        <v>5951</v>
      </c>
      <c r="I4390" s="211">
        <v>352</v>
      </c>
    </row>
    <row r="4391" spans="1:9" ht="44.25" hidden="1" customHeight="1" x14ac:dyDescent="0.2">
      <c r="A4391" s="3">
        <v>4409</v>
      </c>
      <c r="B4391" s="84" t="s">
        <v>8663</v>
      </c>
      <c r="C4391" s="127" t="s">
        <v>6664</v>
      </c>
      <c r="D4391" s="372" t="s">
        <v>5902</v>
      </c>
      <c r="E4391" s="131" t="s">
        <v>6665</v>
      </c>
      <c r="F4391" s="632">
        <v>40000</v>
      </c>
      <c r="G4391" s="131" t="s">
        <v>364</v>
      </c>
      <c r="H4391" s="72" t="s">
        <v>5951</v>
      </c>
      <c r="I4391" s="211">
        <v>304</v>
      </c>
    </row>
    <row r="4392" spans="1:9" ht="44.25" hidden="1" customHeight="1" x14ac:dyDescent="0.2">
      <c r="A4392" s="3">
        <v>4410</v>
      </c>
      <c r="B4392" s="84" t="s">
        <v>8663</v>
      </c>
      <c r="C4392" s="127" t="s">
        <v>6667</v>
      </c>
      <c r="D4392" s="372" t="s">
        <v>5902</v>
      </c>
      <c r="E4392" s="131" t="s">
        <v>6665</v>
      </c>
      <c r="F4392" s="632">
        <v>40000</v>
      </c>
      <c r="G4392" s="131" t="s">
        <v>364</v>
      </c>
      <c r="H4392" s="72" t="s">
        <v>5951</v>
      </c>
      <c r="I4392" s="211">
        <v>304</v>
      </c>
    </row>
    <row r="4393" spans="1:9" ht="44.25" hidden="1" customHeight="1" x14ac:dyDescent="0.2">
      <c r="A4393" s="3">
        <v>4411</v>
      </c>
      <c r="B4393" s="84" t="s">
        <v>8663</v>
      </c>
      <c r="C4393" s="127" t="s">
        <v>6668</v>
      </c>
      <c r="D4393" s="372" t="s">
        <v>5902</v>
      </c>
      <c r="E4393" s="131" t="s">
        <v>6665</v>
      </c>
      <c r="F4393" s="632">
        <v>40000</v>
      </c>
      <c r="G4393" s="131" t="s">
        <v>364</v>
      </c>
      <c r="H4393" s="72" t="s">
        <v>5951</v>
      </c>
      <c r="I4393" s="211">
        <v>304</v>
      </c>
    </row>
    <row r="4394" spans="1:9" ht="44.25" hidden="1" customHeight="1" x14ac:dyDescent="0.2">
      <c r="A4394" s="3">
        <v>4412</v>
      </c>
      <c r="B4394" s="84" t="s">
        <v>8663</v>
      </c>
      <c r="C4394" s="127" t="s">
        <v>6669</v>
      </c>
      <c r="D4394" s="372" t="s">
        <v>5902</v>
      </c>
      <c r="E4394" s="131" t="s">
        <v>6670</v>
      </c>
      <c r="F4394" s="632">
        <v>60000</v>
      </c>
      <c r="G4394" s="131" t="s">
        <v>364</v>
      </c>
      <c r="H4394" s="72" t="s">
        <v>5951</v>
      </c>
      <c r="I4394" s="211">
        <v>304</v>
      </c>
    </row>
    <row r="4395" spans="1:9" ht="44.25" hidden="1" customHeight="1" x14ac:dyDescent="0.2">
      <c r="A4395" s="3">
        <v>4413</v>
      </c>
      <c r="B4395" s="84" t="s">
        <v>8663</v>
      </c>
      <c r="C4395" s="127" t="s">
        <v>6671</v>
      </c>
      <c r="D4395" s="372" t="s">
        <v>5902</v>
      </c>
      <c r="E4395" s="131" t="s">
        <v>6672</v>
      </c>
      <c r="F4395" s="632">
        <v>27050</v>
      </c>
      <c r="G4395" s="131" t="s">
        <v>364</v>
      </c>
      <c r="H4395" s="72" t="s">
        <v>5951</v>
      </c>
      <c r="I4395" s="211">
        <v>304</v>
      </c>
    </row>
    <row r="4396" spans="1:9" ht="44.25" hidden="1" customHeight="1" x14ac:dyDescent="0.2">
      <c r="A4396" s="3">
        <v>4414</v>
      </c>
      <c r="B4396" s="84" t="s">
        <v>8663</v>
      </c>
      <c r="C4396" s="127" t="s">
        <v>6673</v>
      </c>
      <c r="D4396" s="372" t="s">
        <v>5902</v>
      </c>
      <c r="E4396" s="131" t="s">
        <v>6672</v>
      </c>
      <c r="F4396" s="632">
        <v>12780</v>
      </c>
      <c r="G4396" s="131" t="s">
        <v>364</v>
      </c>
      <c r="H4396" s="72" t="s">
        <v>5951</v>
      </c>
      <c r="I4396" s="211">
        <v>304</v>
      </c>
    </row>
    <row r="4397" spans="1:9" ht="44.25" hidden="1" customHeight="1" x14ac:dyDescent="0.2">
      <c r="A4397" s="3">
        <v>4415</v>
      </c>
      <c r="B4397" s="84" t="s">
        <v>8663</v>
      </c>
      <c r="C4397" s="127" t="s">
        <v>6674</v>
      </c>
      <c r="D4397" s="372" t="s">
        <v>5902</v>
      </c>
      <c r="E4397" s="131" t="s">
        <v>6675</v>
      </c>
      <c r="F4397" s="632">
        <v>24300</v>
      </c>
      <c r="G4397" s="131" t="s">
        <v>364</v>
      </c>
      <c r="H4397" s="72" t="s">
        <v>5951</v>
      </c>
      <c r="I4397" s="211">
        <v>304</v>
      </c>
    </row>
    <row r="4398" spans="1:9" ht="44.25" hidden="1" customHeight="1" x14ac:dyDescent="0.2">
      <c r="A4398" s="3">
        <v>4416</v>
      </c>
      <c r="B4398" s="84" t="s">
        <v>8663</v>
      </c>
      <c r="C4398" s="127" t="s">
        <v>6676</v>
      </c>
      <c r="D4398" s="372" t="s">
        <v>5902</v>
      </c>
      <c r="E4398" s="131" t="s">
        <v>6677</v>
      </c>
      <c r="F4398" s="632">
        <v>44000</v>
      </c>
      <c r="G4398" s="131" t="s">
        <v>364</v>
      </c>
      <c r="H4398" s="72" t="s">
        <v>5951</v>
      </c>
      <c r="I4398" s="211">
        <v>304</v>
      </c>
    </row>
    <row r="4399" spans="1:9" ht="44.25" hidden="1" customHeight="1" x14ac:dyDescent="0.2">
      <c r="A4399" s="3">
        <v>4417</v>
      </c>
      <c r="B4399" s="84" t="s">
        <v>8663</v>
      </c>
      <c r="C4399" s="127" t="s">
        <v>6678</v>
      </c>
      <c r="D4399" s="372" t="s">
        <v>5902</v>
      </c>
      <c r="E4399" s="131" t="s">
        <v>6679</v>
      </c>
      <c r="F4399" s="632">
        <v>18000</v>
      </c>
      <c r="G4399" s="131" t="s">
        <v>364</v>
      </c>
      <c r="H4399" s="72" t="s">
        <v>5951</v>
      </c>
      <c r="I4399" s="211">
        <v>304</v>
      </c>
    </row>
    <row r="4400" spans="1:9" ht="44.25" hidden="1" customHeight="1" x14ac:dyDescent="0.2">
      <c r="A4400" s="3">
        <v>4418</v>
      </c>
      <c r="B4400" s="84" t="s">
        <v>8663</v>
      </c>
      <c r="C4400" s="127" t="s">
        <v>6680</v>
      </c>
      <c r="D4400" s="372" t="s">
        <v>5902</v>
      </c>
      <c r="E4400" s="131" t="s">
        <v>6681</v>
      </c>
      <c r="F4400" s="632">
        <v>18000</v>
      </c>
      <c r="G4400" s="131" t="s">
        <v>364</v>
      </c>
      <c r="H4400" s="72" t="s">
        <v>5951</v>
      </c>
      <c r="I4400" s="211">
        <v>304</v>
      </c>
    </row>
    <row r="4401" spans="1:9" ht="44.25" hidden="1" customHeight="1" x14ac:dyDescent="0.2">
      <c r="A4401" s="3">
        <v>4419</v>
      </c>
      <c r="B4401" s="84" t="s">
        <v>8663</v>
      </c>
      <c r="C4401" s="127" t="s">
        <v>6682</v>
      </c>
      <c r="D4401" s="372" t="s">
        <v>5902</v>
      </c>
      <c r="E4401" s="131" t="s">
        <v>6683</v>
      </c>
      <c r="F4401" s="632">
        <v>50000</v>
      </c>
      <c r="G4401" s="131" t="s">
        <v>364</v>
      </c>
      <c r="H4401" s="72" t="s">
        <v>5951</v>
      </c>
      <c r="I4401" s="211">
        <v>304</v>
      </c>
    </row>
    <row r="4402" spans="1:9" ht="44.25" hidden="1" customHeight="1" x14ac:dyDescent="0.2">
      <c r="A4402" s="3">
        <v>4420</v>
      </c>
      <c r="B4402" s="84" t="s">
        <v>8663</v>
      </c>
      <c r="C4402" s="127" t="s">
        <v>6684</v>
      </c>
      <c r="D4402" s="372" t="s">
        <v>5902</v>
      </c>
      <c r="E4402" s="131">
        <v>39101907</v>
      </c>
      <c r="F4402" s="632">
        <v>50000</v>
      </c>
      <c r="G4402" s="131" t="s">
        <v>364</v>
      </c>
      <c r="H4402" s="72" t="s">
        <v>5951</v>
      </c>
      <c r="I4402" s="211">
        <v>304</v>
      </c>
    </row>
    <row r="4403" spans="1:9" ht="44.25" hidden="1" customHeight="1" x14ac:dyDescent="0.2">
      <c r="A4403" s="3">
        <v>4421</v>
      </c>
      <c r="B4403" s="84" t="s">
        <v>8663</v>
      </c>
      <c r="C4403" s="127" t="s">
        <v>6685</v>
      </c>
      <c r="D4403" s="372" t="s">
        <v>5902</v>
      </c>
      <c r="E4403" s="131" t="s">
        <v>6686</v>
      </c>
      <c r="F4403" s="632">
        <v>18560</v>
      </c>
      <c r="G4403" s="131" t="s">
        <v>364</v>
      </c>
      <c r="H4403" s="72" t="s">
        <v>5951</v>
      </c>
      <c r="I4403" s="211">
        <v>304</v>
      </c>
    </row>
    <row r="4404" spans="1:9" ht="44.25" hidden="1" customHeight="1" x14ac:dyDescent="0.2">
      <c r="A4404" s="3">
        <v>4422</v>
      </c>
      <c r="B4404" s="84" t="s">
        <v>8663</v>
      </c>
      <c r="C4404" s="127" t="s">
        <v>6687</v>
      </c>
      <c r="D4404" s="372" t="s">
        <v>5902</v>
      </c>
      <c r="E4404" s="131" t="s">
        <v>6688</v>
      </c>
      <c r="F4404" s="632">
        <v>140000</v>
      </c>
      <c r="G4404" s="131" t="s">
        <v>2141</v>
      </c>
      <c r="H4404" s="72" t="s">
        <v>5951</v>
      </c>
      <c r="I4404" s="211">
        <v>309</v>
      </c>
    </row>
    <row r="4405" spans="1:9" ht="44.25" hidden="1" customHeight="1" x14ac:dyDescent="0.2">
      <c r="A4405" s="3">
        <v>4423</v>
      </c>
      <c r="B4405" s="84" t="s">
        <v>8663</v>
      </c>
      <c r="C4405" s="127" t="s">
        <v>6690</v>
      </c>
      <c r="D4405" s="372" t="s">
        <v>5902</v>
      </c>
      <c r="E4405" s="131" t="s">
        <v>6691</v>
      </c>
      <c r="F4405" s="632">
        <v>150000</v>
      </c>
      <c r="G4405" s="131" t="s">
        <v>2141</v>
      </c>
      <c r="H4405" s="72" t="s">
        <v>5951</v>
      </c>
      <c r="I4405" s="211">
        <v>309</v>
      </c>
    </row>
    <row r="4406" spans="1:9" ht="44.25" hidden="1" customHeight="1" x14ac:dyDescent="0.2">
      <c r="A4406" s="3">
        <v>4424</v>
      </c>
      <c r="B4406" s="84" t="s">
        <v>8663</v>
      </c>
      <c r="C4406" s="127" t="s">
        <v>6692</v>
      </c>
      <c r="D4406" s="372" t="s">
        <v>5902</v>
      </c>
      <c r="E4406" s="131" t="s">
        <v>6693</v>
      </c>
      <c r="F4406" s="632">
        <v>150000</v>
      </c>
      <c r="G4406" s="131" t="s">
        <v>2141</v>
      </c>
      <c r="H4406" s="72" t="s">
        <v>5951</v>
      </c>
      <c r="I4406" s="211">
        <v>309</v>
      </c>
    </row>
    <row r="4407" spans="1:9" ht="44.25" hidden="1" customHeight="1" x14ac:dyDescent="0.2">
      <c r="A4407" s="3">
        <v>4425</v>
      </c>
      <c r="B4407" s="372" t="s">
        <v>8675</v>
      </c>
      <c r="C4407" s="127" t="s">
        <v>6549</v>
      </c>
      <c r="D4407" s="372" t="s">
        <v>5902</v>
      </c>
      <c r="E4407" s="131" t="s">
        <v>6550</v>
      </c>
      <c r="F4407" s="632">
        <v>165000</v>
      </c>
      <c r="G4407" s="131" t="s">
        <v>720</v>
      </c>
      <c r="H4407" s="72" t="s">
        <v>5951</v>
      </c>
      <c r="I4407" s="211">
        <v>374</v>
      </c>
    </row>
    <row r="4408" spans="1:9" ht="44.25" hidden="1" customHeight="1" x14ac:dyDescent="0.2">
      <c r="A4408" s="3">
        <v>4426</v>
      </c>
      <c r="B4408" s="372" t="s">
        <v>8675</v>
      </c>
      <c r="C4408" s="127" t="s">
        <v>6552</v>
      </c>
      <c r="D4408" s="372" t="s">
        <v>5902</v>
      </c>
      <c r="E4408" s="131" t="s">
        <v>6553</v>
      </c>
      <c r="F4408" s="632">
        <v>45000</v>
      </c>
      <c r="G4408" s="131" t="s">
        <v>720</v>
      </c>
      <c r="H4408" s="72" t="s">
        <v>5951</v>
      </c>
      <c r="I4408" s="211">
        <v>374</v>
      </c>
    </row>
    <row r="4409" spans="1:9" ht="44.25" hidden="1" customHeight="1" x14ac:dyDescent="0.2">
      <c r="A4409" s="3">
        <v>4427</v>
      </c>
      <c r="B4409" s="372" t="s">
        <v>8675</v>
      </c>
      <c r="C4409" s="127" t="s">
        <v>6327</v>
      </c>
      <c r="D4409" s="372" t="s">
        <v>5902</v>
      </c>
      <c r="E4409" s="131" t="s">
        <v>6329</v>
      </c>
      <c r="F4409" s="632">
        <v>105000</v>
      </c>
      <c r="G4409" s="131" t="s">
        <v>301</v>
      </c>
      <c r="H4409" s="72" t="s">
        <v>5951</v>
      </c>
      <c r="I4409" s="211">
        <v>269</v>
      </c>
    </row>
    <row r="4410" spans="1:9" ht="44.25" hidden="1" customHeight="1" x14ac:dyDescent="0.2">
      <c r="A4410" s="3">
        <v>4428</v>
      </c>
      <c r="B4410" s="372" t="s">
        <v>8675</v>
      </c>
      <c r="C4410" s="127" t="s">
        <v>6459</v>
      </c>
      <c r="D4410" s="372" t="s">
        <v>5902</v>
      </c>
      <c r="E4410" s="131" t="s">
        <v>6460</v>
      </c>
      <c r="F4410" s="632">
        <v>60000</v>
      </c>
      <c r="G4410" s="131" t="s">
        <v>669</v>
      </c>
      <c r="H4410" s="72" t="s">
        <v>5951</v>
      </c>
      <c r="I4410" s="211">
        <v>344</v>
      </c>
    </row>
    <row r="4411" spans="1:9" ht="44.25" hidden="1" customHeight="1" x14ac:dyDescent="0.2">
      <c r="A4411" s="3">
        <v>4429</v>
      </c>
      <c r="B4411" s="372" t="s">
        <v>8675</v>
      </c>
      <c r="C4411" s="127" t="s">
        <v>6462</v>
      </c>
      <c r="D4411" s="372" t="s">
        <v>5902</v>
      </c>
      <c r="E4411" s="131" t="s">
        <v>6464</v>
      </c>
      <c r="F4411" s="632">
        <v>90000</v>
      </c>
      <c r="G4411" s="131" t="s">
        <v>669</v>
      </c>
      <c r="H4411" s="72" t="s">
        <v>5951</v>
      </c>
      <c r="I4411" s="211">
        <v>344</v>
      </c>
    </row>
    <row r="4412" spans="1:9" ht="44.25" hidden="1" customHeight="1" x14ac:dyDescent="0.2">
      <c r="A4412" s="3">
        <v>4430</v>
      </c>
      <c r="B4412" s="372" t="s">
        <v>8675</v>
      </c>
      <c r="C4412" s="127" t="s">
        <v>6525</v>
      </c>
      <c r="D4412" s="372" t="s">
        <v>5902</v>
      </c>
      <c r="E4412" s="131" t="s">
        <v>6526</v>
      </c>
      <c r="F4412" s="632">
        <v>35000</v>
      </c>
      <c r="G4412" s="131" t="s">
        <v>693</v>
      </c>
      <c r="H4412" s="72" t="s">
        <v>5951</v>
      </c>
      <c r="I4412" s="211">
        <v>365</v>
      </c>
    </row>
    <row r="4413" spans="1:9" ht="44.25" hidden="1" customHeight="1" x14ac:dyDescent="0.2">
      <c r="A4413" s="3">
        <v>4431</v>
      </c>
      <c r="B4413" s="372" t="s">
        <v>8675</v>
      </c>
      <c r="C4413" s="127" t="s">
        <v>6465</v>
      </c>
      <c r="D4413" s="372" t="s">
        <v>5902</v>
      </c>
      <c r="E4413" s="131" t="s">
        <v>6466</v>
      </c>
      <c r="F4413" s="632">
        <v>50000</v>
      </c>
      <c r="G4413" s="131" t="s">
        <v>669</v>
      </c>
      <c r="H4413" s="72" t="s">
        <v>5951</v>
      </c>
      <c r="I4413" s="211">
        <v>344</v>
      </c>
    </row>
    <row r="4414" spans="1:9" ht="44.25" hidden="1" customHeight="1" x14ac:dyDescent="0.2">
      <c r="A4414" s="3">
        <v>4432</v>
      </c>
      <c r="B4414" s="372" t="s">
        <v>8675</v>
      </c>
      <c r="C4414" s="127" t="s">
        <v>6467</v>
      </c>
      <c r="D4414" s="372" t="s">
        <v>5902</v>
      </c>
      <c r="E4414" s="131" t="s">
        <v>6468</v>
      </c>
      <c r="F4414" s="632">
        <v>100000</v>
      </c>
      <c r="G4414" s="131" t="s">
        <v>669</v>
      </c>
      <c r="H4414" s="72" t="s">
        <v>5951</v>
      </c>
      <c r="I4414" s="211">
        <v>344</v>
      </c>
    </row>
    <row r="4415" spans="1:9" ht="44.25" hidden="1" customHeight="1" x14ac:dyDescent="0.2">
      <c r="A4415" s="3">
        <v>4433</v>
      </c>
      <c r="B4415" s="372" t="s">
        <v>8675</v>
      </c>
      <c r="C4415" s="127" t="s">
        <v>6469</v>
      </c>
      <c r="D4415" s="372" t="s">
        <v>5902</v>
      </c>
      <c r="E4415" s="131" t="s">
        <v>6470</v>
      </c>
      <c r="F4415" s="632">
        <v>37000</v>
      </c>
      <c r="G4415" s="131" t="s">
        <v>669</v>
      </c>
      <c r="H4415" s="72" t="s">
        <v>5951</v>
      </c>
      <c r="I4415" s="211">
        <v>344</v>
      </c>
    </row>
    <row r="4416" spans="1:9" ht="44.25" hidden="1" customHeight="1" x14ac:dyDescent="0.2">
      <c r="A4416" s="3">
        <v>4434</v>
      </c>
      <c r="B4416" s="372" t="s">
        <v>8675</v>
      </c>
      <c r="C4416" s="127" t="s">
        <v>6473</v>
      </c>
      <c r="D4416" s="372" t="s">
        <v>5902</v>
      </c>
      <c r="E4416" s="131" t="s">
        <v>6474</v>
      </c>
      <c r="F4416" s="632">
        <f>4*5650</f>
        <v>22600</v>
      </c>
      <c r="G4416" s="131" t="s">
        <v>669</v>
      </c>
      <c r="H4416" s="72" t="s">
        <v>5951</v>
      </c>
      <c r="I4416" s="211">
        <v>344</v>
      </c>
    </row>
    <row r="4417" spans="1:9" ht="44.25" hidden="1" customHeight="1" x14ac:dyDescent="0.2">
      <c r="A4417" s="3">
        <v>4435</v>
      </c>
      <c r="B4417" s="372" t="s">
        <v>8675</v>
      </c>
      <c r="C4417" s="127" t="s">
        <v>6475</v>
      </c>
      <c r="D4417" s="372" t="s">
        <v>5902</v>
      </c>
      <c r="E4417" s="131" t="s">
        <v>6476</v>
      </c>
      <c r="F4417" s="632">
        <f>4*4500</f>
        <v>18000</v>
      </c>
      <c r="G4417" s="131" t="s">
        <v>669</v>
      </c>
      <c r="H4417" s="72" t="s">
        <v>5951</v>
      </c>
      <c r="I4417" s="211">
        <v>344</v>
      </c>
    </row>
    <row r="4418" spans="1:9" ht="44.25" hidden="1" customHeight="1" x14ac:dyDescent="0.2">
      <c r="A4418" s="3">
        <v>4436</v>
      </c>
      <c r="B4418" s="372" t="s">
        <v>8675</v>
      </c>
      <c r="C4418" s="127" t="s">
        <v>6477</v>
      </c>
      <c r="D4418" s="372" t="s">
        <v>5902</v>
      </c>
      <c r="E4418" s="131" t="s">
        <v>6478</v>
      </c>
      <c r="F4418" s="632">
        <v>18000</v>
      </c>
      <c r="G4418" s="131" t="s">
        <v>669</v>
      </c>
      <c r="H4418" s="72" t="s">
        <v>5951</v>
      </c>
      <c r="I4418" s="211">
        <v>344</v>
      </c>
    </row>
    <row r="4419" spans="1:9" ht="44.25" hidden="1" customHeight="1" x14ac:dyDescent="0.2">
      <c r="A4419" s="3">
        <v>4437</v>
      </c>
      <c r="B4419" s="372" t="s">
        <v>8675</v>
      </c>
      <c r="C4419" s="127" t="s">
        <v>6574</v>
      </c>
      <c r="D4419" s="372" t="s">
        <v>5902</v>
      </c>
      <c r="E4419" s="131" t="s">
        <v>6575</v>
      </c>
      <c r="F4419" s="632">
        <v>100000</v>
      </c>
      <c r="G4419" s="131" t="s">
        <v>3790</v>
      </c>
      <c r="H4419" s="72" t="s">
        <v>5951</v>
      </c>
      <c r="I4419" s="211">
        <v>192</v>
      </c>
    </row>
    <row r="4420" spans="1:9" ht="44.25" hidden="1" customHeight="1" x14ac:dyDescent="0.2">
      <c r="A4420" s="3">
        <v>4438</v>
      </c>
      <c r="B4420" s="372" t="s">
        <v>8675</v>
      </c>
      <c r="C4420" s="127" t="s">
        <v>6577</v>
      </c>
      <c r="D4420" s="372" t="s">
        <v>5902</v>
      </c>
      <c r="E4420" s="131" t="s">
        <v>6578</v>
      </c>
      <c r="F4420" s="632">
        <v>100000</v>
      </c>
      <c r="G4420" s="131" t="s">
        <v>3790</v>
      </c>
      <c r="H4420" s="72" t="s">
        <v>5951</v>
      </c>
      <c r="I4420" s="211">
        <v>192</v>
      </c>
    </row>
    <row r="4421" spans="1:9" ht="44.25" hidden="1" customHeight="1" x14ac:dyDescent="0.2">
      <c r="A4421" s="3">
        <v>4439</v>
      </c>
      <c r="B4421" s="372" t="s">
        <v>8675</v>
      </c>
      <c r="C4421" s="127" t="s">
        <v>6579</v>
      </c>
      <c r="D4421" s="372" t="s">
        <v>5902</v>
      </c>
      <c r="E4421" s="131" t="s">
        <v>6580</v>
      </c>
      <c r="F4421" s="632">
        <v>100000</v>
      </c>
      <c r="G4421" s="131" t="s">
        <v>3790</v>
      </c>
      <c r="H4421" s="72" t="s">
        <v>5951</v>
      </c>
      <c r="I4421" s="211">
        <v>192</v>
      </c>
    </row>
    <row r="4422" spans="1:9" ht="44.25" hidden="1" customHeight="1" x14ac:dyDescent="0.2">
      <c r="A4422" s="3">
        <v>4440</v>
      </c>
      <c r="B4422" s="372" t="s">
        <v>8675</v>
      </c>
      <c r="C4422" s="127" t="s">
        <v>1449</v>
      </c>
      <c r="D4422" s="372" t="s">
        <v>5902</v>
      </c>
      <c r="E4422" s="131" t="s">
        <v>6581</v>
      </c>
      <c r="F4422" s="632">
        <v>50000</v>
      </c>
      <c r="G4422" s="131" t="s">
        <v>3648</v>
      </c>
      <c r="H4422" s="72" t="s">
        <v>5951</v>
      </c>
      <c r="I4422" s="211">
        <v>329</v>
      </c>
    </row>
    <row r="4423" spans="1:9" ht="44.25" hidden="1" customHeight="1" x14ac:dyDescent="0.2">
      <c r="A4423" s="3">
        <v>4441</v>
      </c>
      <c r="B4423" s="372" t="s">
        <v>8675</v>
      </c>
      <c r="C4423" s="127" t="s">
        <v>6583</v>
      </c>
      <c r="D4423" s="372" t="s">
        <v>5902</v>
      </c>
      <c r="E4423" s="131" t="s">
        <v>6584</v>
      </c>
      <c r="F4423" s="632">
        <v>23400</v>
      </c>
      <c r="G4423" s="131" t="s">
        <v>3648</v>
      </c>
      <c r="H4423" s="72" t="s">
        <v>5951</v>
      </c>
      <c r="I4423" s="211">
        <v>329</v>
      </c>
    </row>
    <row r="4424" spans="1:9" ht="44.25" hidden="1" customHeight="1" x14ac:dyDescent="0.2">
      <c r="A4424" s="3">
        <v>4442</v>
      </c>
      <c r="B4424" s="372" t="s">
        <v>8675</v>
      </c>
      <c r="C4424" s="127" t="s">
        <v>6585</v>
      </c>
      <c r="D4424" s="372" t="s">
        <v>5902</v>
      </c>
      <c r="E4424" s="131" t="s">
        <v>6586</v>
      </c>
      <c r="F4424" s="632">
        <v>45000</v>
      </c>
      <c r="G4424" s="131" t="s">
        <v>3648</v>
      </c>
      <c r="H4424" s="72" t="s">
        <v>5951</v>
      </c>
      <c r="I4424" s="211">
        <v>329</v>
      </c>
    </row>
    <row r="4425" spans="1:9" ht="44.25" hidden="1" customHeight="1" x14ac:dyDescent="0.2">
      <c r="A4425" s="3">
        <v>4443</v>
      </c>
      <c r="B4425" s="372" t="s">
        <v>8675</v>
      </c>
      <c r="C4425" s="127" t="s">
        <v>6587</v>
      </c>
      <c r="D4425" s="372" t="s">
        <v>5902</v>
      </c>
      <c r="E4425" s="131" t="s">
        <v>6588</v>
      </c>
      <c r="F4425" s="632">
        <v>20200</v>
      </c>
      <c r="G4425" s="131" t="s">
        <v>3648</v>
      </c>
      <c r="H4425" s="72" t="s">
        <v>5951</v>
      </c>
      <c r="I4425" s="211">
        <v>329</v>
      </c>
    </row>
    <row r="4426" spans="1:9" ht="44.25" hidden="1" customHeight="1" x14ac:dyDescent="0.2">
      <c r="A4426" s="3">
        <v>4444</v>
      </c>
      <c r="B4426" s="372" t="s">
        <v>8675</v>
      </c>
      <c r="C4426" s="127" t="s">
        <v>6589</v>
      </c>
      <c r="D4426" s="372" t="s">
        <v>5902</v>
      </c>
      <c r="E4426" s="131" t="s">
        <v>6590</v>
      </c>
      <c r="F4426" s="632">
        <v>29040</v>
      </c>
      <c r="G4426" s="131" t="s">
        <v>3648</v>
      </c>
      <c r="H4426" s="72" t="s">
        <v>5951</v>
      </c>
      <c r="I4426" s="211">
        <v>329</v>
      </c>
    </row>
    <row r="4427" spans="1:9" ht="44.25" hidden="1" customHeight="1" x14ac:dyDescent="0.2">
      <c r="A4427" s="3">
        <v>4445</v>
      </c>
      <c r="B4427" s="372" t="s">
        <v>8675</v>
      </c>
      <c r="C4427" s="127" t="s">
        <v>6591</v>
      </c>
      <c r="D4427" s="372" t="s">
        <v>5902</v>
      </c>
      <c r="E4427" s="131" t="s">
        <v>6588</v>
      </c>
      <c r="F4427" s="632">
        <v>30800</v>
      </c>
      <c r="G4427" s="131" t="s">
        <v>3648</v>
      </c>
      <c r="H4427" s="72" t="s">
        <v>5951</v>
      </c>
      <c r="I4427" s="211">
        <v>329</v>
      </c>
    </row>
    <row r="4428" spans="1:9" ht="44.25" hidden="1" customHeight="1" x14ac:dyDescent="0.2">
      <c r="A4428" s="3">
        <v>4446</v>
      </c>
      <c r="B4428" s="372" t="s">
        <v>8675</v>
      </c>
      <c r="C4428" s="131" t="s">
        <v>6592</v>
      </c>
      <c r="D4428" s="372" t="s">
        <v>5902</v>
      </c>
      <c r="E4428" s="131" t="s">
        <v>3712</v>
      </c>
      <c r="F4428" s="632">
        <v>25000</v>
      </c>
      <c r="G4428" s="131" t="s">
        <v>306</v>
      </c>
      <c r="H4428" s="72" t="s">
        <v>5951</v>
      </c>
      <c r="I4428" s="211">
        <v>277</v>
      </c>
    </row>
    <row r="4429" spans="1:9" ht="44.25" hidden="1" customHeight="1" x14ac:dyDescent="0.2">
      <c r="A4429" s="3">
        <v>4447</v>
      </c>
      <c r="B4429" s="372" t="s">
        <v>8675</v>
      </c>
      <c r="C4429" s="131" t="s">
        <v>6594</v>
      </c>
      <c r="D4429" s="372" t="s">
        <v>5902</v>
      </c>
      <c r="E4429" s="131" t="s">
        <v>3712</v>
      </c>
      <c r="F4429" s="632">
        <v>70000</v>
      </c>
      <c r="G4429" s="131" t="s">
        <v>306</v>
      </c>
      <c r="H4429" s="72" t="s">
        <v>5951</v>
      </c>
      <c r="I4429" s="211">
        <v>277</v>
      </c>
    </row>
    <row r="4430" spans="1:9" ht="44.25" hidden="1" customHeight="1" x14ac:dyDescent="0.2">
      <c r="A4430" s="3">
        <v>4448</v>
      </c>
      <c r="B4430" s="372" t="s">
        <v>8675</v>
      </c>
      <c r="C4430" s="131" t="s">
        <v>6595</v>
      </c>
      <c r="D4430" s="372" t="s">
        <v>5902</v>
      </c>
      <c r="E4430" s="131" t="s">
        <v>6596</v>
      </c>
      <c r="F4430" s="632">
        <v>70000</v>
      </c>
      <c r="G4430" s="131" t="s">
        <v>306</v>
      </c>
      <c r="H4430" s="72" t="s">
        <v>5951</v>
      </c>
      <c r="I4430" s="211">
        <v>277</v>
      </c>
    </row>
    <row r="4431" spans="1:9" ht="44.25" hidden="1" customHeight="1" x14ac:dyDescent="0.2">
      <c r="A4431" s="3">
        <v>4449</v>
      </c>
      <c r="B4431" s="372" t="s">
        <v>8675</v>
      </c>
      <c r="C4431" s="131" t="s">
        <v>6334</v>
      </c>
      <c r="D4431" s="372" t="s">
        <v>5902</v>
      </c>
      <c r="E4431" s="131" t="s">
        <v>6335</v>
      </c>
      <c r="F4431" s="632">
        <v>25800</v>
      </c>
      <c r="G4431" s="131" t="s">
        <v>306</v>
      </c>
      <c r="H4431" s="72" t="s">
        <v>5951</v>
      </c>
      <c r="I4431" s="211">
        <v>277</v>
      </c>
    </row>
    <row r="4432" spans="1:9" ht="44.25" hidden="1" customHeight="1" x14ac:dyDescent="0.2">
      <c r="A4432" s="3">
        <v>4450</v>
      </c>
      <c r="B4432" s="372" t="s">
        <v>8675</v>
      </c>
      <c r="C4432" s="131" t="s">
        <v>6336</v>
      </c>
      <c r="D4432" s="372" t="s">
        <v>5902</v>
      </c>
      <c r="E4432" s="131" t="s">
        <v>6337</v>
      </c>
      <c r="F4432" s="632">
        <v>48810</v>
      </c>
      <c r="G4432" s="131" t="s">
        <v>306</v>
      </c>
      <c r="H4432" s="72" t="s">
        <v>5951</v>
      </c>
      <c r="I4432" s="211">
        <v>277</v>
      </c>
    </row>
    <row r="4433" spans="1:9" ht="44.25" hidden="1" customHeight="1" x14ac:dyDescent="0.2">
      <c r="A4433" s="3">
        <v>4451</v>
      </c>
      <c r="B4433" s="372" t="s">
        <v>8675</v>
      </c>
      <c r="C4433" s="131" t="s">
        <v>6597</v>
      </c>
      <c r="D4433" s="372" t="s">
        <v>5902</v>
      </c>
      <c r="E4433" s="131" t="s">
        <v>6598</v>
      </c>
      <c r="F4433" s="632">
        <v>50000</v>
      </c>
      <c r="G4433" s="131" t="s">
        <v>306</v>
      </c>
      <c r="H4433" s="72" t="s">
        <v>5951</v>
      </c>
      <c r="I4433" s="211">
        <v>277</v>
      </c>
    </row>
    <row r="4434" spans="1:9" ht="44.25" hidden="1" customHeight="1" x14ac:dyDescent="0.2">
      <c r="A4434" s="3">
        <v>4452</v>
      </c>
      <c r="B4434" s="372" t="s">
        <v>8675</v>
      </c>
      <c r="C4434" s="127" t="s">
        <v>6345</v>
      </c>
      <c r="D4434" s="372" t="s">
        <v>5902</v>
      </c>
      <c r="E4434" s="131" t="s">
        <v>6346</v>
      </c>
      <c r="F4434" s="632">
        <v>25000</v>
      </c>
      <c r="G4434" s="131" t="s">
        <v>306</v>
      </c>
      <c r="H4434" s="72" t="s">
        <v>5951</v>
      </c>
      <c r="I4434" s="211">
        <v>278</v>
      </c>
    </row>
    <row r="4435" spans="1:9" ht="44.25" hidden="1" customHeight="1" x14ac:dyDescent="0.2">
      <c r="A4435" s="3">
        <v>4453</v>
      </c>
      <c r="B4435" s="372" t="s">
        <v>8675</v>
      </c>
      <c r="C4435" s="127" t="s">
        <v>6600</v>
      </c>
      <c r="D4435" s="372" t="s">
        <v>5902</v>
      </c>
      <c r="E4435" s="131" t="s">
        <v>6340</v>
      </c>
      <c r="F4435" s="632">
        <v>240000</v>
      </c>
      <c r="G4435" s="131" t="s">
        <v>306</v>
      </c>
      <c r="H4435" s="72" t="s">
        <v>5951</v>
      </c>
      <c r="I4435" s="211">
        <v>278</v>
      </c>
    </row>
    <row r="4436" spans="1:9" ht="44.25" hidden="1" customHeight="1" x14ac:dyDescent="0.2">
      <c r="A4436" s="3">
        <v>4454</v>
      </c>
      <c r="B4436" s="372" t="s">
        <v>8675</v>
      </c>
      <c r="C4436" s="127" t="s">
        <v>6602</v>
      </c>
      <c r="D4436" s="372" t="s">
        <v>5902</v>
      </c>
      <c r="E4436" s="131" t="s">
        <v>6603</v>
      </c>
      <c r="F4436" s="632">
        <v>30500</v>
      </c>
      <c r="G4436" s="131" t="s">
        <v>505</v>
      </c>
      <c r="H4436" s="72" t="s">
        <v>5951</v>
      </c>
      <c r="I4436" s="211">
        <v>324</v>
      </c>
    </row>
    <row r="4437" spans="1:9" ht="44.25" hidden="1" customHeight="1" x14ac:dyDescent="0.2">
      <c r="A4437" s="3">
        <v>4455</v>
      </c>
      <c r="B4437" s="372" t="s">
        <v>8675</v>
      </c>
      <c r="C4437" s="127" t="s">
        <v>6604</v>
      </c>
      <c r="D4437" s="372" t="s">
        <v>5902</v>
      </c>
      <c r="E4437" s="131" t="s">
        <v>6605</v>
      </c>
      <c r="F4437" s="632">
        <v>30000</v>
      </c>
      <c r="G4437" s="131" t="s">
        <v>505</v>
      </c>
      <c r="H4437" s="72" t="s">
        <v>5951</v>
      </c>
      <c r="I4437" s="211">
        <v>324</v>
      </c>
    </row>
    <row r="4438" spans="1:9" ht="44.25" hidden="1" customHeight="1" x14ac:dyDescent="0.2">
      <c r="A4438" s="3">
        <v>4456</v>
      </c>
      <c r="B4438" s="372" t="s">
        <v>8675</v>
      </c>
      <c r="C4438" s="127" t="s">
        <v>6606</v>
      </c>
      <c r="D4438" s="372" t="s">
        <v>5902</v>
      </c>
      <c r="E4438" s="131" t="s">
        <v>6607</v>
      </c>
      <c r="F4438" s="632">
        <v>35000</v>
      </c>
      <c r="G4438" s="131" t="s">
        <v>505</v>
      </c>
      <c r="H4438" s="72" t="s">
        <v>5951</v>
      </c>
      <c r="I4438" s="211">
        <v>324</v>
      </c>
    </row>
    <row r="4439" spans="1:9" ht="44.25" hidden="1" customHeight="1" x14ac:dyDescent="0.2">
      <c r="A4439" s="3">
        <v>4457</v>
      </c>
      <c r="B4439" s="372" t="s">
        <v>8675</v>
      </c>
      <c r="C4439" s="127" t="s">
        <v>6608</v>
      </c>
      <c r="D4439" s="372" t="s">
        <v>5902</v>
      </c>
      <c r="E4439" s="131" t="s">
        <v>6609</v>
      </c>
      <c r="F4439" s="632">
        <v>35000</v>
      </c>
      <c r="G4439" s="131" t="s">
        <v>505</v>
      </c>
      <c r="H4439" s="72" t="s">
        <v>5951</v>
      </c>
      <c r="I4439" s="211">
        <v>324</v>
      </c>
    </row>
    <row r="4440" spans="1:9" ht="44.25" hidden="1" customHeight="1" x14ac:dyDescent="0.2">
      <c r="A4440" s="3">
        <v>4458</v>
      </c>
      <c r="B4440" s="372" t="s">
        <v>8675</v>
      </c>
      <c r="C4440" s="127" t="s">
        <v>6610</v>
      </c>
      <c r="D4440" s="372" t="s">
        <v>5902</v>
      </c>
      <c r="E4440" s="131" t="s">
        <v>6611</v>
      </c>
      <c r="F4440" s="632">
        <v>8000</v>
      </c>
      <c r="G4440" s="131" t="s">
        <v>505</v>
      </c>
      <c r="H4440" s="72" t="s">
        <v>5951</v>
      </c>
      <c r="I4440" s="211">
        <v>324</v>
      </c>
    </row>
    <row r="4441" spans="1:9" ht="44.25" hidden="1" customHeight="1" x14ac:dyDescent="0.2">
      <c r="A4441" s="3">
        <v>4459</v>
      </c>
      <c r="B4441" s="372" t="s">
        <v>8675</v>
      </c>
      <c r="C4441" s="127" t="s">
        <v>6612</v>
      </c>
      <c r="D4441" s="372" t="s">
        <v>5902</v>
      </c>
      <c r="E4441" s="131" t="s">
        <v>6613</v>
      </c>
      <c r="F4441" s="632">
        <v>8000</v>
      </c>
      <c r="G4441" s="131" t="s">
        <v>505</v>
      </c>
      <c r="H4441" s="72" t="s">
        <v>5951</v>
      </c>
      <c r="I4441" s="211">
        <v>324</v>
      </c>
    </row>
    <row r="4442" spans="1:9" ht="44.25" hidden="1" customHeight="1" x14ac:dyDescent="0.2">
      <c r="A4442" s="3">
        <v>4460</v>
      </c>
      <c r="B4442" s="372" t="s">
        <v>8675</v>
      </c>
      <c r="C4442" s="127" t="s">
        <v>6392</v>
      </c>
      <c r="D4442" s="372" t="s">
        <v>5902</v>
      </c>
      <c r="E4442" s="131" t="s">
        <v>6393</v>
      </c>
      <c r="F4442" s="632">
        <v>80000</v>
      </c>
      <c r="G4442" s="131" t="s">
        <v>505</v>
      </c>
      <c r="H4442" s="72" t="s">
        <v>5951</v>
      </c>
      <c r="I4442" s="211">
        <v>324</v>
      </c>
    </row>
    <row r="4443" spans="1:9" ht="44.25" hidden="1" customHeight="1" x14ac:dyDescent="0.2">
      <c r="A4443" s="3">
        <v>4461</v>
      </c>
      <c r="B4443" s="372" t="s">
        <v>8675</v>
      </c>
      <c r="C4443" s="127" t="s">
        <v>6411</v>
      </c>
      <c r="D4443" s="372" t="s">
        <v>5902</v>
      </c>
      <c r="E4443" s="131" t="s">
        <v>6615</v>
      </c>
      <c r="F4443" s="632">
        <v>20000</v>
      </c>
      <c r="G4443" s="131" t="s">
        <v>505</v>
      </c>
      <c r="H4443" s="72" t="s">
        <v>5951</v>
      </c>
      <c r="I4443" s="211">
        <v>324</v>
      </c>
    </row>
    <row r="4444" spans="1:9" ht="44.25" hidden="1" customHeight="1" x14ac:dyDescent="0.2">
      <c r="A4444" s="3">
        <v>4462</v>
      </c>
      <c r="B4444" s="372" t="s">
        <v>8675</v>
      </c>
      <c r="C4444" s="127" t="s">
        <v>6414</v>
      </c>
      <c r="D4444" s="372" t="s">
        <v>5902</v>
      </c>
      <c r="E4444" s="131" t="s">
        <v>6616</v>
      </c>
      <c r="F4444" s="632">
        <v>15000</v>
      </c>
      <c r="G4444" s="131" t="s">
        <v>505</v>
      </c>
      <c r="H4444" s="72" t="s">
        <v>5951</v>
      </c>
      <c r="I4444" s="211">
        <v>324</v>
      </c>
    </row>
    <row r="4445" spans="1:9" ht="44.25" hidden="1" customHeight="1" x14ac:dyDescent="0.2">
      <c r="A4445" s="3">
        <v>4463</v>
      </c>
      <c r="B4445" s="372" t="s">
        <v>8675</v>
      </c>
      <c r="C4445" s="127" t="s">
        <v>6416</v>
      </c>
      <c r="D4445" s="372" t="s">
        <v>5902</v>
      </c>
      <c r="E4445" s="131" t="s">
        <v>6617</v>
      </c>
      <c r="F4445" s="632">
        <v>15000</v>
      </c>
      <c r="G4445" s="131" t="s">
        <v>505</v>
      </c>
      <c r="H4445" s="72" t="s">
        <v>5951</v>
      </c>
      <c r="I4445" s="211">
        <v>324</v>
      </c>
    </row>
    <row r="4446" spans="1:9" ht="44.25" hidden="1" customHeight="1" x14ac:dyDescent="0.2">
      <c r="A4446" s="3">
        <v>4464</v>
      </c>
      <c r="B4446" s="372" t="s">
        <v>8675</v>
      </c>
      <c r="C4446" s="127" t="s">
        <v>6418</v>
      </c>
      <c r="D4446" s="372" t="s">
        <v>5902</v>
      </c>
      <c r="E4446" s="131" t="s">
        <v>6618</v>
      </c>
      <c r="F4446" s="632">
        <v>15000</v>
      </c>
      <c r="G4446" s="131" t="s">
        <v>505</v>
      </c>
      <c r="H4446" s="72" t="s">
        <v>5951</v>
      </c>
      <c r="I4446" s="211">
        <v>324</v>
      </c>
    </row>
    <row r="4447" spans="1:9" ht="44.25" hidden="1" customHeight="1" x14ac:dyDescent="0.2">
      <c r="A4447" s="3">
        <v>4465</v>
      </c>
      <c r="B4447" s="372" t="s">
        <v>8675</v>
      </c>
      <c r="C4447" s="127" t="s">
        <v>6420</v>
      </c>
      <c r="D4447" s="372" t="s">
        <v>5902</v>
      </c>
      <c r="E4447" s="131" t="s">
        <v>6619</v>
      </c>
      <c r="F4447" s="632">
        <v>15000</v>
      </c>
      <c r="G4447" s="131" t="s">
        <v>505</v>
      </c>
      <c r="H4447" s="72" t="s">
        <v>5951</v>
      </c>
      <c r="I4447" s="211">
        <v>324</v>
      </c>
    </row>
    <row r="4448" spans="1:9" ht="44.25" hidden="1" customHeight="1" x14ac:dyDescent="0.2">
      <c r="A4448" s="3">
        <v>4466</v>
      </c>
      <c r="B4448" s="372" t="s">
        <v>8675</v>
      </c>
      <c r="C4448" s="127" t="s">
        <v>6457</v>
      </c>
      <c r="D4448" s="372" t="s">
        <v>5902</v>
      </c>
      <c r="E4448" s="131" t="s">
        <v>6458</v>
      </c>
      <c r="F4448" s="632">
        <v>40000</v>
      </c>
      <c r="G4448" s="131" t="s">
        <v>505</v>
      </c>
      <c r="H4448" s="72" t="s">
        <v>5951</v>
      </c>
      <c r="I4448" s="211">
        <v>324</v>
      </c>
    </row>
    <row r="4449" spans="1:9" ht="44.25" hidden="1" customHeight="1" x14ac:dyDescent="0.2">
      <c r="A4449" s="3">
        <v>4467</v>
      </c>
      <c r="B4449" s="372" t="s">
        <v>8675</v>
      </c>
      <c r="C4449" s="127" t="s">
        <v>6621</v>
      </c>
      <c r="D4449" s="372" t="s">
        <v>5902</v>
      </c>
      <c r="E4449" s="131" t="s">
        <v>6622</v>
      </c>
      <c r="F4449" s="632">
        <v>10000</v>
      </c>
      <c r="G4449" s="131" t="s">
        <v>505</v>
      </c>
      <c r="H4449" s="72" t="s">
        <v>5951</v>
      </c>
      <c r="I4449" s="211">
        <v>324</v>
      </c>
    </row>
    <row r="4450" spans="1:9" ht="44.25" hidden="1" customHeight="1" x14ac:dyDescent="0.2">
      <c r="A4450" s="3">
        <v>4468</v>
      </c>
      <c r="B4450" s="372" t="s">
        <v>8675</v>
      </c>
      <c r="C4450" s="127" t="s">
        <v>6455</v>
      </c>
      <c r="D4450" s="372" t="s">
        <v>5902</v>
      </c>
      <c r="E4450" s="131" t="s">
        <v>6456</v>
      </c>
      <c r="F4450" s="632">
        <f>4010*4</f>
        <v>16040</v>
      </c>
      <c r="G4450" s="131" t="s">
        <v>505</v>
      </c>
      <c r="H4450" s="72" t="s">
        <v>5951</v>
      </c>
      <c r="I4450" s="211">
        <v>324</v>
      </c>
    </row>
    <row r="4451" spans="1:9" ht="44.25" hidden="1" customHeight="1" x14ac:dyDescent="0.2">
      <c r="A4451" s="3">
        <v>4469</v>
      </c>
      <c r="B4451" s="372" t="s">
        <v>8675</v>
      </c>
      <c r="C4451" s="127" t="s">
        <v>6623</v>
      </c>
      <c r="D4451" s="372" t="s">
        <v>5902</v>
      </c>
      <c r="E4451" s="131" t="s">
        <v>6625</v>
      </c>
      <c r="F4451" s="632">
        <v>2250</v>
      </c>
      <c r="G4451" s="131" t="s">
        <v>35</v>
      </c>
      <c r="H4451" s="72" t="s">
        <v>5951</v>
      </c>
      <c r="I4451" s="211">
        <v>314</v>
      </c>
    </row>
    <row r="4452" spans="1:9" ht="44.25" hidden="1" customHeight="1" x14ac:dyDescent="0.2">
      <c r="A4452" s="3">
        <v>4470</v>
      </c>
      <c r="B4452" s="372" t="s">
        <v>8675</v>
      </c>
      <c r="C4452" s="127" t="s">
        <v>6626</v>
      </c>
      <c r="D4452" s="372" t="s">
        <v>5902</v>
      </c>
      <c r="E4452" s="131" t="s">
        <v>6627</v>
      </c>
      <c r="F4452" s="632">
        <v>150000</v>
      </c>
      <c r="G4452" s="131" t="s">
        <v>35</v>
      </c>
      <c r="H4452" s="72" t="s">
        <v>5951</v>
      </c>
      <c r="I4452" s="211">
        <v>314</v>
      </c>
    </row>
    <row r="4453" spans="1:9" ht="44.25" hidden="1" customHeight="1" x14ac:dyDescent="0.2">
      <c r="A4453" s="3">
        <v>4471</v>
      </c>
      <c r="B4453" s="372" t="s">
        <v>8675</v>
      </c>
      <c r="C4453" s="127" t="s">
        <v>6628</v>
      </c>
      <c r="D4453" s="372" t="s">
        <v>5902</v>
      </c>
      <c r="E4453" s="131" t="s">
        <v>6629</v>
      </c>
      <c r="F4453" s="632">
        <v>100000</v>
      </c>
      <c r="G4453" s="131" t="s">
        <v>35</v>
      </c>
      <c r="H4453" s="72" t="s">
        <v>5951</v>
      </c>
      <c r="I4453" s="211">
        <v>314</v>
      </c>
    </row>
    <row r="4454" spans="1:9" ht="44.25" hidden="1" customHeight="1" x14ac:dyDescent="0.2">
      <c r="A4454" s="3">
        <v>4472</v>
      </c>
      <c r="B4454" s="372" t="s">
        <v>8675</v>
      </c>
      <c r="C4454" s="127" t="s">
        <v>6630</v>
      </c>
      <c r="D4454" s="372" t="s">
        <v>5902</v>
      </c>
      <c r="E4454" s="131" t="s">
        <v>6631</v>
      </c>
      <c r="F4454" s="632">
        <v>60000</v>
      </c>
      <c r="G4454" s="131" t="s">
        <v>35</v>
      </c>
      <c r="H4454" s="72" t="s">
        <v>5951</v>
      </c>
      <c r="I4454" s="211">
        <v>314</v>
      </c>
    </row>
    <row r="4455" spans="1:9" ht="44.25" hidden="1" customHeight="1" x14ac:dyDescent="0.2">
      <c r="A4455" s="3">
        <v>4473</v>
      </c>
      <c r="B4455" s="372" t="s">
        <v>8675</v>
      </c>
      <c r="C4455" s="127" t="s">
        <v>6632</v>
      </c>
      <c r="D4455" s="372" t="s">
        <v>5902</v>
      </c>
      <c r="E4455" s="131" t="s">
        <v>6633</v>
      </c>
      <c r="F4455" s="632">
        <v>50000</v>
      </c>
      <c r="G4455" s="131" t="s">
        <v>35</v>
      </c>
      <c r="H4455" s="72" t="s">
        <v>5951</v>
      </c>
      <c r="I4455" s="211">
        <v>314</v>
      </c>
    </row>
    <row r="4456" spans="1:9" ht="44.25" hidden="1" customHeight="1" x14ac:dyDescent="0.2">
      <c r="A4456" s="3">
        <v>4474</v>
      </c>
      <c r="B4456" s="372" t="s">
        <v>8675</v>
      </c>
      <c r="C4456" s="127" t="s">
        <v>6634</v>
      </c>
      <c r="D4456" s="372" t="s">
        <v>5902</v>
      </c>
      <c r="E4456" s="131">
        <v>30101503</v>
      </c>
      <c r="F4456" s="632">
        <v>200000</v>
      </c>
      <c r="G4456" s="131" t="s">
        <v>35</v>
      </c>
      <c r="H4456" s="72" t="s">
        <v>5951</v>
      </c>
      <c r="I4456" s="211">
        <v>314</v>
      </c>
    </row>
    <row r="4457" spans="1:9" ht="44.25" hidden="1" customHeight="1" x14ac:dyDescent="0.2">
      <c r="A4457" s="3">
        <v>4475</v>
      </c>
      <c r="B4457" s="372" t="s">
        <v>8675</v>
      </c>
      <c r="C4457" s="127" t="s">
        <v>6635</v>
      </c>
      <c r="D4457" s="372" t="s">
        <v>5902</v>
      </c>
      <c r="E4457" s="131" t="s">
        <v>6636</v>
      </c>
      <c r="F4457" s="632">
        <v>70000</v>
      </c>
      <c r="G4457" s="131" t="s">
        <v>35</v>
      </c>
      <c r="H4457" s="72" t="s">
        <v>5951</v>
      </c>
      <c r="I4457" s="211">
        <v>314</v>
      </c>
    </row>
    <row r="4458" spans="1:9" ht="44.25" hidden="1" customHeight="1" x14ac:dyDescent="0.2">
      <c r="A4458" s="3">
        <v>4476</v>
      </c>
      <c r="B4458" s="372" t="s">
        <v>8675</v>
      </c>
      <c r="C4458" s="127" t="s">
        <v>6637</v>
      </c>
      <c r="D4458" s="372" t="s">
        <v>5902</v>
      </c>
      <c r="E4458" s="131" t="s">
        <v>6638</v>
      </c>
      <c r="F4458" s="632">
        <v>1835</v>
      </c>
      <c r="G4458" s="131" t="s">
        <v>35</v>
      </c>
      <c r="H4458" s="72" t="s">
        <v>5951</v>
      </c>
      <c r="I4458" s="211">
        <v>314</v>
      </c>
    </row>
    <row r="4459" spans="1:9" ht="44.25" hidden="1" customHeight="1" x14ac:dyDescent="0.2">
      <c r="A4459" s="3">
        <v>4477</v>
      </c>
      <c r="B4459" s="372" t="s">
        <v>8675</v>
      </c>
      <c r="C4459" s="127" t="s">
        <v>6368</v>
      </c>
      <c r="D4459" s="372" t="s">
        <v>5902</v>
      </c>
      <c r="E4459" s="131" t="s">
        <v>6370</v>
      </c>
      <c r="F4459" s="632">
        <f>965*2</f>
        <v>1930</v>
      </c>
      <c r="G4459" s="131" t="s">
        <v>35</v>
      </c>
      <c r="H4459" s="72" t="s">
        <v>5951</v>
      </c>
      <c r="I4459" s="211">
        <v>314</v>
      </c>
    </row>
    <row r="4460" spans="1:9" ht="44.25" hidden="1" customHeight="1" x14ac:dyDescent="0.2">
      <c r="A4460" s="3">
        <v>4478</v>
      </c>
      <c r="B4460" s="372" t="s">
        <v>8675</v>
      </c>
      <c r="C4460" s="127" t="s">
        <v>6372</v>
      </c>
      <c r="D4460" s="372" t="s">
        <v>5902</v>
      </c>
      <c r="E4460" s="131" t="s">
        <v>6370</v>
      </c>
      <c r="F4460" s="632">
        <f>755*2</f>
        <v>1510</v>
      </c>
      <c r="G4460" s="131" t="s">
        <v>35</v>
      </c>
      <c r="H4460" s="72" t="s">
        <v>5951</v>
      </c>
      <c r="I4460" s="211">
        <v>314</v>
      </c>
    </row>
    <row r="4461" spans="1:9" ht="44.25" hidden="1" customHeight="1" x14ac:dyDescent="0.2">
      <c r="A4461" s="3">
        <v>4479</v>
      </c>
      <c r="B4461" s="372" t="s">
        <v>8675</v>
      </c>
      <c r="C4461" s="127" t="s">
        <v>6374</v>
      </c>
      <c r="D4461" s="372" t="s">
        <v>5902</v>
      </c>
      <c r="E4461" s="131" t="s">
        <v>6370</v>
      </c>
      <c r="F4461" s="632">
        <f>1385*2</f>
        <v>2770</v>
      </c>
      <c r="G4461" s="131" t="s">
        <v>35</v>
      </c>
      <c r="H4461" s="72" t="s">
        <v>5951</v>
      </c>
      <c r="I4461" s="211">
        <v>314</v>
      </c>
    </row>
    <row r="4462" spans="1:9" ht="44.25" hidden="1" customHeight="1" x14ac:dyDescent="0.2">
      <c r="A4462" s="3">
        <v>4480</v>
      </c>
      <c r="B4462" s="372" t="s">
        <v>8675</v>
      </c>
      <c r="C4462" s="127" t="s">
        <v>6375</v>
      </c>
      <c r="D4462" s="372" t="s">
        <v>5902</v>
      </c>
      <c r="E4462" s="131" t="s">
        <v>6376</v>
      </c>
      <c r="F4462" s="632">
        <f>840*2</f>
        <v>1680</v>
      </c>
      <c r="G4462" s="131" t="s">
        <v>35</v>
      </c>
      <c r="H4462" s="72" t="s">
        <v>5951</v>
      </c>
      <c r="I4462" s="211">
        <v>314</v>
      </c>
    </row>
    <row r="4463" spans="1:9" ht="44.25" hidden="1" customHeight="1" x14ac:dyDescent="0.2">
      <c r="A4463" s="3">
        <v>4481</v>
      </c>
      <c r="B4463" s="372" t="s">
        <v>8675</v>
      </c>
      <c r="C4463" s="127" t="s">
        <v>6377</v>
      </c>
      <c r="D4463" s="372" t="s">
        <v>5902</v>
      </c>
      <c r="E4463" s="131" t="s">
        <v>6376</v>
      </c>
      <c r="F4463" s="632">
        <f>9*100</f>
        <v>900</v>
      </c>
      <c r="G4463" s="131" t="s">
        <v>35</v>
      </c>
      <c r="H4463" s="72" t="s">
        <v>5951</v>
      </c>
      <c r="I4463" s="211">
        <v>314</v>
      </c>
    </row>
    <row r="4464" spans="1:9" ht="44.25" hidden="1" customHeight="1" x14ac:dyDescent="0.2">
      <c r="A4464" s="3">
        <v>4482</v>
      </c>
      <c r="B4464" s="372" t="s">
        <v>8675</v>
      </c>
      <c r="C4464" s="127" t="s">
        <v>6378</v>
      </c>
      <c r="D4464" s="372" t="s">
        <v>5902</v>
      </c>
      <c r="E4464" s="131" t="s">
        <v>6376</v>
      </c>
      <c r="F4464" s="632">
        <f>1400*2</f>
        <v>2800</v>
      </c>
      <c r="G4464" s="131" t="s">
        <v>35</v>
      </c>
      <c r="H4464" s="72" t="s">
        <v>5951</v>
      </c>
      <c r="I4464" s="211">
        <v>314</v>
      </c>
    </row>
    <row r="4465" spans="1:9" ht="44.25" hidden="1" customHeight="1" x14ac:dyDescent="0.2">
      <c r="A4465" s="3">
        <v>4483</v>
      </c>
      <c r="B4465" s="372" t="s">
        <v>8675</v>
      </c>
      <c r="C4465" s="127" t="s">
        <v>6379</v>
      </c>
      <c r="D4465" s="372" t="s">
        <v>5902</v>
      </c>
      <c r="E4465" s="131" t="s">
        <v>6380</v>
      </c>
      <c r="F4465" s="632">
        <v>91800</v>
      </c>
      <c r="G4465" s="131" t="s">
        <v>35</v>
      </c>
      <c r="H4465" s="72" t="s">
        <v>5951</v>
      </c>
      <c r="I4465" s="211">
        <v>314</v>
      </c>
    </row>
    <row r="4466" spans="1:9" ht="44.25" hidden="1" customHeight="1" x14ac:dyDescent="0.2">
      <c r="A4466" s="3">
        <v>4484</v>
      </c>
      <c r="B4466" s="372" t="s">
        <v>8675</v>
      </c>
      <c r="C4466" s="127" t="s">
        <v>6381</v>
      </c>
      <c r="D4466" s="372" t="s">
        <v>5902</v>
      </c>
      <c r="E4466" s="131" t="s">
        <v>6383</v>
      </c>
      <c r="F4466" s="632">
        <f>3250*2</f>
        <v>6500</v>
      </c>
      <c r="G4466" s="131" t="s">
        <v>35</v>
      </c>
      <c r="H4466" s="72" t="s">
        <v>5951</v>
      </c>
      <c r="I4466" s="211">
        <v>314</v>
      </c>
    </row>
    <row r="4467" spans="1:9" ht="44.25" hidden="1" customHeight="1" x14ac:dyDescent="0.2">
      <c r="A4467" s="3">
        <v>4485</v>
      </c>
      <c r="B4467" s="372" t="s">
        <v>8675</v>
      </c>
      <c r="C4467" s="127" t="s">
        <v>6384</v>
      </c>
      <c r="D4467" s="372" t="s">
        <v>5902</v>
      </c>
      <c r="E4467" s="131" t="s">
        <v>6383</v>
      </c>
      <c r="F4467" s="632">
        <v>5300</v>
      </c>
      <c r="G4467" s="131" t="s">
        <v>35</v>
      </c>
      <c r="H4467" s="72" t="s">
        <v>5951</v>
      </c>
      <c r="I4467" s="211">
        <v>314</v>
      </c>
    </row>
    <row r="4468" spans="1:9" ht="44.25" hidden="1" customHeight="1" x14ac:dyDescent="0.2">
      <c r="A4468" s="3">
        <v>4486</v>
      </c>
      <c r="B4468" s="372" t="s">
        <v>8675</v>
      </c>
      <c r="C4468" s="127" t="s">
        <v>6385</v>
      </c>
      <c r="D4468" s="372" t="s">
        <v>5902</v>
      </c>
      <c r="E4468" s="131" t="s">
        <v>6383</v>
      </c>
      <c r="F4468" s="632">
        <v>10700</v>
      </c>
      <c r="G4468" s="131" t="s">
        <v>35</v>
      </c>
      <c r="H4468" s="72" t="s">
        <v>5951</v>
      </c>
      <c r="I4468" s="211">
        <v>314</v>
      </c>
    </row>
    <row r="4469" spans="1:9" ht="44.25" hidden="1" customHeight="1" x14ac:dyDescent="0.2">
      <c r="A4469" s="3">
        <v>4487</v>
      </c>
      <c r="B4469" s="372" t="s">
        <v>8675</v>
      </c>
      <c r="C4469" s="127" t="s">
        <v>6387</v>
      </c>
      <c r="D4469" s="372" t="s">
        <v>5902</v>
      </c>
      <c r="E4469" s="131" t="s">
        <v>6383</v>
      </c>
      <c r="F4469" s="632">
        <v>4450</v>
      </c>
      <c r="G4469" s="131" t="s">
        <v>35</v>
      </c>
      <c r="H4469" s="72" t="s">
        <v>5951</v>
      </c>
      <c r="I4469" s="211">
        <v>314</v>
      </c>
    </row>
    <row r="4470" spans="1:9" ht="44.25" hidden="1" customHeight="1" x14ac:dyDescent="0.2">
      <c r="A4470" s="3">
        <v>4488</v>
      </c>
      <c r="B4470" s="372" t="s">
        <v>8675</v>
      </c>
      <c r="C4470" s="127" t="s">
        <v>6388</v>
      </c>
      <c r="D4470" s="372" t="s">
        <v>5902</v>
      </c>
      <c r="E4470" s="131" t="s">
        <v>6389</v>
      </c>
      <c r="F4470" s="632">
        <v>1000</v>
      </c>
      <c r="G4470" s="131" t="s">
        <v>35</v>
      </c>
      <c r="H4470" s="72" t="s">
        <v>5951</v>
      </c>
      <c r="I4470" s="211">
        <v>314</v>
      </c>
    </row>
    <row r="4471" spans="1:9" ht="44.25" hidden="1" customHeight="1" x14ac:dyDescent="0.2">
      <c r="A4471" s="3">
        <v>4489</v>
      </c>
      <c r="B4471" s="372" t="s">
        <v>8675</v>
      </c>
      <c r="C4471" s="127" t="s">
        <v>6390</v>
      </c>
      <c r="D4471" s="372" t="s">
        <v>5902</v>
      </c>
      <c r="E4471" s="131" t="s">
        <v>6389</v>
      </c>
      <c r="F4471" s="632">
        <v>3350</v>
      </c>
      <c r="G4471" s="131" t="s">
        <v>35</v>
      </c>
      <c r="H4471" s="72" t="s">
        <v>5951</v>
      </c>
      <c r="I4471" s="211">
        <v>314</v>
      </c>
    </row>
    <row r="4472" spans="1:9" ht="44.25" hidden="1" customHeight="1" x14ac:dyDescent="0.2">
      <c r="A4472" s="3">
        <v>4490</v>
      </c>
      <c r="B4472" s="372" t="s">
        <v>8675</v>
      </c>
      <c r="C4472" s="127" t="s">
        <v>6391</v>
      </c>
      <c r="D4472" s="372" t="s">
        <v>5902</v>
      </c>
      <c r="E4472" s="131" t="s">
        <v>6389</v>
      </c>
      <c r="F4472" s="632">
        <v>4050</v>
      </c>
      <c r="G4472" s="131" t="s">
        <v>35</v>
      </c>
      <c r="H4472" s="72" t="s">
        <v>5951</v>
      </c>
      <c r="I4472" s="211">
        <v>314</v>
      </c>
    </row>
    <row r="4473" spans="1:9" ht="44.25" hidden="1" customHeight="1" x14ac:dyDescent="0.2">
      <c r="A4473" s="3">
        <v>4491</v>
      </c>
      <c r="B4473" s="372" t="s">
        <v>8675</v>
      </c>
      <c r="C4473" s="127" t="s">
        <v>6471</v>
      </c>
      <c r="D4473" s="372" t="s">
        <v>5902</v>
      </c>
      <c r="E4473" s="131" t="s">
        <v>6472</v>
      </c>
      <c r="F4473" s="632">
        <v>100000</v>
      </c>
      <c r="G4473" s="131" t="s">
        <v>669</v>
      </c>
      <c r="H4473" s="72" t="s">
        <v>5951</v>
      </c>
      <c r="I4473" s="211">
        <v>364</v>
      </c>
    </row>
    <row r="4474" spans="1:9" ht="44.25" hidden="1" customHeight="1" x14ac:dyDescent="0.2">
      <c r="A4474" s="3">
        <v>4492</v>
      </c>
      <c r="B4474" s="372" t="s">
        <v>8675</v>
      </c>
      <c r="C4474" s="127" t="s">
        <v>6494</v>
      </c>
      <c r="D4474" s="372" t="s">
        <v>5902</v>
      </c>
      <c r="E4474" s="131" t="s">
        <v>6495</v>
      </c>
      <c r="F4474" s="632">
        <f>755*3</f>
        <v>2265</v>
      </c>
      <c r="G4474" s="131" t="s">
        <v>1901</v>
      </c>
      <c r="H4474" s="72" t="s">
        <v>5951</v>
      </c>
      <c r="I4474" s="211">
        <v>350</v>
      </c>
    </row>
    <row r="4475" spans="1:9" ht="44.25" hidden="1" customHeight="1" x14ac:dyDescent="0.2">
      <c r="A4475" s="3">
        <v>4493</v>
      </c>
      <c r="B4475" s="372" t="s">
        <v>8675</v>
      </c>
      <c r="C4475" s="127" t="s">
        <v>6644</v>
      </c>
      <c r="D4475" s="372" t="s">
        <v>5902</v>
      </c>
      <c r="E4475" s="131" t="s">
        <v>6645</v>
      </c>
      <c r="F4475" s="632">
        <v>3000</v>
      </c>
      <c r="G4475" s="131" t="s">
        <v>1901</v>
      </c>
      <c r="H4475" s="72" t="s">
        <v>5951</v>
      </c>
      <c r="I4475" s="211">
        <v>350</v>
      </c>
    </row>
    <row r="4476" spans="1:9" ht="44.25" hidden="1" customHeight="1" x14ac:dyDescent="0.2">
      <c r="A4476" s="3">
        <v>4494</v>
      </c>
      <c r="B4476" s="372" t="s">
        <v>8675</v>
      </c>
      <c r="C4476" s="127" t="s">
        <v>6646</v>
      </c>
      <c r="D4476" s="372" t="s">
        <v>5902</v>
      </c>
      <c r="E4476" s="131" t="s">
        <v>6647</v>
      </c>
      <c r="F4476" s="632">
        <v>3000</v>
      </c>
      <c r="G4476" s="131" t="s">
        <v>1901</v>
      </c>
      <c r="H4476" s="72" t="s">
        <v>5951</v>
      </c>
      <c r="I4476" s="211">
        <v>350</v>
      </c>
    </row>
    <row r="4477" spans="1:9" ht="44.25" hidden="1" customHeight="1" x14ac:dyDescent="0.2">
      <c r="A4477" s="3">
        <v>4495</v>
      </c>
      <c r="B4477" s="372" t="s">
        <v>8675</v>
      </c>
      <c r="C4477" s="127" t="s">
        <v>6648</v>
      </c>
      <c r="D4477" s="372" t="s">
        <v>5902</v>
      </c>
      <c r="E4477" s="131" t="s">
        <v>6649</v>
      </c>
      <c r="F4477" s="632">
        <v>2190</v>
      </c>
      <c r="G4477" s="131" t="s">
        <v>1901</v>
      </c>
      <c r="H4477" s="72" t="s">
        <v>5951</v>
      </c>
      <c r="I4477" s="211">
        <v>350</v>
      </c>
    </row>
    <row r="4478" spans="1:9" ht="44.25" hidden="1" customHeight="1" x14ac:dyDescent="0.2">
      <c r="A4478" s="3">
        <v>4496</v>
      </c>
      <c r="B4478" s="372" t="s">
        <v>8675</v>
      </c>
      <c r="C4478" s="127" t="s">
        <v>6650</v>
      </c>
      <c r="D4478" s="372" t="s">
        <v>5902</v>
      </c>
      <c r="E4478" s="131" t="s">
        <v>6651</v>
      </c>
      <c r="F4478" s="632">
        <v>20000</v>
      </c>
      <c r="G4478" s="131" t="s">
        <v>1901</v>
      </c>
      <c r="H4478" s="72" t="s">
        <v>5951</v>
      </c>
      <c r="I4478" s="211">
        <v>350</v>
      </c>
    </row>
    <row r="4479" spans="1:9" ht="44.25" hidden="1" customHeight="1" x14ac:dyDescent="0.2">
      <c r="A4479" s="3">
        <v>4497</v>
      </c>
      <c r="B4479" s="372" t="s">
        <v>8675</v>
      </c>
      <c r="C4479" s="127" t="s">
        <v>6652</v>
      </c>
      <c r="D4479" s="372" t="s">
        <v>5902</v>
      </c>
      <c r="E4479" s="131" t="s">
        <v>6653</v>
      </c>
      <c r="F4479" s="632">
        <v>7000</v>
      </c>
      <c r="G4479" s="131" t="s">
        <v>1901</v>
      </c>
      <c r="H4479" s="72" t="s">
        <v>5951</v>
      </c>
      <c r="I4479" s="211">
        <v>350</v>
      </c>
    </row>
    <row r="4480" spans="1:9" ht="44.25" hidden="1" customHeight="1" x14ac:dyDescent="0.2">
      <c r="A4480" s="3">
        <v>4498</v>
      </c>
      <c r="B4480" s="372" t="s">
        <v>8675</v>
      </c>
      <c r="C4480" s="127" t="s">
        <v>6654</v>
      </c>
      <c r="D4480" s="372" t="s">
        <v>5902</v>
      </c>
      <c r="E4480" s="131" t="s">
        <v>6655</v>
      </c>
      <c r="F4480" s="632">
        <v>5000</v>
      </c>
      <c r="G4480" s="131" t="s">
        <v>1901</v>
      </c>
      <c r="H4480" s="72" t="s">
        <v>5951</v>
      </c>
      <c r="I4480" s="211">
        <v>350</v>
      </c>
    </row>
    <row r="4481" spans="1:9" ht="44.25" hidden="1" customHeight="1" x14ac:dyDescent="0.2">
      <c r="A4481" s="3">
        <v>4499</v>
      </c>
      <c r="B4481" s="372" t="s">
        <v>8675</v>
      </c>
      <c r="C4481" s="127" t="s">
        <v>6656</v>
      </c>
      <c r="D4481" s="372" t="s">
        <v>5902</v>
      </c>
      <c r="E4481" s="131" t="s">
        <v>6655</v>
      </c>
      <c r="F4481" s="632">
        <v>5000</v>
      </c>
      <c r="G4481" s="131" t="s">
        <v>1901</v>
      </c>
      <c r="H4481" s="72" t="s">
        <v>5951</v>
      </c>
      <c r="I4481" s="211">
        <v>350</v>
      </c>
    </row>
    <row r="4482" spans="1:9" ht="44.25" hidden="1" customHeight="1" x14ac:dyDescent="0.2">
      <c r="A4482" s="3">
        <v>4500</v>
      </c>
      <c r="B4482" s="372" t="s">
        <v>8675</v>
      </c>
      <c r="C4482" s="127" t="s">
        <v>6657</v>
      </c>
      <c r="D4482" s="372" t="s">
        <v>5902</v>
      </c>
      <c r="E4482" s="131" t="s">
        <v>6658</v>
      </c>
      <c r="F4482" s="632">
        <v>7000</v>
      </c>
      <c r="G4482" s="131" t="s">
        <v>1901</v>
      </c>
      <c r="H4482" s="72" t="s">
        <v>5951</v>
      </c>
      <c r="I4482" s="211">
        <v>350</v>
      </c>
    </row>
    <row r="4483" spans="1:9" ht="44.25" hidden="1" customHeight="1" x14ac:dyDescent="0.2">
      <c r="A4483" s="3">
        <v>4501</v>
      </c>
      <c r="B4483" s="372" t="s">
        <v>8675</v>
      </c>
      <c r="C4483" s="127" t="s">
        <v>6659</v>
      </c>
      <c r="D4483" s="372" t="s">
        <v>5902</v>
      </c>
      <c r="E4483" s="131" t="s">
        <v>6658</v>
      </c>
      <c r="F4483" s="632">
        <v>7000</v>
      </c>
      <c r="G4483" s="131" t="s">
        <v>1901</v>
      </c>
      <c r="H4483" s="72" t="s">
        <v>5951</v>
      </c>
      <c r="I4483" s="211">
        <v>350</v>
      </c>
    </row>
    <row r="4484" spans="1:9" ht="44.25" hidden="1" customHeight="1" x14ac:dyDescent="0.2">
      <c r="A4484" s="3">
        <v>4502</v>
      </c>
      <c r="B4484" s="372" t="s">
        <v>8675</v>
      </c>
      <c r="C4484" s="127" t="s">
        <v>6660</v>
      </c>
      <c r="D4484" s="372" t="s">
        <v>5902</v>
      </c>
      <c r="E4484" s="131" t="s">
        <v>6661</v>
      </c>
      <c r="F4484" s="632">
        <v>5000</v>
      </c>
      <c r="G4484" s="131" t="s">
        <v>1901</v>
      </c>
      <c r="H4484" s="72" t="s">
        <v>5951</v>
      </c>
      <c r="I4484" s="211">
        <v>350</v>
      </c>
    </row>
    <row r="4485" spans="1:9" ht="44.25" hidden="1" customHeight="1" x14ac:dyDescent="0.2">
      <c r="A4485" s="3">
        <v>4503</v>
      </c>
      <c r="B4485" s="372" t="s">
        <v>8675</v>
      </c>
      <c r="C4485" s="127" t="s">
        <v>6662</v>
      </c>
      <c r="D4485" s="372" t="s">
        <v>5902</v>
      </c>
      <c r="E4485" s="131" t="s">
        <v>6663</v>
      </c>
      <c r="F4485" s="632">
        <v>0</v>
      </c>
      <c r="G4485" s="131" t="s">
        <v>1901</v>
      </c>
      <c r="H4485" s="72" t="s">
        <v>5951</v>
      </c>
      <c r="I4485" s="211">
        <v>352</v>
      </c>
    </row>
    <row r="4486" spans="1:9" ht="44.25" hidden="1" customHeight="1" x14ac:dyDescent="0.2">
      <c r="A4486" s="3">
        <v>4504</v>
      </c>
      <c r="B4486" s="372" t="s">
        <v>8675</v>
      </c>
      <c r="C4486" s="127" t="s">
        <v>6664</v>
      </c>
      <c r="D4486" s="372" t="s">
        <v>5902</v>
      </c>
      <c r="E4486" s="131" t="s">
        <v>6665</v>
      </c>
      <c r="F4486" s="632">
        <v>40000</v>
      </c>
      <c r="G4486" s="131" t="s">
        <v>364</v>
      </c>
      <c r="H4486" s="72" t="s">
        <v>5951</v>
      </c>
      <c r="I4486" s="211">
        <v>304</v>
      </c>
    </row>
    <row r="4487" spans="1:9" ht="44.25" hidden="1" customHeight="1" x14ac:dyDescent="0.2">
      <c r="A4487" s="3">
        <v>4505</v>
      </c>
      <c r="B4487" s="372" t="s">
        <v>8675</v>
      </c>
      <c r="C4487" s="127" t="s">
        <v>6667</v>
      </c>
      <c r="D4487" s="372" t="s">
        <v>5902</v>
      </c>
      <c r="E4487" s="131" t="s">
        <v>6665</v>
      </c>
      <c r="F4487" s="632">
        <v>40000</v>
      </c>
      <c r="G4487" s="131" t="s">
        <v>364</v>
      </c>
      <c r="H4487" s="72" t="s">
        <v>5951</v>
      </c>
      <c r="I4487" s="211">
        <v>304</v>
      </c>
    </row>
    <row r="4488" spans="1:9" ht="44.25" hidden="1" customHeight="1" x14ac:dyDescent="0.2">
      <c r="A4488" s="3">
        <v>4506</v>
      </c>
      <c r="B4488" s="372" t="s">
        <v>8675</v>
      </c>
      <c r="C4488" s="127" t="s">
        <v>6668</v>
      </c>
      <c r="D4488" s="372" t="s">
        <v>5902</v>
      </c>
      <c r="E4488" s="131" t="s">
        <v>6665</v>
      </c>
      <c r="F4488" s="632">
        <v>40000</v>
      </c>
      <c r="G4488" s="131" t="s">
        <v>364</v>
      </c>
      <c r="H4488" s="72" t="s">
        <v>5951</v>
      </c>
      <c r="I4488" s="211">
        <v>304</v>
      </c>
    </row>
    <row r="4489" spans="1:9" ht="44.25" hidden="1" customHeight="1" x14ac:dyDescent="0.2">
      <c r="A4489" s="3">
        <v>4507</v>
      </c>
      <c r="B4489" s="372" t="s">
        <v>8675</v>
      </c>
      <c r="C4489" s="127" t="s">
        <v>6669</v>
      </c>
      <c r="D4489" s="372" t="s">
        <v>5902</v>
      </c>
      <c r="E4489" s="131" t="s">
        <v>6670</v>
      </c>
      <c r="F4489" s="632">
        <v>60000</v>
      </c>
      <c r="G4489" s="131" t="s">
        <v>364</v>
      </c>
      <c r="H4489" s="72" t="s">
        <v>5951</v>
      </c>
      <c r="I4489" s="211">
        <v>304</v>
      </c>
    </row>
    <row r="4490" spans="1:9" ht="44.25" hidden="1" customHeight="1" x14ac:dyDescent="0.2">
      <c r="A4490" s="3">
        <v>4508</v>
      </c>
      <c r="B4490" s="372" t="s">
        <v>8675</v>
      </c>
      <c r="C4490" s="127" t="s">
        <v>6671</v>
      </c>
      <c r="D4490" s="372" t="s">
        <v>5902</v>
      </c>
      <c r="E4490" s="131" t="s">
        <v>6672</v>
      </c>
      <c r="F4490" s="632">
        <v>27050</v>
      </c>
      <c r="G4490" s="131" t="s">
        <v>364</v>
      </c>
      <c r="H4490" s="72" t="s">
        <v>5951</v>
      </c>
      <c r="I4490" s="211">
        <v>304</v>
      </c>
    </row>
    <row r="4491" spans="1:9" ht="44.25" hidden="1" customHeight="1" x14ac:dyDescent="0.2">
      <c r="A4491" s="3">
        <v>4509</v>
      </c>
      <c r="B4491" s="372" t="s">
        <v>8675</v>
      </c>
      <c r="C4491" s="127" t="s">
        <v>6673</v>
      </c>
      <c r="D4491" s="372" t="s">
        <v>5902</v>
      </c>
      <c r="E4491" s="131" t="s">
        <v>6672</v>
      </c>
      <c r="F4491" s="632">
        <v>12780</v>
      </c>
      <c r="G4491" s="131" t="s">
        <v>364</v>
      </c>
      <c r="H4491" s="72" t="s">
        <v>5951</v>
      </c>
      <c r="I4491" s="211">
        <v>304</v>
      </c>
    </row>
    <row r="4492" spans="1:9" ht="44.25" hidden="1" customHeight="1" x14ac:dyDescent="0.2">
      <c r="A4492" s="3">
        <v>4510</v>
      </c>
      <c r="B4492" s="372" t="s">
        <v>8675</v>
      </c>
      <c r="C4492" s="127" t="s">
        <v>6674</v>
      </c>
      <c r="D4492" s="372" t="s">
        <v>5902</v>
      </c>
      <c r="E4492" s="131" t="s">
        <v>6675</v>
      </c>
      <c r="F4492" s="632">
        <v>24300</v>
      </c>
      <c r="G4492" s="131" t="s">
        <v>364</v>
      </c>
      <c r="H4492" s="72" t="s">
        <v>5951</v>
      </c>
      <c r="I4492" s="211">
        <v>304</v>
      </c>
    </row>
    <row r="4493" spans="1:9" ht="44.25" hidden="1" customHeight="1" x14ac:dyDescent="0.2">
      <c r="A4493" s="3">
        <v>4511</v>
      </c>
      <c r="B4493" s="372" t="s">
        <v>8675</v>
      </c>
      <c r="C4493" s="127" t="s">
        <v>6676</v>
      </c>
      <c r="D4493" s="372" t="s">
        <v>5902</v>
      </c>
      <c r="E4493" s="131" t="s">
        <v>6677</v>
      </c>
      <c r="F4493" s="632">
        <v>44000</v>
      </c>
      <c r="G4493" s="131" t="s">
        <v>364</v>
      </c>
      <c r="H4493" s="72" t="s">
        <v>5951</v>
      </c>
      <c r="I4493" s="211">
        <v>304</v>
      </c>
    </row>
    <row r="4494" spans="1:9" ht="44.25" hidden="1" customHeight="1" x14ac:dyDescent="0.2">
      <c r="A4494" s="3">
        <v>4512</v>
      </c>
      <c r="B4494" s="372" t="s">
        <v>8675</v>
      </c>
      <c r="C4494" s="127" t="s">
        <v>6678</v>
      </c>
      <c r="D4494" s="372" t="s">
        <v>5902</v>
      </c>
      <c r="E4494" s="131" t="s">
        <v>6679</v>
      </c>
      <c r="F4494" s="632">
        <v>18000</v>
      </c>
      <c r="G4494" s="131" t="s">
        <v>364</v>
      </c>
      <c r="H4494" s="72" t="s">
        <v>5951</v>
      </c>
      <c r="I4494" s="211">
        <v>304</v>
      </c>
    </row>
    <row r="4495" spans="1:9" ht="44.25" hidden="1" customHeight="1" x14ac:dyDescent="0.2">
      <c r="A4495" s="3">
        <v>4513</v>
      </c>
      <c r="B4495" s="372" t="s">
        <v>8675</v>
      </c>
      <c r="C4495" s="127" t="s">
        <v>6680</v>
      </c>
      <c r="D4495" s="372" t="s">
        <v>5902</v>
      </c>
      <c r="E4495" s="131" t="s">
        <v>6681</v>
      </c>
      <c r="F4495" s="632">
        <v>18000</v>
      </c>
      <c r="G4495" s="131" t="s">
        <v>364</v>
      </c>
      <c r="H4495" s="72" t="s">
        <v>5951</v>
      </c>
      <c r="I4495" s="211">
        <v>304</v>
      </c>
    </row>
    <row r="4496" spans="1:9" ht="44.25" hidden="1" customHeight="1" x14ac:dyDescent="0.2">
      <c r="A4496" s="3">
        <v>4514</v>
      </c>
      <c r="B4496" s="372" t="s">
        <v>8675</v>
      </c>
      <c r="C4496" s="127" t="s">
        <v>6682</v>
      </c>
      <c r="D4496" s="372" t="s">
        <v>5902</v>
      </c>
      <c r="E4496" s="131" t="s">
        <v>6683</v>
      </c>
      <c r="F4496" s="632">
        <v>50000</v>
      </c>
      <c r="G4496" s="131" t="s">
        <v>364</v>
      </c>
      <c r="H4496" s="72" t="s">
        <v>5951</v>
      </c>
      <c r="I4496" s="211">
        <v>304</v>
      </c>
    </row>
    <row r="4497" spans="1:9" ht="44.25" hidden="1" customHeight="1" x14ac:dyDescent="0.2">
      <c r="A4497" s="3">
        <v>4515</v>
      </c>
      <c r="B4497" s="372" t="s">
        <v>8675</v>
      </c>
      <c r="C4497" s="127" t="s">
        <v>6684</v>
      </c>
      <c r="D4497" s="372" t="s">
        <v>5902</v>
      </c>
      <c r="E4497" s="131">
        <v>39101907</v>
      </c>
      <c r="F4497" s="632">
        <v>50000</v>
      </c>
      <c r="G4497" s="131" t="s">
        <v>364</v>
      </c>
      <c r="H4497" s="72" t="s">
        <v>5951</v>
      </c>
      <c r="I4497" s="211">
        <v>304</v>
      </c>
    </row>
    <row r="4498" spans="1:9" ht="44.25" hidden="1" customHeight="1" x14ac:dyDescent="0.2">
      <c r="A4498" s="3">
        <v>4516</v>
      </c>
      <c r="B4498" s="372" t="s">
        <v>8675</v>
      </c>
      <c r="C4498" s="127" t="s">
        <v>6685</v>
      </c>
      <c r="D4498" s="372" t="s">
        <v>5902</v>
      </c>
      <c r="E4498" s="131" t="s">
        <v>6686</v>
      </c>
      <c r="F4498" s="632">
        <v>18560</v>
      </c>
      <c r="G4498" s="131" t="s">
        <v>364</v>
      </c>
      <c r="H4498" s="72" t="s">
        <v>5951</v>
      </c>
      <c r="I4498" s="211">
        <v>304</v>
      </c>
    </row>
    <row r="4499" spans="1:9" ht="44.25" hidden="1" customHeight="1" x14ac:dyDescent="0.2">
      <c r="A4499" s="3">
        <v>4517</v>
      </c>
      <c r="B4499" s="372" t="s">
        <v>8675</v>
      </c>
      <c r="C4499" s="127" t="s">
        <v>6687</v>
      </c>
      <c r="D4499" s="372" t="s">
        <v>5902</v>
      </c>
      <c r="E4499" s="131" t="s">
        <v>6688</v>
      </c>
      <c r="F4499" s="632">
        <v>140000</v>
      </c>
      <c r="G4499" s="131" t="s">
        <v>2141</v>
      </c>
      <c r="H4499" s="72" t="s">
        <v>5951</v>
      </c>
      <c r="I4499" s="211">
        <v>309</v>
      </c>
    </row>
    <row r="4500" spans="1:9" ht="44.25" hidden="1" customHeight="1" x14ac:dyDescent="0.2">
      <c r="A4500" s="3">
        <v>4518</v>
      </c>
      <c r="B4500" s="372" t="s">
        <v>8675</v>
      </c>
      <c r="C4500" s="127" t="s">
        <v>6690</v>
      </c>
      <c r="D4500" s="372" t="s">
        <v>5902</v>
      </c>
      <c r="E4500" s="131" t="s">
        <v>6691</v>
      </c>
      <c r="F4500" s="632">
        <v>150000</v>
      </c>
      <c r="G4500" s="131" t="s">
        <v>2141</v>
      </c>
      <c r="H4500" s="72" t="s">
        <v>5951</v>
      </c>
      <c r="I4500" s="211">
        <v>309</v>
      </c>
    </row>
    <row r="4501" spans="1:9" ht="44.25" hidden="1" customHeight="1" x14ac:dyDescent="0.2">
      <c r="A4501" s="3">
        <v>4519</v>
      </c>
      <c r="B4501" s="372" t="s">
        <v>8675</v>
      </c>
      <c r="C4501" s="127" t="s">
        <v>6692</v>
      </c>
      <c r="D4501" s="372" t="s">
        <v>5902</v>
      </c>
      <c r="E4501" s="131" t="s">
        <v>6693</v>
      </c>
      <c r="F4501" s="632">
        <v>150000</v>
      </c>
      <c r="G4501" s="131" t="s">
        <v>2141</v>
      </c>
      <c r="H4501" s="72" t="s">
        <v>5951</v>
      </c>
      <c r="I4501" s="211">
        <v>309</v>
      </c>
    </row>
    <row r="4502" spans="1:9" ht="44.25" hidden="1" customHeight="1" x14ac:dyDescent="0.2">
      <c r="A4502" s="3">
        <v>4521</v>
      </c>
      <c r="B4502" s="372" t="s">
        <v>8676</v>
      </c>
      <c r="C4502" s="373" t="s">
        <v>6574</v>
      </c>
      <c r="D4502" s="372" t="s">
        <v>5902</v>
      </c>
      <c r="E4502" s="146" t="s">
        <v>6575</v>
      </c>
      <c r="F4502" s="595">
        <v>130000</v>
      </c>
      <c r="G4502" s="146" t="s">
        <v>3790</v>
      </c>
      <c r="H4502" s="146" t="s">
        <v>5951</v>
      </c>
      <c r="I4502" s="146">
        <v>192</v>
      </c>
    </row>
    <row r="4503" spans="1:9" ht="44.25" hidden="1" customHeight="1" x14ac:dyDescent="0.2">
      <c r="A4503" s="3">
        <v>4522</v>
      </c>
      <c r="B4503" s="372" t="s">
        <v>8676</v>
      </c>
      <c r="C4503" s="373" t="s">
        <v>6577</v>
      </c>
      <c r="D4503" s="372" t="s">
        <v>5902</v>
      </c>
      <c r="E4503" s="146" t="s">
        <v>6578</v>
      </c>
      <c r="F4503" s="595">
        <v>260000</v>
      </c>
      <c r="G4503" s="146" t="s">
        <v>3790</v>
      </c>
      <c r="H4503" s="146" t="s">
        <v>5951</v>
      </c>
      <c r="I4503" s="146">
        <v>192</v>
      </c>
    </row>
    <row r="4504" spans="1:9" ht="44.25" hidden="1" customHeight="1" x14ac:dyDescent="0.2">
      <c r="A4504" s="3">
        <v>4523</v>
      </c>
      <c r="B4504" s="372" t="s">
        <v>8676</v>
      </c>
      <c r="C4504" s="373" t="s">
        <v>6579</v>
      </c>
      <c r="D4504" s="372" t="s">
        <v>5902</v>
      </c>
      <c r="E4504" s="146" t="s">
        <v>6580</v>
      </c>
      <c r="F4504" s="595">
        <v>100000</v>
      </c>
      <c r="G4504" s="146" t="s">
        <v>3790</v>
      </c>
      <c r="H4504" s="146" t="s">
        <v>5951</v>
      </c>
      <c r="I4504" s="146">
        <v>192</v>
      </c>
    </row>
    <row r="4505" spans="1:9" ht="44.25" hidden="1" customHeight="1" x14ac:dyDescent="0.2">
      <c r="A4505" s="3">
        <v>4524</v>
      </c>
      <c r="B4505" s="372" t="s">
        <v>8676</v>
      </c>
      <c r="C4505" s="373" t="s">
        <v>6700</v>
      </c>
      <c r="D4505" s="372" t="s">
        <v>5902</v>
      </c>
      <c r="E4505" s="146" t="s">
        <v>6701</v>
      </c>
      <c r="F4505" s="595">
        <v>100000</v>
      </c>
      <c r="G4505" s="146" t="s">
        <v>295</v>
      </c>
      <c r="H4505" s="146" t="s">
        <v>5951</v>
      </c>
      <c r="I4505" s="146">
        <v>250</v>
      </c>
    </row>
    <row r="4506" spans="1:9" ht="44.25" hidden="1" customHeight="1" x14ac:dyDescent="0.2">
      <c r="A4506" s="3">
        <v>4525</v>
      </c>
      <c r="B4506" s="372" t="s">
        <v>8676</v>
      </c>
      <c r="C4506" s="373" t="s">
        <v>6327</v>
      </c>
      <c r="D4506" s="372" t="s">
        <v>5902</v>
      </c>
      <c r="E4506" s="146" t="s">
        <v>6329</v>
      </c>
      <c r="F4506" s="595">
        <v>78000</v>
      </c>
      <c r="G4506" s="146" t="s">
        <v>301</v>
      </c>
      <c r="H4506" s="146" t="s">
        <v>5951</v>
      </c>
      <c r="I4506" s="146">
        <v>269</v>
      </c>
    </row>
    <row r="4507" spans="1:9" ht="44.25" hidden="1" customHeight="1" x14ac:dyDescent="0.2">
      <c r="A4507" s="3">
        <v>4526</v>
      </c>
      <c r="B4507" s="372" t="s">
        <v>8676</v>
      </c>
      <c r="C4507" s="373" t="s">
        <v>6706</v>
      </c>
      <c r="D4507" s="372" t="s">
        <v>5902</v>
      </c>
      <c r="E4507" s="146" t="s">
        <v>6707</v>
      </c>
      <c r="F4507" s="595">
        <v>190400</v>
      </c>
      <c r="G4507" s="146" t="s">
        <v>306</v>
      </c>
      <c r="H4507" s="146" t="s">
        <v>5951</v>
      </c>
      <c r="I4507" s="146">
        <v>269</v>
      </c>
    </row>
    <row r="4508" spans="1:9" ht="44.25" hidden="1" customHeight="1" x14ac:dyDescent="0.2">
      <c r="A4508" s="3">
        <v>4527</v>
      </c>
      <c r="B4508" s="372" t="s">
        <v>8676</v>
      </c>
      <c r="C4508" s="373" t="s">
        <v>6708</v>
      </c>
      <c r="D4508" s="372" t="s">
        <v>5902</v>
      </c>
      <c r="E4508" s="146" t="s">
        <v>6709</v>
      </c>
      <c r="F4508" s="595">
        <v>67000</v>
      </c>
      <c r="G4508" s="146" t="s">
        <v>306</v>
      </c>
      <c r="H4508" s="146" t="s">
        <v>5951</v>
      </c>
      <c r="I4508" s="146">
        <v>269</v>
      </c>
    </row>
    <row r="4509" spans="1:9" ht="44.25" hidden="1" customHeight="1" x14ac:dyDescent="0.2">
      <c r="A4509" s="3">
        <v>4528</v>
      </c>
      <c r="B4509" s="372" t="s">
        <v>8676</v>
      </c>
      <c r="C4509" s="373" t="s">
        <v>6710</v>
      </c>
      <c r="D4509" s="372" t="s">
        <v>5902</v>
      </c>
      <c r="E4509" s="146" t="s">
        <v>6707</v>
      </c>
      <c r="F4509" s="595">
        <v>13980</v>
      </c>
      <c r="G4509" s="146" t="s">
        <v>301</v>
      </c>
      <c r="H4509" s="146" t="s">
        <v>5951</v>
      </c>
      <c r="I4509" s="146">
        <v>269</v>
      </c>
    </row>
    <row r="4510" spans="1:9" ht="44.25" hidden="1" customHeight="1" x14ac:dyDescent="0.2">
      <c r="A4510" s="3">
        <v>4529</v>
      </c>
      <c r="B4510" s="372" t="s">
        <v>8676</v>
      </c>
      <c r="C4510" s="373" t="s">
        <v>6711</v>
      </c>
      <c r="D4510" s="372" t="s">
        <v>5902</v>
      </c>
      <c r="E4510" s="146" t="s">
        <v>6712</v>
      </c>
      <c r="F4510" s="595">
        <v>19900</v>
      </c>
      <c r="G4510" s="146" t="s">
        <v>2140</v>
      </c>
      <c r="H4510" s="146" t="s">
        <v>5951</v>
      </c>
      <c r="I4510" s="146">
        <v>274</v>
      </c>
    </row>
    <row r="4511" spans="1:9" ht="44.25" hidden="1" customHeight="1" x14ac:dyDescent="0.2">
      <c r="A4511" s="3">
        <v>4530</v>
      </c>
      <c r="B4511" s="372" t="s">
        <v>8676</v>
      </c>
      <c r="C4511" s="373" t="s">
        <v>1663</v>
      </c>
      <c r="D4511" s="372" t="s">
        <v>5902</v>
      </c>
      <c r="E4511" s="146" t="s">
        <v>6714</v>
      </c>
      <c r="F4511" s="595">
        <v>7990</v>
      </c>
      <c r="G4511" s="146" t="s">
        <v>2140</v>
      </c>
      <c r="H4511" s="146" t="s">
        <v>5951</v>
      </c>
      <c r="I4511" s="146">
        <v>274</v>
      </c>
    </row>
    <row r="4512" spans="1:9" ht="44.25" hidden="1" customHeight="1" x14ac:dyDescent="0.2">
      <c r="A4512" s="3">
        <v>4531</v>
      </c>
      <c r="B4512" s="372" t="s">
        <v>8676</v>
      </c>
      <c r="C4512" s="146" t="s">
        <v>6715</v>
      </c>
      <c r="D4512" s="372" t="s">
        <v>5902</v>
      </c>
      <c r="E4512" s="146" t="s">
        <v>6716</v>
      </c>
      <c r="F4512" s="595">
        <v>4185</v>
      </c>
      <c r="G4512" s="146" t="s">
        <v>306</v>
      </c>
      <c r="H4512" s="146" t="s">
        <v>5951</v>
      </c>
      <c r="I4512" s="146">
        <v>277</v>
      </c>
    </row>
    <row r="4513" spans="1:9" ht="44.25" hidden="1" customHeight="1" x14ac:dyDescent="0.2">
      <c r="A4513" s="3">
        <v>4532</v>
      </c>
      <c r="B4513" s="372" t="s">
        <v>8676</v>
      </c>
      <c r="C4513" s="146" t="s">
        <v>6592</v>
      </c>
      <c r="D4513" s="372" t="s">
        <v>5902</v>
      </c>
      <c r="E4513" s="146" t="s">
        <v>3712</v>
      </c>
      <c r="F4513" s="595">
        <v>139750</v>
      </c>
      <c r="G4513" s="146" t="s">
        <v>306</v>
      </c>
      <c r="H4513" s="146" t="s">
        <v>5951</v>
      </c>
      <c r="I4513" s="146">
        <v>277</v>
      </c>
    </row>
    <row r="4514" spans="1:9" ht="44.25" hidden="1" customHeight="1" x14ac:dyDescent="0.2">
      <c r="A4514" s="3">
        <v>4533</v>
      </c>
      <c r="B4514" s="372" t="s">
        <v>8676</v>
      </c>
      <c r="C4514" s="146" t="s">
        <v>6718</v>
      </c>
      <c r="D4514" s="372" t="s">
        <v>5902</v>
      </c>
      <c r="E4514" s="146" t="s">
        <v>3712</v>
      </c>
      <c r="F4514" s="595">
        <v>83850</v>
      </c>
      <c r="G4514" s="146" t="s">
        <v>306</v>
      </c>
      <c r="H4514" s="146" t="s">
        <v>5951</v>
      </c>
      <c r="I4514" s="146">
        <v>277</v>
      </c>
    </row>
    <row r="4515" spans="1:9" ht="44.25" hidden="1" customHeight="1" x14ac:dyDescent="0.2">
      <c r="A4515" s="3">
        <v>4534</v>
      </c>
      <c r="B4515" s="372" t="s">
        <v>8676</v>
      </c>
      <c r="C4515" s="146" t="s">
        <v>6719</v>
      </c>
      <c r="D4515" s="372" t="s">
        <v>5902</v>
      </c>
      <c r="E4515" s="146" t="s">
        <v>3712</v>
      </c>
      <c r="F4515" s="595">
        <v>223600</v>
      </c>
      <c r="G4515" s="146" t="s">
        <v>306</v>
      </c>
      <c r="H4515" s="146" t="s">
        <v>5951</v>
      </c>
      <c r="I4515" s="146">
        <v>277</v>
      </c>
    </row>
    <row r="4516" spans="1:9" ht="44.25" hidden="1" customHeight="1" x14ac:dyDescent="0.2">
      <c r="A4516" s="3">
        <v>4535</v>
      </c>
      <c r="B4516" s="372" t="s">
        <v>8676</v>
      </c>
      <c r="C4516" s="146" t="s">
        <v>6594</v>
      </c>
      <c r="D4516" s="372" t="s">
        <v>5902</v>
      </c>
      <c r="E4516" s="146" t="s">
        <v>3712</v>
      </c>
      <c r="F4516" s="595">
        <v>111800</v>
      </c>
      <c r="G4516" s="146" t="s">
        <v>306</v>
      </c>
      <c r="H4516" s="146" t="s">
        <v>5951</v>
      </c>
      <c r="I4516" s="146">
        <v>277</v>
      </c>
    </row>
    <row r="4517" spans="1:9" ht="44.25" hidden="1" customHeight="1" x14ac:dyDescent="0.2">
      <c r="A4517" s="3">
        <v>4536</v>
      </c>
      <c r="B4517" s="372" t="s">
        <v>8676</v>
      </c>
      <c r="C4517" s="146" t="s">
        <v>6720</v>
      </c>
      <c r="D4517" s="372" t="s">
        <v>5902</v>
      </c>
      <c r="E4517" s="146" t="s">
        <v>3712</v>
      </c>
      <c r="F4517" s="595">
        <v>223600</v>
      </c>
      <c r="G4517" s="146" t="s">
        <v>306</v>
      </c>
      <c r="H4517" s="146" t="s">
        <v>5951</v>
      </c>
      <c r="I4517" s="146">
        <v>277</v>
      </c>
    </row>
    <row r="4518" spans="1:9" ht="44.25" hidden="1" customHeight="1" x14ac:dyDescent="0.2">
      <c r="A4518" s="3">
        <v>4537</v>
      </c>
      <c r="B4518" s="372" t="s">
        <v>8676</v>
      </c>
      <c r="C4518" s="146" t="s">
        <v>6334</v>
      </c>
      <c r="D4518" s="372" t="s">
        <v>5902</v>
      </c>
      <c r="E4518" s="146" t="s">
        <v>6335</v>
      </c>
      <c r="F4518" s="595">
        <v>51600</v>
      </c>
      <c r="G4518" s="146" t="s">
        <v>306</v>
      </c>
      <c r="H4518" s="146" t="s">
        <v>5951</v>
      </c>
      <c r="I4518" s="146">
        <v>277</v>
      </c>
    </row>
    <row r="4519" spans="1:9" ht="44.25" hidden="1" customHeight="1" x14ac:dyDescent="0.2">
      <c r="A4519" s="3">
        <v>4538</v>
      </c>
      <c r="B4519" s="372" t="s">
        <v>8676</v>
      </c>
      <c r="C4519" s="146" t="s">
        <v>6336</v>
      </c>
      <c r="D4519" s="372" t="s">
        <v>5902</v>
      </c>
      <c r="E4519" s="146" t="s">
        <v>6337</v>
      </c>
      <c r="F4519" s="595">
        <v>73215</v>
      </c>
      <c r="G4519" s="146" t="s">
        <v>306</v>
      </c>
      <c r="H4519" s="146" t="s">
        <v>5951</v>
      </c>
      <c r="I4519" s="146">
        <v>277</v>
      </c>
    </row>
    <row r="4520" spans="1:9" ht="44.25" hidden="1" customHeight="1" x14ac:dyDescent="0.2">
      <c r="A4520" s="3">
        <v>4539</v>
      </c>
      <c r="B4520" s="372" t="s">
        <v>8676</v>
      </c>
      <c r="C4520" s="146" t="s">
        <v>6597</v>
      </c>
      <c r="D4520" s="372" t="s">
        <v>5902</v>
      </c>
      <c r="E4520" s="146" t="s">
        <v>6598</v>
      </c>
      <c r="F4520" s="595">
        <v>85000</v>
      </c>
      <c r="G4520" s="146" t="s">
        <v>306</v>
      </c>
      <c r="H4520" s="146" t="s">
        <v>5951</v>
      </c>
      <c r="I4520" s="146">
        <v>277</v>
      </c>
    </row>
    <row r="4521" spans="1:9" ht="44.25" hidden="1" customHeight="1" x14ac:dyDescent="0.2">
      <c r="A4521" s="3">
        <v>4540</v>
      </c>
      <c r="B4521" s="372" t="s">
        <v>8676</v>
      </c>
      <c r="C4521" s="373" t="s">
        <v>6721</v>
      </c>
      <c r="D4521" s="372" t="s">
        <v>5902</v>
      </c>
      <c r="E4521" s="146" t="s">
        <v>6722</v>
      </c>
      <c r="F4521" s="595">
        <v>227200</v>
      </c>
      <c r="G4521" s="146" t="s">
        <v>306</v>
      </c>
      <c r="H4521" s="146" t="s">
        <v>5951</v>
      </c>
      <c r="I4521" s="146">
        <v>278</v>
      </c>
    </row>
    <row r="4522" spans="1:9" ht="44.25" hidden="1" customHeight="1" x14ac:dyDescent="0.2">
      <c r="A4522" s="3">
        <v>4541</v>
      </c>
      <c r="B4522" s="372" t="s">
        <v>8676</v>
      </c>
      <c r="C4522" s="373" t="s">
        <v>6724</v>
      </c>
      <c r="D4522" s="372" t="s">
        <v>5902</v>
      </c>
      <c r="E4522" s="146" t="s">
        <v>6725</v>
      </c>
      <c r="F4522" s="595">
        <v>120000</v>
      </c>
      <c r="G4522" s="146" t="s">
        <v>306</v>
      </c>
      <c r="H4522" s="146" t="s">
        <v>5951</v>
      </c>
      <c r="I4522" s="146">
        <v>278</v>
      </c>
    </row>
    <row r="4523" spans="1:9" ht="44.25" hidden="1" customHeight="1" x14ac:dyDescent="0.2">
      <c r="A4523" s="3">
        <v>4542</v>
      </c>
      <c r="B4523" s="372" t="s">
        <v>8676</v>
      </c>
      <c r="C4523" s="373" t="s">
        <v>6345</v>
      </c>
      <c r="D4523" s="372" t="s">
        <v>5902</v>
      </c>
      <c r="E4523" s="146" t="s">
        <v>6346</v>
      </c>
      <c r="F4523" s="595">
        <v>8130</v>
      </c>
      <c r="G4523" s="146" t="s">
        <v>306</v>
      </c>
      <c r="H4523" s="146" t="s">
        <v>5951</v>
      </c>
      <c r="I4523" s="146">
        <v>278</v>
      </c>
    </row>
    <row r="4524" spans="1:9" ht="44.25" hidden="1" customHeight="1" x14ac:dyDescent="0.2">
      <c r="A4524" s="3">
        <v>4543</v>
      </c>
      <c r="B4524" s="372" t="s">
        <v>8676</v>
      </c>
      <c r="C4524" s="373" t="s">
        <v>2010</v>
      </c>
      <c r="D4524" s="372" t="s">
        <v>5902</v>
      </c>
      <c r="E4524" s="146" t="s">
        <v>6727</v>
      </c>
      <c r="F4524" s="595">
        <v>29975</v>
      </c>
      <c r="G4524" s="146" t="s">
        <v>306</v>
      </c>
      <c r="H4524" s="146" t="s">
        <v>5951</v>
      </c>
      <c r="I4524" s="146">
        <v>278</v>
      </c>
    </row>
    <row r="4525" spans="1:9" ht="44.25" hidden="1" customHeight="1" x14ac:dyDescent="0.2">
      <c r="A4525" s="3">
        <v>4544</v>
      </c>
      <c r="B4525" s="372" t="s">
        <v>8676</v>
      </c>
      <c r="C4525" s="373" t="s">
        <v>6728</v>
      </c>
      <c r="D4525" s="372" t="s">
        <v>5902</v>
      </c>
      <c r="E4525" s="146" t="s">
        <v>6729</v>
      </c>
      <c r="F4525" s="595">
        <v>140000</v>
      </c>
      <c r="G4525" s="146" t="s">
        <v>364</v>
      </c>
      <c r="H4525" s="146" t="s">
        <v>5951</v>
      </c>
      <c r="I4525" s="146">
        <v>304</v>
      </c>
    </row>
    <row r="4526" spans="1:9" ht="44.25" hidden="1" customHeight="1" x14ac:dyDescent="0.2">
      <c r="A4526" s="3">
        <v>4545</v>
      </c>
      <c r="B4526" s="372" t="s">
        <v>8676</v>
      </c>
      <c r="C4526" s="373" t="s">
        <v>6731</v>
      </c>
      <c r="D4526" s="372" t="s">
        <v>5902</v>
      </c>
      <c r="E4526" s="146" t="s">
        <v>6670</v>
      </c>
      <c r="F4526" s="595">
        <v>200000</v>
      </c>
      <c r="G4526" s="146" t="s">
        <v>364</v>
      </c>
      <c r="H4526" s="146" t="s">
        <v>5951</v>
      </c>
      <c r="I4526" s="146">
        <v>304</v>
      </c>
    </row>
    <row r="4527" spans="1:9" ht="44.25" hidden="1" customHeight="1" x14ac:dyDescent="0.2">
      <c r="A4527" s="3">
        <v>4546</v>
      </c>
      <c r="B4527" s="372" t="s">
        <v>8676</v>
      </c>
      <c r="C4527" s="373" t="s">
        <v>6664</v>
      </c>
      <c r="D4527" s="372" t="s">
        <v>5902</v>
      </c>
      <c r="E4527" s="146" t="s">
        <v>6665</v>
      </c>
      <c r="F4527" s="595">
        <v>40000</v>
      </c>
      <c r="G4527" s="146" t="s">
        <v>364</v>
      </c>
      <c r="H4527" s="146" t="s">
        <v>5951</v>
      </c>
      <c r="I4527" s="146">
        <v>304</v>
      </c>
    </row>
    <row r="4528" spans="1:9" ht="44.25" hidden="1" customHeight="1" x14ac:dyDescent="0.2">
      <c r="A4528" s="3">
        <v>4547</v>
      </c>
      <c r="B4528" s="372" t="s">
        <v>8676</v>
      </c>
      <c r="C4528" s="373" t="s">
        <v>6667</v>
      </c>
      <c r="D4528" s="372" t="s">
        <v>5902</v>
      </c>
      <c r="E4528" s="146" t="s">
        <v>6665</v>
      </c>
      <c r="F4528" s="595">
        <v>40000</v>
      </c>
      <c r="G4528" s="146" t="s">
        <v>364</v>
      </c>
      <c r="H4528" s="146" t="s">
        <v>5951</v>
      </c>
      <c r="I4528" s="146">
        <v>304</v>
      </c>
    </row>
    <row r="4529" spans="1:9" ht="44.25" hidden="1" customHeight="1" x14ac:dyDescent="0.2">
      <c r="A4529" s="3">
        <v>4548</v>
      </c>
      <c r="B4529" s="372" t="s">
        <v>8676</v>
      </c>
      <c r="C4529" s="373" t="s">
        <v>6668</v>
      </c>
      <c r="D4529" s="372" t="s">
        <v>5902</v>
      </c>
      <c r="E4529" s="146" t="s">
        <v>6665</v>
      </c>
      <c r="F4529" s="595">
        <v>40000</v>
      </c>
      <c r="G4529" s="146" t="s">
        <v>364</v>
      </c>
      <c r="H4529" s="146" t="s">
        <v>5951</v>
      </c>
      <c r="I4529" s="146">
        <v>304</v>
      </c>
    </row>
    <row r="4530" spans="1:9" ht="44.25" hidden="1" customHeight="1" x14ac:dyDescent="0.2">
      <c r="A4530" s="3">
        <v>4549</v>
      </c>
      <c r="B4530" s="372" t="s">
        <v>8676</v>
      </c>
      <c r="C4530" s="373" t="s">
        <v>6669</v>
      </c>
      <c r="D4530" s="372" t="s">
        <v>5902</v>
      </c>
      <c r="E4530" s="146" t="s">
        <v>6670</v>
      </c>
      <c r="F4530" s="595">
        <v>125000</v>
      </c>
      <c r="G4530" s="146" t="s">
        <v>364</v>
      </c>
      <c r="H4530" s="146" t="s">
        <v>5951</v>
      </c>
      <c r="I4530" s="146">
        <v>304</v>
      </c>
    </row>
    <row r="4531" spans="1:9" ht="44.25" hidden="1" customHeight="1" x14ac:dyDescent="0.2">
      <c r="A4531" s="3">
        <v>4550</v>
      </c>
      <c r="B4531" s="372" t="s">
        <v>8676</v>
      </c>
      <c r="C4531" s="373" t="s">
        <v>6671</v>
      </c>
      <c r="D4531" s="372" t="s">
        <v>5902</v>
      </c>
      <c r="E4531" s="146" t="s">
        <v>6672</v>
      </c>
      <c r="F4531" s="595">
        <v>27050</v>
      </c>
      <c r="G4531" s="146" t="s">
        <v>364</v>
      </c>
      <c r="H4531" s="146" t="s">
        <v>5951</v>
      </c>
      <c r="I4531" s="146">
        <v>304</v>
      </c>
    </row>
    <row r="4532" spans="1:9" ht="44.25" hidden="1" customHeight="1" x14ac:dyDescent="0.2">
      <c r="A4532" s="3">
        <v>4551</v>
      </c>
      <c r="B4532" s="372" t="s">
        <v>8676</v>
      </c>
      <c r="C4532" s="373" t="s">
        <v>6673</v>
      </c>
      <c r="D4532" s="372" t="s">
        <v>5902</v>
      </c>
      <c r="E4532" s="146" t="s">
        <v>6672</v>
      </c>
      <c r="F4532" s="595">
        <v>12780</v>
      </c>
      <c r="G4532" s="146" t="s">
        <v>364</v>
      </c>
      <c r="H4532" s="146" t="s">
        <v>5951</v>
      </c>
      <c r="I4532" s="146">
        <v>304</v>
      </c>
    </row>
    <row r="4533" spans="1:9" ht="44.25" hidden="1" customHeight="1" x14ac:dyDescent="0.2">
      <c r="A4533" s="3">
        <v>4552</v>
      </c>
      <c r="B4533" s="372" t="s">
        <v>8676</v>
      </c>
      <c r="C4533" s="373" t="s">
        <v>6674</v>
      </c>
      <c r="D4533" s="372" t="s">
        <v>5902</v>
      </c>
      <c r="E4533" s="146" t="s">
        <v>6675</v>
      </c>
      <c r="F4533" s="595">
        <v>24300</v>
      </c>
      <c r="G4533" s="146" t="s">
        <v>364</v>
      </c>
      <c r="H4533" s="146" t="s">
        <v>5951</v>
      </c>
      <c r="I4533" s="146">
        <v>304</v>
      </c>
    </row>
    <row r="4534" spans="1:9" ht="44.25" hidden="1" customHeight="1" x14ac:dyDescent="0.2">
      <c r="A4534" s="3">
        <v>4553</v>
      </c>
      <c r="B4534" s="372" t="s">
        <v>8676</v>
      </c>
      <c r="C4534" s="373" t="s">
        <v>6735</v>
      </c>
      <c r="D4534" s="372" t="s">
        <v>5902</v>
      </c>
      <c r="E4534" s="146" t="s">
        <v>6670</v>
      </c>
      <c r="F4534" s="595">
        <v>41250</v>
      </c>
      <c r="G4534" s="146" t="s">
        <v>364</v>
      </c>
      <c r="H4534" s="146" t="s">
        <v>5951</v>
      </c>
      <c r="I4534" s="146">
        <v>304</v>
      </c>
    </row>
    <row r="4535" spans="1:9" ht="44.25" hidden="1" customHeight="1" x14ac:dyDescent="0.2">
      <c r="A4535" s="3">
        <v>4554</v>
      </c>
      <c r="B4535" s="372" t="s">
        <v>8676</v>
      </c>
      <c r="C4535" s="373" t="s">
        <v>6676</v>
      </c>
      <c r="D4535" s="372" t="s">
        <v>5902</v>
      </c>
      <c r="E4535" s="146" t="s">
        <v>6677</v>
      </c>
      <c r="F4535" s="595">
        <v>44000</v>
      </c>
      <c r="G4535" s="146" t="s">
        <v>364</v>
      </c>
      <c r="H4535" s="146" t="s">
        <v>5951</v>
      </c>
      <c r="I4535" s="146">
        <v>304</v>
      </c>
    </row>
    <row r="4536" spans="1:9" ht="44.25" hidden="1" customHeight="1" x14ac:dyDescent="0.2">
      <c r="A4536" s="3">
        <v>4555</v>
      </c>
      <c r="B4536" s="372" t="s">
        <v>8676</v>
      </c>
      <c r="C4536" s="373" t="s">
        <v>6678</v>
      </c>
      <c r="D4536" s="372" t="s">
        <v>5902</v>
      </c>
      <c r="E4536" s="146" t="s">
        <v>6679</v>
      </c>
      <c r="F4536" s="595">
        <v>18000</v>
      </c>
      <c r="G4536" s="146" t="s">
        <v>364</v>
      </c>
      <c r="H4536" s="146" t="s">
        <v>5951</v>
      </c>
      <c r="I4536" s="146">
        <v>304</v>
      </c>
    </row>
    <row r="4537" spans="1:9" ht="44.25" hidden="1" customHeight="1" x14ac:dyDescent="0.2">
      <c r="A4537" s="3">
        <v>4556</v>
      </c>
      <c r="B4537" s="372" t="s">
        <v>8676</v>
      </c>
      <c r="C4537" s="373" t="s">
        <v>6680</v>
      </c>
      <c r="D4537" s="372" t="s">
        <v>5902</v>
      </c>
      <c r="E4537" s="146" t="s">
        <v>6681</v>
      </c>
      <c r="F4537" s="595">
        <v>18000</v>
      </c>
      <c r="G4537" s="146" t="s">
        <v>364</v>
      </c>
      <c r="H4537" s="146" t="s">
        <v>5951</v>
      </c>
      <c r="I4537" s="146">
        <v>304</v>
      </c>
    </row>
    <row r="4538" spans="1:9" ht="44.25" hidden="1" customHeight="1" x14ac:dyDescent="0.2">
      <c r="A4538" s="3">
        <v>4557</v>
      </c>
      <c r="B4538" s="372" t="s">
        <v>8676</v>
      </c>
      <c r="C4538" s="373" t="s">
        <v>6682</v>
      </c>
      <c r="D4538" s="372" t="s">
        <v>5902</v>
      </c>
      <c r="E4538" s="146" t="s">
        <v>6683</v>
      </c>
      <c r="F4538" s="595">
        <v>75000</v>
      </c>
      <c r="G4538" s="146" t="s">
        <v>364</v>
      </c>
      <c r="H4538" s="146" t="s">
        <v>5951</v>
      </c>
      <c r="I4538" s="146">
        <v>304</v>
      </c>
    </row>
    <row r="4539" spans="1:9" ht="44.25" hidden="1" customHeight="1" x14ac:dyDescent="0.2">
      <c r="A4539" s="3">
        <v>4558</v>
      </c>
      <c r="B4539" s="372" t="s">
        <v>8676</v>
      </c>
      <c r="C4539" s="373" t="s">
        <v>6684</v>
      </c>
      <c r="D4539" s="372" t="s">
        <v>5902</v>
      </c>
      <c r="E4539" s="146">
        <v>39101907</v>
      </c>
      <c r="F4539" s="595">
        <v>70000</v>
      </c>
      <c r="G4539" s="146" t="s">
        <v>364</v>
      </c>
      <c r="H4539" s="146" t="s">
        <v>5951</v>
      </c>
      <c r="I4539" s="146">
        <v>304</v>
      </c>
    </row>
    <row r="4540" spans="1:9" ht="44.25" hidden="1" customHeight="1" x14ac:dyDescent="0.2">
      <c r="A4540" s="3">
        <v>4559</v>
      </c>
      <c r="B4540" s="372" t="s">
        <v>8676</v>
      </c>
      <c r="C4540" s="373" t="s">
        <v>6685</v>
      </c>
      <c r="D4540" s="372" t="s">
        <v>5902</v>
      </c>
      <c r="E4540" s="146" t="s">
        <v>6686</v>
      </c>
      <c r="F4540" s="595">
        <v>18560</v>
      </c>
      <c r="G4540" s="146" t="s">
        <v>364</v>
      </c>
      <c r="H4540" s="146" t="s">
        <v>5951</v>
      </c>
      <c r="I4540" s="146">
        <v>304</v>
      </c>
    </row>
    <row r="4541" spans="1:9" ht="44.25" hidden="1" customHeight="1" x14ac:dyDescent="0.2">
      <c r="A4541" s="3">
        <v>4560</v>
      </c>
      <c r="B4541" s="372" t="s">
        <v>8676</v>
      </c>
      <c r="C4541" s="373" t="s">
        <v>6737</v>
      </c>
      <c r="D4541" s="372" t="s">
        <v>5902</v>
      </c>
      <c r="E4541" s="146" t="s">
        <v>6691</v>
      </c>
      <c r="F4541" s="595">
        <v>37599.620000000003</v>
      </c>
      <c r="G4541" s="146" t="s">
        <v>2141</v>
      </c>
      <c r="H4541" s="146" t="s">
        <v>5951</v>
      </c>
      <c r="I4541" s="146">
        <v>309</v>
      </c>
    </row>
    <row r="4542" spans="1:9" ht="44.25" hidden="1" customHeight="1" x14ac:dyDescent="0.2">
      <c r="A4542" s="3">
        <v>4561</v>
      </c>
      <c r="B4542" s="372" t="s">
        <v>8676</v>
      </c>
      <c r="C4542" s="373" t="s">
        <v>6738</v>
      </c>
      <c r="D4542" s="372" t="s">
        <v>5902</v>
      </c>
      <c r="E4542" s="146" t="s">
        <v>6739</v>
      </c>
      <c r="F4542" s="595">
        <v>34200</v>
      </c>
      <c r="G4542" s="146" t="s">
        <v>2141</v>
      </c>
      <c r="H4542" s="146" t="s">
        <v>5951</v>
      </c>
      <c r="I4542" s="146">
        <v>309</v>
      </c>
    </row>
    <row r="4543" spans="1:9" ht="44.25" hidden="1" customHeight="1" x14ac:dyDescent="0.2">
      <c r="A4543" s="3">
        <v>4562</v>
      </c>
      <c r="B4543" s="372" t="s">
        <v>8676</v>
      </c>
      <c r="C4543" s="373" t="s">
        <v>6740</v>
      </c>
      <c r="D4543" s="372" t="s">
        <v>5902</v>
      </c>
      <c r="E4543" s="146" t="s">
        <v>6741</v>
      </c>
      <c r="F4543" s="595">
        <v>104250</v>
      </c>
      <c r="G4543" s="146" t="s">
        <v>2141</v>
      </c>
      <c r="H4543" s="146" t="s">
        <v>5951</v>
      </c>
      <c r="I4543" s="146">
        <v>309</v>
      </c>
    </row>
    <row r="4544" spans="1:9" ht="44.25" hidden="1" customHeight="1" x14ac:dyDescent="0.2">
      <c r="A4544" s="3">
        <v>4563</v>
      </c>
      <c r="B4544" s="372" t="s">
        <v>8676</v>
      </c>
      <c r="C4544" s="373" t="s">
        <v>6623</v>
      </c>
      <c r="D4544" s="372" t="s">
        <v>5902</v>
      </c>
      <c r="E4544" s="146" t="s">
        <v>6625</v>
      </c>
      <c r="F4544" s="595">
        <v>2250</v>
      </c>
      <c r="G4544" s="146" t="s">
        <v>35</v>
      </c>
      <c r="H4544" s="146" t="s">
        <v>5951</v>
      </c>
      <c r="I4544" s="146">
        <v>314</v>
      </c>
    </row>
    <row r="4545" spans="1:9" ht="44.25" hidden="1" customHeight="1" x14ac:dyDescent="0.2">
      <c r="A4545" s="3">
        <v>4564</v>
      </c>
      <c r="B4545" s="372" t="s">
        <v>8676</v>
      </c>
      <c r="C4545" s="373" t="s">
        <v>6637</v>
      </c>
      <c r="D4545" s="372" t="s">
        <v>5902</v>
      </c>
      <c r="E4545" s="146" t="s">
        <v>6638</v>
      </c>
      <c r="F4545" s="595">
        <v>1835</v>
      </c>
      <c r="G4545" s="146" t="s">
        <v>35</v>
      </c>
      <c r="H4545" s="146" t="s">
        <v>5951</v>
      </c>
      <c r="I4545" s="146">
        <v>314</v>
      </c>
    </row>
    <row r="4546" spans="1:9" ht="44.25" hidden="1" customHeight="1" x14ac:dyDescent="0.2">
      <c r="A4546" s="3">
        <v>4565</v>
      </c>
      <c r="B4546" s="372" t="s">
        <v>8676</v>
      </c>
      <c r="C4546" s="373" t="s">
        <v>6368</v>
      </c>
      <c r="D4546" s="372" t="s">
        <v>5902</v>
      </c>
      <c r="E4546" s="146" t="s">
        <v>6370</v>
      </c>
      <c r="F4546" s="595">
        <v>1930</v>
      </c>
      <c r="G4546" s="146" t="s">
        <v>35</v>
      </c>
      <c r="H4546" s="146" t="s">
        <v>5951</v>
      </c>
      <c r="I4546" s="146">
        <v>314</v>
      </c>
    </row>
    <row r="4547" spans="1:9" ht="44.25" hidden="1" customHeight="1" x14ac:dyDescent="0.2">
      <c r="A4547" s="3">
        <v>4566</v>
      </c>
      <c r="B4547" s="372" t="s">
        <v>8676</v>
      </c>
      <c r="C4547" s="373" t="s">
        <v>6372</v>
      </c>
      <c r="D4547" s="372" t="s">
        <v>5902</v>
      </c>
      <c r="E4547" s="146" t="s">
        <v>6370</v>
      </c>
      <c r="F4547" s="595">
        <v>1510</v>
      </c>
      <c r="G4547" s="146" t="s">
        <v>35</v>
      </c>
      <c r="H4547" s="146" t="s">
        <v>5951</v>
      </c>
      <c r="I4547" s="146">
        <v>314</v>
      </c>
    </row>
    <row r="4548" spans="1:9" ht="44.25" hidden="1" customHeight="1" x14ac:dyDescent="0.2">
      <c r="A4548" s="3">
        <v>4567</v>
      </c>
      <c r="B4548" s="372" t="s">
        <v>8676</v>
      </c>
      <c r="C4548" s="373" t="s">
        <v>6374</v>
      </c>
      <c r="D4548" s="372" t="s">
        <v>5902</v>
      </c>
      <c r="E4548" s="146" t="s">
        <v>6370</v>
      </c>
      <c r="F4548" s="595">
        <v>2770</v>
      </c>
      <c r="G4548" s="146" t="s">
        <v>35</v>
      </c>
      <c r="H4548" s="146" t="s">
        <v>5951</v>
      </c>
      <c r="I4548" s="146">
        <v>314</v>
      </c>
    </row>
    <row r="4549" spans="1:9" ht="44.25" hidden="1" customHeight="1" x14ac:dyDescent="0.2">
      <c r="A4549" s="3">
        <v>4568</v>
      </c>
      <c r="B4549" s="372" t="s">
        <v>8676</v>
      </c>
      <c r="C4549" s="373" t="s">
        <v>6375</v>
      </c>
      <c r="D4549" s="372" t="s">
        <v>5902</v>
      </c>
      <c r="E4549" s="146" t="s">
        <v>6376</v>
      </c>
      <c r="F4549" s="595">
        <v>1680</v>
      </c>
      <c r="G4549" s="146" t="s">
        <v>35</v>
      </c>
      <c r="H4549" s="146" t="s">
        <v>5951</v>
      </c>
      <c r="I4549" s="146">
        <v>314</v>
      </c>
    </row>
    <row r="4550" spans="1:9" ht="44.25" hidden="1" customHeight="1" x14ac:dyDescent="0.2">
      <c r="A4550" s="3">
        <v>4569</v>
      </c>
      <c r="B4550" s="372" t="s">
        <v>8676</v>
      </c>
      <c r="C4550" s="373" t="s">
        <v>6377</v>
      </c>
      <c r="D4550" s="372" t="s">
        <v>5902</v>
      </c>
      <c r="E4550" s="146" t="s">
        <v>6376</v>
      </c>
      <c r="F4550" s="595">
        <v>900</v>
      </c>
      <c r="G4550" s="146" t="s">
        <v>35</v>
      </c>
      <c r="H4550" s="146" t="s">
        <v>5951</v>
      </c>
      <c r="I4550" s="146">
        <v>314</v>
      </c>
    </row>
    <row r="4551" spans="1:9" ht="44.25" hidden="1" customHeight="1" x14ac:dyDescent="0.2">
      <c r="A4551" s="3">
        <v>4570</v>
      </c>
      <c r="B4551" s="372" t="s">
        <v>8676</v>
      </c>
      <c r="C4551" s="373" t="s">
        <v>6378</v>
      </c>
      <c r="D4551" s="372" t="s">
        <v>5902</v>
      </c>
      <c r="E4551" s="146" t="s">
        <v>6376</v>
      </c>
      <c r="F4551" s="595">
        <v>2800</v>
      </c>
      <c r="G4551" s="146" t="s">
        <v>35</v>
      </c>
      <c r="H4551" s="146" t="s">
        <v>5951</v>
      </c>
      <c r="I4551" s="146">
        <v>314</v>
      </c>
    </row>
    <row r="4552" spans="1:9" ht="44.25" hidden="1" customHeight="1" x14ac:dyDescent="0.2">
      <c r="A4552" s="3">
        <v>4571</v>
      </c>
      <c r="B4552" s="372" t="s">
        <v>8676</v>
      </c>
      <c r="C4552" s="373" t="s">
        <v>6635</v>
      </c>
      <c r="D4552" s="372" t="s">
        <v>5902</v>
      </c>
      <c r="E4552" s="146" t="s">
        <v>6636</v>
      </c>
      <c r="F4552" s="595">
        <v>91000</v>
      </c>
      <c r="G4552" s="146" t="s">
        <v>35</v>
      </c>
      <c r="H4552" s="146" t="s">
        <v>5951</v>
      </c>
      <c r="I4552" s="146">
        <v>314</v>
      </c>
    </row>
    <row r="4553" spans="1:9" ht="44.25" hidden="1" customHeight="1" x14ac:dyDescent="0.2">
      <c r="A4553" s="3">
        <v>4572</v>
      </c>
      <c r="B4553" s="372" t="s">
        <v>8676</v>
      </c>
      <c r="C4553" s="373" t="s">
        <v>6634</v>
      </c>
      <c r="D4553" s="372" t="s">
        <v>5902</v>
      </c>
      <c r="E4553" s="146">
        <v>30101503</v>
      </c>
      <c r="F4553" s="595">
        <v>762545</v>
      </c>
      <c r="G4553" s="146" t="s">
        <v>35</v>
      </c>
      <c r="H4553" s="146" t="s">
        <v>5951</v>
      </c>
      <c r="I4553" s="146">
        <v>314</v>
      </c>
    </row>
    <row r="4554" spans="1:9" ht="44.25" hidden="1" customHeight="1" x14ac:dyDescent="0.2">
      <c r="A4554" s="3">
        <v>4573</v>
      </c>
      <c r="B4554" s="372" t="s">
        <v>8676</v>
      </c>
      <c r="C4554" s="373" t="s">
        <v>6628</v>
      </c>
      <c r="D4554" s="372" t="s">
        <v>5902</v>
      </c>
      <c r="E4554" s="146" t="s">
        <v>6629</v>
      </c>
      <c r="F4554" s="595">
        <v>11400</v>
      </c>
      <c r="G4554" s="146" t="s">
        <v>35</v>
      </c>
      <c r="H4554" s="146" t="s">
        <v>5951</v>
      </c>
      <c r="I4554" s="146">
        <v>314</v>
      </c>
    </row>
    <row r="4555" spans="1:9" ht="44.25" hidden="1" customHeight="1" x14ac:dyDescent="0.2">
      <c r="A4555" s="3">
        <v>4574</v>
      </c>
      <c r="B4555" s="372" t="s">
        <v>8676</v>
      </c>
      <c r="C4555" s="373" t="s">
        <v>6632</v>
      </c>
      <c r="D4555" s="372" t="s">
        <v>5902</v>
      </c>
      <c r="E4555" s="146" t="s">
        <v>6633</v>
      </c>
      <c r="F4555" s="595">
        <v>38220</v>
      </c>
      <c r="G4555" s="146" t="s">
        <v>35</v>
      </c>
      <c r="H4555" s="146" t="s">
        <v>5951</v>
      </c>
      <c r="I4555" s="146">
        <v>314</v>
      </c>
    </row>
    <row r="4556" spans="1:9" ht="44.25" hidden="1" customHeight="1" x14ac:dyDescent="0.2">
      <c r="A4556" s="3">
        <v>4575</v>
      </c>
      <c r="B4556" s="372" t="s">
        <v>8676</v>
      </c>
      <c r="C4556" s="373" t="s">
        <v>6379</v>
      </c>
      <c r="D4556" s="372" t="s">
        <v>5902</v>
      </c>
      <c r="E4556" s="146" t="s">
        <v>6380</v>
      </c>
      <c r="F4556" s="595">
        <v>91800</v>
      </c>
      <c r="G4556" s="146" t="s">
        <v>35</v>
      </c>
      <c r="H4556" s="146" t="s">
        <v>5951</v>
      </c>
      <c r="I4556" s="146">
        <v>314</v>
      </c>
    </row>
    <row r="4557" spans="1:9" ht="44.25" hidden="1" customHeight="1" x14ac:dyDescent="0.2">
      <c r="A4557" s="3">
        <v>4576</v>
      </c>
      <c r="B4557" s="372" t="s">
        <v>8676</v>
      </c>
      <c r="C4557" s="373" t="s">
        <v>6381</v>
      </c>
      <c r="D4557" s="372" t="s">
        <v>5902</v>
      </c>
      <c r="E4557" s="146" t="s">
        <v>6383</v>
      </c>
      <c r="F4557" s="595">
        <v>6500</v>
      </c>
      <c r="G4557" s="146" t="s">
        <v>35</v>
      </c>
      <c r="H4557" s="146" t="s">
        <v>5951</v>
      </c>
      <c r="I4557" s="146">
        <v>314</v>
      </c>
    </row>
    <row r="4558" spans="1:9" ht="44.25" hidden="1" customHeight="1" x14ac:dyDescent="0.2">
      <c r="A4558" s="3">
        <v>4577</v>
      </c>
      <c r="B4558" s="372" t="s">
        <v>8676</v>
      </c>
      <c r="C4558" s="373" t="s">
        <v>6384</v>
      </c>
      <c r="D4558" s="372" t="s">
        <v>5902</v>
      </c>
      <c r="E4558" s="146" t="s">
        <v>6383</v>
      </c>
      <c r="F4558" s="595">
        <v>5300</v>
      </c>
      <c r="G4558" s="146" t="s">
        <v>35</v>
      </c>
      <c r="H4558" s="146" t="s">
        <v>5951</v>
      </c>
      <c r="I4558" s="146">
        <v>314</v>
      </c>
    </row>
    <row r="4559" spans="1:9" ht="44.25" hidden="1" customHeight="1" x14ac:dyDescent="0.2">
      <c r="A4559" s="3">
        <v>4578</v>
      </c>
      <c r="B4559" s="372" t="s">
        <v>8676</v>
      </c>
      <c r="C4559" s="373" t="s">
        <v>6385</v>
      </c>
      <c r="D4559" s="372" t="s">
        <v>5902</v>
      </c>
      <c r="E4559" s="146" t="s">
        <v>6383</v>
      </c>
      <c r="F4559" s="595">
        <v>10700</v>
      </c>
      <c r="G4559" s="146" t="s">
        <v>35</v>
      </c>
      <c r="H4559" s="146" t="s">
        <v>5951</v>
      </c>
      <c r="I4559" s="146">
        <v>314</v>
      </c>
    </row>
    <row r="4560" spans="1:9" ht="44.25" hidden="1" customHeight="1" x14ac:dyDescent="0.2">
      <c r="A4560" s="3">
        <v>4579</v>
      </c>
      <c r="B4560" s="372" t="s">
        <v>8676</v>
      </c>
      <c r="C4560" s="373" t="s">
        <v>6387</v>
      </c>
      <c r="D4560" s="372" t="s">
        <v>5902</v>
      </c>
      <c r="E4560" s="146" t="s">
        <v>6383</v>
      </c>
      <c r="F4560" s="595">
        <v>4450</v>
      </c>
      <c r="G4560" s="146" t="s">
        <v>35</v>
      </c>
      <c r="H4560" s="146" t="s">
        <v>5951</v>
      </c>
      <c r="I4560" s="146">
        <v>314</v>
      </c>
    </row>
    <row r="4561" spans="1:9" ht="44.25" hidden="1" customHeight="1" x14ac:dyDescent="0.2">
      <c r="A4561" s="3">
        <v>4580</v>
      </c>
      <c r="B4561" s="372" t="s">
        <v>8676</v>
      </c>
      <c r="C4561" s="373" t="s">
        <v>6388</v>
      </c>
      <c r="D4561" s="372" t="s">
        <v>5902</v>
      </c>
      <c r="E4561" s="146" t="s">
        <v>6389</v>
      </c>
      <c r="F4561" s="595">
        <v>1000</v>
      </c>
      <c r="G4561" s="146" t="s">
        <v>35</v>
      </c>
      <c r="H4561" s="146" t="s">
        <v>5951</v>
      </c>
      <c r="I4561" s="146">
        <v>314</v>
      </c>
    </row>
    <row r="4562" spans="1:9" ht="44.25" hidden="1" customHeight="1" x14ac:dyDescent="0.2">
      <c r="A4562" s="3">
        <v>4581</v>
      </c>
      <c r="B4562" s="372" t="s">
        <v>8676</v>
      </c>
      <c r="C4562" s="373" t="s">
        <v>6390</v>
      </c>
      <c r="D4562" s="372" t="s">
        <v>5902</v>
      </c>
      <c r="E4562" s="146" t="s">
        <v>6389</v>
      </c>
      <c r="F4562" s="595">
        <v>3350</v>
      </c>
      <c r="G4562" s="146" t="s">
        <v>35</v>
      </c>
      <c r="H4562" s="146" t="s">
        <v>5951</v>
      </c>
      <c r="I4562" s="146">
        <v>314</v>
      </c>
    </row>
    <row r="4563" spans="1:9" ht="44.25" hidden="1" customHeight="1" x14ac:dyDescent="0.2">
      <c r="A4563" s="3">
        <v>4582</v>
      </c>
      <c r="B4563" s="372" t="s">
        <v>8676</v>
      </c>
      <c r="C4563" s="373" t="s">
        <v>6391</v>
      </c>
      <c r="D4563" s="372" t="s">
        <v>5902</v>
      </c>
      <c r="E4563" s="146" t="s">
        <v>6389</v>
      </c>
      <c r="F4563" s="595">
        <v>4050</v>
      </c>
      <c r="G4563" s="146" t="s">
        <v>35</v>
      </c>
      <c r="H4563" s="146" t="s">
        <v>5951</v>
      </c>
      <c r="I4563" s="146">
        <v>314</v>
      </c>
    </row>
    <row r="4564" spans="1:9" ht="44.25" hidden="1" customHeight="1" x14ac:dyDescent="0.2">
      <c r="A4564" s="3">
        <v>4583</v>
      </c>
      <c r="B4564" s="372" t="s">
        <v>8676</v>
      </c>
      <c r="C4564" s="373" t="s">
        <v>6742</v>
      </c>
      <c r="D4564" s="372" t="s">
        <v>5902</v>
      </c>
      <c r="E4564" s="146" t="s">
        <v>6743</v>
      </c>
      <c r="F4564" s="595">
        <v>34500</v>
      </c>
      <c r="G4564" s="146" t="s">
        <v>35</v>
      </c>
      <c r="H4564" s="146" t="s">
        <v>5951</v>
      </c>
      <c r="I4564" s="146">
        <v>314</v>
      </c>
    </row>
    <row r="4565" spans="1:9" ht="44.25" hidden="1" customHeight="1" x14ac:dyDescent="0.2">
      <c r="A4565" s="3">
        <v>4584</v>
      </c>
      <c r="B4565" s="372" t="s">
        <v>8676</v>
      </c>
      <c r="C4565" s="373" t="s">
        <v>6630</v>
      </c>
      <c r="D4565" s="372" t="s">
        <v>5902</v>
      </c>
      <c r="E4565" s="146" t="s">
        <v>6631</v>
      </c>
      <c r="F4565" s="595">
        <v>39660</v>
      </c>
      <c r="G4565" s="146" t="s">
        <v>35</v>
      </c>
      <c r="H4565" s="146" t="s">
        <v>5951</v>
      </c>
      <c r="I4565" s="146">
        <v>314</v>
      </c>
    </row>
    <row r="4566" spans="1:9" ht="44.25" hidden="1" customHeight="1" x14ac:dyDescent="0.2">
      <c r="A4566" s="3">
        <v>4585</v>
      </c>
      <c r="B4566" s="372" t="s">
        <v>8676</v>
      </c>
      <c r="C4566" s="373" t="s">
        <v>6602</v>
      </c>
      <c r="D4566" s="372" t="s">
        <v>5902</v>
      </c>
      <c r="E4566" s="146" t="s">
        <v>6603</v>
      </c>
      <c r="F4566" s="595">
        <v>30350</v>
      </c>
      <c r="G4566" s="146" t="s">
        <v>505</v>
      </c>
      <c r="H4566" s="146" t="s">
        <v>5951</v>
      </c>
      <c r="I4566" s="146">
        <v>324</v>
      </c>
    </row>
    <row r="4567" spans="1:9" ht="44.25" hidden="1" customHeight="1" x14ac:dyDescent="0.2">
      <c r="A4567" s="3">
        <v>4586</v>
      </c>
      <c r="B4567" s="372" t="s">
        <v>8676</v>
      </c>
      <c r="C4567" s="373" t="s">
        <v>6606</v>
      </c>
      <c r="D4567" s="372" t="s">
        <v>5902</v>
      </c>
      <c r="E4567" s="146" t="s">
        <v>6607</v>
      </c>
      <c r="F4567" s="595">
        <v>24700</v>
      </c>
      <c r="G4567" s="146" t="s">
        <v>505</v>
      </c>
      <c r="H4567" s="146" t="s">
        <v>5951</v>
      </c>
      <c r="I4567" s="146">
        <v>324</v>
      </c>
    </row>
    <row r="4568" spans="1:9" ht="44.25" hidden="1" customHeight="1" x14ac:dyDescent="0.2">
      <c r="A4568" s="3">
        <v>4587</v>
      </c>
      <c r="B4568" s="372" t="s">
        <v>8676</v>
      </c>
      <c r="C4568" s="373" t="s">
        <v>6608</v>
      </c>
      <c r="D4568" s="372" t="s">
        <v>5902</v>
      </c>
      <c r="E4568" s="146" t="s">
        <v>6609</v>
      </c>
      <c r="F4568" s="595">
        <v>29800</v>
      </c>
      <c r="G4568" s="146" t="s">
        <v>505</v>
      </c>
      <c r="H4568" s="146" t="s">
        <v>5951</v>
      </c>
      <c r="I4568" s="146">
        <v>324</v>
      </c>
    </row>
    <row r="4569" spans="1:9" ht="44.25" hidden="1" customHeight="1" x14ac:dyDescent="0.2">
      <c r="A4569" s="3">
        <v>4588</v>
      </c>
      <c r="B4569" s="372" t="s">
        <v>8676</v>
      </c>
      <c r="C4569" s="373" t="s">
        <v>6455</v>
      </c>
      <c r="D4569" s="372" t="s">
        <v>5902</v>
      </c>
      <c r="E4569" s="146" t="s">
        <v>6456</v>
      </c>
      <c r="F4569" s="595">
        <v>40100</v>
      </c>
      <c r="G4569" s="146" t="s">
        <v>505</v>
      </c>
      <c r="H4569" s="146" t="s">
        <v>5951</v>
      </c>
      <c r="I4569" s="146">
        <v>324</v>
      </c>
    </row>
    <row r="4570" spans="1:9" ht="44.25" hidden="1" customHeight="1" x14ac:dyDescent="0.2">
      <c r="A4570" s="3">
        <v>4589</v>
      </c>
      <c r="B4570" s="372" t="s">
        <v>8676</v>
      </c>
      <c r="C4570" s="373" t="s">
        <v>6457</v>
      </c>
      <c r="D4570" s="372" t="s">
        <v>5902</v>
      </c>
      <c r="E4570" s="146" t="s">
        <v>6458</v>
      </c>
      <c r="F4570" s="595">
        <v>4400</v>
      </c>
      <c r="G4570" s="146" t="s">
        <v>505</v>
      </c>
      <c r="H4570" s="146" t="s">
        <v>5951</v>
      </c>
      <c r="I4570" s="146">
        <v>324</v>
      </c>
    </row>
    <row r="4571" spans="1:9" ht="44.25" hidden="1" customHeight="1" x14ac:dyDescent="0.2">
      <c r="A4571" s="3">
        <v>4590</v>
      </c>
      <c r="B4571" s="372" t="s">
        <v>8676</v>
      </c>
      <c r="C4571" s="373" t="s">
        <v>6621</v>
      </c>
      <c r="D4571" s="372" t="s">
        <v>5902</v>
      </c>
      <c r="E4571" s="146" t="s">
        <v>6622</v>
      </c>
      <c r="F4571" s="595">
        <v>15700</v>
      </c>
      <c r="G4571" s="146" t="s">
        <v>505</v>
      </c>
      <c r="H4571" s="146" t="s">
        <v>5951</v>
      </c>
      <c r="I4571" s="146">
        <v>324</v>
      </c>
    </row>
    <row r="4572" spans="1:9" ht="44.25" hidden="1" customHeight="1" x14ac:dyDescent="0.2">
      <c r="A4572" s="3">
        <v>4591</v>
      </c>
      <c r="B4572" s="372" t="s">
        <v>8676</v>
      </c>
      <c r="C4572" s="373" t="s">
        <v>6744</v>
      </c>
      <c r="D4572" s="372" t="s">
        <v>5902</v>
      </c>
      <c r="E4572" s="146" t="s">
        <v>6745</v>
      </c>
      <c r="F4572" s="595">
        <v>108898.09999999999</v>
      </c>
      <c r="G4572" s="146" t="s">
        <v>505</v>
      </c>
      <c r="H4572" s="146" t="s">
        <v>5951</v>
      </c>
      <c r="I4572" s="146">
        <v>324</v>
      </c>
    </row>
    <row r="4573" spans="1:9" ht="44.25" hidden="1" customHeight="1" x14ac:dyDescent="0.2">
      <c r="A4573" s="3">
        <v>4592</v>
      </c>
      <c r="B4573" s="372" t="s">
        <v>8676</v>
      </c>
      <c r="C4573" s="373" t="s">
        <v>6610</v>
      </c>
      <c r="D4573" s="372" t="s">
        <v>5902</v>
      </c>
      <c r="E4573" s="146" t="s">
        <v>6611</v>
      </c>
      <c r="F4573" s="595">
        <v>14400</v>
      </c>
      <c r="G4573" s="146" t="s">
        <v>505</v>
      </c>
      <c r="H4573" s="146" t="s">
        <v>5951</v>
      </c>
      <c r="I4573" s="146">
        <v>324</v>
      </c>
    </row>
    <row r="4574" spans="1:9" ht="44.25" hidden="1" customHeight="1" x14ac:dyDescent="0.2">
      <c r="A4574" s="3">
        <v>4593</v>
      </c>
      <c r="B4574" s="372" t="s">
        <v>8676</v>
      </c>
      <c r="C4574" s="373" t="s">
        <v>6612</v>
      </c>
      <c r="D4574" s="372" t="s">
        <v>5902</v>
      </c>
      <c r="E4574" s="146" t="s">
        <v>6613</v>
      </c>
      <c r="F4574" s="595">
        <v>11100</v>
      </c>
      <c r="G4574" s="146" t="s">
        <v>505</v>
      </c>
      <c r="H4574" s="146" t="s">
        <v>5951</v>
      </c>
      <c r="I4574" s="146">
        <v>324</v>
      </c>
    </row>
    <row r="4575" spans="1:9" ht="44.25" hidden="1" customHeight="1" x14ac:dyDescent="0.2">
      <c r="A4575" s="3">
        <v>4594</v>
      </c>
      <c r="B4575" s="372" t="s">
        <v>8676</v>
      </c>
      <c r="C4575" s="373" t="s">
        <v>6746</v>
      </c>
      <c r="D4575" s="372" t="s">
        <v>5902</v>
      </c>
      <c r="E4575" s="146" t="s">
        <v>6747</v>
      </c>
      <c r="F4575" s="595">
        <v>73500</v>
      </c>
      <c r="G4575" s="146" t="s">
        <v>505</v>
      </c>
      <c r="H4575" s="146" t="s">
        <v>5951</v>
      </c>
      <c r="I4575" s="146">
        <v>324</v>
      </c>
    </row>
    <row r="4576" spans="1:9" ht="44.25" hidden="1" customHeight="1" x14ac:dyDescent="0.2">
      <c r="A4576" s="3">
        <v>4595</v>
      </c>
      <c r="B4576" s="372" t="s">
        <v>8676</v>
      </c>
      <c r="C4576" s="373" t="s">
        <v>6411</v>
      </c>
      <c r="D4576" s="372" t="s">
        <v>5902</v>
      </c>
      <c r="E4576" s="146" t="s">
        <v>6615</v>
      </c>
      <c r="F4576" s="595">
        <v>41500</v>
      </c>
      <c r="G4576" s="146" t="s">
        <v>505</v>
      </c>
      <c r="H4576" s="146" t="s">
        <v>5951</v>
      </c>
      <c r="I4576" s="146">
        <v>324</v>
      </c>
    </row>
    <row r="4577" spans="1:9" ht="44.25" hidden="1" customHeight="1" x14ac:dyDescent="0.2">
      <c r="A4577" s="3">
        <v>4596</v>
      </c>
      <c r="B4577" s="372" t="s">
        <v>8676</v>
      </c>
      <c r="C4577" s="373" t="s">
        <v>6414</v>
      </c>
      <c r="D4577" s="372" t="s">
        <v>5902</v>
      </c>
      <c r="E4577" s="146" t="s">
        <v>6616</v>
      </c>
      <c r="F4577" s="595">
        <v>3000</v>
      </c>
      <c r="G4577" s="146" t="s">
        <v>505</v>
      </c>
      <c r="H4577" s="146" t="s">
        <v>5951</v>
      </c>
      <c r="I4577" s="146">
        <v>324</v>
      </c>
    </row>
    <row r="4578" spans="1:9" ht="44.25" hidden="1" customHeight="1" x14ac:dyDescent="0.2">
      <c r="A4578" s="3">
        <v>4597</v>
      </c>
      <c r="B4578" s="372" t="s">
        <v>8676</v>
      </c>
      <c r="C4578" s="373" t="s">
        <v>6416</v>
      </c>
      <c r="D4578" s="372" t="s">
        <v>5902</v>
      </c>
      <c r="E4578" s="146" t="s">
        <v>6617</v>
      </c>
      <c r="F4578" s="595">
        <v>2200</v>
      </c>
      <c r="G4578" s="146" t="s">
        <v>505</v>
      </c>
      <c r="H4578" s="146" t="s">
        <v>5951</v>
      </c>
      <c r="I4578" s="146">
        <v>324</v>
      </c>
    </row>
    <row r="4579" spans="1:9" ht="44.25" hidden="1" customHeight="1" x14ac:dyDescent="0.2">
      <c r="A4579" s="3">
        <v>4598</v>
      </c>
      <c r="B4579" s="372" t="s">
        <v>8676</v>
      </c>
      <c r="C4579" s="373" t="s">
        <v>6418</v>
      </c>
      <c r="D4579" s="372" t="s">
        <v>5902</v>
      </c>
      <c r="E4579" s="146" t="s">
        <v>6618</v>
      </c>
      <c r="F4579" s="595">
        <v>2300</v>
      </c>
      <c r="G4579" s="146" t="s">
        <v>505</v>
      </c>
      <c r="H4579" s="146" t="s">
        <v>5951</v>
      </c>
      <c r="I4579" s="146">
        <v>324</v>
      </c>
    </row>
    <row r="4580" spans="1:9" ht="44.25" hidden="1" customHeight="1" x14ac:dyDescent="0.2">
      <c r="A4580" s="3">
        <v>4599</v>
      </c>
      <c r="B4580" s="372" t="s">
        <v>8676</v>
      </c>
      <c r="C4580" s="373" t="s">
        <v>6420</v>
      </c>
      <c r="D4580" s="372" t="s">
        <v>5902</v>
      </c>
      <c r="E4580" s="146" t="s">
        <v>6619</v>
      </c>
      <c r="F4580" s="595">
        <v>2100</v>
      </c>
      <c r="G4580" s="146" t="s">
        <v>505</v>
      </c>
      <c r="H4580" s="146" t="s">
        <v>5951</v>
      </c>
      <c r="I4580" s="146">
        <v>324</v>
      </c>
    </row>
    <row r="4581" spans="1:9" ht="44.25" hidden="1" customHeight="1" x14ac:dyDescent="0.2">
      <c r="A4581" s="3">
        <v>4600</v>
      </c>
      <c r="B4581" s="372" t="s">
        <v>8676</v>
      </c>
      <c r="C4581" s="373" t="s">
        <v>6748</v>
      </c>
      <c r="D4581" s="372" t="s">
        <v>5902</v>
      </c>
      <c r="E4581" s="146" t="s">
        <v>6749</v>
      </c>
      <c r="F4581" s="595">
        <v>52950</v>
      </c>
      <c r="G4581" s="146" t="s">
        <v>505</v>
      </c>
      <c r="H4581" s="146" t="s">
        <v>5951</v>
      </c>
      <c r="I4581" s="146">
        <v>324</v>
      </c>
    </row>
    <row r="4582" spans="1:9" ht="44.25" hidden="1" customHeight="1" x14ac:dyDescent="0.2">
      <c r="A4582" s="3">
        <v>4601</v>
      </c>
      <c r="B4582" s="372" t="s">
        <v>8676</v>
      </c>
      <c r="C4582" s="373" t="s">
        <v>6750</v>
      </c>
      <c r="D4582" s="372" t="s">
        <v>5902</v>
      </c>
      <c r="E4582" s="146" t="s">
        <v>6751</v>
      </c>
      <c r="F4582" s="595">
        <v>65050</v>
      </c>
      <c r="G4582" s="146" t="s">
        <v>505</v>
      </c>
      <c r="H4582" s="146" t="s">
        <v>5951</v>
      </c>
      <c r="I4582" s="146">
        <v>324</v>
      </c>
    </row>
    <row r="4583" spans="1:9" ht="44.25" hidden="1" customHeight="1" x14ac:dyDescent="0.2">
      <c r="A4583" s="3">
        <v>4602</v>
      </c>
      <c r="B4583" s="372" t="s">
        <v>8676</v>
      </c>
      <c r="C4583" s="373" t="s">
        <v>6752</v>
      </c>
      <c r="D4583" s="372" t="s">
        <v>5902</v>
      </c>
      <c r="E4583" s="146" t="s">
        <v>6753</v>
      </c>
      <c r="F4583" s="595">
        <v>45880</v>
      </c>
      <c r="G4583" s="146" t="s">
        <v>505</v>
      </c>
      <c r="H4583" s="146" t="s">
        <v>5951</v>
      </c>
      <c r="I4583" s="146">
        <v>324</v>
      </c>
    </row>
    <row r="4584" spans="1:9" ht="44.25" hidden="1" customHeight="1" x14ac:dyDescent="0.2">
      <c r="A4584" s="3">
        <v>4603</v>
      </c>
      <c r="B4584" s="372" t="s">
        <v>8676</v>
      </c>
      <c r="C4584" s="373" t="s">
        <v>6754</v>
      </c>
      <c r="D4584" s="372" t="s">
        <v>5902</v>
      </c>
      <c r="E4584" s="146" t="s">
        <v>6755</v>
      </c>
      <c r="F4584" s="595">
        <v>11000</v>
      </c>
      <c r="G4584" s="146" t="s">
        <v>505</v>
      </c>
      <c r="H4584" s="146" t="s">
        <v>5951</v>
      </c>
      <c r="I4584" s="146">
        <v>324</v>
      </c>
    </row>
    <row r="4585" spans="1:9" ht="44.25" hidden="1" customHeight="1" x14ac:dyDescent="0.2">
      <c r="A4585" s="3">
        <v>4604</v>
      </c>
      <c r="B4585" s="372" t="s">
        <v>8676</v>
      </c>
      <c r="C4585" s="373" t="s">
        <v>6756</v>
      </c>
      <c r="D4585" s="372" t="s">
        <v>5902</v>
      </c>
      <c r="E4585" s="146" t="s">
        <v>6757</v>
      </c>
      <c r="F4585" s="595">
        <v>118900</v>
      </c>
      <c r="G4585" s="146" t="s">
        <v>505</v>
      </c>
      <c r="H4585" s="146" t="s">
        <v>5951</v>
      </c>
      <c r="I4585" s="146">
        <v>324</v>
      </c>
    </row>
    <row r="4586" spans="1:9" ht="44.25" hidden="1" customHeight="1" x14ac:dyDescent="0.2">
      <c r="A4586" s="3">
        <v>4605</v>
      </c>
      <c r="B4586" s="372" t="s">
        <v>8676</v>
      </c>
      <c r="C4586" s="373" t="s">
        <v>6758</v>
      </c>
      <c r="D4586" s="372" t="s">
        <v>5902</v>
      </c>
      <c r="E4586" s="146" t="s">
        <v>6759</v>
      </c>
      <c r="F4586" s="595">
        <v>37670</v>
      </c>
      <c r="G4586" s="146" t="s">
        <v>505</v>
      </c>
      <c r="H4586" s="146" t="s">
        <v>5951</v>
      </c>
      <c r="I4586" s="146">
        <v>324</v>
      </c>
    </row>
    <row r="4587" spans="1:9" ht="44.25" hidden="1" customHeight="1" x14ac:dyDescent="0.2">
      <c r="A4587" s="3">
        <v>4606</v>
      </c>
      <c r="B4587" s="372" t="s">
        <v>8676</v>
      </c>
      <c r="C4587" s="373" t="s">
        <v>1449</v>
      </c>
      <c r="D4587" s="372" t="s">
        <v>5902</v>
      </c>
      <c r="E4587" s="146" t="s">
        <v>6581</v>
      </c>
      <c r="F4587" s="595">
        <v>15000</v>
      </c>
      <c r="G4587" s="146" t="s">
        <v>3648</v>
      </c>
      <c r="H4587" s="146" t="s">
        <v>5951</v>
      </c>
      <c r="I4587" s="146">
        <v>329</v>
      </c>
    </row>
    <row r="4588" spans="1:9" ht="44.25" hidden="1" customHeight="1" x14ac:dyDescent="0.2">
      <c r="A4588" s="3">
        <v>4607</v>
      </c>
      <c r="B4588" s="372" t="s">
        <v>8676</v>
      </c>
      <c r="C4588" s="373" t="s">
        <v>6583</v>
      </c>
      <c r="D4588" s="372" t="s">
        <v>5902</v>
      </c>
      <c r="E4588" s="146" t="s">
        <v>6584</v>
      </c>
      <c r="F4588" s="595">
        <v>11700</v>
      </c>
      <c r="G4588" s="146" t="s">
        <v>3648</v>
      </c>
      <c r="H4588" s="146" t="s">
        <v>5951</v>
      </c>
      <c r="I4588" s="146">
        <v>329</v>
      </c>
    </row>
    <row r="4589" spans="1:9" ht="44.25" hidden="1" customHeight="1" x14ac:dyDescent="0.2">
      <c r="A4589" s="3">
        <v>4608</v>
      </c>
      <c r="B4589" s="372" t="s">
        <v>8676</v>
      </c>
      <c r="C4589" s="373" t="s">
        <v>6587</v>
      </c>
      <c r="D4589" s="372" t="s">
        <v>5902</v>
      </c>
      <c r="E4589" s="146" t="s">
        <v>6588</v>
      </c>
      <c r="F4589" s="595">
        <v>20200</v>
      </c>
      <c r="G4589" s="146" t="s">
        <v>3648</v>
      </c>
      <c r="H4589" s="146" t="s">
        <v>5951</v>
      </c>
      <c r="I4589" s="146">
        <v>329</v>
      </c>
    </row>
    <row r="4590" spans="1:9" ht="44.25" hidden="1" customHeight="1" x14ac:dyDescent="0.2">
      <c r="A4590" s="3">
        <v>4609</v>
      </c>
      <c r="B4590" s="372" t="s">
        <v>8676</v>
      </c>
      <c r="C4590" s="373" t="s">
        <v>6589</v>
      </c>
      <c r="D4590" s="372" t="s">
        <v>5902</v>
      </c>
      <c r="E4590" s="146" t="s">
        <v>6590</v>
      </c>
      <c r="F4590" s="595">
        <v>29040</v>
      </c>
      <c r="G4590" s="146" t="s">
        <v>3648</v>
      </c>
      <c r="H4590" s="146" t="s">
        <v>5951</v>
      </c>
      <c r="I4590" s="146">
        <v>329</v>
      </c>
    </row>
    <row r="4591" spans="1:9" ht="44.25" hidden="1" customHeight="1" x14ac:dyDescent="0.2">
      <c r="A4591" s="3">
        <v>4610</v>
      </c>
      <c r="B4591" s="372" t="s">
        <v>8676</v>
      </c>
      <c r="C4591" s="373" t="s">
        <v>6591</v>
      </c>
      <c r="D4591" s="372" t="s">
        <v>5902</v>
      </c>
      <c r="E4591" s="146" t="s">
        <v>6588</v>
      </c>
      <c r="F4591" s="595">
        <v>30800</v>
      </c>
      <c r="G4591" s="146" t="s">
        <v>3648</v>
      </c>
      <c r="H4591" s="146" t="s">
        <v>5951</v>
      </c>
      <c r="I4591" s="146">
        <v>329</v>
      </c>
    </row>
    <row r="4592" spans="1:9" ht="44.25" hidden="1" customHeight="1" x14ac:dyDescent="0.2">
      <c r="A4592" s="3">
        <v>4611</v>
      </c>
      <c r="B4592" s="372" t="s">
        <v>8676</v>
      </c>
      <c r="C4592" s="373" t="s">
        <v>6459</v>
      </c>
      <c r="D4592" s="372" t="s">
        <v>5902</v>
      </c>
      <c r="E4592" s="146" t="s">
        <v>6460</v>
      </c>
      <c r="F4592" s="595">
        <v>10000</v>
      </c>
      <c r="G4592" s="146" t="s">
        <v>669</v>
      </c>
      <c r="H4592" s="146" t="s">
        <v>5951</v>
      </c>
      <c r="I4592" s="146">
        <v>344</v>
      </c>
    </row>
    <row r="4593" spans="1:9" ht="44.25" hidden="1" customHeight="1" x14ac:dyDescent="0.2">
      <c r="A4593" s="3">
        <v>4612</v>
      </c>
      <c r="B4593" s="372" t="s">
        <v>8676</v>
      </c>
      <c r="C4593" s="373" t="s">
        <v>6462</v>
      </c>
      <c r="D4593" s="372" t="s">
        <v>5902</v>
      </c>
      <c r="E4593" s="146" t="s">
        <v>6464</v>
      </c>
      <c r="F4593" s="595">
        <v>140000</v>
      </c>
      <c r="G4593" s="146" t="s">
        <v>669</v>
      </c>
      <c r="H4593" s="146" t="s">
        <v>5951</v>
      </c>
      <c r="I4593" s="146">
        <v>344</v>
      </c>
    </row>
    <row r="4594" spans="1:9" ht="44.25" hidden="1" customHeight="1" x14ac:dyDescent="0.2">
      <c r="A4594" s="3">
        <v>4613</v>
      </c>
      <c r="B4594" s="372" t="s">
        <v>8676</v>
      </c>
      <c r="C4594" s="373" t="s">
        <v>6465</v>
      </c>
      <c r="D4594" s="372" t="s">
        <v>5902</v>
      </c>
      <c r="E4594" s="146" t="s">
        <v>6466</v>
      </c>
      <c r="F4594" s="595">
        <v>20000</v>
      </c>
      <c r="G4594" s="146" t="s">
        <v>669</v>
      </c>
      <c r="H4594" s="146" t="s">
        <v>5951</v>
      </c>
      <c r="I4594" s="146">
        <v>344</v>
      </c>
    </row>
    <row r="4595" spans="1:9" ht="44.25" hidden="1" customHeight="1" x14ac:dyDescent="0.2">
      <c r="A4595" s="3">
        <v>4614</v>
      </c>
      <c r="B4595" s="372" t="s">
        <v>8676</v>
      </c>
      <c r="C4595" s="373" t="s">
        <v>6467</v>
      </c>
      <c r="D4595" s="372" t="s">
        <v>5902</v>
      </c>
      <c r="E4595" s="146" t="s">
        <v>6468</v>
      </c>
      <c r="F4595" s="595">
        <v>160000</v>
      </c>
      <c r="G4595" s="146" t="s">
        <v>669</v>
      </c>
      <c r="H4595" s="146" t="s">
        <v>5951</v>
      </c>
      <c r="I4595" s="146">
        <v>344</v>
      </c>
    </row>
    <row r="4596" spans="1:9" ht="44.25" hidden="1" customHeight="1" x14ac:dyDescent="0.2">
      <c r="A4596" s="3">
        <v>4615</v>
      </c>
      <c r="B4596" s="372" t="s">
        <v>8676</v>
      </c>
      <c r="C4596" s="373" t="s">
        <v>6471</v>
      </c>
      <c r="D4596" s="372" t="s">
        <v>5902</v>
      </c>
      <c r="E4596" s="146" t="s">
        <v>6472</v>
      </c>
      <c r="F4596" s="595">
        <v>75000</v>
      </c>
      <c r="G4596" s="146" t="s">
        <v>669</v>
      </c>
      <c r="H4596" s="146" t="s">
        <v>5951</v>
      </c>
      <c r="I4596" s="146">
        <v>344</v>
      </c>
    </row>
    <row r="4597" spans="1:9" ht="44.25" hidden="1" customHeight="1" x14ac:dyDescent="0.2">
      <c r="A4597" s="3">
        <v>4616</v>
      </c>
      <c r="B4597" s="372" t="s">
        <v>8676</v>
      </c>
      <c r="C4597" s="373" t="s">
        <v>6473</v>
      </c>
      <c r="D4597" s="372" t="s">
        <v>5902</v>
      </c>
      <c r="E4597" s="146" t="s">
        <v>6474</v>
      </c>
      <c r="F4597" s="595">
        <v>22600</v>
      </c>
      <c r="G4597" s="146" t="s">
        <v>669</v>
      </c>
      <c r="H4597" s="146" t="s">
        <v>5951</v>
      </c>
      <c r="I4597" s="146">
        <v>344</v>
      </c>
    </row>
    <row r="4598" spans="1:9" ht="44.25" hidden="1" customHeight="1" x14ac:dyDescent="0.2">
      <c r="A4598" s="3">
        <v>4617</v>
      </c>
      <c r="B4598" s="372" t="s">
        <v>8676</v>
      </c>
      <c r="C4598" s="373" t="s">
        <v>6475</v>
      </c>
      <c r="D4598" s="372" t="s">
        <v>5902</v>
      </c>
      <c r="E4598" s="146" t="s">
        <v>6476</v>
      </c>
      <c r="F4598" s="595">
        <v>18000</v>
      </c>
      <c r="G4598" s="146" t="s">
        <v>669</v>
      </c>
      <c r="H4598" s="146" t="s">
        <v>5951</v>
      </c>
      <c r="I4598" s="146">
        <v>344</v>
      </c>
    </row>
    <row r="4599" spans="1:9" ht="44.25" hidden="1" customHeight="1" x14ac:dyDescent="0.2">
      <c r="A4599" s="3">
        <v>4618</v>
      </c>
      <c r="B4599" s="372" t="s">
        <v>8676</v>
      </c>
      <c r="C4599" s="373" t="s">
        <v>6477</v>
      </c>
      <c r="D4599" s="372" t="s">
        <v>5902</v>
      </c>
      <c r="E4599" s="146" t="s">
        <v>6478</v>
      </c>
      <c r="F4599" s="595">
        <v>18000</v>
      </c>
      <c r="G4599" s="146" t="s">
        <v>669</v>
      </c>
      <c r="H4599" s="146" t="s">
        <v>5951</v>
      </c>
      <c r="I4599" s="146">
        <v>344</v>
      </c>
    </row>
    <row r="4600" spans="1:9" ht="44.25" hidden="1" customHeight="1" x14ac:dyDescent="0.2">
      <c r="A4600" s="3">
        <v>4619</v>
      </c>
      <c r="B4600" s="372" t="s">
        <v>8676</v>
      </c>
      <c r="C4600" s="373" t="s">
        <v>6494</v>
      </c>
      <c r="D4600" s="372" t="s">
        <v>5902</v>
      </c>
      <c r="E4600" s="146" t="s">
        <v>6495</v>
      </c>
      <c r="F4600" s="595">
        <v>2265</v>
      </c>
      <c r="G4600" s="146" t="s">
        <v>1901</v>
      </c>
      <c r="H4600" s="146" t="s">
        <v>5951</v>
      </c>
      <c r="I4600" s="146">
        <v>350</v>
      </c>
    </row>
    <row r="4601" spans="1:9" ht="44.25" hidden="1" customHeight="1" x14ac:dyDescent="0.2">
      <c r="A4601" s="3">
        <v>4620</v>
      </c>
      <c r="B4601" s="372" t="s">
        <v>8676</v>
      </c>
      <c r="C4601" s="373" t="s">
        <v>6652</v>
      </c>
      <c r="D4601" s="372" t="s">
        <v>5902</v>
      </c>
      <c r="E4601" s="146" t="s">
        <v>6653</v>
      </c>
      <c r="F4601" s="595">
        <v>6950</v>
      </c>
      <c r="G4601" s="146" t="s">
        <v>1901</v>
      </c>
      <c r="H4601" s="146" t="s">
        <v>5951</v>
      </c>
      <c r="I4601" s="146">
        <v>350</v>
      </c>
    </row>
    <row r="4602" spans="1:9" ht="44.25" hidden="1" customHeight="1" x14ac:dyDescent="0.2">
      <c r="A4602" s="3">
        <v>4621</v>
      </c>
      <c r="B4602" s="372" t="s">
        <v>8676</v>
      </c>
      <c r="C4602" s="373" t="s">
        <v>6654</v>
      </c>
      <c r="D4602" s="372" t="s">
        <v>5902</v>
      </c>
      <c r="E4602" s="146" t="s">
        <v>6655</v>
      </c>
      <c r="F4602" s="595">
        <v>5000</v>
      </c>
      <c r="G4602" s="146" t="s">
        <v>1901</v>
      </c>
      <c r="H4602" s="146" t="s">
        <v>5951</v>
      </c>
      <c r="I4602" s="146">
        <v>350</v>
      </c>
    </row>
    <row r="4603" spans="1:9" ht="44.25" hidden="1" customHeight="1" x14ac:dyDescent="0.2">
      <c r="A4603" s="3">
        <v>4622</v>
      </c>
      <c r="B4603" s="372" t="s">
        <v>8676</v>
      </c>
      <c r="C4603" s="373" t="s">
        <v>6656</v>
      </c>
      <c r="D4603" s="372" t="s">
        <v>5902</v>
      </c>
      <c r="E4603" s="146" t="s">
        <v>6655</v>
      </c>
      <c r="F4603" s="595">
        <v>5000</v>
      </c>
      <c r="G4603" s="146" t="s">
        <v>1901</v>
      </c>
      <c r="H4603" s="146" t="s">
        <v>5951</v>
      </c>
      <c r="I4603" s="146">
        <v>350</v>
      </c>
    </row>
    <row r="4604" spans="1:9" ht="44.25" hidden="1" customHeight="1" x14ac:dyDescent="0.2">
      <c r="A4604" s="3">
        <v>4623</v>
      </c>
      <c r="B4604" s="372" t="s">
        <v>8676</v>
      </c>
      <c r="C4604" s="373" t="s">
        <v>6657</v>
      </c>
      <c r="D4604" s="372" t="s">
        <v>5902</v>
      </c>
      <c r="E4604" s="146" t="s">
        <v>6658</v>
      </c>
      <c r="F4604" s="595">
        <v>10000</v>
      </c>
      <c r="G4604" s="146" t="s">
        <v>1901</v>
      </c>
      <c r="H4604" s="146" t="s">
        <v>5951</v>
      </c>
      <c r="I4604" s="146">
        <v>350</v>
      </c>
    </row>
    <row r="4605" spans="1:9" ht="44.25" hidden="1" customHeight="1" x14ac:dyDescent="0.2">
      <c r="A4605" s="3">
        <v>4624</v>
      </c>
      <c r="B4605" s="372" t="s">
        <v>8676</v>
      </c>
      <c r="C4605" s="373" t="s">
        <v>6659</v>
      </c>
      <c r="D4605" s="372" t="s">
        <v>5902</v>
      </c>
      <c r="E4605" s="146" t="s">
        <v>6658</v>
      </c>
      <c r="F4605" s="595">
        <v>10000</v>
      </c>
      <c r="G4605" s="146" t="s">
        <v>1901</v>
      </c>
      <c r="H4605" s="146" t="s">
        <v>5951</v>
      </c>
      <c r="I4605" s="146">
        <v>350</v>
      </c>
    </row>
    <row r="4606" spans="1:9" ht="44.25" hidden="1" customHeight="1" x14ac:dyDescent="0.2">
      <c r="A4606" s="3">
        <v>4625</v>
      </c>
      <c r="B4606" s="372" t="s">
        <v>8676</v>
      </c>
      <c r="C4606" s="373" t="s">
        <v>6660</v>
      </c>
      <c r="D4606" s="372" t="s">
        <v>5902</v>
      </c>
      <c r="E4606" s="146" t="s">
        <v>6661</v>
      </c>
      <c r="F4606" s="595">
        <v>1780</v>
      </c>
      <c r="G4606" s="146" t="s">
        <v>1901</v>
      </c>
      <c r="H4606" s="146" t="s">
        <v>5951</v>
      </c>
      <c r="I4606" s="146">
        <v>350</v>
      </c>
    </row>
    <row r="4607" spans="1:9" ht="44.25" hidden="1" customHeight="1" x14ac:dyDescent="0.2">
      <c r="A4607" s="3">
        <v>4626</v>
      </c>
      <c r="B4607" s="372" t="s">
        <v>8676</v>
      </c>
      <c r="C4607" s="373" t="s">
        <v>264</v>
      </c>
      <c r="D4607" s="372" t="s">
        <v>5902</v>
      </c>
      <c r="E4607" s="146" t="s">
        <v>6762</v>
      </c>
      <c r="F4607" s="595">
        <v>2000</v>
      </c>
      <c r="G4607" s="146" t="s">
        <v>1901</v>
      </c>
      <c r="H4607" s="146" t="s">
        <v>5951</v>
      </c>
      <c r="I4607" s="146">
        <v>350</v>
      </c>
    </row>
    <row r="4608" spans="1:9" ht="44.25" hidden="1" customHeight="1" x14ac:dyDescent="0.2">
      <c r="A4608" s="3">
        <v>4627</v>
      </c>
      <c r="B4608" s="372" t="s">
        <v>8676</v>
      </c>
      <c r="C4608" s="373" t="s">
        <v>6644</v>
      </c>
      <c r="D4608" s="372" t="s">
        <v>5902</v>
      </c>
      <c r="E4608" s="146" t="s">
        <v>6645</v>
      </c>
      <c r="F4608" s="595">
        <v>6000</v>
      </c>
      <c r="G4608" s="146" t="s">
        <v>1901</v>
      </c>
      <c r="H4608" s="146" t="s">
        <v>5951</v>
      </c>
      <c r="I4608" s="146">
        <v>350</v>
      </c>
    </row>
    <row r="4609" spans="1:9" ht="44.25" hidden="1" customHeight="1" x14ac:dyDescent="0.2">
      <c r="A4609" s="3">
        <v>4628</v>
      </c>
      <c r="B4609" s="372" t="s">
        <v>8676</v>
      </c>
      <c r="C4609" s="373" t="s">
        <v>6646</v>
      </c>
      <c r="D4609" s="372" t="s">
        <v>5902</v>
      </c>
      <c r="E4609" s="146" t="s">
        <v>6647</v>
      </c>
      <c r="F4609" s="595">
        <v>6000</v>
      </c>
      <c r="G4609" s="146" t="s">
        <v>1901</v>
      </c>
      <c r="H4609" s="146" t="s">
        <v>5951</v>
      </c>
      <c r="I4609" s="146">
        <v>350</v>
      </c>
    </row>
    <row r="4610" spans="1:9" ht="44.25" hidden="1" customHeight="1" x14ac:dyDescent="0.2">
      <c r="A4610" s="3">
        <v>4629</v>
      </c>
      <c r="B4610" s="372" t="s">
        <v>8676</v>
      </c>
      <c r="C4610" s="373" t="s">
        <v>6648</v>
      </c>
      <c r="D4610" s="372" t="s">
        <v>5902</v>
      </c>
      <c r="E4610" s="146" t="s">
        <v>6649</v>
      </c>
      <c r="F4610" s="595">
        <v>10950</v>
      </c>
      <c r="G4610" s="146" t="s">
        <v>1901</v>
      </c>
      <c r="H4610" s="146" t="s">
        <v>5951</v>
      </c>
      <c r="I4610" s="146">
        <v>350</v>
      </c>
    </row>
    <row r="4611" spans="1:9" ht="44.25" hidden="1" customHeight="1" x14ac:dyDescent="0.2">
      <c r="A4611" s="3">
        <v>4630</v>
      </c>
      <c r="B4611" s="372" t="s">
        <v>8676</v>
      </c>
      <c r="C4611" s="373" t="s">
        <v>6763</v>
      </c>
      <c r="D4611" s="372" t="s">
        <v>5902</v>
      </c>
      <c r="E4611" s="146" t="s">
        <v>6651</v>
      </c>
      <c r="F4611" s="595">
        <v>15540</v>
      </c>
      <c r="G4611" s="146" t="s">
        <v>1901</v>
      </c>
      <c r="H4611" s="146" t="s">
        <v>5951</v>
      </c>
      <c r="I4611" s="146">
        <v>350</v>
      </c>
    </row>
    <row r="4612" spans="1:9" ht="44.25" hidden="1" customHeight="1" x14ac:dyDescent="0.2">
      <c r="A4612" s="3">
        <v>4631</v>
      </c>
      <c r="B4612" s="372" t="s">
        <v>8676</v>
      </c>
      <c r="C4612" s="373" t="s">
        <v>6764</v>
      </c>
      <c r="D4612" s="372" t="s">
        <v>5902</v>
      </c>
      <c r="E4612" s="146" t="s">
        <v>6765</v>
      </c>
      <c r="F4612" s="595">
        <v>25000</v>
      </c>
      <c r="G4612" s="146" t="s">
        <v>1901</v>
      </c>
      <c r="H4612" s="146" t="s">
        <v>5951</v>
      </c>
      <c r="I4612" s="146">
        <v>350</v>
      </c>
    </row>
    <row r="4613" spans="1:9" ht="44.25" hidden="1" customHeight="1" x14ac:dyDescent="0.2">
      <c r="A4613" s="3">
        <v>4632</v>
      </c>
      <c r="B4613" s="372" t="s">
        <v>8676</v>
      </c>
      <c r="C4613" s="373" t="s">
        <v>6766</v>
      </c>
      <c r="D4613" s="372" t="s">
        <v>5902</v>
      </c>
      <c r="E4613" s="146" t="s">
        <v>6767</v>
      </c>
      <c r="F4613" s="595">
        <v>1580</v>
      </c>
      <c r="G4613" s="146" t="s">
        <v>1901</v>
      </c>
      <c r="H4613" s="146" t="s">
        <v>5951</v>
      </c>
      <c r="I4613" s="146">
        <v>350</v>
      </c>
    </row>
    <row r="4614" spans="1:9" ht="44.25" hidden="1" customHeight="1" x14ac:dyDescent="0.2">
      <c r="A4614" s="3">
        <v>4633</v>
      </c>
      <c r="B4614" s="372" t="s">
        <v>8676</v>
      </c>
      <c r="C4614" s="373" t="s">
        <v>6662</v>
      </c>
      <c r="D4614" s="372" t="s">
        <v>5902</v>
      </c>
      <c r="E4614" s="146" t="s">
        <v>6663</v>
      </c>
      <c r="F4614" s="595">
        <v>0</v>
      </c>
      <c r="G4614" s="146" t="s">
        <v>1901</v>
      </c>
      <c r="H4614" s="146" t="s">
        <v>5951</v>
      </c>
      <c r="I4614" s="146">
        <v>352</v>
      </c>
    </row>
    <row r="4615" spans="1:9" ht="44.25" hidden="1" customHeight="1" x14ac:dyDescent="0.2">
      <c r="A4615" s="3">
        <v>4634</v>
      </c>
      <c r="B4615" s="372" t="s">
        <v>8676</v>
      </c>
      <c r="C4615" s="373" t="s">
        <v>6768</v>
      </c>
      <c r="D4615" s="372" t="s">
        <v>5902</v>
      </c>
      <c r="E4615" s="146" t="s">
        <v>6769</v>
      </c>
      <c r="F4615" s="595">
        <v>39960</v>
      </c>
      <c r="G4615" s="146" t="s">
        <v>3897</v>
      </c>
      <c r="H4615" s="146" t="s">
        <v>5951</v>
      </c>
      <c r="I4615" s="146">
        <v>354</v>
      </c>
    </row>
    <row r="4616" spans="1:9" ht="44.25" hidden="1" customHeight="1" x14ac:dyDescent="0.2">
      <c r="A4616" s="3">
        <v>4635</v>
      </c>
      <c r="B4616" s="372" t="s">
        <v>8676</v>
      </c>
      <c r="C4616" s="373" t="s">
        <v>6771</v>
      </c>
      <c r="D4616" s="372" t="s">
        <v>5902</v>
      </c>
      <c r="E4616" s="146" t="s">
        <v>6772</v>
      </c>
      <c r="F4616" s="595">
        <v>13200</v>
      </c>
      <c r="G4616" s="146" t="s">
        <v>3897</v>
      </c>
      <c r="H4616" s="146" t="s">
        <v>5951</v>
      </c>
      <c r="I4616" s="146">
        <v>354</v>
      </c>
    </row>
    <row r="4617" spans="1:9" ht="44.25" hidden="1" customHeight="1" x14ac:dyDescent="0.2">
      <c r="A4617" s="3">
        <v>4636</v>
      </c>
      <c r="B4617" s="372" t="s">
        <v>8676</v>
      </c>
      <c r="C4617" s="373" t="s">
        <v>6773</v>
      </c>
      <c r="D4617" s="372" t="s">
        <v>5902</v>
      </c>
      <c r="E4617" s="146" t="s">
        <v>6774</v>
      </c>
      <c r="F4617" s="595">
        <v>9600</v>
      </c>
      <c r="G4617" s="146" t="s">
        <v>3897</v>
      </c>
      <c r="H4617" s="146" t="s">
        <v>5951</v>
      </c>
      <c r="I4617" s="146">
        <v>354</v>
      </c>
    </row>
    <row r="4618" spans="1:9" ht="44.25" hidden="1" customHeight="1" x14ac:dyDescent="0.2">
      <c r="A4618" s="3">
        <v>4637</v>
      </c>
      <c r="B4618" s="372" t="s">
        <v>8676</v>
      </c>
      <c r="C4618" s="373" t="s">
        <v>6775</v>
      </c>
      <c r="D4618" s="372" t="s">
        <v>5902</v>
      </c>
      <c r="E4618" s="146" t="s">
        <v>6776</v>
      </c>
      <c r="F4618" s="595">
        <v>15600</v>
      </c>
      <c r="G4618" s="146" t="s">
        <v>3897</v>
      </c>
      <c r="H4618" s="146" t="s">
        <v>5951</v>
      </c>
      <c r="I4618" s="146">
        <v>354</v>
      </c>
    </row>
    <row r="4619" spans="1:9" ht="44.25" hidden="1" customHeight="1" x14ac:dyDescent="0.2">
      <c r="A4619" s="3">
        <v>4638</v>
      </c>
      <c r="B4619" s="372" t="s">
        <v>8676</v>
      </c>
      <c r="C4619" s="373" t="s">
        <v>3911</v>
      </c>
      <c r="D4619" s="372" t="s">
        <v>5902</v>
      </c>
      <c r="E4619" s="146" t="s">
        <v>6777</v>
      </c>
      <c r="F4619" s="595">
        <v>19500</v>
      </c>
      <c r="G4619" s="146" t="s">
        <v>693</v>
      </c>
      <c r="H4619" s="146" t="s">
        <v>5951</v>
      </c>
      <c r="I4619" s="146">
        <v>364</v>
      </c>
    </row>
    <row r="4620" spans="1:9" ht="44.25" hidden="1" customHeight="1" x14ac:dyDescent="0.2">
      <c r="A4620" s="3">
        <v>4639</v>
      </c>
      <c r="B4620" s="372" t="s">
        <v>8676</v>
      </c>
      <c r="C4620" s="373" t="s">
        <v>6392</v>
      </c>
      <c r="D4620" s="372" t="s">
        <v>5902</v>
      </c>
      <c r="E4620" s="146" t="s">
        <v>6393</v>
      </c>
      <c r="F4620" s="595">
        <v>24000</v>
      </c>
      <c r="G4620" s="146" t="s">
        <v>35</v>
      </c>
      <c r="H4620" s="146" t="s">
        <v>5951</v>
      </c>
      <c r="I4620" s="146">
        <v>364</v>
      </c>
    </row>
    <row r="4621" spans="1:9" ht="44.25" hidden="1" customHeight="1" x14ac:dyDescent="0.2">
      <c r="A4621" s="3">
        <v>4640</v>
      </c>
      <c r="B4621" s="372" t="s">
        <v>8676</v>
      </c>
      <c r="C4621" s="373" t="s">
        <v>6779</v>
      </c>
      <c r="D4621" s="372" t="s">
        <v>5902</v>
      </c>
      <c r="E4621" s="146" t="s">
        <v>6510</v>
      </c>
      <c r="F4621" s="595">
        <v>21365.88</v>
      </c>
      <c r="G4621" s="146" t="s">
        <v>693</v>
      </c>
      <c r="H4621" s="146" t="s">
        <v>5951</v>
      </c>
      <c r="I4621" s="146">
        <v>364</v>
      </c>
    </row>
    <row r="4622" spans="1:9" ht="44.25" hidden="1" customHeight="1" x14ac:dyDescent="0.2">
      <c r="A4622" s="3">
        <v>4641</v>
      </c>
      <c r="B4622" s="372" t="s">
        <v>8676</v>
      </c>
      <c r="C4622" s="373" t="s">
        <v>6780</v>
      </c>
      <c r="D4622" s="372" t="s">
        <v>5902</v>
      </c>
      <c r="E4622" s="146" t="s">
        <v>6781</v>
      </c>
      <c r="F4622" s="595">
        <v>58817.16</v>
      </c>
      <c r="G4622" s="146" t="s">
        <v>693</v>
      </c>
      <c r="H4622" s="146" t="s">
        <v>5951</v>
      </c>
      <c r="I4622" s="146">
        <v>364</v>
      </c>
    </row>
    <row r="4623" spans="1:9" ht="44.25" hidden="1" customHeight="1" x14ac:dyDescent="0.2">
      <c r="A4623" s="3">
        <v>4642</v>
      </c>
      <c r="B4623" s="372" t="s">
        <v>8676</v>
      </c>
      <c r="C4623" s="373" t="s">
        <v>6782</v>
      </c>
      <c r="D4623" s="372" t="s">
        <v>5902</v>
      </c>
      <c r="E4623" s="146" t="s">
        <v>6783</v>
      </c>
      <c r="F4623" s="595">
        <v>28935.48</v>
      </c>
      <c r="G4623" s="146" t="s">
        <v>693</v>
      </c>
      <c r="H4623" s="146" t="s">
        <v>5951</v>
      </c>
      <c r="I4623" s="146">
        <v>364</v>
      </c>
    </row>
    <row r="4624" spans="1:9" ht="44.25" hidden="1" customHeight="1" x14ac:dyDescent="0.2">
      <c r="A4624" s="3">
        <v>4643</v>
      </c>
      <c r="B4624" s="372" t="s">
        <v>8676</v>
      </c>
      <c r="C4624" s="373" t="s">
        <v>6784</v>
      </c>
      <c r="D4624" s="372" t="s">
        <v>5902</v>
      </c>
      <c r="E4624" s="146" t="s">
        <v>6785</v>
      </c>
      <c r="F4624" s="595">
        <v>69500</v>
      </c>
      <c r="G4624" s="146" t="s">
        <v>693</v>
      </c>
      <c r="H4624" s="146" t="s">
        <v>5951</v>
      </c>
      <c r="I4624" s="146">
        <v>364</v>
      </c>
    </row>
    <row r="4625" spans="1:9" ht="44.25" hidden="1" customHeight="1" x14ac:dyDescent="0.2">
      <c r="A4625" s="3">
        <v>4644</v>
      </c>
      <c r="B4625" s="372" t="s">
        <v>8676</v>
      </c>
      <c r="C4625" s="373" t="s">
        <v>6787</v>
      </c>
      <c r="D4625" s="372" t="s">
        <v>5902</v>
      </c>
      <c r="E4625" s="146" t="s">
        <v>6788</v>
      </c>
      <c r="F4625" s="595">
        <v>45000</v>
      </c>
      <c r="G4625" s="146" t="s">
        <v>693</v>
      </c>
      <c r="H4625" s="146" t="s">
        <v>5951</v>
      </c>
      <c r="I4625" s="146">
        <v>364</v>
      </c>
    </row>
    <row r="4626" spans="1:9" ht="44.25" hidden="1" customHeight="1" x14ac:dyDescent="0.2">
      <c r="A4626" s="3">
        <v>4645</v>
      </c>
      <c r="B4626" s="372" t="s">
        <v>8676</v>
      </c>
      <c r="C4626" s="373" t="s">
        <v>6789</v>
      </c>
      <c r="D4626" s="372" t="s">
        <v>5902</v>
      </c>
      <c r="E4626" s="146" t="s">
        <v>6788</v>
      </c>
      <c r="F4626" s="595">
        <v>58000</v>
      </c>
      <c r="G4626" s="146" t="s">
        <v>693</v>
      </c>
      <c r="H4626" s="146" t="s">
        <v>5951</v>
      </c>
      <c r="I4626" s="146">
        <v>364</v>
      </c>
    </row>
    <row r="4627" spans="1:9" ht="44.25" hidden="1" customHeight="1" x14ac:dyDescent="0.2">
      <c r="A4627" s="3">
        <v>4646</v>
      </c>
      <c r="B4627" s="372" t="s">
        <v>8676</v>
      </c>
      <c r="C4627" s="373" t="s">
        <v>6790</v>
      </c>
      <c r="D4627" s="372" t="s">
        <v>5902</v>
      </c>
      <c r="E4627" s="146" t="s">
        <v>6791</v>
      </c>
      <c r="F4627" s="595">
        <v>23200</v>
      </c>
      <c r="G4627" s="146" t="s">
        <v>693</v>
      </c>
      <c r="H4627" s="146" t="s">
        <v>5951</v>
      </c>
      <c r="I4627" s="146">
        <v>364</v>
      </c>
    </row>
    <row r="4628" spans="1:9" ht="44.25" hidden="1" customHeight="1" x14ac:dyDescent="0.2">
      <c r="A4628" s="3">
        <v>4647</v>
      </c>
      <c r="B4628" s="372" t="s">
        <v>8676</v>
      </c>
      <c r="C4628" s="373" t="s">
        <v>6792</v>
      </c>
      <c r="D4628" s="372" t="s">
        <v>5902</v>
      </c>
      <c r="E4628" s="146" t="s">
        <v>6793</v>
      </c>
      <c r="F4628" s="595">
        <v>56660</v>
      </c>
      <c r="G4628" s="146" t="s">
        <v>693</v>
      </c>
      <c r="H4628" s="146" t="s">
        <v>5951</v>
      </c>
      <c r="I4628" s="146">
        <v>364</v>
      </c>
    </row>
    <row r="4629" spans="1:9" ht="44.25" hidden="1" customHeight="1" x14ac:dyDescent="0.2">
      <c r="A4629" s="3">
        <v>4648</v>
      </c>
      <c r="B4629" s="372" t="s">
        <v>8676</v>
      </c>
      <c r="C4629" s="373" t="s">
        <v>6525</v>
      </c>
      <c r="D4629" s="372" t="s">
        <v>5902</v>
      </c>
      <c r="E4629" s="146" t="s">
        <v>6526</v>
      </c>
      <c r="F4629" s="595">
        <v>50000</v>
      </c>
      <c r="G4629" s="146" t="s">
        <v>693</v>
      </c>
      <c r="H4629" s="146" t="s">
        <v>5951</v>
      </c>
      <c r="I4629" s="146">
        <v>365</v>
      </c>
    </row>
    <row r="4630" spans="1:9" ht="44.25" hidden="1" customHeight="1" x14ac:dyDescent="0.2">
      <c r="A4630" s="3">
        <v>4649</v>
      </c>
      <c r="B4630" s="372" t="s">
        <v>8676</v>
      </c>
      <c r="C4630" s="373" t="s">
        <v>6795</v>
      </c>
      <c r="D4630" s="372" t="s">
        <v>5902</v>
      </c>
      <c r="E4630" s="146" t="s">
        <v>6796</v>
      </c>
      <c r="F4630" s="595">
        <v>23910</v>
      </c>
      <c r="G4630" s="146" t="s">
        <v>693</v>
      </c>
      <c r="H4630" s="146" t="s">
        <v>5951</v>
      </c>
      <c r="I4630" s="146">
        <v>365</v>
      </c>
    </row>
    <row r="4631" spans="1:9" ht="44.25" hidden="1" customHeight="1" x14ac:dyDescent="0.2">
      <c r="A4631" s="3">
        <v>4650</v>
      </c>
      <c r="B4631" s="372" t="s">
        <v>8676</v>
      </c>
      <c r="C4631" s="373" t="s">
        <v>6797</v>
      </c>
      <c r="D4631" s="372" t="s">
        <v>5902</v>
      </c>
      <c r="E4631" s="146" t="s">
        <v>3645</v>
      </c>
      <c r="F4631" s="595">
        <v>26000</v>
      </c>
      <c r="G4631" s="146" t="s">
        <v>693</v>
      </c>
      <c r="H4631" s="146" t="s">
        <v>5951</v>
      </c>
      <c r="I4631" s="146">
        <v>365</v>
      </c>
    </row>
    <row r="4632" spans="1:9" ht="44.25" hidden="1" customHeight="1" x14ac:dyDescent="0.2">
      <c r="A4632" s="3">
        <v>4651</v>
      </c>
      <c r="B4632" s="372" t="s">
        <v>8676</v>
      </c>
      <c r="C4632" s="373" t="s">
        <v>6798</v>
      </c>
      <c r="D4632" s="372" t="s">
        <v>5902</v>
      </c>
      <c r="E4632" s="146" t="s">
        <v>6799</v>
      </c>
      <c r="F4632" s="595">
        <v>162720</v>
      </c>
      <c r="G4632" s="146" t="s">
        <v>693</v>
      </c>
      <c r="H4632" s="146" t="s">
        <v>5951</v>
      </c>
      <c r="I4632" s="146">
        <v>365</v>
      </c>
    </row>
    <row r="4633" spans="1:9" ht="44.25" hidden="1" customHeight="1" x14ac:dyDescent="0.2">
      <c r="A4633" s="3">
        <v>4652</v>
      </c>
      <c r="B4633" s="372" t="s">
        <v>8676</v>
      </c>
      <c r="C4633" s="373" t="s">
        <v>6800</v>
      </c>
      <c r="D4633" s="372" t="s">
        <v>5902</v>
      </c>
      <c r="E4633" s="146" t="s">
        <v>6801</v>
      </c>
      <c r="F4633" s="595">
        <v>382000</v>
      </c>
      <c r="G4633" s="146" t="s">
        <v>720</v>
      </c>
      <c r="H4633" s="146" t="s">
        <v>5951</v>
      </c>
      <c r="I4633" s="146">
        <v>374</v>
      </c>
    </row>
    <row r="4634" spans="1:9" ht="44.25" hidden="1" customHeight="1" x14ac:dyDescent="0.2">
      <c r="A4634" s="3">
        <v>4653</v>
      </c>
      <c r="B4634" s="372" t="s">
        <v>8676</v>
      </c>
      <c r="C4634" s="373" t="s">
        <v>6552</v>
      </c>
      <c r="D4634" s="372" t="s">
        <v>5902</v>
      </c>
      <c r="E4634" s="146" t="s">
        <v>6553</v>
      </c>
      <c r="F4634" s="595">
        <v>8340</v>
      </c>
      <c r="G4634" s="146" t="s">
        <v>720</v>
      </c>
      <c r="H4634" s="146" t="s">
        <v>5951</v>
      </c>
      <c r="I4634" s="146">
        <v>374</v>
      </c>
    </row>
    <row r="4635" spans="1:9" ht="44.25" hidden="1" customHeight="1" x14ac:dyDescent="0.2">
      <c r="A4635" s="3">
        <v>4654</v>
      </c>
      <c r="B4635" s="372" t="s">
        <v>8677</v>
      </c>
      <c r="C4635" s="373" t="s">
        <v>6574</v>
      </c>
      <c r="D4635" s="372" t="s">
        <v>5902</v>
      </c>
      <c r="E4635" s="146" t="s">
        <v>6575</v>
      </c>
      <c r="F4635" s="595">
        <v>130000</v>
      </c>
      <c r="G4635" s="146" t="s">
        <v>3790</v>
      </c>
      <c r="H4635" s="146" t="s">
        <v>5951</v>
      </c>
      <c r="I4635" s="146">
        <v>192</v>
      </c>
    </row>
    <row r="4636" spans="1:9" ht="44.25" hidden="1" customHeight="1" x14ac:dyDescent="0.2">
      <c r="A4636" s="3">
        <v>4655</v>
      </c>
      <c r="B4636" s="372" t="s">
        <v>8677</v>
      </c>
      <c r="C4636" s="373" t="s">
        <v>6577</v>
      </c>
      <c r="D4636" s="372" t="s">
        <v>5902</v>
      </c>
      <c r="E4636" s="146" t="s">
        <v>6578</v>
      </c>
      <c r="F4636" s="595">
        <v>260000</v>
      </c>
      <c r="G4636" s="146" t="s">
        <v>3790</v>
      </c>
      <c r="H4636" s="146" t="s">
        <v>5951</v>
      </c>
      <c r="I4636" s="146">
        <v>192</v>
      </c>
    </row>
    <row r="4637" spans="1:9" ht="44.25" hidden="1" customHeight="1" x14ac:dyDescent="0.2">
      <c r="A4637" s="3">
        <v>4656</v>
      </c>
      <c r="B4637" s="372" t="s">
        <v>8677</v>
      </c>
      <c r="C4637" s="373" t="s">
        <v>6579</v>
      </c>
      <c r="D4637" s="372" t="s">
        <v>5902</v>
      </c>
      <c r="E4637" s="146" t="s">
        <v>6580</v>
      </c>
      <c r="F4637" s="595">
        <v>100000</v>
      </c>
      <c r="G4637" s="146" t="s">
        <v>3790</v>
      </c>
      <c r="H4637" s="146" t="s">
        <v>5951</v>
      </c>
      <c r="I4637" s="146">
        <v>192</v>
      </c>
    </row>
    <row r="4638" spans="1:9" ht="44.25" hidden="1" customHeight="1" x14ac:dyDescent="0.2">
      <c r="A4638" s="3">
        <v>4657</v>
      </c>
      <c r="B4638" s="372" t="s">
        <v>8677</v>
      </c>
      <c r="C4638" s="373" t="s">
        <v>6327</v>
      </c>
      <c r="D4638" s="372" t="s">
        <v>5902</v>
      </c>
      <c r="E4638" s="146" t="s">
        <v>6329</v>
      </c>
      <c r="F4638" s="595">
        <v>6500</v>
      </c>
      <c r="G4638" s="146" t="s">
        <v>301</v>
      </c>
      <c r="H4638" s="146" t="s">
        <v>5951</v>
      </c>
      <c r="I4638" s="146">
        <v>269</v>
      </c>
    </row>
    <row r="4639" spans="1:9" ht="44.25" hidden="1" customHeight="1" x14ac:dyDescent="0.2">
      <c r="A4639" s="3">
        <v>4658</v>
      </c>
      <c r="B4639" s="372" t="s">
        <v>8677</v>
      </c>
      <c r="C4639" s="373" t="s">
        <v>6706</v>
      </c>
      <c r="D4639" s="372" t="s">
        <v>5902</v>
      </c>
      <c r="E4639" s="146" t="s">
        <v>6707</v>
      </c>
      <c r="F4639" s="595">
        <v>95200</v>
      </c>
      <c r="G4639" s="146" t="s">
        <v>306</v>
      </c>
      <c r="H4639" s="146" t="s">
        <v>5951</v>
      </c>
      <c r="I4639" s="146">
        <v>269</v>
      </c>
    </row>
    <row r="4640" spans="1:9" ht="44.25" hidden="1" customHeight="1" x14ac:dyDescent="0.2">
      <c r="A4640" s="3">
        <v>4659</v>
      </c>
      <c r="B4640" s="372" t="s">
        <v>8677</v>
      </c>
      <c r="C4640" s="373" t="s">
        <v>6708</v>
      </c>
      <c r="D4640" s="372" t="s">
        <v>5902</v>
      </c>
      <c r="E4640" s="146" t="s">
        <v>6709</v>
      </c>
      <c r="F4640" s="595">
        <v>13400</v>
      </c>
      <c r="G4640" s="146" t="s">
        <v>306</v>
      </c>
      <c r="H4640" s="146" t="s">
        <v>5951</v>
      </c>
      <c r="I4640" s="146">
        <v>269</v>
      </c>
    </row>
    <row r="4641" spans="1:9" ht="44.25" hidden="1" customHeight="1" x14ac:dyDescent="0.2">
      <c r="A4641" s="3">
        <v>4660</v>
      </c>
      <c r="B4641" s="372" t="s">
        <v>8677</v>
      </c>
      <c r="C4641" s="373" t="s">
        <v>6711</v>
      </c>
      <c r="D4641" s="372" t="s">
        <v>5902</v>
      </c>
      <c r="E4641" s="146" t="s">
        <v>6712</v>
      </c>
      <c r="F4641" s="595">
        <v>19900</v>
      </c>
      <c r="G4641" s="146" t="s">
        <v>2140</v>
      </c>
      <c r="H4641" s="146" t="s">
        <v>5951</v>
      </c>
      <c r="I4641" s="146">
        <v>274</v>
      </c>
    </row>
    <row r="4642" spans="1:9" ht="44.25" hidden="1" customHeight="1" x14ac:dyDescent="0.2">
      <c r="A4642" s="3">
        <v>4661</v>
      </c>
      <c r="B4642" s="372" t="s">
        <v>8677</v>
      </c>
      <c r="C4642" s="373" t="s">
        <v>1663</v>
      </c>
      <c r="D4642" s="372" t="s">
        <v>5902</v>
      </c>
      <c r="E4642" s="146" t="s">
        <v>6714</v>
      </c>
      <c r="F4642" s="595">
        <v>7990</v>
      </c>
      <c r="G4642" s="146" t="s">
        <v>2140</v>
      </c>
      <c r="H4642" s="146" t="s">
        <v>5951</v>
      </c>
      <c r="I4642" s="146">
        <v>274</v>
      </c>
    </row>
    <row r="4643" spans="1:9" ht="44.25" hidden="1" customHeight="1" x14ac:dyDescent="0.2">
      <c r="A4643" s="3">
        <v>4662</v>
      </c>
      <c r="B4643" s="372" t="s">
        <v>8677</v>
      </c>
      <c r="C4643" s="146" t="s">
        <v>6592</v>
      </c>
      <c r="D4643" s="372" t="s">
        <v>5902</v>
      </c>
      <c r="E4643" s="146" t="s">
        <v>3712</v>
      </c>
      <c r="F4643" s="595">
        <v>27950</v>
      </c>
      <c r="G4643" s="146" t="s">
        <v>306</v>
      </c>
      <c r="H4643" s="146" t="s">
        <v>5951</v>
      </c>
      <c r="I4643" s="146">
        <v>277</v>
      </c>
    </row>
    <row r="4644" spans="1:9" ht="44.25" hidden="1" customHeight="1" x14ac:dyDescent="0.2">
      <c r="A4644" s="3">
        <v>4663</v>
      </c>
      <c r="B4644" s="372" t="s">
        <v>8677</v>
      </c>
      <c r="C4644" s="146" t="s">
        <v>6718</v>
      </c>
      <c r="D4644" s="372" t="s">
        <v>5902</v>
      </c>
      <c r="E4644" s="146" t="s">
        <v>3712</v>
      </c>
      <c r="F4644" s="595">
        <v>27950</v>
      </c>
      <c r="G4644" s="146" t="s">
        <v>306</v>
      </c>
      <c r="H4644" s="146" t="s">
        <v>5951</v>
      </c>
      <c r="I4644" s="146">
        <v>277</v>
      </c>
    </row>
    <row r="4645" spans="1:9" ht="44.25" hidden="1" customHeight="1" x14ac:dyDescent="0.2">
      <c r="A4645" s="3">
        <v>4664</v>
      </c>
      <c r="B4645" s="372" t="s">
        <v>8677</v>
      </c>
      <c r="C4645" s="146" t="s">
        <v>6720</v>
      </c>
      <c r="D4645" s="372" t="s">
        <v>5902</v>
      </c>
      <c r="E4645" s="146" t="s">
        <v>3712</v>
      </c>
      <c r="F4645" s="595">
        <v>27950</v>
      </c>
      <c r="G4645" s="146" t="s">
        <v>306</v>
      </c>
      <c r="H4645" s="146" t="s">
        <v>5951</v>
      </c>
      <c r="I4645" s="146">
        <v>277</v>
      </c>
    </row>
    <row r="4646" spans="1:9" ht="44.25" hidden="1" customHeight="1" x14ac:dyDescent="0.2">
      <c r="A4646" s="3">
        <v>4665</v>
      </c>
      <c r="B4646" s="372" t="s">
        <v>8677</v>
      </c>
      <c r="C4646" s="146" t="s">
        <v>6336</v>
      </c>
      <c r="D4646" s="372" t="s">
        <v>5902</v>
      </c>
      <c r="E4646" s="146" t="s">
        <v>6337</v>
      </c>
      <c r="F4646" s="595">
        <v>32540</v>
      </c>
      <c r="G4646" s="146" t="s">
        <v>306</v>
      </c>
      <c r="H4646" s="146" t="s">
        <v>5951</v>
      </c>
      <c r="I4646" s="146">
        <v>277</v>
      </c>
    </row>
    <row r="4647" spans="1:9" ht="44.25" hidden="1" customHeight="1" x14ac:dyDescent="0.2">
      <c r="A4647" s="3">
        <v>4666</v>
      </c>
      <c r="B4647" s="372" t="s">
        <v>8677</v>
      </c>
      <c r="C4647" s="146" t="s">
        <v>6597</v>
      </c>
      <c r="D4647" s="372" t="s">
        <v>5902</v>
      </c>
      <c r="E4647" s="146" t="s">
        <v>6598</v>
      </c>
      <c r="F4647" s="595">
        <v>34000</v>
      </c>
      <c r="G4647" s="146" t="s">
        <v>306</v>
      </c>
      <c r="H4647" s="146" t="s">
        <v>5951</v>
      </c>
      <c r="I4647" s="146">
        <v>277</v>
      </c>
    </row>
    <row r="4648" spans="1:9" ht="44.25" hidden="1" customHeight="1" x14ac:dyDescent="0.2">
      <c r="A4648" s="3">
        <v>4667</v>
      </c>
      <c r="B4648" s="372" t="s">
        <v>8677</v>
      </c>
      <c r="C4648" s="373" t="s">
        <v>6721</v>
      </c>
      <c r="D4648" s="372" t="s">
        <v>5902</v>
      </c>
      <c r="E4648" s="146" t="s">
        <v>6722</v>
      </c>
      <c r="F4648" s="595">
        <v>113600</v>
      </c>
      <c r="G4648" s="146" t="s">
        <v>306</v>
      </c>
      <c r="H4648" s="146" t="s">
        <v>5951</v>
      </c>
      <c r="I4648" s="146">
        <v>278</v>
      </c>
    </row>
    <row r="4649" spans="1:9" ht="44.25" hidden="1" customHeight="1" x14ac:dyDescent="0.2">
      <c r="A4649" s="3">
        <v>4668</v>
      </c>
      <c r="B4649" s="372" t="s">
        <v>8677</v>
      </c>
      <c r="C4649" s="373" t="s">
        <v>6345</v>
      </c>
      <c r="D4649" s="372" t="s">
        <v>5902</v>
      </c>
      <c r="E4649" s="146" t="s">
        <v>6346</v>
      </c>
      <c r="F4649" s="595">
        <v>8130</v>
      </c>
      <c r="G4649" s="146" t="s">
        <v>306</v>
      </c>
      <c r="H4649" s="146" t="s">
        <v>5951</v>
      </c>
      <c r="I4649" s="146">
        <v>278</v>
      </c>
    </row>
    <row r="4650" spans="1:9" ht="44.25" hidden="1" customHeight="1" x14ac:dyDescent="0.2">
      <c r="A4650" s="3">
        <v>4669</v>
      </c>
      <c r="B4650" s="372" t="s">
        <v>8677</v>
      </c>
      <c r="C4650" s="373" t="s">
        <v>2010</v>
      </c>
      <c r="D4650" s="372" t="s">
        <v>5902</v>
      </c>
      <c r="E4650" s="146" t="s">
        <v>6727</v>
      </c>
      <c r="F4650" s="595">
        <v>23980</v>
      </c>
      <c r="G4650" s="146" t="s">
        <v>306</v>
      </c>
      <c r="H4650" s="146" t="s">
        <v>5951</v>
      </c>
      <c r="I4650" s="146">
        <v>278</v>
      </c>
    </row>
    <row r="4651" spans="1:9" ht="44.25" hidden="1" customHeight="1" x14ac:dyDescent="0.2">
      <c r="A4651" s="3">
        <v>4670</v>
      </c>
      <c r="B4651" s="372" t="s">
        <v>8677</v>
      </c>
      <c r="C4651" s="373" t="s">
        <v>6731</v>
      </c>
      <c r="D4651" s="372" t="s">
        <v>5902</v>
      </c>
      <c r="E4651" s="146" t="s">
        <v>6670</v>
      </c>
      <c r="F4651" s="595">
        <v>75000</v>
      </c>
      <c r="G4651" s="146" t="s">
        <v>364</v>
      </c>
      <c r="H4651" s="146" t="s">
        <v>5951</v>
      </c>
      <c r="I4651" s="146">
        <v>304</v>
      </c>
    </row>
    <row r="4652" spans="1:9" ht="44.25" hidden="1" customHeight="1" x14ac:dyDescent="0.2">
      <c r="A4652" s="3">
        <v>4671</v>
      </c>
      <c r="B4652" s="372" t="s">
        <v>8677</v>
      </c>
      <c r="C4652" s="373" t="s">
        <v>6664</v>
      </c>
      <c r="D4652" s="372" t="s">
        <v>5902</v>
      </c>
      <c r="E4652" s="146" t="s">
        <v>6665</v>
      </c>
      <c r="F4652" s="595">
        <v>20000</v>
      </c>
      <c r="G4652" s="146" t="s">
        <v>364</v>
      </c>
      <c r="H4652" s="146" t="s">
        <v>5951</v>
      </c>
      <c r="I4652" s="146">
        <v>304</v>
      </c>
    </row>
    <row r="4653" spans="1:9" ht="44.25" hidden="1" customHeight="1" x14ac:dyDescent="0.2">
      <c r="A4653" s="3">
        <v>4672</v>
      </c>
      <c r="B4653" s="372" t="s">
        <v>8677</v>
      </c>
      <c r="C4653" s="373" t="s">
        <v>6667</v>
      </c>
      <c r="D4653" s="372" t="s">
        <v>5902</v>
      </c>
      <c r="E4653" s="146" t="s">
        <v>6665</v>
      </c>
      <c r="F4653" s="595">
        <v>20000</v>
      </c>
      <c r="G4653" s="146" t="s">
        <v>364</v>
      </c>
      <c r="H4653" s="146" t="s">
        <v>5951</v>
      </c>
      <c r="I4653" s="146">
        <v>304</v>
      </c>
    </row>
    <row r="4654" spans="1:9" ht="44.25" hidden="1" customHeight="1" x14ac:dyDescent="0.2">
      <c r="A4654" s="3">
        <v>4673</v>
      </c>
      <c r="B4654" s="372" t="s">
        <v>8677</v>
      </c>
      <c r="C4654" s="373" t="s">
        <v>6668</v>
      </c>
      <c r="D4654" s="372" t="s">
        <v>5902</v>
      </c>
      <c r="E4654" s="146" t="s">
        <v>6665</v>
      </c>
      <c r="F4654" s="595">
        <v>20000</v>
      </c>
      <c r="G4654" s="146" t="s">
        <v>364</v>
      </c>
      <c r="H4654" s="146" t="s">
        <v>5951</v>
      </c>
      <c r="I4654" s="146">
        <v>304</v>
      </c>
    </row>
    <row r="4655" spans="1:9" ht="44.25" hidden="1" customHeight="1" x14ac:dyDescent="0.2">
      <c r="A4655" s="3">
        <v>4674</v>
      </c>
      <c r="B4655" s="372" t="s">
        <v>8677</v>
      </c>
      <c r="C4655" s="373" t="s">
        <v>6669</v>
      </c>
      <c r="D4655" s="372" t="s">
        <v>5902</v>
      </c>
      <c r="E4655" s="146" t="s">
        <v>6670</v>
      </c>
      <c r="F4655" s="595">
        <v>25000</v>
      </c>
      <c r="G4655" s="146" t="s">
        <v>364</v>
      </c>
      <c r="H4655" s="146" t="s">
        <v>5951</v>
      </c>
      <c r="I4655" s="146">
        <v>304</v>
      </c>
    </row>
    <row r="4656" spans="1:9" ht="44.25" hidden="1" customHeight="1" x14ac:dyDescent="0.2">
      <c r="A4656" s="3">
        <v>4675</v>
      </c>
      <c r="B4656" s="372" t="s">
        <v>8677</v>
      </c>
      <c r="C4656" s="373" t="s">
        <v>6674</v>
      </c>
      <c r="D4656" s="372" t="s">
        <v>5902</v>
      </c>
      <c r="E4656" s="146" t="s">
        <v>6675</v>
      </c>
      <c r="F4656" s="595">
        <v>12960</v>
      </c>
      <c r="G4656" s="146" t="s">
        <v>364</v>
      </c>
      <c r="H4656" s="146" t="s">
        <v>5951</v>
      </c>
      <c r="I4656" s="146">
        <v>304</v>
      </c>
    </row>
    <row r="4657" spans="1:9" ht="44.25" hidden="1" customHeight="1" x14ac:dyDescent="0.2">
      <c r="A4657" s="3">
        <v>4676</v>
      </c>
      <c r="B4657" s="372" t="s">
        <v>8677</v>
      </c>
      <c r="C4657" s="373" t="s">
        <v>6735</v>
      </c>
      <c r="D4657" s="372" t="s">
        <v>5902</v>
      </c>
      <c r="E4657" s="146" t="s">
        <v>6670</v>
      </c>
      <c r="F4657" s="595">
        <v>27500</v>
      </c>
      <c r="G4657" s="146" t="s">
        <v>364</v>
      </c>
      <c r="H4657" s="146" t="s">
        <v>5951</v>
      </c>
      <c r="I4657" s="146">
        <v>304</v>
      </c>
    </row>
    <row r="4658" spans="1:9" ht="44.25" hidden="1" customHeight="1" x14ac:dyDescent="0.2">
      <c r="A4658" s="3">
        <v>4677</v>
      </c>
      <c r="B4658" s="372" t="s">
        <v>8677</v>
      </c>
      <c r="C4658" s="373" t="s">
        <v>6737</v>
      </c>
      <c r="D4658" s="372" t="s">
        <v>5902</v>
      </c>
      <c r="E4658" s="146" t="s">
        <v>6691</v>
      </c>
      <c r="F4658" s="595">
        <v>37599.620000000003</v>
      </c>
      <c r="G4658" s="146" t="s">
        <v>2141</v>
      </c>
      <c r="H4658" s="146" t="s">
        <v>5951</v>
      </c>
      <c r="I4658" s="146">
        <v>309</v>
      </c>
    </row>
    <row r="4659" spans="1:9" ht="44.25" hidden="1" customHeight="1" x14ac:dyDescent="0.2">
      <c r="A4659" s="3">
        <v>4678</v>
      </c>
      <c r="B4659" s="372" t="s">
        <v>8677</v>
      </c>
      <c r="C4659" s="373" t="s">
        <v>6738</v>
      </c>
      <c r="D4659" s="372" t="s">
        <v>5902</v>
      </c>
      <c r="E4659" s="146" t="s">
        <v>6739</v>
      </c>
      <c r="F4659" s="595">
        <v>34200</v>
      </c>
      <c r="G4659" s="146" t="s">
        <v>2141</v>
      </c>
      <c r="H4659" s="146" t="s">
        <v>5951</v>
      </c>
      <c r="I4659" s="146">
        <v>309</v>
      </c>
    </row>
    <row r="4660" spans="1:9" ht="44.25" hidden="1" customHeight="1" x14ac:dyDescent="0.2">
      <c r="A4660" s="3">
        <v>4679</v>
      </c>
      <c r="B4660" s="372" t="s">
        <v>8677</v>
      </c>
      <c r="C4660" s="373" t="s">
        <v>6740</v>
      </c>
      <c r="D4660" s="372" t="s">
        <v>5902</v>
      </c>
      <c r="E4660" s="146" t="s">
        <v>6741</v>
      </c>
      <c r="F4660" s="595">
        <v>104250</v>
      </c>
      <c r="G4660" s="146" t="s">
        <v>2141</v>
      </c>
      <c r="H4660" s="146" t="s">
        <v>5951</v>
      </c>
      <c r="I4660" s="146">
        <v>309</v>
      </c>
    </row>
    <row r="4661" spans="1:9" ht="44.25" hidden="1" customHeight="1" x14ac:dyDescent="0.2">
      <c r="A4661" s="3">
        <v>4680</v>
      </c>
      <c r="B4661" s="372" t="s">
        <v>8677</v>
      </c>
      <c r="C4661" s="373" t="s">
        <v>6623</v>
      </c>
      <c r="D4661" s="372" t="s">
        <v>5902</v>
      </c>
      <c r="E4661" s="146" t="s">
        <v>6625</v>
      </c>
      <c r="F4661" s="595">
        <v>2250</v>
      </c>
      <c r="G4661" s="146" t="s">
        <v>35</v>
      </c>
      <c r="H4661" s="146" t="s">
        <v>5951</v>
      </c>
      <c r="I4661" s="146">
        <v>314</v>
      </c>
    </row>
    <row r="4662" spans="1:9" ht="44.25" hidden="1" customHeight="1" x14ac:dyDescent="0.2">
      <c r="A4662" s="3">
        <v>4681</v>
      </c>
      <c r="B4662" s="372" t="s">
        <v>8677</v>
      </c>
      <c r="C4662" s="373" t="s">
        <v>6637</v>
      </c>
      <c r="D4662" s="372" t="s">
        <v>5902</v>
      </c>
      <c r="E4662" s="146" t="s">
        <v>6638</v>
      </c>
      <c r="F4662" s="595">
        <v>1835</v>
      </c>
      <c r="G4662" s="146" t="s">
        <v>35</v>
      </c>
      <c r="H4662" s="146" t="s">
        <v>5951</v>
      </c>
      <c r="I4662" s="146">
        <v>314</v>
      </c>
    </row>
    <row r="4663" spans="1:9" ht="44.25" hidden="1" customHeight="1" x14ac:dyDescent="0.2">
      <c r="A4663" s="3">
        <v>4682</v>
      </c>
      <c r="B4663" s="372" t="s">
        <v>8677</v>
      </c>
      <c r="C4663" s="373" t="s">
        <v>6368</v>
      </c>
      <c r="D4663" s="372" t="s">
        <v>5902</v>
      </c>
      <c r="E4663" s="146" t="s">
        <v>6370</v>
      </c>
      <c r="F4663" s="595">
        <v>1930</v>
      </c>
      <c r="G4663" s="146" t="s">
        <v>35</v>
      </c>
      <c r="H4663" s="146" t="s">
        <v>5951</v>
      </c>
      <c r="I4663" s="146">
        <v>314</v>
      </c>
    </row>
    <row r="4664" spans="1:9" ht="44.25" hidden="1" customHeight="1" x14ac:dyDescent="0.2">
      <c r="A4664" s="3">
        <v>4683</v>
      </c>
      <c r="B4664" s="372" t="s">
        <v>8677</v>
      </c>
      <c r="C4664" s="373" t="s">
        <v>6372</v>
      </c>
      <c r="D4664" s="372" t="s">
        <v>5902</v>
      </c>
      <c r="E4664" s="146" t="s">
        <v>6370</v>
      </c>
      <c r="F4664" s="595">
        <v>1510</v>
      </c>
      <c r="G4664" s="146" t="s">
        <v>35</v>
      </c>
      <c r="H4664" s="146" t="s">
        <v>5951</v>
      </c>
      <c r="I4664" s="146">
        <v>314</v>
      </c>
    </row>
    <row r="4665" spans="1:9" ht="44.25" hidden="1" customHeight="1" x14ac:dyDescent="0.2">
      <c r="A4665" s="3">
        <v>4684</v>
      </c>
      <c r="B4665" s="372" t="s">
        <v>8677</v>
      </c>
      <c r="C4665" s="373" t="s">
        <v>6374</v>
      </c>
      <c r="D4665" s="372" t="s">
        <v>5902</v>
      </c>
      <c r="E4665" s="146" t="s">
        <v>6370</v>
      </c>
      <c r="F4665" s="595">
        <v>2770</v>
      </c>
      <c r="G4665" s="146" t="s">
        <v>35</v>
      </c>
      <c r="H4665" s="146" t="s">
        <v>5951</v>
      </c>
      <c r="I4665" s="146">
        <v>314</v>
      </c>
    </row>
    <row r="4666" spans="1:9" ht="44.25" hidden="1" customHeight="1" x14ac:dyDescent="0.2">
      <c r="A4666" s="3">
        <v>4685</v>
      </c>
      <c r="B4666" s="372" t="s">
        <v>8677</v>
      </c>
      <c r="C4666" s="373" t="s">
        <v>6375</v>
      </c>
      <c r="D4666" s="372" t="s">
        <v>5902</v>
      </c>
      <c r="E4666" s="146" t="s">
        <v>6376</v>
      </c>
      <c r="F4666" s="595">
        <v>1680</v>
      </c>
      <c r="G4666" s="146" t="s">
        <v>35</v>
      </c>
      <c r="H4666" s="146" t="s">
        <v>5951</v>
      </c>
      <c r="I4666" s="146">
        <v>314</v>
      </c>
    </row>
    <row r="4667" spans="1:9" ht="44.25" hidden="1" customHeight="1" x14ac:dyDescent="0.2">
      <c r="A4667" s="3">
        <v>4686</v>
      </c>
      <c r="B4667" s="372" t="s">
        <v>8677</v>
      </c>
      <c r="C4667" s="373" t="s">
        <v>6377</v>
      </c>
      <c r="D4667" s="372" t="s">
        <v>5902</v>
      </c>
      <c r="E4667" s="146" t="s">
        <v>6376</v>
      </c>
      <c r="F4667" s="595">
        <v>900</v>
      </c>
      <c r="G4667" s="146" t="s">
        <v>35</v>
      </c>
      <c r="H4667" s="146" t="s">
        <v>5951</v>
      </c>
      <c r="I4667" s="146">
        <v>314</v>
      </c>
    </row>
    <row r="4668" spans="1:9" ht="44.25" hidden="1" customHeight="1" x14ac:dyDescent="0.2">
      <c r="A4668" s="3">
        <v>4687</v>
      </c>
      <c r="B4668" s="372" t="s">
        <v>8677</v>
      </c>
      <c r="C4668" s="373" t="s">
        <v>6378</v>
      </c>
      <c r="D4668" s="372" t="s">
        <v>5902</v>
      </c>
      <c r="E4668" s="146" t="s">
        <v>6376</v>
      </c>
      <c r="F4668" s="595">
        <v>2800</v>
      </c>
      <c r="G4668" s="146" t="s">
        <v>35</v>
      </c>
      <c r="H4668" s="146" t="s">
        <v>5951</v>
      </c>
      <c r="I4668" s="146">
        <v>314</v>
      </c>
    </row>
    <row r="4669" spans="1:9" ht="44.25" hidden="1" customHeight="1" x14ac:dyDescent="0.2">
      <c r="A4669" s="3">
        <v>4688</v>
      </c>
      <c r="B4669" s="372" t="s">
        <v>8677</v>
      </c>
      <c r="C4669" s="373" t="s">
        <v>6635</v>
      </c>
      <c r="D4669" s="372" t="s">
        <v>5902</v>
      </c>
      <c r="E4669" s="146" t="s">
        <v>6636</v>
      </c>
      <c r="F4669" s="595">
        <v>36400</v>
      </c>
      <c r="G4669" s="146" t="s">
        <v>35</v>
      </c>
      <c r="H4669" s="146" t="s">
        <v>5951</v>
      </c>
      <c r="I4669" s="146">
        <v>314</v>
      </c>
    </row>
    <row r="4670" spans="1:9" ht="44.25" hidden="1" customHeight="1" x14ac:dyDescent="0.2">
      <c r="A4670" s="3">
        <v>4689</v>
      </c>
      <c r="B4670" s="372" t="s">
        <v>8677</v>
      </c>
      <c r="C4670" s="373" t="s">
        <v>6628</v>
      </c>
      <c r="D4670" s="372" t="s">
        <v>5902</v>
      </c>
      <c r="E4670" s="146" t="s">
        <v>6629</v>
      </c>
      <c r="F4670" s="595">
        <v>11400</v>
      </c>
      <c r="G4670" s="146" t="s">
        <v>35</v>
      </c>
      <c r="H4670" s="146" t="s">
        <v>5951</v>
      </c>
      <c r="I4670" s="146">
        <v>314</v>
      </c>
    </row>
    <row r="4671" spans="1:9" ht="44.25" hidden="1" customHeight="1" x14ac:dyDescent="0.2">
      <c r="A4671" s="3">
        <v>4690</v>
      </c>
      <c r="B4671" s="372" t="s">
        <v>8677</v>
      </c>
      <c r="C4671" s="373" t="s">
        <v>6632</v>
      </c>
      <c r="D4671" s="372" t="s">
        <v>5902</v>
      </c>
      <c r="E4671" s="146" t="s">
        <v>6633</v>
      </c>
      <c r="F4671" s="595">
        <v>38220</v>
      </c>
      <c r="G4671" s="146" t="s">
        <v>35</v>
      </c>
      <c r="H4671" s="146" t="s">
        <v>5951</v>
      </c>
      <c r="I4671" s="146">
        <v>314</v>
      </c>
    </row>
    <row r="4672" spans="1:9" ht="44.25" hidden="1" customHeight="1" x14ac:dyDescent="0.2">
      <c r="A4672" s="3">
        <v>4691</v>
      </c>
      <c r="B4672" s="372" t="s">
        <v>8677</v>
      </c>
      <c r="C4672" s="373" t="s">
        <v>6379</v>
      </c>
      <c r="D4672" s="372" t="s">
        <v>5902</v>
      </c>
      <c r="E4672" s="146" t="s">
        <v>6380</v>
      </c>
      <c r="F4672" s="595">
        <v>91800</v>
      </c>
      <c r="G4672" s="146" t="s">
        <v>35</v>
      </c>
      <c r="H4672" s="146" t="s">
        <v>5951</v>
      </c>
      <c r="I4672" s="146">
        <v>314</v>
      </c>
    </row>
    <row r="4673" spans="1:9" ht="44.25" hidden="1" customHeight="1" x14ac:dyDescent="0.2">
      <c r="A4673" s="3">
        <v>4692</v>
      </c>
      <c r="B4673" s="372" t="s">
        <v>8677</v>
      </c>
      <c r="C4673" s="373" t="s">
        <v>6381</v>
      </c>
      <c r="D4673" s="372" t="s">
        <v>5902</v>
      </c>
      <c r="E4673" s="146" t="s">
        <v>6383</v>
      </c>
      <c r="F4673" s="595">
        <v>6500</v>
      </c>
      <c r="G4673" s="146" t="s">
        <v>35</v>
      </c>
      <c r="H4673" s="146" t="s">
        <v>5951</v>
      </c>
      <c r="I4673" s="146">
        <v>314</v>
      </c>
    </row>
    <row r="4674" spans="1:9" ht="44.25" hidden="1" customHeight="1" x14ac:dyDescent="0.2">
      <c r="A4674" s="3">
        <v>4693</v>
      </c>
      <c r="B4674" s="372" t="s">
        <v>8677</v>
      </c>
      <c r="C4674" s="373" t="s">
        <v>6384</v>
      </c>
      <c r="D4674" s="372" t="s">
        <v>5902</v>
      </c>
      <c r="E4674" s="146" t="s">
        <v>6383</v>
      </c>
      <c r="F4674" s="595">
        <v>5300</v>
      </c>
      <c r="G4674" s="146" t="s">
        <v>35</v>
      </c>
      <c r="H4674" s="146" t="s">
        <v>5951</v>
      </c>
      <c r="I4674" s="146">
        <v>314</v>
      </c>
    </row>
    <row r="4675" spans="1:9" ht="44.25" hidden="1" customHeight="1" x14ac:dyDescent="0.2">
      <c r="A4675" s="3">
        <v>4694</v>
      </c>
      <c r="B4675" s="372" t="s">
        <v>8677</v>
      </c>
      <c r="C4675" s="373" t="s">
        <v>6385</v>
      </c>
      <c r="D4675" s="372" t="s">
        <v>5902</v>
      </c>
      <c r="E4675" s="146" t="s">
        <v>6383</v>
      </c>
      <c r="F4675" s="595">
        <v>10700</v>
      </c>
      <c r="G4675" s="146" t="s">
        <v>35</v>
      </c>
      <c r="H4675" s="146" t="s">
        <v>5951</v>
      </c>
      <c r="I4675" s="146">
        <v>314</v>
      </c>
    </row>
    <row r="4676" spans="1:9" ht="44.25" hidden="1" customHeight="1" x14ac:dyDescent="0.2">
      <c r="A4676" s="3">
        <v>4695</v>
      </c>
      <c r="B4676" s="372" t="s">
        <v>8677</v>
      </c>
      <c r="C4676" s="373" t="s">
        <v>6387</v>
      </c>
      <c r="D4676" s="372" t="s">
        <v>5902</v>
      </c>
      <c r="E4676" s="146" t="s">
        <v>6383</v>
      </c>
      <c r="F4676" s="595">
        <v>4450</v>
      </c>
      <c r="G4676" s="146" t="s">
        <v>35</v>
      </c>
      <c r="H4676" s="146" t="s">
        <v>5951</v>
      </c>
      <c r="I4676" s="146">
        <v>314</v>
      </c>
    </row>
    <row r="4677" spans="1:9" ht="44.25" hidden="1" customHeight="1" x14ac:dyDescent="0.2">
      <c r="A4677" s="3">
        <v>4696</v>
      </c>
      <c r="B4677" s="372" t="s">
        <v>8677</v>
      </c>
      <c r="C4677" s="373" t="s">
        <v>6388</v>
      </c>
      <c r="D4677" s="372" t="s">
        <v>5902</v>
      </c>
      <c r="E4677" s="146" t="s">
        <v>6389</v>
      </c>
      <c r="F4677" s="595">
        <v>1000</v>
      </c>
      <c r="G4677" s="146" t="s">
        <v>35</v>
      </c>
      <c r="H4677" s="146" t="s">
        <v>5951</v>
      </c>
      <c r="I4677" s="146">
        <v>314</v>
      </c>
    </row>
    <row r="4678" spans="1:9" ht="44.25" hidden="1" customHeight="1" x14ac:dyDescent="0.2">
      <c r="A4678" s="3">
        <v>4697</v>
      </c>
      <c r="B4678" s="372" t="s">
        <v>8677</v>
      </c>
      <c r="C4678" s="373" t="s">
        <v>6390</v>
      </c>
      <c r="D4678" s="372" t="s">
        <v>5902</v>
      </c>
      <c r="E4678" s="146" t="s">
        <v>6389</v>
      </c>
      <c r="F4678" s="595">
        <v>3350</v>
      </c>
      <c r="G4678" s="146" t="s">
        <v>35</v>
      </c>
      <c r="H4678" s="146" t="s">
        <v>5951</v>
      </c>
      <c r="I4678" s="146">
        <v>314</v>
      </c>
    </row>
    <row r="4679" spans="1:9" ht="44.25" hidden="1" customHeight="1" x14ac:dyDescent="0.2">
      <c r="A4679" s="3">
        <v>4698</v>
      </c>
      <c r="B4679" s="372" t="s">
        <v>8677</v>
      </c>
      <c r="C4679" s="373" t="s">
        <v>6391</v>
      </c>
      <c r="D4679" s="372" t="s">
        <v>5902</v>
      </c>
      <c r="E4679" s="146" t="s">
        <v>6389</v>
      </c>
      <c r="F4679" s="595">
        <v>4050</v>
      </c>
      <c r="G4679" s="146" t="s">
        <v>35</v>
      </c>
      <c r="H4679" s="146" t="s">
        <v>5951</v>
      </c>
      <c r="I4679" s="146">
        <v>314</v>
      </c>
    </row>
    <row r="4680" spans="1:9" ht="44.25" hidden="1" customHeight="1" x14ac:dyDescent="0.2">
      <c r="A4680" s="3">
        <v>4699</v>
      </c>
      <c r="B4680" s="372" t="s">
        <v>8677</v>
      </c>
      <c r="C4680" s="373" t="s">
        <v>6742</v>
      </c>
      <c r="D4680" s="372" t="s">
        <v>5902</v>
      </c>
      <c r="E4680" s="146" t="s">
        <v>6743</v>
      </c>
      <c r="F4680" s="595">
        <v>29900</v>
      </c>
      <c r="G4680" s="146" t="s">
        <v>35</v>
      </c>
      <c r="H4680" s="146" t="s">
        <v>5951</v>
      </c>
      <c r="I4680" s="146">
        <v>314</v>
      </c>
    </row>
    <row r="4681" spans="1:9" ht="44.25" hidden="1" customHeight="1" x14ac:dyDescent="0.2">
      <c r="A4681" s="3">
        <v>4700</v>
      </c>
      <c r="B4681" s="372" t="s">
        <v>8677</v>
      </c>
      <c r="C4681" s="373" t="s">
        <v>6630</v>
      </c>
      <c r="D4681" s="372" t="s">
        <v>5902</v>
      </c>
      <c r="E4681" s="146" t="s">
        <v>6631</v>
      </c>
      <c r="F4681" s="595">
        <v>39660</v>
      </c>
      <c r="G4681" s="146" t="s">
        <v>35</v>
      </c>
      <c r="H4681" s="146" t="s">
        <v>5951</v>
      </c>
      <c r="I4681" s="146">
        <v>314</v>
      </c>
    </row>
    <row r="4682" spans="1:9" ht="44.25" hidden="1" customHeight="1" x14ac:dyDescent="0.2">
      <c r="A4682" s="3">
        <v>4701</v>
      </c>
      <c r="B4682" s="372" t="s">
        <v>8677</v>
      </c>
      <c r="C4682" s="373" t="s">
        <v>6602</v>
      </c>
      <c r="D4682" s="372" t="s">
        <v>5902</v>
      </c>
      <c r="E4682" s="146" t="s">
        <v>6603</v>
      </c>
      <c r="F4682" s="595">
        <v>12140</v>
      </c>
      <c r="G4682" s="146" t="s">
        <v>505</v>
      </c>
      <c r="H4682" s="146" t="s">
        <v>5951</v>
      </c>
      <c r="I4682" s="146">
        <v>324</v>
      </c>
    </row>
    <row r="4683" spans="1:9" ht="44.25" hidden="1" customHeight="1" x14ac:dyDescent="0.2">
      <c r="A4683" s="3">
        <v>4702</v>
      </c>
      <c r="B4683" s="372" t="s">
        <v>8677</v>
      </c>
      <c r="C4683" s="373" t="s">
        <v>6606</v>
      </c>
      <c r="D4683" s="372" t="s">
        <v>5902</v>
      </c>
      <c r="E4683" s="146" t="s">
        <v>6607</v>
      </c>
      <c r="F4683" s="595">
        <v>9880</v>
      </c>
      <c r="G4683" s="146" t="s">
        <v>505</v>
      </c>
      <c r="H4683" s="146" t="s">
        <v>5951</v>
      </c>
      <c r="I4683" s="146">
        <v>324</v>
      </c>
    </row>
    <row r="4684" spans="1:9" ht="44.25" hidden="1" customHeight="1" x14ac:dyDescent="0.2">
      <c r="A4684" s="3">
        <v>4703</v>
      </c>
      <c r="B4684" s="372" t="s">
        <v>8677</v>
      </c>
      <c r="C4684" s="373" t="s">
        <v>6608</v>
      </c>
      <c r="D4684" s="372" t="s">
        <v>5902</v>
      </c>
      <c r="E4684" s="146" t="s">
        <v>6609</v>
      </c>
      <c r="F4684" s="595">
        <v>11920</v>
      </c>
      <c r="G4684" s="146" t="s">
        <v>505</v>
      </c>
      <c r="H4684" s="146" t="s">
        <v>5951</v>
      </c>
      <c r="I4684" s="146">
        <v>324</v>
      </c>
    </row>
    <row r="4685" spans="1:9" ht="44.25" hidden="1" customHeight="1" x14ac:dyDescent="0.2">
      <c r="A4685" s="3">
        <v>4704</v>
      </c>
      <c r="B4685" s="372" t="s">
        <v>8677</v>
      </c>
      <c r="C4685" s="373" t="s">
        <v>6455</v>
      </c>
      <c r="D4685" s="372" t="s">
        <v>5902</v>
      </c>
      <c r="E4685" s="146" t="s">
        <v>6456</v>
      </c>
      <c r="F4685" s="595">
        <v>12030</v>
      </c>
      <c r="G4685" s="146" t="s">
        <v>505</v>
      </c>
      <c r="H4685" s="146" t="s">
        <v>5951</v>
      </c>
      <c r="I4685" s="146">
        <v>324</v>
      </c>
    </row>
    <row r="4686" spans="1:9" ht="44.25" hidden="1" customHeight="1" x14ac:dyDescent="0.2">
      <c r="A4686" s="3">
        <v>4705</v>
      </c>
      <c r="B4686" s="372" t="s">
        <v>8677</v>
      </c>
      <c r="C4686" s="373" t="s">
        <v>6457</v>
      </c>
      <c r="D4686" s="372" t="s">
        <v>5902</v>
      </c>
      <c r="E4686" s="146" t="s">
        <v>6458</v>
      </c>
      <c r="F4686" s="595">
        <v>4400</v>
      </c>
      <c r="G4686" s="146" t="s">
        <v>505</v>
      </c>
      <c r="H4686" s="146" t="s">
        <v>5951</v>
      </c>
      <c r="I4686" s="146">
        <v>324</v>
      </c>
    </row>
    <row r="4687" spans="1:9" ht="44.25" hidden="1" customHeight="1" x14ac:dyDescent="0.2">
      <c r="A4687" s="3">
        <v>4706</v>
      </c>
      <c r="B4687" s="372" t="s">
        <v>8677</v>
      </c>
      <c r="C4687" s="373" t="s">
        <v>6621</v>
      </c>
      <c r="D4687" s="372" t="s">
        <v>5902</v>
      </c>
      <c r="E4687" s="146" t="s">
        <v>6622</v>
      </c>
      <c r="F4687" s="595">
        <v>15700</v>
      </c>
      <c r="G4687" s="146" t="s">
        <v>505</v>
      </c>
      <c r="H4687" s="146" t="s">
        <v>5951</v>
      </c>
      <c r="I4687" s="146">
        <v>324</v>
      </c>
    </row>
    <row r="4688" spans="1:9" ht="44.25" hidden="1" customHeight="1" x14ac:dyDescent="0.2">
      <c r="A4688" s="3">
        <v>4707</v>
      </c>
      <c r="B4688" s="372" t="s">
        <v>8677</v>
      </c>
      <c r="C4688" s="373" t="s">
        <v>6744</v>
      </c>
      <c r="D4688" s="372" t="s">
        <v>5902</v>
      </c>
      <c r="E4688" s="146" t="s">
        <v>6745</v>
      </c>
      <c r="F4688" s="595">
        <v>32669.43</v>
      </c>
      <c r="G4688" s="146" t="s">
        <v>505</v>
      </c>
      <c r="H4688" s="146" t="s">
        <v>5951</v>
      </c>
      <c r="I4688" s="146">
        <v>324</v>
      </c>
    </row>
    <row r="4689" spans="1:9" ht="44.25" hidden="1" customHeight="1" x14ac:dyDescent="0.2">
      <c r="A4689" s="3">
        <v>4708</v>
      </c>
      <c r="B4689" s="372" t="s">
        <v>8677</v>
      </c>
      <c r="C4689" s="373" t="s">
        <v>6610</v>
      </c>
      <c r="D4689" s="372" t="s">
        <v>5902</v>
      </c>
      <c r="E4689" s="146" t="s">
        <v>6611</v>
      </c>
      <c r="F4689" s="595">
        <v>14400</v>
      </c>
      <c r="G4689" s="146" t="s">
        <v>505</v>
      </c>
      <c r="H4689" s="146" t="s">
        <v>5951</v>
      </c>
      <c r="I4689" s="146">
        <v>324</v>
      </c>
    </row>
    <row r="4690" spans="1:9" ht="44.25" hidden="1" customHeight="1" x14ac:dyDescent="0.2">
      <c r="A4690" s="3">
        <v>4709</v>
      </c>
      <c r="B4690" s="372" t="s">
        <v>8677</v>
      </c>
      <c r="C4690" s="373" t="s">
        <v>6612</v>
      </c>
      <c r="D4690" s="372" t="s">
        <v>5902</v>
      </c>
      <c r="E4690" s="146" t="s">
        <v>6613</v>
      </c>
      <c r="F4690" s="595">
        <v>11100</v>
      </c>
      <c r="G4690" s="146" t="s">
        <v>505</v>
      </c>
      <c r="H4690" s="146" t="s">
        <v>5951</v>
      </c>
      <c r="I4690" s="146">
        <v>324</v>
      </c>
    </row>
    <row r="4691" spans="1:9" ht="44.25" hidden="1" customHeight="1" x14ac:dyDescent="0.2">
      <c r="A4691" s="3">
        <v>4710</v>
      </c>
      <c r="B4691" s="372" t="s">
        <v>8677</v>
      </c>
      <c r="C4691" s="373" t="s">
        <v>6746</v>
      </c>
      <c r="D4691" s="372" t="s">
        <v>5902</v>
      </c>
      <c r="E4691" s="146" t="s">
        <v>6747</v>
      </c>
      <c r="F4691" s="595">
        <v>22050</v>
      </c>
      <c r="G4691" s="146" t="s">
        <v>505</v>
      </c>
      <c r="H4691" s="146" t="s">
        <v>5951</v>
      </c>
      <c r="I4691" s="146">
        <v>324</v>
      </c>
    </row>
    <row r="4692" spans="1:9" ht="44.25" hidden="1" customHeight="1" x14ac:dyDescent="0.2">
      <c r="A4692" s="3">
        <v>4711</v>
      </c>
      <c r="B4692" s="372" t="s">
        <v>8677</v>
      </c>
      <c r="C4692" s="373" t="s">
        <v>6411</v>
      </c>
      <c r="D4692" s="372" t="s">
        <v>5902</v>
      </c>
      <c r="E4692" s="146" t="s">
        <v>6615</v>
      </c>
      <c r="F4692" s="595">
        <v>20750</v>
      </c>
      <c r="G4692" s="146" t="s">
        <v>505</v>
      </c>
      <c r="H4692" s="146" t="s">
        <v>5951</v>
      </c>
      <c r="I4692" s="146">
        <v>324</v>
      </c>
    </row>
    <row r="4693" spans="1:9" ht="44.25" hidden="1" customHeight="1" x14ac:dyDescent="0.2">
      <c r="A4693" s="3">
        <v>4712</v>
      </c>
      <c r="B4693" s="372" t="s">
        <v>8677</v>
      </c>
      <c r="C4693" s="373" t="s">
        <v>6414</v>
      </c>
      <c r="D4693" s="372" t="s">
        <v>5902</v>
      </c>
      <c r="E4693" s="146" t="s">
        <v>6616</v>
      </c>
      <c r="F4693" s="595">
        <v>3000</v>
      </c>
      <c r="G4693" s="146" t="s">
        <v>505</v>
      </c>
      <c r="H4693" s="146" t="s">
        <v>5951</v>
      </c>
      <c r="I4693" s="146">
        <v>324</v>
      </c>
    </row>
    <row r="4694" spans="1:9" ht="44.25" hidden="1" customHeight="1" x14ac:dyDescent="0.2">
      <c r="A4694" s="3">
        <v>4713</v>
      </c>
      <c r="B4694" s="372" t="s">
        <v>8677</v>
      </c>
      <c r="C4694" s="373" t="s">
        <v>6416</v>
      </c>
      <c r="D4694" s="372" t="s">
        <v>5902</v>
      </c>
      <c r="E4694" s="146" t="s">
        <v>6617</v>
      </c>
      <c r="F4694" s="595">
        <v>2200</v>
      </c>
      <c r="G4694" s="146" t="s">
        <v>505</v>
      </c>
      <c r="H4694" s="146" t="s">
        <v>5951</v>
      </c>
      <c r="I4694" s="146">
        <v>324</v>
      </c>
    </row>
    <row r="4695" spans="1:9" ht="44.25" hidden="1" customHeight="1" x14ac:dyDescent="0.2">
      <c r="A4695" s="3">
        <v>4714</v>
      </c>
      <c r="B4695" s="372" t="s">
        <v>8677</v>
      </c>
      <c r="C4695" s="373" t="s">
        <v>6418</v>
      </c>
      <c r="D4695" s="372" t="s">
        <v>5902</v>
      </c>
      <c r="E4695" s="146" t="s">
        <v>6618</v>
      </c>
      <c r="F4695" s="595">
        <v>2300</v>
      </c>
      <c r="G4695" s="146" t="s">
        <v>505</v>
      </c>
      <c r="H4695" s="146" t="s">
        <v>5951</v>
      </c>
      <c r="I4695" s="146">
        <v>324</v>
      </c>
    </row>
    <row r="4696" spans="1:9" ht="44.25" hidden="1" customHeight="1" x14ac:dyDescent="0.2">
      <c r="A4696" s="3">
        <v>4715</v>
      </c>
      <c r="B4696" s="372" t="s">
        <v>8677</v>
      </c>
      <c r="C4696" s="373" t="s">
        <v>6420</v>
      </c>
      <c r="D4696" s="372" t="s">
        <v>5902</v>
      </c>
      <c r="E4696" s="146" t="s">
        <v>6619</v>
      </c>
      <c r="F4696" s="595">
        <v>2100</v>
      </c>
      <c r="G4696" s="146" t="s">
        <v>505</v>
      </c>
      <c r="H4696" s="146" t="s">
        <v>5951</v>
      </c>
      <c r="I4696" s="146">
        <v>324</v>
      </c>
    </row>
    <row r="4697" spans="1:9" ht="44.25" hidden="1" customHeight="1" x14ac:dyDescent="0.2">
      <c r="A4697" s="3">
        <v>4716</v>
      </c>
      <c r="B4697" s="372" t="s">
        <v>8677</v>
      </c>
      <c r="C4697" s="373" t="s">
        <v>6748</v>
      </c>
      <c r="D4697" s="372" t="s">
        <v>5902</v>
      </c>
      <c r="E4697" s="146" t="s">
        <v>6749</v>
      </c>
      <c r="F4697" s="595">
        <v>10590</v>
      </c>
      <c r="G4697" s="146" t="s">
        <v>505</v>
      </c>
      <c r="H4697" s="146" t="s">
        <v>5951</v>
      </c>
      <c r="I4697" s="146">
        <v>324</v>
      </c>
    </row>
    <row r="4698" spans="1:9" ht="44.25" hidden="1" customHeight="1" x14ac:dyDescent="0.2">
      <c r="A4698" s="3">
        <v>4717</v>
      </c>
      <c r="B4698" s="372" t="s">
        <v>8677</v>
      </c>
      <c r="C4698" s="373" t="s">
        <v>6750</v>
      </c>
      <c r="D4698" s="372" t="s">
        <v>5902</v>
      </c>
      <c r="E4698" s="146" t="s">
        <v>6751</v>
      </c>
      <c r="F4698" s="595">
        <v>13010</v>
      </c>
      <c r="G4698" s="146" t="s">
        <v>505</v>
      </c>
      <c r="H4698" s="146" t="s">
        <v>5951</v>
      </c>
      <c r="I4698" s="146">
        <v>324</v>
      </c>
    </row>
    <row r="4699" spans="1:9" ht="44.25" hidden="1" customHeight="1" x14ac:dyDescent="0.2">
      <c r="A4699" s="3">
        <v>4718</v>
      </c>
      <c r="B4699" s="372" t="s">
        <v>8677</v>
      </c>
      <c r="C4699" s="373" t="s">
        <v>6752</v>
      </c>
      <c r="D4699" s="372" t="s">
        <v>5902</v>
      </c>
      <c r="E4699" s="146" t="s">
        <v>6753</v>
      </c>
      <c r="F4699" s="595">
        <v>22940</v>
      </c>
      <c r="G4699" s="146" t="s">
        <v>505</v>
      </c>
      <c r="H4699" s="146" t="s">
        <v>5951</v>
      </c>
      <c r="I4699" s="146">
        <v>324</v>
      </c>
    </row>
    <row r="4700" spans="1:9" ht="44.25" hidden="1" customHeight="1" x14ac:dyDescent="0.2">
      <c r="A4700" s="3">
        <v>4719</v>
      </c>
      <c r="B4700" s="372" t="s">
        <v>8677</v>
      </c>
      <c r="C4700" s="373" t="s">
        <v>6754</v>
      </c>
      <c r="D4700" s="372" t="s">
        <v>5902</v>
      </c>
      <c r="E4700" s="146" t="s">
        <v>6755</v>
      </c>
      <c r="F4700" s="595">
        <v>5500</v>
      </c>
      <c r="G4700" s="146" t="s">
        <v>505</v>
      </c>
      <c r="H4700" s="146" t="s">
        <v>5951</v>
      </c>
      <c r="I4700" s="146">
        <v>324</v>
      </c>
    </row>
    <row r="4701" spans="1:9" ht="44.25" hidden="1" customHeight="1" x14ac:dyDescent="0.2">
      <c r="A4701" s="3">
        <v>4720</v>
      </c>
      <c r="B4701" s="372" t="s">
        <v>8677</v>
      </c>
      <c r="C4701" s="373" t="s">
        <v>6758</v>
      </c>
      <c r="D4701" s="372" t="s">
        <v>5902</v>
      </c>
      <c r="E4701" s="146" t="s">
        <v>6759</v>
      </c>
      <c r="F4701" s="595">
        <v>37670</v>
      </c>
      <c r="G4701" s="146" t="s">
        <v>505</v>
      </c>
      <c r="H4701" s="146" t="s">
        <v>5951</v>
      </c>
      <c r="I4701" s="146">
        <v>324</v>
      </c>
    </row>
    <row r="4702" spans="1:9" ht="44.25" hidden="1" customHeight="1" x14ac:dyDescent="0.2">
      <c r="A4702" s="3">
        <v>4721</v>
      </c>
      <c r="B4702" s="372" t="s">
        <v>8677</v>
      </c>
      <c r="C4702" s="373" t="s">
        <v>1449</v>
      </c>
      <c r="D4702" s="372" t="s">
        <v>5902</v>
      </c>
      <c r="E4702" s="146" t="s">
        <v>6581</v>
      </c>
      <c r="F4702" s="595">
        <v>15000</v>
      </c>
      <c r="G4702" s="146" t="s">
        <v>3648</v>
      </c>
      <c r="H4702" s="146" t="s">
        <v>5951</v>
      </c>
      <c r="I4702" s="146">
        <v>329</v>
      </c>
    </row>
    <row r="4703" spans="1:9" ht="44.25" hidden="1" customHeight="1" x14ac:dyDescent="0.2">
      <c r="A4703" s="3">
        <v>4722</v>
      </c>
      <c r="B4703" s="372" t="s">
        <v>8677</v>
      </c>
      <c r="C4703" s="373" t="s">
        <v>6583</v>
      </c>
      <c r="D4703" s="372" t="s">
        <v>5902</v>
      </c>
      <c r="E4703" s="146" t="s">
        <v>6584</v>
      </c>
      <c r="F4703" s="595">
        <v>7800</v>
      </c>
      <c r="G4703" s="146" t="s">
        <v>3648</v>
      </c>
      <c r="H4703" s="146" t="s">
        <v>5951</v>
      </c>
      <c r="I4703" s="146">
        <v>329</v>
      </c>
    </row>
    <row r="4704" spans="1:9" ht="44.25" hidden="1" customHeight="1" x14ac:dyDescent="0.2">
      <c r="A4704" s="3">
        <v>4723</v>
      </c>
      <c r="B4704" s="372" t="s">
        <v>8677</v>
      </c>
      <c r="C4704" s="373" t="s">
        <v>6587</v>
      </c>
      <c r="D4704" s="372" t="s">
        <v>5902</v>
      </c>
      <c r="E4704" s="146" t="s">
        <v>6588</v>
      </c>
      <c r="F4704" s="595">
        <v>10100</v>
      </c>
      <c r="G4704" s="146" t="s">
        <v>3648</v>
      </c>
      <c r="H4704" s="146" t="s">
        <v>5951</v>
      </c>
      <c r="I4704" s="146">
        <v>329</v>
      </c>
    </row>
    <row r="4705" spans="1:9" ht="44.25" hidden="1" customHeight="1" x14ac:dyDescent="0.2">
      <c r="A4705" s="3">
        <v>4724</v>
      </c>
      <c r="B4705" s="372" t="s">
        <v>8677</v>
      </c>
      <c r="C4705" s="373" t="s">
        <v>6459</v>
      </c>
      <c r="D4705" s="372" t="s">
        <v>5902</v>
      </c>
      <c r="E4705" s="146" t="s">
        <v>6460</v>
      </c>
      <c r="F4705" s="595">
        <v>10000</v>
      </c>
      <c r="G4705" s="146" t="s">
        <v>669</v>
      </c>
      <c r="H4705" s="146" t="s">
        <v>5951</v>
      </c>
      <c r="I4705" s="146">
        <v>344</v>
      </c>
    </row>
    <row r="4706" spans="1:9" ht="44.25" hidden="1" customHeight="1" x14ac:dyDescent="0.2">
      <c r="A4706" s="3">
        <v>4725</v>
      </c>
      <c r="B4706" s="372" t="s">
        <v>8677</v>
      </c>
      <c r="C4706" s="373" t="s">
        <v>6462</v>
      </c>
      <c r="D4706" s="372" t="s">
        <v>5902</v>
      </c>
      <c r="E4706" s="146" t="s">
        <v>6464</v>
      </c>
      <c r="F4706" s="595">
        <v>140000</v>
      </c>
      <c r="G4706" s="146" t="s">
        <v>669</v>
      </c>
      <c r="H4706" s="146" t="s">
        <v>5951</v>
      </c>
      <c r="I4706" s="146">
        <v>344</v>
      </c>
    </row>
    <row r="4707" spans="1:9" ht="44.25" hidden="1" customHeight="1" x14ac:dyDescent="0.2">
      <c r="A4707" s="3">
        <v>4726</v>
      </c>
      <c r="B4707" s="372" t="s">
        <v>8677</v>
      </c>
      <c r="C4707" s="373" t="s">
        <v>6465</v>
      </c>
      <c r="D4707" s="372" t="s">
        <v>5902</v>
      </c>
      <c r="E4707" s="146" t="s">
        <v>6466</v>
      </c>
      <c r="F4707" s="595">
        <v>20000</v>
      </c>
      <c r="G4707" s="146" t="s">
        <v>669</v>
      </c>
      <c r="H4707" s="146" t="s">
        <v>5951</v>
      </c>
      <c r="I4707" s="146">
        <v>344</v>
      </c>
    </row>
    <row r="4708" spans="1:9" ht="44.25" hidden="1" customHeight="1" x14ac:dyDescent="0.2">
      <c r="A4708" s="3">
        <v>4727</v>
      </c>
      <c r="B4708" s="372" t="s">
        <v>8677</v>
      </c>
      <c r="C4708" s="373" t="s">
        <v>6467</v>
      </c>
      <c r="D4708" s="372" t="s">
        <v>5902</v>
      </c>
      <c r="E4708" s="146" t="s">
        <v>6468</v>
      </c>
      <c r="F4708" s="595">
        <v>160000</v>
      </c>
      <c r="G4708" s="146" t="s">
        <v>669</v>
      </c>
      <c r="H4708" s="146" t="s">
        <v>5951</v>
      </c>
      <c r="I4708" s="146">
        <v>344</v>
      </c>
    </row>
    <row r="4709" spans="1:9" ht="44.25" hidden="1" customHeight="1" x14ac:dyDescent="0.2">
      <c r="A4709" s="3">
        <v>4728</v>
      </c>
      <c r="B4709" s="372" t="s">
        <v>8677</v>
      </c>
      <c r="C4709" s="373" t="s">
        <v>6475</v>
      </c>
      <c r="D4709" s="372" t="s">
        <v>5902</v>
      </c>
      <c r="E4709" s="146" t="s">
        <v>6476</v>
      </c>
      <c r="F4709" s="595">
        <v>18000</v>
      </c>
      <c r="G4709" s="146" t="s">
        <v>669</v>
      </c>
      <c r="H4709" s="146" t="s">
        <v>5951</v>
      </c>
      <c r="I4709" s="146">
        <v>344</v>
      </c>
    </row>
    <row r="4710" spans="1:9" ht="44.25" hidden="1" customHeight="1" x14ac:dyDescent="0.2">
      <c r="A4710" s="3">
        <v>4729</v>
      </c>
      <c r="B4710" s="372" t="s">
        <v>8677</v>
      </c>
      <c r="C4710" s="373" t="s">
        <v>3911</v>
      </c>
      <c r="D4710" s="372" t="s">
        <v>5902</v>
      </c>
      <c r="E4710" s="146" t="s">
        <v>6777</v>
      </c>
      <c r="F4710" s="595">
        <v>19500</v>
      </c>
      <c r="G4710" s="146" t="s">
        <v>693</v>
      </c>
      <c r="H4710" s="146" t="s">
        <v>5951</v>
      </c>
      <c r="I4710" s="146">
        <v>364</v>
      </c>
    </row>
    <row r="4711" spans="1:9" ht="44.25" hidden="1" customHeight="1" x14ac:dyDescent="0.2">
      <c r="A4711" s="3">
        <v>4730</v>
      </c>
      <c r="B4711" s="372" t="s">
        <v>8677</v>
      </c>
      <c r="C4711" s="373" t="s">
        <v>6392</v>
      </c>
      <c r="D4711" s="372" t="s">
        <v>5902</v>
      </c>
      <c r="E4711" s="146" t="s">
        <v>6393</v>
      </c>
      <c r="F4711" s="595">
        <v>24000</v>
      </c>
      <c r="G4711" s="146" t="s">
        <v>35</v>
      </c>
      <c r="H4711" s="146" t="s">
        <v>5951</v>
      </c>
      <c r="I4711" s="146">
        <v>364</v>
      </c>
    </row>
    <row r="4712" spans="1:9" ht="44.25" hidden="1" customHeight="1" x14ac:dyDescent="0.2">
      <c r="A4712" s="3">
        <v>4731</v>
      </c>
      <c r="B4712" s="372" t="s">
        <v>8677</v>
      </c>
      <c r="C4712" s="373" t="s">
        <v>6784</v>
      </c>
      <c r="D4712" s="372" t="s">
        <v>5902</v>
      </c>
      <c r="E4712" s="146" t="s">
        <v>6785</v>
      </c>
      <c r="F4712" s="595">
        <v>27800</v>
      </c>
      <c r="G4712" s="146" t="s">
        <v>693</v>
      </c>
      <c r="H4712" s="146" t="s">
        <v>5951</v>
      </c>
      <c r="I4712" s="146">
        <v>364</v>
      </c>
    </row>
    <row r="4713" spans="1:9" ht="44.25" hidden="1" customHeight="1" x14ac:dyDescent="0.2">
      <c r="A4713" s="3">
        <v>4732</v>
      </c>
      <c r="B4713" s="372" t="s">
        <v>8677</v>
      </c>
      <c r="C4713" s="373" t="s">
        <v>6787</v>
      </c>
      <c r="D4713" s="372" t="s">
        <v>5902</v>
      </c>
      <c r="E4713" s="146" t="s">
        <v>6788</v>
      </c>
      <c r="F4713" s="595">
        <v>15000</v>
      </c>
      <c r="G4713" s="146" t="s">
        <v>693</v>
      </c>
      <c r="H4713" s="146" t="s">
        <v>5951</v>
      </c>
      <c r="I4713" s="146">
        <v>364</v>
      </c>
    </row>
    <row r="4714" spans="1:9" ht="44.25" hidden="1" customHeight="1" x14ac:dyDescent="0.2">
      <c r="A4714" s="3">
        <v>4733</v>
      </c>
      <c r="B4714" s="372" t="s">
        <v>8677</v>
      </c>
      <c r="C4714" s="373" t="s">
        <v>6789</v>
      </c>
      <c r="D4714" s="372" t="s">
        <v>5902</v>
      </c>
      <c r="E4714" s="146" t="s">
        <v>6788</v>
      </c>
      <c r="F4714" s="595">
        <v>14500</v>
      </c>
      <c r="G4714" s="146" t="s">
        <v>693</v>
      </c>
      <c r="H4714" s="146" t="s">
        <v>5951</v>
      </c>
      <c r="I4714" s="146">
        <v>364</v>
      </c>
    </row>
    <row r="4715" spans="1:9" ht="44.25" hidden="1" customHeight="1" x14ac:dyDescent="0.2">
      <c r="A4715" s="3">
        <v>4734</v>
      </c>
      <c r="B4715" s="372" t="s">
        <v>8677</v>
      </c>
      <c r="C4715" s="373" t="s">
        <v>6790</v>
      </c>
      <c r="D4715" s="372" t="s">
        <v>5902</v>
      </c>
      <c r="E4715" s="146" t="s">
        <v>6791</v>
      </c>
      <c r="F4715" s="595">
        <v>11600</v>
      </c>
      <c r="G4715" s="146" t="s">
        <v>693</v>
      </c>
      <c r="H4715" s="146" t="s">
        <v>5951</v>
      </c>
      <c r="I4715" s="146">
        <v>364</v>
      </c>
    </row>
    <row r="4716" spans="1:9" ht="44.25" hidden="1" customHeight="1" x14ac:dyDescent="0.2">
      <c r="A4716" s="3">
        <v>4735</v>
      </c>
      <c r="B4716" s="372" t="s">
        <v>8677</v>
      </c>
      <c r="C4716" s="373" t="s">
        <v>6792</v>
      </c>
      <c r="D4716" s="372" t="s">
        <v>5902</v>
      </c>
      <c r="E4716" s="146" t="s">
        <v>6793</v>
      </c>
      <c r="F4716" s="595">
        <v>56660</v>
      </c>
      <c r="G4716" s="146" t="s">
        <v>693</v>
      </c>
      <c r="H4716" s="146" t="s">
        <v>5951</v>
      </c>
      <c r="I4716" s="146">
        <v>364</v>
      </c>
    </row>
    <row r="4717" spans="1:9" ht="44.25" hidden="1" customHeight="1" x14ac:dyDescent="0.2">
      <c r="A4717" s="3">
        <v>4736</v>
      </c>
      <c r="B4717" s="372" t="s">
        <v>8677</v>
      </c>
      <c r="C4717" s="373" t="s">
        <v>6800</v>
      </c>
      <c r="D4717" s="372" t="s">
        <v>5902</v>
      </c>
      <c r="E4717" s="146" t="s">
        <v>6801</v>
      </c>
      <c r="F4717" s="595">
        <v>49660</v>
      </c>
      <c r="G4717" s="146" t="s">
        <v>720</v>
      </c>
      <c r="H4717" s="146" t="s">
        <v>5951</v>
      </c>
      <c r="I4717" s="146">
        <v>374</v>
      </c>
    </row>
    <row r="4718" spans="1:9" ht="44.25" hidden="1" customHeight="1" x14ac:dyDescent="0.2">
      <c r="A4718" s="3">
        <v>4737</v>
      </c>
      <c r="B4718" s="372">
        <v>7003</v>
      </c>
      <c r="C4718" s="373" t="s">
        <v>6808</v>
      </c>
      <c r="D4718" s="372" t="s">
        <v>5902</v>
      </c>
      <c r="E4718" s="146">
        <v>72153606</v>
      </c>
      <c r="F4718" s="595">
        <v>300000</v>
      </c>
      <c r="G4718" s="146" t="s">
        <v>105</v>
      </c>
      <c r="H4718" s="159">
        <v>44927</v>
      </c>
      <c r="I4718" s="372">
        <v>192</v>
      </c>
    </row>
    <row r="4719" spans="1:9" ht="44.25" hidden="1" customHeight="1" x14ac:dyDescent="0.2">
      <c r="A4719" s="3">
        <v>4738</v>
      </c>
      <c r="B4719" s="372">
        <v>7003</v>
      </c>
      <c r="C4719" s="373" t="s">
        <v>6812</v>
      </c>
      <c r="D4719" s="372" t="s">
        <v>5902</v>
      </c>
      <c r="E4719" s="146">
        <v>14111510</v>
      </c>
      <c r="F4719" s="595">
        <v>80000</v>
      </c>
      <c r="G4719" s="146" t="s">
        <v>40</v>
      </c>
      <c r="H4719" s="159">
        <v>44927</v>
      </c>
      <c r="I4719" s="146">
        <v>289</v>
      </c>
    </row>
    <row r="4720" spans="1:9" ht="44.25" hidden="1" customHeight="1" x14ac:dyDescent="0.2">
      <c r="A4720" s="3">
        <v>4739</v>
      </c>
      <c r="B4720" s="372">
        <v>7003</v>
      </c>
      <c r="C4720" s="373" t="s">
        <v>2893</v>
      </c>
      <c r="D4720" s="372" t="s">
        <v>5902</v>
      </c>
      <c r="E4720" s="146">
        <v>44121701</v>
      </c>
      <c r="F4720" s="595">
        <v>4800</v>
      </c>
      <c r="G4720" s="146" t="s">
        <v>47</v>
      </c>
      <c r="H4720" s="159">
        <v>44986</v>
      </c>
      <c r="I4720" s="146">
        <v>350</v>
      </c>
    </row>
    <row r="4721" spans="1:9" ht="44.25" hidden="1" customHeight="1" x14ac:dyDescent="0.2">
      <c r="A4721" s="3">
        <v>4740</v>
      </c>
      <c r="B4721" s="372">
        <v>7003</v>
      </c>
      <c r="C4721" s="373" t="s">
        <v>6815</v>
      </c>
      <c r="D4721" s="372" t="s">
        <v>5902</v>
      </c>
      <c r="E4721" s="146">
        <v>44121706</v>
      </c>
      <c r="F4721" s="595">
        <v>4800</v>
      </c>
      <c r="G4721" s="146" t="s">
        <v>47</v>
      </c>
      <c r="H4721" s="159">
        <v>44986</v>
      </c>
      <c r="I4721" s="146">
        <v>350</v>
      </c>
    </row>
    <row r="4722" spans="1:9" ht="44.25" hidden="1" customHeight="1" x14ac:dyDescent="0.2">
      <c r="A4722" s="3">
        <v>4741</v>
      </c>
      <c r="B4722" s="372">
        <v>7003</v>
      </c>
      <c r="C4722" s="373" t="s">
        <v>6817</v>
      </c>
      <c r="D4722" s="372" t="s">
        <v>5902</v>
      </c>
      <c r="E4722" s="146">
        <v>60121501</v>
      </c>
      <c r="F4722" s="595">
        <v>12000</v>
      </c>
      <c r="G4722" s="146" t="s">
        <v>47</v>
      </c>
      <c r="H4722" s="159">
        <v>44986</v>
      </c>
      <c r="I4722" s="146">
        <v>350</v>
      </c>
    </row>
    <row r="4723" spans="1:9" ht="44.25" hidden="1" customHeight="1" x14ac:dyDescent="0.2">
      <c r="A4723" s="3">
        <v>4742</v>
      </c>
      <c r="B4723" s="372">
        <v>7003</v>
      </c>
      <c r="C4723" s="373" t="s">
        <v>6819</v>
      </c>
      <c r="D4723" s="372" t="s">
        <v>5902</v>
      </c>
      <c r="E4723" s="146">
        <v>44121708</v>
      </c>
      <c r="F4723" s="595">
        <v>10000</v>
      </c>
      <c r="G4723" s="146" t="s">
        <v>47</v>
      </c>
      <c r="H4723" s="159">
        <v>44986</v>
      </c>
      <c r="I4723" s="146">
        <v>350</v>
      </c>
    </row>
    <row r="4724" spans="1:9" ht="44.25" hidden="1" customHeight="1" x14ac:dyDescent="0.2">
      <c r="A4724" s="3">
        <v>4743</v>
      </c>
      <c r="B4724" s="372">
        <v>7003</v>
      </c>
      <c r="C4724" s="373" t="s">
        <v>6821</v>
      </c>
      <c r="D4724" s="372" t="s">
        <v>5902</v>
      </c>
      <c r="E4724" s="146">
        <v>44122011</v>
      </c>
      <c r="F4724" s="595">
        <v>10000</v>
      </c>
      <c r="G4724" s="146" t="s">
        <v>47</v>
      </c>
      <c r="H4724" s="159">
        <v>44986</v>
      </c>
      <c r="I4724" s="146">
        <v>350</v>
      </c>
    </row>
    <row r="4725" spans="1:9" ht="44.25" hidden="1" customHeight="1" x14ac:dyDescent="0.2">
      <c r="A4725" s="3">
        <v>4744</v>
      </c>
      <c r="B4725" s="372">
        <v>7003</v>
      </c>
      <c r="C4725" s="373" t="s">
        <v>89</v>
      </c>
      <c r="D4725" s="372" t="s">
        <v>5902</v>
      </c>
      <c r="E4725" s="146">
        <v>43211608</v>
      </c>
      <c r="F4725" s="595">
        <v>70000</v>
      </c>
      <c r="G4725" s="146" t="s">
        <v>47</v>
      </c>
      <c r="H4725" s="159">
        <v>44986</v>
      </c>
      <c r="I4725" s="146">
        <v>351</v>
      </c>
    </row>
    <row r="4726" spans="1:9" ht="44.25" hidden="1" customHeight="1" x14ac:dyDescent="0.2">
      <c r="A4726" s="3">
        <v>4745</v>
      </c>
      <c r="B4726" s="372">
        <v>7003</v>
      </c>
      <c r="C4726" s="373" t="s">
        <v>109</v>
      </c>
      <c r="D4726" s="372" t="s">
        <v>5902</v>
      </c>
      <c r="E4726" s="146">
        <v>43211706</v>
      </c>
      <c r="F4726" s="595">
        <v>85000</v>
      </c>
      <c r="G4726" s="146" t="s">
        <v>47</v>
      </c>
      <c r="H4726" s="159">
        <v>44986</v>
      </c>
      <c r="I4726" s="146">
        <v>351</v>
      </c>
    </row>
    <row r="4727" spans="1:9" ht="44.25" hidden="1" customHeight="1" x14ac:dyDescent="0.2">
      <c r="A4727" s="3">
        <v>4746</v>
      </c>
      <c r="B4727" s="372">
        <v>7003</v>
      </c>
      <c r="C4727" s="373" t="s">
        <v>6825</v>
      </c>
      <c r="D4727" s="372" t="s">
        <v>5902</v>
      </c>
      <c r="E4727" s="146">
        <v>26111704</v>
      </c>
      <c r="F4727" s="595">
        <v>70000</v>
      </c>
      <c r="G4727" s="146" t="s">
        <v>47</v>
      </c>
      <c r="H4727" s="159">
        <v>44986</v>
      </c>
      <c r="I4727" s="146">
        <v>351</v>
      </c>
    </row>
    <row r="4728" spans="1:9" ht="44.25" hidden="1" customHeight="1" x14ac:dyDescent="0.2">
      <c r="A4728" s="3">
        <v>4747</v>
      </c>
      <c r="B4728" s="372">
        <v>7003</v>
      </c>
      <c r="C4728" s="373" t="s">
        <v>6827</v>
      </c>
      <c r="D4728" s="372" t="s">
        <v>5902</v>
      </c>
      <c r="E4728" s="146">
        <v>52161554</v>
      </c>
      <c r="F4728" s="595">
        <v>110000</v>
      </c>
      <c r="G4728" s="146" t="s">
        <v>47</v>
      </c>
      <c r="H4728" s="159">
        <v>44986</v>
      </c>
      <c r="I4728" s="146">
        <v>351</v>
      </c>
    </row>
    <row r="4729" spans="1:9" ht="44.25" hidden="1" customHeight="1" x14ac:dyDescent="0.2">
      <c r="A4729" s="3">
        <v>4748</v>
      </c>
      <c r="B4729" s="372">
        <v>7003</v>
      </c>
      <c r="C4729" s="373" t="s">
        <v>6829</v>
      </c>
      <c r="D4729" s="372" t="s">
        <v>5902</v>
      </c>
      <c r="E4729" s="146">
        <v>32101617</v>
      </c>
      <c r="F4729" s="595">
        <v>40000</v>
      </c>
      <c r="G4729" s="146" t="s">
        <v>47</v>
      </c>
      <c r="H4729" s="159">
        <v>44927</v>
      </c>
      <c r="I4729" s="146">
        <v>351</v>
      </c>
    </row>
    <row r="4730" spans="1:9" ht="44.25" hidden="1" customHeight="1" x14ac:dyDescent="0.2">
      <c r="A4730" s="3">
        <v>4749</v>
      </c>
      <c r="B4730" s="372">
        <v>7003</v>
      </c>
      <c r="C4730" s="373" t="s">
        <v>6831</v>
      </c>
      <c r="D4730" s="372" t="s">
        <v>5902</v>
      </c>
      <c r="E4730" s="146">
        <v>44103105</v>
      </c>
      <c r="F4730" s="595">
        <v>150000</v>
      </c>
      <c r="G4730" s="146" t="s">
        <v>47</v>
      </c>
      <c r="H4730" s="159">
        <v>44927</v>
      </c>
      <c r="I4730" s="146">
        <v>352</v>
      </c>
    </row>
    <row r="4731" spans="1:9" ht="44.25" hidden="1" customHeight="1" x14ac:dyDescent="0.2">
      <c r="A4731" s="3">
        <v>4750</v>
      </c>
      <c r="B4731" s="372">
        <v>7003</v>
      </c>
      <c r="C4731" s="373" t="s">
        <v>6662</v>
      </c>
      <c r="D4731" s="372" t="s">
        <v>5902</v>
      </c>
      <c r="E4731" s="146">
        <v>44103103</v>
      </c>
      <c r="F4731" s="595">
        <v>150000</v>
      </c>
      <c r="G4731" s="146" t="s">
        <v>47</v>
      </c>
      <c r="H4731" s="159">
        <v>45047</v>
      </c>
      <c r="I4731" s="146">
        <v>352</v>
      </c>
    </row>
    <row r="4732" spans="1:9" ht="44.25" hidden="1" customHeight="1" x14ac:dyDescent="0.2">
      <c r="A4732" s="3">
        <v>4751</v>
      </c>
      <c r="B4732" s="372">
        <v>7003</v>
      </c>
      <c r="C4732" s="373" t="s">
        <v>37</v>
      </c>
      <c r="D4732" s="372" t="s">
        <v>5902</v>
      </c>
      <c r="E4732" s="146">
        <v>50201706</v>
      </c>
      <c r="F4732" s="595">
        <v>90000</v>
      </c>
      <c r="G4732" s="146" t="s">
        <v>40</v>
      </c>
      <c r="H4732" s="159">
        <v>44927</v>
      </c>
      <c r="I4732" s="146">
        <v>374</v>
      </c>
    </row>
    <row r="4733" spans="1:9" ht="44.25" hidden="1" customHeight="1" x14ac:dyDescent="0.2">
      <c r="A4733" s="3">
        <v>4752</v>
      </c>
      <c r="B4733" s="372">
        <v>7003</v>
      </c>
      <c r="C4733" s="373" t="s">
        <v>42</v>
      </c>
      <c r="D4733" s="372" t="s">
        <v>5902</v>
      </c>
      <c r="E4733" s="146">
        <v>50161509</v>
      </c>
      <c r="F4733" s="595">
        <v>12000</v>
      </c>
      <c r="G4733" s="146" t="s">
        <v>40</v>
      </c>
      <c r="H4733" s="159">
        <v>44927</v>
      </c>
      <c r="I4733" s="146">
        <v>374</v>
      </c>
    </row>
    <row r="4734" spans="1:9" ht="44.25" hidden="1" customHeight="1" x14ac:dyDescent="0.2">
      <c r="A4734" s="3">
        <v>4753</v>
      </c>
      <c r="B4734" s="372">
        <v>7202</v>
      </c>
      <c r="C4734" s="127" t="s">
        <v>8678</v>
      </c>
      <c r="D4734" s="372" t="s">
        <v>5902</v>
      </c>
      <c r="E4734" s="131" t="s">
        <v>8679</v>
      </c>
      <c r="F4734" s="632">
        <v>193500</v>
      </c>
      <c r="G4734" s="131" t="s">
        <v>76</v>
      </c>
      <c r="H4734" s="62" t="s">
        <v>6849</v>
      </c>
      <c r="I4734" s="681">
        <v>364</v>
      </c>
    </row>
    <row r="4735" spans="1:9" ht="44.25" hidden="1" customHeight="1" x14ac:dyDescent="0.2">
      <c r="A4735" s="3">
        <v>4754</v>
      </c>
      <c r="B4735" s="372">
        <v>7202</v>
      </c>
      <c r="C4735" s="127" t="s">
        <v>8680</v>
      </c>
      <c r="D4735" s="372" t="s">
        <v>5902</v>
      </c>
      <c r="E4735" s="771" t="s">
        <v>8679</v>
      </c>
      <c r="F4735" s="632">
        <v>48000</v>
      </c>
      <c r="G4735" s="131" t="s">
        <v>76</v>
      </c>
      <c r="H4735" s="62" t="s">
        <v>6850</v>
      </c>
      <c r="I4735" s="681">
        <v>364</v>
      </c>
    </row>
    <row r="4736" spans="1:9" ht="44.25" hidden="1" customHeight="1" x14ac:dyDescent="0.2">
      <c r="A4736" s="3">
        <v>4755</v>
      </c>
      <c r="B4736" s="372">
        <v>7202</v>
      </c>
      <c r="C4736" s="127" t="s">
        <v>8681</v>
      </c>
      <c r="D4736" s="372" t="s">
        <v>5902</v>
      </c>
      <c r="E4736" s="131" t="s">
        <v>8435</v>
      </c>
      <c r="F4736" s="632">
        <v>10000</v>
      </c>
      <c r="G4736" s="131" t="s">
        <v>76</v>
      </c>
      <c r="H4736" s="62" t="s">
        <v>6847</v>
      </c>
      <c r="I4736" s="681">
        <v>364</v>
      </c>
    </row>
    <row r="4737" spans="1:9" ht="44.25" hidden="1" customHeight="1" x14ac:dyDescent="0.2">
      <c r="A4737" s="3">
        <v>4756</v>
      </c>
      <c r="B4737" s="372">
        <v>7202</v>
      </c>
      <c r="C4737" s="127" t="s">
        <v>8682</v>
      </c>
      <c r="D4737" s="372" t="s">
        <v>5902</v>
      </c>
      <c r="E4737" s="131" t="s">
        <v>8435</v>
      </c>
      <c r="F4737" s="632">
        <v>8000</v>
      </c>
      <c r="G4737" s="131" t="s">
        <v>76</v>
      </c>
      <c r="H4737" s="62" t="s">
        <v>6848</v>
      </c>
      <c r="I4737" s="681">
        <v>364</v>
      </c>
    </row>
    <row r="4738" spans="1:9" ht="44.25" hidden="1" customHeight="1" x14ac:dyDescent="0.2">
      <c r="A4738" s="3">
        <v>4757</v>
      </c>
      <c r="B4738" s="372">
        <v>7202</v>
      </c>
      <c r="C4738" s="127" t="s">
        <v>8683</v>
      </c>
      <c r="D4738" s="372" t="s">
        <v>5902</v>
      </c>
      <c r="E4738" s="131" t="s">
        <v>8684</v>
      </c>
      <c r="F4738" s="632">
        <v>1175200</v>
      </c>
      <c r="G4738" s="131" t="s">
        <v>2178</v>
      </c>
      <c r="H4738" s="62" t="s">
        <v>6849</v>
      </c>
      <c r="I4738" s="681">
        <v>324</v>
      </c>
    </row>
    <row r="4739" spans="1:9" ht="44.25" hidden="1" customHeight="1" x14ac:dyDescent="0.2">
      <c r="A4739" s="3">
        <v>4758</v>
      </c>
      <c r="B4739" s="372">
        <v>7202</v>
      </c>
      <c r="C4739" s="127" t="s">
        <v>8685</v>
      </c>
      <c r="D4739" s="372" t="s">
        <v>5902</v>
      </c>
      <c r="E4739" s="131" t="s">
        <v>8686</v>
      </c>
      <c r="F4739" s="632">
        <v>288000</v>
      </c>
      <c r="G4739" s="131" t="s">
        <v>2177</v>
      </c>
      <c r="H4739" s="62" t="s">
        <v>6850</v>
      </c>
      <c r="I4739" s="681">
        <v>319</v>
      </c>
    </row>
    <row r="4740" spans="1:9" ht="44.25" hidden="1" customHeight="1" x14ac:dyDescent="0.2">
      <c r="A4740" s="3">
        <v>4759</v>
      </c>
      <c r="B4740" s="372">
        <v>7202</v>
      </c>
      <c r="C4740" s="127" t="s">
        <v>8687</v>
      </c>
      <c r="D4740" s="372" t="s">
        <v>5902</v>
      </c>
      <c r="E4740" s="131" t="s">
        <v>8228</v>
      </c>
      <c r="F4740" s="632">
        <v>56000</v>
      </c>
      <c r="G4740" s="131" t="s">
        <v>2177</v>
      </c>
      <c r="H4740" s="62" t="s">
        <v>6847</v>
      </c>
      <c r="I4740" s="681">
        <v>319</v>
      </c>
    </row>
    <row r="4741" spans="1:9" ht="44.25" hidden="1" customHeight="1" x14ac:dyDescent="0.2">
      <c r="A4741" s="3">
        <v>4760</v>
      </c>
      <c r="B4741" s="372">
        <v>7202</v>
      </c>
      <c r="C4741" s="127" t="s">
        <v>8688</v>
      </c>
      <c r="D4741" s="372" t="s">
        <v>5902</v>
      </c>
      <c r="E4741" s="131" t="s">
        <v>8228</v>
      </c>
      <c r="F4741" s="632">
        <v>88000</v>
      </c>
      <c r="G4741" s="131" t="s">
        <v>2177</v>
      </c>
      <c r="H4741" s="62" t="s">
        <v>6848</v>
      </c>
      <c r="I4741" s="681">
        <v>319</v>
      </c>
    </row>
    <row r="4742" spans="1:9" ht="44.25" hidden="1" customHeight="1" x14ac:dyDescent="0.2">
      <c r="A4742" s="3">
        <v>4761</v>
      </c>
      <c r="B4742" s="372">
        <v>7202</v>
      </c>
      <c r="C4742" s="127" t="s">
        <v>8689</v>
      </c>
      <c r="D4742" s="372" t="s">
        <v>5902</v>
      </c>
      <c r="E4742" s="131" t="s">
        <v>8228</v>
      </c>
      <c r="F4742" s="632">
        <v>22000</v>
      </c>
      <c r="G4742" s="131" t="s">
        <v>2177</v>
      </c>
      <c r="H4742" s="62" t="s">
        <v>6849</v>
      </c>
      <c r="I4742" s="681">
        <v>319</v>
      </c>
    </row>
    <row r="4743" spans="1:9" ht="44.25" hidden="1" customHeight="1" x14ac:dyDescent="0.2">
      <c r="A4743" s="3">
        <v>4762</v>
      </c>
      <c r="B4743" s="372">
        <v>7202</v>
      </c>
      <c r="C4743" s="127" t="s">
        <v>8690</v>
      </c>
      <c r="D4743" s="372" t="s">
        <v>5902</v>
      </c>
      <c r="E4743" s="131" t="s">
        <v>8228</v>
      </c>
      <c r="F4743" s="632">
        <v>44000</v>
      </c>
      <c r="G4743" s="131" t="s">
        <v>2177</v>
      </c>
      <c r="H4743" s="62" t="s">
        <v>6850</v>
      </c>
      <c r="I4743" s="681">
        <v>319</v>
      </c>
    </row>
    <row r="4744" spans="1:9" ht="44.25" hidden="1" customHeight="1" x14ac:dyDescent="0.2">
      <c r="A4744" s="3">
        <v>4763</v>
      </c>
      <c r="B4744" s="372">
        <v>7202</v>
      </c>
      <c r="C4744" s="127" t="s">
        <v>8691</v>
      </c>
      <c r="D4744" s="372" t="s">
        <v>5902</v>
      </c>
      <c r="E4744" s="131" t="s">
        <v>8692</v>
      </c>
      <c r="F4744" s="632">
        <v>39000</v>
      </c>
      <c r="G4744" s="131" t="s">
        <v>76</v>
      </c>
      <c r="H4744" s="62" t="s">
        <v>6849</v>
      </c>
      <c r="I4744" s="681">
        <v>364</v>
      </c>
    </row>
    <row r="4745" spans="1:9" ht="44.25" hidden="1" customHeight="1" x14ac:dyDescent="0.2">
      <c r="A4745" s="3">
        <v>4764</v>
      </c>
      <c r="B4745" s="372">
        <v>7202</v>
      </c>
      <c r="C4745" s="127" t="s">
        <v>8693</v>
      </c>
      <c r="D4745" s="372" t="s">
        <v>5902</v>
      </c>
      <c r="E4745" s="131" t="s">
        <v>8694</v>
      </c>
      <c r="F4745" s="632">
        <v>26850</v>
      </c>
      <c r="G4745" s="131" t="s">
        <v>76</v>
      </c>
      <c r="H4745" s="62" t="s">
        <v>6850</v>
      </c>
      <c r="I4745" s="681">
        <v>364</v>
      </c>
    </row>
    <row r="4746" spans="1:9" ht="44.25" hidden="1" customHeight="1" x14ac:dyDescent="0.2">
      <c r="A4746" s="3">
        <v>4765</v>
      </c>
      <c r="B4746" s="372">
        <v>7202</v>
      </c>
      <c r="C4746" s="127" t="s">
        <v>8695</v>
      </c>
      <c r="D4746" s="372" t="s">
        <v>5902</v>
      </c>
      <c r="E4746" s="131" t="s">
        <v>8228</v>
      </c>
      <c r="F4746" s="632">
        <v>44800</v>
      </c>
      <c r="G4746" s="131" t="s">
        <v>2177</v>
      </c>
      <c r="H4746" s="62" t="s">
        <v>6847</v>
      </c>
      <c r="I4746" s="681">
        <v>319</v>
      </c>
    </row>
    <row r="4747" spans="1:9" ht="44.25" hidden="1" customHeight="1" x14ac:dyDescent="0.2">
      <c r="A4747" s="3">
        <v>4766</v>
      </c>
      <c r="B4747" s="372">
        <v>7202</v>
      </c>
      <c r="C4747" s="127" t="s">
        <v>8696</v>
      </c>
      <c r="D4747" s="372" t="s">
        <v>5902</v>
      </c>
      <c r="E4747" s="131" t="s">
        <v>8228</v>
      </c>
      <c r="F4747" s="632">
        <v>33000</v>
      </c>
      <c r="G4747" s="131" t="s">
        <v>2177</v>
      </c>
      <c r="H4747" s="62" t="s">
        <v>6848</v>
      </c>
      <c r="I4747" s="681">
        <v>319</v>
      </c>
    </row>
    <row r="4748" spans="1:9" ht="44.25" hidden="1" customHeight="1" x14ac:dyDescent="0.2">
      <c r="A4748" s="3">
        <v>4767</v>
      </c>
      <c r="B4748" s="372">
        <v>7202</v>
      </c>
      <c r="C4748" s="127" t="s">
        <v>8697</v>
      </c>
      <c r="D4748" s="372" t="s">
        <v>5902</v>
      </c>
      <c r="E4748" s="131" t="s">
        <v>8228</v>
      </c>
      <c r="F4748" s="632">
        <v>6000</v>
      </c>
      <c r="G4748" s="131" t="s">
        <v>2177</v>
      </c>
      <c r="H4748" s="62" t="s">
        <v>6849</v>
      </c>
      <c r="I4748" s="681">
        <v>319</v>
      </c>
    </row>
    <row r="4749" spans="1:9" ht="44.25" hidden="1" customHeight="1" x14ac:dyDescent="0.2">
      <c r="A4749" s="3">
        <v>4768</v>
      </c>
      <c r="B4749" s="372">
        <v>7202</v>
      </c>
      <c r="C4749" s="127" t="s">
        <v>8698</v>
      </c>
      <c r="D4749" s="372" t="s">
        <v>5902</v>
      </c>
      <c r="E4749" s="131" t="s">
        <v>8435</v>
      </c>
      <c r="F4749" s="632">
        <v>22500</v>
      </c>
      <c r="G4749" s="131" t="s">
        <v>76</v>
      </c>
      <c r="H4749" s="62" t="s">
        <v>6847</v>
      </c>
      <c r="I4749" s="681">
        <v>364</v>
      </c>
    </row>
    <row r="4750" spans="1:9" ht="44.25" hidden="1" customHeight="1" x14ac:dyDescent="0.2">
      <c r="A4750" s="3">
        <v>4769</v>
      </c>
      <c r="B4750" s="372">
        <v>7202</v>
      </c>
      <c r="C4750" s="127" t="s">
        <v>8699</v>
      </c>
      <c r="D4750" s="372" t="s">
        <v>5902</v>
      </c>
      <c r="E4750" s="131" t="s">
        <v>8692</v>
      </c>
      <c r="F4750" s="632">
        <v>45000</v>
      </c>
      <c r="G4750" s="131" t="s">
        <v>76</v>
      </c>
      <c r="H4750" s="62" t="s">
        <v>6848</v>
      </c>
      <c r="I4750" s="681">
        <v>364</v>
      </c>
    </row>
    <row r="4751" spans="1:9" ht="44.25" hidden="1" customHeight="1" x14ac:dyDescent="0.2">
      <c r="A4751" s="3">
        <v>4770</v>
      </c>
      <c r="B4751" s="372">
        <v>7202</v>
      </c>
      <c r="C4751" s="127" t="s">
        <v>8700</v>
      </c>
      <c r="D4751" s="372" t="s">
        <v>5902</v>
      </c>
      <c r="E4751" s="131" t="s">
        <v>8694</v>
      </c>
      <c r="F4751" s="632">
        <v>18000</v>
      </c>
      <c r="G4751" s="131" t="s">
        <v>76</v>
      </c>
      <c r="H4751" s="62" t="s">
        <v>6849</v>
      </c>
      <c r="I4751" s="681">
        <v>364</v>
      </c>
    </row>
    <row r="4752" spans="1:9" ht="44.25" hidden="1" customHeight="1" x14ac:dyDescent="0.2">
      <c r="A4752" s="3">
        <v>4771</v>
      </c>
      <c r="B4752" s="372">
        <v>7202</v>
      </c>
      <c r="C4752" s="127" t="s">
        <v>8701</v>
      </c>
      <c r="D4752" s="372" t="s">
        <v>5902</v>
      </c>
      <c r="E4752" s="131" t="s">
        <v>8228</v>
      </c>
      <c r="F4752" s="632">
        <v>129600</v>
      </c>
      <c r="G4752" s="131" t="s">
        <v>2177</v>
      </c>
      <c r="H4752" s="62" t="s">
        <v>6850</v>
      </c>
      <c r="I4752" s="681">
        <v>319</v>
      </c>
    </row>
    <row r="4753" spans="1:9" ht="44.25" hidden="1" customHeight="1" x14ac:dyDescent="0.2">
      <c r="A4753" s="3">
        <v>4772</v>
      </c>
      <c r="B4753" s="372">
        <v>7202</v>
      </c>
      <c r="C4753" s="127" t="s">
        <v>8702</v>
      </c>
      <c r="D4753" s="372" t="s">
        <v>5902</v>
      </c>
      <c r="E4753" s="131" t="s">
        <v>8692</v>
      </c>
      <c r="F4753" s="632">
        <v>52500</v>
      </c>
      <c r="G4753" s="131" t="s">
        <v>76</v>
      </c>
      <c r="H4753" s="62" t="s">
        <v>6850</v>
      </c>
      <c r="I4753" s="681">
        <v>364</v>
      </c>
    </row>
    <row r="4754" spans="1:9" ht="44.25" hidden="1" customHeight="1" x14ac:dyDescent="0.2">
      <c r="A4754" s="3">
        <v>4773</v>
      </c>
      <c r="B4754" s="372">
        <v>7202</v>
      </c>
      <c r="C4754" s="127" t="s">
        <v>8703</v>
      </c>
      <c r="D4754" s="372" t="s">
        <v>5902</v>
      </c>
      <c r="E4754" s="131" t="s">
        <v>8694</v>
      </c>
      <c r="F4754" s="632">
        <v>119500</v>
      </c>
      <c r="G4754" s="131" t="s">
        <v>76</v>
      </c>
      <c r="H4754" s="62" t="s">
        <v>6847</v>
      </c>
      <c r="I4754" s="681">
        <v>364</v>
      </c>
    </row>
    <row r="4755" spans="1:9" ht="44.25" hidden="1" customHeight="1" x14ac:dyDescent="0.2">
      <c r="A4755" s="3">
        <v>4774</v>
      </c>
      <c r="B4755" s="372">
        <v>7202</v>
      </c>
      <c r="C4755" s="127" t="s">
        <v>8704</v>
      </c>
      <c r="D4755" s="372" t="s">
        <v>5902</v>
      </c>
      <c r="E4755" s="131" t="s">
        <v>8228</v>
      </c>
      <c r="F4755" s="632">
        <v>76000</v>
      </c>
      <c r="G4755" s="131" t="s">
        <v>2177</v>
      </c>
      <c r="H4755" s="62" t="s">
        <v>6847</v>
      </c>
      <c r="I4755" s="681">
        <v>319</v>
      </c>
    </row>
    <row r="4756" spans="1:9" ht="44.25" hidden="1" customHeight="1" x14ac:dyDescent="0.2">
      <c r="A4756" s="3">
        <v>4775</v>
      </c>
      <c r="B4756" s="372">
        <v>7202</v>
      </c>
      <c r="C4756" s="127" t="s">
        <v>8705</v>
      </c>
      <c r="D4756" s="372" t="s">
        <v>5902</v>
      </c>
      <c r="E4756" s="131" t="s">
        <v>8692</v>
      </c>
      <c r="F4756" s="632">
        <v>97500</v>
      </c>
      <c r="G4756" s="131" t="s">
        <v>76</v>
      </c>
      <c r="H4756" s="62" t="s">
        <v>6848</v>
      </c>
      <c r="I4756" s="681">
        <v>364</v>
      </c>
    </row>
    <row r="4757" spans="1:9" ht="44.25" hidden="1" customHeight="1" x14ac:dyDescent="0.2">
      <c r="A4757" s="3">
        <v>4776</v>
      </c>
      <c r="B4757" s="372">
        <v>7202</v>
      </c>
      <c r="C4757" s="127" t="s">
        <v>8706</v>
      </c>
      <c r="D4757" s="372" t="s">
        <v>5902</v>
      </c>
      <c r="E4757" s="131" t="s">
        <v>8692</v>
      </c>
      <c r="F4757" s="632">
        <v>60000</v>
      </c>
      <c r="G4757" s="131" t="s">
        <v>76</v>
      </c>
      <c r="H4757" s="62" t="s">
        <v>6849</v>
      </c>
      <c r="I4757" s="681">
        <v>364</v>
      </c>
    </row>
    <row r="4758" spans="1:9" ht="44.25" hidden="1" customHeight="1" x14ac:dyDescent="0.2">
      <c r="A4758" s="3">
        <v>4777</v>
      </c>
      <c r="B4758" s="372">
        <v>7202</v>
      </c>
      <c r="C4758" s="127" t="s">
        <v>8707</v>
      </c>
      <c r="D4758" s="372" t="s">
        <v>5902</v>
      </c>
      <c r="E4758" s="131" t="s">
        <v>8692</v>
      </c>
      <c r="F4758" s="632">
        <v>24000</v>
      </c>
      <c r="G4758" s="131" t="s">
        <v>76</v>
      </c>
      <c r="H4758" s="62" t="s">
        <v>6850</v>
      </c>
      <c r="I4758" s="681">
        <v>364</v>
      </c>
    </row>
    <row r="4759" spans="1:9" ht="44.25" hidden="1" customHeight="1" x14ac:dyDescent="0.2">
      <c r="A4759" s="3">
        <v>4778</v>
      </c>
      <c r="B4759" s="372">
        <v>7202</v>
      </c>
      <c r="C4759" s="127" t="s">
        <v>8708</v>
      </c>
      <c r="D4759" s="372" t="s">
        <v>5902</v>
      </c>
      <c r="E4759" s="131" t="s">
        <v>8692</v>
      </c>
      <c r="F4759" s="632">
        <v>6000</v>
      </c>
      <c r="G4759" s="131" t="s">
        <v>76</v>
      </c>
      <c r="H4759" s="62" t="s">
        <v>6847</v>
      </c>
      <c r="I4759" s="681">
        <v>364</v>
      </c>
    </row>
    <row r="4760" spans="1:9" ht="44.25" hidden="1" customHeight="1" x14ac:dyDescent="0.2">
      <c r="A4760" s="3">
        <v>4779</v>
      </c>
      <c r="B4760" s="372">
        <v>7202</v>
      </c>
      <c r="C4760" s="127" t="s">
        <v>8709</v>
      </c>
      <c r="D4760" s="372" t="s">
        <v>5902</v>
      </c>
      <c r="E4760" s="131" t="s">
        <v>8357</v>
      </c>
      <c r="F4760" s="632">
        <v>93600</v>
      </c>
      <c r="G4760" s="131" t="s">
        <v>169</v>
      </c>
      <c r="H4760" s="62" t="s">
        <v>6849</v>
      </c>
      <c r="I4760" s="681">
        <v>278</v>
      </c>
    </row>
    <row r="4761" spans="1:9" ht="44.25" hidden="1" customHeight="1" x14ac:dyDescent="0.2">
      <c r="A4761" s="3">
        <v>4780</v>
      </c>
      <c r="B4761" s="372">
        <v>7202</v>
      </c>
      <c r="C4761" s="127" t="s">
        <v>8710</v>
      </c>
      <c r="D4761" s="372" t="s">
        <v>5902</v>
      </c>
      <c r="E4761" s="131" t="s">
        <v>8357</v>
      </c>
      <c r="F4761" s="632">
        <v>432000</v>
      </c>
      <c r="G4761" s="131" t="s">
        <v>2863</v>
      </c>
      <c r="H4761" s="62" t="s">
        <v>6847</v>
      </c>
      <c r="I4761" s="681">
        <v>269</v>
      </c>
    </row>
    <row r="4762" spans="1:9" ht="44.25" hidden="1" customHeight="1" x14ac:dyDescent="0.2">
      <c r="A4762" s="3">
        <v>4781</v>
      </c>
      <c r="B4762" s="372">
        <v>7202</v>
      </c>
      <c r="C4762" s="127" t="s">
        <v>8711</v>
      </c>
      <c r="D4762" s="372" t="s">
        <v>5902</v>
      </c>
      <c r="E4762" s="131" t="s">
        <v>8712</v>
      </c>
      <c r="F4762" s="632">
        <v>420000</v>
      </c>
      <c r="G4762" s="131" t="s">
        <v>169</v>
      </c>
      <c r="H4762" s="62" t="s">
        <v>6850</v>
      </c>
      <c r="I4762" s="681">
        <v>278</v>
      </c>
    </row>
    <row r="4763" spans="1:9" ht="44.25" hidden="1" customHeight="1" x14ac:dyDescent="0.2">
      <c r="A4763" s="3">
        <v>4782</v>
      </c>
      <c r="B4763" s="372">
        <v>7202</v>
      </c>
      <c r="C4763" s="127" t="s">
        <v>8713</v>
      </c>
      <c r="D4763" s="372" t="s">
        <v>5902</v>
      </c>
      <c r="E4763" s="131" t="s">
        <v>8684</v>
      </c>
      <c r="F4763" s="632">
        <v>65000</v>
      </c>
      <c r="G4763" s="131" t="s">
        <v>169</v>
      </c>
      <c r="H4763" s="62" t="s">
        <v>6847</v>
      </c>
      <c r="I4763" s="681">
        <v>278</v>
      </c>
    </row>
    <row r="4764" spans="1:9" ht="44.25" hidden="1" customHeight="1" x14ac:dyDescent="0.2">
      <c r="A4764" s="3">
        <v>4783</v>
      </c>
      <c r="B4764" s="372">
        <v>7202</v>
      </c>
      <c r="C4764" s="127" t="s">
        <v>8714</v>
      </c>
      <c r="D4764" s="372" t="s">
        <v>5902</v>
      </c>
      <c r="E4764" s="131" t="s">
        <v>8715</v>
      </c>
      <c r="F4764" s="632">
        <v>16200</v>
      </c>
      <c r="G4764" s="131" t="s">
        <v>2178</v>
      </c>
      <c r="H4764" s="62" t="s">
        <v>6850</v>
      </c>
      <c r="I4764" s="681">
        <v>324</v>
      </c>
    </row>
    <row r="4765" spans="1:9" ht="44.25" hidden="1" customHeight="1" x14ac:dyDescent="0.2">
      <c r="A4765" s="3">
        <v>4784</v>
      </c>
      <c r="B4765" s="372">
        <v>7202</v>
      </c>
      <c r="C4765" s="131" t="s">
        <v>8716</v>
      </c>
      <c r="D4765" s="372" t="s">
        <v>5902</v>
      </c>
      <c r="E4765" s="131" t="s">
        <v>8387</v>
      </c>
      <c r="F4765" s="632">
        <v>385700</v>
      </c>
      <c r="G4765" s="131" t="s">
        <v>169</v>
      </c>
      <c r="H4765" s="3" t="s">
        <v>6849</v>
      </c>
      <c r="I4765" s="681">
        <v>277</v>
      </c>
    </row>
    <row r="4766" spans="1:9" ht="44.25" hidden="1" customHeight="1" x14ac:dyDescent="0.2">
      <c r="A4766" s="3">
        <v>4785</v>
      </c>
      <c r="B4766" s="372">
        <v>7202</v>
      </c>
      <c r="C4766" s="127" t="s">
        <v>8717</v>
      </c>
      <c r="D4766" s="372" t="s">
        <v>5902</v>
      </c>
      <c r="E4766" s="131" t="s">
        <v>8718</v>
      </c>
      <c r="F4766" s="632">
        <v>432000</v>
      </c>
      <c r="G4766" s="131" t="s">
        <v>2178</v>
      </c>
      <c r="H4766" s="62" t="s">
        <v>6847</v>
      </c>
      <c r="I4766" s="681">
        <v>324</v>
      </c>
    </row>
    <row r="4767" spans="1:9" ht="44.25" hidden="1" customHeight="1" x14ac:dyDescent="0.2">
      <c r="A4767" s="3">
        <v>4786</v>
      </c>
      <c r="B4767" s="372">
        <v>7202</v>
      </c>
      <c r="C4767" s="127" t="s">
        <v>8719</v>
      </c>
      <c r="D4767" s="372" t="s">
        <v>5902</v>
      </c>
      <c r="E4767" s="131" t="s">
        <v>8720</v>
      </c>
      <c r="F4767" s="632">
        <v>60000</v>
      </c>
      <c r="G4767" s="131" t="s">
        <v>2178</v>
      </c>
      <c r="H4767" s="62" t="s">
        <v>6848</v>
      </c>
      <c r="I4767" s="681">
        <v>324</v>
      </c>
    </row>
    <row r="4768" spans="1:9" ht="44.25" hidden="1" customHeight="1" x14ac:dyDescent="0.2">
      <c r="A4768" s="3">
        <v>4787</v>
      </c>
      <c r="B4768" s="372">
        <v>7202</v>
      </c>
      <c r="C4768" s="127" t="s">
        <v>8721</v>
      </c>
      <c r="D4768" s="372" t="s">
        <v>5902</v>
      </c>
      <c r="E4768" s="131" t="s">
        <v>8720</v>
      </c>
      <c r="F4768" s="632">
        <v>70000</v>
      </c>
      <c r="G4768" s="131" t="s">
        <v>2178</v>
      </c>
      <c r="H4768" s="62" t="s">
        <v>6849</v>
      </c>
      <c r="I4768" s="681">
        <v>324</v>
      </c>
    </row>
    <row r="4769" spans="1:9" ht="44.25" hidden="1" customHeight="1" x14ac:dyDescent="0.2">
      <c r="A4769" s="3">
        <v>4788</v>
      </c>
      <c r="B4769" s="372">
        <v>7202</v>
      </c>
      <c r="C4769" s="127" t="s">
        <v>8722</v>
      </c>
      <c r="D4769" s="372" t="s">
        <v>5902</v>
      </c>
      <c r="E4769" s="131" t="s">
        <v>8720</v>
      </c>
      <c r="F4769" s="632">
        <v>30000</v>
      </c>
      <c r="G4769" s="131" t="s">
        <v>2178</v>
      </c>
      <c r="H4769" s="62" t="s">
        <v>6850</v>
      </c>
      <c r="I4769" s="681">
        <v>324</v>
      </c>
    </row>
    <row r="4770" spans="1:9" ht="44.25" hidden="1" customHeight="1" x14ac:dyDescent="0.2">
      <c r="A4770" s="3">
        <v>4789</v>
      </c>
      <c r="B4770" s="372">
        <v>7202</v>
      </c>
      <c r="C4770" s="127" t="s">
        <v>8723</v>
      </c>
      <c r="D4770" s="372" t="s">
        <v>5902</v>
      </c>
      <c r="E4770" s="131" t="s">
        <v>8720</v>
      </c>
      <c r="F4770" s="632">
        <v>50000</v>
      </c>
      <c r="G4770" s="131" t="s">
        <v>2178</v>
      </c>
      <c r="H4770" s="62" t="s">
        <v>6847</v>
      </c>
      <c r="I4770" s="681">
        <v>324</v>
      </c>
    </row>
    <row r="4771" spans="1:9" ht="44.25" hidden="1" customHeight="1" x14ac:dyDescent="0.2">
      <c r="A4771" s="3">
        <v>4790</v>
      </c>
      <c r="B4771" s="372">
        <v>7202</v>
      </c>
      <c r="C4771" s="127" t="s">
        <v>510</v>
      </c>
      <c r="D4771" s="372" t="s">
        <v>5902</v>
      </c>
      <c r="E4771" s="131" t="s">
        <v>8720</v>
      </c>
      <c r="F4771" s="632">
        <v>400000</v>
      </c>
      <c r="G4771" s="131" t="s">
        <v>2178</v>
      </c>
      <c r="H4771" s="62" t="s">
        <v>6848</v>
      </c>
      <c r="I4771" s="681">
        <v>324</v>
      </c>
    </row>
    <row r="4772" spans="1:9" ht="44.25" hidden="1" customHeight="1" x14ac:dyDescent="0.2">
      <c r="A4772" s="3">
        <v>4791</v>
      </c>
      <c r="B4772" s="372">
        <v>7202</v>
      </c>
      <c r="C4772" s="127" t="s">
        <v>8724</v>
      </c>
      <c r="D4772" s="372" t="s">
        <v>5902</v>
      </c>
      <c r="E4772" s="131" t="s">
        <v>8720</v>
      </c>
      <c r="F4772" s="632">
        <v>75000</v>
      </c>
      <c r="G4772" s="131" t="s">
        <v>2178</v>
      </c>
      <c r="H4772" s="62" t="s">
        <v>6849</v>
      </c>
      <c r="I4772" s="681">
        <v>324</v>
      </c>
    </row>
    <row r="4773" spans="1:9" ht="44.25" hidden="1" customHeight="1" x14ac:dyDescent="0.2">
      <c r="A4773" s="3">
        <v>4792</v>
      </c>
      <c r="B4773" s="372">
        <v>7202</v>
      </c>
      <c r="C4773" s="127" t="s">
        <v>8725</v>
      </c>
      <c r="D4773" s="372" t="s">
        <v>5902</v>
      </c>
      <c r="E4773" s="131" t="s">
        <v>8726</v>
      </c>
      <c r="F4773" s="632">
        <v>1002000</v>
      </c>
      <c r="G4773" s="131" t="s">
        <v>141</v>
      </c>
      <c r="H4773" s="62" t="s">
        <v>6849</v>
      </c>
      <c r="I4773" s="681">
        <v>314</v>
      </c>
    </row>
    <row r="4774" spans="1:9" ht="44.25" hidden="1" customHeight="1" x14ac:dyDescent="0.2">
      <c r="A4774" s="3">
        <v>4793</v>
      </c>
      <c r="B4774" s="372">
        <v>7202</v>
      </c>
      <c r="C4774" s="127" t="s">
        <v>8727</v>
      </c>
      <c r="D4774" s="372" t="s">
        <v>5902</v>
      </c>
      <c r="E4774" s="131" t="s">
        <v>8726</v>
      </c>
      <c r="F4774" s="632">
        <v>131500</v>
      </c>
      <c r="G4774" s="131" t="s">
        <v>141</v>
      </c>
      <c r="H4774" s="62" t="s">
        <v>6850</v>
      </c>
      <c r="I4774" s="681">
        <v>314</v>
      </c>
    </row>
    <row r="4775" spans="1:9" ht="44.25" hidden="1" customHeight="1" x14ac:dyDescent="0.2">
      <c r="A4775" s="3">
        <v>4794</v>
      </c>
      <c r="B4775" s="372">
        <v>7202</v>
      </c>
      <c r="C4775" s="127" t="s">
        <v>8728</v>
      </c>
      <c r="D4775" s="372" t="s">
        <v>5902</v>
      </c>
      <c r="E4775" s="131" t="s">
        <v>8726</v>
      </c>
      <c r="F4775" s="632">
        <v>110000</v>
      </c>
      <c r="G4775" s="131" t="s">
        <v>141</v>
      </c>
      <c r="H4775" s="62" t="s">
        <v>6847</v>
      </c>
      <c r="I4775" s="681">
        <v>314</v>
      </c>
    </row>
    <row r="4776" spans="1:9" ht="44.25" hidden="1" customHeight="1" x14ac:dyDescent="0.2">
      <c r="A4776" s="3">
        <v>4795</v>
      </c>
      <c r="B4776" s="372">
        <v>7202</v>
      </c>
      <c r="C4776" s="127" t="s">
        <v>8729</v>
      </c>
      <c r="D4776" s="372" t="s">
        <v>5902</v>
      </c>
      <c r="E4776" s="131" t="s">
        <v>8726</v>
      </c>
      <c r="F4776" s="632">
        <v>136000</v>
      </c>
      <c r="G4776" s="131" t="s">
        <v>141</v>
      </c>
      <c r="H4776" s="62" t="s">
        <v>6848</v>
      </c>
      <c r="I4776" s="681">
        <v>314</v>
      </c>
    </row>
    <row r="4777" spans="1:9" ht="44.25" hidden="1" customHeight="1" x14ac:dyDescent="0.2">
      <c r="A4777" s="3">
        <v>4796</v>
      </c>
      <c r="B4777" s="372">
        <v>7202</v>
      </c>
      <c r="C4777" s="127" t="s">
        <v>8730</v>
      </c>
      <c r="D4777" s="372" t="s">
        <v>5902</v>
      </c>
      <c r="E4777" s="131" t="s">
        <v>8726</v>
      </c>
      <c r="F4777" s="632">
        <v>547000</v>
      </c>
      <c r="G4777" s="131" t="s">
        <v>141</v>
      </c>
      <c r="H4777" s="62" t="s">
        <v>6849</v>
      </c>
      <c r="I4777" s="681">
        <v>314</v>
      </c>
    </row>
    <row r="4778" spans="1:9" ht="44.25" hidden="1" customHeight="1" x14ac:dyDescent="0.2">
      <c r="A4778" s="3">
        <v>4797</v>
      </c>
      <c r="B4778" s="372">
        <v>7202</v>
      </c>
      <c r="C4778" s="127" t="s">
        <v>8731</v>
      </c>
      <c r="D4778" s="372" t="s">
        <v>5902</v>
      </c>
      <c r="E4778" s="131" t="s">
        <v>8726</v>
      </c>
      <c r="F4778" s="632">
        <v>181000</v>
      </c>
      <c r="G4778" s="131" t="s">
        <v>141</v>
      </c>
      <c r="H4778" s="62" t="s">
        <v>6850</v>
      </c>
      <c r="I4778" s="681">
        <v>314</v>
      </c>
    </row>
    <row r="4779" spans="1:9" ht="44.25" hidden="1" customHeight="1" x14ac:dyDescent="0.2">
      <c r="A4779" s="3">
        <v>4798</v>
      </c>
      <c r="B4779" s="372">
        <v>7202</v>
      </c>
      <c r="C4779" s="127" t="s">
        <v>8732</v>
      </c>
      <c r="D4779" s="372" t="s">
        <v>5902</v>
      </c>
      <c r="E4779" s="131" t="s">
        <v>8726</v>
      </c>
      <c r="F4779" s="632">
        <v>244000</v>
      </c>
      <c r="G4779" s="131" t="s">
        <v>141</v>
      </c>
      <c r="H4779" s="62" t="s">
        <v>6847</v>
      </c>
      <c r="I4779" s="681">
        <v>314</v>
      </c>
    </row>
    <row r="4780" spans="1:9" ht="44.25" hidden="1" customHeight="1" x14ac:dyDescent="0.2">
      <c r="A4780" s="3">
        <v>4799</v>
      </c>
      <c r="B4780" s="372">
        <v>7202</v>
      </c>
      <c r="C4780" s="127" t="s">
        <v>8733</v>
      </c>
      <c r="D4780" s="372" t="s">
        <v>5902</v>
      </c>
      <c r="E4780" s="131" t="s">
        <v>8726</v>
      </c>
      <c r="F4780" s="632">
        <v>467000</v>
      </c>
      <c r="G4780" s="131" t="s">
        <v>141</v>
      </c>
      <c r="H4780" s="62" t="s">
        <v>6848</v>
      </c>
      <c r="I4780" s="681">
        <v>314</v>
      </c>
    </row>
    <row r="4781" spans="1:9" ht="44.25" hidden="1" customHeight="1" x14ac:dyDescent="0.2">
      <c r="A4781" s="3">
        <v>4800</v>
      </c>
      <c r="B4781" s="372">
        <v>7202</v>
      </c>
      <c r="C4781" s="127" t="s">
        <v>8734</v>
      </c>
      <c r="D4781" s="372" t="s">
        <v>5902</v>
      </c>
      <c r="E4781" s="131" t="s">
        <v>8726</v>
      </c>
      <c r="F4781" s="632">
        <v>146000</v>
      </c>
      <c r="G4781" s="131" t="s">
        <v>141</v>
      </c>
      <c r="H4781" s="62" t="s">
        <v>6849</v>
      </c>
      <c r="I4781" s="681">
        <v>314</v>
      </c>
    </row>
    <row r="4782" spans="1:9" ht="44.25" hidden="1" customHeight="1" x14ac:dyDescent="0.2">
      <c r="A4782" s="3">
        <v>4801</v>
      </c>
      <c r="B4782" s="372">
        <v>7202</v>
      </c>
      <c r="C4782" s="131" t="s">
        <v>8735</v>
      </c>
      <c r="D4782" s="372" t="s">
        <v>5902</v>
      </c>
      <c r="E4782" s="131" t="s">
        <v>8736</v>
      </c>
      <c r="F4782" s="632">
        <v>835650</v>
      </c>
      <c r="G4782" s="131" t="s">
        <v>169</v>
      </c>
      <c r="H4782" s="3" t="s">
        <v>6850</v>
      </c>
      <c r="I4782" s="681">
        <v>277</v>
      </c>
    </row>
    <row r="4783" spans="1:9" ht="44.25" hidden="1" customHeight="1" x14ac:dyDescent="0.2">
      <c r="A4783" s="3">
        <v>4802</v>
      </c>
      <c r="B4783" s="372">
        <v>7202</v>
      </c>
      <c r="C4783" s="127" t="s">
        <v>8737</v>
      </c>
      <c r="D4783" s="372" t="s">
        <v>5902</v>
      </c>
      <c r="E4783" s="131" t="s">
        <v>8738</v>
      </c>
      <c r="F4783" s="632">
        <v>28000</v>
      </c>
      <c r="G4783" s="131" t="s">
        <v>136</v>
      </c>
      <c r="H4783" s="62" t="s">
        <v>6847</v>
      </c>
      <c r="I4783" s="681">
        <v>304</v>
      </c>
    </row>
    <row r="4784" spans="1:9" ht="44.25" hidden="1" customHeight="1" x14ac:dyDescent="0.2">
      <c r="A4784" s="3">
        <v>4803</v>
      </c>
      <c r="B4784" s="372">
        <v>7202</v>
      </c>
      <c r="C4784" s="127" t="s">
        <v>8739</v>
      </c>
      <c r="D4784" s="372" t="s">
        <v>5902</v>
      </c>
      <c r="E4784" s="131" t="s">
        <v>8738</v>
      </c>
      <c r="F4784" s="632">
        <v>48000</v>
      </c>
      <c r="G4784" s="131" t="s">
        <v>136</v>
      </c>
      <c r="H4784" s="62" t="s">
        <v>6848</v>
      </c>
      <c r="I4784" s="681">
        <v>304</v>
      </c>
    </row>
    <row r="4785" spans="1:9" ht="44.25" hidden="1" customHeight="1" x14ac:dyDescent="0.2">
      <c r="A4785" s="3">
        <v>4804</v>
      </c>
      <c r="B4785" s="372">
        <v>7202</v>
      </c>
      <c r="C4785" s="127" t="s">
        <v>8740</v>
      </c>
      <c r="D4785" s="372" t="s">
        <v>5902</v>
      </c>
      <c r="E4785" s="131" t="s">
        <v>8442</v>
      </c>
      <c r="F4785" s="632">
        <v>867007</v>
      </c>
      <c r="G4785" s="131" t="s">
        <v>141</v>
      </c>
      <c r="H4785" s="62" t="s">
        <v>6850</v>
      </c>
      <c r="I4785" s="681">
        <v>314</v>
      </c>
    </row>
    <row r="4786" spans="1:9" ht="44.25" hidden="1" customHeight="1" x14ac:dyDescent="0.2">
      <c r="A4786" s="3">
        <v>4805</v>
      </c>
      <c r="B4786" s="372">
        <v>7202</v>
      </c>
      <c r="C4786" s="127" t="s">
        <v>8741</v>
      </c>
      <c r="D4786" s="372" t="s">
        <v>5902</v>
      </c>
      <c r="E4786" s="131" t="s">
        <v>8742</v>
      </c>
      <c r="F4786" s="632">
        <v>130374</v>
      </c>
      <c r="G4786" s="131" t="s">
        <v>45</v>
      </c>
      <c r="H4786" s="62" t="s">
        <v>6847</v>
      </c>
      <c r="I4786" s="681">
        <v>344</v>
      </c>
    </row>
    <row r="4787" spans="1:9" ht="44.25" hidden="1" customHeight="1" x14ac:dyDescent="0.2">
      <c r="A4787" s="3">
        <v>4806</v>
      </c>
      <c r="B4787" s="372">
        <v>7202</v>
      </c>
      <c r="C4787" s="127" t="s">
        <v>8743</v>
      </c>
      <c r="D4787" s="372" t="s">
        <v>5902</v>
      </c>
      <c r="E4787" s="131" t="s">
        <v>8744</v>
      </c>
      <c r="F4787" s="632">
        <v>10800</v>
      </c>
      <c r="G4787" s="131" t="s">
        <v>2178</v>
      </c>
      <c r="H4787" s="62" t="s">
        <v>6850</v>
      </c>
      <c r="I4787" s="681">
        <v>324</v>
      </c>
    </row>
    <row r="4788" spans="1:9" ht="44.25" hidden="1" customHeight="1" x14ac:dyDescent="0.2">
      <c r="A4788" s="3">
        <v>4807</v>
      </c>
      <c r="B4788" s="372">
        <v>7202</v>
      </c>
      <c r="C4788" s="127" t="s">
        <v>8745</v>
      </c>
      <c r="D4788" s="372" t="s">
        <v>5902</v>
      </c>
      <c r="E4788" s="131" t="s">
        <v>8744</v>
      </c>
      <c r="F4788" s="632">
        <v>50000</v>
      </c>
      <c r="G4788" s="131" t="s">
        <v>2178</v>
      </c>
      <c r="H4788" s="62" t="s">
        <v>6847</v>
      </c>
      <c r="I4788" s="681">
        <v>324</v>
      </c>
    </row>
    <row r="4789" spans="1:9" ht="44.25" hidden="1" customHeight="1" x14ac:dyDescent="0.2">
      <c r="A4789" s="3">
        <v>4808</v>
      </c>
      <c r="B4789" s="372">
        <v>7202</v>
      </c>
      <c r="C4789" s="127" t="s">
        <v>8746</v>
      </c>
      <c r="D4789" s="372" t="s">
        <v>5902</v>
      </c>
      <c r="E4789" s="131" t="s">
        <v>8468</v>
      </c>
      <c r="F4789" s="632">
        <v>735000</v>
      </c>
      <c r="G4789" s="131" t="s">
        <v>3128</v>
      </c>
      <c r="H4789" s="62" t="s">
        <v>6849</v>
      </c>
      <c r="I4789" s="681">
        <v>309</v>
      </c>
    </row>
    <row r="4790" spans="1:9" ht="44.25" hidden="1" customHeight="1" x14ac:dyDescent="0.2">
      <c r="A4790" s="3">
        <v>4809</v>
      </c>
      <c r="B4790" s="372">
        <v>7202</v>
      </c>
      <c r="C4790" s="127" t="s">
        <v>8747</v>
      </c>
      <c r="D4790" s="372" t="s">
        <v>5902</v>
      </c>
      <c r="E4790" s="131" t="s">
        <v>8468</v>
      </c>
      <c r="F4790" s="632">
        <v>300000</v>
      </c>
      <c r="G4790" s="131" t="s">
        <v>3128</v>
      </c>
      <c r="H4790" s="62" t="s">
        <v>6850</v>
      </c>
      <c r="I4790" s="681">
        <v>309</v>
      </c>
    </row>
    <row r="4791" spans="1:9" ht="44.25" hidden="1" customHeight="1" x14ac:dyDescent="0.2">
      <c r="A4791" s="3">
        <v>4810</v>
      </c>
      <c r="B4791" s="372">
        <v>7202</v>
      </c>
      <c r="C4791" s="127" t="s">
        <v>8748</v>
      </c>
      <c r="D4791" s="372" t="s">
        <v>5902</v>
      </c>
      <c r="E4791" s="131" t="s">
        <v>8468</v>
      </c>
      <c r="F4791" s="632">
        <v>207000</v>
      </c>
      <c r="G4791" s="131" t="s">
        <v>3128</v>
      </c>
      <c r="H4791" s="62" t="s">
        <v>6847</v>
      </c>
      <c r="I4791" s="681">
        <v>309</v>
      </c>
    </row>
    <row r="4792" spans="1:9" ht="44.25" hidden="1" customHeight="1" x14ac:dyDescent="0.2">
      <c r="A4792" s="3">
        <v>4811</v>
      </c>
      <c r="B4792" s="372">
        <v>7202</v>
      </c>
      <c r="C4792" s="127" t="s">
        <v>8749</v>
      </c>
      <c r="D4792" s="372" t="s">
        <v>5902</v>
      </c>
      <c r="E4792" s="131" t="s">
        <v>8750</v>
      </c>
      <c r="F4792" s="632">
        <v>64800</v>
      </c>
      <c r="G4792" s="131" t="s">
        <v>136</v>
      </c>
      <c r="H4792" s="62" t="s">
        <v>6849</v>
      </c>
      <c r="I4792" s="681">
        <v>304</v>
      </c>
    </row>
    <row r="4793" spans="1:9" ht="44.25" hidden="1" customHeight="1" x14ac:dyDescent="0.2">
      <c r="A4793" s="3">
        <v>4812</v>
      </c>
      <c r="B4793" s="372">
        <v>7202</v>
      </c>
      <c r="C4793" s="127" t="s">
        <v>8751</v>
      </c>
      <c r="D4793" s="372" t="s">
        <v>5902</v>
      </c>
      <c r="E4793" s="131" t="s">
        <v>8679</v>
      </c>
      <c r="F4793" s="632">
        <v>36000</v>
      </c>
      <c r="G4793" s="131" t="s">
        <v>76</v>
      </c>
      <c r="H4793" s="62" t="s">
        <v>6848</v>
      </c>
      <c r="I4793" s="681">
        <v>364</v>
      </c>
    </row>
    <row r="4794" spans="1:9" ht="44.25" hidden="1" customHeight="1" x14ac:dyDescent="0.2">
      <c r="A4794" s="3">
        <v>4813</v>
      </c>
      <c r="B4794" s="372">
        <v>7202</v>
      </c>
      <c r="C4794" s="127" t="s">
        <v>8752</v>
      </c>
      <c r="D4794" s="372" t="s">
        <v>5902</v>
      </c>
      <c r="E4794" s="131" t="s">
        <v>8679</v>
      </c>
      <c r="F4794" s="632">
        <v>14400</v>
      </c>
      <c r="G4794" s="131" t="s">
        <v>76</v>
      </c>
      <c r="H4794" s="62" t="s">
        <v>6849</v>
      </c>
      <c r="I4794" s="681">
        <v>364</v>
      </c>
    </row>
    <row r="4795" spans="1:9" ht="44.25" hidden="1" customHeight="1" x14ac:dyDescent="0.2">
      <c r="A4795" s="3">
        <v>4814</v>
      </c>
      <c r="B4795" s="372">
        <v>7202</v>
      </c>
      <c r="C4795" s="127" t="s">
        <v>8753</v>
      </c>
      <c r="D4795" s="372" t="s">
        <v>5902</v>
      </c>
      <c r="E4795" s="131" t="s">
        <v>8679</v>
      </c>
      <c r="F4795" s="632">
        <v>96000</v>
      </c>
      <c r="G4795" s="131" t="s">
        <v>76</v>
      </c>
      <c r="H4795" s="62" t="s">
        <v>6850</v>
      </c>
      <c r="I4795" s="681">
        <v>364</v>
      </c>
    </row>
    <row r="4796" spans="1:9" ht="44.25" hidden="1" customHeight="1" x14ac:dyDescent="0.2">
      <c r="A4796" s="3">
        <v>4815</v>
      </c>
      <c r="B4796" s="372">
        <v>7202</v>
      </c>
      <c r="C4796" s="127" t="s">
        <v>8754</v>
      </c>
      <c r="D4796" s="372" t="s">
        <v>5902</v>
      </c>
      <c r="E4796" s="131" t="s">
        <v>8679</v>
      </c>
      <c r="F4796" s="632">
        <v>12000</v>
      </c>
      <c r="G4796" s="131" t="s">
        <v>76</v>
      </c>
      <c r="H4796" s="62" t="s">
        <v>6847</v>
      </c>
      <c r="I4796" s="681">
        <v>364</v>
      </c>
    </row>
    <row r="4797" spans="1:9" ht="44.25" hidden="1" customHeight="1" x14ac:dyDescent="0.2">
      <c r="A4797" s="3">
        <v>4816</v>
      </c>
      <c r="B4797" s="372">
        <v>7202</v>
      </c>
      <c r="C4797" s="127" t="s">
        <v>8755</v>
      </c>
      <c r="D4797" s="372" t="s">
        <v>5902</v>
      </c>
      <c r="E4797" s="131" t="s">
        <v>8679</v>
      </c>
      <c r="F4797" s="632">
        <v>24000</v>
      </c>
      <c r="G4797" s="131" t="s">
        <v>76</v>
      </c>
      <c r="H4797" s="62" t="s">
        <v>6848</v>
      </c>
      <c r="I4797" s="681">
        <v>364</v>
      </c>
    </row>
    <row r="4798" spans="1:9" ht="44.25" hidden="1" customHeight="1" x14ac:dyDescent="0.2">
      <c r="A4798" s="3">
        <v>4817</v>
      </c>
      <c r="B4798" s="372">
        <v>7202</v>
      </c>
      <c r="C4798" s="127" t="s">
        <v>8756</v>
      </c>
      <c r="D4798" s="372" t="s">
        <v>5902</v>
      </c>
      <c r="E4798" s="131" t="s">
        <v>8679</v>
      </c>
      <c r="F4798" s="632">
        <v>28200</v>
      </c>
      <c r="G4798" s="131" t="s">
        <v>76</v>
      </c>
      <c r="H4798" s="62" t="s">
        <v>6849</v>
      </c>
      <c r="I4798" s="681">
        <v>364</v>
      </c>
    </row>
    <row r="4799" spans="1:9" ht="44.25" hidden="1" customHeight="1" x14ac:dyDescent="0.2">
      <c r="A4799" s="3">
        <v>4818</v>
      </c>
      <c r="B4799" s="372">
        <v>7202</v>
      </c>
      <c r="C4799" s="127" t="s">
        <v>8757</v>
      </c>
      <c r="D4799" s="372" t="s">
        <v>5902</v>
      </c>
      <c r="E4799" s="131" t="s">
        <v>8679</v>
      </c>
      <c r="F4799" s="632">
        <v>21000</v>
      </c>
      <c r="G4799" s="131" t="s">
        <v>76</v>
      </c>
      <c r="H4799" s="62" t="s">
        <v>6850</v>
      </c>
      <c r="I4799" s="681">
        <v>364</v>
      </c>
    </row>
    <row r="4800" spans="1:9" ht="44.25" hidden="1" customHeight="1" x14ac:dyDescent="0.2">
      <c r="A4800" s="3">
        <v>4819</v>
      </c>
      <c r="B4800" s="372">
        <v>7202</v>
      </c>
      <c r="C4800" s="127" t="s">
        <v>8758</v>
      </c>
      <c r="D4800" s="372" t="s">
        <v>5902</v>
      </c>
      <c r="E4800" s="131" t="s">
        <v>8679</v>
      </c>
      <c r="F4800" s="632">
        <v>13200</v>
      </c>
      <c r="G4800" s="131" t="s">
        <v>76</v>
      </c>
      <c r="H4800" s="62" t="s">
        <v>6847</v>
      </c>
      <c r="I4800" s="681">
        <v>364</v>
      </c>
    </row>
    <row r="4801" spans="1:9" ht="44.25" hidden="1" customHeight="1" x14ac:dyDescent="0.2">
      <c r="A4801" s="3">
        <v>4820</v>
      </c>
      <c r="B4801" s="372">
        <v>7202</v>
      </c>
      <c r="C4801" s="127" t="s">
        <v>8759</v>
      </c>
      <c r="D4801" s="372" t="s">
        <v>5902</v>
      </c>
      <c r="E4801" s="131" t="s">
        <v>8679</v>
      </c>
      <c r="F4801" s="632">
        <v>54000</v>
      </c>
      <c r="G4801" s="131" t="s">
        <v>76</v>
      </c>
      <c r="H4801" s="62" t="s">
        <v>6848</v>
      </c>
      <c r="I4801" s="681">
        <v>364</v>
      </c>
    </row>
    <row r="4802" spans="1:9" ht="44.25" hidden="1" customHeight="1" x14ac:dyDescent="0.2">
      <c r="A4802" s="3">
        <v>4821</v>
      </c>
      <c r="B4802" s="372">
        <v>7202</v>
      </c>
      <c r="C4802" s="127" t="s">
        <v>8760</v>
      </c>
      <c r="D4802" s="372" t="s">
        <v>5902</v>
      </c>
      <c r="E4802" s="131" t="s">
        <v>8679</v>
      </c>
      <c r="F4802" s="632">
        <v>16800</v>
      </c>
      <c r="G4802" s="131" t="s">
        <v>76</v>
      </c>
      <c r="H4802" s="62" t="s">
        <v>6849</v>
      </c>
      <c r="I4802" s="681">
        <v>364</v>
      </c>
    </row>
    <row r="4803" spans="1:9" ht="44.25" hidden="1" customHeight="1" x14ac:dyDescent="0.2">
      <c r="A4803" s="3">
        <v>4822</v>
      </c>
      <c r="B4803" s="372">
        <v>7202</v>
      </c>
      <c r="C4803" s="127" t="s">
        <v>8761</v>
      </c>
      <c r="D4803" s="372" t="s">
        <v>5902</v>
      </c>
      <c r="E4803" s="131" t="s">
        <v>8679</v>
      </c>
      <c r="F4803" s="632">
        <v>69000</v>
      </c>
      <c r="G4803" s="131" t="s">
        <v>76</v>
      </c>
      <c r="H4803" s="62" t="s">
        <v>6850</v>
      </c>
      <c r="I4803" s="681">
        <v>364</v>
      </c>
    </row>
    <row r="4804" spans="1:9" ht="44.25" hidden="1" customHeight="1" x14ac:dyDescent="0.2">
      <c r="A4804" s="3">
        <v>4823</v>
      </c>
      <c r="B4804" s="372">
        <v>7202</v>
      </c>
      <c r="C4804" s="127" t="s">
        <v>8762</v>
      </c>
      <c r="D4804" s="372" t="s">
        <v>5902</v>
      </c>
      <c r="E4804" s="131" t="s">
        <v>8679</v>
      </c>
      <c r="F4804" s="632">
        <v>19800</v>
      </c>
      <c r="G4804" s="131" t="s">
        <v>76</v>
      </c>
      <c r="H4804" s="62" t="s">
        <v>6847</v>
      </c>
      <c r="I4804" s="681">
        <v>364</v>
      </c>
    </row>
    <row r="4805" spans="1:9" ht="44.25" hidden="1" customHeight="1" x14ac:dyDescent="0.2">
      <c r="A4805" s="3">
        <v>4824</v>
      </c>
      <c r="B4805" s="372">
        <v>7202</v>
      </c>
      <c r="C4805" s="127" t="s">
        <v>8763</v>
      </c>
      <c r="D4805" s="372" t="s">
        <v>5902</v>
      </c>
      <c r="E4805" s="131" t="s">
        <v>8679</v>
      </c>
      <c r="F4805" s="632">
        <v>24000</v>
      </c>
      <c r="G4805" s="131" t="s">
        <v>76</v>
      </c>
      <c r="H4805" s="62" t="s">
        <v>6848</v>
      </c>
      <c r="I4805" s="681">
        <v>364</v>
      </c>
    </row>
    <row r="4806" spans="1:9" ht="44.25" hidden="1" customHeight="1" x14ac:dyDescent="0.2">
      <c r="A4806" s="3">
        <v>4825</v>
      </c>
      <c r="B4806" s="372">
        <v>7202</v>
      </c>
      <c r="C4806" s="127" t="s">
        <v>8764</v>
      </c>
      <c r="D4806" s="372" t="s">
        <v>5902</v>
      </c>
      <c r="E4806" s="131" t="s">
        <v>8482</v>
      </c>
      <c r="F4806" s="632">
        <v>51000</v>
      </c>
      <c r="G4806" s="131" t="s">
        <v>3616</v>
      </c>
      <c r="H4806" s="62" t="s">
        <v>6848</v>
      </c>
      <c r="I4806" s="681">
        <v>329</v>
      </c>
    </row>
    <row r="4807" spans="1:9" ht="44.25" hidden="1" customHeight="1" x14ac:dyDescent="0.2">
      <c r="A4807" s="3">
        <v>4826</v>
      </c>
      <c r="B4807" s="372">
        <v>7202</v>
      </c>
      <c r="C4807" s="127" t="s">
        <v>8765</v>
      </c>
      <c r="D4807" s="372" t="s">
        <v>5902</v>
      </c>
      <c r="E4807" s="131" t="s">
        <v>8482</v>
      </c>
      <c r="F4807" s="632">
        <v>115000</v>
      </c>
      <c r="G4807" s="131" t="s">
        <v>3616</v>
      </c>
      <c r="H4807" s="62" t="s">
        <v>6849</v>
      </c>
      <c r="I4807" s="681">
        <v>329</v>
      </c>
    </row>
    <row r="4808" spans="1:9" ht="44.25" hidden="1" customHeight="1" x14ac:dyDescent="0.2">
      <c r="A4808" s="3">
        <v>4827</v>
      </c>
      <c r="B4808" s="372">
        <v>7202</v>
      </c>
      <c r="C4808" s="127" t="s">
        <v>8766</v>
      </c>
      <c r="D4808" s="372" t="s">
        <v>5902</v>
      </c>
      <c r="E4808" s="131" t="s">
        <v>8482</v>
      </c>
      <c r="F4808" s="632">
        <v>145000</v>
      </c>
      <c r="G4808" s="131" t="s">
        <v>3616</v>
      </c>
      <c r="H4808" s="62" t="s">
        <v>6850</v>
      </c>
      <c r="I4808" s="681">
        <v>329</v>
      </c>
    </row>
    <row r="4809" spans="1:9" ht="44.25" hidden="1" customHeight="1" x14ac:dyDescent="0.2">
      <c r="A4809" s="3">
        <v>4828</v>
      </c>
      <c r="B4809" s="372">
        <v>7202</v>
      </c>
      <c r="C4809" s="127" t="s">
        <v>8767</v>
      </c>
      <c r="D4809" s="372" t="s">
        <v>5902</v>
      </c>
      <c r="E4809" s="131" t="s">
        <v>8482</v>
      </c>
      <c r="F4809" s="632">
        <v>11000</v>
      </c>
      <c r="G4809" s="131" t="s">
        <v>3616</v>
      </c>
      <c r="H4809" s="62" t="s">
        <v>6847</v>
      </c>
      <c r="I4809" s="681">
        <v>329</v>
      </c>
    </row>
    <row r="4810" spans="1:9" ht="44.25" hidden="1" customHeight="1" x14ac:dyDescent="0.2">
      <c r="A4810" s="3">
        <v>4829</v>
      </c>
      <c r="B4810" s="372">
        <v>7202</v>
      </c>
      <c r="C4810" s="127" t="s">
        <v>8768</v>
      </c>
      <c r="D4810" s="372" t="s">
        <v>5902</v>
      </c>
      <c r="E4810" s="131" t="s">
        <v>8742</v>
      </c>
      <c r="F4810" s="632">
        <v>241680</v>
      </c>
      <c r="G4810" s="131" t="s">
        <v>45</v>
      </c>
      <c r="H4810" s="62" t="s">
        <v>6848</v>
      </c>
      <c r="I4810" s="681">
        <v>344</v>
      </c>
    </row>
    <row r="4811" spans="1:9" ht="44.25" hidden="1" customHeight="1" x14ac:dyDescent="0.2">
      <c r="A4811" s="3">
        <v>4830</v>
      </c>
      <c r="B4811" s="372">
        <v>7202</v>
      </c>
      <c r="C4811" s="127" t="s">
        <v>8769</v>
      </c>
      <c r="D4811" s="372" t="s">
        <v>5902</v>
      </c>
      <c r="E4811" s="131" t="s">
        <v>8770</v>
      </c>
      <c r="F4811" s="632">
        <v>93000</v>
      </c>
      <c r="G4811" s="131" t="s">
        <v>2178</v>
      </c>
      <c r="H4811" s="62" t="s">
        <v>6848</v>
      </c>
      <c r="I4811" s="681">
        <v>324</v>
      </c>
    </row>
    <row r="4812" spans="1:9" ht="44.25" hidden="1" customHeight="1" x14ac:dyDescent="0.2">
      <c r="A4812" s="3">
        <v>4831</v>
      </c>
      <c r="B4812" s="372">
        <v>7202</v>
      </c>
      <c r="C4812" s="127" t="s">
        <v>8771</v>
      </c>
      <c r="D4812" s="372" t="s">
        <v>5902</v>
      </c>
      <c r="E4812" s="131" t="s">
        <v>8770</v>
      </c>
      <c r="F4812" s="632">
        <v>97200</v>
      </c>
      <c r="G4812" s="131" t="s">
        <v>2178</v>
      </c>
      <c r="H4812" s="62" t="s">
        <v>6849</v>
      </c>
      <c r="I4812" s="681">
        <v>324</v>
      </c>
    </row>
    <row r="4813" spans="1:9" ht="44.25" hidden="1" customHeight="1" x14ac:dyDescent="0.2">
      <c r="A4813" s="3">
        <v>4832</v>
      </c>
      <c r="B4813" s="372">
        <v>7202</v>
      </c>
      <c r="C4813" s="127" t="s">
        <v>8772</v>
      </c>
      <c r="D4813" s="372" t="s">
        <v>5902</v>
      </c>
      <c r="E4813" s="131" t="s">
        <v>8773</v>
      </c>
      <c r="F4813" s="632">
        <v>45000</v>
      </c>
      <c r="G4813" s="131" t="s">
        <v>2178</v>
      </c>
      <c r="H4813" s="62" t="s">
        <v>6850</v>
      </c>
      <c r="I4813" s="681">
        <v>324</v>
      </c>
    </row>
    <row r="4814" spans="1:9" ht="44.25" hidden="1" customHeight="1" x14ac:dyDescent="0.2">
      <c r="A4814" s="3">
        <v>4833</v>
      </c>
      <c r="B4814" s="372">
        <v>7202</v>
      </c>
      <c r="C4814" s="127" t="s">
        <v>8774</v>
      </c>
      <c r="D4814" s="372" t="s">
        <v>5902</v>
      </c>
      <c r="E4814" s="131" t="s">
        <v>8775</v>
      </c>
      <c r="F4814" s="632">
        <v>28500</v>
      </c>
      <c r="G4814" s="131" t="s">
        <v>136</v>
      </c>
      <c r="H4814" s="62" t="s">
        <v>6850</v>
      </c>
      <c r="I4814" s="681">
        <v>304</v>
      </c>
    </row>
    <row r="4815" spans="1:9" ht="44.25" hidden="1" customHeight="1" x14ac:dyDescent="0.2">
      <c r="A4815" s="3">
        <v>4834</v>
      </c>
      <c r="B4815" s="372">
        <v>7202</v>
      </c>
      <c r="C4815" s="127" t="s">
        <v>8776</v>
      </c>
      <c r="D4815" s="372" t="s">
        <v>5902</v>
      </c>
      <c r="E4815" s="131" t="s">
        <v>8775</v>
      </c>
      <c r="F4815" s="632">
        <v>33000</v>
      </c>
      <c r="G4815" s="131" t="s">
        <v>136</v>
      </c>
      <c r="H4815" s="62" t="s">
        <v>6847</v>
      </c>
      <c r="I4815" s="681">
        <v>304</v>
      </c>
    </row>
    <row r="4816" spans="1:9" ht="44.25" hidden="1" customHeight="1" x14ac:dyDescent="0.2">
      <c r="A4816" s="3">
        <v>4835</v>
      </c>
      <c r="B4816" s="372">
        <v>7202</v>
      </c>
      <c r="C4816" s="127" t="s">
        <v>8777</v>
      </c>
      <c r="D4816" s="372" t="s">
        <v>5902</v>
      </c>
      <c r="E4816" s="131" t="s">
        <v>8773</v>
      </c>
      <c r="F4816" s="632">
        <v>55000</v>
      </c>
      <c r="G4816" s="131" t="s">
        <v>2178</v>
      </c>
      <c r="H4816" s="62" t="s">
        <v>6847</v>
      </c>
      <c r="I4816" s="681">
        <v>324</v>
      </c>
    </row>
    <row r="4817" spans="1:9" ht="44.25" hidden="1" customHeight="1" x14ac:dyDescent="0.2">
      <c r="A4817" s="3">
        <v>4836</v>
      </c>
      <c r="B4817" s="372">
        <v>7202</v>
      </c>
      <c r="C4817" s="127" t="s">
        <v>8778</v>
      </c>
      <c r="D4817" s="372" t="s">
        <v>5902</v>
      </c>
      <c r="E4817" s="131" t="s">
        <v>8773</v>
      </c>
      <c r="F4817" s="632">
        <v>350000</v>
      </c>
      <c r="G4817" s="131" t="s">
        <v>2178</v>
      </c>
      <c r="H4817" s="62" t="s">
        <v>6848</v>
      </c>
      <c r="I4817" s="681">
        <v>324</v>
      </c>
    </row>
    <row r="4818" spans="1:9" ht="44.25" hidden="1" customHeight="1" x14ac:dyDescent="0.2">
      <c r="A4818" s="3">
        <v>4837</v>
      </c>
      <c r="B4818" s="372">
        <v>7202</v>
      </c>
      <c r="C4818" s="127" t="s">
        <v>424</v>
      </c>
      <c r="D4818" s="372" t="s">
        <v>5902</v>
      </c>
      <c r="E4818" s="131" t="s">
        <v>8779</v>
      </c>
      <c r="F4818" s="632">
        <v>520000</v>
      </c>
      <c r="G4818" s="131" t="s">
        <v>2178</v>
      </c>
      <c r="H4818" s="62" t="s">
        <v>6849</v>
      </c>
      <c r="I4818" s="681">
        <v>324</v>
      </c>
    </row>
    <row r="4819" spans="1:9" ht="44.25" hidden="1" customHeight="1" x14ac:dyDescent="0.2">
      <c r="A4819" s="3">
        <v>4838</v>
      </c>
      <c r="B4819" s="372">
        <v>7202</v>
      </c>
      <c r="C4819" s="127" t="s">
        <v>8780</v>
      </c>
      <c r="D4819" s="372" t="s">
        <v>5902</v>
      </c>
      <c r="E4819" s="131" t="s">
        <v>8781</v>
      </c>
      <c r="F4819" s="632">
        <v>94002</v>
      </c>
      <c r="G4819" s="131" t="s">
        <v>76</v>
      </c>
      <c r="H4819" s="62" t="s">
        <v>6849</v>
      </c>
      <c r="I4819" s="681">
        <v>366</v>
      </c>
    </row>
    <row r="4820" spans="1:9" ht="44.25" hidden="1" customHeight="1" x14ac:dyDescent="0.2">
      <c r="A4820" s="3">
        <v>4839</v>
      </c>
      <c r="B4820" s="372">
        <v>7202</v>
      </c>
      <c r="C4820" s="127" t="s">
        <v>8782</v>
      </c>
      <c r="D4820" s="372" t="s">
        <v>5902</v>
      </c>
      <c r="E4820" s="131" t="s">
        <v>8783</v>
      </c>
      <c r="F4820" s="632">
        <v>870000</v>
      </c>
      <c r="G4820" s="131" t="s">
        <v>76</v>
      </c>
      <c r="H4820" s="62" t="s">
        <v>6849</v>
      </c>
      <c r="I4820" s="681">
        <v>364</v>
      </c>
    </row>
    <row r="4821" spans="1:9" ht="44.25" hidden="1" customHeight="1" x14ac:dyDescent="0.2">
      <c r="A4821" s="3">
        <v>4840</v>
      </c>
      <c r="B4821" s="372">
        <v>7202</v>
      </c>
      <c r="C4821" s="127" t="s">
        <v>8784</v>
      </c>
      <c r="D4821" s="372" t="s">
        <v>5902</v>
      </c>
      <c r="E4821" s="131" t="s">
        <v>8785</v>
      </c>
      <c r="F4821" s="632">
        <v>13500</v>
      </c>
      <c r="G4821" s="131" t="s">
        <v>3616</v>
      </c>
      <c r="H4821" s="62" t="s">
        <v>6848</v>
      </c>
      <c r="I4821" s="681">
        <v>329</v>
      </c>
    </row>
    <row r="4822" spans="1:9" ht="44.25" hidden="1" customHeight="1" x14ac:dyDescent="0.2">
      <c r="A4822" s="3">
        <v>4841</v>
      </c>
      <c r="B4822" s="372">
        <v>7202</v>
      </c>
      <c r="C4822" s="127" t="s">
        <v>8786</v>
      </c>
      <c r="D4822" s="372" t="s">
        <v>5902</v>
      </c>
      <c r="E4822" s="131" t="s">
        <v>8787</v>
      </c>
      <c r="F4822" s="632">
        <v>34000</v>
      </c>
      <c r="G4822" s="131" t="s">
        <v>2178</v>
      </c>
      <c r="H4822" s="62" t="s">
        <v>6850</v>
      </c>
      <c r="I4822" s="681">
        <v>324</v>
      </c>
    </row>
    <row r="4823" spans="1:9" ht="44.25" hidden="1" customHeight="1" x14ac:dyDescent="0.2">
      <c r="A4823" s="3">
        <v>4842</v>
      </c>
      <c r="B4823" s="372">
        <v>7202</v>
      </c>
      <c r="C4823" s="127" t="s">
        <v>8788</v>
      </c>
      <c r="D4823" s="372" t="s">
        <v>5902</v>
      </c>
      <c r="E4823" s="131" t="s">
        <v>8789</v>
      </c>
      <c r="F4823" s="632">
        <v>52000</v>
      </c>
      <c r="G4823" s="131" t="s">
        <v>2178</v>
      </c>
      <c r="H4823" s="62" t="s">
        <v>6847</v>
      </c>
      <c r="I4823" s="681">
        <v>324</v>
      </c>
    </row>
    <row r="4824" spans="1:9" ht="44.25" hidden="1" customHeight="1" x14ac:dyDescent="0.2">
      <c r="A4824" s="3">
        <v>4843</v>
      </c>
      <c r="B4824" s="372">
        <v>7202</v>
      </c>
      <c r="C4824" s="127" t="s">
        <v>8790</v>
      </c>
      <c r="D4824" s="372" t="s">
        <v>5902</v>
      </c>
      <c r="E4824" s="131" t="s">
        <v>8791</v>
      </c>
      <c r="F4824" s="632">
        <v>15600</v>
      </c>
      <c r="G4824" s="131" t="s">
        <v>76</v>
      </c>
      <c r="H4824" s="62" t="s">
        <v>6850</v>
      </c>
      <c r="I4824" s="681">
        <v>364</v>
      </c>
    </row>
    <row r="4825" spans="1:9" ht="44.25" hidden="1" customHeight="1" x14ac:dyDescent="0.2">
      <c r="A4825" s="3">
        <v>4844</v>
      </c>
      <c r="B4825" s="372">
        <v>7202</v>
      </c>
      <c r="C4825" s="127" t="s">
        <v>8792</v>
      </c>
      <c r="D4825" s="372" t="s">
        <v>5902</v>
      </c>
      <c r="E4825" s="131" t="s">
        <v>8692</v>
      </c>
      <c r="F4825" s="632">
        <v>20000</v>
      </c>
      <c r="G4825" s="131" t="s">
        <v>76</v>
      </c>
      <c r="H4825" s="62" t="s">
        <v>6847</v>
      </c>
      <c r="I4825" s="681">
        <v>364</v>
      </c>
    </row>
    <row r="4826" spans="1:9" ht="44.25" hidden="1" customHeight="1" x14ac:dyDescent="0.2">
      <c r="A4826" s="3">
        <v>4845</v>
      </c>
      <c r="B4826" s="372">
        <v>7202</v>
      </c>
      <c r="C4826" s="127" t="s">
        <v>8793</v>
      </c>
      <c r="D4826" s="372" t="s">
        <v>5902</v>
      </c>
      <c r="E4826" s="131" t="s">
        <v>8692</v>
      </c>
      <c r="F4826" s="632">
        <v>30000</v>
      </c>
      <c r="G4826" s="131" t="s">
        <v>76</v>
      </c>
      <c r="H4826" s="62" t="s">
        <v>6848</v>
      </c>
      <c r="I4826" s="681">
        <v>364</v>
      </c>
    </row>
    <row r="4827" spans="1:9" ht="44.25" hidden="1" customHeight="1" x14ac:dyDescent="0.2">
      <c r="A4827" s="3">
        <v>4846</v>
      </c>
      <c r="B4827" s="372">
        <v>7202</v>
      </c>
      <c r="C4827" s="127" t="s">
        <v>8794</v>
      </c>
      <c r="D4827" s="372" t="s">
        <v>5902</v>
      </c>
      <c r="E4827" s="131" t="s">
        <v>8692</v>
      </c>
      <c r="F4827" s="632">
        <v>205000</v>
      </c>
      <c r="G4827" s="131" t="s">
        <v>76</v>
      </c>
      <c r="H4827" s="62" t="s">
        <v>6849</v>
      </c>
      <c r="I4827" s="681">
        <v>364</v>
      </c>
    </row>
    <row r="4828" spans="1:9" ht="44.25" hidden="1" customHeight="1" x14ac:dyDescent="0.2">
      <c r="A4828" s="3">
        <v>4847</v>
      </c>
      <c r="B4828" s="372">
        <v>7202</v>
      </c>
      <c r="C4828" s="127" t="s">
        <v>8795</v>
      </c>
      <c r="D4828" s="372" t="s">
        <v>5902</v>
      </c>
      <c r="E4828" s="131" t="s">
        <v>8692</v>
      </c>
      <c r="F4828" s="632">
        <v>15000</v>
      </c>
      <c r="G4828" s="131" t="s">
        <v>76</v>
      </c>
      <c r="H4828" s="62" t="s">
        <v>6850</v>
      </c>
      <c r="I4828" s="681">
        <v>364</v>
      </c>
    </row>
    <row r="4829" spans="1:9" ht="44.25" hidden="1" customHeight="1" x14ac:dyDescent="0.2">
      <c r="A4829" s="3">
        <v>4848</v>
      </c>
      <c r="B4829" s="372">
        <v>7202</v>
      </c>
      <c r="C4829" s="127" t="s">
        <v>8796</v>
      </c>
      <c r="D4829" s="372" t="s">
        <v>5902</v>
      </c>
      <c r="E4829" s="131" t="s">
        <v>8692</v>
      </c>
      <c r="F4829" s="632">
        <v>16000</v>
      </c>
      <c r="G4829" s="131" t="s">
        <v>76</v>
      </c>
      <c r="H4829" s="62" t="s">
        <v>6847</v>
      </c>
      <c r="I4829" s="681">
        <v>364</v>
      </c>
    </row>
    <row r="4830" spans="1:9" ht="44.25" hidden="1" customHeight="1" x14ac:dyDescent="0.2">
      <c r="A4830" s="3">
        <v>4849</v>
      </c>
      <c r="B4830" s="372">
        <v>7202</v>
      </c>
      <c r="C4830" s="127" t="s">
        <v>6959</v>
      </c>
      <c r="D4830" s="372" t="s">
        <v>5902</v>
      </c>
      <c r="E4830" s="131" t="s">
        <v>8797</v>
      </c>
      <c r="F4830" s="632">
        <v>25000</v>
      </c>
      <c r="G4830" s="131" t="s">
        <v>2178</v>
      </c>
      <c r="H4830" s="62" t="s">
        <v>6848</v>
      </c>
      <c r="I4830" s="681">
        <v>324</v>
      </c>
    </row>
    <row r="4831" spans="1:9" ht="44.25" hidden="1" customHeight="1" x14ac:dyDescent="0.2">
      <c r="A4831" s="3">
        <v>4850</v>
      </c>
      <c r="B4831" s="372">
        <v>7202</v>
      </c>
      <c r="C4831" s="127" t="s">
        <v>6967</v>
      </c>
      <c r="D4831" s="372" t="s">
        <v>5902</v>
      </c>
      <c r="E4831" s="131" t="s">
        <v>8797</v>
      </c>
      <c r="F4831" s="632">
        <v>28750</v>
      </c>
      <c r="G4831" s="131" t="s">
        <v>2178</v>
      </c>
      <c r="H4831" s="62" t="s">
        <v>6849</v>
      </c>
      <c r="I4831" s="681">
        <v>324</v>
      </c>
    </row>
    <row r="4832" spans="1:9" ht="44.25" hidden="1" customHeight="1" x14ac:dyDescent="0.2">
      <c r="A4832" s="3">
        <v>4851</v>
      </c>
      <c r="B4832" s="372">
        <v>7202</v>
      </c>
      <c r="C4832" s="127" t="s">
        <v>6975</v>
      </c>
      <c r="D4832" s="372" t="s">
        <v>5902</v>
      </c>
      <c r="E4832" s="131" t="s">
        <v>8797</v>
      </c>
      <c r="F4832" s="632">
        <v>36000</v>
      </c>
      <c r="G4832" s="131" t="s">
        <v>2178</v>
      </c>
      <c r="H4832" s="62" t="s">
        <v>6850</v>
      </c>
      <c r="I4832" s="681">
        <v>324</v>
      </c>
    </row>
    <row r="4833" spans="1:9" ht="44.25" hidden="1" customHeight="1" x14ac:dyDescent="0.2">
      <c r="A4833" s="3">
        <v>4852</v>
      </c>
      <c r="B4833" s="372">
        <v>7202</v>
      </c>
      <c r="C4833" s="127" t="s">
        <v>7023</v>
      </c>
      <c r="D4833" s="372" t="s">
        <v>5902</v>
      </c>
      <c r="E4833" s="131" t="s">
        <v>8797</v>
      </c>
      <c r="F4833" s="632">
        <v>70000</v>
      </c>
      <c r="G4833" s="131" t="s">
        <v>2178</v>
      </c>
      <c r="H4833" s="62" t="s">
        <v>6847</v>
      </c>
      <c r="I4833" s="681">
        <v>324</v>
      </c>
    </row>
    <row r="4834" spans="1:9" ht="44.25" hidden="1" customHeight="1" x14ac:dyDescent="0.2">
      <c r="A4834" s="3">
        <v>4853</v>
      </c>
      <c r="B4834" s="372">
        <v>7202</v>
      </c>
      <c r="C4834" s="127" t="s">
        <v>7029</v>
      </c>
      <c r="D4834" s="372" t="s">
        <v>5902</v>
      </c>
      <c r="E4834" s="131" t="s">
        <v>8797</v>
      </c>
      <c r="F4834" s="632">
        <v>85000</v>
      </c>
      <c r="G4834" s="131" t="s">
        <v>2178</v>
      </c>
      <c r="H4834" s="62" t="s">
        <v>6848</v>
      </c>
      <c r="I4834" s="681">
        <v>324</v>
      </c>
    </row>
    <row r="4835" spans="1:9" ht="44.25" hidden="1" customHeight="1" x14ac:dyDescent="0.2">
      <c r="A4835" s="3">
        <v>4854</v>
      </c>
      <c r="B4835" s="372">
        <v>7202</v>
      </c>
      <c r="C4835" s="127" t="s">
        <v>7041</v>
      </c>
      <c r="D4835" s="372" t="s">
        <v>5902</v>
      </c>
      <c r="E4835" s="131" t="s">
        <v>8797</v>
      </c>
      <c r="F4835" s="632">
        <v>227500</v>
      </c>
      <c r="G4835" s="131" t="s">
        <v>2178</v>
      </c>
      <c r="H4835" s="62" t="s">
        <v>6849</v>
      </c>
      <c r="I4835" s="681">
        <v>324</v>
      </c>
    </row>
    <row r="4836" spans="1:9" ht="44.25" hidden="1" customHeight="1" x14ac:dyDescent="0.2">
      <c r="A4836" s="3">
        <v>4855</v>
      </c>
      <c r="B4836" s="372">
        <v>7202</v>
      </c>
      <c r="C4836" s="127" t="s">
        <v>7045</v>
      </c>
      <c r="D4836" s="372" t="s">
        <v>5902</v>
      </c>
      <c r="E4836" s="131" t="s">
        <v>8797</v>
      </c>
      <c r="F4836" s="632">
        <v>135600</v>
      </c>
      <c r="G4836" s="131" t="s">
        <v>2178</v>
      </c>
      <c r="H4836" s="62" t="s">
        <v>6850</v>
      </c>
      <c r="I4836" s="681">
        <v>324</v>
      </c>
    </row>
    <row r="4837" spans="1:9" ht="44.25" hidden="1" customHeight="1" x14ac:dyDescent="0.2">
      <c r="A4837" s="3">
        <v>4856</v>
      </c>
      <c r="B4837" s="372">
        <v>7202</v>
      </c>
      <c r="C4837" s="127" t="s">
        <v>8798</v>
      </c>
      <c r="D4837" s="372" t="s">
        <v>5902</v>
      </c>
      <c r="E4837" s="131" t="s">
        <v>8799</v>
      </c>
      <c r="F4837" s="632">
        <v>2400000</v>
      </c>
      <c r="G4837" s="131" t="s">
        <v>3128</v>
      </c>
      <c r="H4837" s="62" t="s">
        <v>6847</v>
      </c>
      <c r="I4837" s="681">
        <v>309</v>
      </c>
    </row>
    <row r="4838" spans="1:9" ht="44.25" hidden="1" customHeight="1" x14ac:dyDescent="0.2">
      <c r="A4838" s="3">
        <v>4857</v>
      </c>
      <c r="B4838" s="372">
        <v>7202</v>
      </c>
      <c r="C4838" s="127" t="s">
        <v>8800</v>
      </c>
      <c r="D4838" s="372" t="s">
        <v>5902</v>
      </c>
      <c r="E4838" s="131" t="s">
        <v>8799</v>
      </c>
      <c r="F4838" s="632">
        <v>2150000</v>
      </c>
      <c r="G4838" s="131" t="s">
        <v>3128</v>
      </c>
      <c r="H4838" s="62" t="s">
        <v>6848</v>
      </c>
      <c r="I4838" s="681">
        <v>309</v>
      </c>
    </row>
    <row r="4839" spans="1:9" ht="44.25" hidden="1" customHeight="1" x14ac:dyDescent="0.2">
      <c r="A4839" s="3">
        <v>4858</v>
      </c>
      <c r="B4839" s="372">
        <v>7202</v>
      </c>
      <c r="C4839" s="127" t="s">
        <v>8801</v>
      </c>
      <c r="D4839" s="372" t="s">
        <v>5902</v>
      </c>
      <c r="E4839" s="131" t="s">
        <v>8468</v>
      </c>
      <c r="F4839" s="632">
        <v>184000</v>
      </c>
      <c r="G4839" s="131" t="s">
        <v>3128</v>
      </c>
      <c r="H4839" s="62" t="s">
        <v>6849</v>
      </c>
      <c r="I4839" s="681">
        <v>309</v>
      </c>
    </row>
    <row r="4840" spans="1:9" ht="44.25" hidden="1" customHeight="1" x14ac:dyDescent="0.2">
      <c r="A4840" s="3">
        <v>4859</v>
      </c>
      <c r="B4840" s="372">
        <v>7202</v>
      </c>
      <c r="C4840" s="127" t="s">
        <v>8802</v>
      </c>
      <c r="D4840" s="372" t="s">
        <v>5902</v>
      </c>
      <c r="E4840" s="131" t="s">
        <v>8803</v>
      </c>
      <c r="F4840" s="632">
        <v>11350</v>
      </c>
      <c r="G4840" s="131" t="s">
        <v>169</v>
      </c>
      <c r="H4840" s="62" t="s">
        <v>6848</v>
      </c>
      <c r="I4840" s="681">
        <v>278</v>
      </c>
    </row>
    <row r="4841" spans="1:9" ht="44.25" hidden="1" customHeight="1" x14ac:dyDescent="0.2">
      <c r="A4841" s="3">
        <v>4860</v>
      </c>
      <c r="B4841" s="372">
        <v>7202</v>
      </c>
      <c r="C4841" s="127" t="s">
        <v>8804</v>
      </c>
      <c r="D4841" s="372" t="s">
        <v>5902</v>
      </c>
      <c r="E4841" s="131" t="s">
        <v>8805</v>
      </c>
      <c r="F4841" s="632">
        <v>49170</v>
      </c>
      <c r="G4841" s="131" t="s">
        <v>76</v>
      </c>
      <c r="H4841" s="62" t="s">
        <v>6848</v>
      </c>
      <c r="I4841" s="681">
        <v>364</v>
      </c>
    </row>
    <row r="4842" spans="1:9" ht="44.25" hidden="1" customHeight="1" x14ac:dyDescent="0.2">
      <c r="A4842" s="3">
        <v>4861</v>
      </c>
      <c r="B4842" s="372">
        <v>7202</v>
      </c>
      <c r="C4842" s="127" t="s">
        <v>8806</v>
      </c>
      <c r="D4842" s="372" t="s">
        <v>5902</v>
      </c>
      <c r="E4842" s="131" t="s">
        <v>8797</v>
      </c>
      <c r="F4842" s="632">
        <v>40000</v>
      </c>
      <c r="G4842" s="131" t="s">
        <v>2178</v>
      </c>
      <c r="H4842" s="62" t="s">
        <v>6847</v>
      </c>
      <c r="I4842" s="681">
        <v>324</v>
      </c>
    </row>
    <row r="4843" spans="1:9" ht="44.25" hidden="1" customHeight="1" x14ac:dyDescent="0.2">
      <c r="A4843" s="3">
        <v>4862</v>
      </c>
      <c r="B4843" s="372">
        <v>7202</v>
      </c>
      <c r="C4843" s="127" t="s">
        <v>8807</v>
      </c>
      <c r="D4843" s="372" t="s">
        <v>5902</v>
      </c>
      <c r="E4843" s="131" t="s">
        <v>8797</v>
      </c>
      <c r="F4843" s="632">
        <v>150000</v>
      </c>
      <c r="G4843" s="131" t="s">
        <v>2178</v>
      </c>
      <c r="H4843" s="62" t="s">
        <v>6848</v>
      </c>
      <c r="I4843" s="681">
        <v>324</v>
      </c>
    </row>
    <row r="4844" spans="1:9" ht="44.25" hidden="1" customHeight="1" x14ac:dyDescent="0.2">
      <c r="A4844" s="3">
        <v>4863</v>
      </c>
      <c r="B4844" s="372">
        <v>7202</v>
      </c>
      <c r="C4844" s="127" t="s">
        <v>8808</v>
      </c>
      <c r="D4844" s="372" t="s">
        <v>5902</v>
      </c>
      <c r="E4844" s="131" t="s">
        <v>8797</v>
      </c>
      <c r="F4844" s="632">
        <v>47400</v>
      </c>
      <c r="G4844" s="131" t="s">
        <v>2178</v>
      </c>
      <c r="H4844" s="62" t="s">
        <v>6849</v>
      </c>
      <c r="I4844" s="681">
        <v>324</v>
      </c>
    </row>
    <row r="4845" spans="1:9" ht="44.25" hidden="1" customHeight="1" x14ac:dyDescent="0.2">
      <c r="A4845" s="3">
        <v>4864</v>
      </c>
      <c r="B4845" s="372">
        <v>7202</v>
      </c>
      <c r="C4845" s="127" t="s">
        <v>8809</v>
      </c>
      <c r="D4845" s="372" t="s">
        <v>5902</v>
      </c>
      <c r="E4845" s="131" t="s">
        <v>8797</v>
      </c>
      <c r="F4845" s="632">
        <v>58200</v>
      </c>
      <c r="G4845" s="131" t="s">
        <v>2178</v>
      </c>
      <c r="H4845" s="62" t="s">
        <v>6850</v>
      </c>
      <c r="I4845" s="681">
        <v>324</v>
      </c>
    </row>
    <row r="4846" spans="1:9" ht="44.25" hidden="1" customHeight="1" x14ac:dyDescent="0.2">
      <c r="A4846" s="3">
        <v>4865</v>
      </c>
      <c r="B4846" s="372">
        <v>7202</v>
      </c>
      <c r="C4846" s="127" t="s">
        <v>8810</v>
      </c>
      <c r="D4846" s="372" t="s">
        <v>5902</v>
      </c>
      <c r="E4846" s="131" t="s">
        <v>8797</v>
      </c>
      <c r="F4846" s="632">
        <v>24000</v>
      </c>
      <c r="G4846" s="131" t="s">
        <v>2178</v>
      </c>
      <c r="H4846" s="62" t="s">
        <v>6847</v>
      </c>
      <c r="I4846" s="681">
        <v>324</v>
      </c>
    </row>
    <row r="4847" spans="1:9" ht="44.25" hidden="1" customHeight="1" x14ac:dyDescent="0.2">
      <c r="A4847" s="3">
        <v>4866</v>
      </c>
      <c r="B4847" s="372">
        <v>7202</v>
      </c>
      <c r="C4847" s="127" t="s">
        <v>8811</v>
      </c>
      <c r="D4847" s="372" t="s">
        <v>5902</v>
      </c>
      <c r="E4847" s="131" t="s">
        <v>8812</v>
      </c>
      <c r="F4847" s="632">
        <v>16000</v>
      </c>
      <c r="G4847" s="131" t="s">
        <v>136</v>
      </c>
      <c r="H4847" s="62" t="s">
        <v>6847</v>
      </c>
      <c r="I4847" s="681">
        <v>304</v>
      </c>
    </row>
    <row r="4848" spans="1:9" ht="44.25" hidden="1" customHeight="1" x14ac:dyDescent="0.2">
      <c r="A4848" s="3">
        <v>4867</v>
      </c>
      <c r="B4848" s="372">
        <v>7202</v>
      </c>
      <c r="C4848" s="127" t="s">
        <v>8813</v>
      </c>
      <c r="D4848" s="372" t="s">
        <v>5902</v>
      </c>
      <c r="E4848" s="131" t="s">
        <v>8812</v>
      </c>
      <c r="F4848" s="632">
        <v>21000</v>
      </c>
      <c r="G4848" s="131" t="s">
        <v>136</v>
      </c>
      <c r="H4848" s="62" t="s">
        <v>6848</v>
      </c>
      <c r="I4848" s="681">
        <v>304</v>
      </c>
    </row>
    <row r="4849" spans="1:9" ht="44.25" hidden="1" customHeight="1" x14ac:dyDescent="0.2">
      <c r="A4849" s="3">
        <v>4868</v>
      </c>
      <c r="B4849" s="372">
        <v>7202</v>
      </c>
      <c r="C4849" s="127" t="s">
        <v>8814</v>
      </c>
      <c r="D4849" s="372" t="s">
        <v>5902</v>
      </c>
      <c r="E4849" s="131" t="s">
        <v>8812</v>
      </c>
      <c r="F4849" s="632">
        <v>20400</v>
      </c>
      <c r="G4849" s="131" t="s">
        <v>136</v>
      </c>
      <c r="H4849" s="62" t="s">
        <v>6849</v>
      </c>
      <c r="I4849" s="681">
        <v>304</v>
      </c>
    </row>
    <row r="4850" spans="1:9" ht="44.25" hidden="1" customHeight="1" x14ac:dyDescent="0.2">
      <c r="A4850" s="3">
        <v>4869</v>
      </c>
      <c r="B4850" s="372">
        <v>7202</v>
      </c>
      <c r="C4850" s="127" t="s">
        <v>8815</v>
      </c>
      <c r="D4850" s="372" t="s">
        <v>5902</v>
      </c>
      <c r="E4850" s="131" t="s">
        <v>8812</v>
      </c>
      <c r="F4850" s="632">
        <v>33000</v>
      </c>
      <c r="G4850" s="131" t="s">
        <v>136</v>
      </c>
      <c r="H4850" s="62" t="s">
        <v>6847</v>
      </c>
      <c r="I4850" s="681">
        <v>304</v>
      </c>
    </row>
    <row r="4851" spans="1:9" ht="44.25" hidden="1" customHeight="1" x14ac:dyDescent="0.2">
      <c r="A4851" s="3">
        <v>4870</v>
      </c>
      <c r="B4851" s="372">
        <v>7202</v>
      </c>
      <c r="C4851" s="127" t="s">
        <v>8816</v>
      </c>
      <c r="D4851" s="372" t="s">
        <v>5902</v>
      </c>
      <c r="E4851" s="131" t="s">
        <v>8797</v>
      </c>
      <c r="F4851" s="632">
        <v>1600000</v>
      </c>
      <c r="G4851" s="131" t="s">
        <v>2178</v>
      </c>
      <c r="H4851" s="62" t="s">
        <v>6848</v>
      </c>
      <c r="I4851" s="681">
        <v>324</v>
      </c>
    </row>
    <row r="4852" spans="1:9" ht="44.25" hidden="1" customHeight="1" x14ac:dyDescent="0.2">
      <c r="A4852" s="3">
        <v>4871</v>
      </c>
      <c r="B4852" s="372">
        <v>7202</v>
      </c>
      <c r="C4852" s="127" t="s">
        <v>8817</v>
      </c>
      <c r="D4852" s="372" t="s">
        <v>5902</v>
      </c>
      <c r="E4852" s="131" t="s">
        <v>8797</v>
      </c>
      <c r="F4852" s="632">
        <v>1300000</v>
      </c>
      <c r="G4852" s="131" t="s">
        <v>2178</v>
      </c>
      <c r="H4852" s="62" t="s">
        <v>6849</v>
      </c>
      <c r="I4852" s="681">
        <v>324</v>
      </c>
    </row>
    <row r="4853" spans="1:9" ht="44.25" hidden="1" customHeight="1" x14ac:dyDescent="0.2">
      <c r="A4853" s="3">
        <v>4872</v>
      </c>
      <c r="B4853" s="372">
        <v>7202</v>
      </c>
      <c r="C4853" s="127" t="s">
        <v>8818</v>
      </c>
      <c r="D4853" s="372" t="s">
        <v>5902</v>
      </c>
      <c r="E4853" s="131" t="s">
        <v>8797</v>
      </c>
      <c r="F4853" s="632">
        <v>740000</v>
      </c>
      <c r="G4853" s="131" t="s">
        <v>2178</v>
      </c>
      <c r="H4853" s="62" t="s">
        <v>6850</v>
      </c>
      <c r="I4853" s="681">
        <v>324</v>
      </c>
    </row>
    <row r="4854" spans="1:9" ht="44.25" hidden="1" customHeight="1" x14ac:dyDescent="0.2">
      <c r="A4854" s="3">
        <v>4873</v>
      </c>
      <c r="B4854" s="372">
        <v>7202</v>
      </c>
      <c r="C4854" s="127" t="s">
        <v>8819</v>
      </c>
      <c r="D4854" s="372" t="s">
        <v>5902</v>
      </c>
      <c r="E4854" s="131" t="s">
        <v>8797</v>
      </c>
      <c r="F4854" s="632">
        <v>740000</v>
      </c>
      <c r="G4854" s="131" t="s">
        <v>2178</v>
      </c>
      <c r="H4854" s="62" t="s">
        <v>6847</v>
      </c>
      <c r="I4854" s="681">
        <v>324</v>
      </c>
    </row>
    <row r="4855" spans="1:9" ht="44.25" hidden="1" customHeight="1" x14ac:dyDescent="0.2">
      <c r="A4855" s="3">
        <v>4874</v>
      </c>
      <c r="B4855" s="372">
        <v>7202</v>
      </c>
      <c r="C4855" s="127" t="s">
        <v>8820</v>
      </c>
      <c r="D4855" s="372" t="s">
        <v>5902</v>
      </c>
      <c r="E4855" s="131" t="s">
        <v>8821</v>
      </c>
      <c r="F4855" s="632">
        <v>70000</v>
      </c>
      <c r="G4855" s="131" t="s">
        <v>76</v>
      </c>
      <c r="H4855" s="62" t="s">
        <v>6850</v>
      </c>
      <c r="I4855" s="681">
        <v>366</v>
      </c>
    </row>
    <row r="4856" spans="1:9" ht="44.25" hidden="1" customHeight="1" x14ac:dyDescent="0.2">
      <c r="A4856" s="3">
        <v>4875</v>
      </c>
      <c r="B4856" s="372">
        <v>7202</v>
      </c>
      <c r="C4856" s="127" t="s">
        <v>8822</v>
      </c>
      <c r="D4856" s="372" t="s">
        <v>5902</v>
      </c>
      <c r="E4856" s="131" t="s">
        <v>8823</v>
      </c>
      <c r="F4856" s="632">
        <v>3600</v>
      </c>
      <c r="G4856" s="131" t="s">
        <v>3616</v>
      </c>
      <c r="H4856" s="62" t="s">
        <v>6849</v>
      </c>
      <c r="I4856" s="681">
        <v>329</v>
      </c>
    </row>
    <row r="4857" spans="1:9" ht="44.25" hidden="1" customHeight="1" x14ac:dyDescent="0.2">
      <c r="A4857" s="3">
        <v>4876</v>
      </c>
      <c r="B4857" s="372">
        <v>7202</v>
      </c>
      <c r="C4857" s="127" t="s">
        <v>8824</v>
      </c>
      <c r="D4857" s="372" t="s">
        <v>5902</v>
      </c>
      <c r="E4857" s="131" t="s">
        <v>8387</v>
      </c>
      <c r="F4857" s="632">
        <v>345465</v>
      </c>
      <c r="G4857" s="131" t="s">
        <v>169</v>
      </c>
      <c r="H4857" s="62" t="s">
        <v>6849</v>
      </c>
      <c r="I4857" s="681">
        <v>278</v>
      </c>
    </row>
    <row r="4858" spans="1:9" ht="44.25" hidden="1" customHeight="1" x14ac:dyDescent="0.2">
      <c r="A4858" s="3">
        <v>4877</v>
      </c>
      <c r="B4858" s="372">
        <v>7202</v>
      </c>
      <c r="C4858" s="131" t="s">
        <v>8825</v>
      </c>
      <c r="D4858" s="372" t="s">
        <v>5902</v>
      </c>
      <c r="E4858" s="131" t="s">
        <v>8387</v>
      </c>
      <c r="F4858" s="632">
        <v>300000</v>
      </c>
      <c r="G4858" s="131" t="s">
        <v>169</v>
      </c>
      <c r="H4858" s="3" t="s">
        <v>6847</v>
      </c>
      <c r="I4858" s="681">
        <v>277</v>
      </c>
    </row>
    <row r="4859" spans="1:9" ht="44.25" hidden="1" customHeight="1" x14ac:dyDescent="0.2">
      <c r="A4859" s="3">
        <v>4878</v>
      </c>
      <c r="B4859" s="372">
        <v>7202</v>
      </c>
      <c r="C4859" s="127" t="s">
        <v>8826</v>
      </c>
      <c r="D4859" s="372" t="s">
        <v>5902</v>
      </c>
      <c r="E4859" s="131" t="s">
        <v>8827</v>
      </c>
      <c r="F4859" s="632">
        <v>150000</v>
      </c>
      <c r="G4859" s="131" t="s">
        <v>76</v>
      </c>
      <c r="H4859" s="62" t="s">
        <v>6849</v>
      </c>
      <c r="I4859" s="681">
        <v>364</v>
      </c>
    </row>
    <row r="4860" spans="1:9" ht="44.25" hidden="1" customHeight="1" x14ac:dyDescent="0.2">
      <c r="A4860" s="3">
        <v>4879</v>
      </c>
      <c r="B4860" s="372">
        <v>7202</v>
      </c>
      <c r="C4860" s="127" t="s">
        <v>8828</v>
      </c>
      <c r="D4860" s="372" t="s">
        <v>5902</v>
      </c>
      <c r="E4860" s="131" t="s">
        <v>8827</v>
      </c>
      <c r="F4860" s="632">
        <v>152000</v>
      </c>
      <c r="G4860" s="131" t="s">
        <v>76</v>
      </c>
      <c r="H4860" s="62" t="s">
        <v>6850</v>
      </c>
      <c r="I4860" s="681">
        <v>364</v>
      </c>
    </row>
    <row r="4861" spans="1:9" ht="44.25" hidden="1" customHeight="1" x14ac:dyDescent="0.2">
      <c r="A4861" s="3">
        <v>4880</v>
      </c>
      <c r="B4861" s="372">
        <v>7202</v>
      </c>
      <c r="C4861" s="127" t="s">
        <v>8829</v>
      </c>
      <c r="D4861" s="372" t="s">
        <v>5902</v>
      </c>
      <c r="E4861" s="131" t="s">
        <v>8827</v>
      </c>
      <c r="F4861" s="632">
        <v>100000</v>
      </c>
      <c r="G4861" s="131" t="s">
        <v>76</v>
      </c>
      <c r="H4861" s="62" t="s">
        <v>6847</v>
      </c>
      <c r="I4861" s="681">
        <v>364</v>
      </c>
    </row>
    <row r="4862" spans="1:9" ht="44.25" hidden="1" customHeight="1" x14ac:dyDescent="0.2">
      <c r="A4862" s="3">
        <v>4881</v>
      </c>
      <c r="B4862" s="372">
        <v>7202</v>
      </c>
      <c r="C4862" s="127" t="s">
        <v>8830</v>
      </c>
      <c r="D4862" s="372" t="s">
        <v>5902</v>
      </c>
      <c r="E4862" s="131" t="s">
        <v>8827</v>
      </c>
      <c r="F4862" s="632">
        <v>75000</v>
      </c>
      <c r="G4862" s="131" t="s">
        <v>76</v>
      </c>
      <c r="H4862" s="62" t="s">
        <v>6848</v>
      </c>
      <c r="I4862" s="681">
        <v>364</v>
      </c>
    </row>
    <row r="4863" spans="1:9" ht="44.25" hidden="1" customHeight="1" x14ac:dyDescent="0.2">
      <c r="A4863" s="3">
        <v>4882</v>
      </c>
      <c r="B4863" s="372">
        <v>7202</v>
      </c>
      <c r="C4863" s="127" t="s">
        <v>8831</v>
      </c>
      <c r="D4863" s="372" t="s">
        <v>5902</v>
      </c>
      <c r="E4863" s="131" t="s">
        <v>8827</v>
      </c>
      <c r="F4863" s="632">
        <v>289000</v>
      </c>
      <c r="G4863" s="131" t="s">
        <v>76</v>
      </c>
      <c r="H4863" s="62" t="s">
        <v>6849</v>
      </c>
      <c r="I4863" s="681">
        <v>364</v>
      </c>
    </row>
    <row r="4864" spans="1:9" ht="44.25" hidden="1" customHeight="1" x14ac:dyDescent="0.2">
      <c r="A4864" s="3">
        <v>4883</v>
      </c>
      <c r="B4864" s="372">
        <v>7202</v>
      </c>
      <c r="C4864" s="127" t="s">
        <v>8832</v>
      </c>
      <c r="D4864" s="372" t="s">
        <v>5902</v>
      </c>
      <c r="E4864" s="131" t="s">
        <v>8827</v>
      </c>
      <c r="F4864" s="632">
        <v>68000</v>
      </c>
      <c r="G4864" s="131" t="s">
        <v>76</v>
      </c>
      <c r="H4864" s="62" t="s">
        <v>6850</v>
      </c>
      <c r="I4864" s="681">
        <v>364</v>
      </c>
    </row>
    <row r="4865" spans="1:9" ht="44.25" hidden="1" customHeight="1" x14ac:dyDescent="0.2">
      <c r="A4865" s="3">
        <v>4884</v>
      </c>
      <c r="B4865" s="372">
        <v>7202</v>
      </c>
      <c r="C4865" s="127" t="s">
        <v>8833</v>
      </c>
      <c r="D4865" s="372" t="s">
        <v>5902</v>
      </c>
      <c r="E4865" s="131" t="s">
        <v>8827</v>
      </c>
      <c r="F4865" s="632">
        <v>53500</v>
      </c>
      <c r="G4865" s="131" t="s">
        <v>76</v>
      </c>
      <c r="H4865" s="62" t="s">
        <v>6847</v>
      </c>
      <c r="I4865" s="681">
        <v>364</v>
      </c>
    </row>
    <row r="4866" spans="1:9" ht="44.25" hidden="1" customHeight="1" x14ac:dyDescent="0.2">
      <c r="A4866" s="3">
        <v>4885</v>
      </c>
      <c r="B4866" s="372">
        <v>7202</v>
      </c>
      <c r="C4866" s="127" t="s">
        <v>8834</v>
      </c>
      <c r="D4866" s="372" t="s">
        <v>5902</v>
      </c>
      <c r="E4866" s="131" t="s">
        <v>8827</v>
      </c>
      <c r="F4866" s="632">
        <v>125000</v>
      </c>
      <c r="G4866" s="131" t="s">
        <v>76</v>
      </c>
      <c r="H4866" s="62" t="s">
        <v>6848</v>
      </c>
      <c r="I4866" s="681">
        <v>364</v>
      </c>
    </row>
    <row r="4867" spans="1:9" ht="44.25" hidden="1" customHeight="1" x14ac:dyDescent="0.2">
      <c r="A4867" s="3">
        <v>4886</v>
      </c>
      <c r="B4867" s="372">
        <v>7202</v>
      </c>
      <c r="C4867" s="127" t="s">
        <v>8835</v>
      </c>
      <c r="D4867" s="372" t="s">
        <v>5902</v>
      </c>
      <c r="E4867" s="131" t="s">
        <v>8827</v>
      </c>
      <c r="F4867" s="632">
        <v>125000</v>
      </c>
      <c r="G4867" s="131" t="s">
        <v>76</v>
      </c>
      <c r="H4867" s="62" t="s">
        <v>6849</v>
      </c>
      <c r="I4867" s="681">
        <v>364</v>
      </c>
    </row>
    <row r="4868" spans="1:9" ht="44.25" hidden="1" customHeight="1" x14ac:dyDescent="0.2">
      <c r="A4868" s="3">
        <v>4887</v>
      </c>
      <c r="B4868" s="372">
        <v>7202</v>
      </c>
      <c r="C4868" s="127" t="s">
        <v>8836</v>
      </c>
      <c r="D4868" s="372" t="s">
        <v>5902</v>
      </c>
      <c r="E4868" s="131" t="s">
        <v>8827</v>
      </c>
      <c r="F4868" s="632">
        <v>125000</v>
      </c>
      <c r="G4868" s="131" t="s">
        <v>76</v>
      </c>
      <c r="H4868" s="62" t="s">
        <v>6850</v>
      </c>
      <c r="I4868" s="681">
        <v>364</v>
      </c>
    </row>
    <row r="4869" spans="1:9" ht="44.25" hidden="1" customHeight="1" x14ac:dyDescent="0.2">
      <c r="A4869" s="3">
        <v>4888</v>
      </c>
      <c r="B4869" s="372">
        <v>7202</v>
      </c>
      <c r="C4869" s="127" t="s">
        <v>8837</v>
      </c>
      <c r="D4869" s="372" t="s">
        <v>5902</v>
      </c>
      <c r="E4869" s="131" t="s">
        <v>8827</v>
      </c>
      <c r="F4869" s="632">
        <v>116750</v>
      </c>
      <c r="G4869" s="131" t="s">
        <v>76</v>
      </c>
      <c r="H4869" s="62" t="s">
        <v>6847</v>
      </c>
      <c r="I4869" s="681">
        <v>364</v>
      </c>
    </row>
    <row r="4870" spans="1:9" ht="44.25" hidden="1" customHeight="1" x14ac:dyDescent="0.2">
      <c r="A4870" s="3">
        <v>4889</v>
      </c>
      <c r="B4870" s="372">
        <v>7202</v>
      </c>
      <c r="C4870" s="127" t="s">
        <v>8838</v>
      </c>
      <c r="D4870" s="372" t="s">
        <v>5902</v>
      </c>
      <c r="E4870" s="131" t="s">
        <v>8827</v>
      </c>
      <c r="F4870" s="632">
        <v>93000</v>
      </c>
      <c r="G4870" s="131" t="s">
        <v>76</v>
      </c>
      <c r="H4870" s="62" t="s">
        <v>6848</v>
      </c>
      <c r="I4870" s="681">
        <v>364</v>
      </c>
    </row>
    <row r="4871" spans="1:9" ht="44.25" hidden="1" customHeight="1" x14ac:dyDescent="0.2">
      <c r="A4871" s="3">
        <v>4890</v>
      </c>
      <c r="B4871" s="372">
        <v>7202</v>
      </c>
      <c r="C4871" s="127" t="s">
        <v>8839</v>
      </c>
      <c r="D4871" s="372" t="s">
        <v>5902</v>
      </c>
      <c r="E4871" s="131" t="s">
        <v>8684</v>
      </c>
      <c r="F4871" s="632">
        <v>38000</v>
      </c>
      <c r="G4871" s="131" t="s">
        <v>169</v>
      </c>
      <c r="H4871" s="62" t="s">
        <v>6850</v>
      </c>
      <c r="I4871" s="681">
        <v>278</v>
      </c>
    </row>
    <row r="4872" spans="1:9" ht="44.25" hidden="1" customHeight="1" x14ac:dyDescent="0.2">
      <c r="A4872" s="3">
        <v>4891</v>
      </c>
      <c r="B4872" s="372">
        <v>7202</v>
      </c>
      <c r="C4872" s="127" t="s">
        <v>8840</v>
      </c>
      <c r="D4872" s="372" t="s">
        <v>5902</v>
      </c>
      <c r="E4872" s="131" t="s">
        <v>8684</v>
      </c>
      <c r="F4872" s="632">
        <v>38000</v>
      </c>
      <c r="G4872" s="131" t="s">
        <v>169</v>
      </c>
      <c r="H4872" s="62" t="s">
        <v>6847</v>
      </c>
      <c r="I4872" s="681">
        <v>278</v>
      </c>
    </row>
    <row r="4873" spans="1:9" ht="44.25" hidden="1" customHeight="1" x14ac:dyDescent="0.2">
      <c r="A4873" s="3">
        <v>4892</v>
      </c>
      <c r="B4873" s="372">
        <v>7202</v>
      </c>
      <c r="C4873" s="127" t="s">
        <v>8841</v>
      </c>
      <c r="D4873" s="372" t="s">
        <v>5902</v>
      </c>
      <c r="E4873" s="131" t="s">
        <v>8684</v>
      </c>
      <c r="F4873" s="632">
        <v>400000</v>
      </c>
      <c r="G4873" s="131" t="s">
        <v>169</v>
      </c>
      <c r="H4873" s="62" t="s">
        <v>6847</v>
      </c>
      <c r="I4873" s="681">
        <v>278</v>
      </c>
    </row>
    <row r="4874" spans="1:9" ht="44.25" hidden="1" customHeight="1" x14ac:dyDescent="0.2">
      <c r="A4874" s="3">
        <v>4893</v>
      </c>
      <c r="B4874" s="372">
        <v>7202</v>
      </c>
      <c r="C4874" s="127" t="s">
        <v>8842</v>
      </c>
      <c r="D4874" s="372" t="s">
        <v>5902</v>
      </c>
      <c r="E4874" s="131" t="s">
        <v>8545</v>
      </c>
      <c r="F4874" s="632">
        <v>12000</v>
      </c>
      <c r="G4874" s="131" t="s">
        <v>3616</v>
      </c>
      <c r="H4874" s="62" t="s">
        <v>6850</v>
      </c>
      <c r="I4874" s="681">
        <v>329</v>
      </c>
    </row>
    <row r="4875" spans="1:9" ht="44.25" hidden="1" customHeight="1" x14ac:dyDescent="0.2">
      <c r="A4875" s="3">
        <v>4894</v>
      </c>
      <c r="B4875" s="372">
        <v>7202</v>
      </c>
      <c r="C4875" s="127" t="s">
        <v>8843</v>
      </c>
      <c r="D4875" s="372" t="s">
        <v>5902</v>
      </c>
      <c r="E4875" s="131" t="s">
        <v>8844</v>
      </c>
      <c r="F4875" s="632">
        <v>65000</v>
      </c>
      <c r="G4875" s="131" t="s">
        <v>2178</v>
      </c>
      <c r="H4875" s="62" t="s">
        <v>6848</v>
      </c>
      <c r="I4875" s="681">
        <v>324</v>
      </c>
    </row>
    <row r="4876" spans="1:9" ht="44.25" hidden="1" customHeight="1" x14ac:dyDescent="0.2">
      <c r="A4876" s="3">
        <v>4895</v>
      </c>
      <c r="B4876" s="372">
        <v>7202</v>
      </c>
      <c r="C4876" s="127" t="s">
        <v>8845</v>
      </c>
      <c r="D4876" s="372" t="s">
        <v>5902</v>
      </c>
      <c r="E4876" s="131" t="s">
        <v>8488</v>
      </c>
      <c r="F4876" s="632">
        <v>19500</v>
      </c>
      <c r="G4876" s="131" t="s">
        <v>3616</v>
      </c>
      <c r="H4876" s="62" t="s">
        <v>6847</v>
      </c>
      <c r="I4876" s="681">
        <v>329</v>
      </c>
    </row>
    <row r="4877" spans="1:9" ht="44.25" hidden="1" customHeight="1" x14ac:dyDescent="0.2">
      <c r="A4877" s="3">
        <v>4896</v>
      </c>
      <c r="B4877" s="372">
        <v>7202</v>
      </c>
      <c r="C4877" s="127" t="s">
        <v>8846</v>
      </c>
      <c r="D4877" s="372" t="s">
        <v>5902</v>
      </c>
      <c r="E4877" s="131" t="s">
        <v>8488</v>
      </c>
      <c r="F4877" s="632">
        <v>54000</v>
      </c>
      <c r="G4877" s="131" t="s">
        <v>3616</v>
      </c>
      <c r="H4877" s="62" t="s">
        <v>6848</v>
      </c>
      <c r="I4877" s="681">
        <v>329</v>
      </c>
    </row>
    <row r="4878" spans="1:9" ht="44.25" hidden="1" customHeight="1" x14ac:dyDescent="0.2">
      <c r="A4878" s="3">
        <v>4897</v>
      </c>
      <c r="B4878" s="372">
        <v>7202</v>
      </c>
      <c r="C4878" s="127" t="s">
        <v>8847</v>
      </c>
      <c r="D4878" s="372" t="s">
        <v>5902</v>
      </c>
      <c r="E4878" s="131" t="s">
        <v>8848</v>
      </c>
      <c r="F4878" s="632">
        <v>27798</v>
      </c>
      <c r="G4878" s="131" t="s">
        <v>76</v>
      </c>
      <c r="H4878" s="62" t="s">
        <v>6849</v>
      </c>
      <c r="I4878" s="681">
        <v>364</v>
      </c>
    </row>
    <row r="4879" spans="1:9" ht="44.25" hidden="1" customHeight="1" x14ac:dyDescent="0.2">
      <c r="A4879" s="3">
        <v>4898</v>
      </c>
      <c r="B4879" s="372">
        <v>7202</v>
      </c>
      <c r="C4879" s="127" t="s">
        <v>8849</v>
      </c>
      <c r="D4879" s="372" t="s">
        <v>5902</v>
      </c>
      <c r="E4879" s="131" t="s">
        <v>8848</v>
      </c>
      <c r="F4879" s="632">
        <v>40638</v>
      </c>
      <c r="G4879" s="131" t="s">
        <v>76</v>
      </c>
      <c r="H4879" s="62" t="s">
        <v>6850</v>
      </c>
      <c r="I4879" s="681">
        <v>364</v>
      </c>
    </row>
    <row r="4880" spans="1:9" ht="44.25" hidden="1" customHeight="1" x14ac:dyDescent="0.2">
      <c r="A4880" s="3">
        <v>4899</v>
      </c>
      <c r="B4880" s="372">
        <v>7202</v>
      </c>
      <c r="C4880" s="127" t="s">
        <v>8850</v>
      </c>
      <c r="D4880" s="372" t="s">
        <v>5902</v>
      </c>
      <c r="E4880" s="131" t="s">
        <v>8848</v>
      </c>
      <c r="F4880" s="632">
        <v>33252</v>
      </c>
      <c r="G4880" s="131" t="s">
        <v>76</v>
      </c>
      <c r="H4880" s="62" t="s">
        <v>6847</v>
      </c>
      <c r="I4880" s="681">
        <v>364</v>
      </c>
    </row>
    <row r="4881" spans="1:9" ht="44.25" hidden="1" customHeight="1" x14ac:dyDescent="0.2">
      <c r="A4881" s="3">
        <v>4900</v>
      </c>
      <c r="B4881" s="372">
        <v>7202</v>
      </c>
      <c r="C4881" s="127" t="s">
        <v>8851</v>
      </c>
      <c r="D4881" s="372" t="s">
        <v>5902</v>
      </c>
      <c r="E4881" s="131" t="s">
        <v>8852</v>
      </c>
      <c r="F4881" s="632">
        <v>320000</v>
      </c>
      <c r="G4881" s="131" t="s">
        <v>2178</v>
      </c>
      <c r="H4881" s="62" t="s">
        <v>6849</v>
      </c>
      <c r="I4881" s="681">
        <v>324</v>
      </c>
    </row>
    <row r="4882" spans="1:9" ht="44.25" hidden="1" customHeight="1" x14ac:dyDescent="0.2">
      <c r="A4882" s="3">
        <v>4901</v>
      </c>
      <c r="B4882" s="372">
        <v>7202</v>
      </c>
      <c r="C4882" s="127" t="s">
        <v>439</v>
      </c>
      <c r="D4882" s="372" t="s">
        <v>5902</v>
      </c>
      <c r="E4882" s="131" t="s">
        <v>8779</v>
      </c>
      <c r="F4882" s="632">
        <v>620000</v>
      </c>
      <c r="G4882" s="131" t="s">
        <v>2178</v>
      </c>
      <c r="H4882" s="62" t="s">
        <v>6850</v>
      </c>
      <c r="I4882" s="681">
        <v>324</v>
      </c>
    </row>
    <row r="4883" spans="1:9" ht="44.25" hidden="1" customHeight="1" x14ac:dyDescent="0.2">
      <c r="A4883" s="3">
        <v>4902</v>
      </c>
      <c r="B4883" s="372">
        <v>7202</v>
      </c>
      <c r="C4883" s="127" t="s">
        <v>8853</v>
      </c>
      <c r="D4883" s="372" t="s">
        <v>5902</v>
      </c>
      <c r="E4883" s="131" t="s">
        <v>8169</v>
      </c>
      <c r="F4883" s="632">
        <v>255792</v>
      </c>
      <c r="G4883" s="131" t="s">
        <v>2863</v>
      </c>
      <c r="H4883" s="62" t="s">
        <v>6848</v>
      </c>
      <c r="I4883" s="681">
        <v>269</v>
      </c>
    </row>
    <row r="4884" spans="1:9" ht="44.25" hidden="1" customHeight="1" x14ac:dyDescent="0.2">
      <c r="A4884" s="3">
        <v>4903</v>
      </c>
      <c r="B4884" s="372">
        <v>7202</v>
      </c>
      <c r="C4884" s="127" t="s">
        <v>8854</v>
      </c>
      <c r="D4884" s="372" t="s">
        <v>5902</v>
      </c>
      <c r="E4884" s="131" t="s">
        <v>8855</v>
      </c>
      <c r="F4884" s="632">
        <v>4000</v>
      </c>
      <c r="G4884" s="131" t="s">
        <v>2178</v>
      </c>
      <c r="H4884" s="62" t="s">
        <v>6847</v>
      </c>
      <c r="I4884" s="681">
        <v>324</v>
      </c>
    </row>
    <row r="4885" spans="1:9" ht="44.25" hidden="1" customHeight="1" x14ac:dyDescent="0.2">
      <c r="A4885" s="3">
        <v>4904</v>
      </c>
      <c r="B4885" s="372">
        <v>7202</v>
      </c>
      <c r="C4885" s="127" t="s">
        <v>8856</v>
      </c>
      <c r="D4885" s="372" t="s">
        <v>5902</v>
      </c>
      <c r="E4885" s="131" t="s">
        <v>6340</v>
      </c>
      <c r="F4885" s="632">
        <v>1619064</v>
      </c>
      <c r="G4885" s="131" t="s">
        <v>169</v>
      </c>
      <c r="H4885" s="62" t="s">
        <v>6848</v>
      </c>
      <c r="I4885" s="681">
        <v>278</v>
      </c>
    </row>
    <row r="4886" spans="1:9" ht="44.25" hidden="1" customHeight="1" x14ac:dyDescent="0.2">
      <c r="A4886" s="3">
        <v>4905</v>
      </c>
      <c r="B4886" s="372">
        <v>7202</v>
      </c>
      <c r="C4886" s="127" t="s">
        <v>8857</v>
      </c>
      <c r="D4886" s="372" t="s">
        <v>5902</v>
      </c>
      <c r="E4886" s="131" t="s">
        <v>8858</v>
      </c>
      <c r="F4886" s="632">
        <v>90000</v>
      </c>
      <c r="G4886" s="131" t="s">
        <v>76</v>
      </c>
      <c r="H4886" s="62" t="s">
        <v>6848</v>
      </c>
      <c r="I4886" s="681">
        <v>364</v>
      </c>
    </row>
    <row r="4887" spans="1:9" ht="44.25" hidden="1" customHeight="1" x14ac:dyDescent="0.2">
      <c r="A4887" s="3">
        <v>4906</v>
      </c>
      <c r="B4887" s="372">
        <v>7202</v>
      </c>
      <c r="C4887" s="127" t="s">
        <v>8859</v>
      </c>
      <c r="D4887" s="372" t="s">
        <v>5902</v>
      </c>
      <c r="E4887" s="131" t="s">
        <v>8860</v>
      </c>
      <c r="F4887" s="632">
        <v>450000</v>
      </c>
      <c r="G4887" s="131" t="s">
        <v>3128</v>
      </c>
      <c r="H4887" s="62" t="s">
        <v>6847</v>
      </c>
      <c r="I4887" s="681">
        <v>309</v>
      </c>
    </row>
    <row r="4888" spans="1:9" ht="44.25" hidden="1" customHeight="1" x14ac:dyDescent="0.2">
      <c r="A4888" s="3">
        <v>4907</v>
      </c>
      <c r="B4888" s="372">
        <v>7202</v>
      </c>
      <c r="C4888" s="127" t="s">
        <v>8861</v>
      </c>
      <c r="D4888" s="372" t="s">
        <v>5902</v>
      </c>
      <c r="E4888" s="131" t="s">
        <v>8232</v>
      </c>
      <c r="F4888" s="632">
        <v>298200</v>
      </c>
      <c r="G4888" s="131" t="s">
        <v>2178</v>
      </c>
      <c r="H4888" s="62" t="s">
        <v>6848</v>
      </c>
      <c r="I4888" s="681">
        <v>324</v>
      </c>
    </row>
    <row r="4889" spans="1:9" ht="44.25" hidden="1" customHeight="1" x14ac:dyDescent="0.2">
      <c r="A4889" s="3">
        <v>4908</v>
      </c>
      <c r="B4889" s="372">
        <v>7202</v>
      </c>
      <c r="C4889" s="127" t="s">
        <v>8862</v>
      </c>
      <c r="D4889" s="372" t="s">
        <v>5902</v>
      </c>
      <c r="E4889" s="131" t="s">
        <v>8692</v>
      </c>
      <c r="F4889" s="632">
        <v>18000</v>
      </c>
      <c r="G4889" s="131" t="s">
        <v>76</v>
      </c>
      <c r="H4889" s="62" t="s">
        <v>6849</v>
      </c>
      <c r="I4889" s="681">
        <v>364</v>
      </c>
    </row>
    <row r="4890" spans="1:9" ht="44.25" hidden="1" customHeight="1" x14ac:dyDescent="0.2">
      <c r="A4890" s="3">
        <v>4909</v>
      </c>
      <c r="B4890" s="372">
        <v>7202</v>
      </c>
      <c r="C4890" s="127" t="s">
        <v>8863</v>
      </c>
      <c r="D4890" s="372" t="s">
        <v>5902</v>
      </c>
      <c r="E4890" s="131" t="s">
        <v>8864</v>
      </c>
      <c r="F4890" s="632">
        <v>252000</v>
      </c>
      <c r="G4890" s="131" t="s">
        <v>141</v>
      </c>
      <c r="H4890" s="62" t="s">
        <v>6847</v>
      </c>
      <c r="I4890" s="681">
        <v>314</v>
      </c>
    </row>
    <row r="4891" spans="1:9" ht="44.25" hidden="1" customHeight="1" x14ac:dyDescent="0.2">
      <c r="A4891" s="3">
        <v>4910</v>
      </c>
      <c r="B4891" s="372">
        <v>7202</v>
      </c>
      <c r="C4891" s="127" t="s">
        <v>8865</v>
      </c>
      <c r="D4891" s="372" t="s">
        <v>5902</v>
      </c>
      <c r="E4891" s="131" t="s">
        <v>8864</v>
      </c>
      <c r="F4891" s="632">
        <v>180000</v>
      </c>
      <c r="G4891" s="131" t="s">
        <v>141</v>
      </c>
      <c r="H4891" s="62" t="s">
        <v>6848</v>
      </c>
      <c r="I4891" s="681">
        <v>314</v>
      </c>
    </row>
    <row r="4892" spans="1:9" ht="44.25" hidden="1" customHeight="1" x14ac:dyDescent="0.2">
      <c r="A4892" s="3">
        <v>4911</v>
      </c>
      <c r="B4892" s="372">
        <v>7202</v>
      </c>
      <c r="C4892" s="127" t="s">
        <v>8866</v>
      </c>
      <c r="D4892" s="372" t="s">
        <v>5902</v>
      </c>
      <c r="E4892" s="131" t="s">
        <v>8864</v>
      </c>
      <c r="F4892" s="632">
        <v>32000</v>
      </c>
      <c r="G4892" s="131" t="s">
        <v>141</v>
      </c>
      <c r="H4892" s="62" t="s">
        <v>6849</v>
      </c>
      <c r="I4892" s="681">
        <v>314</v>
      </c>
    </row>
    <row r="4893" spans="1:9" ht="44.25" hidden="1" customHeight="1" x14ac:dyDescent="0.2">
      <c r="A4893" s="3">
        <v>4912</v>
      </c>
      <c r="B4893" s="372">
        <v>7202</v>
      </c>
      <c r="C4893" s="127" t="s">
        <v>8867</v>
      </c>
      <c r="D4893" s="372" t="s">
        <v>5902</v>
      </c>
      <c r="E4893" s="131" t="s">
        <v>8868</v>
      </c>
      <c r="F4893" s="632">
        <v>216000</v>
      </c>
      <c r="G4893" s="131" t="s">
        <v>76</v>
      </c>
      <c r="H4893" s="62" t="s">
        <v>6847</v>
      </c>
      <c r="I4893" s="681">
        <v>366</v>
      </c>
    </row>
    <row r="4894" spans="1:9" ht="44.25" hidden="1" customHeight="1" x14ac:dyDescent="0.2">
      <c r="A4894" s="3">
        <v>4913</v>
      </c>
      <c r="B4894" s="372">
        <v>7202</v>
      </c>
      <c r="C4894" s="127" t="s">
        <v>8869</v>
      </c>
      <c r="D4894" s="372" t="s">
        <v>5902</v>
      </c>
      <c r="E4894" s="131" t="s">
        <v>8466</v>
      </c>
      <c r="F4894" s="632">
        <v>440000</v>
      </c>
      <c r="G4894" s="131" t="s">
        <v>2178</v>
      </c>
      <c r="H4894" s="62" t="s">
        <v>6849</v>
      </c>
      <c r="I4894" s="681">
        <v>324</v>
      </c>
    </row>
    <row r="4895" spans="1:9" ht="44.25" hidden="1" customHeight="1" x14ac:dyDescent="0.2">
      <c r="A4895" s="3">
        <v>4914</v>
      </c>
      <c r="B4895" s="372">
        <v>7202</v>
      </c>
      <c r="C4895" s="127" t="s">
        <v>8870</v>
      </c>
      <c r="D4895" s="372" t="s">
        <v>5902</v>
      </c>
      <c r="E4895" s="131" t="s">
        <v>8466</v>
      </c>
      <c r="F4895" s="632">
        <v>140100</v>
      </c>
      <c r="G4895" s="131" t="s">
        <v>2178</v>
      </c>
      <c r="H4895" s="62" t="s">
        <v>6850</v>
      </c>
      <c r="I4895" s="681">
        <v>324</v>
      </c>
    </row>
    <row r="4896" spans="1:9" ht="44.25" hidden="1" customHeight="1" x14ac:dyDescent="0.2">
      <c r="A4896" s="3">
        <v>4915</v>
      </c>
      <c r="B4896" s="372">
        <v>7202</v>
      </c>
      <c r="C4896" s="127" t="s">
        <v>8871</v>
      </c>
      <c r="D4896" s="372" t="s">
        <v>5902</v>
      </c>
      <c r="E4896" s="131" t="s">
        <v>8466</v>
      </c>
      <c r="F4896" s="632">
        <v>574800</v>
      </c>
      <c r="G4896" s="131" t="s">
        <v>2178</v>
      </c>
      <c r="H4896" s="62" t="s">
        <v>6847</v>
      </c>
      <c r="I4896" s="681">
        <v>324</v>
      </c>
    </row>
    <row r="4897" spans="1:9" ht="44.25" hidden="1" customHeight="1" x14ac:dyDescent="0.2">
      <c r="A4897" s="3">
        <v>4916</v>
      </c>
      <c r="B4897" s="372">
        <v>7202</v>
      </c>
      <c r="C4897" s="127" t="s">
        <v>8872</v>
      </c>
      <c r="D4897" s="372" t="s">
        <v>5902</v>
      </c>
      <c r="E4897" s="131" t="s">
        <v>8466</v>
      </c>
      <c r="F4897" s="632">
        <v>586000</v>
      </c>
      <c r="G4897" s="131" t="s">
        <v>2178</v>
      </c>
      <c r="H4897" s="62" t="s">
        <v>6848</v>
      </c>
      <c r="I4897" s="681">
        <v>324</v>
      </c>
    </row>
    <row r="4898" spans="1:9" ht="44.25" hidden="1" customHeight="1" x14ac:dyDescent="0.2">
      <c r="A4898" s="3">
        <v>4917</v>
      </c>
      <c r="B4898" s="372">
        <v>7202</v>
      </c>
      <c r="C4898" s="127" t="s">
        <v>8873</v>
      </c>
      <c r="D4898" s="372" t="s">
        <v>5902</v>
      </c>
      <c r="E4898" s="131" t="s">
        <v>8874</v>
      </c>
      <c r="F4898" s="632">
        <v>307000</v>
      </c>
      <c r="G4898" s="131" t="s">
        <v>141</v>
      </c>
      <c r="H4898" s="62" t="s">
        <v>6850</v>
      </c>
      <c r="I4898" s="681">
        <v>314</v>
      </c>
    </row>
    <row r="4899" spans="1:9" ht="44.25" hidden="1" customHeight="1" x14ac:dyDescent="0.2">
      <c r="A4899" s="3">
        <v>4918</v>
      </c>
      <c r="B4899" s="372">
        <v>7202</v>
      </c>
      <c r="C4899" s="127" t="s">
        <v>8875</v>
      </c>
      <c r="D4899" s="372" t="s">
        <v>5902</v>
      </c>
      <c r="E4899" s="131" t="s">
        <v>8874</v>
      </c>
      <c r="F4899" s="632">
        <v>1186500</v>
      </c>
      <c r="G4899" s="131" t="s">
        <v>141</v>
      </c>
      <c r="H4899" s="62" t="s">
        <v>6847</v>
      </c>
      <c r="I4899" s="681">
        <v>314</v>
      </c>
    </row>
    <row r="4900" spans="1:9" ht="44.25" hidden="1" customHeight="1" x14ac:dyDescent="0.2">
      <c r="A4900" s="3">
        <v>4919</v>
      </c>
      <c r="B4900" s="372">
        <v>7202</v>
      </c>
      <c r="C4900" s="127" t="s">
        <v>8876</v>
      </c>
      <c r="D4900" s="372" t="s">
        <v>5902</v>
      </c>
      <c r="E4900" s="131" t="s">
        <v>8874</v>
      </c>
      <c r="F4900" s="632">
        <v>16000000</v>
      </c>
      <c r="G4900" s="131" t="s">
        <v>141</v>
      </c>
      <c r="H4900" s="62" t="s">
        <v>6848</v>
      </c>
      <c r="I4900" s="681">
        <v>314</v>
      </c>
    </row>
    <row r="4901" spans="1:9" ht="44.25" hidden="1" customHeight="1" x14ac:dyDescent="0.2">
      <c r="A4901" s="3">
        <v>4920</v>
      </c>
      <c r="B4901" s="372">
        <v>7202</v>
      </c>
      <c r="C4901" s="127" t="s">
        <v>8877</v>
      </c>
      <c r="D4901" s="372" t="s">
        <v>5902</v>
      </c>
      <c r="E4901" s="131" t="s">
        <v>8874</v>
      </c>
      <c r="F4901" s="632">
        <v>25500000</v>
      </c>
      <c r="G4901" s="131" t="s">
        <v>141</v>
      </c>
      <c r="H4901" s="62" t="s">
        <v>6849</v>
      </c>
      <c r="I4901" s="681">
        <v>314</v>
      </c>
    </row>
    <row r="4902" spans="1:9" ht="44.25" hidden="1" customHeight="1" x14ac:dyDescent="0.2">
      <c r="A4902" s="3">
        <v>4921</v>
      </c>
      <c r="B4902" s="372">
        <v>7202</v>
      </c>
      <c r="C4902" s="127" t="s">
        <v>8878</v>
      </c>
      <c r="D4902" s="372" t="s">
        <v>5902</v>
      </c>
      <c r="E4902" s="131" t="s">
        <v>8874</v>
      </c>
      <c r="F4902" s="632">
        <v>579100</v>
      </c>
      <c r="G4902" s="131" t="s">
        <v>141</v>
      </c>
      <c r="H4902" s="62" t="s">
        <v>6850</v>
      </c>
      <c r="I4902" s="681">
        <v>314</v>
      </c>
    </row>
    <row r="4903" spans="1:9" ht="44.25" hidden="1" customHeight="1" x14ac:dyDescent="0.2">
      <c r="A4903" s="3">
        <v>4922</v>
      </c>
      <c r="B4903" s="372">
        <v>7202</v>
      </c>
      <c r="C4903" s="127" t="s">
        <v>8879</v>
      </c>
      <c r="D4903" s="372" t="s">
        <v>5902</v>
      </c>
      <c r="E4903" s="131" t="s">
        <v>8874</v>
      </c>
      <c r="F4903" s="632">
        <v>780000</v>
      </c>
      <c r="G4903" s="131" t="s">
        <v>141</v>
      </c>
      <c r="H4903" s="62" t="s">
        <v>6847</v>
      </c>
      <c r="I4903" s="681">
        <v>314</v>
      </c>
    </row>
    <row r="4904" spans="1:9" ht="44.25" hidden="1" customHeight="1" x14ac:dyDescent="0.2">
      <c r="A4904" s="3">
        <v>4923</v>
      </c>
      <c r="B4904" s="372">
        <v>7202</v>
      </c>
      <c r="C4904" s="127" t="s">
        <v>8880</v>
      </c>
      <c r="D4904" s="372" t="s">
        <v>5902</v>
      </c>
      <c r="E4904" s="131" t="s">
        <v>8874</v>
      </c>
      <c r="F4904" s="632">
        <v>870000</v>
      </c>
      <c r="G4904" s="131" t="s">
        <v>141</v>
      </c>
      <c r="H4904" s="62" t="s">
        <v>6848</v>
      </c>
      <c r="I4904" s="681">
        <v>314</v>
      </c>
    </row>
    <row r="4905" spans="1:9" ht="44.25" hidden="1" customHeight="1" x14ac:dyDescent="0.2">
      <c r="A4905" s="3">
        <v>4924</v>
      </c>
      <c r="B4905" s="372">
        <v>7202</v>
      </c>
      <c r="C4905" s="127" t="s">
        <v>8881</v>
      </c>
      <c r="D4905" s="372" t="s">
        <v>5902</v>
      </c>
      <c r="E4905" s="131" t="s">
        <v>8874</v>
      </c>
      <c r="F4905" s="632">
        <v>360000</v>
      </c>
      <c r="G4905" s="131" t="s">
        <v>141</v>
      </c>
      <c r="H4905" s="62" t="s">
        <v>6849</v>
      </c>
      <c r="I4905" s="681">
        <v>314</v>
      </c>
    </row>
    <row r="4906" spans="1:9" ht="44.25" hidden="1" customHeight="1" x14ac:dyDescent="0.2">
      <c r="A4906" s="3">
        <v>4925</v>
      </c>
      <c r="B4906" s="372">
        <v>7202</v>
      </c>
      <c r="C4906" s="127" t="s">
        <v>8882</v>
      </c>
      <c r="D4906" s="372" t="s">
        <v>5902</v>
      </c>
      <c r="E4906" s="131" t="s">
        <v>8883</v>
      </c>
      <c r="F4906" s="632">
        <v>717140</v>
      </c>
      <c r="G4906" s="131" t="s">
        <v>141</v>
      </c>
      <c r="H4906" s="62" t="s">
        <v>6850</v>
      </c>
      <c r="I4906" s="681">
        <v>314</v>
      </c>
    </row>
    <row r="4907" spans="1:9" ht="44.25" hidden="1" customHeight="1" x14ac:dyDescent="0.2">
      <c r="A4907" s="3">
        <v>4926</v>
      </c>
      <c r="B4907" s="372">
        <v>7202</v>
      </c>
      <c r="C4907" s="127" t="s">
        <v>8884</v>
      </c>
      <c r="D4907" s="372" t="s">
        <v>5902</v>
      </c>
      <c r="E4907" s="131" t="s">
        <v>8885</v>
      </c>
      <c r="F4907" s="632">
        <v>1228800</v>
      </c>
      <c r="G4907" s="131" t="s">
        <v>141</v>
      </c>
      <c r="H4907" s="62" t="s">
        <v>6847</v>
      </c>
      <c r="I4907" s="681">
        <v>314</v>
      </c>
    </row>
    <row r="4908" spans="1:9" ht="44.25" hidden="1" customHeight="1" x14ac:dyDescent="0.2">
      <c r="A4908" s="3">
        <v>4927</v>
      </c>
      <c r="B4908" s="372">
        <v>7202</v>
      </c>
      <c r="C4908" s="127" t="s">
        <v>8886</v>
      </c>
      <c r="D4908" s="372" t="s">
        <v>5902</v>
      </c>
      <c r="E4908" s="131" t="s">
        <v>8885</v>
      </c>
      <c r="F4908" s="632">
        <v>847800</v>
      </c>
      <c r="G4908" s="131" t="s">
        <v>141</v>
      </c>
      <c r="H4908" s="62" t="s">
        <v>6848</v>
      </c>
      <c r="I4908" s="681">
        <v>314</v>
      </c>
    </row>
    <row r="4909" spans="1:9" ht="44.25" hidden="1" customHeight="1" x14ac:dyDescent="0.2">
      <c r="A4909" s="3">
        <v>4928</v>
      </c>
      <c r="B4909" s="372">
        <v>7202</v>
      </c>
      <c r="C4909" s="127" t="s">
        <v>8887</v>
      </c>
      <c r="D4909" s="372" t="s">
        <v>5902</v>
      </c>
      <c r="E4909" s="131" t="s">
        <v>8885</v>
      </c>
      <c r="F4909" s="632">
        <v>124000</v>
      </c>
      <c r="G4909" s="131" t="s">
        <v>141</v>
      </c>
      <c r="H4909" s="62" t="s">
        <v>6849</v>
      </c>
      <c r="I4909" s="681">
        <v>314</v>
      </c>
    </row>
    <row r="4910" spans="1:9" ht="44.25" hidden="1" customHeight="1" x14ac:dyDescent="0.2">
      <c r="A4910" s="3">
        <v>4929</v>
      </c>
      <c r="B4910" s="372">
        <v>7202</v>
      </c>
      <c r="C4910" s="127" t="s">
        <v>8888</v>
      </c>
      <c r="D4910" s="372" t="s">
        <v>5902</v>
      </c>
      <c r="E4910" s="131" t="s">
        <v>8237</v>
      </c>
      <c r="F4910" s="632">
        <v>960000</v>
      </c>
      <c r="G4910" s="131" t="s">
        <v>2178</v>
      </c>
      <c r="H4910" s="62" t="s">
        <v>6849</v>
      </c>
      <c r="I4910" s="681">
        <v>324</v>
      </c>
    </row>
    <row r="4911" spans="1:9" ht="44.25" hidden="1" customHeight="1" x14ac:dyDescent="0.2">
      <c r="A4911" s="3">
        <v>4930</v>
      </c>
      <c r="B4911" s="372">
        <v>7202</v>
      </c>
      <c r="C4911" s="127" t="s">
        <v>8889</v>
      </c>
      <c r="D4911" s="372" t="s">
        <v>5902</v>
      </c>
      <c r="E4911" s="131" t="s">
        <v>8890</v>
      </c>
      <c r="F4911" s="632">
        <v>10000</v>
      </c>
      <c r="G4911" s="131" t="s">
        <v>76</v>
      </c>
      <c r="H4911" s="62" t="s">
        <v>6850</v>
      </c>
      <c r="I4911" s="681">
        <v>364</v>
      </c>
    </row>
    <row r="4912" spans="1:9" ht="44.25" hidden="1" customHeight="1" x14ac:dyDescent="0.2">
      <c r="A4912" s="3">
        <v>4931</v>
      </c>
      <c r="B4912" s="372">
        <v>7202</v>
      </c>
      <c r="C4912" s="127" t="s">
        <v>8891</v>
      </c>
      <c r="D4912" s="372" t="s">
        <v>5902</v>
      </c>
      <c r="E4912" s="131" t="s">
        <v>8890</v>
      </c>
      <c r="F4912" s="632">
        <v>20000</v>
      </c>
      <c r="G4912" s="131" t="s">
        <v>76</v>
      </c>
      <c r="H4912" s="62" t="s">
        <v>6847</v>
      </c>
      <c r="I4912" s="681">
        <v>364</v>
      </c>
    </row>
    <row r="4913" spans="1:9" ht="44.25" hidden="1" customHeight="1" x14ac:dyDescent="0.2">
      <c r="A4913" s="3">
        <v>4932</v>
      </c>
      <c r="B4913" s="372">
        <v>7202</v>
      </c>
      <c r="C4913" s="127" t="s">
        <v>8892</v>
      </c>
      <c r="D4913" s="372" t="s">
        <v>5902</v>
      </c>
      <c r="E4913" s="131" t="s">
        <v>8890</v>
      </c>
      <c r="F4913" s="632">
        <v>20000</v>
      </c>
      <c r="G4913" s="131" t="s">
        <v>76</v>
      </c>
      <c r="H4913" s="62" t="s">
        <v>6848</v>
      </c>
      <c r="I4913" s="681">
        <v>364</v>
      </c>
    </row>
    <row r="4914" spans="1:9" ht="44.25" hidden="1" customHeight="1" x14ac:dyDescent="0.2">
      <c r="A4914" s="3">
        <v>4933</v>
      </c>
      <c r="B4914" s="372">
        <v>7202</v>
      </c>
      <c r="C4914" s="127" t="s">
        <v>8893</v>
      </c>
      <c r="D4914" s="372" t="s">
        <v>5902</v>
      </c>
      <c r="E4914" s="131" t="s">
        <v>8890</v>
      </c>
      <c r="F4914" s="632">
        <v>27500</v>
      </c>
      <c r="G4914" s="131" t="s">
        <v>76</v>
      </c>
      <c r="H4914" s="62" t="s">
        <v>6849</v>
      </c>
      <c r="I4914" s="681">
        <v>364</v>
      </c>
    </row>
    <row r="4915" spans="1:9" ht="44.25" hidden="1" customHeight="1" x14ac:dyDescent="0.2">
      <c r="A4915" s="3">
        <v>4934</v>
      </c>
      <c r="B4915" s="372">
        <v>7202</v>
      </c>
      <c r="C4915" s="127" t="s">
        <v>8894</v>
      </c>
      <c r="D4915" s="372" t="s">
        <v>5902</v>
      </c>
      <c r="E4915" s="131" t="s">
        <v>8895</v>
      </c>
      <c r="F4915" s="632">
        <v>4240</v>
      </c>
      <c r="G4915" s="131" t="s">
        <v>3616</v>
      </c>
      <c r="H4915" s="62" t="s">
        <v>6849</v>
      </c>
      <c r="I4915" s="681">
        <v>329</v>
      </c>
    </row>
    <row r="4916" spans="1:9" ht="44.25" hidden="1" customHeight="1" x14ac:dyDescent="0.2">
      <c r="A4916" s="3">
        <v>4935</v>
      </c>
      <c r="B4916" s="372">
        <v>7202</v>
      </c>
      <c r="C4916" s="127" t="s">
        <v>8896</v>
      </c>
      <c r="D4916" s="372" t="s">
        <v>5902</v>
      </c>
      <c r="E4916" s="131" t="s">
        <v>8895</v>
      </c>
      <c r="F4916" s="632">
        <v>4240</v>
      </c>
      <c r="G4916" s="131" t="s">
        <v>3616</v>
      </c>
      <c r="H4916" s="62" t="s">
        <v>6850</v>
      </c>
      <c r="I4916" s="681">
        <v>329</v>
      </c>
    </row>
    <row r="4917" spans="1:9" ht="44.25" hidden="1" customHeight="1" x14ac:dyDescent="0.2">
      <c r="A4917" s="3">
        <v>4936</v>
      </c>
      <c r="B4917" s="372">
        <v>7202</v>
      </c>
      <c r="C4917" s="127" t="s">
        <v>8897</v>
      </c>
      <c r="D4917" s="372" t="s">
        <v>5902</v>
      </c>
      <c r="E4917" s="131" t="s">
        <v>8895</v>
      </c>
      <c r="F4917" s="632">
        <v>4240</v>
      </c>
      <c r="G4917" s="131" t="s">
        <v>3616</v>
      </c>
      <c r="H4917" s="62" t="s">
        <v>6847</v>
      </c>
      <c r="I4917" s="681">
        <v>329</v>
      </c>
    </row>
    <row r="4918" spans="1:9" ht="44.25" hidden="1" customHeight="1" x14ac:dyDescent="0.2">
      <c r="A4918" s="3">
        <v>4937</v>
      </c>
      <c r="B4918" s="372">
        <v>7202</v>
      </c>
      <c r="C4918" s="127" t="s">
        <v>7053</v>
      </c>
      <c r="D4918" s="372" t="s">
        <v>5902</v>
      </c>
      <c r="E4918" s="131" t="s">
        <v>8898</v>
      </c>
      <c r="F4918" s="632">
        <v>3024</v>
      </c>
      <c r="G4918" s="131" t="s">
        <v>2178</v>
      </c>
      <c r="H4918" s="62" t="s">
        <v>6850</v>
      </c>
      <c r="I4918" s="681">
        <v>324</v>
      </c>
    </row>
    <row r="4919" spans="1:9" ht="44.25" hidden="1" customHeight="1" x14ac:dyDescent="0.2">
      <c r="A4919" s="3">
        <v>4938</v>
      </c>
      <c r="B4919" s="372">
        <v>7202</v>
      </c>
      <c r="C4919" s="127" t="s">
        <v>7054</v>
      </c>
      <c r="D4919" s="372" t="s">
        <v>5902</v>
      </c>
      <c r="E4919" s="131" t="s">
        <v>8898</v>
      </c>
      <c r="F4919" s="632">
        <v>13980</v>
      </c>
      <c r="G4919" s="131" t="s">
        <v>2178</v>
      </c>
      <c r="H4919" s="62" t="s">
        <v>6847</v>
      </c>
      <c r="I4919" s="681">
        <v>324</v>
      </c>
    </row>
    <row r="4920" spans="1:9" ht="44.25" hidden="1" customHeight="1" x14ac:dyDescent="0.2">
      <c r="A4920" s="3">
        <v>4939</v>
      </c>
      <c r="B4920" s="372">
        <v>7202</v>
      </c>
      <c r="C4920" s="127" t="s">
        <v>7057</v>
      </c>
      <c r="D4920" s="372" t="s">
        <v>5902</v>
      </c>
      <c r="E4920" s="131" t="s">
        <v>8898</v>
      </c>
      <c r="F4920" s="632">
        <v>67008</v>
      </c>
      <c r="G4920" s="131" t="s">
        <v>2178</v>
      </c>
      <c r="H4920" s="62" t="s">
        <v>6848</v>
      </c>
      <c r="I4920" s="681">
        <v>324</v>
      </c>
    </row>
    <row r="4921" spans="1:9" ht="44.25" hidden="1" customHeight="1" x14ac:dyDescent="0.2">
      <c r="A4921" s="3">
        <v>4940</v>
      </c>
      <c r="B4921" s="372">
        <v>7202</v>
      </c>
      <c r="C4921" s="127" t="s">
        <v>8899</v>
      </c>
      <c r="D4921" s="372" t="s">
        <v>5902</v>
      </c>
      <c r="E4921" s="131" t="s">
        <v>8900</v>
      </c>
      <c r="F4921" s="632">
        <v>35640</v>
      </c>
      <c r="G4921" s="131" t="s">
        <v>76</v>
      </c>
      <c r="H4921" s="62" t="s">
        <v>6850</v>
      </c>
      <c r="I4921" s="681">
        <v>364</v>
      </c>
    </row>
    <row r="4922" spans="1:9" ht="44.25" hidden="1" customHeight="1" x14ac:dyDescent="0.2">
      <c r="A4922" s="3">
        <v>4941</v>
      </c>
      <c r="B4922" s="372">
        <v>7202</v>
      </c>
      <c r="C4922" s="127" t="s">
        <v>8901</v>
      </c>
      <c r="D4922" s="372" t="s">
        <v>5902</v>
      </c>
      <c r="E4922" s="131" t="s">
        <v>8902</v>
      </c>
      <c r="F4922" s="632">
        <v>80000</v>
      </c>
      <c r="G4922" s="131" t="s">
        <v>2178</v>
      </c>
      <c r="H4922" s="62" t="s">
        <v>6849</v>
      </c>
      <c r="I4922" s="681">
        <v>324</v>
      </c>
    </row>
    <row r="4923" spans="1:9" ht="44.25" hidden="1" customHeight="1" x14ac:dyDescent="0.2">
      <c r="A4923" s="3">
        <v>4942</v>
      </c>
      <c r="B4923" s="372">
        <v>7202</v>
      </c>
      <c r="C4923" s="127" t="s">
        <v>8903</v>
      </c>
      <c r="D4923" s="372" t="s">
        <v>5902</v>
      </c>
      <c r="E4923" s="131" t="s">
        <v>8902</v>
      </c>
      <c r="F4923" s="632">
        <v>24000</v>
      </c>
      <c r="G4923" s="131" t="s">
        <v>2178</v>
      </c>
      <c r="H4923" s="62" t="s">
        <v>6850</v>
      </c>
      <c r="I4923" s="681">
        <v>324</v>
      </c>
    </row>
    <row r="4924" spans="1:9" ht="44.25" hidden="1" customHeight="1" x14ac:dyDescent="0.2">
      <c r="A4924" s="3">
        <v>4943</v>
      </c>
      <c r="B4924" s="372">
        <v>7202</v>
      </c>
      <c r="C4924" s="127" t="s">
        <v>8904</v>
      </c>
      <c r="D4924" s="372" t="s">
        <v>5902</v>
      </c>
      <c r="E4924" s="131" t="s">
        <v>8902</v>
      </c>
      <c r="F4924" s="632">
        <v>80000</v>
      </c>
      <c r="G4924" s="131" t="s">
        <v>2178</v>
      </c>
      <c r="H4924" s="62" t="s">
        <v>6847</v>
      </c>
      <c r="I4924" s="681">
        <v>324</v>
      </c>
    </row>
    <row r="4925" spans="1:9" ht="44.25" hidden="1" customHeight="1" x14ac:dyDescent="0.2">
      <c r="A4925" s="3">
        <v>4944</v>
      </c>
      <c r="B4925" s="372">
        <v>7202</v>
      </c>
      <c r="C4925" s="127" t="s">
        <v>8905</v>
      </c>
      <c r="D4925" s="372" t="s">
        <v>5902</v>
      </c>
      <c r="E4925" s="131" t="s">
        <v>8228</v>
      </c>
      <c r="F4925" s="632">
        <v>100000</v>
      </c>
      <c r="G4925" s="131" t="s">
        <v>2177</v>
      </c>
      <c r="H4925" s="62" t="s">
        <v>6848</v>
      </c>
      <c r="I4925" s="681">
        <v>319</v>
      </c>
    </row>
    <row r="4926" spans="1:9" ht="44.25" hidden="1" customHeight="1" x14ac:dyDescent="0.2">
      <c r="A4926" s="3">
        <v>4945</v>
      </c>
      <c r="B4926" s="372">
        <v>7202</v>
      </c>
      <c r="C4926" s="127" t="s">
        <v>8906</v>
      </c>
      <c r="D4926" s="372" t="s">
        <v>5902</v>
      </c>
      <c r="E4926" s="131" t="s">
        <v>8228</v>
      </c>
      <c r="F4926" s="632">
        <v>133500</v>
      </c>
      <c r="G4926" s="131" t="s">
        <v>2177</v>
      </c>
      <c r="H4926" s="62" t="s">
        <v>6849</v>
      </c>
      <c r="I4926" s="681">
        <v>319</v>
      </c>
    </row>
    <row r="4927" spans="1:9" ht="44.25" hidden="1" customHeight="1" x14ac:dyDescent="0.2">
      <c r="A4927" s="3">
        <v>4946</v>
      </c>
      <c r="B4927" s="372">
        <v>7202</v>
      </c>
      <c r="C4927" s="127" t="s">
        <v>8907</v>
      </c>
      <c r="D4927" s="372" t="s">
        <v>5902</v>
      </c>
      <c r="E4927" s="131" t="s">
        <v>6285</v>
      </c>
      <c r="F4927" s="632">
        <v>36000</v>
      </c>
      <c r="G4927" s="131" t="s">
        <v>3616</v>
      </c>
      <c r="H4927" s="62" t="s">
        <v>6848</v>
      </c>
      <c r="I4927" s="681">
        <v>329</v>
      </c>
    </row>
    <row r="4928" spans="1:9" ht="44.25" hidden="1" customHeight="1" x14ac:dyDescent="0.2">
      <c r="A4928" s="3">
        <v>4947</v>
      </c>
      <c r="B4928" s="372">
        <v>7202</v>
      </c>
      <c r="C4928" s="679" t="s">
        <v>8908</v>
      </c>
      <c r="D4928" s="372" t="s">
        <v>5902</v>
      </c>
      <c r="E4928" s="131" t="s">
        <v>8909</v>
      </c>
      <c r="F4928" s="632">
        <v>380000</v>
      </c>
      <c r="G4928" s="131" t="s">
        <v>2178</v>
      </c>
      <c r="H4928" s="62" t="s">
        <v>6848</v>
      </c>
      <c r="I4928" s="681">
        <v>324</v>
      </c>
    </row>
    <row r="4929" spans="1:9" ht="44.25" hidden="1" customHeight="1" x14ac:dyDescent="0.2">
      <c r="A4929" s="3">
        <v>4948</v>
      </c>
      <c r="B4929" s="372">
        <v>7202</v>
      </c>
      <c r="C4929" s="679" t="s">
        <v>8910</v>
      </c>
      <c r="D4929" s="372" t="s">
        <v>5902</v>
      </c>
      <c r="E4929" s="131" t="s">
        <v>8207</v>
      </c>
      <c r="F4929" s="632">
        <v>1960000</v>
      </c>
      <c r="G4929" s="131" t="s">
        <v>3128</v>
      </c>
      <c r="H4929" s="62" t="s">
        <v>6848</v>
      </c>
      <c r="I4929" s="681">
        <v>309</v>
      </c>
    </row>
    <row r="4930" spans="1:9" ht="44.25" hidden="1" customHeight="1" x14ac:dyDescent="0.2">
      <c r="A4930" s="3">
        <v>4949</v>
      </c>
      <c r="B4930" s="372">
        <v>7202</v>
      </c>
      <c r="C4930" s="679" t="s">
        <v>8911</v>
      </c>
      <c r="D4930" s="372" t="s">
        <v>5902</v>
      </c>
      <c r="E4930" s="131" t="s">
        <v>8912</v>
      </c>
      <c r="F4930" s="632">
        <v>6800000</v>
      </c>
      <c r="G4930" s="131" t="s">
        <v>3128</v>
      </c>
      <c r="H4930" s="62" t="s">
        <v>6849</v>
      </c>
      <c r="I4930" s="681">
        <v>309</v>
      </c>
    </row>
    <row r="4931" spans="1:9" ht="44.25" hidden="1" customHeight="1" x14ac:dyDescent="0.2">
      <c r="A4931" s="3">
        <v>4950</v>
      </c>
      <c r="B4931" s="372">
        <v>7202</v>
      </c>
      <c r="C4931" s="679" t="s">
        <v>8913</v>
      </c>
      <c r="D4931" s="372" t="s">
        <v>5902</v>
      </c>
      <c r="E4931" s="131" t="s">
        <v>8209</v>
      </c>
      <c r="F4931" s="632">
        <v>300000</v>
      </c>
      <c r="G4931" s="131" t="s">
        <v>3128</v>
      </c>
      <c r="H4931" s="62" t="s">
        <v>6850</v>
      </c>
      <c r="I4931" s="681">
        <v>309</v>
      </c>
    </row>
    <row r="4932" spans="1:9" ht="44.25" hidden="1" customHeight="1" x14ac:dyDescent="0.2">
      <c r="A4932" s="3">
        <v>4951</v>
      </c>
      <c r="B4932" s="372">
        <v>7202</v>
      </c>
      <c r="C4932" s="60" t="s">
        <v>8914</v>
      </c>
      <c r="D4932" s="372" t="s">
        <v>5902</v>
      </c>
      <c r="E4932" s="131" t="s">
        <v>8915</v>
      </c>
      <c r="F4932" s="632">
        <v>472500</v>
      </c>
      <c r="G4932" s="131" t="s">
        <v>169</v>
      </c>
      <c r="H4932" s="3" t="s">
        <v>6848</v>
      </c>
      <c r="I4932" s="681">
        <v>277</v>
      </c>
    </row>
    <row r="4933" spans="1:9" ht="44.25" hidden="1" customHeight="1" x14ac:dyDescent="0.2">
      <c r="A4933" s="3">
        <v>4952</v>
      </c>
      <c r="B4933" s="372">
        <v>7202</v>
      </c>
      <c r="C4933" s="679" t="s">
        <v>8916</v>
      </c>
      <c r="D4933" s="372" t="s">
        <v>5902</v>
      </c>
      <c r="E4933" s="131" t="s">
        <v>8425</v>
      </c>
      <c r="F4933" s="632">
        <v>1150000</v>
      </c>
      <c r="G4933" s="131" t="s">
        <v>3128</v>
      </c>
      <c r="H4933" s="62" t="s">
        <v>6847</v>
      </c>
      <c r="I4933" s="681">
        <v>309</v>
      </c>
    </row>
    <row r="4934" spans="1:9" ht="44.25" hidden="1" customHeight="1" x14ac:dyDescent="0.2">
      <c r="A4934" s="3">
        <v>4953</v>
      </c>
      <c r="B4934" s="372">
        <v>7202</v>
      </c>
      <c r="C4934" s="679" t="s">
        <v>8917</v>
      </c>
      <c r="D4934" s="372" t="s">
        <v>5902</v>
      </c>
      <c r="E4934" s="131" t="s">
        <v>8425</v>
      </c>
      <c r="F4934" s="632">
        <v>240000</v>
      </c>
      <c r="G4934" s="131" t="s">
        <v>3128</v>
      </c>
      <c r="H4934" s="62" t="s">
        <v>6848</v>
      </c>
      <c r="I4934" s="681">
        <v>309</v>
      </c>
    </row>
    <row r="4935" spans="1:9" ht="44.25" hidden="1" customHeight="1" x14ac:dyDescent="0.2">
      <c r="A4935" s="3">
        <v>4954</v>
      </c>
      <c r="B4935" s="372">
        <v>7202</v>
      </c>
      <c r="C4935" s="679" t="s">
        <v>8918</v>
      </c>
      <c r="D4935" s="372" t="s">
        <v>5902</v>
      </c>
      <c r="E4935" s="131" t="s">
        <v>8425</v>
      </c>
      <c r="F4935" s="632">
        <v>390000</v>
      </c>
      <c r="G4935" s="131" t="s">
        <v>3128</v>
      </c>
      <c r="H4935" s="62" t="s">
        <v>6849</v>
      </c>
      <c r="I4935" s="681">
        <v>309</v>
      </c>
    </row>
    <row r="4936" spans="1:9" ht="44.25" hidden="1" customHeight="1" x14ac:dyDescent="0.2">
      <c r="A4936" s="3">
        <v>4955</v>
      </c>
      <c r="B4936" s="372">
        <v>7202</v>
      </c>
      <c r="C4936" s="679" t="s">
        <v>8919</v>
      </c>
      <c r="D4936" s="372" t="s">
        <v>5902</v>
      </c>
      <c r="E4936" s="131" t="s">
        <v>8425</v>
      </c>
      <c r="F4936" s="632">
        <v>246000</v>
      </c>
      <c r="G4936" s="131" t="s">
        <v>3128</v>
      </c>
      <c r="H4936" s="62" t="s">
        <v>6850</v>
      </c>
      <c r="I4936" s="681">
        <v>309</v>
      </c>
    </row>
    <row r="4937" spans="1:9" ht="44.25" hidden="1" customHeight="1" x14ac:dyDescent="0.2">
      <c r="A4937" s="3">
        <v>4956</v>
      </c>
      <c r="B4937" s="372">
        <v>7202</v>
      </c>
      <c r="C4937" s="679" t="s">
        <v>8920</v>
      </c>
      <c r="D4937" s="372" t="s">
        <v>5902</v>
      </c>
      <c r="E4937" s="131" t="s">
        <v>8425</v>
      </c>
      <c r="F4937" s="632">
        <v>165000</v>
      </c>
      <c r="G4937" s="131" t="s">
        <v>3128</v>
      </c>
      <c r="H4937" s="62" t="s">
        <v>6847</v>
      </c>
      <c r="I4937" s="681">
        <v>309</v>
      </c>
    </row>
    <row r="4938" spans="1:9" ht="44.25" hidden="1" customHeight="1" x14ac:dyDescent="0.2">
      <c r="A4938" s="3">
        <v>4957</v>
      </c>
      <c r="B4938" s="372">
        <v>7202</v>
      </c>
      <c r="C4938" s="679" t="s">
        <v>8921</v>
      </c>
      <c r="D4938" s="372" t="s">
        <v>5902</v>
      </c>
      <c r="E4938" s="131" t="s">
        <v>8922</v>
      </c>
      <c r="F4938" s="632">
        <v>48000</v>
      </c>
      <c r="G4938" s="131" t="s">
        <v>76</v>
      </c>
      <c r="H4938" s="62" t="s">
        <v>6847</v>
      </c>
      <c r="I4938" s="681">
        <v>364</v>
      </c>
    </row>
    <row r="4939" spans="1:9" ht="44.25" hidden="1" customHeight="1" x14ac:dyDescent="0.2">
      <c r="A4939" s="3">
        <v>4958</v>
      </c>
      <c r="B4939" s="372">
        <v>7202</v>
      </c>
      <c r="C4939" s="679" t="s">
        <v>7086</v>
      </c>
      <c r="D4939" s="372" t="s">
        <v>5902</v>
      </c>
      <c r="E4939" s="131" t="s">
        <v>8684</v>
      </c>
      <c r="F4939" s="632">
        <v>156000</v>
      </c>
      <c r="G4939" s="131" t="s">
        <v>169</v>
      </c>
      <c r="H4939" s="62" t="s">
        <v>6848</v>
      </c>
      <c r="I4939" s="681">
        <v>278</v>
      </c>
    </row>
    <row r="4940" spans="1:9" ht="44.25" hidden="1" customHeight="1" x14ac:dyDescent="0.2">
      <c r="A4940" s="3">
        <v>4959</v>
      </c>
      <c r="B4940" s="372">
        <v>7202</v>
      </c>
      <c r="C4940" s="679" t="s">
        <v>8923</v>
      </c>
      <c r="D4940" s="372" t="s">
        <v>5902</v>
      </c>
      <c r="E4940" s="131" t="s">
        <v>8684</v>
      </c>
      <c r="F4940" s="632">
        <v>30000</v>
      </c>
      <c r="G4940" s="131" t="s">
        <v>169</v>
      </c>
      <c r="H4940" s="62" t="s">
        <v>6849</v>
      </c>
      <c r="I4940" s="681">
        <v>278</v>
      </c>
    </row>
    <row r="4941" spans="1:9" ht="44.25" hidden="1" customHeight="1" x14ac:dyDescent="0.2">
      <c r="A4941" s="3">
        <v>4960</v>
      </c>
      <c r="B4941" s="372">
        <v>7202</v>
      </c>
      <c r="C4941" s="679" t="s">
        <v>8924</v>
      </c>
      <c r="D4941" s="372" t="s">
        <v>5902</v>
      </c>
      <c r="E4941" s="131" t="s">
        <v>8684</v>
      </c>
      <c r="F4941" s="632">
        <v>905000</v>
      </c>
      <c r="G4941" s="131" t="s">
        <v>141</v>
      </c>
      <c r="H4941" s="62" t="s">
        <v>6847</v>
      </c>
      <c r="I4941" s="681">
        <v>314</v>
      </c>
    </row>
    <row r="4942" spans="1:9" ht="44.25" hidden="1" customHeight="1" x14ac:dyDescent="0.2">
      <c r="A4942" s="3">
        <v>4961</v>
      </c>
      <c r="B4942" s="372">
        <v>7202</v>
      </c>
      <c r="C4942" s="679" t="s">
        <v>8925</v>
      </c>
      <c r="D4942" s="372" t="s">
        <v>5902</v>
      </c>
      <c r="E4942" s="131" t="s">
        <v>8726</v>
      </c>
      <c r="F4942" s="632">
        <v>350000</v>
      </c>
      <c r="G4942" s="131" t="s">
        <v>141</v>
      </c>
      <c r="H4942" s="62" t="s">
        <v>6850</v>
      </c>
      <c r="I4942" s="681">
        <v>314</v>
      </c>
    </row>
    <row r="4943" spans="1:9" ht="44.25" hidden="1" customHeight="1" x14ac:dyDescent="0.2">
      <c r="A4943" s="3">
        <v>4962</v>
      </c>
      <c r="B4943" s="372">
        <v>7202</v>
      </c>
      <c r="C4943" s="679" t="s">
        <v>8926</v>
      </c>
      <c r="D4943" s="372" t="s">
        <v>5902</v>
      </c>
      <c r="E4943" s="131" t="s">
        <v>8726</v>
      </c>
      <c r="F4943" s="632">
        <v>438000</v>
      </c>
      <c r="G4943" s="131" t="s">
        <v>141</v>
      </c>
      <c r="H4943" s="62" t="s">
        <v>6847</v>
      </c>
      <c r="I4943" s="681">
        <v>314</v>
      </c>
    </row>
    <row r="4944" spans="1:9" ht="44.25" hidden="1" customHeight="1" x14ac:dyDescent="0.2">
      <c r="A4944" s="3">
        <v>4963</v>
      </c>
      <c r="B4944" s="372">
        <v>7202</v>
      </c>
      <c r="C4944" s="679" t="s">
        <v>8927</v>
      </c>
      <c r="D4944" s="372" t="s">
        <v>5902</v>
      </c>
      <c r="E4944" s="131" t="s">
        <v>8726</v>
      </c>
      <c r="F4944" s="632">
        <v>32000</v>
      </c>
      <c r="G4944" s="131" t="s">
        <v>3616</v>
      </c>
      <c r="H4944" s="62" t="s">
        <v>6848</v>
      </c>
      <c r="I4944" s="681">
        <v>329</v>
      </c>
    </row>
    <row r="4945" spans="1:9" ht="44.25" hidden="1" customHeight="1" x14ac:dyDescent="0.2">
      <c r="A4945" s="3">
        <v>4964</v>
      </c>
      <c r="B4945" s="372">
        <v>7202</v>
      </c>
      <c r="C4945" s="679" t="s">
        <v>8928</v>
      </c>
      <c r="D4945" s="372" t="s">
        <v>5902</v>
      </c>
      <c r="E4945" s="131" t="s">
        <v>2876</v>
      </c>
      <c r="F4945" s="632">
        <v>92000</v>
      </c>
      <c r="G4945" s="131" t="s">
        <v>3616</v>
      </c>
      <c r="H4945" s="62" t="s">
        <v>6849</v>
      </c>
      <c r="I4945" s="681">
        <v>329</v>
      </c>
    </row>
    <row r="4946" spans="1:9" ht="44.25" hidden="1" customHeight="1" x14ac:dyDescent="0.2">
      <c r="A4946" s="3">
        <v>4965</v>
      </c>
      <c r="B4946" s="372">
        <v>7202</v>
      </c>
      <c r="C4946" s="679" t="s">
        <v>8929</v>
      </c>
      <c r="D4946" s="372" t="s">
        <v>5902</v>
      </c>
      <c r="E4946" s="131" t="s">
        <v>2876</v>
      </c>
      <c r="F4946" s="632">
        <v>540000</v>
      </c>
      <c r="G4946" s="131" t="s">
        <v>3128</v>
      </c>
      <c r="H4946" s="62" t="s">
        <v>6850</v>
      </c>
      <c r="I4946" s="681">
        <v>309</v>
      </c>
    </row>
    <row r="4947" spans="1:9" ht="44.25" hidden="1" customHeight="1" x14ac:dyDescent="0.2">
      <c r="A4947" s="3">
        <v>4966</v>
      </c>
      <c r="B4947" s="372">
        <v>7202</v>
      </c>
      <c r="C4947" s="679" t="s">
        <v>8930</v>
      </c>
      <c r="D4947" s="372" t="s">
        <v>5902</v>
      </c>
      <c r="E4947" s="131" t="s">
        <v>8205</v>
      </c>
      <c r="F4947" s="632">
        <v>91800</v>
      </c>
      <c r="G4947" s="131" t="s">
        <v>3616</v>
      </c>
      <c r="H4947" s="62" t="s">
        <v>6848</v>
      </c>
      <c r="I4947" s="681">
        <v>329</v>
      </c>
    </row>
    <row r="4948" spans="1:9" ht="44.25" hidden="1" customHeight="1" x14ac:dyDescent="0.2">
      <c r="A4948" s="3">
        <v>4967</v>
      </c>
      <c r="B4948" s="372">
        <v>7202</v>
      </c>
      <c r="C4948" s="679" t="s">
        <v>8931</v>
      </c>
      <c r="D4948" s="372" t="s">
        <v>5902</v>
      </c>
      <c r="E4948" s="131" t="s">
        <v>2876</v>
      </c>
      <c r="F4948" s="632">
        <v>870833.33333333337</v>
      </c>
      <c r="G4948" s="131" t="s">
        <v>3128</v>
      </c>
      <c r="H4948" s="62" t="s">
        <v>6847</v>
      </c>
      <c r="I4948" s="681">
        <v>309</v>
      </c>
    </row>
    <row r="4949" spans="1:9" ht="44.25" hidden="1" customHeight="1" x14ac:dyDescent="0.2">
      <c r="A4949" s="3">
        <v>4968</v>
      </c>
      <c r="B4949" s="372">
        <v>7202</v>
      </c>
      <c r="C4949" s="679" t="s">
        <v>8932</v>
      </c>
      <c r="D4949" s="372" t="s">
        <v>5902</v>
      </c>
      <c r="E4949" s="131" t="s">
        <v>8205</v>
      </c>
      <c r="F4949" s="632">
        <v>381000</v>
      </c>
      <c r="G4949" s="131" t="s">
        <v>2177</v>
      </c>
      <c r="H4949" s="62" t="s">
        <v>6849</v>
      </c>
      <c r="I4949" s="681">
        <v>319</v>
      </c>
    </row>
    <row r="4950" spans="1:9" ht="44.25" hidden="1" customHeight="1" x14ac:dyDescent="0.2">
      <c r="A4950" s="3">
        <v>4969</v>
      </c>
      <c r="B4950" s="372">
        <v>7202</v>
      </c>
      <c r="C4950" s="679" t="s">
        <v>8933</v>
      </c>
      <c r="D4950" s="372" t="s">
        <v>5902</v>
      </c>
      <c r="E4950" s="131" t="s">
        <v>8686</v>
      </c>
      <c r="F4950" s="632">
        <v>389083.33333333331</v>
      </c>
      <c r="G4950" s="131" t="s">
        <v>2177</v>
      </c>
      <c r="H4950" s="62" t="s">
        <v>6850</v>
      </c>
      <c r="I4950" s="681">
        <v>319</v>
      </c>
    </row>
    <row r="4951" spans="1:9" ht="44.25" hidden="1" customHeight="1" x14ac:dyDescent="0.2">
      <c r="A4951" s="3">
        <v>4970</v>
      </c>
      <c r="B4951" s="372">
        <v>7202</v>
      </c>
      <c r="C4951" s="60" t="s">
        <v>8934</v>
      </c>
      <c r="D4951" s="372" t="s">
        <v>5902</v>
      </c>
      <c r="E4951" s="131" t="s">
        <v>8228</v>
      </c>
      <c r="F4951" s="632">
        <v>645000</v>
      </c>
      <c r="G4951" s="131" t="s">
        <v>169</v>
      </c>
      <c r="H4951" s="3" t="s">
        <v>6847</v>
      </c>
      <c r="I4951" s="681">
        <v>277</v>
      </c>
    </row>
    <row r="4952" spans="1:9" ht="44.25" hidden="1" customHeight="1" x14ac:dyDescent="0.2">
      <c r="A4952" s="3">
        <v>4971</v>
      </c>
      <c r="B4952" s="372">
        <v>7202</v>
      </c>
      <c r="C4952" s="60" t="s">
        <v>8935</v>
      </c>
      <c r="D4952" s="372" t="s">
        <v>5902</v>
      </c>
      <c r="E4952" s="131" t="s">
        <v>8936</v>
      </c>
      <c r="F4952" s="632">
        <v>700000</v>
      </c>
      <c r="G4952" s="131" t="s">
        <v>169</v>
      </c>
      <c r="H4952" s="3" t="s">
        <v>6849</v>
      </c>
      <c r="I4952" s="681">
        <v>277</v>
      </c>
    </row>
    <row r="4953" spans="1:9" ht="44.25" hidden="1" customHeight="1" x14ac:dyDescent="0.2">
      <c r="A4953" s="3">
        <v>4972</v>
      </c>
      <c r="B4953" s="372">
        <v>7202</v>
      </c>
      <c r="C4953" s="60" t="s">
        <v>8937</v>
      </c>
      <c r="D4953" s="372" t="s">
        <v>5902</v>
      </c>
      <c r="E4953" s="131" t="s">
        <v>8936</v>
      </c>
      <c r="F4953" s="632">
        <v>640000</v>
      </c>
      <c r="G4953" s="131" t="s">
        <v>169</v>
      </c>
      <c r="H4953" s="3" t="s">
        <v>6850</v>
      </c>
      <c r="I4953" s="681">
        <v>277</v>
      </c>
    </row>
    <row r="4954" spans="1:9" ht="44.25" hidden="1" customHeight="1" x14ac:dyDescent="0.2">
      <c r="A4954" s="3">
        <v>4973</v>
      </c>
      <c r="B4954" s="372">
        <v>7202</v>
      </c>
      <c r="C4954" s="60" t="s">
        <v>8938</v>
      </c>
      <c r="D4954" s="372" t="s">
        <v>5902</v>
      </c>
      <c r="E4954" s="131" t="s">
        <v>8936</v>
      </c>
      <c r="F4954" s="632">
        <v>960000</v>
      </c>
      <c r="G4954" s="131" t="s">
        <v>169</v>
      </c>
      <c r="H4954" s="3" t="s">
        <v>6847</v>
      </c>
      <c r="I4954" s="681">
        <v>277</v>
      </c>
    </row>
    <row r="4955" spans="1:9" ht="44.25" hidden="1" customHeight="1" x14ac:dyDescent="0.2">
      <c r="A4955" s="3">
        <v>4974</v>
      </c>
      <c r="B4955" s="372">
        <v>7202</v>
      </c>
      <c r="C4955" s="60" t="s">
        <v>8939</v>
      </c>
      <c r="D4955" s="372" t="s">
        <v>5902</v>
      </c>
      <c r="E4955" s="131" t="s">
        <v>8936</v>
      </c>
      <c r="F4955" s="632">
        <v>26500</v>
      </c>
      <c r="G4955" s="131" t="s">
        <v>169</v>
      </c>
      <c r="H4955" s="3" t="s">
        <v>6847</v>
      </c>
      <c r="I4955" s="681">
        <v>277</v>
      </c>
    </row>
    <row r="4956" spans="1:9" ht="44.25" hidden="1" customHeight="1" x14ac:dyDescent="0.2">
      <c r="A4956" s="3">
        <v>4975</v>
      </c>
      <c r="B4956" s="372">
        <v>7202</v>
      </c>
      <c r="C4956" s="60" t="s">
        <v>8940</v>
      </c>
      <c r="D4956" s="372" t="s">
        <v>5902</v>
      </c>
      <c r="E4956" s="131" t="s">
        <v>8941</v>
      </c>
      <c r="F4956" s="632">
        <v>18000</v>
      </c>
      <c r="G4956" s="131" t="s">
        <v>169</v>
      </c>
      <c r="H4956" s="3" t="s">
        <v>6848</v>
      </c>
      <c r="I4956" s="681">
        <v>277</v>
      </c>
    </row>
    <row r="4957" spans="1:9" ht="44.25" hidden="1" customHeight="1" x14ac:dyDescent="0.2">
      <c r="A4957" s="3">
        <v>4976</v>
      </c>
      <c r="B4957" s="372">
        <v>7202</v>
      </c>
      <c r="C4957" s="60" t="s">
        <v>8942</v>
      </c>
      <c r="D4957" s="372" t="s">
        <v>5902</v>
      </c>
      <c r="E4957" s="131" t="s">
        <v>8941</v>
      </c>
      <c r="F4957" s="632">
        <v>270000</v>
      </c>
      <c r="G4957" s="131" t="s">
        <v>169</v>
      </c>
      <c r="H4957" s="3" t="s">
        <v>6849</v>
      </c>
      <c r="I4957" s="681">
        <v>277</v>
      </c>
    </row>
    <row r="4958" spans="1:9" ht="44.25" hidden="1" customHeight="1" x14ac:dyDescent="0.2">
      <c r="A4958" s="3">
        <v>4977</v>
      </c>
      <c r="B4958" s="372">
        <v>7202</v>
      </c>
      <c r="C4958" s="679" t="s">
        <v>8943</v>
      </c>
      <c r="D4958" s="372" t="s">
        <v>5902</v>
      </c>
      <c r="E4958" s="131" t="s">
        <v>8941</v>
      </c>
      <c r="F4958" s="632">
        <v>8000</v>
      </c>
      <c r="G4958" s="131" t="s">
        <v>3616</v>
      </c>
      <c r="H4958" s="62" t="s">
        <v>6847</v>
      </c>
      <c r="I4958" s="681">
        <v>329</v>
      </c>
    </row>
    <row r="4959" spans="1:9" ht="44.25" hidden="1" customHeight="1" x14ac:dyDescent="0.2">
      <c r="A4959" s="3">
        <v>4978</v>
      </c>
      <c r="B4959" s="372">
        <v>7202</v>
      </c>
      <c r="C4959" s="679" t="s">
        <v>8944</v>
      </c>
      <c r="D4959" s="372" t="s">
        <v>5902</v>
      </c>
      <c r="E4959" s="131" t="s">
        <v>8945</v>
      </c>
      <c r="F4959" s="632">
        <v>95000</v>
      </c>
      <c r="G4959" s="131" t="s">
        <v>76</v>
      </c>
      <c r="H4959" s="62" t="s">
        <v>6848</v>
      </c>
      <c r="I4959" s="681">
        <v>364</v>
      </c>
    </row>
    <row r="4960" spans="1:9" ht="44.25" hidden="1" customHeight="1" x14ac:dyDescent="0.2">
      <c r="A4960" s="3">
        <v>4979</v>
      </c>
      <c r="B4960" s="372">
        <v>7202</v>
      </c>
      <c r="C4960" s="679" t="s">
        <v>8946</v>
      </c>
      <c r="D4960" s="372" t="s">
        <v>5902</v>
      </c>
      <c r="E4960" s="131" t="s">
        <v>8947</v>
      </c>
      <c r="F4960" s="632">
        <v>176400</v>
      </c>
      <c r="G4960" s="131" t="s">
        <v>141</v>
      </c>
      <c r="H4960" s="62" t="s">
        <v>6849</v>
      </c>
      <c r="I4960" s="681">
        <v>314</v>
      </c>
    </row>
    <row r="4961" spans="1:9" ht="44.25" hidden="1" customHeight="1" x14ac:dyDescent="0.2">
      <c r="A4961" s="3">
        <v>4980</v>
      </c>
      <c r="B4961" s="372">
        <v>7202</v>
      </c>
      <c r="C4961" s="679" t="s">
        <v>8948</v>
      </c>
      <c r="D4961" s="372" t="s">
        <v>5902</v>
      </c>
      <c r="E4961" s="131" t="s">
        <v>8874</v>
      </c>
      <c r="F4961" s="632">
        <v>93200</v>
      </c>
      <c r="G4961" s="131" t="s">
        <v>141</v>
      </c>
      <c r="H4961" s="62" t="s">
        <v>6849</v>
      </c>
      <c r="I4961" s="681">
        <v>314</v>
      </c>
    </row>
    <row r="4962" spans="1:9" ht="44.25" hidden="1" customHeight="1" x14ac:dyDescent="0.2">
      <c r="A4962" s="3">
        <v>4981</v>
      </c>
      <c r="B4962" s="372">
        <v>7202</v>
      </c>
      <c r="C4962" s="679" t="s">
        <v>8949</v>
      </c>
      <c r="D4962" s="372" t="s">
        <v>5902</v>
      </c>
      <c r="E4962" s="131" t="s">
        <v>8874</v>
      </c>
      <c r="F4962" s="632">
        <v>110000</v>
      </c>
      <c r="G4962" s="131" t="s">
        <v>141</v>
      </c>
      <c r="H4962" s="62" t="s">
        <v>6850</v>
      </c>
      <c r="I4962" s="681">
        <v>314</v>
      </c>
    </row>
    <row r="4963" spans="1:9" ht="44.25" hidden="1" customHeight="1" x14ac:dyDescent="0.2">
      <c r="A4963" s="3">
        <v>4982</v>
      </c>
      <c r="B4963" s="372">
        <v>7202</v>
      </c>
      <c r="C4963" s="679" t="s">
        <v>8950</v>
      </c>
      <c r="D4963" s="372" t="s">
        <v>5902</v>
      </c>
      <c r="E4963" s="131" t="s">
        <v>8874</v>
      </c>
      <c r="F4963" s="632">
        <v>59300</v>
      </c>
      <c r="G4963" s="131" t="s">
        <v>141</v>
      </c>
      <c r="H4963" s="62" t="s">
        <v>6847</v>
      </c>
      <c r="I4963" s="681">
        <v>314</v>
      </c>
    </row>
    <row r="4964" spans="1:9" ht="44.25" hidden="1" customHeight="1" x14ac:dyDescent="0.2">
      <c r="A4964" s="3">
        <v>4983</v>
      </c>
      <c r="B4964" s="372">
        <v>7202</v>
      </c>
      <c r="C4964" s="679" t="s">
        <v>8951</v>
      </c>
      <c r="D4964" s="372" t="s">
        <v>5902</v>
      </c>
      <c r="E4964" s="131" t="s">
        <v>8874</v>
      </c>
      <c r="F4964" s="632">
        <v>82200</v>
      </c>
      <c r="G4964" s="131" t="s">
        <v>141</v>
      </c>
      <c r="H4964" s="62" t="s">
        <v>6848</v>
      </c>
      <c r="I4964" s="681">
        <v>314</v>
      </c>
    </row>
    <row r="4965" spans="1:9" ht="44.25" hidden="1" customHeight="1" x14ac:dyDescent="0.2">
      <c r="A4965" s="3">
        <v>4984</v>
      </c>
      <c r="B4965" s="372">
        <v>7202</v>
      </c>
      <c r="C4965" s="679" t="s">
        <v>8952</v>
      </c>
      <c r="D4965" s="372" t="s">
        <v>5902</v>
      </c>
      <c r="E4965" s="131" t="s">
        <v>8874</v>
      </c>
      <c r="F4965" s="632">
        <v>126000</v>
      </c>
      <c r="G4965" s="131" t="s">
        <v>141</v>
      </c>
      <c r="H4965" s="62" t="s">
        <v>6849</v>
      </c>
      <c r="I4965" s="681">
        <v>314</v>
      </c>
    </row>
    <row r="4966" spans="1:9" ht="44.25" hidden="1" customHeight="1" x14ac:dyDescent="0.2">
      <c r="A4966" s="3">
        <v>4985</v>
      </c>
      <c r="B4966" s="372">
        <v>7202</v>
      </c>
      <c r="C4966" s="679" t="s">
        <v>8953</v>
      </c>
      <c r="D4966" s="372" t="s">
        <v>5902</v>
      </c>
      <c r="E4966" s="131" t="s">
        <v>8874</v>
      </c>
      <c r="F4966" s="632">
        <v>400000</v>
      </c>
      <c r="G4966" s="131" t="s">
        <v>141</v>
      </c>
      <c r="H4966" s="62" t="s">
        <v>6850</v>
      </c>
      <c r="I4966" s="681">
        <v>314</v>
      </c>
    </row>
    <row r="4967" spans="1:9" ht="44.25" hidden="1" customHeight="1" x14ac:dyDescent="0.2">
      <c r="A4967" s="3">
        <v>4986</v>
      </c>
      <c r="B4967" s="372">
        <v>7202</v>
      </c>
      <c r="C4967" s="679" t="s">
        <v>8954</v>
      </c>
      <c r="D4967" s="372" t="s">
        <v>5902</v>
      </c>
      <c r="E4967" s="131" t="s">
        <v>8874</v>
      </c>
      <c r="F4967" s="632">
        <v>170000</v>
      </c>
      <c r="G4967" s="131" t="s">
        <v>141</v>
      </c>
      <c r="H4967" s="62" t="s">
        <v>6847</v>
      </c>
      <c r="I4967" s="681">
        <v>314</v>
      </c>
    </row>
    <row r="4968" spans="1:9" ht="44.25" hidden="1" customHeight="1" x14ac:dyDescent="0.2">
      <c r="A4968" s="3">
        <v>4987</v>
      </c>
      <c r="B4968" s="372">
        <v>7202</v>
      </c>
      <c r="C4968" s="679" t="s">
        <v>8955</v>
      </c>
      <c r="D4968" s="372" t="s">
        <v>5902</v>
      </c>
      <c r="E4968" s="131" t="s">
        <v>8874</v>
      </c>
      <c r="F4968" s="632">
        <v>360700</v>
      </c>
      <c r="G4968" s="131" t="s">
        <v>141</v>
      </c>
      <c r="H4968" s="62" t="s">
        <v>6848</v>
      </c>
      <c r="I4968" s="681">
        <v>314</v>
      </c>
    </row>
    <row r="4969" spans="1:9" ht="44.25" hidden="1" customHeight="1" x14ac:dyDescent="0.2">
      <c r="A4969" s="3">
        <v>4988</v>
      </c>
      <c r="B4969" s="372">
        <v>7202</v>
      </c>
      <c r="C4969" s="679" t="s">
        <v>8956</v>
      </c>
      <c r="D4969" s="372" t="s">
        <v>5902</v>
      </c>
      <c r="E4969" s="131" t="s">
        <v>8874</v>
      </c>
      <c r="F4969" s="632">
        <v>251600</v>
      </c>
      <c r="G4969" s="131" t="s">
        <v>141</v>
      </c>
      <c r="H4969" s="62" t="s">
        <v>6849</v>
      </c>
      <c r="I4969" s="681">
        <v>314</v>
      </c>
    </row>
    <row r="4970" spans="1:9" ht="44.25" hidden="1" customHeight="1" x14ac:dyDescent="0.2">
      <c r="A4970" s="3">
        <v>4989</v>
      </c>
      <c r="B4970" s="372">
        <v>7202</v>
      </c>
      <c r="C4970" s="679" t="s">
        <v>8957</v>
      </c>
      <c r="D4970" s="372" t="s">
        <v>5902</v>
      </c>
      <c r="E4970" s="131" t="s">
        <v>8874</v>
      </c>
      <c r="F4970" s="632">
        <v>390000</v>
      </c>
      <c r="G4970" s="131" t="s">
        <v>141</v>
      </c>
      <c r="H4970" s="62" t="s">
        <v>6850</v>
      </c>
      <c r="I4970" s="681">
        <v>314</v>
      </c>
    </row>
    <row r="4971" spans="1:9" ht="44.25" hidden="1" customHeight="1" x14ac:dyDescent="0.2">
      <c r="A4971" s="3">
        <v>4990</v>
      </c>
      <c r="B4971" s="372">
        <v>7202</v>
      </c>
      <c r="C4971" s="679" t="s">
        <v>8958</v>
      </c>
      <c r="D4971" s="372" t="s">
        <v>5902</v>
      </c>
      <c r="E4971" s="131" t="s">
        <v>8874</v>
      </c>
      <c r="F4971" s="632">
        <v>295000</v>
      </c>
      <c r="G4971" s="131" t="s">
        <v>2177</v>
      </c>
      <c r="H4971" s="62" t="s">
        <v>6847</v>
      </c>
      <c r="I4971" s="681">
        <v>319</v>
      </c>
    </row>
    <row r="4972" spans="1:9" ht="44.25" hidden="1" customHeight="1" x14ac:dyDescent="0.2">
      <c r="A4972" s="3">
        <v>4991</v>
      </c>
      <c r="B4972" s="372">
        <v>7202</v>
      </c>
      <c r="C4972" s="679" t="s">
        <v>8959</v>
      </c>
      <c r="D4972" s="372" t="s">
        <v>5902</v>
      </c>
      <c r="E4972" s="131" t="s">
        <v>8454</v>
      </c>
      <c r="F4972" s="632">
        <v>620000</v>
      </c>
      <c r="G4972" s="131" t="s">
        <v>2177</v>
      </c>
      <c r="H4972" s="62" t="s">
        <v>6848</v>
      </c>
      <c r="I4972" s="681">
        <v>319</v>
      </c>
    </row>
    <row r="4973" spans="1:9" ht="44.25" hidden="1" customHeight="1" x14ac:dyDescent="0.2">
      <c r="A4973" s="3">
        <v>4992</v>
      </c>
      <c r="B4973" s="372">
        <v>7202</v>
      </c>
      <c r="C4973" s="679" t="s">
        <v>8960</v>
      </c>
      <c r="D4973" s="372" t="s">
        <v>5902</v>
      </c>
      <c r="E4973" s="131" t="s">
        <v>8454</v>
      </c>
      <c r="F4973" s="632">
        <v>161500</v>
      </c>
      <c r="G4973" s="131" t="s">
        <v>2177</v>
      </c>
      <c r="H4973" s="62" t="s">
        <v>6849</v>
      </c>
      <c r="I4973" s="681">
        <v>319</v>
      </c>
    </row>
    <row r="4974" spans="1:9" ht="44.25" hidden="1" customHeight="1" x14ac:dyDescent="0.2">
      <c r="A4974" s="3">
        <v>4993</v>
      </c>
      <c r="B4974" s="372">
        <v>7202</v>
      </c>
      <c r="C4974" s="679" t="s">
        <v>8961</v>
      </c>
      <c r="D4974" s="372" t="s">
        <v>5902</v>
      </c>
      <c r="E4974" s="131" t="s">
        <v>8454</v>
      </c>
      <c r="F4974" s="632">
        <v>185000</v>
      </c>
      <c r="G4974" s="131" t="s">
        <v>2177</v>
      </c>
      <c r="H4974" s="62" t="s">
        <v>6850</v>
      </c>
      <c r="I4974" s="681">
        <v>319</v>
      </c>
    </row>
    <row r="4975" spans="1:9" ht="44.25" hidden="1" customHeight="1" x14ac:dyDescent="0.2">
      <c r="A4975" s="3">
        <v>4994</v>
      </c>
      <c r="B4975" s="372">
        <v>7202</v>
      </c>
      <c r="C4975" s="679" t="s">
        <v>8962</v>
      </c>
      <c r="D4975" s="372" t="s">
        <v>5902</v>
      </c>
      <c r="E4975" s="131" t="s">
        <v>8454</v>
      </c>
      <c r="F4975" s="632">
        <v>630000</v>
      </c>
      <c r="G4975" s="131" t="s">
        <v>76</v>
      </c>
      <c r="H4975" s="62" t="s">
        <v>6847</v>
      </c>
      <c r="I4975" s="681">
        <v>366</v>
      </c>
    </row>
    <row r="4976" spans="1:9" ht="44.25" hidden="1" customHeight="1" x14ac:dyDescent="0.2">
      <c r="A4976" s="3">
        <v>4995</v>
      </c>
      <c r="B4976" s="372">
        <v>7202</v>
      </c>
      <c r="C4976" s="679" t="s">
        <v>8963</v>
      </c>
      <c r="D4976" s="372" t="s">
        <v>5902</v>
      </c>
      <c r="E4976" s="131" t="s">
        <v>8964</v>
      </c>
      <c r="F4976" s="632">
        <v>19350</v>
      </c>
      <c r="G4976" s="131" t="s">
        <v>3616</v>
      </c>
      <c r="H4976" s="62" t="s">
        <v>6848</v>
      </c>
      <c r="I4976" s="681">
        <v>329</v>
      </c>
    </row>
    <row r="4977" spans="1:9" ht="44.25" hidden="1" customHeight="1" x14ac:dyDescent="0.2">
      <c r="A4977" s="3">
        <v>4996</v>
      </c>
      <c r="B4977" s="372">
        <v>7202</v>
      </c>
      <c r="C4977" s="679" t="s">
        <v>8965</v>
      </c>
      <c r="D4977" s="372" t="s">
        <v>5902</v>
      </c>
      <c r="E4977" s="131" t="s">
        <v>8966</v>
      </c>
      <c r="F4977" s="632">
        <v>25200</v>
      </c>
      <c r="G4977" s="131" t="s">
        <v>3616</v>
      </c>
      <c r="H4977" s="62" t="s">
        <v>6849</v>
      </c>
      <c r="I4977" s="681">
        <v>329</v>
      </c>
    </row>
    <row r="4978" spans="1:9" ht="44.25" hidden="1" customHeight="1" x14ac:dyDescent="0.2">
      <c r="A4978" s="3">
        <v>4997</v>
      </c>
      <c r="B4978" s="372">
        <v>7202</v>
      </c>
      <c r="C4978" s="679" t="s">
        <v>455</v>
      </c>
      <c r="D4978" s="372" t="s">
        <v>5902</v>
      </c>
      <c r="E4978" s="131" t="s">
        <v>8966</v>
      </c>
      <c r="F4978" s="632">
        <v>860000</v>
      </c>
      <c r="G4978" s="131" t="s">
        <v>2178</v>
      </c>
      <c r="H4978" s="62" t="s">
        <v>6850</v>
      </c>
      <c r="I4978" s="681">
        <v>324</v>
      </c>
    </row>
    <row r="4979" spans="1:9" ht="44.25" hidden="1" customHeight="1" x14ac:dyDescent="0.2">
      <c r="A4979" s="3">
        <v>4998</v>
      </c>
      <c r="B4979" s="372">
        <v>7202</v>
      </c>
      <c r="C4979" s="679" t="s">
        <v>8967</v>
      </c>
      <c r="D4979" s="372" t="s">
        <v>5902</v>
      </c>
      <c r="E4979" s="131" t="s">
        <v>8779</v>
      </c>
      <c r="F4979" s="632">
        <v>58000</v>
      </c>
      <c r="G4979" s="131" t="s">
        <v>2177</v>
      </c>
      <c r="H4979" s="62" t="s">
        <v>6849</v>
      </c>
      <c r="I4979" s="681">
        <v>319</v>
      </c>
    </row>
    <row r="4980" spans="1:9" ht="44.25" hidden="1" customHeight="1" x14ac:dyDescent="0.2">
      <c r="A4980" s="3">
        <v>4999</v>
      </c>
      <c r="B4980" s="372">
        <v>7202</v>
      </c>
      <c r="C4980" s="679" t="s">
        <v>8968</v>
      </c>
      <c r="D4980" s="372" t="s">
        <v>5902</v>
      </c>
      <c r="E4980" s="131" t="s">
        <v>8452</v>
      </c>
      <c r="F4980" s="632">
        <v>242500</v>
      </c>
      <c r="G4980" s="131" t="s">
        <v>2178</v>
      </c>
      <c r="H4980" s="62" t="s">
        <v>6848</v>
      </c>
      <c r="I4980" s="681">
        <v>324</v>
      </c>
    </row>
    <row r="4981" spans="1:9" ht="44.25" hidden="1" customHeight="1" x14ac:dyDescent="0.2">
      <c r="A4981" s="3">
        <v>5000</v>
      </c>
      <c r="B4981" s="372">
        <v>7202</v>
      </c>
      <c r="C4981" s="679" t="s">
        <v>8969</v>
      </c>
      <c r="D4981" s="372" t="s">
        <v>5902</v>
      </c>
      <c r="E4981" s="131" t="s">
        <v>8452</v>
      </c>
      <c r="F4981" s="632">
        <v>113400</v>
      </c>
      <c r="G4981" s="131" t="s">
        <v>76</v>
      </c>
      <c r="H4981" s="62" t="s">
        <v>6850</v>
      </c>
      <c r="I4981" s="681">
        <v>366</v>
      </c>
    </row>
    <row r="4982" spans="1:9" ht="44.25" hidden="1" customHeight="1" x14ac:dyDescent="0.2">
      <c r="A4982" s="3">
        <v>5001</v>
      </c>
      <c r="B4982" s="372">
        <v>7202</v>
      </c>
      <c r="C4982" s="679" t="s">
        <v>8970</v>
      </c>
      <c r="D4982" s="372" t="s">
        <v>5902</v>
      </c>
      <c r="E4982" s="131" t="s">
        <v>8971</v>
      </c>
      <c r="F4982" s="632">
        <v>265000</v>
      </c>
      <c r="G4982" s="131" t="s">
        <v>3128</v>
      </c>
      <c r="H4982" s="62" t="s">
        <v>6849</v>
      </c>
      <c r="I4982" s="681">
        <v>309</v>
      </c>
    </row>
    <row r="4983" spans="1:9" ht="44.25" hidden="1" customHeight="1" x14ac:dyDescent="0.2">
      <c r="A4983" s="3">
        <v>5002</v>
      </c>
      <c r="B4983" s="372">
        <v>7202</v>
      </c>
      <c r="C4983" s="679" t="s">
        <v>8972</v>
      </c>
      <c r="D4983" s="372" t="s">
        <v>5902</v>
      </c>
      <c r="E4983" s="131" t="s">
        <v>8425</v>
      </c>
      <c r="F4983" s="632">
        <v>347000</v>
      </c>
      <c r="G4983" s="131" t="s">
        <v>3128</v>
      </c>
      <c r="H4983" s="62" t="s">
        <v>6850</v>
      </c>
      <c r="I4983" s="681">
        <v>309</v>
      </c>
    </row>
    <row r="4984" spans="1:9" ht="44.25" hidden="1" customHeight="1" x14ac:dyDescent="0.2">
      <c r="A4984" s="3">
        <v>5003</v>
      </c>
      <c r="B4984" s="372">
        <v>7202</v>
      </c>
      <c r="C4984" s="679" t="s">
        <v>8973</v>
      </c>
      <c r="D4984" s="372" t="s">
        <v>5902</v>
      </c>
      <c r="E4984" s="131" t="s">
        <v>8425</v>
      </c>
      <c r="F4984" s="632">
        <v>7000</v>
      </c>
      <c r="G4984" s="131" t="s">
        <v>76</v>
      </c>
      <c r="H4984" s="62" t="s">
        <v>6847</v>
      </c>
      <c r="I4984" s="681">
        <v>364</v>
      </c>
    </row>
    <row r="4985" spans="1:9" ht="44.25" hidden="1" customHeight="1" x14ac:dyDescent="0.2">
      <c r="A4985" s="3">
        <v>5004</v>
      </c>
      <c r="B4985" s="372">
        <v>7202</v>
      </c>
      <c r="C4985" s="679" t="s">
        <v>8974</v>
      </c>
      <c r="D4985" s="372" t="s">
        <v>5902</v>
      </c>
      <c r="E4985" s="131" t="s">
        <v>8975</v>
      </c>
      <c r="F4985" s="632">
        <v>10800000</v>
      </c>
      <c r="G4985" s="131" t="s">
        <v>3128</v>
      </c>
      <c r="H4985" s="62" t="s">
        <v>6850</v>
      </c>
      <c r="I4985" s="681">
        <v>309</v>
      </c>
    </row>
    <row r="4986" spans="1:9" ht="44.25" hidden="1" customHeight="1" x14ac:dyDescent="0.2">
      <c r="A4986" s="3">
        <v>5005</v>
      </c>
      <c r="B4986" s="372">
        <v>7202</v>
      </c>
      <c r="C4986" s="679" t="s">
        <v>8976</v>
      </c>
      <c r="D4986" s="372" t="s">
        <v>5902</v>
      </c>
      <c r="E4986" s="131" t="s">
        <v>8977</v>
      </c>
      <c r="F4986" s="632">
        <v>150000</v>
      </c>
      <c r="G4986" s="131" t="s">
        <v>2178</v>
      </c>
      <c r="H4986" s="62" t="s">
        <v>6847</v>
      </c>
      <c r="I4986" s="681">
        <v>324</v>
      </c>
    </row>
    <row r="4987" spans="1:9" ht="44.25" hidden="1" customHeight="1" x14ac:dyDescent="0.2">
      <c r="A4987" s="3">
        <v>5006</v>
      </c>
      <c r="B4987" s="372">
        <v>7202</v>
      </c>
      <c r="C4987" s="679" t="s">
        <v>8978</v>
      </c>
      <c r="D4987" s="372" t="s">
        <v>5902</v>
      </c>
      <c r="E4987" s="131" t="s">
        <v>8419</v>
      </c>
      <c r="F4987" s="632">
        <v>35000</v>
      </c>
      <c r="G4987" s="131" t="s">
        <v>169</v>
      </c>
      <c r="H4987" s="62" t="s">
        <v>6848</v>
      </c>
      <c r="I4987" s="681">
        <v>278</v>
      </c>
    </row>
    <row r="4988" spans="1:9" ht="44.25" hidden="1" customHeight="1" x14ac:dyDescent="0.2">
      <c r="A4988" s="3">
        <v>5007</v>
      </c>
      <c r="B4988" s="372">
        <v>7202</v>
      </c>
      <c r="C4988" s="679" t="s">
        <v>8979</v>
      </c>
      <c r="D4988" s="372" t="s">
        <v>5902</v>
      </c>
      <c r="E4988" s="131" t="s">
        <v>8684</v>
      </c>
      <c r="F4988" s="632">
        <v>400000</v>
      </c>
      <c r="G4988" s="131" t="s">
        <v>169</v>
      </c>
      <c r="H4988" s="62" t="s">
        <v>6847</v>
      </c>
      <c r="I4988" s="681">
        <v>278</v>
      </c>
    </row>
    <row r="4989" spans="1:9" ht="44.25" hidden="1" customHeight="1" x14ac:dyDescent="0.2">
      <c r="A4989" s="3">
        <v>5008</v>
      </c>
      <c r="B4989" s="372">
        <v>7202</v>
      </c>
      <c r="C4989" s="679" t="s">
        <v>8980</v>
      </c>
      <c r="D4989" s="372" t="s">
        <v>5902</v>
      </c>
      <c r="E4989" s="131" t="s">
        <v>8684</v>
      </c>
      <c r="F4989" s="632">
        <v>165000</v>
      </c>
      <c r="G4989" s="131" t="s">
        <v>169</v>
      </c>
      <c r="H4989" s="62" t="s">
        <v>6848</v>
      </c>
      <c r="I4989" s="681">
        <v>278</v>
      </c>
    </row>
    <row r="4990" spans="1:9" ht="44.25" hidden="1" customHeight="1" x14ac:dyDescent="0.2">
      <c r="A4990" s="3">
        <v>5009</v>
      </c>
      <c r="B4990" s="372">
        <v>7202</v>
      </c>
      <c r="C4990" s="679" t="s">
        <v>8981</v>
      </c>
      <c r="D4990" s="372" t="s">
        <v>5902</v>
      </c>
      <c r="E4990" s="131" t="s">
        <v>8684</v>
      </c>
      <c r="F4990" s="632">
        <v>740000</v>
      </c>
      <c r="G4990" s="131" t="s">
        <v>76</v>
      </c>
      <c r="H4990" s="62" t="s">
        <v>6849</v>
      </c>
      <c r="I4990" s="681">
        <v>364</v>
      </c>
    </row>
    <row r="4991" spans="1:9" ht="44.25" hidden="1" customHeight="1" x14ac:dyDescent="0.2">
      <c r="A4991" s="3">
        <v>5010</v>
      </c>
      <c r="B4991" s="372">
        <v>7202</v>
      </c>
      <c r="C4991" s="679" t="s">
        <v>8982</v>
      </c>
      <c r="D4991" s="372" t="s">
        <v>5902</v>
      </c>
      <c r="E4991" s="131" t="s">
        <v>8684</v>
      </c>
      <c r="F4991" s="632">
        <v>750000</v>
      </c>
      <c r="G4991" s="131" t="s">
        <v>76</v>
      </c>
      <c r="H4991" s="62" t="s">
        <v>6850</v>
      </c>
      <c r="I4991" s="681">
        <v>364</v>
      </c>
    </row>
    <row r="4992" spans="1:9" ht="44.25" hidden="1" customHeight="1" x14ac:dyDescent="0.2">
      <c r="A4992" s="3">
        <v>5011</v>
      </c>
      <c r="B4992" s="372">
        <v>7202</v>
      </c>
      <c r="C4992" s="679" t="s">
        <v>8983</v>
      </c>
      <c r="D4992" s="372" t="s">
        <v>5902</v>
      </c>
      <c r="E4992" s="131" t="s">
        <v>8984</v>
      </c>
      <c r="F4992" s="632">
        <v>292500</v>
      </c>
      <c r="G4992" s="131" t="s">
        <v>76</v>
      </c>
      <c r="H4992" s="62" t="s">
        <v>6848</v>
      </c>
      <c r="I4992" s="681">
        <v>364</v>
      </c>
    </row>
    <row r="4993" spans="1:9" ht="44.25" hidden="1" customHeight="1" x14ac:dyDescent="0.2">
      <c r="A4993" s="3">
        <v>5012</v>
      </c>
      <c r="B4993" s="372">
        <v>7202</v>
      </c>
      <c r="C4993" s="679" t="s">
        <v>8985</v>
      </c>
      <c r="D4993" s="372" t="s">
        <v>5902</v>
      </c>
      <c r="E4993" s="131" t="s">
        <v>8986</v>
      </c>
      <c r="F4993" s="632">
        <v>260000</v>
      </c>
      <c r="G4993" s="131" t="s">
        <v>2178</v>
      </c>
      <c r="H4993" s="62" t="s">
        <v>6849</v>
      </c>
      <c r="I4993" s="681">
        <v>324</v>
      </c>
    </row>
    <row r="4994" spans="1:9" ht="44.25" hidden="1" customHeight="1" x14ac:dyDescent="0.2">
      <c r="A4994" s="3">
        <v>5013</v>
      </c>
      <c r="B4994" s="372">
        <v>7202</v>
      </c>
      <c r="C4994" s="60" t="s">
        <v>8987</v>
      </c>
      <c r="D4994" s="372" t="s">
        <v>5902</v>
      </c>
      <c r="E4994" s="131" t="s">
        <v>8387</v>
      </c>
      <c r="F4994" s="632">
        <v>140000</v>
      </c>
      <c r="G4994" s="131" t="s">
        <v>169</v>
      </c>
      <c r="H4994" s="3" t="s">
        <v>6850</v>
      </c>
      <c r="I4994" s="681">
        <v>277</v>
      </c>
    </row>
    <row r="4995" spans="1:9" ht="44.25" hidden="1" customHeight="1" x14ac:dyDescent="0.2">
      <c r="A4995" s="3">
        <v>5014</v>
      </c>
      <c r="B4995" s="372">
        <v>7202</v>
      </c>
      <c r="C4995" s="679" t="s">
        <v>8988</v>
      </c>
      <c r="D4995" s="372" t="s">
        <v>5902</v>
      </c>
      <c r="E4995" s="131" t="s">
        <v>8986</v>
      </c>
      <c r="F4995" s="632">
        <v>76000</v>
      </c>
      <c r="G4995" s="131" t="s">
        <v>136</v>
      </c>
      <c r="H4995" s="62" t="s">
        <v>6848</v>
      </c>
      <c r="I4995" s="681">
        <v>304</v>
      </c>
    </row>
    <row r="4996" spans="1:9" ht="44.25" hidden="1" customHeight="1" x14ac:dyDescent="0.2">
      <c r="A4996" s="3">
        <v>5015</v>
      </c>
      <c r="B4996" s="372">
        <v>7202</v>
      </c>
      <c r="C4996" s="679" t="s">
        <v>8989</v>
      </c>
      <c r="D4996" s="372" t="s">
        <v>5902</v>
      </c>
      <c r="E4996" s="131" t="s">
        <v>8387</v>
      </c>
      <c r="F4996" s="632">
        <v>8000</v>
      </c>
      <c r="G4996" s="131" t="s">
        <v>2178</v>
      </c>
      <c r="H4996" s="62" t="s">
        <v>6848</v>
      </c>
      <c r="I4996" s="681">
        <v>324</v>
      </c>
    </row>
    <row r="4997" spans="1:9" ht="44.25" hidden="1" customHeight="1" x14ac:dyDescent="0.2">
      <c r="A4997" s="3">
        <v>5016</v>
      </c>
      <c r="B4997" s="372">
        <v>7202</v>
      </c>
      <c r="C4997" s="679" t="s">
        <v>8990</v>
      </c>
      <c r="D4997" s="372" t="s">
        <v>5902</v>
      </c>
      <c r="E4997" s="131" t="s">
        <v>8514</v>
      </c>
      <c r="F4997" s="632">
        <v>20000</v>
      </c>
      <c r="G4997" s="131" t="s">
        <v>76</v>
      </c>
      <c r="H4997" s="62" t="s">
        <v>6848</v>
      </c>
      <c r="I4997" s="681">
        <v>364</v>
      </c>
    </row>
    <row r="4998" spans="1:9" ht="44.25" hidden="1" customHeight="1" x14ac:dyDescent="0.2">
      <c r="A4998" s="3">
        <v>5017</v>
      </c>
      <c r="B4998" s="372">
        <v>7202</v>
      </c>
      <c r="C4998" s="679" t="s">
        <v>8991</v>
      </c>
      <c r="D4998" s="372" t="s">
        <v>5902</v>
      </c>
      <c r="E4998" s="131" t="s">
        <v>8992</v>
      </c>
      <c r="F4998" s="632">
        <v>2600</v>
      </c>
      <c r="G4998" s="131" t="s">
        <v>76</v>
      </c>
      <c r="H4998" s="62" t="s">
        <v>6849</v>
      </c>
      <c r="I4998" s="681">
        <v>364</v>
      </c>
    </row>
    <row r="4999" spans="1:9" ht="44.25" hidden="1" customHeight="1" x14ac:dyDescent="0.2">
      <c r="A4999" s="3">
        <v>5018</v>
      </c>
      <c r="B4999" s="372">
        <v>7202</v>
      </c>
      <c r="C4999" s="679" t="s">
        <v>8993</v>
      </c>
      <c r="D4999" s="372" t="s">
        <v>5902</v>
      </c>
      <c r="E4999" s="131" t="s">
        <v>8720</v>
      </c>
      <c r="F4999" s="632">
        <v>40000</v>
      </c>
      <c r="G4999" s="131" t="s">
        <v>76</v>
      </c>
      <c r="H4999" s="62" t="s">
        <v>6847</v>
      </c>
      <c r="I4999" s="681">
        <v>364</v>
      </c>
    </row>
    <row r="5000" spans="1:9" ht="44.25" hidden="1" customHeight="1" x14ac:dyDescent="0.2">
      <c r="A5000" s="3">
        <v>5019</v>
      </c>
      <c r="B5000" s="372">
        <v>7202</v>
      </c>
      <c r="C5000" s="679" t="s">
        <v>8994</v>
      </c>
      <c r="D5000" s="372" t="s">
        <v>5902</v>
      </c>
      <c r="E5000" s="131" t="s">
        <v>8720</v>
      </c>
      <c r="F5000" s="632">
        <v>16000</v>
      </c>
      <c r="G5000" s="131" t="s">
        <v>76</v>
      </c>
      <c r="H5000" s="62" t="s">
        <v>6848</v>
      </c>
      <c r="I5000" s="681">
        <v>364</v>
      </c>
    </row>
    <row r="5001" spans="1:9" ht="44.25" hidden="1" customHeight="1" x14ac:dyDescent="0.2">
      <c r="A5001" s="3">
        <v>5020</v>
      </c>
      <c r="B5001" s="372">
        <v>7202</v>
      </c>
      <c r="C5001" s="679" t="s">
        <v>8995</v>
      </c>
      <c r="D5001" s="372" t="s">
        <v>5902</v>
      </c>
      <c r="E5001" s="131" t="s">
        <v>8720</v>
      </c>
      <c r="F5001" s="632">
        <v>100000</v>
      </c>
      <c r="G5001" s="131" t="s">
        <v>76</v>
      </c>
      <c r="H5001" s="62" t="s">
        <v>6849</v>
      </c>
      <c r="I5001" s="681">
        <v>364</v>
      </c>
    </row>
    <row r="5002" spans="1:9" ht="44.25" hidden="1" customHeight="1" x14ac:dyDescent="0.2">
      <c r="A5002" s="3">
        <v>5021</v>
      </c>
      <c r="B5002" s="372">
        <v>7202</v>
      </c>
      <c r="C5002" s="679" t="s">
        <v>8996</v>
      </c>
      <c r="D5002" s="372" t="s">
        <v>5902</v>
      </c>
      <c r="E5002" s="131" t="s">
        <v>8720</v>
      </c>
      <c r="F5002" s="632">
        <v>12000</v>
      </c>
      <c r="G5002" s="131" t="s">
        <v>76</v>
      </c>
      <c r="H5002" s="62" t="s">
        <v>6850</v>
      </c>
      <c r="I5002" s="681">
        <v>364</v>
      </c>
    </row>
    <row r="5003" spans="1:9" ht="44.25" hidden="1" customHeight="1" x14ac:dyDescent="0.2">
      <c r="A5003" s="3">
        <v>5022</v>
      </c>
      <c r="B5003" s="372">
        <v>7202</v>
      </c>
      <c r="C5003" s="679" t="s">
        <v>478</v>
      </c>
      <c r="D5003" s="372" t="s">
        <v>5902</v>
      </c>
      <c r="E5003" s="131" t="s">
        <v>8779</v>
      </c>
      <c r="F5003" s="632">
        <v>760000</v>
      </c>
      <c r="G5003" s="131" t="s">
        <v>2178</v>
      </c>
      <c r="H5003" s="62" t="s">
        <v>6847</v>
      </c>
      <c r="I5003" s="681">
        <v>324</v>
      </c>
    </row>
    <row r="5004" spans="1:9" ht="44.25" hidden="1" customHeight="1" x14ac:dyDescent="0.2">
      <c r="A5004" s="3">
        <v>5023</v>
      </c>
      <c r="B5004" s="372">
        <v>7202</v>
      </c>
      <c r="C5004" s="679" t="s">
        <v>8997</v>
      </c>
      <c r="D5004" s="372" t="s">
        <v>5902</v>
      </c>
      <c r="E5004" s="131" t="s">
        <v>8998</v>
      </c>
      <c r="F5004" s="632">
        <v>100000</v>
      </c>
      <c r="G5004" s="131" t="s">
        <v>2178</v>
      </c>
      <c r="H5004" s="62" t="s">
        <v>6848</v>
      </c>
      <c r="I5004" s="681">
        <v>324</v>
      </c>
    </row>
    <row r="5005" spans="1:9" ht="44.25" hidden="1" customHeight="1" x14ac:dyDescent="0.2">
      <c r="A5005" s="3">
        <v>5024</v>
      </c>
      <c r="B5005" s="372">
        <v>7202</v>
      </c>
      <c r="C5005" s="679" t="s">
        <v>8999</v>
      </c>
      <c r="D5005" s="372" t="s">
        <v>5902</v>
      </c>
      <c r="E5005" s="131" t="s">
        <v>8779</v>
      </c>
      <c r="F5005" s="632">
        <v>170000</v>
      </c>
      <c r="G5005" s="131" t="s">
        <v>2178</v>
      </c>
      <c r="H5005" s="62" t="s">
        <v>6850</v>
      </c>
      <c r="I5005" s="681">
        <v>324</v>
      </c>
    </row>
    <row r="5006" spans="1:9" ht="44.25" hidden="1" customHeight="1" x14ac:dyDescent="0.2">
      <c r="A5006" s="3">
        <v>5025</v>
      </c>
      <c r="B5006" s="372">
        <v>7202</v>
      </c>
      <c r="C5006" s="679" t="s">
        <v>9000</v>
      </c>
      <c r="D5006" s="372" t="s">
        <v>5902</v>
      </c>
      <c r="E5006" s="131" t="s">
        <v>8998</v>
      </c>
      <c r="F5006" s="632">
        <v>150000</v>
      </c>
      <c r="G5006" s="131" t="s">
        <v>2178</v>
      </c>
      <c r="H5006" s="62" t="s">
        <v>6847</v>
      </c>
      <c r="I5006" s="681">
        <v>324</v>
      </c>
    </row>
    <row r="5007" spans="1:9" ht="44.25" hidden="1" customHeight="1" x14ac:dyDescent="0.2">
      <c r="A5007" s="3">
        <v>5026</v>
      </c>
      <c r="B5007" s="372">
        <v>7202</v>
      </c>
      <c r="C5007" s="679" t="s">
        <v>9001</v>
      </c>
      <c r="D5007" s="372" t="s">
        <v>5902</v>
      </c>
      <c r="E5007" s="131" t="s">
        <v>8484</v>
      </c>
      <c r="F5007" s="632">
        <v>130000</v>
      </c>
      <c r="G5007" s="131" t="s">
        <v>2178</v>
      </c>
      <c r="H5007" s="62" t="s">
        <v>6848</v>
      </c>
      <c r="I5007" s="681">
        <v>324</v>
      </c>
    </row>
    <row r="5008" spans="1:9" ht="44.25" hidden="1" customHeight="1" x14ac:dyDescent="0.2">
      <c r="A5008" s="3">
        <v>5027</v>
      </c>
      <c r="B5008" s="372">
        <v>7202</v>
      </c>
      <c r="C5008" s="679" t="s">
        <v>9002</v>
      </c>
      <c r="D5008" s="372" t="s">
        <v>5902</v>
      </c>
      <c r="E5008" s="131" t="s">
        <v>8484</v>
      </c>
      <c r="F5008" s="632">
        <v>42000</v>
      </c>
      <c r="G5008" s="131" t="s">
        <v>141</v>
      </c>
      <c r="H5008" s="62" t="s">
        <v>6849</v>
      </c>
      <c r="I5008" s="681">
        <v>314</v>
      </c>
    </row>
    <row r="5009" spans="1:9" ht="44.25" hidden="1" customHeight="1" x14ac:dyDescent="0.2">
      <c r="A5009" s="3">
        <v>5028</v>
      </c>
      <c r="B5009" s="372">
        <v>7202</v>
      </c>
      <c r="C5009" s="679" t="s">
        <v>9003</v>
      </c>
      <c r="D5009" s="372" t="s">
        <v>5902</v>
      </c>
      <c r="E5009" s="131" t="s">
        <v>8484</v>
      </c>
      <c r="F5009" s="632">
        <v>30000</v>
      </c>
      <c r="G5009" s="131" t="s">
        <v>141</v>
      </c>
      <c r="H5009" s="62" t="s">
        <v>6850</v>
      </c>
      <c r="I5009" s="681">
        <v>314</v>
      </c>
    </row>
    <row r="5010" spans="1:9" ht="44.25" hidden="1" customHeight="1" x14ac:dyDescent="0.2">
      <c r="A5010" s="3">
        <v>5029</v>
      </c>
      <c r="B5010" s="372">
        <v>7202</v>
      </c>
      <c r="C5010" s="679" t="s">
        <v>9004</v>
      </c>
      <c r="D5010" s="372" t="s">
        <v>5902</v>
      </c>
      <c r="E5010" s="131" t="s">
        <v>9005</v>
      </c>
      <c r="F5010" s="632">
        <v>149750</v>
      </c>
      <c r="G5010" s="131" t="s">
        <v>2178</v>
      </c>
      <c r="H5010" s="62" t="s">
        <v>6848</v>
      </c>
      <c r="I5010" s="681">
        <v>324</v>
      </c>
    </row>
    <row r="5011" spans="1:9" ht="44.25" hidden="1" customHeight="1" x14ac:dyDescent="0.2">
      <c r="A5011" s="3">
        <v>5030</v>
      </c>
      <c r="B5011" s="372">
        <v>7202</v>
      </c>
      <c r="C5011" s="679" t="s">
        <v>9006</v>
      </c>
      <c r="D5011" s="372" t="s">
        <v>5902</v>
      </c>
      <c r="E5011" s="131" t="s">
        <v>9005</v>
      </c>
      <c r="F5011" s="632">
        <v>142500</v>
      </c>
      <c r="G5011" s="131" t="s">
        <v>136</v>
      </c>
      <c r="H5011" s="62" t="s">
        <v>6849</v>
      </c>
      <c r="I5011" s="681">
        <v>304</v>
      </c>
    </row>
    <row r="5012" spans="1:9" ht="44.25" hidden="1" customHeight="1" x14ac:dyDescent="0.2">
      <c r="A5012" s="3">
        <v>5031</v>
      </c>
      <c r="B5012" s="372">
        <v>7202</v>
      </c>
      <c r="C5012" s="679" t="s">
        <v>9007</v>
      </c>
      <c r="D5012" s="372" t="s">
        <v>5902</v>
      </c>
      <c r="E5012" s="131" t="s">
        <v>8484</v>
      </c>
      <c r="F5012" s="632">
        <v>99000</v>
      </c>
      <c r="G5012" s="131" t="s">
        <v>136</v>
      </c>
      <c r="H5012" s="62" t="s">
        <v>6847</v>
      </c>
      <c r="I5012" s="681">
        <v>304</v>
      </c>
    </row>
    <row r="5013" spans="1:9" ht="44.25" hidden="1" customHeight="1" x14ac:dyDescent="0.2">
      <c r="A5013" s="3">
        <v>5032</v>
      </c>
      <c r="B5013" s="372">
        <v>7202</v>
      </c>
      <c r="C5013" s="679" t="s">
        <v>9008</v>
      </c>
      <c r="D5013" s="372" t="s">
        <v>5902</v>
      </c>
      <c r="E5013" s="131" t="s">
        <v>9009</v>
      </c>
      <c r="F5013" s="632">
        <v>81000</v>
      </c>
      <c r="G5013" s="131" t="s">
        <v>136</v>
      </c>
      <c r="H5013" s="62" t="s">
        <v>6849</v>
      </c>
      <c r="I5013" s="681">
        <v>304</v>
      </c>
    </row>
    <row r="5014" spans="1:9" ht="44.25" hidden="1" customHeight="1" x14ac:dyDescent="0.2">
      <c r="A5014" s="3">
        <v>5033</v>
      </c>
      <c r="B5014" s="372">
        <v>7202</v>
      </c>
      <c r="C5014" s="679" t="s">
        <v>9010</v>
      </c>
      <c r="D5014" s="372" t="s">
        <v>5902</v>
      </c>
      <c r="E5014" s="131" t="s">
        <v>9009</v>
      </c>
      <c r="F5014" s="632">
        <v>171000</v>
      </c>
      <c r="G5014" s="131" t="s">
        <v>136</v>
      </c>
      <c r="H5014" s="62" t="s">
        <v>6850</v>
      </c>
      <c r="I5014" s="681">
        <v>304</v>
      </c>
    </row>
    <row r="5015" spans="1:9" ht="44.25" hidden="1" customHeight="1" x14ac:dyDescent="0.2">
      <c r="A5015" s="3">
        <v>5034</v>
      </c>
      <c r="B5015" s="372">
        <v>7202</v>
      </c>
      <c r="C5015" s="679" t="s">
        <v>9011</v>
      </c>
      <c r="D5015" s="372" t="s">
        <v>5902</v>
      </c>
      <c r="E5015" s="131" t="s">
        <v>9009</v>
      </c>
      <c r="F5015" s="632">
        <v>1026000</v>
      </c>
      <c r="G5015" s="131" t="s">
        <v>141</v>
      </c>
      <c r="H5015" s="62" t="s">
        <v>6847</v>
      </c>
      <c r="I5015" s="681">
        <v>314</v>
      </c>
    </row>
    <row r="5016" spans="1:9" ht="44.25" hidden="1" customHeight="1" x14ac:dyDescent="0.2">
      <c r="A5016" s="3">
        <v>5035</v>
      </c>
      <c r="B5016" s="372">
        <v>7202</v>
      </c>
      <c r="C5016" s="679" t="s">
        <v>9012</v>
      </c>
      <c r="D5016" s="372" t="s">
        <v>5902</v>
      </c>
      <c r="E5016" s="131" t="s">
        <v>9009</v>
      </c>
      <c r="F5016" s="632">
        <v>243000</v>
      </c>
      <c r="G5016" s="131" t="s">
        <v>141</v>
      </c>
      <c r="H5016" s="62" t="s">
        <v>6848</v>
      </c>
      <c r="I5016" s="681">
        <v>314</v>
      </c>
    </row>
    <row r="5017" spans="1:9" ht="44.25" hidden="1" customHeight="1" x14ac:dyDescent="0.2">
      <c r="A5017" s="3">
        <v>5036</v>
      </c>
      <c r="B5017" s="372">
        <v>7202</v>
      </c>
      <c r="C5017" s="679" t="s">
        <v>9013</v>
      </c>
      <c r="D5017" s="372" t="s">
        <v>5902</v>
      </c>
      <c r="E5017" s="131" t="s">
        <v>9014</v>
      </c>
      <c r="F5017" s="632">
        <v>800000</v>
      </c>
      <c r="G5017" s="131" t="s">
        <v>141</v>
      </c>
      <c r="H5017" s="62" t="s">
        <v>6850</v>
      </c>
      <c r="I5017" s="681">
        <v>314</v>
      </c>
    </row>
    <row r="5018" spans="1:9" ht="44.25" hidden="1" customHeight="1" x14ac:dyDescent="0.2">
      <c r="A5018" s="3">
        <v>5037</v>
      </c>
      <c r="B5018" s="372">
        <v>7202</v>
      </c>
      <c r="C5018" s="679" t="s">
        <v>9015</v>
      </c>
      <c r="D5018" s="372" t="s">
        <v>5902</v>
      </c>
      <c r="E5018" s="131" t="s">
        <v>9014</v>
      </c>
      <c r="F5018" s="632">
        <v>687000</v>
      </c>
      <c r="G5018" s="131" t="s">
        <v>141</v>
      </c>
      <c r="H5018" s="62" t="s">
        <v>6847</v>
      </c>
      <c r="I5018" s="681">
        <v>314</v>
      </c>
    </row>
    <row r="5019" spans="1:9" ht="44.25" hidden="1" customHeight="1" x14ac:dyDescent="0.2">
      <c r="A5019" s="3">
        <v>5038</v>
      </c>
      <c r="B5019" s="372">
        <v>7202</v>
      </c>
      <c r="C5019" s="679" t="s">
        <v>9016</v>
      </c>
      <c r="D5019" s="372" t="s">
        <v>5902</v>
      </c>
      <c r="E5019" s="131" t="s">
        <v>9014</v>
      </c>
      <c r="F5019" s="632">
        <v>687000</v>
      </c>
      <c r="G5019" s="131" t="s">
        <v>141</v>
      </c>
      <c r="H5019" s="62" t="s">
        <v>6848</v>
      </c>
      <c r="I5019" s="681">
        <v>314</v>
      </c>
    </row>
    <row r="5020" spans="1:9" ht="44.25" hidden="1" customHeight="1" x14ac:dyDescent="0.2">
      <c r="A5020" s="3">
        <v>5039</v>
      </c>
      <c r="B5020" s="372">
        <v>7202</v>
      </c>
      <c r="C5020" s="679" t="s">
        <v>9017</v>
      </c>
      <c r="D5020" s="372" t="s">
        <v>5902</v>
      </c>
      <c r="E5020" s="131" t="s">
        <v>9014</v>
      </c>
      <c r="F5020" s="632">
        <v>1176000</v>
      </c>
      <c r="G5020" s="131" t="s">
        <v>141</v>
      </c>
      <c r="H5020" s="62" t="s">
        <v>6849</v>
      </c>
      <c r="I5020" s="681">
        <v>314</v>
      </c>
    </row>
    <row r="5021" spans="1:9" ht="44.25" hidden="1" customHeight="1" x14ac:dyDescent="0.2">
      <c r="A5021" s="3">
        <v>5040</v>
      </c>
      <c r="B5021" s="372">
        <v>7202</v>
      </c>
      <c r="C5021" s="679" t="s">
        <v>6839</v>
      </c>
      <c r="D5021" s="372" t="s">
        <v>5902</v>
      </c>
      <c r="E5021" s="131" t="s">
        <v>6840</v>
      </c>
      <c r="F5021" s="632">
        <v>42150000</v>
      </c>
      <c r="G5021" s="131" t="s">
        <v>6841</v>
      </c>
      <c r="H5021" s="62" t="s">
        <v>6842</v>
      </c>
      <c r="I5021" s="681">
        <v>141</v>
      </c>
    </row>
    <row r="5022" spans="1:9" ht="44.25" hidden="1" customHeight="1" x14ac:dyDescent="0.2">
      <c r="A5022" s="3">
        <v>5041</v>
      </c>
      <c r="B5022" s="372">
        <v>7202</v>
      </c>
      <c r="C5022" s="679" t="s">
        <v>6844</v>
      </c>
      <c r="D5022" s="372" t="s">
        <v>5902</v>
      </c>
      <c r="E5022" s="771">
        <v>7212150692192670</v>
      </c>
      <c r="F5022" s="632">
        <v>422000000</v>
      </c>
      <c r="G5022" s="131" t="s">
        <v>6845</v>
      </c>
      <c r="H5022" s="62" t="s">
        <v>6842</v>
      </c>
      <c r="I5022" s="681">
        <v>196</v>
      </c>
    </row>
    <row r="5023" spans="1:9" ht="44.25" hidden="1" customHeight="1" x14ac:dyDescent="0.2">
      <c r="A5023" s="3">
        <v>5042</v>
      </c>
      <c r="B5023" s="372">
        <v>7202</v>
      </c>
      <c r="C5023" s="679" t="s">
        <v>6846</v>
      </c>
      <c r="D5023" s="372" t="s">
        <v>5902</v>
      </c>
      <c r="E5023" s="131">
        <v>811015</v>
      </c>
      <c r="F5023" s="632">
        <v>670000</v>
      </c>
      <c r="G5023" s="131" t="s">
        <v>73</v>
      </c>
      <c r="H5023" s="62" t="s">
        <v>6842</v>
      </c>
      <c r="I5023" s="681">
        <v>247</v>
      </c>
    </row>
    <row r="5024" spans="1:9" ht="44.25" hidden="1" customHeight="1" x14ac:dyDescent="0.2">
      <c r="A5024" s="3">
        <v>5043</v>
      </c>
      <c r="B5024" s="372">
        <v>7202</v>
      </c>
      <c r="C5024" s="679" t="s">
        <v>6851</v>
      </c>
      <c r="D5024" s="372" t="s">
        <v>5902</v>
      </c>
      <c r="E5024" s="131">
        <v>40171708</v>
      </c>
      <c r="F5024" s="632">
        <v>8300</v>
      </c>
      <c r="G5024" s="131" t="s">
        <v>2178</v>
      </c>
      <c r="H5024" s="62" t="s">
        <v>6842</v>
      </c>
      <c r="I5024" s="681">
        <v>324</v>
      </c>
    </row>
    <row r="5025" spans="1:9" ht="44.25" hidden="1" customHeight="1" x14ac:dyDescent="0.2">
      <c r="A5025" s="3">
        <v>5044</v>
      </c>
      <c r="B5025" s="372">
        <v>7202</v>
      </c>
      <c r="C5025" s="679" t="s">
        <v>6852</v>
      </c>
      <c r="D5025" s="372" t="s">
        <v>5902</v>
      </c>
      <c r="E5025" s="131">
        <v>40171708</v>
      </c>
      <c r="F5025" s="632">
        <v>37637</v>
      </c>
      <c r="G5025" s="131" t="s">
        <v>2178</v>
      </c>
      <c r="H5025" s="62" t="s">
        <v>6842</v>
      </c>
      <c r="I5025" s="681">
        <v>324</v>
      </c>
    </row>
    <row r="5026" spans="1:9" ht="44.25" hidden="1" customHeight="1" x14ac:dyDescent="0.2">
      <c r="A5026" s="3">
        <v>5045</v>
      </c>
      <c r="B5026" s="372">
        <v>7202</v>
      </c>
      <c r="C5026" s="679" t="s">
        <v>6853</v>
      </c>
      <c r="D5026" s="372" t="s">
        <v>5902</v>
      </c>
      <c r="E5026" s="131">
        <v>40171708</v>
      </c>
      <c r="F5026" s="632">
        <v>3124</v>
      </c>
      <c r="G5026" s="131" t="s">
        <v>2178</v>
      </c>
      <c r="H5026" s="62" t="s">
        <v>6842</v>
      </c>
      <c r="I5026" s="681">
        <v>324</v>
      </c>
    </row>
    <row r="5027" spans="1:9" ht="44.25" hidden="1" customHeight="1" x14ac:dyDescent="0.2">
      <c r="A5027" s="3">
        <v>5046</v>
      </c>
      <c r="B5027" s="372">
        <v>7202</v>
      </c>
      <c r="C5027" s="679" t="s">
        <v>6854</v>
      </c>
      <c r="D5027" s="372" t="s">
        <v>5902</v>
      </c>
      <c r="E5027" s="131">
        <v>40171708</v>
      </c>
      <c r="F5027" s="632">
        <v>6982</v>
      </c>
      <c r="G5027" s="131" t="s">
        <v>2178</v>
      </c>
      <c r="H5027" s="62" t="s">
        <v>6842</v>
      </c>
      <c r="I5027" s="681">
        <v>324</v>
      </c>
    </row>
    <row r="5028" spans="1:9" ht="44.25" hidden="1" customHeight="1" x14ac:dyDescent="0.2">
      <c r="A5028" s="3">
        <v>5047</v>
      </c>
      <c r="B5028" s="372">
        <v>7202</v>
      </c>
      <c r="C5028" s="679" t="s">
        <v>6855</v>
      </c>
      <c r="D5028" s="372" t="s">
        <v>5902</v>
      </c>
      <c r="E5028" s="131">
        <v>40171708</v>
      </c>
      <c r="F5028" s="632">
        <v>2770</v>
      </c>
      <c r="G5028" s="131" t="s">
        <v>2178</v>
      </c>
      <c r="H5028" s="62" t="s">
        <v>6842</v>
      </c>
      <c r="I5028" s="681">
        <v>324</v>
      </c>
    </row>
    <row r="5029" spans="1:9" ht="44.25" hidden="1" customHeight="1" x14ac:dyDescent="0.2">
      <c r="A5029" s="3">
        <v>5048</v>
      </c>
      <c r="B5029" s="372">
        <v>7202</v>
      </c>
      <c r="C5029" s="679" t="s">
        <v>6856</v>
      </c>
      <c r="D5029" s="372" t="s">
        <v>5902</v>
      </c>
      <c r="E5029" s="131">
        <v>40171708</v>
      </c>
      <c r="F5029" s="632">
        <v>28000</v>
      </c>
      <c r="G5029" s="131" t="s">
        <v>2178</v>
      </c>
      <c r="H5029" s="62" t="s">
        <v>6842</v>
      </c>
      <c r="I5029" s="681">
        <v>324</v>
      </c>
    </row>
    <row r="5030" spans="1:9" ht="44.25" hidden="1" customHeight="1" x14ac:dyDescent="0.2">
      <c r="A5030" s="3">
        <v>5049</v>
      </c>
      <c r="B5030" s="372">
        <v>7202</v>
      </c>
      <c r="C5030" s="679" t="s">
        <v>6857</v>
      </c>
      <c r="D5030" s="372" t="s">
        <v>5902</v>
      </c>
      <c r="E5030" s="131">
        <v>40171708</v>
      </c>
      <c r="F5030" s="632">
        <v>36600</v>
      </c>
      <c r="G5030" s="131" t="s">
        <v>2178</v>
      </c>
      <c r="H5030" s="62" t="s">
        <v>6842</v>
      </c>
      <c r="I5030" s="681">
        <v>324</v>
      </c>
    </row>
    <row r="5031" spans="1:9" ht="44.25" hidden="1" customHeight="1" x14ac:dyDescent="0.2">
      <c r="A5031" s="3">
        <v>5050</v>
      </c>
      <c r="B5031" s="372">
        <v>7202</v>
      </c>
      <c r="C5031" s="679" t="s">
        <v>6858</v>
      </c>
      <c r="D5031" s="372" t="s">
        <v>5902</v>
      </c>
      <c r="E5031" s="131">
        <v>40171708</v>
      </c>
      <c r="F5031" s="632">
        <v>43940</v>
      </c>
      <c r="G5031" s="131" t="s">
        <v>2178</v>
      </c>
      <c r="H5031" s="62" t="s">
        <v>6842</v>
      </c>
      <c r="I5031" s="681">
        <v>324</v>
      </c>
    </row>
    <row r="5032" spans="1:9" ht="44.25" hidden="1" customHeight="1" x14ac:dyDescent="0.2">
      <c r="A5032" s="3">
        <v>5051</v>
      </c>
      <c r="B5032" s="372">
        <v>7202</v>
      </c>
      <c r="C5032" s="679" t="s">
        <v>6859</v>
      </c>
      <c r="D5032" s="372" t="s">
        <v>5902</v>
      </c>
      <c r="E5032" s="131">
        <v>40171708</v>
      </c>
      <c r="F5032" s="632">
        <v>4355</v>
      </c>
      <c r="G5032" s="131" t="s">
        <v>2178</v>
      </c>
      <c r="H5032" s="62" t="s">
        <v>6842</v>
      </c>
      <c r="I5032" s="681">
        <v>324</v>
      </c>
    </row>
    <row r="5033" spans="1:9" ht="44.25" hidden="1" customHeight="1" x14ac:dyDescent="0.2">
      <c r="A5033" s="3">
        <v>5052</v>
      </c>
      <c r="B5033" s="372">
        <v>7202</v>
      </c>
      <c r="C5033" s="679" t="s">
        <v>6860</v>
      </c>
      <c r="D5033" s="372" t="s">
        <v>5902</v>
      </c>
      <c r="E5033" s="131">
        <v>40171708</v>
      </c>
      <c r="F5033" s="632">
        <v>5194</v>
      </c>
      <c r="G5033" s="131" t="s">
        <v>2178</v>
      </c>
      <c r="H5033" s="62" t="s">
        <v>6842</v>
      </c>
      <c r="I5033" s="681">
        <v>324</v>
      </c>
    </row>
    <row r="5034" spans="1:9" ht="44.25" hidden="1" customHeight="1" x14ac:dyDescent="0.2">
      <c r="A5034" s="3">
        <v>5053</v>
      </c>
      <c r="B5034" s="372">
        <v>7202</v>
      </c>
      <c r="C5034" s="679" t="s">
        <v>6861</v>
      </c>
      <c r="D5034" s="372" t="s">
        <v>5902</v>
      </c>
      <c r="E5034" s="131">
        <v>40171708</v>
      </c>
      <c r="F5034" s="632">
        <v>3862</v>
      </c>
      <c r="G5034" s="131" t="s">
        <v>2178</v>
      </c>
      <c r="H5034" s="62" t="s">
        <v>6842</v>
      </c>
      <c r="I5034" s="681">
        <v>324</v>
      </c>
    </row>
    <row r="5035" spans="1:9" ht="44.25" hidden="1" customHeight="1" x14ac:dyDescent="0.2">
      <c r="A5035" s="3">
        <v>5054</v>
      </c>
      <c r="B5035" s="372">
        <v>7202</v>
      </c>
      <c r="C5035" s="679" t="s">
        <v>6862</v>
      </c>
      <c r="D5035" s="372" t="s">
        <v>5902</v>
      </c>
      <c r="E5035" s="131">
        <v>40171708</v>
      </c>
      <c r="F5035" s="632">
        <v>1496</v>
      </c>
      <c r="G5035" s="131" t="s">
        <v>2178</v>
      </c>
      <c r="H5035" s="62" t="s">
        <v>6842</v>
      </c>
      <c r="I5035" s="681">
        <v>324</v>
      </c>
    </row>
    <row r="5036" spans="1:9" ht="44.25" hidden="1" customHeight="1" x14ac:dyDescent="0.2">
      <c r="A5036" s="3">
        <v>5055</v>
      </c>
      <c r="B5036" s="372">
        <v>7202</v>
      </c>
      <c r="C5036" s="679" t="s">
        <v>6863</v>
      </c>
      <c r="D5036" s="372" t="s">
        <v>5902</v>
      </c>
      <c r="E5036" s="131">
        <v>40171708</v>
      </c>
      <c r="F5036" s="632">
        <v>7863</v>
      </c>
      <c r="G5036" s="131" t="s">
        <v>2178</v>
      </c>
      <c r="H5036" s="62" t="s">
        <v>6842</v>
      </c>
      <c r="I5036" s="681">
        <v>324</v>
      </c>
    </row>
    <row r="5037" spans="1:9" ht="44.25" hidden="1" customHeight="1" x14ac:dyDescent="0.2">
      <c r="A5037" s="3">
        <v>5056</v>
      </c>
      <c r="B5037" s="372">
        <v>7202</v>
      </c>
      <c r="C5037" s="679" t="s">
        <v>6864</v>
      </c>
      <c r="D5037" s="372" t="s">
        <v>5902</v>
      </c>
      <c r="E5037" s="131">
        <v>40171708</v>
      </c>
      <c r="F5037" s="632">
        <v>7369</v>
      </c>
      <c r="G5037" s="131" t="s">
        <v>2178</v>
      </c>
      <c r="H5037" s="62" t="s">
        <v>6842</v>
      </c>
      <c r="I5037" s="681">
        <v>324</v>
      </c>
    </row>
    <row r="5038" spans="1:9" ht="44.25" hidden="1" customHeight="1" x14ac:dyDescent="0.2">
      <c r="A5038" s="3">
        <v>5057</v>
      </c>
      <c r="B5038" s="372">
        <v>7202</v>
      </c>
      <c r="C5038" s="679" t="s">
        <v>6865</v>
      </c>
      <c r="D5038" s="372" t="s">
        <v>5902</v>
      </c>
      <c r="E5038" s="131">
        <v>40171708</v>
      </c>
      <c r="F5038" s="632">
        <v>3300</v>
      </c>
      <c r="G5038" s="131" t="s">
        <v>2178</v>
      </c>
      <c r="H5038" s="62" t="s">
        <v>6842</v>
      </c>
      <c r="I5038" s="681">
        <v>324</v>
      </c>
    </row>
    <row r="5039" spans="1:9" ht="44.25" hidden="1" customHeight="1" x14ac:dyDescent="0.2">
      <c r="A5039" s="3">
        <v>5058</v>
      </c>
      <c r="B5039" s="372">
        <v>7202</v>
      </c>
      <c r="C5039" s="679" t="s">
        <v>6866</v>
      </c>
      <c r="D5039" s="372" t="s">
        <v>5902</v>
      </c>
      <c r="E5039" s="131">
        <v>40171708</v>
      </c>
      <c r="F5039" s="632">
        <v>4820</v>
      </c>
      <c r="G5039" s="131" t="s">
        <v>2178</v>
      </c>
      <c r="H5039" s="62" t="s">
        <v>6842</v>
      </c>
      <c r="I5039" s="681">
        <v>324</v>
      </c>
    </row>
    <row r="5040" spans="1:9" ht="44.25" hidden="1" customHeight="1" x14ac:dyDescent="0.2">
      <c r="A5040" s="3">
        <v>5059</v>
      </c>
      <c r="B5040" s="372">
        <v>7202</v>
      </c>
      <c r="C5040" s="679" t="s">
        <v>6867</v>
      </c>
      <c r="D5040" s="372" t="s">
        <v>5902</v>
      </c>
      <c r="E5040" s="131">
        <v>40171708</v>
      </c>
      <c r="F5040" s="632">
        <v>3875</v>
      </c>
      <c r="G5040" s="131" t="s">
        <v>2178</v>
      </c>
      <c r="H5040" s="62" t="s">
        <v>6842</v>
      </c>
      <c r="I5040" s="681">
        <v>324</v>
      </c>
    </row>
    <row r="5041" spans="1:9" ht="44.25" hidden="1" customHeight="1" x14ac:dyDescent="0.2">
      <c r="A5041" s="3">
        <v>5060</v>
      </c>
      <c r="B5041" s="372">
        <v>7202</v>
      </c>
      <c r="C5041" s="679" t="s">
        <v>6868</v>
      </c>
      <c r="D5041" s="372" t="s">
        <v>5902</v>
      </c>
      <c r="E5041" s="131">
        <v>40171708</v>
      </c>
      <c r="F5041" s="632">
        <v>3588</v>
      </c>
      <c r="G5041" s="131" t="s">
        <v>2178</v>
      </c>
      <c r="H5041" s="62" t="s">
        <v>6842</v>
      </c>
      <c r="I5041" s="681">
        <v>324</v>
      </c>
    </row>
    <row r="5042" spans="1:9" ht="44.25" hidden="1" customHeight="1" x14ac:dyDescent="0.2">
      <c r="A5042" s="3">
        <v>5061</v>
      </c>
      <c r="B5042" s="372">
        <v>7202</v>
      </c>
      <c r="C5042" s="679" t="s">
        <v>6869</v>
      </c>
      <c r="D5042" s="372" t="s">
        <v>5902</v>
      </c>
      <c r="E5042" s="131">
        <v>40171708</v>
      </c>
      <c r="F5042" s="632">
        <v>67258</v>
      </c>
      <c r="G5042" s="131" t="s">
        <v>2178</v>
      </c>
      <c r="H5042" s="62" t="s">
        <v>6842</v>
      </c>
      <c r="I5042" s="681">
        <v>324</v>
      </c>
    </row>
    <row r="5043" spans="1:9" ht="44.25" hidden="1" customHeight="1" x14ac:dyDescent="0.2">
      <c r="A5043" s="3">
        <v>5062</v>
      </c>
      <c r="B5043" s="372">
        <v>7202</v>
      </c>
      <c r="C5043" s="679" t="s">
        <v>6870</v>
      </c>
      <c r="D5043" s="372" t="s">
        <v>5902</v>
      </c>
      <c r="E5043" s="131">
        <v>40171708</v>
      </c>
      <c r="F5043" s="632">
        <v>1732</v>
      </c>
      <c r="G5043" s="131" t="s">
        <v>2178</v>
      </c>
      <c r="H5043" s="62" t="s">
        <v>6842</v>
      </c>
      <c r="I5043" s="681">
        <v>324</v>
      </c>
    </row>
    <row r="5044" spans="1:9" ht="44.25" hidden="1" customHeight="1" x14ac:dyDescent="0.2">
      <c r="A5044" s="3">
        <v>5063</v>
      </c>
      <c r="B5044" s="372">
        <v>7202</v>
      </c>
      <c r="C5044" s="679" t="s">
        <v>6871</v>
      </c>
      <c r="D5044" s="372" t="s">
        <v>5902</v>
      </c>
      <c r="E5044" s="131">
        <v>40171708</v>
      </c>
      <c r="F5044" s="632">
        <v>88353</v>
      </c>
      <c r="G5044" s="131" t="s">
        <v>2178</v>
      </c>
      <c r="H5044" s="62" t="s">
        <v>6842</v>
      </c>
      <c r="I5044" s="681">
        <v>324</v>
      </c>
    </row>
    <row r="5045" spans="1:9" ht="44.25" hidden="1" customHeight="1" x14ac:dyDescent="0.2">
      <c r="A5045" s="3">
        <v>5064</v>
      </c>
      <c r="B5045" s="372">
        <v>7202</v>
      </c>
      <c r="C5045" s="679" t="s">
        <v>6872</v>
      </c>
      <c r="D5045" s="372" t="s">
        <v>5902</v>
      </c>
      <c r="E5045" s="131">
        <v>40171708</v>
      </c>
      <c r="F5045" s="632">
        <v>109436</v>
      </c>
      <c r="G5045" s="131" t="s">
        <v>2178</v>
      </c>
      <c r="H5045" s="62" t="s">
        <v>6842</v>
      </c>
      <c r="I5045" s="681">
        <v>324</v>
      </c>
    </row>
    <row r="5046" spans="1:9" ht="44.25" hidden="1" customHeight="1" x14ac:dyDescent="0.2">
      <c r="A5046" s="3">
        <v>5065</v>
      </c>
      <c r="B5046" s="372">
        <v>7202</v>
      </c>
      <c r="C5046" s="679" t="s">
        <v>6873</v>
      </c>
      <c r="D5046" s="372" t="s">
        <v>5902</v>
      </c>
      <c r="E5046" s="131">
        <v>40171708</v>
      </c>
      <c r="F5046" s="632">
        <v>11550</v>
      </c>
      <c r="G5046" s="131" t="s">
        <v>2178</v>
      </c>
      <c r="H5046" s="62" t="s">
        <v>6842</v>
      </c>
      <c r="I5046" s="681">
        <v>324</v>
      </c>
    </row>
    <row r="5047" spans="1:9" ht="44.25" hidden="1" customHeight="1" x14ac:dyDescent="0.2">
      <c r="A5047" s="3">
        <v>5066</v>
      </c>
      <c r="B5047" s="372">
        <v>7202</v>
      </c>
      <c r="C5047" s="679" t="s">
        <v>6874</v>
      </c>
      <c r="D5047" s="372" t="s">
        <v>5902</v>
      </c>
      <c r="E5047" s="131">
        <v>40171708</v>
      </c>
      <c r="F5047" s="632">
        <v>350</v>
      </c>
      <c r="G5047" s="131" t="s">
        <v>2178</v>
      </c>
      <c r="H5047" s="62" t="s">
        <v>6842</v>
      </c>
      <c r="I5047" s="681">
        <v>324</v>
      </c>
    </row>
    <row r="5048" spans="1:9" ht="44.25" hidden="1" customHeight="1" x14ac:dyDescent="0.2">
      <c r="A5048" s="3">
        <v>5067</v>
      </c>
      <c r="B5048" s="372">
        <v>7202</v>
      </c>
      <c r="C5048" s="679" t="s">
        <v>6875</v>
      </c>
      <c r="D5048" s="372" t="s">
        <v>5902</v>
      </c>
      <c r="E5048" s="131">
        <v>40171708</v>
      </c>
      <c r="F5048" s="632">
        <v>24580</v>
      </c>
      <c r="G5048" s="131" t="s">
        <v>2178</v>
      </c>
      <c r="H5048" s="62" t="s">
        <v>6842</v>
      </c>
      <c r="I5048" s="681">
        <v>324</v>
      </c>
    </row>
    <row r="5049" spans="1:9" ht="44.25" hidden="1" customHeight="1" x14ac:dyDescent="0.2">
      <c r="A5049" s="3">
        <v>5068</v>
      </c>
      <c r="B5049" s="372">
        <v>7202</v>
      </c>
      <c r="C5049" s="679" t="s">
        <v>6876</v>
      </c>
      <c r="D5049" s="372" t="s">
        <v>5902</v>
      </c>
      <c r="E5049" s="131">
        <v>40171708</v>
      </c>
      <c r="F5049" s="632">
        <v>511</v>
      </c>
      <c r="G5049" s="131" t="s">
        <v>2178</v>
      </c>
      <c r="H5049" s="62" t="s">
        <v>6842</v>
      </c>
      <c r="I5049" s="681">
        <v>324</v>
      </c>
    </row>
    <row r="5050" spans="1:9" ht="44.25" hidden="1" customHeight="1" x14ac:dyDescent="0.2">
      <c r="A5050" s="3">
        <v>5069</v>
      </c>
      <c r="B5050" s="372">
        <v>7202</v>
      </c>
      <c r="C5050" s="679" t="s">
        <v>6877</v>
      </c>
      <c r="D5050" s="372" t="s">
        <v>5902</v>
      </c>
      <c r="E5050" s="131">
        <v>40171708</v>
      </c>
      <c r="F5050" s="632">
        <v>77402</v>
      </c>
      <c r="G5050" s="131" t="s">
        <v>2178</v>
      </c>
      <c r="H5050" s="62" t="s">
        <v>6842</v>
      </c>
      <c r="I5050" s="681">
        <v>324</v>
      </c>
    </row>
    <row r="5051" spans="1:9" ht="44.25" hidden="1" customHeight="1" x14ac:dyDescent="0.2">
      <c r="A5051" s="3">
        <v>5070</v>
      </c>
      <c r="B5051" s="372">
        <v>7202</v>
      </c>
      <c r="C5051" s="679" t="s">
        <v>6878</v>
      </c>
      <c r="D5051" s="372" t="s">
        <v>5902</v>
      </c>
      <c r="E5051" s="131">
        <v>40171708</v>
      </c>
      <c r="F5051" s="632">
        <v>946</v>
      </c>
      <c r="G5051" s="131" t="s">
        <v>2178</v>
      </c>
      <c r="H5051" s="62" t="s">
        <v>6842</v>
      </c>
      <c r="I5051" s="681">
        <v>324</v>
      </c>
    </row>
    <row r="5052" spans="1:9" ht="44.25" hidden="1" customHeight="1" x14ac:dyDescent="0.2">
      <c r="A5052" s="3">
        <v>5071</v>
      </c>
      <c r="B5052" s="372">
        <v>7202</v>
      </c>
      <c r="C5052" s="679" t="s">
        <v>6879</v>
      </c>
      <c r="D5052" s="372" t="s">
        <v>5902</v>
      </c>
      <c r="E5052" s="131">
        <v>40171708</v>
      </c>
      <c r="F5052" s="632">
        <v>2389</v>
      </c>
      <c r="G5052" s="131" t="s">
        <v>2178</v>
      </c>
      <c r="H5052" s="62" t="s">
        <v>6842</v>
      </c>
      <c r="I5052" s="681">
        <v>324</v>
      </c>
    </row>
    <row r="5053" spans="1:9" ht="44.25" hidden="1" customHeight="1" x14ac:dyDescent="0.2">
      <c r="A5053" s="3">
        <v>5072</v>
      </c>
      <c r="B5053" s="372">
        <v>7202</v>
      </c>
      <c r="C5053" s="679" t="s">
        <v>6880</v>
      </c>
      <c r="D5053" s="372" t="s">
        <v>5902</v>
      </c>
      <c r="E5053" s="131">
        <v>40171708</v>
      </c>
      <c r="F5053" s="632">
        <v>4221</v>
      </c>
      <c r="G5053" s="131" t="s">
        <v>2178</v>
      </c>
      <c r="H5053" s="62" t="s">
        <v>6842</v>
      </c>
      <c r="I5053" s="681">
        <v>324</v>
      </c>
    </row>
    <row r="5054" spans="1:9" ht="44.25" hidden="1" customHeight="1" x14ac:dyDescent="0.2">
      <c r="A5054" s="3">
        <v>5073</v>
      </c>
      <c r="B5054" s="372">
        <v>7202</v>
      </c>
      <c r="C5054" s="679" t="s">
        <v>6881</v>
      </c>
      <c r="D5054" s="372" t="s">
        <v>5902</v>
      </c>
      <c r="E5054" s="131">
        <v>40171708</v>
      </c>
      <c r="F5054" s="632">
        <v>5170</v>
      </c>
      <c r="G5054" s="131" t="s">
        <v>2178</v>
      </c>
      <c r="H5054" s="62" t="s">
        <v>6842</v>
      </c>
      <c r="I5054" s="681">
        <v>324</v>
      </c>
    </row>
    <row r="5055" spans="1:9" ht="44.25" hidden="1" customHeight="1" x14ac:dyDescent="0.2">
      <c r="A5055" s="3">
        <v>5074</v>
      </c>
      <c r="B5055" s="372">
        <v>7202</v>
      </c>
      <c r="C5055" s="197" t="s">
        <v>6882</v>
      </c>
      <c r="D5055" s="372" t="s">
        <v>5902</v>
      </c>
      <c r="E5055" s="164">
        <v>40171708</v>
      </c>
      <c r="F5055" s="632">
        <v>2507</v>
      </c>
      <c r="G5055" s="131" t="s">
        <v>2178</v>
      </c>
      <c r="H5055" s="62" t="s">
        <v>6842</v>
      </c>
      <c r="I5055" s="681">
        <v>324</v>
      </c>
    </row>
    <row r="5056" spans="1:9" ht="44.25" hidden="1" customHeight="1" x14ac:dyDescent="0.2">
      <c r="A5056" s="3">
        <v>5075</v>
      </c>
      <c r="B5056" s="372">
        <v>7202</v>
      </c>
      <c r="C5056" s="197" t="s">
        <v>6883</v>
      </c>
      <c r="D5056" s="372" t="s">
        <v>5902</v>
      </c>
      <c r="E5056" s="164">
        <v>40171708</v>
      </c>
      <c r="F5056" s="632">
        <v>750</v>
      </c>
      <c r="G5056" s="131" t="s">
        <v>2178</v>
      </c>
      <c r="H5056" s="62" t="s">
        <v>6842</v>
      </c>
      <c r="I5056" s="681">
        <v>324</v>
      </c>
    </row>
    <row r="5057" spans="1:9" ht="44.25" hidden="1" customHeight="1" x14ac:dyDescent="0.2">
      <c r="A5057" s="3">
        <v>5076</v>
      </c>
      <c r="B5057" s="372">
        <v>7202</v>
      </c>
      <c r="C5057" s="197" t="s">
        <v>6884</v>
      </c>
      <c r="D5057" s="372" t="s">
        <v>5902</v>
      </c>
      <c r="E5057" s="164">
        <v>40171708</v>
      </c>
      <c r="F5057" s="632">
        <v>1264</v>
      </c>
      <c r="G5057" s="131" t="s">
        <v>2178</v>
      </c>
      <c r="H5057" s="62" t="s">
        <v>6842</v>
      </c>
      <c r="I5057" s="681">
        <v>324</v>
      </c>
    </row>
    <row r="5058" spans="1:9" ht="44.25" hidden="1" customHeight="1" x14ac:dyDescent="0.2">
      <c r="A5058" s="3">
        <v>5077</v>
      </c>
      <c r="B5058" s="372">
        <v>7202</v>
      </c>
      <c r="C5058" s="197" t="s">
        <v>6885</v>
      </c>
      <c r="D5058" s="372" t="s">
        <v>5902</v>
      </c>
      <c r="E5058" s="164">
        <v>40171708</v>
      </c>
      <c r="F5058" s="632">
        <v>15750</v>
      </c>
      <c r="G5058" s="131" t="s">
        <v>2178</v>
      </c>
      <c r="H5058" s="62" t="s">
        <v>6842</v>
      </c>
      <c r="I5058" s="681">
        <v>324</v>
      </c>
    </row>
    <row r="5059" spans="1:9" ht="44.25" hidden="1" customHeight="1" x14ac:dyDescent="0.2">
      <c r="A5059" s="3">
        <v>5078</v>
      </c>
      <c r="B5059" s="372">
        <v>7202</v>
      </c>
      <c r="C5059" s="197" t="s">
        <v>6886</v>
      </c>
      <c r="D5059" s="372" t="s">
        <v>5902</v>
      </c>
      <c r="E5059" s="164">
        <v>40171708</v>
      </c>
      <c r="F5059" s="632">
        <v>8273</v>
      </c>
      <c r="G5059" s="131" t="s">
        <v>2178</v>
      </c>
      <c r="H5059" s="62" t="s">
        <v>6842</v>
      </c>
      <c r="I5059" s="681">
        <v>324</v>
      </c>
    </row>
    <row r="5060" spans="1:9" ht="44.25" hidden="1" customHeight="1" x14ac:dyDescent="0.2">
      <c r="A5060" s="3">
        <v>5079</v>
      </c>
      <c r="B5060" s="372">
        <v>7202</v>
      </c>
      <c r="C5060" s="197" t="s">
        <v>6887</v>
      </c>
      <c r="D5060" s="372" t="s">
        <v>5902</v>
      </c>
      <c r="E5060" s="164">
        <v>40171708</v>
      </c>
      <c r="F5060" s="632">
        <v>4082</v>
      </c>
      <c r="G5060" s="131" t="s">
        <v>2178</v>
      </c>
      <c r="H5060" s="62" t="s">
        <v>6842</v>
      </c>
      <c r="I5060" s="681">
        <v>324</v>
      </c>
    </row>
    <row r="5061" spans="1:9" ht="44.25" hidden="1" customHeight="1" x14ac:dyDescent="0.2">
      <c r="A5061" s="3">
        <v>5080</v>
      </c>
      <c r="B5061" s="372">
        <v>7202</v>
      </c>
      <c r="C5061" s="197" t="s">
        <v>6888</v>
      </c>
      <c r="D5061" s="372" t="s">
        <v>5902</v>
      </c>
      <c r="E5061" s="164">
        <v>40171708</v>
      </c>
      <c r="F5061" s="632">
        <v>3310</v>
      </c>
      <c r="G5061" s="131" t="s">
        <v>2178</v>
      </c>
      <c r="H5061" s="62" t="s">
        <v>6842</v>
      </c>
      <c r="I5061" s="681">
        <v>324</v>
      </c>
    </row>
    <row r="5062" spans="1:9" ht="44.25" hidden="1" customHeight="1" x14ac:dyDescent="0.2">
      <c r="A5062" s="3">
        <v>5081</v>
      </c>
      <c r="B5062" s="372">
        <v>7202</v>
      </c>
      <c r="C5062" s="197" t="s">
        <v>6889</v>
      </c>
      <c r="D5062" s="372" t="s">
        <v>5902</v>
      </c>
      <c r="E5062" s="164">
        <v>40171708</v>
      </c>
      <c r="F5062" s="632">
        <v>7364</v>
      </c>
      <c r="G5062" s="131" t="s">
        <v>2178</v>
      </c>
      <c r="H5062" s="62" t="s">
        <v>6842</v>
      </c>
      <c r="I5062" s="681">
        <v>324</v>
      </c>
    </row>
    <row r="5063" spans="1:9" ht="44.25" hidden="1" customHeight="1" x14ac:dyDescent="0.2">
      <c r="A5063" s="3">
        <v>5082</v>
      </c>
      <c r="B5063" s="372">
        <v>7202</v>
      </c>
      <c r="C5063" s="197" t="s">
        <v>6890</v>
      </c>
      <c r="D5063" s="372" t="s">
        <v>5902</v>
      </c>
      <c r="E5063" s="164">
        <v>40171708</v>
      </c>
      <c r="F5063" s="632">
        <v>75017</v>
      </c>
      <c r="G5063" s="131" t="s">
        <v>2178</v>
      </c>
      <c r="H5063" s="62" t="s">
        <v>6842</v>
      </c>
      <c r="I5063" s="681">
        <v>324</v>
      </c>
    </row>
    <row r="5064" spans="1:9" ht="44.25" hidden="1" customHeight="1" x14ac:dyDescent="0.2">
      <c r="A5064" s="3">
        <v>5083</v>
      </c>
      <c r="B5064" s="372">
        <v>7202</v>
      </c>
      <c r="C5064" s="197" t="s">
        <v>6891</v>
      </c>
      <c r="D5064" s="372" t="s">
        <v>5902</v>
      </c>
      <c r="E5064" s="164">
        <v>40171708</v>
      </c>
      <c r="F5064" s="632">
        <v>99548</v>
      </c>
      <c r="G5064" s="131" t="s">
        <v>2178</v>
      </c>
      <c r="H5064" s="62" t="s">
        <v>6842</v>
      </c>
      <c r="I5064" s="681">
        <v>324</v>
      </c>
    </row>
    <row r="5065" spans="1:9" ht="44.25" hidden="1" customHeight="1" x14ac:dyDescent="0.2">
      <c r="A5065" s="3">
        <v>5084</v>
      </c>
      <c r="B5065" s="372">
        <v>7202</v>
      </c>
      <c r="C5065" s="197" t="s">
        <v>6892</v>
      </c>
      <c r="D5065" s="372" t="s">
        <v>5902</v>
      </c>
      <c r="E5065" s="164">
        <v>40171708</v>
      </c>
      <c r="F5065" s="632">
        <v>1268</v>
      </c>
      <c r="G5065" s="131" t="s">
        <v>2178</v>
      </c>
      <c r="H5065" s="62" t="s">
        <v>6842</v>
      </c>
      <c r="I5065" s="681">
        <v>324</v>
      </c>
    </row>
    <row r="5066" spans="1:9" ht="44.25" hidden="1" customHeight="1" x14ac:dyDescent="0.2">
      <c r="A5066" s="3">
        <v>5085</v>
      </c>
      <c r="B5066" s="372">
        <v>7202</v>
      </c>
      <c r="C5066" s="197" t="s">
        <v>6893</v>
      </c>
      <c r="D5066" s="372" t="s">
        <v>5902</v>
      </c>
      <c r="E5066" s="164">
        <v>40171708</v>
      </c>
      <c r="F5066" s="632">
        <v>250</v>
      </c>
      <c r="G5066" s="131" t="s">
        <v>2178</v>
      </c>
      <c r="H5066" s="62" t="s">
        <v>6842</v>
      </c>
      <c r="I5066" s="681">
        <v>324</v>
      </c>
    </row>
    <row r="5067" spans="1:9" ht="44.25" hidden="1" customHeight="1" x14ac:dyDescent="0.2">
      <c r="A5067" s="3">
        <v>5086</v>
      </c>
      <c r="B5067" s="372">
        <v>7202</v>
      </c>
      <c r="C5067" s="197" t="s">
        <v>6894</v>
      </c>
      <c r="D5067" s="372" t="s">
        <v>5902</v>
      </c>
      <c r="E5067" s="164">
        <v>40171708</v>
      </c>
      <c r="F5067" s="632">
        <v>13320</v>
      </c>
      <c r="G5067" s="131" t="s">
        <v>2178</v>
      </c>
      <c r="H5067" s="62" t="s">
        <v>6842</v>
      </c>
      <c r="I5067" s="681">
        <v>324</v>
      </c>
    </row>
    <row r="5068" spans="1:9" ht="44.25" hidden="1" customHeight="1" x14ac:dyDescent="0.2">
      <c r="A5068" s="3">
        <v>5087</v>
      </c>
      <c r="B5068" s="372">
        <v>7202</v>
      </c>
      <c r="C5068" s="197" t="s">
        <v>6895</v>
      </c>
      <c r="D5068" s="372" t="s">
        <v>5902</v>
      </c>
      <c r="E5068" s="164">
        <v>40171708</v>
      </c>
      <c r="F5068" s="632">
        <v>463</v>
      </c>
      <c r="G5068" s="131" t="s">
        <v>2178</v>
      </c>
      <c r="H5068" s="62" t="s">
        <v>6842</v>
      </c>
      <c r="I5068" s="681">
        <v>324</v>
      </c>
    </row>
    <row r="5069" spans="1:9" ht="44.25" hidden="1" customHeight="1" x14ac:dyDescent="0.2">
      <c r="A5069" s="3">
        <v>5088</v>
      </c>
      <c r="B5069" s="372">
        <v>7202</v>
      </c>
      <c r="C5069" s="197" t="s">
        <v>6896</v>
      </c>
      <c r="D5069" s="372" t="s">
        <v>5902</v>
      </c>
      <c r="E5069" s="164">
        <v>40171708</v>
      </c>
      <c r="F5069" s="632">
        <v>92795</v>
      </c>
      <c r="G5069" s="131" t="s">
        <v>2178</v>
      </c>
      <c r="H5069" s="62" t="s">
        <v>6842</v>
      </c>
      <c r="I5069" s="681">
        <v>324</v>
      </c>
    </row>
    <row r="5070" spans="1:9" ht="44.25" hidden="1" customHeight="1" x14ac:dyDescent="0.2">
      <c r="A5070" s="3">
        <v>5089</v>
      </c>
      <c r="B5070" s="372">
        <v>7202</v>
      </c>
      <c r="C5070" s="197" t="s">
        <v>6897</v>
      </c>
      <c r="D5070" s="372" t="s">
        <v>5902</v>
      </c>
      <c r="E5070" s="164">
        <v>40171708</v>
      </c>
      <c r="F5070" s="632">
        <v>900</v>
      </c>
      <c r="G5070" s="131" t="s">
        <v>2178</v>
      </c>
      <c r="H5070" s="62" t="s">
        <v>6842</v>
      </c>
      <c r="I5070" s="681">
        <v>324</v>
      </c>
    </row>
    <row r="5071" spans="1:9" ht="44.25" hidden="1" customHeight="1" x14ac:dyDescent="0.2">
      <c r="A5071" s="3">
        <v>5090</v>
      </c>
      <c r="B5071" s="372">
        <v>7202</v>
      </c>
      <c r="C5071" s="197" t="s">
        <v>6898</v>
      </c>
      <c r="D5071" s="372" t="s">
        <v>5902</v>
      </c>
      <c r="E5071" s="164">
        <v>40171708</v>
      </c>
      <c r="F5071" s="632">
        <v>4896</v>
      </c>
      <c r="G5071" s="131" t="s">
        <v>2178</v>
      </c>
      <c r="H5071" s="62" t="s">
        <v>6842</v>
      </c>
      <c r="I5071" s="681">
        <v>324</v>
      </c>
    </row>
    <row r="5072" spans="1:9" ht="44.25" hidden="1" customHeight="1" x14ac:dyDescent="0.2">
      <c r="A5072" s="3">
        <v>5091</v>
      </c>
      <c r="B5072" s="372">
        <v>7202</v>
      </c>
      <c r="C5072" s="197" t="s">
        <v>6899</v>
      </c>
      <c r="D5072" s="372" t="s">
        <v>5902</v>
      </c>
      <c r="E5072" s="164">
        <v>40171708</v>
      </c>
      <c r="F5072" s="632">
        <v>1518</v>
      </c>
      <c r="G5072" s="131" t="s">
        <v>2178</v>
      </c>
      <c r="H5072" s="62" t="s">
        <v>6842</v>
      </c>
      <c r="I5072" s="681">
        <v>324</v>
      </c>
    </row>
    <row r="5073" spans="1:9" ht="44.25" hidden="1" customHeight="1" x14ac:dyDescent="0.2">
      <c r="A5073" s="3">
        <v>5092</v>
      </c>
      <c r="B5073" s="372">
        <v>7202</v>
      </c>
      <c r="C5073" s="197" t="s">
        <v>6900</v>
      </c>
      <c r="D5073" s="372" t="s">
        <v>5902</v>
      </c>
      <c r="E5073" s="164">
        <v>40171708</v>
      </c>
      <c r="F5073" s="632">
        <v>12218</v>
      </c>
      <c r="G5073" s="131" t="s">
        <v>2178</v>
      </c>
      <c r="H5073" s="62" t="s">
        <v>6842</v>
      </c>
      <c r="I5073" s="681">
        <v>324</v>
      </c>
    </row>
    <row r="5074" spans="1:9" ht="44.25" hidden="1" customHeight="1" x14ac:dyDescent="0.2">
      <c r="A5074" s="3">
        <v>5093</v>
      </c>
      <c r="B5074" s="372">
        <v>7202</v>
      </c>
      <c r="C5074" s="197" t="s">
        <v>6901</v>
      </c>
      <c r="D5074" s="372" t="s">
        <v>5902</v>
      </c>
      <c r="E5074" s="164">
        <v>40171708</v>
      </c>
      <c r="F5074" s="632">
        <v>2279</v>
      </c>
      <c r="G5074" s="131" t="s">
        <v>2178</v>
      </c>
      <c r="H5074" s="62" t="s">
        <v>6842</v>
      </c>
      <c r="I5074" s="681">
        <v>324</v>
      </c>
    </row>
    <row r="5075" spans="1:9" ht="44.25" hidden="1" customHeight="1" x14ac:dyDescent="0.2">
      <c r="A5075" s="3">
        <v>5094</v>
      </c>
      <c r="B5075" s="372">
        <v>7202</v>
      </c>
      <c r="C5075" s="197" t="s">
        <v>6902</v>
      </c>
      <c r="D5075" s="372" t="s">
        <v>5902</v>
      </c>
      <c r="E5075" s="164">
        <v>40171708</v>
      </c>
      <c r="F5075" s="632">
        <v>3900</v>
      </c>
      <c r="G5075" s="131" t="s">
        <v>2178</v>
      </c>
      <c r="H5075" s="62" t="s">
        <v>6842</v>
      </c>
      <c r="I5075" s="681">
        <v>324</v>
      </c>
    </row>
    <row r="5076" spans="1:9" ht="44.25" hidden="1" customHeight="1" x14ac:dyDescent="0.2">
      <c r="A5076" s="3">
        <v>5095</v>
      </c>
      <c r="B5076" s="372">
        <v>7202</v>
      </c>
      <c r="C5076" s="197" t="s">
        <v>6903</v>
      </c>
      <c r="D5076" s="372" t="s">
        <v>5902</v>
      </c>
      <c r="E5076" s="164">
        <v>40171708</v>
      </c>
      <c r="F5076" s="632">
        <v>1500</v>
      </c>
      <c r="G5076" s="131" t="s">
        <v>2178</v>
      </c>
      <c r="H5076" s="62" t="s">
        <v>6842</v>
      </c>
      <c r="I5076" s="681">
        <v>324</v>
      </c>
    </row>
    <row r="5077" spans="1:9" ht="44.25" hidden="1" customHeight="1" x14ac:dyDescent="0.2">
      <c r="A5077" s="3">
        <v>5096</v>
      </c>
      <c r="B5077" s="372">
        <v>7202</v>
      </c>
      <c r="C5077" s="197" t="s">
        <v>6904</v>
      </c>
      <c r="D5077" s="372" t="s">
        <v>5902</v>
      </c>
      <c r="E5077" s="164">
        <v>40171708</v>
      </c>
      <c r="F5077" s="632">
        <v>5200</v>
      </c>
      <c r="G5077" s="131" t="s">
        <v>2178</v>
      </c>
      <c r="H5077" s="62" t="s">
        <v>6842</v>
      </c>
      <c r="I5077" s="681">
        <v>324</v>
      </c>
    </row>
    <row r="5078" spans="1:9" ht="44.25" hidden="1" customHeight="1" x14ac:dyDescent="0.2">
      <c r="A5078" s="3">
        <v>5097</v>
      </c>
      <c r="B5078" s="372">
        <v>7202</v>
      </c>
      <c r="C5078" s="197" t="s">
        <v>6905</v>
      </c>
      <c r="D5078" s="372" t="s">
        <v>5902</v>
      </c>
      <c r="E5078" s="164">
        <v>40171708</v>
      </c>
      <c r="F5078" s="632">
        <v>6911</v>
      </c>
      <c r="G5078" s="131" t="s">
        <v>2178</v>
      </c>
      <c r="H5078" s="62" t="s">
        <v>6842</v>
      </c>
      <c r="I5078" s="681">
        <v>324</v>
      </c>
    </row>
    <row r="5079" spans="1:9" ht="44.25" hidden="1" customHeight="1" x14ac:dyDescent="0.2">
      <c r="A5079" s="3">
        <v>5098</v>
      </c>
      <c r="B5079" s="372">
        <v>7202</v>
      </c>
      <c r="C5079" s="197" t="s">
        <v>6906</v>
      </c>
      <c r="D5079" s="372" t="s">
        <v>5902</v>
      </c>
      <c r="E5079" s="164">
        <v>40171708</v>
      </c>
      <c r="F5079" s="632">
        <v>6391</v>
      </c>
      <c r="G5079" s="131" t="s">
        <v>2178</v>
      </c>
      <c r="H5079" s="62" t="s">
        <v>6842</v>
      </c>
      <c r="I5079" s="681">
        <v>324</v>
      </c>
    </row>
    <row r="5080" spans="1:9" ht="44.25" hidden="1" customHeight="1" x14ac:dyDescent="0.2">
      <c r="A5080" s="3">
        <v>5099</v>
      </c>
      <c r="B5080" s="372">
        <v>7202</v>
      </c>
      <c r="C5080" s="197" t="s">
        <v>6907</v>
      </c>
      <c r="D5080" s="372" t="s">
        <v>5902</v>
      </c>
      <c r="E5080" s="164" t="s">
        <v>6908</v>
      </c>
      <c r="F5080" s="632">
        <v>9686</v>
      </c>
      <c r="G5080" s="131" t="s">
        <v>2178</v>
      </c>
      <c r="H5080" s="62" t="s">
        <v>6842</v>
      </c>
      <c r="I5080" s="681">
        <v>324</v>
      </c>
    </row>
    <row r="5081" spans="1:9" ht="44.25" hidden="1" customHeight="1" x14ac:dyDescent="0.2">
      <c r="A5081" s="3">
        <v>5100</v>
      </c>
      <c r="B5081" s="372">
        <v>7202</v>
      </c>
      <c r="C5081" s="197" t="s">
        <v>6909</v>
      </c>
      <c r="D5081" s="372" t="s">
        <v>5902</v>
      </c>
      <c r="E5081" s="164" t="s">
        <v>6910</v>
      </c>
      <c r="F5081" s="632">
        <v>2554</v>
      </c>
      <c r="G5081" s="131" t="s">
        <v>2178</v>
      </c>
      <c r="H5081" s="62" t="s">
        <v>6842</v>
      </c>
      <c r="I5081" s="681">
        <v>324</v>
      </c>
    </row>
    <row r="5082" spans="1:9" ht="44.25" hidden="1" customHeight="1" x14ac:dyDescent="0.2">
      <c r="A5082" s="3">
        <v>5101</v>
      </c>
      <c r="B5082" s="372">
        <v>7202</v>
      </c>
      <c r="C5082" s="197" t="s">
        <v>6911</v>
      </c>
      <c r="D5082" s="372" t="s">
        <v>5902</v>
      </c>
      <c r="E5082" s="164" t="s">
        <v>6912</v>
      </c>
      <c r="F5082" s="632">
        <v>485</v>
      </c>
      <c r="G5082" s="131" t="s">
        <v>2178</v>
      </c>
      <c r="H5082" s="62" t="s">
        <v>6842</v>
      </c>
      <c r="I5082" s="681">
        <v>324</v>
      </c>
    </row>
    <row r="5083" spans="1:9" ht="44.25" hidden="1" customHeight="1" x14ac:dyDescent="0.2">
      <c r="A5083" s="3">
        <v>5102</v>
      </c>
      <c r="B5083" s="372">
        <v>7202</v>
      </c>
      <c r="C5083" s="197" t="s">
        <v>6913</v>
      </c>
      <c r="D5083" s="372" t="s">
        <v>5902</v>
      </c>
      <c r="E5083" s="164" t="s">
        <v>6914</v>
      </c>
      <c r="F5083" s="632">
        <v>1520</v>
      </c>
      <c r="G5083" s="131" t="s">
        <v>2178</v>
      </c>
      <c r="H5083" s="62" t="s">
        <v>6842</v>
      </c>
      <c r="I5083" s="681">
        <v>324</v>
      </c>
    </row>
    <row r="5084" spans="1:9" ht="44.25" hidden="1" customHeight="1" x14ac:dyDescent="0.2">
      <c r="A5084" s="3">
        <v>5103</v>
      </c>
      <c r="B5084" s="372">
        <v>7202</v>
      </c>
      <c r="C5084" s="197" t="s">
        <v>6915</v>
      </c>
      <c r="D5084" s="372" t="s">
        <v>5902</v>
      </c>
      <c r="E5084" s="164" t="s">
        <v>6916</v>
      </c>
      <c r="F5084" s="632">
        <v>626</v>
      </c>
      <c r="G5084" s="131" t="s">
        <v>2178</v>
      </c>
      <c r="H5084" s="62" t="s">
        <v>6842</v>
      </c>
      <c r="I5084" s="681">
        <v>324</v>
      </c>
    </row>
    <row r="5085" spans="1:9" ht="44.25" hidden="1" customHeight="1" x14ac:dyDescent="0.2">
      <c r="A5085" s="3">
        <v>5104</v>
      </c>
      <c r="B5085" s="372">
        <v>7202</v>
      </c>
      <c r="C5085" s="197" t="s">
        <v>6917</v>
      </c>
      <c r="D5085" s="372" t="s">
        <v>5902</v>
      </c>
      <c r="E5085" s="164" t="s">
        <v>6918</v>
      </c>
      <c r="F5085" s="632">
        <v>2652</v>
      </c>
      <c r="G5085" s="131" t="s">
        <v>2178</v>
      </c>
      <c r="H5085" s="62" t="s">
        <v>6842</v>
      </c>
      <c r="I5085" s="681">
        <v>324</v>
      </c>
    </row>
    <row r="5086" spans="1:9" ht="44.25" hidden="1" customHeight="1" x14ac:dyDescent="0.2">
      <c r="A5086" s="3">
        <v>5105</v>
      </c>
      <c r="B5086" s="372">
        <v>7202</v>
      </c>
      <c r="C5086" s="197" t="s">
        <v>6919</v>
      </c>
      <c r="D5086" s="372" t="s">
        <v>5902</v>
      </c>
      <c r="E5086" s="164" t="s">
        <v>6920</v>
      </c>
      <c r="F5086" s="632">
        <v>3730</v>
      </c>
      <c r="G5086" s="131" t="s">
        <v>2178</v>
      </c>
      <c r="H5086" s="62" t="s">
        <v>6842</v>
      </c>
      <c r="I5086" s="681">
        <v>324</v>
      </c>
    </row>
    <row r="5087" spans="1:9" ht="44.25" hidden="1" customHeight="1" x14ac:dyDescent="0.2">
      <c r="A5087" s="3">
        <v>5106</v>
      </c>
      <c r="B5087" s="372">
        <v>7202</v>
      </c>
      <c r="C5087" s="197" t="s">
        <v>6921</v>
      </c>
      <c r="D5087" s="372" t="s">
        <v>5902</v>
      </c>
      <c r="E5087" s="164" t="s">
        <v>6922</v>
      </c>
      <c r="F5087" s="632">
        <v>15080</v>
      </c>
      <c r="G5087" s="131" t="s">
        <v>2178</v>
      </c>
      <c r="H5087" s="62" t="s">
        <v>6842</v>
      </c>
      <c r="I5087" s="681">
        <v>324</v>
      </c>
    </row>
    <row r="5088" spans="1:9" ht="44.25" hidden="1" customHeight="1" x14ac:dyDescent="0.2">
      <c r="A5088" s="3">
        <v>5107</v>
      </c>
      <c r="B5088" s="372">
        <v>7202</v>
      </c>
      <c r="C5088" s="197" t="s">
        <v>6923</v>
      </c>
      <c r="D5088" s="372" t="s">
        <v>5902</v>
      </c>
      <c r="E5088" s="164" t="s">
        <v>6924</v>
      </c>
      <c r="F5088" s="632">
        <v>1960</v>
      </c>
      <c r="G5088" s="131" t="s">
        <v>2178</v>
      </c>
      <c r="H5088" s="62" t="s">
        <v>6842</v>
      </c>
      <c r="I5088" s="681">
        <v>324</v>
      </c>
    </row>
    <row r="5089" spans="1:9" ht="44.25" hidden="1" customHeight="1" x14ac:dyDescent="0.2">
      <c r="A5089" s="3">
        <v>5108</v>
      </c>
      <c r="B5089" s="372">
        <v>7202</v>
      </c>
      <c r="C5089" s="197" t="s">
        <v>6925</v>
      </c>
      <c r="D5089" s="372" t="s">
        <v>5902</v>
      </c>
      <c r="E5089" s="164" t="s">
        <v>6926</v>
      </c>
      <c r="F5089" s="632">
        <v>2320</v>
      </c>
      <c r="G5089" s="131" t="s">
        <v>2178</v>
      </c>
      <c r="H5089" s="62" t="s">
        <v>6842</v>
      </c>
      <c r="I5089" s="681">
        <v>324</v>
      </c>
    </row>
    <row r="5090" spans="1:9" ht="44.25" hidden="1" customHeight="1" x14ac:dyDescent="0.2">
      <c r="A5090" s="3">
        <v>5109</v>
      </c>
      <c r="B5090" s="372">
        <v>7202</v>
      </c>
      <c r="C5090" s="197" t="s">
        <v>6927</v>
      </c>
      <c r="D5090" s="372" t="s">
        <v>5902</v>
      </c>
      <c r="E5090" s="164" t="s">
        <v>6928</v>
      </c>
      <c r="F5090" s="632">
        <v>6570</v>
      </c>
      <c r="G5090" s="131" t="s">
        <v>2178</v>
      </c>
      <c r="H5090" s="62" t="s">
        <v>6842</v>
      </c>
      <c r="I5090" s="681">
        <v>324</v>
      </c>
    </row>
    <row r="5091" spans="1:9" ht="44.25" hidden="1" customHeight="1" x14ac:dyDescent="0.2">
      <c r="A5091" s="3">
        <v>5110</v>
      </c>
      <c r="B5091" s="372">
        <v>7202</v>
      </c>
      <c r="C5091" s="197" t="s">
        <v>6929</v>
      </c>
      <c r="D5091" s="372" t="s">
        <v>5902</v>
      </c>
      <c r="E5091" s="164" t="s">
        <v>6930</v>
      </c>
      <c r="F5091" s="632">
        <v>1260</v>
      </c>
      <c r="G5091" s="131" t="s">
        <v>2178</v>
      </c>
      <c r="H5091" s="62" t="s">
        <v>6842</v>
      </c>
      <c r="I5091" s="681">
        <v>324</v>
      </c>
    </row>
    <row r="5092" spans="1:9" ht="44.25" hidden="1" customHeight="1" x14ac:dyDescent="0.2">
      <c r="A5092" s="3">
        <v>5111</v>
      </c>
      <c r="B5092" s="372">
        <v>7202</v>
      </c>
      <c r="C5092" s="197" t="s">
        <v>6931</v>
      </c>
      <c r="D5092" s="372" t="s">
        <v>5902</v>
      </c>
      <c r="E5092" s="164" t="s">
        <v>6932</v>
      </c>
      <c r="F5092" s="632">
        <v>1326</v>
      </c>
      <c r="G5092" s="131" t="s">
        <v>2178</v>
      </c>
      <c r="H5092" s="62" t="s">
        <v>6842</v>
      </c>
      <c r="I5092" s="681">
        <v>324</v>
      </c>
    </row>
    <row r="5093" spans="1:9" ht="44.25" hidden="1" customHeight="1" x14ac:dyDescent="0.2">
      <c r="A5093" s="3">
        <v>5112</v>
      </c>
      <c r="B5093" s="372">
        <v>7202</v>
      </c>
      <c r="C5093" s="197" t="s">
        <v>6933</v>
      </c>
      <c r="D5093" s="372" t="s">
        <v>5902</v>
      </c>
      <c r="E5093" s="164" t="s">
        <v>6934</v>
      </c>
      <c r="F5093" s="632">
        <v>750</v>
      </c>
      <c r="G5093" s="131" t="s">
        <v>2178</v>
      </c>
      <c r="H5093" s="62" t="s">
        <v>6842</v>
      </c>
      <c r="I5093" s="681">
        <v>324</v>
      </c>
    </row>
    <row r="5094" spans="1:9" ht="44.25" hidden="1" customHeight="1" x14ac:dyDescent="0.2">
      <c r="A5094" s="3">
        <v>5113</v>
      </c>
      <c r="B5094" s="372">
        <v>7202</v>
      </c>
      <c r="C5094" s="197" t="s">
        <v>6935</v>
      </c>
      <c r="D5094" s="372" t="s">
        <v>5902</v>
      </c>
      <c r="E5094" s="164" t="s">
        <v>6936</v>
      </c>
      <c r="F5094" s="632">
        <v>1769</v>
      </c>
      <c r="G5094" s="131" t="s">
        <v>2178</v>
      </c>
      <c r="H5094" s="62" t="s">
        <v>6842</v>
      </c>
      <c r="I5094" s="681">
        <v>324</v>
      </c>
    </row>
    <row r="5095" spans="1:9" ht="44.25" hidden="1" customHeight="1" x14ac:dyDescent="0.2">
      <c r="A5095" s="3">
        <v>5114</v>
      </c>
      <c r="B5095" s="372">
        <v>7202</v>
      </c>
      <c r="C5095" s="197" t="s">
        <v>6937</v>
      </c>
      <c r="D5095" s="372" t="s">
        <v>5902</v>
      </c>
      <c r="E5095" s="164" t="s">
        <v>6938</v>
      </c>
      <c r="F5095" s="632">
        <v>1790</v>
      </c>
      <c r="G5095" s="131" t="s">
        <v>2178</v>
      </c>
      <c r="H5095" s="62" t="s">
        <v>6842</v>
      </c>
      <c r="I5095" s="681">
        <v>324</v>
      </c>
    </row>
    <row r="5096" spans="1:9" ht="44.25" hidden="1" customHeight="1" x14ac:dyDescent="0.2">
      <c r="A5096" s="3">
        <v>5115</v>
      </c>
      <c r="B5096" s="372">
        <v>7202</v>
      </c>
      <c r="C5096" s="197" t="s">
        <v>6939</v>
      </c>
      <c r="D5096" s="372" t="s">
        <v>5902</v>
      </c>
      <c r="E5096" s="164" t="s">
        <v>6940</v>
      </c>
      <c r="F5096" s="632">
        <v>1640</v>
      </c>
      <c r="G5096" s="131" t="s">
        <v>2178</v>
      </c>
      <c r="H5096" s="62" t="s">
        <v>6842</v>
      </c>
      <c r="I5096" s="681">
        <v>324</v>
      </c>
    </row>
    <row r="5097" spans="1:9" ht="44.25" hidden="1" customHeight="1" x14ac:dyDescent="0.2">
      <c r="A5097" s="3">
        <v>5116</v>
      </c>
      <c r="B5097" s="372">
        <v>7202</v>
      </c>
      <c r="C5097" s="197" t="s">
        <v>6941</v>
      </c>
      <c r="D5097" s="372" t="s">
        <v>5902</v>
      </c>
      <c r="E5097" s="164" t="s">
        <v>6942</v>
      </c>
      <c r="F5097" s="632">
        <v>2250</v>
      </c>
      <c r="G5097" s="131" t="s">
        <v>2178</v>
      </c>
      <c r="H5097" s="62" t="s">
        <v>6842</v>
      </c>
      <c r="I5097" s="681">
        <v>324</v>
      </c>
    </row>
    <row r="5098" spans="1:9" ht="44.25" hidden="1" customHeight="1" x14ac:dyDescent="0.2">
      <c r="A5098" s="3">
        <v>5117</v>
      </c>
      <c r="B5098" s="372">
        <v>7202</v>
      </c>
      <c r="C5098" s="197" t="s">
        <v>6943</v>
      </c>
      <c r="D5098" s="372" t="s">
        <v>5902</v>
      </c>
      <c r="E5098" s="164" t="s">
        <v>6944</v>
      </c>
      <c r="F5098" s="632">
        <v>5910</v>
      </c>
      <c r="G5098" s="131" t="s">
        <v>2178</v>
      </c>
      <c r="H5098" s="62" t="s">
        <v>6842</v>
      </c>
      <c r="I5098" s="681">
        <v>324</v>
      </c>
    </row>
    <row r="5099" spans="1:9" ht="44.25" hidden="1" customHeight="1" x14ac:dyDescent="0.2">
      <c r="A5099" s="3">
        <v>5118</v>
      </c>
      <c r="B5099" s="372">
        <v>7202</v>
      </c>
      <c r="C5099" s="197" t="s">
        <v>6945</v>
      </c>
      <c r="D5099" s="372" t="s">
        <v>5902</v>
      </c>
      <c r="E5099" s="164" t="s">
        <v>6946</v>
      </c>
      <c r="F5099" s="632">
        <v>9930</v>
      </c>
      <c r="G5099" s="131" t="s">
        <v>2178</v>
      </c>
      <c r="H5099" s="62" t="s">
        <v>6842</v>
      </c>
      <c r="I5099" s="681">
        <v>324</v>
      </c>
    </row>
    <row r="5100" spans="1:9" ht="44.25" hidden="1" customHeight="1" x14ac:dyDescent="0.2">
      <c r="A5100" s="3">
        <v>5119</v>
      </c>
      <c r="B5100" s="372">
        <v>7202</v>
      </c>
      <c r="C5100" s="197" t="s">
        <v>6947</v>
      </c>
      <c r="D5100" s="372" t="s">
        <v>5902</v>
      </c>
      <c r="E5100" s="164" t="s">
        <v>6948</v>
      </c>
      <c r="F5100" s="632">
        <v>2360</v>
      </c>
      <c r="G5100" s="131" t="s">
        <v>2178</v>
      </c>
      <c r="H5100" s="62" t="s">
        <v>6842</v>
      </c>
      <c r="I5100" s="681">
        <v>324</v>
      </c>
    </row>
    <row r="5101" spans="1:9" ht="44.25" hidden="1" customHeight="1" x14ac:dyDescent="0.2">
      <c r="A5101" s="3">
        <v>5120</v>
      </c>
      <c r="B5101" s="372">
        <v>7202</v>
      </c>
      <c r="C5101" s="197" t="s">
        <v>6949</v>
      </c>
      <c r="D5101" s="372" t="s">
        <v>5902</v>
      </c>
      <c r="E5101" s="164" t="s">
        <v>6950</v>
      </c>
      <c r="F5101" s="632">
        <v>9160</v>
      </c>
      <c r="G5101" s="131" t="s">
        <v>2178</v>
      </c>
      <c r="H5101" s="62" t="s">
        <v>6842</v>
      </c>
      <c r="I5101" s="681">
        <v>324</v>
      </c>
    </row>
    <row r="5102" spans="1:9" ht="44.25" hidden="1" customHeight="1" x14ac:dyDescent="0.2">
      <c r="A5102" s="3">
        <v>5121</v>
      </c>
      <c r="B5102" s="372">
        <v>7202</v>
      </c>
      <c r="C5102" s="197" t="s">
        <v>6951</v>
      </c>
      <c r="D5102" s="372" t="s">
        <v>5902</v>
      </c>
      <c r="E5102" s="164" t="s">
        <v>6952</v>
      </c>
      <c r="F5102" s="632">
        <v>11210</v>
      </c>
      <c r="G5102" s="131" t="s">
        <v>2178</v>
      </c>
      <c r="H5102" s="62" t="s">
        <v>6842</v>
      </c>
      <c r="I5102" s="681">
        <v>324</v>
      </c>
    </row>
    <row r="5103" spans="1:9" ht="44.25" hidden="1" customHeight="1" x14ac:dyDescent="0.2">
      <c r="A5103" s="3">
        <v>5122</v>
      </c>
      <c r="B5103" s="372">
        <v>7202</v>
      </c>
      <c r="C5103" s="197" t="s">
        <v>6953</v>
      </c>
      <c r="D5103" s="372" t="s">
        <v>5902</v>
      </c>
      <c r="E5103" s="164" t="s">
        <v>6954</v>
      </c>
      <c r="F5103" s="632">
        <v>10490</v>
      </c>
      <c r="G5103" s="131" t="s">
        <v>2178</v>
      </c>
      <c r="H5103" s="62" t="s">
        <v>6842</v>
      </c>
      <c r="I5103" s="681">
        <v>324</v>
      </c>
    </row>
    <row r="5104" spans="1:9" ht="44.25" hidden="1" customHeight="1" x14ac:dyDescent="0.2">
      <c r="A5104" s="3">
        <v>5123</v>
      </c>
      <c r="B5104" s="372">
        <v>7202</v>
      </c>
      <c r="C5104" s="197" t="s">
        <v>6955</v>
      </c>
      <c r="D5104" s="372" t="s">
        <v>5902</v>
      </c>
      <c r="E5104" s="164" t="s">
        <v>6956</v>
      </c>
      <c r="F5104" s="632">
        <v>21210</v>
      </c>
      <c r="G5104" s="131" t="s">
        <v>2178</v>
      </c>
      <c r="H5104" s="62" t="s">
        <v>6842</v>
      </c>
      <c r="I5104" s="681">
        <v>324</v>
      </c>
    </row>
    <row r="5105" spans="1:9" ht="44.25" hidden="1" customHeight="1" x14ac:dyDescent="0.2">
      <c r="A5105" s="3">
        <v>5124</v>
      </c>
      <c r="B5105" s="372">
        <v>7202</v>
      </c>
      <c r="C5105" s="197" t="s">
        <v>6957</v>
      </c>
      <c r="D5105" s="372" t="s">
        <v>5902</v>
      </c>
      <c r="E5105" s="164" t="s">
        <v>6958</v>
      </c>
      <c r="F5105" s="632">
        <v>527</v>
      </c>
      <c r="G5105" s="131" t="s">
        <v>2178</v>
      </c>
      <c r="H5105" s="62" t="s">
        <v>6842</v>
      </c>
      <c r="I5105" s="681">
        <v>324</v>
      </c>
    </row>
    <row r="5106" spans="1:9" ht="44.25" hidden="1" customHeight="1" x14ac:dyDescent="0.2">
      <c r="A5106" s="3">
        <v>5125</v>
      </c>
      <c r="B5106" s="372">
        <v>7202</v>
      </c>
      <c r="C5106" s="197" t="s">
        <v>6959</v>
      </c>
      <c r="D5106" s="372" t="s">
        <v>5902</v>
      </c>
      <c r="E5106" s="164" t="s">
        <v>6960</v>
      </c>
      <c r="F5106" s="632">
        <v>250</v>
      </c>
      <c r="G5106" s="131" t="s">
        <v>2178</v>
      </c>
      <c r="H5106" s="62" t="s">
        <v>6842</v>
      </c>
      <c r="I5106" s="681">
        <v>324</v>
      </c>
    </row>
    <row r="5107" spans="1:9" ht="44.25" hidden="1" customHeight="1" x14ac:dyDescent="0.2">
      <c r="A5107" s="3">
        <v>5126</v>
      </c>
      <c r="B5107" s="372">
        <v>7202</v>
      </c>
      <c r="C5107" s="197" t="s">
        <v>6961</v>
      </c>
      <c r="D5107" s="372" t="s">
        <v>5902</v>
      </c>
      <c r="E5107" s="164" t="s">
        <v>6962</v>
      </c>
      <c r="F5107" s="632">
        <v>45830</v>
      </c>
      <c r="G5107" s="131" t="s">
        <v>2178</v>
      </c>
      <c r="H5107" s="62" t="s">
        <v>6842</v>
      </c>
      <c r="I5107" s="681">
        <v>324</v>
      </c>
    </row>
    <row r="5108" spans="1:9" ht="44.25" hidden="1" customHeight="1" x14ac:dyDescent="0.2">
      <c r="A5108" s="3">
        <v>5127</v>
      </c>
      <c r="B5108" s="372">
        <v>7202</v>
      </c>
      <c r="C5108" s="197" t="s">
        <v>6963</v>
      </c>
      <c r="D5108" s="372" t="s">
        <v>5902</v>
      </c>
      <c r="E5108" s="164" t="s">
        <v>6964</v>
      </c>
      <c r="F5108" s="632">
        <v>54998</v>
      </c>
      <c r="G5108" s="131" t="s">
        <v>2178</v>
      </c>
      <c r="H5108" s="62" t="s">
        <v>6842</v>
      </c>
      <c r="I5108" s="681">
        <v>324</v>
      </c>
    </row>
    <row r="5109" spans="1:9" ht="44.25" hidden="1" customHeight="1" x14ac:dyDescent="0.2">
      <c r="A5109" s="3">
        <v>5128</v>
      </c>
      <c r="B5109" s="372">
        <v>7202</v>
      </c>
      <c r="C5109" s="197" t="s">
        <v>6965</v>
      </c>
      <c r="D5109" s="372" t="s">
        <v>5902</v>
      </c>
      <c r="E5109" s="164" t="s">
        <v>6966</v>
      </c>
      <c r="F5109" s="632">
        <v>855</v>
      </c>
      <c r="G5109" s="131" t="s">
        <v>2178</v>
      </c>
      <c r="H5109" s="62" t="s">
        <v>6842</v>
      </c>
      <c r="I5109" s="681">
        <v>324</v>
      </c>
    </row>
    <row r="5110" spans="1:9" ht="44.25" hidden="1" customHeight="1" x14ac:dyDescent="0.2">
      <c r="A5110" s="3">
        <v>5129</v>
      </c>
      <c r="B5110" s="372">
        <v>7202</v>
      </c>
      <c r="C5110" s="197" t="s">
        <v>6967</v>
      </c>
      <c r="D5110" s="372" t="s">
        <v>5902</v>
      </c>
      <c r="E5110" s="164" t="s">
        <v>6968</v>
      </c>
      <c r="F5110" s="632">
        <v>575</v>
      </c>
      <c r="G5110" s="131" t="s">
        <v>2178</v>
      </c>
      <c r="H5110" s="62" t="s">
        <v>6842</v>
      </c>
      <c r="I5110" s="681">
        <v>324</v>
      </c>
    </row>
    <row r="5111" spans="1:9" ht="44.25" hidden="1" customHeight="1" x14ac:dyDescent="0.2">
      <c r="A5111" s="3">
        <v>5130</v>
      </c>
      <c r="B5111" s="372">
        <v>7202</v>
      </c>
      <c r="C5111" s="197" t="s">
        <v>6969</v>
      </c>
      <c r="D5111" s="372" t="s">
        <v>5902</v>
      </c>
      <c r="E5111" s="164" t="s">
        <v>6970</v>
      </c>
      <c r="F5111" s="632">
        <v>112243</v>
      </c>
      <c r="G5111" s="131" t="s">
        <v>2178</v>
      </c>
      <c r="H5111" s="62" t="s">
        <v>6842</v>
      </c>
      <c r="I5111" s="681">
        <v>324</v>
      </c>
    </row>
    <row r="5112" spans="1:9" ht="44.25" hidden="1" customHeight="1" x14ac:dyDescent="0.2">
      <c r="A5112" s="3">
        <v>5131</v>
      </c>
      <c r="B5112" s="372">
        <v>7202</v>
      </c>
      <c r="C5112" s="197" t="s">
        <v>6971</v>
      </c>
      <c r="D5112" s="372" t="s">
        <v>5902</v>
      </c>
      <c r="E5112" s="164" t="s">
        <v>6972</v>
      </c>
      <c r="F5112" s="632">
        <v>122826</v>
      </c>
      <c r="G5112" s="131" t="s">
        <v>2178</v>
      </c>
      <c r="H5112" s="62" t="s">
        <v>6842</v>
      </c>
      <c r="I5112" s="681">
        <v>324</v>
      </c>
    </row>
    <row r="5113" spans="1:9" ht="44.25" hidden="1" customHeight="1" x14ac:dyDescent="0.2">
      <c r="A5113" s="3">
        <v>5132</v>
      </c>
      <c r="B5113" s="372">
        <v>7202</v>
      </c>
      <c r="C5113" s="197" t="s">
        <v>6973</v>
      </c>
      <c r="D5113" s="372" t="s">
        <v>5902</v>
      </c>
      <c r="E5113" s="164" t="s">
        <v>6974</v>
      </c>
      <c r="F5113" s="632">
        <v>1490</v>
      </c>
      <c r="G5113" s="131" t="s">
        <v>2178</v>
      </c>
      <c r="H5113" s="62" t="s">
        <v>6842</v>
      </c>
      <c r="I5113" s="681">
        <v>324</v>
      </c>
    </row>
    <row r="5114" spans="1:9" ht="44.25" hidden="1" customHeight="1" x14ac:dyDescent="0.2">
      <c r="A5114" s="3">
        <v>5133</v>
      </c>
      <c r="B5114" s="372">
        <v>7202</v>
      </c>
      <c r="C5114" s="197" t="s">
        <v>6975</v>
      </c>
      <c r="D5114" s="372" t="s">
        <v>5902</v>
      </c>
      <c r="E5114" s="164" t="s">
        <v>6976</v>
      </c>
      <c r="F5114" s="632">
        <v>1200</v>
      </c>
      <c r="G5114" s="131" t="s">
        <v>2178</v>
      </c>
      <c r="H5114" s="62" t="s">
        <v>6842</v>
      </c>
      <c r="I5114" s="681">
        <v>324</v>
      </c>
    </row>
    <row r="5115" spans="1:9" ht="44.25" hidden="1" customHeight="1" x14ac:dyDescent="0.2">
      <c r="A5115" s="3">
        <v>5134</v>
      </c>
      <c r="B5115" s="372">
        <v>7202</v>
      </c>
      <c r="C5115" s="197" t="s">
        <v>6977</v>
      </c>
      <c r="D5115" s="372" t="s">
        <v>5902</v>
      </c>
      <c r="E5115" s="164" t="s">
        <v>6978</v>
      </c>
      <c r="F5115" s="632">
        <v>2209</v>
      </c>
      <c r="G5115" s="131" t="s">
        <v>2178</v>
      </c>
      <c r="H5115" s="62" t="s">
        <v>6842</v>
      </c>
      <c r="I5115" s="681">
        <v>324</v>
      </c>
    </row>
    <row r="5116" spans="1:9" ht="44.25" hidden="1" customHeight="1" x14ac:dyDescent="0.2">
      <c r="A5116" s="3">
        <v>5135</v>
      </c>
      <c r="B5116" s="372">
        <v>7202</v>
      </c>
      <c r="C5116" s="197" t="s">
        <v>6979</v>
      </c>
      <c r="D5116" s="372" t="s">
        <v>5902</v>
      </c>
      <c r="E5116" s="164" t="s">
        <v>6980</v>
      </c>
      <c r="F5116" s="632">
        <v>2191</v>
      </c>
      <c r="G5116" s="131" t="s">
        <v>2178</v>
      </c>
      <c r="H5116" s="62" t="s">
        <v>6842</v>
      </c>
      <c r="I5116" s="681">
        <v>324</v>
      </c>
    </row>
    <row r="5117" spans="1:9" ht="44.25" hidden="1" customHeight="1" x14ac:dyDescent="0.2">
      <c r="A5117" s="3">
        <v>5136</v>
      </c>
      <c r="B5117" s="372">
        <v>7202</v>
      </c>
      <c r="C5117" s="197" t="s">
        <v>6981</v>
      </c>
      <c r="D5117" s="372" t="s">
        <v>5902</v>
      </c>
      <c r="E5117" s="164" t="s">
        <v>6982</v>
      </c>
      <c r="F5117" s="632">
        <v>3472</v>
      </c>
      <c r="G5117" s="131" t="s">
        <v>2178</v>
      </c>
      <c r="H5117" s="62" t="s">
        <v>6842</v>
      </c>
      <c r="I5117" s="681">
        <v>324</v>
      </c>
    </row>
    <row r="5118" spans="1:9" ht="44.25" hidden="1" customHeight="1" x14ac:dyDescent="0.2">
      <c r="A5118" s="3">
        <v>5137</v>
      </c>
      <c r="B5118" s="372">
        <v>7202</v>
      </c>
      <c r="C5118" s="197" t="s">
        <v>6983</v>
      </c>
      <c r="D5118" s="372" t="s">
        <v>5902</v>
      </c>
      <c r="E5118" s="164" t="s">
        <v>6984</v>
      </c>
      <c r="F5118" s="632">
        <v>5980</v>
      </c>
      <c r="G5118" s="131" t="s">
        <v>2178</v>
      </c>
      <c r="H5118" s="62" t="s">
        <v>6842</v>
      </c>
      <c r="I5118" s="681">
        <v>324</v>
      </c>
    </row>
    <row r="5119" spans="1:9" ht="44.25" hidden="1" customHeight="1" x14ac:dyDescent="0.2">
      <c r="A5119" s="3">
        <v>5138</v>
      </c>
      <c r="B5119" s="372">
        <v>7202</v>
      </c>
      <c r="C5119" s="197" t="s">
        <v>6985</v>
      </c>
      <c r="D5119" s="372" t="s">
        <v>5902</v>
      </c>
      <c r="E5119" s="164" t="s">
        <v>6986</v>
      </c>
      <c r="F5119" s="632">
        <v>11497</v>
      </c>
      <c r="G5119" s="131" t="s">
        <v>2178</v>
      </c>
      <c r="H5119" s="62" t="s">
        <v>6842</v>
      </c>
      <c r="I5119" s="681">
        <v>324</v>
      </c>
    </row>
    <row r="5120" spans="1:9" ht="44.25" hidden="1" customHeight="1" x14ac:dyDescent="0.2">
      <c r="A5120" s="3">
        <v>5139</v>
      </c>
      <c r="B5120" s="372">
        <v>7202</v>
      </c>
      <c r="C5120" s="197" t="s">
        <v>6987</v>
      </c>
      <c r="D5120" s="372" t="s">
        <v>5902</v>
      </c>
      <c r="E5120" s="164" t="s">
        <v>6988</v>
      </c>
      <c r="F5120" s="632">
        <v>8040</v>
      </c>
      <c r="G5120" s="131" t="s">
        <v>2178</v>
      </c>
      <c r="H5120" s="62" t="s">
        <v>6842</v>
      </c>
      <c r="I5120" s="681">
        <v>324</v>
      </c>
    </row>
    <row r="5121" spans="1:9" ht="44.25" hidden="1" customHeight="1" x14ac:dyDescent="0.2">
      <c r="A5121" s="3">
        <v>5140</v>
      </c>
      <c r="B5121" s="372">
        <v>7202</v>
      </c>
      <c r="C5121" s="197" t="s">
        <v>6989</v>
      </c>
      <c r="D5121" s="372" t="s">
        <v>5902</v>
      </c>
      <c r="E5121" s="164" t="s">
        <v>6990</v>
      </c>
      <c r="F5121" s="632">
        <v>7500</v>
      </c>
      <c r="G5121" s="131" t="s">
        <v>2178</v>
      </c>
      <c r="H5121" s="62" t="s">
        <v>6842</v>
      </c>
      <c r="I5121" s="681">
        <v>324</v>
      </c>
    </row>
    <row r="5122" spans="1:9" ht="44.25" hidden="1" customHeight="1" x14ac:dyDescent="0.2">
      <c r="A5122" s="3">
        <v>5141</v>
      </c>
      <c r="B5122" s="372">
        <v>7202</v>
      </c>
      <c r="C5122" s="197" t="s">
        <v>6991</v>
      </c>
      <c r="D5122" s="372" t="s">
        <v>5902</v>
      </c>
      <c r="E5122" s="164" t="s">
        <v>6992</v>
      </c>
      <c r="F5122" s="632">
        <v>3031</v>
      </c>
      <c r="G5122" s="131" t="s">
        <v>2178</v>
      </c>
      <c r="H5122" s="62" t="s">
        <v>6842</v>
      </c>
      <c r="I5122" s="681">
        <v>324</v>
      </c>
    </row>
    <row r="5123" spans="1:9" ht="44.25" hidden="1" customHeight="1" x14ac:dyDescent="0.2">
      <c r="A5123" s="3">
        <v>5142</v>
      </c>
      <c r="B5123" s="372">
        <v>7202</v>
      </c>
      <c r="C5123" s="197" t="s">
        <v>6993</v>
      </c>
      <c r="D5123" s="372" t="s">
        <v>5902</v>
      </c>
      <c r="E5123" s="164" t="s">
        <v>6994</v>
      </c>
      <c r="F5123" s="632">
        <v>2900</v>
      </c>
      <c r="G5123" s="131" t="s">
        <v>2178</v>
      </c>
      <c r="H5123" s="62" t="s">
        <v>6842</v>
      </c>
      <c r="I5123" s="681">
        <v>324</v>
      </c>
    </row>
    <row r="5124" spans="1:9" ht="44.25" hidden="1" customHeight="1" x14ac:dyDescent="0.2">
      <c r="A5124" s="3">
        <v>5143</v>
      </c>
      <c r="B5124" s="372">
        <v>7202</v>
      </c>
      <c r="C5124" s="197" t="s">
        <v>6995</v>
      </c>
      <c r="D5124" s="372" t="s">
        <v>5902</v>
      </c>
      <c r="E5124" s="164" t="s">
        <v>6996</v>
      </c>
      <c r="F5124" s="632">
        <v>3706</v>
      </c>
      <c r="G5124" s="131" t="s">
        <v>2178</v>
      </c>
      <c r="H5124" s="62" t="s">
        <v>6842</v>
      </c>
      <c r="I5124" s="681">
        <v>324</v>
      </c>
    </row>
    <row r="5125" spans="1:9" ht="44.25" hidden="1" customHeight="1" x14ac:dyDescent="0.2">
      <c r="A5125" s="3">
        <v>5144</v>
      </c>
      <c r="B5125" s="372">
        <v>7202</v>
      </c>
      <c r="C5125" s="197" t="s">
        <v>6997</v>
      </c>
      <c r="D5125" s="372" t="s">
        <v>5902</v>
      </c>
      <c r="E5125" s="164" t="s">
        <v>6998</v>
      </c>
      <c r="F5125" s="632">
        <v>4037</v>
      </c>
      <c r="G5125" s="131" t="s">
        <v>2178</v>
      </c>
      <c r="H5125" s="62" t="s">
        <v>6842</v>
      </c>
      <c r="I5125" s="681">
        <v>324</v>
      </c>
    </row>
    <row r="5126" spans="1:9" ht="44.25" hidden="1" customHeight="1" x14ac:dyDescent="0.2">
      <c r="A5126" s="3">
        <v>5145</v>
      </c>
      <c r="B5126" s="372">
        <v>7202</v>
      </c>
      <c r="C5126" s="197" t="s">
        <v>6999</v>
      </c>
      <c r="D5126" s="372" t="s">
        <v>5902</v>
      </c>
      <c r="E5126" s="164" t="s">
        <v>7000</v>
      </c>
      <c r="F5126" s="632">
        <v>8704</v>
      </c>
      <c r="G5126" s="131" t="s">
        <v>2178</v>
      </c>
      <c r="H5126" s="62" t="s">
        <v>6842</v>
      </c>
      <c r="I5126" s="681">
        <v>324</v>
      </c>
    </row>
    <row r="5127" spans="1:9" ht="44.25" hidden="1" customHeight="1" x14ac:dyDescent="0.2">
      <c r="A5127" s="3">
        <v>5146</v>
      </c>
      <c r="B5127" s="372">
        <v>7202</v>
      </c>
      <c r="C5127" s="197" t="s">
        <v>7001</v>
      </c>
      <c r="D5127" s="372" t="s">
        <v>5902</v>
      </c>
      <c r="E5127" s="164" t="s">
        <v>7002</v>
      </c>
      <c r="F5127" s="632">
        <v>3022</v>
      </c>
      <c r="G5127" s="131" t="s">
        <v>2178</v>
      </c>
      <c r="H5127" s="62" t="s">
        <v>6842</v>
      </c>
      <c r="I5127" s="681">
        <v>324</v>
      </c>
    </row>
    <row r="5128" spans="1:9" ht="44.25" hidden="1" customHeight="1" x14ac:dyDescent="0.2">
      <c r="A5128" s="3">
        <v>5147</v>
      </c>
      <c r="B5128" s="372">
        <v>7202</v>
      </c>
      <c r="C5128" s="197" t="s">
        <v>7003</v>
      </c>
      <c r="D5128" s="372" t="s">
        <v>5902</v>
      </c>
      <c r="E5128" s="164" t="s">
        <v>7004</v>
      </c>
      <c r="F5128" s="632">
        <v>2350</v>
      </c>
      <c r="G5128" s="131" t="s">
        <v>2178</v>
      </c>
      <c r="H5128" s="62" t="s">
        <v>6842</v>
      </c>
      <c r="I5128" s="681">
        <v>324</v>
      </c>
    </row>
    <row r="5129" spans="1:9" ht="44.25" hidden="1" customHeight="1" x14ac:dyDescent="0.2">
      <c r="A5129" s="3">
        <v>5148</v>
      </c>
      <c r="B5129" s="372">
        <v>7202</v>
      </c>
      <c r="C5129" s="197" t="s">
        <v>7005</v>
      </c>
      <c r="D5129" s="372" t="s">
        <v>5902</v>
      </c>
      <c r="E5129" s="164" t="s">
        <v>7006</v>
      </c>
      <c r="F5129" s="632">
        <v>76015</v>
      </c>
      <c r="G5129" s="131" t="s">
        <v>2178</v>
      </c>
      <c r="H5129" s="62" t="s">
        <v>6842</v>
      </c>
      <c r="I5129" s="681">
        <v>324</v>
      </c>
    </row>
    <row r="5130" spans="1:9" ht="44.25" hidden="1" customHeight="1" x14ac:dyDescent="0.2">
      <c r="A5130" s="3">
        <v>5149</v>
      </c>
      <c r="B5130" s="372">
        <v>7202</v>
      </c>
      <c r="C5130" s="197" t="s">
        <v>7007</v>
      </c>
      <c r="D5130" s="372" t="s">
        <v>5902</v>
      </c>
      <c r="E5130" s="164" t="s">
        <v>7008</v>
      </c>
      <c r="F5130" s="632">
        <v>42970</v>
      </c>
      <c r="G5130" s="131" t="s">
        <v>2178</v>
      </c>
      <c r="H5130" s="62" t="s">
        <v>6842</v>
      </c>
      <c r="I5130" s="681">
        <v>324</v>
      </c>
    </row>
    <row r="5131" spans="1:9" ht="44.25" hidden="1" customHeight="1" x14ac:dyDescent="0.2">
      <c r="A5131" s="3">
        <v>5150</v>
      </c>
      <c r="B5131" s="372">
        <v>7202</v>
      </c>
      <c r="C5131" s="197" t="s">
        <v>7009</v>
      </c>
      <c r="D5131" s="372" t="s">
        <v>5902</v>
      </c>
      <c r="E5131" s="164" t="s">
        <v>7010</v>
      </c>
      <c r="F5131" s="632">
        <v>12480</v>
      </c>
      <c r="G5131" s="131" t="s">
        <v>2178</v>
      </c>
      <c r="H5131" s="62" t="s">
        <v>6842</v>
      </c>
      <c r="I5131" s="681">
        <v>324</v>
      </c>
    </row>
    <row r="5132" spans="1:9" ht="44.25" hidden="1" customHeight="1" x14ac:dyDescent="0.2">
      <c r="A5132" s="3">
        <v>5151</v>
      </c>
      <c r="B5132" s="372">
        <v>7202</v>
      </c>
      <c r="C5132" s="197" t="s">
        <v>7011</v>
      </c>
      <c r="D5132" s="372" t="s">
        <v>5902</v>
      </c>
      <c r="E5132" s="164" t="s">
        <v>7012</v>
      </c>
      <c r="F5132" s="632">
        <v>18990</v>
      </c>
      <c r="G5132" s="131" t="s">
        <v>2178</v>
      </c>
      <c r="H5132" s="62" t="s">
        <v>6842</v>
      </c>
      <c r="I5132" s="681">
        <v>324</v>
      </c>
    </row>
    <row r="5133" spans="1:9" ht="44.25" hidden="1" customHeight="1" x14ac:dyDescent="0.2">
      <c r="A5133" s="3">
        <v>5152</v>
      </c>
      <c r="B5133" s="372">
        <v>7202</v>
      </c>
      <c r="C5133" s="197" t="s">
        <v>7013</v>
      </c>
      <c r="D5133" s="372" t="s">
        <v>5902</v>
      </c>
      <c r="E5133" s="164" t="s">
        <v>7014</v>
      </c>
      <c r="F5133" s="632">
        <v>86845</v>
      </c>
      <c r="G5133" s="131" t="s">
        <v>2178</v>
      </c>
      <c r="H5133" s="62" t="s">
        <v>6842</v>
      </c>
      <c r="I5133" s="681">
        <v>324</v>
      </c>
    </row>
    <row r="5134" spans="1:9" ht="44.25" hidden="1" customHeight="1" x14ac:dyDescent="0.2">
      <c r="A5134" s="3">
        <v>5153</v>
      </c>
      <c r="B5134" s="372">
        <v>7202</v>
      </c>
      <c r="C5134" s="197" t="s">
        <v>7015</v>
      </c>
      <c r="D5134" s="372" t="s">
        <v>5902</v>
      </c>
      <c r="E5134" s="164" t="s">
        <v>7016</v>
      </c>
      <c r="F5134" s="632">
        <v>105543</v>
      </c>
      <c r="G5134" s="131" t="s">
        <v>2178</v>
      </c>
      <c r="H5134" s="62" t="s">
        <v>6842</v>
      </c>
      <c r="I5134" s="681">
        <v>324</v>
      </c>
    </row>
    <row r="5135" spans="1:9" ht="44.25" hidden="1" customHeight="1" x14ac:dyDescent="0.2">
      <c r="A5135" s="3">
        <v>5154</v>
      </c>
      <c r="B5135" s="372">
        <v>7202</v>
      </c>
      <c r="C5135" s="197" t="s">
        <v>7017</v>
      </c>
      <c r="D5135" s="372" t="s">
        <v>5902</v>
      </c>
      <c r="E5135" s="164" t="s">
        <v>7018</v>
      </c>
      <c r="F5135" s="632">
        <v>1352</v>
      </c>
      <c r="G5135" s="131" t="s">
        <v>2178</v>
      </c>
      <c r="H5135" s="62" t="s">
        <v>6842</v>
      </c>
      <c r="I5135" s="681">
        <v>324</v>
      </c>
    </row>
    <row r="5136" spans="1:9" ht="44.25" hidden="1" customHeight="1" x14ac:dyDescent="0.2">
      <c r="A5136" s="3">
        <v>5155</v>
      </c>
      <c r="B5136" s="372">
        <v>7202</v>
      </c>
      <c r="C5136" s="197" t="s">
        <v>7019</v>
      </c>
      <c r="D5136" s="372" t="s">
        <v>5902</v>
      </c>
      <c r="E5136" s="164" t="s">
        <v>7020</v>
      </c>
      <c r="F5136" s="632">
        <v>2652</v>
      </c>
      <c r="G5136" s="131" t="s">
        <v>2178</v>
      </c>
      <c r="H5136" s="62" t="s">
        <v>6842</v>
      </c>
      <c r="I5136" s="681">
        <v>324</v>
      </c>
    </row>
    <row r="5137" spans="1:9" ht="44.25" hidden="1" customHeight="1" x14ac:dyDescent="0.2">
      <c r="A5137" s="3">
        <v>5156</v>
      </c>
      <c r="B5137" s="372">
        <v>7202</v>
      </c>
      <c r="C5137" s="197" t="s">
        <v>7021</v>
      </c>
      <c r="D5137" s="372" t="s">
        <v>5902</v>
      </c>
      <c r="E5137" s="164" t="s">
        <v>7022</v>
      </c>
      <c r="F5137" s="632">
        <v>1350</v>
      </c>
      <c r="G5137" s="131" t="s">
        <v>2178</v>
      </c>
      <c r="H5137" s="62" t="s">
        <v>6842</v>
      </c>
      <c r="I5137" s="681">
        <v>324</v>
      </c>
    </row>
    <row r="5138" spans="1:9" ht="44.25" hidden="1" customHeight="1" x14ac:dyDescent="0.2">
      <c r="A5138" s="3">
        <v>5157</v>
      </c>
      <c r="B5138" s="372">
        <v>7202</v>
      </c>
      <c r="C5138" s="197" t="s">
        <v>7023</v>
      </c>
      <c r="D5138" s="372" t="s">
        <v>5902</v>
      </c>
      <c r="E5138" s="164" t="s">
        <v>7024</v>
      </c>
      <c r="F5138" s="632">
        <v>1750</v>
      </c>
      <c r="G5138" s="131" t="s">
        <v>2178</v>
      </c>
      <c r="H5138" s="62" t="s">
        <v>6842</v>
      </c>
      <c r="I5138" s="681">
        <v>324</v>
      </c>
    </row>
    <row r="5139" spans="1:9" ht="44.25" hidden="1" customHeight="1" x14ac:dyDescent="0.2">
      <c r="A5139" s="3">
        <v>5158</v>
      </c>
      <c r="B5139" s="372">
        <v>7202</v>
      </c>
      <c r="C5139" s="197" t="s">
        <v>7025</v>
      </c>
      <c r="D5139" s="372" t="s">
        <v>5902</v>
      </c>
      <c r="E5139" s="164" t="s">
        <v>7026</v>
      </c>
      <c r="F5139" s="632">
        <v>4100</v>
      </c>
      <c r="G5139" s="131" t="s">
        <v>2178</v>
      </c>
      <c r="H5139" s="62" t="s">
        <v>6842</v>
      </c>
      <c r="I5139" s="681">
        <v>324</v>
      </c>
    </row>
    <row r="5140" spans="1:9" ht="44.25" hidden="1" customHeight="1" x14ac:dyDescent="0.2">
      <c r="A5140" s="3">
        <v>5159</v>
      </c>
      <c r="B5140" s="372">
        <v>7202</v>
      </c>
      <c r="C5140" s="197" t="s">
        <v>7027</v>
      </c>
      <c r="D5140" s="372" t="s">
        <v>5902</v>
      </c>
      <c r="E5140" s="164" t="s">
        <v>7028</v>
      </c>
      <c r="F5140" s="632">
        <v>3890</v>
      </c>
      <c r="G5140" s="131" t="s">
        <v>2178</v>
      </c>
      <c r="H5140" s="62" t="s">
        <v>6842</v>
      </c>
      <c r="I5140" s="681">
        <v>324</v>
      </c>
    </row>
    <row r="5141" spans="1:9" ht="44.25" hidden="1" customHeight="1" x14ac:dyDescent="0.2">
      <c r="A5141" s="3">
        <v>5160</v>
      </c>
      <c r="B5141" s="372">
        <v>7202</v>
      </c>
      <c r="C5141" s="197" t="s">
        <v>7029</v>
      </c>
      <c r="D5141" s="372" t="s">
        <v>5902</v>
      </c>
      <c r="E5141" s="164" t="s">
        <v>7030</v>
      </c>
      <c r="F5141" s="632">
        <v>8500</v>
      </c>
      <c r="G5141" s="131" t="s">
        <v>2178</v>
      </c>
      <c r="H5141" s="62" t="s">
        <v>6842</v>
      </c>
      <c r="I5141" s="681">
        <v>324</v>
      </c>
    </row>
    <row r="5142" spans="1:9" ht="44.25" hidden="1" customHeight="1" x14ac:dyDescent="0.2">
      <c r="A5142" s="3">
        <v>5161</v>
      </c>
      <c r="B5142" s="372">
        <v>7202</v>
      </c>
      <c r="C5142" s="197" t="s">
        <v>7031</v>
      </c>
      <c r="D5142" s="372" t="s">
        <v>5902</v>
      </c>
      <c r="E5142" s="164" t="s">
        <v>7032</v>
      </c>
      <c r="F5142" s="632">
        <v>7150</v>
      </c>
      <c r="G5142" s="131" t="s">
        <v>2178</v>
      </c>
      <c r="H5142" s="62" t="s">
        <v>6842</v>
      </c>
      <c r="I5142" s="681">
        <v>324</v>
      </c>
    </row>
    <row r="5143" spans="1:9" ht="44.25" hidden="1" customHeight="1" x14ac:dyDescent="0.2">
      <c r="A5143" s="3">
        <v>5162</v>
      </c>
      <c r="B5143" s="372">
        <v>7202</v>
      </c>
      <c r="C5143" s="197" t="s">
        <v>7033</v>
      </c>
      <c r="D5143" s="372" t="s">
        <v>5902</v>
      </c>
      <c r="E5143" s="164" t="s">
        <v>7034</v>
      </c>
      <c r="F5143" s="632">
        <v>1400</v>
      </c>
      <c r="G5143" s="131" t="s">
        <v>2178</v>
      </c>
      <c r="H5143" s="62" t="s">
        <v>6842</v>
      </c>
      <c r="I5143" s="681">
        <v>324</v>
      </c>
    </row>
    <row r="5144" spans="1:9" ht="44.25" hidden="1" customHeight="1" x14ac:dyDescent="0.2">
      <c r="A5144" s="3">
        <v>5163</v>
      </c>
      <c r="B5144" s="372">
        <v>7202</v>
      </c>
      <c r="C5144" s="197" t="s">
        <v>7035</v>
      </c>
      <c r="D5144" s="372" t="s">
        <v>5902</v>
      </c>
      <c r="E5144" s="164" t="s">
        <v>7036</v>
      </c>
      <c r="F5144" s="632">
        <v>13245</v>
      </c>
      <c r="G5144" s="131" t="s">
        <v>2178</v>
      </c>
      <c r="H5144" s="62" t="s">
        <v>6842</v>
      </c>
      <c r="I5144" s="681">
        <v>324</v>
      </c>
    </row>
    <row r="5145" spans="1:9" ht="44.25" hidden="1" customHeight="1" x14ac:dyDescent="0.2">
      <c r="A5145" s="3">
        <v>5164</v>
      </c>
      <c r="B5145" s="372">
        <v>7202</v>
      </c>
      <c r="C5145" s="197" t="s">
        <v>7037</v>
      </c>
      <c r="D5145" s="372" t="s">
        <v>5902</v>
      </c>
      <c r="E5145" s="164" t="s">
        <v>7038</v>
      </c>
      <c r="F5145" s="632">
        <v>15421</v>
      </c>
      <c r="G5145" s="131" t="s">
        <v>2178</v>
      </c>
      <c r="H5145" s="62" t="s">
        <v>6842</v>
      </c>
      <c r="I5145" s="681">
        <v>324</v>
      </c>
    </row>
    <row r="5146" spans="1:9" ht="44.25" hidden="1" customHeight="1" x14ac:dyDescent="0.2">
      <c r="A5146" s="3">
        <v>5165</v>
      </c>
      <c r="B5146" s="372">
        <v>7202</v>
      </c>
      <c r="C5146" s="197" t="s">
        <v>7039</v>
      </c>
      <c r="D5146" s="372" t="s">
        <v>5902</v>
      </c>
      <c r="E5146" s="164" t="s">
        <v>7040</v>
      </c>
      <c r="F5146" s="632">
        <v>1100</v>
      </c>
      <c r="G5146" s="131" t="s">
        <v>2178</v>
      </c>
      <c r="H5146" s="62" t="s">
        <v>6842</v>
      </c>
      <c r="I5146" s="681">
        <v>324</v>
      </c>
    </row>
    <row r="5147" spans="1:9" ht="44.25" hidden="1" customHeight="1" x14ac:dyDescent="0.2">
      <c r="A5147" s="3">
        <v>5166</v>
      </c>
      <c r="B5147" s="372">
        <v>7202</v>
      </c>
      <c r="C5147" s="197" t="s">
        <v>7041</v>
      </c>
      <c r="D5147" s="372" t="s">
        <v>5902</v>
      </c>
      <c r="E5147" s="164" t="s">
        <v>7042</v>
      </c>
      <c r="F5147" s="632">
        <v>4550</v>
      </c>
      <c r="G5147" s="131" t="s">
        <v>2178</v>
      </c>
      <c r="H5147" s="62" t="s">
        <v>6842</v>
      </c>
      <c r="I5147" s="681">
        <v>324</v>
      </c>
    </row>
    <row r="5148" spans="1:9" ht="44.25" hidden="1" customHeight="1" x14ac:dyDescent="0.2">
      <c r="A5148" s="3">
        <v>5167</v>
      </c>
      <c r="B5148" s="372">
        <v>7202</v>
      </c>
      <c r="C5148" s="197" t="s">
        <v>7043</v>
      </c>
      <c r="D5148" s="372" t="s">
        <v>5902</v>
      </c>
      <c r="E5148" s="164" t="s">
        <v>7044</v>
      </c>
      <c r="F5148" s="632">
        <v>2783</v>
      </c>
      <c r="G5148" s="131" t="s">
        <v>2178</v>
      </c>
      <c r="H5148" s="62" t="s">
        <v>6842</v>
      </c>
      <c r="I5148" s="681">
        <v>324</v>
      </c>
    </row>
    <row r="5149" spans="1:9" ht="44.25" hidden="1" customHeight="1" x14ac:dyDescent="0.2">
      <c r="A5149" s="3">
        <v>5168</v>
      </c>
      <c r="B5149" s="372">
        <v>7202</v>
      </c>
      <c r="C5149" s="197" t="s">
        <v>7045</v>
      </c>
      <c r="D5149" s="372" t="s">
        <v>5902</v>
      </c>
      <c r="E5149" s="164" t="s">
        <v>7046</v>
      </c>
      <c r="F5149" s="632">
        <v>6780</v>
      </c>
      <c r="G5149" s="131" t="s">
        <v>2178</v>
      </c>
      <c r="H5149" s="62" t="s">
        <v>6842</v>
      </c>
      <c r="I5149" s="681">
        <v>324</v>
      </c>
    </row>
    <row r="5150" spans="1:9" ht="44.25" hidden="1" customHeight="1" x14ac:dyDescent="0.2">
      <c r="A5150" s="3">
        <v>5169</v>
      </c>
      <c r="B5150" s="372">
        <v>7202</v>
      </c>
      <c r="C5150" s="197" t="s">
        <v>7047</v>
      </c>
      <c r="D5150" s="372" t="s">
        <v>5902</v>
      </c>
      <c r="E5150" s="164" t="s">
        <v>7048</v>
      </c>
      <c r="F5150" s="632">
        <v>1400</v>
      </c>
      <c r="G5150" s="131" t="s">
        <v>2178</v>
      </c>
      <c r="H5150" s="62" t="s">
        <v>6842</v>
      </c>
      <c r="I5150" s="681">
        <v>324</v>
      </c>
    </row>
    <row r="5151" spans="1:9" ht="44.25" hidden="1" customHeight="1" x14ac:dyDescent="0.2">
      <c r="A5151" s="3">
        <v>5170</v>
      </c>
      <c r="B5151" s="372">
        <v>7202</v>
      </c>
      <c r="C5151" s="197" t="s">
        <v>7049</v>
      </c>
      <c r="D5151" s="372" t="s">
        <v>5902</v>
      </c>
      <c r="E5151" s="164">
        <v>27111723</v>
      </c>
      <c r="F5151" s="632">
        <v>9000</v>
      </c>
      <c r="G5151" s="131" t="s">
        <v>2178</v>
      </c>
      <c r="H5151" s="62" t="s">
        <v>6842</v>
      </c>
      <c r="I5151" s="681">
        <v>324</v>
      </c>
    </row>
    <row r="5152" spans="1:9" ht="44.25" hidden="1" customHeight="1" x14ac:dyDescent="0.2">
      <c r="A5152" s="3">
        <v>5171</v>
      </c>
      <c r="B5152" s="372">
        <v>7202</v>
      </c>
      <c r="C5152" s="197" t="s">
        <v>7050</v>
      </c>
      <c r="D5152" s="372" t="s">
        <v>5902</v>
      </c>
      <c r="E5152" s="164">
        <v>27111723</v>
      </c>
      <c r="F5152" s="632">
        <v>15180</v>
      </c>
      <c r="G5152" s="131" t="s">
        <v>2178</v>
      </c>
      <c r="H5152" s="62" t="s">
        <v>6842</v>
      </c>
      <c r="I5152" s="681">
        <v>324</v>
      </c>
    </row>
    <row r="5153" spans="1:9" ht="44.25" hidden="1" customHeight="1" x14ac:dyDescent="0.2">
      <c r="A5153" s="3">
        <v>5172</v>
      </c>
      <c r="B5153" s="372">
        <v>7202</v>
      </c>
      <c r="C5153" s="197" t="s">
        <v>7051</v>
      </c>
      <c r="D5153" s="372" t="s">
        <v>5902</v>
      </c>
      <c r="E5153" s="164">
        <v>27111723</v>
      </c>
      <c r="F5153" s="632">
        <v>66030</v>
      </c>
      <c r="G5153" s="131" t="s">
        <v>2178</v>
      </c>
      <c r="H5153" s="62" t="s">
        <v>6842</v>
      </c>
      <c r="I5153" s="681">
        <v>324</v>
      </c>
    </row>
    <row r="5154" spans="1:9" ht="44.25" hidden="1" customHeight="1" x14ac:dyDescent="0.2">
      <c r="A5154" s="3">
        <v>5173</v>
      </c>
      <c r="B5154" s="372">
        <v>7202</v>
      </c>
      <c r="C5154" s="197" t="s">
        <v>7052</v>
      </c>
      <c r="D5154" s="372" t="s">
        <v>5902</v>
      </c>
      <c r="E5154" s="164">
        <v>27111723</v>
      </c>
      <c r="F5154" s="632">
        <v>42425</v>
      </c>
      <c r="G5154" s="131" t="s">
        <v>2178</v>
      </c>
      <c r="H5154" s="62" t="s">
        <v>6842</v>
      </c>
      <c r="I5154" s="681">
        <v>324</v>
      </c>
    </row>
    <row r="5155" spans="1:9" ht="44.25" hidden="1" customHeight="1" x14ac:dyDescent="0.2">
      <c r="A5155" s="3">
        <v>5174</v>
      </c>
      <c r="B5155" s="372">
        <v>7202</v>
      </c>
      <c r="C5155" s="197" t="s">
        <v>7053</v>
      </c>
      <c r="D5155" s="372" t="s">
        <v>5902</v>
      </c>
      <c r="E5155" s="164">
        <v>27111723</v>
      </c>
      <c r="F5155" s="632">
        <v>252</v>
      </c>
      <c r="G5155" s="131" t="s">
        <v>2178</v>
      </c>
      <c r="H5155" s="62" t="s">
        <v>6842</v>
      </c>
      <c r="I5155" s="681">
        <v>324</v>
      </c>
    </row>
    <row r="5156" spans="1:9" ht="44.25" hidden="1" customHeight="1" x14ac:dyDescent="0.2">
      <c r="A5156" s="3">
        <v>5175</v>
      </c>
      <c r="B5156" s="372">
        <v>7202</v>
      </c>
      <c r="C5156" s="197" t="s">
        <v>7054</v>
      </c>
      <c r="D5156" s="372" t="s">
        <v>5902</v>
      </c>
      <c r="E5156" s="164">
        <v>27111723</v>
      </c>
      <c r="F5156" s="632">
        <v>1165</v>
      </c>
      <c r="G5156" s="131" t="s">
        <v>2178</v>
      </c>
      <c r="H5156" s="62" t="s">
        <v>6842</v>
      </c>
      <c r="I5156" s="681">
        <v>324</v>
      </c>
    </row>
    <row r="5157" spans="1:9" ht="44.25" hidden="1" customHeight="1" x14ac:dyDescent="0.2">
      <c r="A5157" s="3">
        <v>5176</v>
      </c>
      <c r="B5157" s="372">
        <v>7202</v>
      </c>
      <c r="C5157" s="197" t="s">
        <v>7055</v>
      </c>
      <c r="D5157" s="372" t="s">
        <v>5902</v>
      </c>
      <c r="E5157" s="164">
        <v>27111723</v>
      </c>
      <c r="F5157" s="632">
        <v>2826</v>
      </c>
      <c r="G5157" s="131" t="s">
        <v>2178</v>
      </c>
      <c r="H5157" s="62" t="s">
        <v>6842</v>
      </c>
      <c r="I5157" s="681">
        <v>324</v>
      </c>
    </row>
    <row r="5158" spans="1:9" ht="44.25" hidden="1" customHeight="1" x14ac:dyDescent="0.2">
      <c r="A5158" s="3">
        <v>5177</v>
      </c>
      <c r="B5158" s="372">
        <v>7202</v>
      </c>
      <c r="C5158" s="197" t="s">
        <v>7056</v>
      </c>
      <c r="D5158" s="372" t="s">
        <v>5902</v>
      </c>
      <c r="E5158" s="164">
        <v>27111723</v>
      </c>
      <c r="F5158" s="632">
        <v>3619</v>
      </c>
      <c r="G5158" s="131" t="s">
        <v>2178</v>
      </c>
      <c r="H5158" s="62" t="s">
        <v>6842</v>
      </c>
      <c r="I5158" s="681">
        <v>324</v>
      </c>
    </row>
    <row r="5159" spans="1:9" ht="44.25" hidden="1" customHeight="1" x14ac:dyDescent="0.2">
      <c r="A5159" s="3">
        <v>5178</v>
      </c>
      <c r="B5159" s="372">
        <v>7202</v>
      </c>
      <c r="C5159" s="197" t="s">
        <v>7057</v>
      </c>
      <c r="D5159" s="372" t="s">
        <v>5902</v>
      </c>
      <c r="E5159" s="164">
        <v>27111723</v>
      </c>
      <c r="F5159" s="632">
        <v>22336</v>
      </c>
      <c r="G5159" s="131" t="s">
        <v>2178</v>
      </c>
      <c r="H5159" s="62" t="s">
        <v>6842</v>
      </c>
      <c r="I5159" s="681">
        <v>324</v>
      </c>
    </row>
    <row r="5160" spans="1:9" ht="44.25" hidden="1" customHeight="1" x14ac:dyDescent="0.2">
      <c r="A5160" s="3">
        <v>5179</v>
      </c>
      <c r="B5160" s="372">
        <v>7202</v>
      </c>
      <c r="C5160" s="197" t="s">
        <v>7058</v>
      </c>
      <c r="D5160" s="372" t="s">
        <v>5902</v>
      </c>
      <c r="E5160" s="164">
        <v>27111723</v>
      </c>
      <c r="F5160" s="632">
        <v>53364</v>
      </c>
      <c r="G5160" s="131" t="s">
        <v>2178</v>
      </c>
      <c r="H5160" s="62" t="s">
        <v>6842</v>
      </c>
      <c r="I5160" s="681">
        <v>324</v>
      </c>
    </row>
    <row r="5161" spans="1:9" ht="44.25" hidden="1" customHeight="1" x14ac:dyDescent="0.2">
      <c r="A5161" s="3">
        <v>5180</v>
      </c>
      <c r="B5161" s="372">
        <v>7202</v>
      </c>
      <c r="C5161" s="197" t="s">
        <v>7059</v>
      </c>
      <c r="D5161" s="372" t="s">
        <v>5902</v>
      </c>
      <c r="E5161" s="164">
        <v>27111723</v>
      </c>
      <c r="F5161" s="632">
        <v>3139</v>
      </c>
      <c r="G5161" s="131" t="s">
        <v>2178</v>
      </c>
      <c r="H5161" s="62" t="s">
        <v>6842</v>
      </c>
      <c r="I5161" s="681">
        <v>324</v>
      </c>
    </row>
    <row r="5162" spans="1:9" ht="44.25" hidden="1" customHeight="1" x14ac:dyDescent="0.2">
      <c r="A5162" s="3">
        <v>5181</v>
      </c>
      <c r="B5162" s="372">
        <v>7202</v>
      </c>
      <c r="C5162" s="197" t="s">
        <v>7060</v>
      </c>
      <c r="D5162" s="372" t="s">
        <v>5902</v>
      </c>
      <c r="E5162" s="164">
        <v>27111723</v>
      </c>
      <c r="F5162" s="632">
        <v>3984</v>
      </c>
      <c r="G5162" s="131" t="s">
        <v>2178</v>
      </c>
      <c r="H5162" s="62" t="s">
        <v>6842</v>
      </c>
      <c r="I5162" s="681">
        <v>324</v>
      </c>
    </row>
    <row r="5163" spans="1:9" ht="44.25" hidden="1" customHeight="1" x14ac:dyDescent="0.2">
      <c r="A5163" s="3">
        <v>5182</v>
      </c>
      <c r="B5163" s="372">
        <v>7202</v>
      </c>
      <c r="C5163" s="197" t="s">
        <v>7061</v>
      </c>
      <c r="D5163" s="372" t="s">
        <v>5902</v>
      </c>
      <c r="E5163" s="164">
        <v>27111723</v>
      </c>
      <c r="F5163" s="632">
        <v>25755</v>
      </c>
      <c r="G5163" s="131" t="s">
        <v>2178</v>
      </c>
      <c r="H5163" s="62" t="s">
        <v>6842</v>
      </c>
      <c r="I5163" s="681">
        <v>324</v>
      </c>
    </row>
    <row r="5164" spans="1:9" ht="44.25" hidden="1" customHeight="1" x14ac:dyDescent="0.2">
      <c r="A5164" s="3">
        <v>5183</v>
      </c>
      <c r="B5164" s="372">
        <v>7202</v>
      </c>
      <c r="C5164" s="197" t="s">
        <v>7062</v>
      </c>
      <c r="D5164" s="372" t="s">
        <v>5902</v>
      </c>
      <c r="E5164" s="164">
        <v>27111723</v>
      </c>
      <c r="F5164" s="632">
        <v>4000</v>
      </c>
      <c r="G5164" s="131" t="s">
        <v>2178</v>
      </c>
      <c r="H5164" s="62" t="s">
        <v>6842</v>
      </c>
      <c r="I5164" s="681">
        <v>324</v>
      </c>
    </row>
    <row r="5165" spans="1:9" ht="44.25" hidden="1" customHeight="1" x14ac:dyDescent="0.2">
      <c r="A5165" s="3">
        <v>5184</v>
      </c>
      <c r="B5165" s="372">
        <v>7202</v>
      </c>
      <c r="C5165" s="197" t="s">
        <v>7063</v>
      </c>
      <c r="D5165" s="372" t="s">
        <v>5902</v>
      </c>
      <c r="E5165" s="164">
        <v>27111723</v>
      </c>
      <c r="F5165" s="632">
        <v>1500</v>
      </c>
      <c r="G5165" s="131" t="s">
        <v>2178</v>
      </c>
      <c r="H5165" s="62" t="s">
        <v>6842</v>
      </c>
      <c r="I5165" s="681">
        <v>324</v>
      </c>
    </row>
    <row r="5166" spans="1:9" ht="44.25" hidden="1" customHeight="1" x14ac:dyDescent="0.2">
      <c r="A5166" s="3">
        <v>5185</v>
      </c>
      <c r="B5166" s="372">
        <v>7202</v>
      </c>
      <c r="C5166" s="197" t="s">
        <v>7064</v>
      </c>
      <c r="D5166" s="372" t="s">
        <v>5902</v>
      </c>
      <c r="E5166" s="164">
        <v>27111723</v>
      </c>
      <c r="F5166" s="632">
        <v>1000</v>
      </c>
      <c r="G5166" s="131" t="s">
        <v>2178</v>
      </c>
      <c r="H5166" s="62" t="s">
        <v>6842</v>
      </c>
      <c r="I5166" s="681">
        <v>324</v>
      </c>
    </row>
    <row r="5167" spans="1:9" ht="44.25" hidden="1" customHeight="1" x14ac:dyDescent="0.2">
      <c r="A5167" s="3">
        <v>5186</v>
      </c>
      <c r="B5167" s="372">
        <v>7202</v>
      </c>
      <c r="C5167" s="197" t="s">
        <v>7065</v>
      </c>
      <c r="D5167" s="372" t="s">
        <v>5902</v>
      </c>
      <c r="E5167" s="164">
        <v>27111723</v>
      </c>
      <c r="F5167" s="632">
        <v>12400</v>
      </c>
      <c r="G5167" s="131" t="s">
        <v>2178</v>
      </c>
      <c r="H5167" s="62" t="s">
        <v>6842</v>
      </c>
      <c r="I5167" s="681">
        <v>324</v>
      </c>
    </row>
    <row r="5168" spans="1:9" ht="44.25" hidden="1" customHeight="1" x14ac:dyDescent="0.2">
      <c r="A5168" s="3">
        <v>5187</v>
      </c>
      <c r="B5168" s="372">
        <v>7202</v>
      </c>
      <c r="C5168" s="197" t="s">
        <v>7066</v>
      </c>
      <c r="D5168" s="372" t="s">
        <v>5902</v>
      </c>
      <c r="E5168" s="164">
        <v>27111723</v>
      </c>
      <c r="F5168" s="632">
        <v>1920</v>
      </c>
      <c r="G5168" s="131" t="s">
        <v>2178</v>
      </c>
      <c r="H5168" s="62" t="s">
        <v>6842</v>
      </c>
      <c r="I5168" s="681">
        <v>324</v>
      </c>
    </row>
    <row r="5169" spans="1:9" ht="44.25" hidden="1" customHeight="1" x14ac:dyDescent="0.2">
      <c r="A5169" s="3">
        <v>5188</v>
      </c>
      <c r="B5169" s="372">
        <v>7202</v>
      </c>
      <c r="C5169" s="197" t="s">
        <v>7067</v>
      </c>
      <c r="D5169" s="372" t="s">
        <v>5902</v>
      </c>
      <c r="E5169" s="164">
        <v>27111723</v>
      </c>
      <c r="F5169" s="632">
        <v>500</v>
      </c>
      <c r="G5169" s="131" t="s">
        <v>2178</v>
      </c>
      <c r="H5169" s="62" t="s">
        <v>6842</v>
      </c>
      <c r="I5169" s="681">
        <v>324</v>
      </c>
    </row>
    <row r="5170" spans="1:9" ht="44.25" hidden="1" customHeight="1" x14ac:dyDescent="0.2">
      <c r="A5170" s="3">
        <v>5189</v>
      </c>
      <c r="B5170" s="372">
        <v>7202</v>
      </c>
      <c r="C5170" s="197" t="s">
        <v>7068</v>
      </c>
      <c r="D5170" s="372" t="s">
        <v>5902</v>
      </c>
      <c r="E5170" s="164">
        <v>27111723</v>
      </c>
      <c r="F5170" s="632">
        <v>1500</v>
      </c>
      <c r="G5170" s="131" t="s">
        <v>2178</v>
      </c>
      <c r="H5170" s="62" t="s">
        <v>6842</v>
      </c>
      <c r="I5170" s="681">
        <v>324</v>
      </c>
    </row>
    <row r="5171" spans="1:9" ht="44.25" hidden="1" customHeight="1" x14ac:dyDescent="0.2">
      <c r="A5171" s="3">
        <v>5190</v>
      </c>
      <c r="B5171" s="372">
        <v>7202</v>
      </c>
      <c r="C5171" s="197" t="s">
        <v>7069</v>
      </c>
      <c r="D5171" s="372" t="s">
        <v>5902</v>
      </c>
      <c r="E5171" s="164">
        <v>27111723</v>
      </c>
      <c r="F5171" s="632">
        <v>8500</v>
      </c>
      <c r="G5171" s="131" t="s">
        <v>2178</v>
      </c>
      <c r="H5171" s="62" t="s">
        <v>6842</v>
      </c>
      <c r="I5171" s="681">
        <v>324</v>
      </c>
    </row>
    <row r="5172" spans="1:9" ht="44.25" hidden="1" customHeight="1" x14ac:dyDescent="0.2">
      <c r="A5172" s="3">
        <v>5191</v>
      </c>
      <c r="B5172" s="372">
        <v>7202</v>
      </c>
      <c r="C5172" s="197" t="s">
        <v>7070</v>
      </c>
      <c r="D5172" s="372" t="s">
        <v>5902</v>
      </c>
      <c r="E5172" s="164">
        <v>27111723</v>
      </c>
      <c r="F5172" s="632">
        <v>2000</v>
      </c>
      <c r="G5172" s="131" t="s">
        <v>2178</v>
      </c>
      <c r="H5172" s="62" t="s">
        <v>6842</v>
      </c>
      <c r="I5172" s="681">
        <v>324</v>
      </c>
    </row>
    <row r="5173" spans="1:9" ht="44.25" hidden="1" customHeight="1" x14ac:dyDescent="0.2">
      <c r="A5173" s="3">
        <v>5192</v>
      </c>
      <c r="B5173" s="372">
        <v>7202</v>
      </c>
      <c r="C5173" s="197" t="s">
        <v>7071</v>
      </c>
      <c r="D5173" s="372" t="s">
        <v>5902</v>
      </c>
      <c r="E5173" s="164">
        <v>27111723</v>
      </c>
      <c r="F5173" s="632">
        <v>15000</v>
      </c>
      <c r="G5173" s="131" t="s">
        <v>2178</v>
      </c>
      <c r="H5173" s="62" t="s">
        <v>6842</v>
      </c>
      <c r="I5173" s="681">
        <v>324</v>
      </c>
    </row>
    <row r="5174" spans="1:9" ht="44.25" hidden="1" customHeight="1" x14ac:dyDescent="0.2">
      <c r="A5174" s="3">
        <v>5193</v>
      </c>
      <c r="B5174" s="372">
        <v>7202</v>
      </c>
      <c r="C5174" s="197" t="s">
        <v>7072</v>
      </c>
      <c r="D5174" s="372" t="s">
        <v>5902</v>
      </c>
      <c r="E5174" s="164">
        <v>27111723</v>
      </c>
      <c r="F5174" s="632">
        <v>4100</v>
      </c>
      <c r="G5174" s="131" t="s">
        <v>2178</v>
      </c>
      <c r="H5174" s="62" t="s">
        <v>6842</v>
      </c>
      <c r="I5174" s="681">
        <v>324</v>
      </c>
    </row>
    <row r="5175" spans="1:9" ht="44.25" hidden="1" customHeight="1" x14ac:dyDescent="0.2">
      <c r="A5175" s="3">
        <v>5194</v>
      </c>
      <c r="B5175" s="372">
        <v>7202</v>
      </c>
      <c r="C5175" s="197" t="s">
        <v>7073</v>
      </c>
      <c r="D5175" s="372" t="s">
        <v>5902</v>
      </c>
      <c r="E5175" s="164">
        <v>27111723</v>
      </c>
      <c r="F5175" s="632">
        <v>4180</v>
      </c>
      <c r="G5175" s="131" t="s">
        <v>2178</v>
      </c>
      <c r="H5175" s="62" t="s">
        <v>6842</v>
      </c>
      <c r="I5175" s="681">
        <v>324</v>
      </c>
    </row>
    <row r="5176" spans="1:9" ht="44.25" hidden="1" customHeight="1" x14ac:dyDescent="0.2">
      <c r="A5176" s="3">
        <v>5195</v>
      </c>
      <c r="B5176" s="372">
        <v>7202</v>
      </c>
      <c r="C5176" s="197" t="s">
        <v>7074</v>
      </c>
      <c r="D5176" s="372" t="s">
        <v>5902</v>
      </c>
      <c r="E5176" s="164">
        <v>27111723</v>
      </c>
      <c r="F5176" s="632">
        <v>3250</v>
      </c>
      <c r="G5176" s="131" t="s">
        <v>2178</v>
      </c>
      <c r="H5176" s="62" t="s">
        <v>6842</v>
      </c>
      <c r="I5176" s="681">
        <v>324</v>
      </c>
    </row>
    <row r="5177" spans="1:9" ht="44.25" hidden="1" customHeight="1" x14ac:dyDescent="0.2">
      <c r="A5177" s="3">
        <v>5196</v>
      </c>
      <c r="B5177" s="372">
        <v>7202</v>
      </c>
      <c r="C5177" s="197" t="s">
        <v>7075</v>
      </c>
      <c r="D5177" s="372" t="s">
        <v>5902</v>
      </c>
      <c r="E5177" s="164">
        <v>27111723</v>
      </c>
      <c r="F5177" s="632">
        <v>1500</v>
      </c>
      <c r="G5177" s="131" t="s">
        <v>2178</v>
      </c>
      <c r="H5177" s="62" t="s">
        <v>6842</v>
      </c>
      <c r="I5177" s="681">
        <v>324</v>
      </c>
    </row>
    <row r="5178" spans="1:9" ht="44.25" hidden="1" customHeight="1" x14ac:dyDescent="0.2">
      <c r="A5178" s="3">
        <v>5197</v>
      </c>
      <c r="B5178" s="372">
        <v>7202</v>
      </c>
      <c r="C5178" s="197" t="s">
        <v>7076</v>
      </c>
      <c r="D5178" s="372" t="s">
        <v>5902</v>
      </c>
      <c r="E5178" s="164">
        <v>27111723</v>
      </c>
      <c r="F5178" s="632">
        <v>1250</v>
      </c>
      <c r="G5178" s="131" t="s">
        <v>2178</v>
      </c>
      <c r="H5178" s="62" t="s">
        <v>6842</v>
      </c>
      <c r="I5178" s="681">
        <v>324</v>
      </c>
    </row>
    <row r="5179" spans="1:9" ht="44.25" hidden="1" customHeight="1" x14ac:dyDescent="0.2">
      <c r="A5179" s="3">
        <v>5198</v>
      </c>
      <c r="B5179" s="372">
        <v>7202</v>
      </c>
      <c r="C5179" s="197" t="s">
        <v>7077</v>
      </c>
      <c r="D5179" s="372" t="s">
        <v>5902</v>
      </c>
      <c r="E5179" s="164">
        <v>27111723</v>
      </c>
      <c r="F5179" s="632">
        <v>1413</v>
      </c>
      <c r="G5179" s="131" t="s">
        <v>2178</v>
      </c>
      <c r="H5179" s="62" t="s">
        <v>6842</v>
      </c>
      <c r="I5179" s="681">
        <v>324</v>
      </c>
    </row>
    <row r="5180" spans="1:9" ht="44.25" hidden="1" customHeight="1" x14ac:dyDescent="0.2">
      <c r="A5180" s="3">
        <v>5199</v>
      </c>
      <c r="B5180" s="372">
        <v>7202</v>
      </c>
      <c r="C5180" s="197" t="s">
        <v>7078</v>
      </c>
      <c r="D5180" s="372" t="s">
        <v>5902</v>
      </c>
      <c r="E5180" s="164">
        <v>27111723</v>
      </c>
      <c r="F5180" s="632">
        <v>4617</v>
      </c>
      <c r="G5180" s="131" t="s">
        <v>2178</v>
      </c>
      <c r="H5180" s="62" t="s">
        <v>6842</v>
      </c>
      <c r="I5180" s="681">
        <v>324</v>
      </c>
    </row>
    <row r="5181" spans="1:9" ht="44.25" hidden="1" customHeight="1" x14ac:dyDescent="0.2">
      <c r="A5181" s="3">
        <v>5200</v>
      </c>
      <c r="B5181" s="372">
        <v>7202</v>
      </c>
      <c r="C5181" s="197" t="s">
        <v>7079</v>
      </c>
      <c r="D5181" s="372" t="s">
        <v>5902</v>
      </c>
      <c r="E5181" s="164">
        <v>31201623</v>
      </c>
      <c r="F5181" s="632">
        <v>4500</v>
      </c>
      <c r="G5181" s="131" t="s">
        <v>2178</v>
      </c>
      <c r="H5181" s="62" t="s">
        <v>6842</v>
      </c>
      <c r="I5181" s="681">
        <v>324</v>
      </c>
    </row>
    <row r="5182" spans="1:9" ht="44.25" hidden="1" customHeight="1" x14ac:dyDescent="0.2">
      <c r="A5182" s="3">
        <v>5201</v>
      </c>
      <c r="B5182" s="372">
        <v>7202</v>
      </c>
      <c r="C5182" s="197" t="s">
        <v>7080</v>
      </c>
      <c r="D5182" s="372" t="s">
        <v>5902</v>
      </c>
      <c r="E5182" s="164">
        <v>31201623</v>
      </c>
      <c r="F5182" s="632">
        <v>2150</v>
      </c>
      <c r="G5182" s="131" t="s">
        <v>2178</v>
      </c>
      <c r="H5182" s="62" t="s">
        <v>6842</v>
      </c>
      <c r="I5182" s="681">
        <v>324</v>
      </c>
    </row>
    <row r="5183" spans="1:9" ht="44.25" hidden="1" customHeight="1" x14ac:dyDescent="0.2">
      <c r="A5183" s="3">
        <v>5202</v>
      </c>
      <c r="B5183" s="372">
        <v>7202</v>
      </c>
      <c r="C5183" s="197" t="s">
        <v>7081</v>
      </c>
      <c r="D5183" s="372" t="s">
        <v>5902</v>
      </c>
      <c r="E5183" s="164">
        <v>31201623</v>
      </c>
      <c r="F5183" s="632">
        <v>1200</v>
      </c>
      <c r="G5183" s="131" t="s">
        <v>2178</v>
      </c>
      <c r="H5183" s="62" t="s">
        <v>6842</v>
      </c>
      <c r="I5183" s="681">
        <v>324</v>
      </c>
    </row>
    <row r="5184" spans="1:9" ht="44.25" hidden="1" customHeight="1" x14ac:dyDescent="0.2">
      <c r="A5184" s="3">
        <v>5203</v>
      </c>
      <c r="B5184" s="372">
        <v>7202</v>
      </c>
      <c r="C5184" s="197" t="s">
        <v>7082</v>
      </c>
      <c r="D5184" s="372" t="s">
        <v>5902</v>
      </c>
      <c r="E5184" s="164">
        <v>31201623</v>
      </c>
      <c r="F5184" s="632">
        <v>14500</v>
      </c>
      <c r="G5184" s="131" t="s">
        <v>2178</v>
      </c>
      <c r="H5184" s="62" t="s">
        <v>6842</v>
      </c>
      <c r="I5184" s="681">
        <v>324</v>
      </c>
    </row>
    <row r="5185" spans="1:9" ht="44.25" hidden="1" customHeight="1" x14ac:dyDescent="0.2">
      <c r="A5185" s="3">
        <v>5204</v>
      </c>
      <c r="B5185" s="372">
        <v>7202</v>
      </c>
      <c r="C5185" s="197" t="s">
        <v>7083</v>
      </c>
      <c r="D5185" s="372" t="s">
        <v>5902</v>
      </c>
      <c r="E5185" s="164">
        <v>31201623</v>
      </c>
      <c r="F5185" s="632">
        <v>8200</v>
      </c>
      <c r="G5185" s="131" t="s">
        <v>2178</v>
      </c>
      <c r="H5185" s="62" t="s">
        <v>6842</v>
      </c>
      <c r="I5185" s="681">
        <v>324</v>
      </c>
    </row>
    <row r="5186" spans="1:9" ht="44.25" hidden="1" customHeight="1" x14ac:dyDescent="0.2">
      <c r="A5186" s="3">
        <v>5205</v>
      </c>
      <c r="B5186" s="372">
        <v>7202</v>
      </c>
      <c r="C5186" s="197" t="s">
        <v>7084</v>
      </c>
      <c r="D5186" s="372" t="s">
        <v>5902</v>
      </c>
      <c r="E5186" s="164">
        <v>31201623</v>
      </c>
      <c r="F5186" s="632">
        <v>5750</v>
      </c>
      <c r="G5186" s="131" t="s">
        <v>2178</v>
      </c>
      <c r="H5186" s="62" t="s">
        <v>6842</v>
      </c>
      <c r="I5186" s="681">
        <v>324</v>
      </c>
    </row>
    <row r="5187" spans="1:9" ht="44.25" hidden="1" customHeight="1" x14ac:dyDescent="0.2">
      <c r="A5187" s="3">
        <v>5206</v>
      </c>
      <c r="B5187" s="372">
        <v>7202</v>
      </c>
      <c r="C5187" s="197" t="s">
        <v>7085</v>
      </c>
      <c r="D5187" s="372" t="s">
        <v>5902</v>
      </c>
      <c r="E5187" s="164">
        <v>31201623</v>
      </c>
      <c r="F5187" s="632">
        <v>1200</v>
      </c>
      <c r="G5187" s="131" t="s">
        <v>2178</v>
      </c>
      <c r="H5187" s="62" t="s">
        <v>6842</v>
      </c>
      <c r="I5187" s="681">
        <v>324</v>
      </c>
    </row>
    <row r="5188" spans="1:9" ht="44.25" hidden="1" customHeight="1" x14ac:dyDescent="0.2">
      <c r="A5188" s="3">
        <v>5207</v>
      </c>
      <c r="B5188" s="372">
        <v>7202</v>
      </c>
      <c r="C5188" s="197" t="s">
        <v>7086</v>
      </c>
      <c r="D5188" s="372" t="s">
        <v>5902</v>
      </c>
      <c r="E5188" s="164">
        <v>31201623</v>
      </c>
      <c r="F5188" s="632">
        <v>13000</v>
      </c>
      <c r="G5188" s="131" t="s">
        <v>2178</v>
      </c>
      <c r="H5188" s="62" t="s">
        <v>6842</v>
      </c>
      <c r="I5188" s="681">
        <v>324</v>
      </c>
    </row>
    <row r="5189" spans="1:9" ht="44.25" hidden="1" customHeight="1" x14ac:dyDescent="0.2">
      <c r="A5189" s="3">
        <v>5208</v>
      </c>
      <c r="B5189" s="372">
        <v>7202</v>
      </c>
      <c r="C5189" s="197" t="s">
        <v>7087</v>
      </c>
      <c r="D5189" s="372" t="s">
        <v>5902</v>
      </c>
      <c r="E5189" s="164">
        <v>31201623</v>
      </c>
      <c r="F5189" s="632">
        <v>4300</v>
      </c>
      <c r="G5189" s="131" t="s">
        <v>2178</v>
      </c>
      <c r="H5189" s="62" t="s">
        <v>6842</v>
      </c>
      <c r="I5189" s="681">
        <v>324</v>
      </c>
    </row>
    <row r="5190" spans="1:9" ht="44.25" hidden="1" customHeight="1" x14ac:dyDescent="0.2">
      <c r="A5190" s="3">
        <v>5209</v>
      </c>
      <c r="B5190" s="372">
        <v>7202</v>
      </c>
      <c r="C5190" s="197" t="s">
        <v>7088</v>
      </c>
      <c r="D5190" s="372" t="s">
        <v>5902</v>
      </c>
      <c r="E5190" s="164">
        <v>31201623</v>
      </c>
      <c r="F5190" s="632">
        <v>1900</v>
      </c>
      <c r="G5190" s="131" t="s">
        <v>2178</v>
      </c>
      <c r="H5190" s="62" t="s">
        <v>6842</v>
      </c>
      <c r="I5190" s="681">
        <v>324</v>
      </c>
    </row>
    <row r="5191" spans="1:9" ht="44.25" hidden="1" customHeight="1" x14ac:dyDescent="0.2">
      <c r="A5191" s="3">
        <v>5210</v>
      </c>
      <c r="B5191" s="372">
        <v>7202</v>
      </c>
      <c r="C5191" s="197" t="s">
        <v>7089</v>
      </c>
      <c r="D5191" s="372" t="s">
        <v>5902</v>
      </c>
      <c r="E5191" s="164">
        <v>31201623</v>
      </c>
      <c r="F5191" s="632">
        <v>1080</v>
      </c>
      <c r="G5191" s="131" t="s">
        <v>2178</v>
      </c>
      <c r="H5191" s="62" t="s">
        <v>6842</v>
      </c>
      <c r="I5191" s="681">
        <v>324</v>
      </c>
    </row>
    <row r="5192" spans="1:9" ht="44.25" hidden="1" customHeight="1" x14ac:dyDescent="0.2">
      <c r="A5192" s="3">
        <v>5211</v>
      </c>
      <c r="B5192" s="372">
        <v>7202</v>
      </c>
      <c r="C5192" s="197" t="s">
        <v>7090</v>
      </c>
      <c r="D5192" s="372" t="s">
        <v>5902</v>
      </c>
      <c r="E5192" s="164">
        <v>31201623</v>
      </c>
      <c r="F5192" s="632">
        <v>2400</v>
      </c>
      <c r="G5192" s="131" t="s">
        <v>2178</v>
      </c>
      <c r="H5192" s="62" t="s">
        <v>6842</v>
      </c>
      <c r="I5192" s="681">
        <v>324</v>
      </c>
    </row>
    <row r="5193" spans="1:9" ht="44.25" hidden="1" customHeight="1" x14ac:dyDescent="0.2">
      <c r="A5193" s="3">
        <v>5212</v>
      </c>
      <c r="B5193" s="372">
        <v>7202</v>
      </c>
      <c r="C5193" s="197" t="s">
        <v>7091</v>
      </c>
      <c r="D5193" s="372" t="s">
        <v>5902</v>
      </c>
      <c r="E5193" s="164">
        <v>31201623</v>
      </c>
      <c r="F5193" s="632">
        <v>1600</v>
      </c>
      <c r="G5193" s="131" t="s">
        <v>2178</v>
      </c>
      <c r="H5193" s="62" t="s">
        <v>6842</v>
      </c>
      <c r="I5193" s="681">
        <v>324</v>
      </c>
    </row>
    <row r="5194" spans="1:9" ht="44.25" hidden="1" customHeight="1" x14ac:dyDescent="0.2">
      <c r="A5194" s="3">
        <v>5213</v>
      </c>
      <c r="B5194" s="372">
        <v>7202</v>
      </c>
      <c r="C5194" s="197" t="s">
        <v>7092</v>
      </c>
      <c r="D5194" s="372" t="s">
        <v>5902</v>
      </c>
      <c r="E5194" s="164">
        <v>40173608</v>
      </c>
      <c r="F5194" s="632">
        <v>740</v>
      </c>
      <c r="G5194" s="131" t="s">
        <v>2178</v>
      </c>
      <c r="H5194" s="62" t="s">
        <v>6842</v>
      </c>
      <c r="I5194" s="681">
        <v>324</v>
      </c>
    </row>
    <row r="5195" spans="1:9" ht="44.25" hidden="1" customHeight="1" x14ac:dyDescent="0.2">
      <c r="A5195" s="3">
        <v>5214</v>
      </c>
      <c r="B5195" s="372">
        <v>7202</v>
      </c>
      <c r="C5195" s="197" t="s">
        <v>7093</v>
      </c>
      <c r="D5195" s="372" t="s">
        <v>5902</v>
      </c>
      <c r="E5195" s="164">
        <v>40173608</v>
      </c>
      <c r="F5195" s="632">
        <v>2500</v>
      </c>
      <c r="G5195" s="131" t="s">
        <v>2178</v>
      </c>
      <c r="H5195" s="62" t="s">
        <v>6842</v>
      </c>
      <c r="I5195" s="681">
        <v>324</v>
      </c>
    </row>
    <row r="5196" spans="1:9" ht="44.25" hidden="1" customHeight="1" x14ac:dyDescent="0.2">
      <c r="A5196" s="3">
        <v>5215</v>
      </c>
      <c r="B5196" s="372">
        <v>7202</v>
      </c>
      <c r="C5196" s="197" t="s">
        <v>7094</v>
      </c>
      <c r="D5196" s="372" t="s">
        <v>5902</v>
      </c>
      <c r="E5196" s="164">
        <v>40173608</v>
      </c>
      <c r="F5196" s="632">
        <v>2510</v>
      </c>
      <c r="G5196" s="131" t="s">
        <v>2178</v>
      </c>
      <c r="H5196" s="62" t="s">
        <v>6842</v>
      </c>
      <c r="I5196" s="681">
        <v>324</v>
      </c>
    </row>
    <row r="5197" spans="1:9" ht="44.25" hidden="1" customHeight="1" x14ac:dyDescent="0.2">
      <c r="A5197" s="3">
        <v>5216</v>
      </c>
      <c r="B5197" s="372">
        <v>7202</v>
      </c>
      <c r="C5197" s="197" t="s">
        <v>7095</v>
      </c>
      <c r="D5197" s="372" t="s">
        <v>5902</v>
      </c>
      <c r="E5197" s="164">
        <v>40173608</v>
      </c>
      <c r="F5197" s="632">
        <v>3300</v>
      </c>
      <c r="G5197" s="131" t="s">
        <v>2178</v>
      </c>
      <c r="H5197" s="62" t="s">
        <v>6842</v>
      </c>
      <c r="I5197" s="681">
        <v>324</v>
      </c>
    </row>
    <row r="5198" spans="1:9" ht="44.25" hidden="1" customHeight="1" x14ac:dyDescent="0.2">
      <c r="A5198" s="3">
        <v>5217</v>
      </c>
      <c r="B5198" s="372">
        <v>7202</v>
      </c>
      <c r="C5198" s="197" t="s">
        <v>7096</v>
      </c>
      <c r="D5198" s="372" t="s">
        <v>5902</v>
      </c>
      <c r="E5198" s="164">
        <v>40173608</v>
      </c>
      <c r="F5198" s="632">
        <v>3310</v>
      </c>
      <c r="G5198" s="131" t="s">
        <v>2178</v>
      </c>
      <c r="H5198" s="62" t="s">
        <v>6842</v>
      </c>
      <c r="I5198" s="681">
        <v>324</v>
      </c>
    </row>
    <row r="5199" spans="1:9" ht="44.25" hidden="1" customHeight="1" x14ac:dyDescent="0.2">
      <c r="A5199" s="3">
        <v>5218</v>
      </c>
      <c r="B5199" s="372">
        <v>7202</v>
      </c>
      <c r="C5199" s="197" t="s">
        <v>7097</v>
      </c>
      <c r="D5199" s="372" t="s">
        <v>5902</v>
      </c>
      <c r="E5199" s="164">
        <v>40173608</v>
      </c>
      <c r="F5199" s="632">
        <v>3320</v>
      </c>
      <c r="G5199" s="131" t="s">
        <v>2178</v>
      </c>
      <c r="H5199" s="62" t="s">
        <v>6842</v>
      </c>
      <c r="I5199" s="681">
        <v>324</v>
      </c>
    </row>
    <row r="5200" spans="1:9" ht="44.25" hidden="1" customHeight="1" x14ac:dyDescent="0.2">
      <c r="A5200" s="3">
        <v>5219</v>
      </c>
      <c r="B5200" s="372">
        <v>7202</v>
      </c>
      <c r="C5200" s="197" t="s">
        <v>7098</v>
      </c>
      <c r="D5200" s="372" t="s">
        <v>5902</v>
      </c>
      <c r="E5200" s="164">
        <v>40173608</v>
      </c>
      <c r="F5200" s="632">
        <v>1410</v>
      </c>
      <c r="G5200" s="131" t="s">
        <v>2178</v>
      </c>
      <c r="H5200" s="62" t="s">
        <v>6842</v>
      </c>
      <c r="I5200" s="681">
        <v>324</v>
      </c>
    </row>
    <row r="5201" spans="1:9" ht="44.25" hidden="1" customHeight="1" x14ac:dyDescent="0.2">
      <c r="A5201" s="3">
        <v>5220</v>
      </c>
      <c r="B5201" s="372">
        <v>7202</v>
      </c>
      <c r="C5201" s="197" t="s">
        <v>7099</v>
      </c>
      <c r="D5201" s="372" t="s">
        <v>5902</v>
      </c>
      <c r="E5201" s="164">
        <v>40173608</v>
      </c>
      <c r="F5201" s="632">
        <v>2000</v>
      </c>
      <c r="G5201" s="131" t="s">
        <v>2178</v>
      </c>
      <c r="H5201" s="62" t="s">
        <v>6842</v>
      </c>
      <c r="I5201" s="681">
        <v>324</v>
      </c>
    </row>
    <row r="5202" spans="1:9" ht="44.25" hidden="1" customHeight="1" x14ac:dyDescent="0.2">
      <c r="A5202" s="3">
        <v>5221</v>
      </c>
      <c r="B5202" s="372">
        <v>7202</v>
      </c>
      <c r="C5202" s="197" t="s">
        <v>7100</v>
      </c>
      <c r="D5202" s="372" t="s">
        <v>5902</v>
      </c>
      <c r="E5202" s="164">
        <v>40173608</v>
      </c>
      <c r="F5202" s="632">
        <v>2520</v>
      </c>
      <c r="G5202" s="131" t="s">
        <v>2178</v>
      </c>
      <c r="H5202" s="62" t="s">
        <v>6842</v>
      </c>
      <c r="I5202" s="681">
        <v>324</v>
      </c>
    </row>
    <row r="5203" spans="1:9" ht="44.25" hidden="1" customHeight="1" x14ac:dyDescent="0.2">
      <c r="A5203" s="3">
        <v>5222</v>
      </c>
      <c r="B5203" s="372">
        <v>7202</v>
      </c>
      <c r="C5203" s="197" t="s">
        <v>7101</v>
      </c>
      <c r="D5203" s="372" t="s">
        <v>5902</v>
      </c>
      <c r="E5203" s="164">
        <v>40173608</v>
      </c>
      <c r="F5203" s="632">
        <v>3320</v>
      </c>
      <c r="G5203" s="131" t="s">
        <v>2178</v>
      </c>
      <c r="H5203" s="62" t="s">
        <v>6842</v>
      </c>
      <c r="I5203" s="681">
        <v>324</v>
      </c>
    </row>
    <row r="5204" spans="1:9" ht="44.25" hidden="1" customHeight="1" x14ac:dyDescent="0.2">
      <c r="A5204" s="3">
        <v>5223</v>
      </c>
      <c r="B5204" s="372">
        <v>7202</v>
      </c>
      <c r="C5204" s="197" t="s">
        <v>7102</v>
      </c>
      <c r="D5204" s="372" t="s">
        <v>5902</v>
      </c>
      <c r="E5204" s="164">
        <v>40173608</v>
      </c>
      <c r="F5204" s="632">
        <v>5560</v>
      </c>
      <c r="G5204" s="131" t="s">
        <v>2178</v>
      </c>
      <c r="H5204" s="62" t="s">
        <v>6842</v>
      </c>
      <c r="I5204" s="681">
        <v>324</v>
      </c>
    </row>
    <row r="5205" spans="1:9" ht="44.25" hidden="1" customHeight="1" x14ac:dyDescent="0.2">
      <c r="A5205" s="3">
        <v>5224</v>
      </c>
      <c r="B5205" s="372">
        <v>7202</v>
      </c>
      <c r="C5205" s="197" t="s">
        <v>7103</v>
      </c>
      <c r="D5205" s="372" t="s">
        <v>5902</v>
      </c>
      <c r="E5205" s="164">
        <v>40173608</v>
      </c>
      <c r="F5205" s="632">
        <v>5610</v>
      </c>
      <c r="G5205" s="131" t="s">
        <v>2178</v>
      </c>
      <c r="H5205" s="62" t="s">
        <v>6842</v>
      </c>
      <c r="I5205" s="681">
        <v>324</v>
      </c>
    </row>
    <row r="5206" spans="1:9" ht="44.25" hidden="1" customHeight="1" x14ac:dyDescent="0.2">
      <c r="A5206" s="3">
        <v>5225</v>
      </c>
      <c r="B5206" s="372">
        <v>7202</v>
      </c>
      <c r="C5206" s="197" t="s">
        <v>7104</v>
      </c>
      <c r="D5206" s="372" t="s">
        <v>5902</v>
      </c>
      <c r="E5206" s="164">
        <v>40173608</v>
      </c>
      <c r="F5206" s="632">
        <v>5570</v>
      </c>
      <c r="G5206" s="131" t="s">
        <v>2178</v>
      </c>
      <c r="H5206" s="62" t="s">
        <v>6842</v>
      </c>
      <c r="I5206" s="681">
        <v>324</v>
      </c>
    </row>
    <row r="5207" spans="1:9" ht="44.25" hidden="1" customHeight="1" x14ac:dyDescent="0.2">
      <c r="A5207" s="3">
        <v>5226</v>
      </c>
      <c r="B5207" s="372">
        <v>7202</v>
      </c>
      <c r="C5207" s="197" t="s">
        <v>7105</v>
      </c>
      <c r="D5207" s="372" t="s">
        <v>5902</v>
      </c>
      <c r="E5207" s="164">
        <v>40173608</v>
      </c>
      <c r="F5207" s="632">
        <v>5620</v>
      </c>
      <c r="G5207" s="131" t="s">
        <v>2178</v>
      </c>
      <c r="H5207" s="62" t="s">
        <v>6842</v>
      </c>
      <c r="I5207" s="681">
        <v>324</v>
      </c>
    </row>
    <row r="5208" spans="1:9" ht="44.25" hidden="1" customHeight="1" x14ac:dyDescent="0.2">
      <c r="A5208" s="3">
        <v>5227</v>
      </c>
      <c r="B5208" s="372">
        <v>7202</v>
      </c>
      <c r="C5208" s="197" t="s">
        <v>7106</v>
      </c>
      <c r="D5208" s="372" t="s">
        <v>5902</v>
      </c>
      <c r="E5208" s="164">
        <v>40173608</v>
      </c>
      <c r="F5208" s="632">
        <v>5650</v>
      </c>
      <c r="G5208" s="131" t="s">
        <v>2178</v>
      </c>
      <c r="H5208" s="62" t="s">
        <v>6842</v>
      </c>
      <c r="I5208" s="681">
        <v>324</v>
      </c>
    </row>
    <row r="5209" spans="1:9" ht="44.25" hidden="1" customHeight="1" x14ac:dyDescent="0.2">
      <c r="A5209" s="3">
        <v>5228</v>
      </c>
      <c r="B5209" s="372">
        <v>7202</v>
      </c>
      <c r="C5209" s="197" t="s">
        <v>7107</v>
      </c>
      <c r="D5209" s="372" t="s">
        <v>5902</v>
      </c>
      <c r="E5209" s="164">
        <v>40173608</v>
      </c>
      <c r="F5209" s="632">
        <v>1170</v>
      </c>
      <c r="G5209" s="131" t="s">
        <v>2178</v>
      </c>
      <c r="H5209" s="62" t="s">
        <v>6842</v>
      </c>
      <c r="I5209" s="681">
        <v>324</v>
      </c>
    </row>
    <row r="5210" spans="1:9" ht="44.25" hidden="1" customHeight="1" x14ac:dyDescent="0.2">
      <c r="A5210" s="3">
        <v>5229</v>
      </c>
      <c r="B5210" s="372">
        <v>7202</v>
      </c>
      <c r="C5210" s="197" t="s">
        <v>7108</v>
      </c>
      <c r="D5210" s="372" t="s">
        <v>5902</v>
      </c>
      <c r="E5210" s="164">
        <v>40173608</v>
      </c>
      <c r="F5210" s="632">
        <v>1170</v>
      </c>
      <c r="G5210" s="131" t="s">
        <v>2178</v>
      </c>
      <c r="H5210" s="62" t="s">
        <v>6842</v>
      </c>
      <c r="I5210" s="681">
        <v>324</v>
      </c>
    </row>
    <row r="5211" spans="1:9" ht="44.25" hidden="1" customHeight="1" x14ac:dyDescent="0.2">
      <c r="A5211" s="3">
        <v>5230</v>
      </c>
      <c r="B5211" s="372">
        <v>7202</v>
      </c>
      <c r="C5211" s="197" t="s">
        <v>7109</v>
      </c>
      <c r="D5211" s="372" t="s">
        <v>5902</v>
      </c>
      <c r="E5211" s="164">
        <v>40173608</v>
      </c>
      <c r="F5211" s="632">
        <v>1604</v>
      </c>
      <c r="G5211" s="131" t="s">
        <v>2178</v>
      </c>
      <c r="H5211" s="62" t="s">
        <v>6842</v>
      </c>
      <c r="I5211" s="681">
        <v>324</v>
      </c>
    </row>
    <row r="5212" spans="1:9" ht="44.25" hidden="1" customHeight="1" x14ac:dyDescent="0.2">
      <c r="A5212" s="3">
        <v>5231</v>
      </c>
      <c r="B5212" s="372">
        <v>7202</v>
      </c>
      <c r="C5212" s="197" t="s">
        <v>7110</v>
      </c>
      <c r="D5212" s="372" t="s">
        <v>5902</v>
      </c>
      <c r="E5212" s="164">
        <v>40173608</v>
      </c>
      <c r="F5212" s="632">
        <v>750</v>
      </c>
      <c r="G5212" s="131" t="s">
        <v>2178</v>
      </c>
      <c r="H5212" s="62" t="s">
        <v>6842</v>
      </c>
      <c r="I5212" s="681">
        <v>324</v>
      </c>
    </row>
    <row r="5213" spans="1:9" ht="44.25" hidden="1" customHeight="1" x14ac:dyDescent="0.2">
      <c r="A5213" s="3">
        <v>5232</v>
      </c>
      <c r="B5213" s="372">
        <v>7202</v>
      </c>
      <c r="C5213" s="197" t="s">
        <v>7111</v>
      </c>
      <c r="D5213" s="372" t="s">
        <v>5902</v>
      </c>
      <c r="E5213" s="164">
        <v>40173608</v>
      </c>
      <c r="F5213" s="632">
        <v>1597</v>
      </c>
      <c r="G5213" s="131" t="s">
        <v>2178</v>
      </c>
      <c r="H5213" s="62" t="s">
        <v>6842</v>
      </c>
      <c r="I5213" s="681">
        <v>324</v>
      </c>
    </row>
    <row r="5214" spans="1:9" ht="44.25" hidden="1" customHeight="1" x14ac:dyDescent="0.2">
      <c r="A5214" s="3">
        <v>5233</v>
      </c>
      <c r="B5214" s="372">
        <v>7202</v>
      </c>
      <c r="C5214" s="197" t="s">
        <v>7112</v>
      </c>
      <c r="D5214" s="372" t="s">
        <v>5902</v>
      </c>
      <c r="E5214" s="164">
        <v>40173608</v>
      </c>
      <c r="F5214" s="632">
        <v>1291</v>
      </c>
      <c r="G5214" s="131" t="s">
        <v>2178</v>
      </c>
      <c r="H5214" s="62" t="s">
        <v>6842</v>
      </c>
      <c r="I5214" s="681">
        <v>324</v>
      </c>
    </row>
    <row r="5215" spans="1:9" ht="44.25" hidden="1" customHeight="1" x14ac:dyDescent="0.2">
      <c r="A5215" s="3">
        <v>5234</v>
      </c>
      <c r="B5215" s="372">
        <v>7202</v>
      </c>
      <c r="C5215" s="197" t="s">
        <v>7113</v>
      </c>
      <c r="D5215" s="372" t="s">
        <v>5902</v>
      </c>
      <c r="E5215" s="164">
        <v>40173608</v>
      </c>
      <c r="F5215" s="632">
        <v>719</v>
      </c>
      <c r="G5215" s="131" t="s">
        <v>2178</v>
      </c>
      <c r="H5215" s="62" t="s">
        <v>6842</v>
      </c>
      <c r="I5215" s="681">
        <v>324</v>
      </c>
    </row>
    <row r="5216" spans="1:9" ht="44.25" hidden="1" customHeight="1" x14ac:dyDescent="0.2">
      <c r="A5216" s="3">
        <v>5235</v>
      </c>
      <c r="B5216" s="372">
        <v>7202</v>
      </c>
      <c r="C5216" s="197" t="s">
        <v>7114</v>
      </c>
      <c r="D5216" s="372" t="s">
        <v>5902</v>
      </c>
      <c r="E5216" s="164">
        <v>40173608</v>
      </c>
      <c r="F5216" s="632">
        <v>1578</v>
      </c>
      <c r="G5216" s="131" t="s">
        <v>2178</v>
      </c>
      <c r="H5216" s="62" t="s">
        <v>6842</v>
      </c>
      <c r="I5216" s="681">
        <v>324</v>
      </c>
    </row>
    <row r="5217" spans="1:9" ht="44.25" hidden="1" customHeight="1" x14ac:dyDescent="0.2">
      <c r="A5217" s="3">
        <v>5236</v>
      </c>
      <c r="B5217" s="372">
        <v>7202</v>
      </c>
      <c r="C5217" s="197" t="s">
        <v>7115</v>
      </c>
      <c r="D5217" s="372" t="s">
        <v>5902</v>
      </c>
      <c r="E5217" s="164">
        <v>40173608</v>
      </c>
      <c r="F5217" s="632">
        <v>1269</v>
      </c>
      <c r="G5217" s="131" t="s">
        <v>2178</v>
      </c>
      <c r="H5217" s="62" t="s">
        <v>6842</v>
      </c>
      <c r="I5217" s="681">
        <v>324</v>
      </c>
    </row>
    <row r="5218" spans="1:9" ht="44.25" hidden="1" customHeight="1" x14ac:dyDescent="0.2">
      <c r="A5218" s="3">
        <v>5237</v>
      </c>
      <c r="B5218" s="372">
        <v>7202</v>
      </c>
      <c r="C5218" s="197" t="s">
        <v>7116</v>
      </c>
      <c r="D5218" s="372" t="s">
        <v>5902</v>
      </c>
      <c r="E5218" s="164">
        <v>40173608</v>
      </c>
      <c r="F5218" s="632">
        <v>295</v>
      </c>
      <c r="G5218" s="131" t="s">
        <v>2178</v>
      </c>
      <c r="H5218" s="62" t="s">
        <v>6842</v>
      </c>
      <c r="I5218" s="681">
        <v>324</v>
      </c>
    </row>
    <row r="5219" spans="1:9" ht="44.25" hidden="1" customHeight="1" x14ac:dyDescent="0.2">
      <c r="A5219" s="3">
        <v>5238</v>
      </c>
      <c r="B5219" s="372">
        <v>7202</v>
      </c>
      <c r="C5219" s="197" t="s">
        <v>7117</v>
      </c>
      <c r="D5219" s="372" t="s">
        <v>5902</v>
      </c>
      <c r="E5219" s="164">
        <v>40173608</v>
      </c>
      <c r="F5219" s="632">
        <v>1284</v>
      </c>
      <c r="G5219" s="131" t="s">
        <v>2178</v>
      </c>
      <c r="H5219" s="62" t="s">
        <v>6842</v>
      </c>
      <c r="I5219" s="681">
        <v>324</v>
      </c>
    </row>
    <row r="5220" spans="1:9" ht="44.25" hidden="1" customHeight="1" x14ac:dyDescent="0.2">
      <c r="A5220" s="3">
        <v>5239</v>
      </c>
      <c r="B5220" s="372">
        <v>7202</v>
      </c>
      <c r="C5220" s="197" t="s">
        <v>7118</v>
      </c>
      <c r="D5220" s="372" t="s">
        <v>5902</v>
      </c>
      <c r="E5220" s="164">
        <v>40173608</v>
      </c>
      <c r="F5220" s="632">
        <v>420</v>
      </c>
      <c r="G5220" s="131" t="s">
        <v>2178</v>
      </c>
      <c r="H5220" s="62" t="s">
        <v>6842</v>
      </c>
      <c r="I5220" s="681">
        <v>324</v>
      </c>
    </row>
    <row r="5221" spans="1:9" ht="44.25" hidden="1" customHeight="1" x14ac:dyDescent="0.2">
      <c r="A5221" s="3">
        <v>5240</v>
      </c>
      <c r="B5221" s="372">
        <v>7202</v>
      </c>
      <c r="C5221" s="197" t="s">
        <v>7119</v>
      </c>
      <c r="D5221" s="372" t="s">
        <v>5902</v>
      </c>
      <c r="E5221" s="164">
        <v>40173608</v>
      </c>
      <c r="F5221" s="632">
        <v>762</v>
      </c>
      <c r="G5221" s="131" t="s">
        <v>2178</v>
      </c>
      <c r="H5221" s="62" t="s">
        <v>6842</v>
      </c>
      <c r="I5221" s="681">
        <v>324</v>
      </c>
    </row>
    <row r="5222" spans="1:9" ht="44.25" hidden="1" customHeight="1" x14ac:dyDescent="0.2">
      <c r="A5222" s="3">
        <v>5241</v>
      </c>
      <c r="B5222" s="372">
        <v>7202</v>
      </c>
      <c r="C5222" s="197" t="s">
        <v>7120</v>
      </c>
      <c r="D5222" s="372" t="s">
        <v>5902</v>
      </c>
      <c r="E5222" s="164">
        <v>40173608</v>
      </c>
      <c r="F5222" s="632">
        <v>1597</v>
      </c>
      <c r="G5222" s="131" t="s">
        <v>2178</v>
      </c>
      <c r="H5222" s="62" t="s">
        <v>6842</v>
      </c>
      <c r="I5222" s="681">
        <v>324</v>
      </c>
    </row>
    <row r="5223" spans="1:9" ht="44.25" hidden="1" customHeight="1" x14ac:dyDescent="0.2">
      <c r="A5223" s="3">
        <v>5242</v>
      </c>
      <c r="B5223" s="372">
        <v>7202</v>
      </c>
      <c r="C5223" s="197" t="s">
        <v>7121</v>
      </c>
      <c r="D5223" s="372" t="s">
        <v>5902</v>
      </c>
      <c r="E5223" s="164">
        <v>40173608</v>
      </c>
      <c r="F5223" s="632">
        <v>240</v>
      </c>
      <c r="G5223" s="131" t="s">
        <v>2178</v>
      </c>
      <c r="H5223" s="62" t="s">
        <v>6842</v>
      </c>
      <c r="I5223" s="681">
        <v>324</v>
      </c>
    </row>
    <row r="5224" spans="1:9" ht="44.25" hidden="1" customHeight="1" x14ac:dyDescent="0.2">
      <c r="A5224" s="3">
        <v>5243</v>
      </c>
      <c r="B5224" s="372">
        <v>7202</v>
      </c>
      <c r="C5224" s="197" t="s">
        <v>7122</v>
      </c>
      <c r="D5224" s="372" t="s">
        <v>5902</v>
      </c>
      <c r="E5224" s="164">
        <v>40173608</v>
      </c>
      <c r="F5224" s="632">
        <v>3043</v>
      </c>
      <c r="G5224" s="131" t="s">
        <v>2178</v>
      </c>
      <c r="H5224" s="62" t="s">
        <v>6842</v>
      </c>
      <c r="I5224" s="681">
        <v>324</v>
      </c>
    </row>
    <row r="5225" spans="1:9" ht="44.25" hidden="1" customHeight="1" x14ac:dyDescent="0.2">
      <c r="A5225" s="3">
        <v>5244</v>
      </c>
      <c r="B5225" s="372">
        <v>7202</v>
      </c>
      <c r="C5225" s="197" t="s">
        <v>7123</v>
      </c>
      <c r="D5225" s="372" t="s">
        <v>5902</v>
      </c>
      <c r="E5225" s="164">
        <v>40173608</v>
      </c>
      <c r="F5225" s="632">
        <v>650</v>
      </c>
      <c r="G5225" s="131" t="s">
        <v>2178</v>
      </c>
      <c r="H5225" s="62" t="s">
        <v>6842</v>
      </c>
      <c r="I5225" s="681">
        <v>324</v>
      </c>
    </row>
    <row r="5226" spans="1:9" ht="44.25" hidden="1" customHeight="1" x14ac:dyDescent="0.2">
      <c r="A5226" s="3">
        <v>5245</v>
      </c>
      <c r="B5226" s="372">
        <v>7202</v>
      </c>
      <c r="C5226" s="197" t="s">
        <v>7124</v>
      </c>
      <c r="D5226" s="372" t="s">
        <v>5902</v>
      </c>
      <c r="E5226" s="164">
        <v>40173608</v>
      </c>
      <c r="F5226" s="632">
        <v>4800</v>
      </c>
      <c r="G5226" s="131" t="s">
        <v>2178</v>
      </c>
      <c r="H5226" s="62" t="s">
        <v>6842</v>
      </c>
      <c r="I5226" s="681">
        <v>324</v>
      </c>
    </row>
    <row r="5227" spans="1:9" ht="44.25" hidden="1" customHeight="1" x14ac:dyDescent="0.2">
      <c r="A5227" s="3">
        <v>5246</v>
      </c>
      <c r="B5227" s="372">
        <v>7202</v>
      </c>
      <c r="C5227" s="197" t="s">
        <v>7125</v>
      </c>
      <c r="D5227" s="372" t="s">
        <v>5902</v>
      </c>
      <c r="E5227" s="164">
        <v>40173608</v>
      </c>
      <c r="F5227" s="632">
        <v>4640</v>
      </c>
      <c r="G5227" s="131" t="s">
        <v>2178</v>
      </c>
      <c r="H5227" s="62" t="s">
        <v>6842</v>
      </c>
      <c r="I5227" s="681">
        <v>324</v>
      </c>
    </row>
    <row r="5228" spans="1:9" ht="44.25" hidden="1" customHeight="1" x14ac:dyDescent="0.2">
      <c r="A5228" s="3">
        <v>5247</v>
      </c>
      <c r="B5228" s="372">
        <v>7202</v>
      </c>
      <c r="C5228" s="197" t="s">
        <v>7126</v>
      </c>
      <c r="D5228" s="372" t="s">
        <v>5902</v>
      </c>
      <c r="E5228" s="164">
        <v>40173608</v>
      </c>
      <c r="F5228" s="632">
        <v>3098</v>
      </c>
      <c r="G5228" s="131" t="s">
        <v>2178</v>
      </c>
      <c r="H5228" s="62" t="s">
        <v>6842</v>
      </c>
      <c r="I5228" s="681">
        <v>324</v>
      </c>
    </row>
    <row r="5229" spans="1:9" ht="44.25" hidden="1" customHeight="1" x14ac:dyDescent="0.2">
      <c r="A5229" s="3">
        <v>5248</v>
      </c>
      <c r="B5229" s="372">
        <v>7202</v>
      </c>
      <c r="C5229" s="197" t="s">
        <v>7127</v>
      </c>
      <c r="D5229" s="372" t="s">
        <v>5902</v>
      </c>
      <c r="E5229" s="164">
        <v>40173608</v>
      </c>
      <c r="F5229" s="632">
        <v>4890</v>
      </c>
      <c r="G5229" s="131" t="s">
        <v>2178</v>
      </c>
      <c r="H5229" s="62" t="s">
        <v>6842</v>
      </c>
      <c r="I5229" s="681">
        <v>324</v>
      </c>
    </row>
    <row r="5230" spans="1:9" ht="44.25" hidden="1" customHeight="1" x14ac:dyDescent="0.2">
      <c r="A5230" s="3">
        <v>5249</v>
      </c>
      <c r="B5230" s="372">
        <v>7202</v>
      </c>
      <c r="C5230" s="197" t="s">
        <v>7128</v>
      </c>
      <c r="D5230" s="372" t="s">
        <v>5902</v>
      </c>
      <c r="E5230" s="164">
        <v>40173608</v>
      </c>
      <c r="F5230" s="632">
        <v>2857</v>
      </c>
      <c r="G5230" s="131" t="s">
        <v>2178</v>
      </c>
      <c r="H5230" s="62" t="s">
        <v>6842</v>
      </c>
      <c r="I5230" s="681">
        <v>324</v>
      </c>
    </row>
    <row r="5231" spans="1:9" ht="44.25" hidden="1" customHeight="1" x14ac:dyDescent="0.2">
      <c r="A5231" s="3">
        <v>5250</v>
      </c>
      <c r="B5231" s="372">
        <v>7202</v>
      </c>
      <c r="C5231" s="197" t="s">
        <v>7129</v>
      </c>
      <c r="D5231" s="372" t="s">
        <v>5902</v>
      </c>
      <c r="E5231" s="164">
        <v>40173608</v>
      </c>
      <c r="F5231" s="632">
        <v>2590</v>
      </c>
      <c r="G5231" s="131" t="s">
        <v>2178</v>
      </c>
      <c r="H5231" s="62" t="s">
        <v>6842</v>
      </c>
      <c r="I5231" s="681">
        <v>324</v>
      </c>
    </row>
    <row r="5232" spans="1:9" ht="44.25" hidden="1" customHeight="1" x14ac:dyDescent="0.2">
      <c r="A5232" s="3">
        <v>5251</v>
      </c>
      <c r="B5232" s="372">
        <v>7202</v>
      </c>
      <c r="C5232" s="197" t="s">
        <v>7130</v>
      </c>
      <c r="D5232" s="372" t="s">
        <v>5902</v>
      </c>
      <c r="E5232" s="164">
        <v>40173608</v>
      </c>
      <c r="F5232" s="632">
        <v>5390</v>
      </c>
      <c r="G5232" s="131" t="s">
        <v>2178</v>
      </c>
      <c r="H5232" s="62" t="s">
        <v>6842</v>
      </c>
      <c r="I5232" s="681">
        <v>324</v>
      </c>
    </row>
    <row r="5233" spans="1:9" ht="44.25" hidden="1" customHeight="1" x14ac:dyDescent="0.2">
      <c r="A5233" s="3">
        <v>5252</v>
      </c>
      <c r="B5233" s="372">
        <v>7202</v>
      </c>
      <c r="C5233" s="197" t="s">
        <v>7131</v>
      </c>
      <c r="D5233" s="372" t="s">
        <v>5902</v>
      </c>
      <c r="E5233" s="164">
        <v>40173608</v>
      </c>
      <c r="F5233" s="632">
        <v>7640</v>
      </c>
      <c r="G5233" s="131" t="s">
        <v>2178</v>
      </c>
      <c r="H5233" s="62" t="s">
        <v>6842</v>
      </c>
      <c r="I5233" s="681">
        <v>324</v>
      </c>
    </row>
    <row r="5234" spans="1:9" ht="44.25" hidden="1" customHeight="1" x14ac:dyDescent="0.2">
      <c r="A5234" s="3">
        <v>5253</v>
      </c>
      <c r="B5234" s="372">
        <v>7202</v>
      </c>
      <c r="C5234" s="197" t="s">
        <v>7132</v>
      </c>
      <c r="D5234" s="372" t="s">
        <v>5902</v>
      </c>
      <c r="E5234" s="164">
        <v>40173608</v>
      </c>
      <c r="F5234" s="632">
        <v>1890</v>
      </c>
      <c r="G5234" s="131" t="s">
        <v>2178</v>
      </c>
      <c r="H5234" s="62" t="s">
        <v>6842</v>
      </c>
      <c r="I5234" s="681">
        <v>324</v>
      </c>
    </row>
    <row r="5235" spans="1:9" ht="44.25" hidden="1" customHeight="1" x14ac:dyDescent="0.2">
      <c r="A5235" s="3">
        <v>5254</v>
      </c>
      <c r="B5235" s="372">
        <v>7202</v>
      </c>
      <c r="C5235" s="197" t="s">
        <v>7133</v>
      </c>
      <c r="D5235" s="372" t="s">
        <v>5902</v>
      </c>
      <c r="E5235" s="164">
        <v>40173608</v>
      </c>
      <c r="F5235" s="632">
        <v>8360</v>
      </c>
      <c r="G5235" s="131" t="s">
        <v>2178</v>
      </c>
      <c r="H5235" s="62" t="s">
        <v>6842</v>
      </c>
      <c r="I5235" s="681">
        <v>324</v>
      </c>
    </row>
    <row r="5236" spans="1:9" ht="44.25" hidden="1" customHeight="1" x14ac:dyDescent="0.2">
      <c r="A5236" s="3">
        <v>5255</v>
      </c>
      <c r="B5236" s="372">
        <v>7202</v>
      </c>
      <c r="C5236" s="197" t="s">
        <v>7134</v>
      </c>
      <c r="D5236" s="372" t="s">
        <v>5902</v>
      </c>
      <c r="E5236" s="164">
        <v>40173608</v>
      </c>
      <c r="F5236" s="632">
        <v>44359</v>
      </c>
      <c r="G5236" s="131" t="s">
        <v>2178</v>
      </c>
      <c r="H5236" s="62" t="s">
        <v>6842</v>
      </c>
      <c r="I5236" s="681">
        <v>324</v>
      </c>
    </row>
    <row r="5237" spans="1:9" ht="44.25" hidden="1" customHeight="1" x14ac:dyDescent="0.2">
      <c r="A5237" s="3">
        <v>5256</v>
      </c>
      <c r="B5237" s="372">
        <v>7202</v>
      </c>
      <c r="C5237" s="197" t="s">
        <v>7135</v>
      </c>
      <c r="D5237" s="372" t="s">
        <v>5902</v>
      </c>
      <c r="E5237" s="164">
        <v>40173608</v>
      </c>
      <c r="F5237" s="632">
        <v>61210</v>
      </c>
      <c r="G5237" s="131" t="s">
        <v>2178</v>
      </c>
      <c r="H5237" s="62" t="s">
        <v>6842</v>
      </c>
      <c r="I5237" s="681">
        <v>324</v>
      </c>
    </row>
    <row r="5238" spans="1:9" ht="44.25" hidden="1" customHeight="1" x14ac:dyDescent="0.2">
      <c r="A5238" s="3">
        <v>5257</v>
      </c>
      <c r="B5238" s="372">
        <v>7202</v>
      </c>
      <c r="C5238" s="197" t="s">
        <v>7136</v>
      </c>
      <c r="D5238" s="372" t="s">
        <v>5902</v>
      </c>
      <c r="E5238" s="164">
        <v>40173608</v>
      </c>
      <c r="F5238" s="632">
        <v>79669</v>
      </c>
      <c r="G5238" s="131" t="s">
        <v>2178</v>
      </c>
      <c r="H5238" s="62" t="s">
        <v>6842</v>
      </c>
      <c r="I5238" s="681">
        <v>324</v>
      </c>
    </row>
    <row r="5239" spans="1:9" ht="44.25" hidden="1" customHeight="1" x14ac:dyDescent="0.2">
      <c r="A5239" s="3">
        <v>5258</v>
      </c>
      <c r="B5239" s="372">
        <v>7202</v>
      </c>
      <c r="C5239" s="197" t="s">
        <v>7137</v>
      </c>
      <c r="D5239" s="372" t="s">
        <v>5902</v>
      </c>
      <c r="E5239" s="164">
        <v>40173608</v>
      </c>
      <c r="F5239" s="632">
        <v>67411</v>
      </c>
      <c r="G5239" s="131" t="s">
        <v>2178</v>
      </c>
      <c r="H5239" s="62" t="s">
        <v>6842</v>
      </c>
      <c r="I5239" s="681">
        <v>324</v>
      </c>
    </row>
    <row r="5240" spans="1:9" ht="44.25" hidden="1" customHeight="1" x14ac:dyDescent="0.2">
      <c r="A5240" s="3">
        <v>5259</v>
      </c>
      <c r="B5240" s="372">
        <v>7202</v>
      </c>
      <c r="C5240" s="197" t="s">
        <v>7138</v>
      </c>
      <c r="D5240" s="372" t="s">
        <v>5902</v>
      </c>
      <c r="E5240" s="164">
        <v>40173608</v>
      </c>
      <c r="F5240" s="632">
        <v>1900</v>
      </c>
      <c r="G5240" s="131" t="s">
        <v>2178</v>
      </c>
      <c r="H5240" s="62" t="s">
        <v>6842</v>
      </c>
      <c r="I5240" s="681">
        <v>324</v>
      </c>
    </row>
    <row r="5241" spans="1:9" ht="44.25" hidden="1" customHeight="1" x14ac:dyDescent="0.2">
      <c r="A5241" s="3">
        <v>5260</v>
      </c>
      <c r="B5241" s="372">
        <v>7202</v>
      </c>
      <c r="C5241" s="197" t="s">
        <v>7139</v>
      </c>
      <c r="D5241" s="372" t="s">
        <v>5902</v>
      </c>
      <c r="E5241" s="164">
        <v>40173608</v>
      </c>
      <c r="F5241" s="632">
        <v>822</v>
      </c>
      <c r="G5241" s="131" t="s">
        <v>2178</v>
      </c>
      <c r="H5241" s="62" t="s">
        <v>6842</v>
      </c>
      <c r="I5241" s="681">
        <v>324</v>
      </c>
    </row>
    <row r="5242" spans="1:9" ht="44.25" hidden="1" customHeight="1" x14ac:dyDescent="0.2">
      <c r="A5242" s="3">
        <v>5261</v>
      </c>
      <c r="B5242" s="372">
        <v>7202</v>
      </c>
      <c r="C5242" s="197" t="s">
        <v>7140</v>
      </c>
      <c r="D5242" s="372" t="s">
        <v>5902</v>
      </c>
      <c r="E5242" s="164">
        <v>40173608</v>
      </c>
      <c r="F5242" s="632">
        <v>2855</v>
      </c>
      <c r="G5242" s="131" t="s">
        <v>2178</v>
      </c>
      <c r="H5242" s="62" t="s">
        <v>6842</v>
      </c>
      <c r="I5242" s="681">
        <v>324</v>
      </c>
    </row>
    <row r="5243" spans="1:9" ht="44.25" hidden="1" customHeight="1" x14ac:dyDescent="0.2">
      <c r="A5243" s="3">
        <v>5262</v>
      </c>
      <c r="B5243" s="372">
        <v>7202</v>
      </c>
      <c r="C5243" s="197" t="s">
        <v>7141</v>
      </c>
      <c r="D5243" s="372" t="s">
        <v>5902</v>
      </c>
      <c r="E5243" s="164">
        <v>40173608</v>
      </c>
      <c r="F5243" s="632">
        <v>3255</v>
      </c>
      <c r="G5243" s="131" t="s">
        <v>2178</v>
      </c>
      <c r="H5243" s="62" t="s">
        <v>6842</v>
      </c>
      <c r="I5243" s="681">
        <v>324</v>
      </c>
    </row>
    <row r="5244" spans="1:9" ht="44.25" hidden="1" customHeight="1" x14ac:dyDescent="0.2">
      <c r="A5244" s="3">
        <v>5263</v>
      </c>
      <c r="B5244" s="372">
        <v>7202</v>
      </c>
      <c r="C5244" s="197" t="s">
        <v>7142</v>
      </c>
      <c r="D5244" s="372" t="s">
        <v>5902</v>
      </c>
      <c r="E5244" s="164">
        <v>40173608</v>
      </c>
      <c r="F5244" s="632">
        <v>8597</v>
      </c>
      <c r="G5244" s="131" t="s">
        <v>2178</v>
      </c>
      <c r="H5244" s="62" t="s">
        <v>6842</v>
      </c>
      <c r="I5244" s="681">
        <v>324</v>
      </c>
    </row>
    <row r="5245" spans="1:9" ht="44.25" hidden="1" customHeight="1" x14ac:dyDescent="0.2">
      <c r="A5245" s="3">
        <v>5264</v>
      </c>
      <c r="B5245" s="372">
        <v>7202</v>
      </c>
      <c r="C5245" s="197" t="s">
        <v>7143</v>
      </c>
      <c r="D5245" s="372" t="s">
        <v>5902</v>
      </c>
      <c r="E5245" s="164">
        <v>40173608</v>
      </c>
      <c r="F5245" s="632">
        <v>3260</v>
      </c>
      <c r="G5245" s="131" t="s">
        <v>2178</v>
      </c>
      <c r="H5245" s="62" t="s">
        <v>6842</v>
      </c>
      <c r="I5245" s="681">
        <v>324</v>
      </c>
    </row>
    <row r="5246" spans="1:9" ht="44.25" hidden="1" customHeight="1" x14ac:dyDescent="0.2">
      <c r="A5246" s="3">
        <v>5265</v>
      </c>
      <c r="B5246" s="372">
        <v>7202</v>
      </c>
      <c r="C5246" s="197" t="s">
        <v>7144</v>
      </c>
      <c r="D5246" s="372" t="s">
        <v>5902</v>
      </c>
      <c r="E5246" s="164">
        <v>40173608</v>
      </c>
      <c r="F5246" s="632">
        <v>3239</v>
      </c>
      <c r="G5246" s="131" t="s">
        <v>2178</v>
      </c>
      <c r="H5246" s="62" t="s">
        <v>6842</v>
      </c>
      <c r="I5246" s="681">
        <v>324</v>
      </c>
    </row>
    <row r="5247" spans="1:9" ht="44.25" hidden="1" customHeight="1" x14ac:dyDescent="0.2">
      <c r="A5247" s="3">
        <v>5266</v>
      </c>
      <c r="B5247" s="372">
        <v>7202</v>
      </c>
      <c r="C5247" s="197" t="s">
        <v>7145</v>
      </c>
      <c r="D5247" s="372" t="s">
        <v>5902</v>
      </c>
      <c r="E5247" s="164">
        <v>40173608</v>
      </c>
      <c r="F5247" s="632">
        <v>15504</v>
      </c>
      <c r="G5247" s="131" t="s">
        <v>2178</v>
      </c>
      <c r="H5247" s="62" t="s">
        <v>6842</v>
      </c>
      <c r="I5247" s="681">
        <v>324</v>
      </c>
    </row>
    <row r="5248" spans="1:9" ht="44.25" hidden="1" customHeight="1" x14ac:dyDescent="0.2">
      <c r="A5248" s="3">
        <v>5267</v>
      </c>
      <c r="B5248" s="372">
        <v>7202</v>
      </c>
      <c r="C5248" s="197" t="s">
        <v>7146</v>
      </c>
      <c r="D5248" s="372" t="s">
        <v>5902</v>
      </c>
      <c r="E5248" s="164">
        <v>40173608</v>
      </c>
      <c r="F5248" s="632">
        <v>16213</v>
      </c>
      <c r="G5248" s="131" t="s">
        <v>2178</v>
      </c>
      <c r="H5248" s="62" t="s">
        <v>6842</v>
      </c>
      <c r="I5248" s="681">
        <v>324</v>
      </c>
    </row>
    <row r="5249" spans="1:9" ht="44.25" hidden="1" customHeight="1" x14ac:dyDescent="0.2">
      <c r="A5249" s="3">
        <v>5268</v>
      </c>
      <c r="B5249" s="372">
        <v>7202</v>
      </c>
      <c r="C5249" s="197" t="s">
        <v>7147</v>
      </c>
      <c r="D5249" s="372" t="s">
        <v>5902</v>
      </c>
      <c r="E5249" s="164">
        <v>40173608</v>
      </c>
      <c r="F5249" s="632">
        <v>8881</v>
      </c>
      <c r="G5249" s="131" t="s">
        <v>2178</v>
      </c>
      <c r="H5249" s="62" t="s">
        <v>6842</v>
      </c>
      <c r="I5249" s="681">
        <v>324</v>
      </c>
    </row>
    <row r="5250" spans="1:9" ht="44.25" hidden="1" customHeight="1" x14ac:dyDescent="0.2">
      <c r="A5250" s="3">
        <v>5269</v>
      </c>
      <c r="B5250" s="372">
        <v>7202</v>
      </c>
      <c r="C5250" s="197" t="s">
        <v>7148</v>
      </c>
      <c r="D5250" s="372" t="s">
        <v>5902</v>
      </c>
      <c r="E5250" s="164">
        <v>40173608</v>
      </c>
      <c r="F5250" s="632">
        <v>34975</v>
      </c>
      <c r="G5250" s="131" t="s">
        <v>2178</v>
      </c>
      <c r="H5250" s="62" t="s">
        <v>6842</v>
      </c>
      <c r="I5250" s="681">
        <v>324</v>
      </c>
    </row>
    <row r="5251" spans="1:9" ht="44.25" hidden="1" customHeight="1" x14ac:dyDescent="0.2">
      <c r="A5251" s="3">
        <v>5270</v>
      </c>
      <c r="B5251" s="372">
        <v>7202</v>
      </c>
      <c r="C5251" s="197" t="s">
        <v>7149</v>
      </c>
      <c r="D5251" s="372" t="s">
        <v>5902</v>
      </c>
      <c r="E5251" s="164">
        <v>40173608</v>
      </c>
      <c r="F5251" s="632">
        <v>8688</v>
      </c>
      <c r="G5251" s="131" t="s">
        <v>2178</v>
      </c>
      <c r="H5251" s="62" t="s">
        <v>6842</v>
      </c>
      <c r="I5251" s="681">
        <v>324</v>
      </c>
    </row>
    <row r="5252" spans="1:9" ht="44.25" hidden="1" customHeight="1" x14ac:dyDescent="0.2">
      <c r="A5252" s="3">
        <v>5271</v>
      </c>
      <c r="B5252" s="372">
        <v>7202</v>
      </c>
      <c r="C5252" s="197" t="s">
        <v>7150</v>
      </c>
      <c r="D5252" s="372" t="s">
        <v>5902</v>
      </c>
      <c r="E5252" s="164">
        <v>40173608</v>
      </c>
      <c r="F5252" s="632">
        <v>5278</v>
      </c>
      <c r="G5252" s="131" t="s">
        <v>2178</v>
      </c>
      <c r="H5252" s="62" t="s">
        <v>6842</v>
      </c>
      <c r="I5252" s="681">
        <v>324</v>
      </c>
    </row>
    <row r="5253" spans="1:9" ht="44.25" hidden="1" customHeight="1" x14ac:dyDescent="0.2">
      <c r="A5253" s="3">
        <v>5272</v>
      </c>
      <c r="B5253" s="372">
        <v>7202</v>
      </c>
      <c r="C5253" s="197" t="s">
        <v>7151</v>
      </c>
      <c r="D5253" s="372" t="s">
        <v>5902</v>
      </c>
      <c r="E5253" s="164">
        <v>40173608</v>
      </c>
      <c r="F5253" s="632">
        <v>9281</v>
      </c>
      <c r="G5253" s="131" t="s">
        <v>2178</v>
      </c>
      <c r="H5253" s="62" t="s">
        <v>6842</v>
      </c>
      <c r="I5253" s="681">
        <v>324</v>
      </c>
    </row>
    <row r="5254" spans="1:9" ht="44.25" hidden="1" customHeight="1" x14ac:dyDescent="0.2">
      <c r="A5254" s="3">
        <v>5273</v>
      </c>
      <c r="B5254" s="372">
        <v>7202</v>
      </c>
      <c r="C5254" s="197" t="s">
        <v>7152</v>
      </c>
      <c r="D5254" s="372" t="s">
        <v>5902</v>
      </c>
      <c r="E5254" s="164">
        <v>40173608</v>
      </c>
      <c r="F5254" s="632">
        <v>14078</v>
      </c>
      <c r="G5254" s="131" t="s">
        <v>2178</v>
      </c>
      <c r="H5254" s="62" t="s">
        <v>6842</v>
      </c>
      <c r="I5254" s="681">
        <v>324</v>
      </c>
    </row>
    <row r="5255" spans="1:9" ht="44.25" hidden="1" customHeight="1" x14ac:dyDescent="0.2">
      <c r="A5255" s="3">
        <v>5274</v>
      </c>
      <c r="B5255" s="372">
        <v>7202</v>
      </c>
      <c r="C5255" s="197" t="s">
        <v>7153</v>
      </c>
      <c r="D5255" s="372" t="s">
        <v>5902</v>
      </c>
      <c r="E5255" s="164">
        <v>40173608</v>
      </c>
      <c r="F5255" s="632">
        <v>1400</v>
      </c>
      <c r="G5255" s="131" t="s">
        <v>2178</v>
      </c>
      <c r="H5255" s="62" t="s">
        <v>6842</v>
      </c>
      <c r="I5255" s="681">
        <v>324</v>
      </c>
    </row>
    <row r="5256" spans="1:9" ht="44.25" hidden="1" customHeight="1" x14ac:dyDescent="0.2">
      <c r="A5256" s="3">
        <v>5275</v>
      </c>
      <c r="B5256" s="372">
        <v>7202</v>
      </c>
      <c r="C5256" s="197" t="s">
        <v>7154</v>
      </c>
      <c r="D5256" s="372" t="s">
        <v>5902</v>
      </c>
      <c r="E5256" s="164">
        <v>40173608</v>
      </c>
      <c r="F5256" s="632">
        <v>2640</v>
      </c>
      <c r="G5256" s="131" t="s">
        <v>2178</v>
      </c>
      <c r="H5256" s="62" t="s">
        <v>6842</v>
      </c>
      <c r="I5256" s="681">
        <v>324</v>
      </c>
    </row>
    <row r="5257" spans="1:9" ht="44.25" hidden="1" customHeight="1" x14ac:dyDescent="0.2">
      <c r="A5257" s="3">
        <v>5276</v>
      </c>
      <c r="B5257" s="372">
        <v>7202</v>
      </c>
      <c r="C5257" s="197" t="s">
        <v>7155</v>
      </c>
      <c r="D5257" s="372" t="s">
        <v>5902</v>
      </c>
      <c r="E5257" s="164">
        <v>40173608</v>
      </c>
      <c r="F5257" s="632">
        <v>4367</v>
      </c>
      <c r="G5257" s="131" t="s">
        <v>2178</v>
      </c>
      <c r="H5257" s="62" t="s">
        <v>6842</v>
      </c>
      <c r="I5257" s="681">
        <v>324</v>
      </c>
    </row>
    <row r="5258" spans="1:9" ht="44.25" hidden="1" customHeight="1" x14ac:dyDescent="0.2">
      <c r="A5258" s="3">
        <v>5277</v>
      </c>
      <c r="B5258" s="372">
        <v>7202</v>
      </c>
      <c r="C5258" s="197" t="s">
        <v>7156</v>
      </c>
      <c r="D5258" s="372" t="s">
        <v>5902</v>
      </c>
      <c r="E5258" s="164">
        <v>40173608</v>
      </c>
      <c r="F5258" s="632">
        <v>2950</v>
      </c>
      <c r="G5258" s="131" t="s">
        <v>2178</v>
      </c>
      <c r="H5258" s="62" t="s">
        <v>6842</v>
      </c>
      <c r="I5258" s="681">
        <v>324</v>
      </c>
    </row>
    <row r="5259" spans="1:9" ht="44.25" hidden="1" customHeight="1" x14ac:dyDescent="0.2">
      <c r="A5259" s="3">
        <v>5278</v>
      </c>
      <c r="B5259" s="372">
        <v>7202</v>
      </c>
      <c r="C5259" s="197" t="s">
        <v>7157</v>
      </c>
      <c r="D5259" s="372" t="s">
        <v>5902</v>
      </c>
      <c r="E5259" s="164">
        <v>40173608</v>
      </c>
      <c r="F5259" s="632">
        <v>4442</v>
      </c>
      <c r="G5259" s="131" t="s">
        <v>2178</v>
      </c>
      <c r="H5259" s="62" t="s">
        <v>6842</v>
      </c>
      <c r="I5259" s="681">
        <v>324</v>
      </c>
    </row>
    <row r="5260" spans="1:9" ht="44.25" hidden="1" customHeight="1" x14ac:dyDescent="0.2">
      <c r="A5260" s="3">
        <v>5279</v>
      </c>
      <c r="B5260" s="372">
        <v>7202</v>
      </c>
      <c r="C5260" s="197" t="s">
        <v>7158</v>
      </c>
      <c r="D5260" s="372" t="s">
        <v>5902</v>
      </c>
      <c r="E5260" s="164">
        <v>40173608</v>
      </c>
      <c r="F5260" s="632">
        <v>6500</v>
      </c>
      <c r="G5260" s="131" t="s">
        <v>2178</v>
      </c>
      <c r="H5260" s="62" t="s">
        <v>6842</v>
      </c>
      <c r="I5260" s="681">
        <v>324</v>
      </c>
    </row>
    <row r="5261" spans="1:9" ht="44.25" hidden="1" customHeight="1" x14ac:dyDescent="0.2">
      <c r="A5261" s="3">
        <v>5280</v>
      </c>
      <c r="B5261" s="372">
        <v>7202</v>
      </c>
      <c r="C5261" s="197" t="s">
        <v>7159</v>
      </c>
      <c r="D5261" s="372" t="s">
        <v>5902</v>
      </c>
      <c r="E5261" s="164">
        <v>40173608</v>
      </c>
      <c r="F5261" s="632">
        <v>14140</v>
      </c>
      <c r="G5261" s="131" t="s">
        <v>2178</v>
      </c>
      <c r="H5261" s="62" t="s">
        <v>6842</v>
      </c>
      <c r="I5261" s="681">
        <v>324</v>
      </c>
    </row>
    <row r="5262" spans="1:9" ht="44.25" hidden="1" customHeight="1" x14ac:dyDescent="0.2">
      <c r="A5262" s="3">
        <v>5281</v>
      </c>
      <c r="B5262" s="372">
        <v>7202</v>
      </c>
      <c r="C5262" s="197" t="s">
        <v>7160</v>
      </c>
      <c r="D5262" s="372" t="s">
        <v>5902</v>
      </c>
      <c r="E5262" s="164">
        <v>40173608</v>
      </c>
      <c r="F5262" s="632">
        <v>6463</v>
      </c>
      <c r="G5262" s="131" t="s">
        <v>2178</v>
      </c>
      <c r="H5262" s="62" t="s">
        <v>6842</v>
      </c>
      <c r="I5262" s="681">
        <v>324</v>
      </c>
    </row>
    <row r="5263" spans="1:9" ht="44.25" hidden="1" customHeight="1" x14ac:dyDescent="0.2">
      <c r="A5263" s="3">
        <v>5282</v>
      </c>
      <c r="B5263" s="372">
        <v>7202</v>
      </c>
      <c r="C5263" s="197" t="s">
        <v>7161</v>
      </c>
      <c r="D5263" s="372" t="s">
        <v>5902</v>
      </c>
      <c r="E5263" s="164">
        <v>40173608</v>
      </c>
      <c r="F5263" s="632">
        <v>50373</v>
      </c>
      <c r="G5263" s="131" t="s">
        <v>2178</v>
      </c>
      <c r="H5263" s="62" t="s">
        <v>6842</v>
      </c>
      <c r="I5263" s="681">
        <v>324</v>
      </c>
    </row>
    <row r="5264" spans="1:9" ht="44.25" hidden="1" customHeight="1" x14ac:dyDescent="0.2">
      <c r="A5264" s="3">
        <v>5283</v>
      </c>
      <c r="B5264" s="372">
        <v>7202</v>
      </c>
      <c r="C5264" s="197" t="s">
        <v>7162</v>
      </c>
      <c r="D5264" s="372" t="s">
        <v>5902</v>
      </c>
      <c r="E5264" s="164">
        <v>40173508</v>
      </c>
      <c r="F5264" s="632">
        <v>2150</v>
      </c>
      <c r="G5264" s="131" t="s">
        <v>2178</v>
      </c>
      <c r="H5264" s="62" t="s">
        <v>6842</v>
      </c>
      <c r="I5264" s="681">
        <v>324</v>
      </c>
    </row>
    <row r="5265" spans="1:9" ht="44.25" hidden="1" customHeight="1" x14ac:dyDescent="0.2">
      <c r="A5265" s="3">
        <v>5284</v>
      </c>
      <c r="B5265" s="372">
        <v>7202</v>
      </c>
      <c r="C5265" s="197" t="s">
        <v>7163</v>
      </c>
      <c r="D5265" s="372" t="s">
        <v>5902</v>
      </c>
      <c r="E5265" s="164">
        <v>40173508</v>
      </c>
      <c r="F5265" s="632">
        <v>2771</v>
      </c>
      <c r="G5265" s="131" t="s">
        <v>2178</v>
      </c>
      <c r="H5265" s="62" t="s">
        <v>6842</v>
      </c>
      <c r="I5265" s="681">
        <v>324</v>
      </c>
    </row>
    <row r="5266" spans="1:9" ht="44.25" hidden="1" customHeight="1" x14ac:dyDescent="0.2">
      <c r="A5266" s="3">
        <v>5285</v>
      </c>
      <c r="B5266" s="372">
        <v>7202</v>
      </c>
      <c r="C5266" s="197" t="s">
        <v>7164</v>
      </c>
      <c r="D5266" s="372" t="s">
        <v>5902</v>
      </c>
      <c r="E5266" s="164">
        <v>40173508</v>
      </c>
      <c r="F5266" s="632">
        <v>3574</v>
      </c>
      <c r="G5266" s="131" t="s">
        <v>2178</v>
      </c>
      <c r="H5266" s="62" t="s">
        <v>6842</v>
      </c>
      <c r="I5266" s="681">
        <v>324</v>
      </c>
    </row>
    <row r="5267" spans="1:9" ht="44.25" hidden="1" customHeight="1" x14ac:dyDescent="0.2">
      <c r="A5267" s="3">
        <v>5286</v>
      </c>
      <c r="B5267" s="372">
        <v>7202</v>
      </c>
      <c r="C5267" s="197" t="s">
        <v>7165</v>
      </c>
      <c r="D5267" s="372" t="s">
        <v>5902</v>
      </c>
      <c r="E5267" s="164">
        <v>40173508</v>
      </c>
      <c r="F5267" s="632">
        <v>3926</v>
      </c>
      <c r="G5267" s="131" t="s">
        <v>2178</v>
      </c>
      <c r="H5267" s="62" t="s">
        <v>6842</v>
      </c>
      <c r="I5267" s="681">
        <v>324</v>
      </c>
    </row>
    <row r="5268" spans="1:9" ht="44.25" hidden="1" customHeight="1" x14ac:dyDescent="0.2">
      <c r="A5268" s="3">
        <v>5287</v>
      </c>
      <c r="B5268" s="372">
        <v>7202</v>
      </c>
      <c r="C5268" s="197" t="s">
        <v>7166</v>
      </c>
      <c r="D5268" s="372" t="s">
        <v>5902</v>
      </c>
      <c r="E5268" s="164">
        <v>40173508</v>
      </c>
      <c r="F5268" s="632">
        <v>7703</v>
      </c>
      <c r="G5268" s="131" t="s">
        <v>2178</v>
      </c>
      <c r="H5268" s="62" t="s">
        <v>6842</v>
      </c>
      <c r="I5268" s="681">
        <v>324</v>
      </c>
    </row>
    <row r="5269" spans="1:9" ht="44.25" hidden="1" customHeight="1" x14ac:dyDescent="0.2">
      <c r="A5269" s="3">
        <v>5288</v>
      </c>
      <c r="B5269" s="372">
        <v>7202</v>
      </c>
      <c r="C5269" s="197" t="s">
        <v>7167</v>
      </c>
      <c r="D5269" s="372" t="s">
        <v>5902</v>
      </c>
      <c r="E5269" s="164">
        <v>40173508</v>
      </c>
      <c r="F5269" s="632">
        <v>13747</v>
      </c>
      <c r="G5269" s="131" t="s">
        <v>2178</v>
      </c>
      <c r="H5269" s="62" t="s">
        <v>6842</v>
      </c>
      <c r="I5269" s="681">
        <v>324</v>
      </c>
    </row>
    <row r="5270" spans="1:9" ht="44.25" hidden="1" customHeight="1" x14ac:dyDescent="0.2">
      <c r="A5270" s="3">
        <v>5289</v>
      </c>
      <c r="B5270" s="372">
        <v>7202</v>
      </c>
      <c r="C5270" s="197" t="s">
        <v>7168</v>
      </c>
      <c r="D5270" s="372" t="s">
        <v>5902</v>
      </c>
      <c r="E5270" s="164">
        <v>40173508</v>
      </c>
      <c r="F5270" s="632">
        <v>313</v>
      </c>
      <c r="G5270" s="131" t="s">
        <v>2178</v>
      </c>
      <c r="H5270" s="62" t="s">
        <v>6842</v>
      </c>
      <c r="I5270" s="681">
        <v>324</v>
      </c>
    </row>
    <row r="5271" spans="1:9" ht="44.25" hidden="1" customHeight="1" x14ac:dyDescent="0.2">
      <c r="A5271" s="3">
        <v>5290</v>
      </c>
      <c r="B5271" s="372">
        <v>7202</v>
      </c>
      <c r="C5271" s="197" t="s">
        <v>7169</v>
      </c>
      <c r="D5271" s="372" t="s">
        <v>5902</v>
      </c>
      <c r="E5271" s="164">
        <v>40173508</v>
      </c>
      <c r="F5271" s="632">
        <v>1815</v>
      </c>
      <c r="G5271" s="131" t="s">
        <v>2178</v>
      </c>
      <c r="H5271" s="62" t="s">
        <v>6842</v>
      </c>
      <c r="I5271" s="681">
        <v>324</v>
      </c>
    </row>
    <row r="5272" spans="1:9" ht="44.25" hidden="1" customHeight="1" x14ac:dyDescent="0.2">
      <c r="A5272" s="3">
        <v>5291</v>
      </c>
      <c r="B5272" s="372">
        <v>7202</v>
      </c>
      <c r="C5272" s="197" t="s">
        <v>7170</v>
      </c>
      <c r="D5272" s="372" t="s">
        <v>5902</v>
      </c>
      <c r="E5272" s="164">
        <v>40173508</v>
      </c>
      <c r="F5272" s="632">
        <v>25760</v>
      </c>
      <c r="G5272" s="131" t="s">
        <v>2178</v>
      </c>
      <c r="H5272" s="62" t="s">
        <v>6842</v>
      </c>
      <c r="I5272" s="681">
        <v>324</v>
      </c>
    </row>
    <row r="5273" spans="1:9" ht="44.25" hidden="1" customHeight="1" x14ac:dyDescent="0.2">
      <c r="A5273" s="3">
        <v>5292</v>
      </c>
      <c r="B5273" s="372">
        <v>7202</v>
      </c>
      <c r="C5273" s="197" t="s">
        <v>7171</v>
      </c>
      <c r="D5273" s="372" t="s">
        <v>5902</v>
      </c>
      <c r="E5273" s="164">
        <v>40173508</v>
      </c>
      <c r="F5273" s="632">
        <v>1157</v>
      </c>
      <c r="G5273" s="131" t="s">
        <v>2178</v>
      </c>
      <c r="H5273" s="62" t="s">
        <v>6842</v>
      </c>
      <c r="I5273" s="681">
        <v>324</v>
      </c>
    </row>
    <row r="5274" spans="1:9" ht="44.25" hidden="1" customHeight="1" x14ac:dyDescent="0.2">
      <c r="A5274" s="3">
        <v>5293</v>
      </c>
      <c r="B5274" s="372">
        <v>7202</v>
      </c>
      <c r="C5274" s="197" t="s">
        <v>7172</v>
      </c>
      <c r="D5274" s="372" t="s">
        <v>5902</v>
      </c>
      <c r="E5274" s="164">
        <v>40173508</v>
      </c>
      <c r="F5274" s="632">
        <v>972</v>
      </c>
      <c r="G5274" s="131" t="s">
        <v>2178</v>
      </c>
      <c r="H5274" s="62" t="s">
        <v>6842</v>
      </c>
      <c r="I5274" s="681">
        <v>324</v>
      </c>
    </row>
    <row r="5275" spans="1:9" ht="44.25" hidden="1" customHeight="1" x14ac:dyDescent="0.2">
      <c r="A5275" s="3">
        <v>5294</v>
      </c>
      <c r="B5275" s="372">
        <v>7202</v>
      </c>
      <c r="C5275" s="197" t="s">
        <v>7173</v>
      </c>
      <c r="D5275" s="372" t="s">
        <v>5902</v>
      </c>
      <c r="E5275" s="164">
        <v>40173508</v>
      </c>
      <c r="F5275" s="632">
        <v>1840</v>
      </c>
      <c r="G5275" s="131" t="s">
        <v>2178</v>
      </c>
      <c r="H5275" s="62" t="s">
        <v>6842</v>
      </c>
      <c r="I5275" s="681">
        <v>324</v>
      </c>
    </row>
    <row r="5276" spans="1:9" ht="44.25" hidden="1" customHeight="1" x14ac:dyDescent="0.2">
      <c r="A5276" s="3">
        <v>5295</v>
      </c>
      <c r="B5276" s="372">
        <v>7202</v>
      </c>
      <c r="C5276" s="197" t="s">
        <v>7174</v>
      </c>
      <c r="D5276" s="372" t="s">
        <v>5902</v>
      </c>
      <c r="E5276" s="164">
        <v>40173508</v>
      </c>
      <c r="F5276" s="632">
        <v>2740</v>
      </c>
      <c r="G5276" s="131" t="s">
        <v>2178</v>
      </c>
      <c r="H5276" s="62" t="s">
        <v>6842</v>
      </c>
      <c r="I5276" s="681">
        <v>324</v>
      </c>
    </row>
    <row r="5277" spans="1:9" ht="44.25" hidden="1" customHeight="1" x14ac:dyDescent="0.2">
      <c r="A5277" s="3">
        <v>5296</v>
      </c>
      <c r="B5277" s="372">
        <v>7202</v>
      </c>
      <c r="C5277" s="197" t="s">
        <v>7175</v>
      </c>
      <c r="D5277" s="372" t="s">
        <v>5902</v>
      </c>
      <c r="E5277" s="164">
        <v>40173508</v>
      </c>
      <c r="F5277" s="632">
        <v>4310</v>
      </c>
      <c r="G5277" s="131" t="s">
        <v>2178</v>
      </c>
      <c r="H5277" s="62" t="s">
        <v>6842</v>
      </c>
      <c r="I5277" s="681">
        <v>324</v>
      </c>
    </row>
    <row r="5278" spans="1:9" ht="44.25" hidden="1" customHeight="1" x14ac:dyDescent="0.2">
      <c r="A5278" s="3">
        <v>5297</v>
      </c>
      <c r="B5278" s="372">
        <v>7202</v>
      </c>
      <c r="C5278" s="197" t="s">
        <v>7176</v>
      </c>
      <c r="D5278" s="372" t="s">
        <v>5902</v>
      </c>
      <c r="E5278" s="164">
        <v>40173508</v>
      </c>
      <c r="F5278" s="632">
        <v>8040</v>
      </c>
      <c r="G5278" s="131" t="s">
        <v>2178</v>
      </c>
      <c r="H5278" s="62" t="s">
        <v>6842</v>
      </c>
      <c r="I5278" s="681">
        <v>324</v>
      </c>
    </row>
    <row r="5279" spans="1:9" ht="44.25" hidden="1" customHeight="1" x14ac:dyDescent="0.2">
      <c r="A5279" s="3">
        <v>5298</v>
      </c>
      <c r="B5279" s="372">
        <v>7202</v>
      </c>
      <c r="C5279" s="197" t="s">
        <v>7177</v>
      </c>
      <c r="D5279" s="372" t="s">
        <v>5902</v>
      </c>
      <c r="E5279" s="164">
        <v>40173508</v>
      </c>
      <c r="F5279" s="632">
        <v>750</v>
      </c>
      <c r="G5279" s="131" t="s">
        <v>2178</v>
      </c>
      <c r="H5279" s="62" t="s">
        <v>6842</v>
      </c>
      <c r="I5279" s="681">
        <v>324</v>
      </c>
    </row>
    <row r="5280" spans="1:9" ht="44.25" hidden="1" customHeight="1" x14ac:dyDescent="0.2">
      <c r="A5280" s="3">
        <v>5299</v>
      </c>
      <c r="B5280" s="372">
        <v>7202</v>
      </c>
      <c r="C5280" s="197" t="s">
        <v>7178</v>
      </c>
      <c r="D5280" s="372" t="s">
        <v>5902</v>
      </c>
      <c r="E5280" s="164">
        <v>40173508</v>
      </c>
      <c r="F5280" s="632">
        <v>1189</v>
      </c>
      <c r="G5280" s="131" t="s">
        <v>2178</v>
      </c>
      <c r="H5280" s="62" t="s">
        <v>6842</v>
      </c>
      <c r="I5280" s="681">
        <v>324</v>
      </c>
    </row>
    <row r="5281" spans="1:9" ht="44.25" hidden="1" customHeight="1" x14ac:dyDescent="0.2">
      <c r="A5281" s="3">
        <v>5300</v>
      </c>
      <c r="B5281" s="372">
        <v>7202</v>
      </c>
      <c r="C5281" s="197" t="s">
        <v>7179</v>
      </c>
      <c r="D5281" s="372" t="s">
        <v>5902</v>
      </c>
      <c r="E5281" s="164">
        <v>40173508</v>
      </c>
      <c r="F5281" s="632">
        <v>5304</v>
      </c>
      <c r="G5281" s="131" t="s">
        <v>2178</v>
      </c>
      <c r="H5281" s="62" t="s">
        <v>6842</v>
      </c>
      <c r="I5281" s="681">
        <v>324</v>
      </c>
    </row>
    <row r="5282" spans="1:9" ht="44.25" hidden="1" customHeight="1" x14ac:dyDescent="0.2">
      <c r="A5282" s="3">
        <v>5301</v>
      </c>
      <c r="B5282" s="372">
        <v>7202</v>
      </c>
      <c r="C5282" s="197" t="s">
        <v>7180</v>
      </c>
      <c r="D5282" s="372" t="s">
        <v>5902</v>
      </c>
      <c r="E5282" s="164">
        <v>40173508</v>
      </c>
      <c r="F5282" s="632">
        <v>7110</v>
      </c>
      <c r="G5282" s="131" t="s">
        <v>2178</v>
      </c>
      <c r="H5282" s="62" t="s">
        <v>6842</v>
      </c>
      <c r="I5282" s="681">
        <v>324</v>
      </c>
    </row>
    <row r="5283" spans="1:9" ht="44.25" hidden="1" customHeight="1" x14ac:dyDescent="0.2">
      <c r="A5283" s="3">
        <v>5302</v>
      </c>
      <c r="B5283" s="372">
        <v>7202</v>
      </c>
      <c r="C5283" s="197" t="s">
        <v>7181</v>
      </c>
      <c r="D5283" s="372" t="s">
        <v>5902</v>
      </c>
      <c r="E5283" s="164">
        <v>40173508</v>
      </c>
      <c r="F5283" s="632">
        <v>200</v>
      </c>
      <c r="G5283" s="131" t="s">
        <v>2178</v>
      </c>
      <c r="H5283" s="62" t="s">
        <v>6842</v>
      </c>
      <c r="I5283" s="681">
        <v>324</v>
      </c>
    </row>
    <row r="5284" spans="1:9" ht="44.25" hidden="1" customHeight="1" x14ac:dyDescent="0.2">
      <c r="A5284" s="3">
        <v>5303</v>
      </c>
      <c r="B5284" s="372">
        <v>7202</v>
      </c>
      <c r="C5284" s="197" t="s">
        <v>7182</v>
      </c>
      <c r="D5284" s="372" t="s">
        <v>5902</v>
      </c>
      <c r="E5284" s="164">
        <v>40173508</v>
      </c>
      <c r="F5284" s="632">
        <v>20620</v>
      </c>
      <c r="G5284" s="131" t="s">
        <v>2178</v>
      </c>
      <c r="H5284" s="62" t="s">
        <v>6842</v>
      </c>
      <c r="I5284" s="681">
        <v>324</v>
      </c>
    </row>
    <row r="5285" spans="1:9" ht="44.25" hidden="1" customHeight="1" x14ac:dyDescent="0.2">
      <c r="A5285" s="3">
        <v>5304</v>
      </c>
      <c r="B5285" s="372">
        <v>7202</v>
      </c>
      <c r="C5285" s="197" t="s">
        <v>7183</v>
      </c>
      <c r="D5285" s="372" t="s">
        <v>5902</v>
      </c>
      <c r="E5285" s="164">
        <v>40173508</v>
      </c>
      <c r="F5285" s="632">
        <v>385</v>
      </c>
      <c r="G5285" s="131" t="s">
        <v>2178</v>
      </c>
      <c r="H5285" s="62" t="s">
        <v>6842</v>
      </c>
      <c r="I5285" s="681">
        <v>324</v>
      </c>
    </row>
    <row r="5286" spans="1:9" ht="44.25" hidden="1" customHeight="1" x14ac:dyDescent="0.2">
      <c r="A5286" s="3">
        <v>5305</v>
      </c>
      <c r="B5286" s="372">
        <v>7202</v>
      </c>
      <c r="C5286" s="197" t="s">
        <v>7184</v>
      </c>
      <c r="D5286" s="372" t="s">
        <v>5902</v>
      </c>
      <c r="E5286" s="164">
        <v>40173508</v>
      </c>
      <c r="F5286" s="632">
        <v>53852</v>
      </c>
      <c r="G5286" s="131" t="s">
        <v>2178</v>
      </c>
      <c r="H5286" s="62" t="s">
        <v>6842</v>
      </c>
      <c r="I5286" s="681">
        <v>324</v>
      </c>
    </row>
    <row r="5287" spans="1:9" ht="44.25" hidden="1" customHeight="1" x14ac:dyDescent="0.2">
      <c r="A5287" s="3">
        <v>5306</v>
      </c>
      <c r="B5287" s="372">
        <v>7202</v>
      </c>
      <c r="C5287" s="197" t="s">
        <v>7185</v>
      </c>
      <c r="D5287" s="372" t="s">
        <v>5902</v>
      </c>
      <c r="E5287" s="164">
        <v>40173508</v>
      </c>
      <c r="F5287" s="632">
        <v>995</v>
      </c>
      <c r="G5287" s="131" t="s">
        <v>2178</v>
      </c>
      <c r="H5287" s="62" t="s">
        <v>6842</v>
      </c>
      <c r="I5287" s="681">
        <v>324</v>
      </c>
    </row>
    <row r="5288" spans="1:9" ht="44.25" hidden="1" customHeight="1" x14ac:dyDescent="0.2">
      <c r="A5288" s="3">
        <v>5307</v>
      </c>
      <c r="B5288" s="372">
        <v>7202</v>
      </c>
      <c r="C5288" s="197" t="s">
        <v>7186</v>
      </c>
      <c r="D5288" s="372" t="s">
        <v>5902</v>
      </c>
      <c r="E5288" s="164">
        <v>40173508</v>
      </c>
      <c r="F5288" s="632">
        <v>5541</v>
      </c>
      <c r="G5288" s="131" t="s">
        <v>2178</v>
      </c>
      <c r="H5288" s="62" t="s">
        <v>6842</v>
      </c>
      <c r="I5288" s="681">
        <v>324</v>
      </c>
    </row>
    <row r="5289" spans="1:9" ht="44.25" hidden="1" customHeight="1" x14ac:dyDescent="0.2">
      <c r="A5289" s="3">
        <v>5308</v>
      </c>
      <c r="B5289" s="372">
        <v>7202</v>
      </c>
      <c r="C5289" s="197" t="s">
        <v>7187</v>
      </c>
      <c r="D5289" s="372" t="s">
        <v>5902</v>
      </c>
      <c r="E5289" s="164">
        <v>40173508</v>
      </c>
      <c r="F5289" s="632">
        <v>1230</v>
      </c>
      <c r="G5289" s="131" t="s">
        <v>2178</v>
      </c>
      <c r="H5289" s="62" t="s">
        <v>6842</v>
      </c>
      <c r="I5289" s="681">
        <v>324</v>
      </c>
    </row>
    <row r="5290" spans="1:9" ht="44.25" hidden="1" customHeight="1" x14ac:dyDescent="0.2">
      <c r="A5290" s="3">
        <v>5309</v>
      </c>
      <c r="B5290" s="372">
        <v>7202</v>
      </c>
      <c r="C5290" s="197" t="s">
        <v>7188</v>
      </c>
      <c r="D5290" s="372" t="s">
        <v>5902</v>
      </c>
      <c r="E5290" s="164">
        <v>40173508</v>
      </c>
      <c r="F5290" s="632">
        <v>1300</v>
      </c>
      <c r="G5290" s="131" t="s">
        <v>2178</v>
      </c>
      <c r="H5290" s="62" t="s">
        <v>6842</v>
      </c>
      <c r="I5290" s="681">
        <v>324</v>
      </c>
    </row>
    <row r="5291" spans="1:9" ht="44.25" hidden="1" customHeight="1" x14ac:dyDescent="0.2">
      <c r="A5291" s="3">
        <v>5310</v>
      </c>
      <c r="B5291" s="372">
        <v>7202</v>
      </c>
      <c r="C5291" s="197" t="s">
        <v>7189</v>
      </c>
      <c r="D5291" s="372" t="s">
        <v>5902</v>
      </c>
      <c r="E5291" s="164">
        <v>40173508</v>
      </c>
      <c r="F5291" s="632">
        <v>1100</v>
      </c>
      <c r="G5291" s="131" t="s">
        <v>2178</v>
      </c>
      <c r="H5291" s="62" t="s">
        <v>6842</v>
      </c>
      <c r="I5291" s="681">
        <v>324</v>
      </c>
    </row>
    <row r="5292" spans="1:9" ht="44.25" hidden="1" customHeight="1" x14ac:dyDescent="0.2">
      <c r="A5292" s="3">
        <v>5311</v>
      </c>
      <c r="B5292" s="372">
        <v>7202</v>
      </c>
      <c r="C5292" s="197" t="s">
        <v>7190</v>
      </c>
      <c r="D5292" s="372" t="s">
        <v>5902</v>
      </c>
      <c r="E5292" s="164">
        <v>40173508</v>
      </c>
      <c r="F5292" s="632">
        <v>1030</v>
      </c>
      <c r="G5292" s="131" t="s">
        <v>2178</v>
      </c>
      <c r="H5292" s="62" t="s">
        <v>6842</v>
      </c>
      <c r="I5292" s="681">
        <v>324</v>
      </c>
    </row>
    <row r="5293" spans="1:9" ht="44.25" hidden="1" customHeight="1" x14ac:dyDescent="0.2">
      <c r="A5293" s="3">
        <v>5312</v>
      </c>
      <c r="B5293" s="372">
        <v>7202</v>
      </c>
      <c r="C5293" s="197" t="s">
        <v>7191</v>
      </c>
      <c r="D5293" s="372" t="s">
        <v>5902</v>
      </c>
      <c r="E5293" s="164">
        <v>40173508</v>
      </c>
      <c r="F5293" s="632">
        <v>8990</v>
      </c>
      <c r="G5293" s="131" t="s">
        <v>2178</v>
      </c>
      <c r="H5293" s="62" t="s">
        <v>6842</v>
      </c>
      <c r="I5293" s="681">
        <v>324</v>
      </c>
    </row>
    <row r="5294" spans="1:9" ht="44.25" hidden="1" customHeight="1" x14ac:dyDescent="0.2">
      <c r="A5294" s="3">
        <v>5313</v>
      </c>
      <c r="B5294" s="372">
        <v>7202</v>
      </c>
      <c r="C5294" s="197" t="s">
        <v>7192</v>
      </c>
      <c r="D5294" s="372" t="s">
        <v>5902</v>
      </c>
      <c r="E5294" s="164">
        <v>40173508</v>
      </c>
      <c r="F5294" s="632">
        <v>1250</v>
      </c>
      <c r="G5294" s="131" t="s">
        <v>2178</v>
      </c>
      <c r="H5294" s="62" t="s">
        <v>6842</v>
      </c>
      <c r="I5294" s="681">
        <v>324</v>
      </c>
    </row>
    <row r="5295" spans="1:9" ht="44.25" hidden="1" customHeight="1" x14ac:dyDescent="0.2">
      <c r="A5295" s="3">
        <v>5314</v>
      </c>
      <c r="B5295" s="372">
        <v>7202</v>
      </c>
      <c r="C5295" s="197" t="s">
        <v>7193</v>
      </c>
      <c r="D5295" s="372" t="s">
        <v>5902</v>
      </c>
      <c r="E5295" s="164">
        <v>40173508</v>
      </c>
      <c r="F5295" s="632">
        <v>995</v>
      </c>
      <c r="G5295" s="131" t="s">
        <v>2178</v>
      </c>
      <c r="H5295" s="62" t="s">
        <v>6842</v>
      </c>
      <c r="I5295" s="681">
        <v>324</v>
      </c>
    </row>
    <row r="5296" spans="1:9" ht="44.25" hidden="1" customHeight="1" x14ac:dyDescent="0.2">
      <c r="A5296" s="3">
        <v>5315</v>
      </c>
      <c r="B5296" s="372">
        <v>7202</v>
      </c>
      <c r="C5296" s="197" t="s">
        <v>7194</v>
      </c>
      <c r="D5296" s="372" t="s">
        <v>5902</v>
      </c>
      <c r="E5296" s="164">
        <v>40173508</v>
      </c>
      <c r="F5296" s="632">
        <v>1437</v>
      </c>
      <c r="G5296" s="131" t="s">
        <v>2178</v>
      </c>
      <c r="H5296" s="62" t="s">
        <v>6842</v>
      </c>
      <c r="I5296" s="681">
        <v>324</v>
      </c>
    </row>
    <row r="5297" spans="1:9" ht="44.25" hidden="1" customHeight="1" x14ac:dyDescent="0.2">
      <c r="A5297" s="3">
        <v>5316</v>
      </c>
      <c r="B5297" s="372">
        <v>7202</v>
      </c>
      <c r="C5297" s="197" t="s">
        <v>7195</v>
      </c>
      <c r="D5297" s="372" t="s">
        <v>5902</v>
      </c>
      <c r="E5297" s="164">
        <v>40173508</v>
      </c>
      <c r="F5297" s="632">
        <v>1927</v>
      </c>
      <c r="G5297" s="131" t="s">
        <v>2178</v>
      </c>
      <c r="H5297" s="62" t="s">
        <v>6842</v>
      </c>
      <c r="I5297" s="681">
        <v>324</v>
      </c>
    </row>
    <row r="5298" spans="1:9" ht="44.25" hidden="1" customHeight="1" x14ac:dyDescent="0.2">
      <c r="A5298" s="3">
        <v>5317</v>
      </c>
      <c r="B5298" s="372">
        <v>7202</v>
      </c>
      <c r="C5298" s="197" t="s">
        <v>7196</v>
      </c>
      <c r="D5298" s="372" t="s">
        <v>5902</v>
      </c>
      <c r="E5298" s="164">
        <v>40173508</v>
      </c>
      <c r="F5298" s="632">
        <v>2636</v>
      </c>
      <c r="G5298" s="131" t="s">
        <v>2178</v>
      </c>
      <c r="H5298" s="62" t="s">
        <v>6842</v>
      </c>
      <c r="I5298" s="681">
        <v>324</v>
      </c>
    </row>
    <row r="5299" spans="1:9" ht="44.25" hidden="1" customHeight="1" x14ac:dyDescent="0.2">
      <c r="A5299" s="3">
        <v>5318</v>
      </c>
      <c r="B5299" s="372">
        <v>7202</v>
      </c>
      <c r="C5299" s="197" t="s">
        <v>7197</v>
      </c>
      <c r="D5299" s="372" t="s">
        <v>5902</v>
      </c>
      <c r="E5299" s="164">
        <v>40173508</v>
      </c>
      <c r="F5299" s="632">
        <v>3766</v>
      </c>
      <c r="G5299" s="131" t="s">
        <v>2178</v>
      </c>
      <c r="H5299" s="62" t="s">
        <v>6842</v>
      </c>
      <c r="I5299" s="681">
        <v>324</v>
      </c>
    </row>
    <row r="5300" spans="1:9" ht="44.25" hidden="1" customHeight="1" x14ac:dyDescent="0.2">
      <c r="A5300" s="3">
        <v>5319</v>
      </c>
      <c r="B5300" s="372">
        <v>7202</v>
      </c>
      <c r="C5300" s="197" t="s">
        <v>7198</v>
      </c>
      <c r="D5300" s="372" t="s">
        <v>5902</v>
      </c>
      <c r="E5300" s="164">
        <v>40173508</v>
      </c>
      <c r="F5300" s="632">
        <v>4043</v>
      </c>
      <c r="G5300" s="131" t="s">
        <v>2178</v>
      </c>
      <c r="H5300" s="62" t="s">
        <v>6842</v>
      </c>
      <c r="I5300" s="681">
        <v>324</v>
      </c>
    </row>
    <row r="5301" spans="1:9" ht="44.25" hidden="1" customHeight="1" x14ac:dyDescent="0.2">
      <c r="A5301" s="3">
        <v>5320</v>
      </c>
      <c r="B5301" s="372">
        <v>7202</v>
      </c>
      <c r="C5301" s="197" t="s">
        <v>7199</v>
      </c>
      <c r="D5301" s="372" t="s">
        <v>5902</v>
      </c>
      <c r="E5301" s="164">
        <v>40173508</v>
      </c>
      <c r="F5301" s="632">
        <v>11490</v>
      </c>
      <c r="G5301" s="131" t="s">
        <v>2178</v>
      </c>
      <c r="H5301" s="62" t="s">
        <v>6842</v>
      </c>
      <c r="I5301" s="681">
        <v>324</v>
      </c>
    </row>
    <row r="5302" spans="1:9" ht="44.25" hidden="1" customHeight="1" x14ac:dyDescent="0.2">
      <c r="A5302" s="3">
        <v>5321</v>
      </c>
      <c r="B5302" s="372">
        <v>7202</v>
      </c>
      <c r="C5302" s="197" t="s">
        <v>7200</v>
      </c>
      <c r="D5302" s="372" t="s">
        <v>5902</v>
      </c>
      <c r="E5302" s="164">
        <v>40173508</v>
      </c>
      <c r="F5302" s="632">
        <v>1002</v>
      </c>
      <c r="G5302" s="131" t="s">
        <v>2178</v>
      </c>
      <c r="H5302" s="62" t="s">
        <v>6842</v>
      </c>
      <c r="I5302" s="681">
        <v>324</v>
      </c>
    </row>
    <row r="5303" spans="1:9" ht="44.25" hidden="1" customHeight="1" x14ac:dyDescent="0.2">
      <c r="A5303" s="3">
        <v>5322</v>
      </c>
      <c r="B5303" s="372">
        <v>7202</v>
      </c>
      <c r="C5303" s="197" t="s">
        <v>7201</v>
      </c>
      <c r="D5303" s="372" t="s">
        <v>5902</v>
      </c>
      <c r="E5303" s="164">
        <v>40173508</v>
      </c>
      <c r="F5303" s="632">
        <v>1282.5</v>
      </c>
      <c r="G5303" s="131" t="s">
        <v>2178</v>
      </c>
      <c r="H5303" s="62" t="s">
        <v>6842</v>
      </c>
      <c r="I5303" s="681">
        <v>324</v>
      </c>
    </row>
    <row r="5304" spans="1:9" ht="44.25" hidden="1" customHeight="1" x14ac:dyDescent="0.2">
      <c r="A5304" s="3">
        <v>5323</v>
      </c>
      <c r="B5304" s="372">
        <v>7202</v>
      </c>
      <c r="C5304" s="197" t="s">
        <v>7202</v>
      </c>
      <c r="D5304" s="372" t="s">
        <v>5902</v>
      </c>
      <c r="E5304" s="164">
        <v>40173508</v>
      </c>
      <c r="F5304" s="632">
        <v>5907</v>
      </c>
      <c r="G5304" s="131" t="s">
        <v>2178</v>
      </c>
      <c r="H5304" s="62" t="s">
        <v>6842</v>
      </c>
      <c r="I5304" s="681">
        <v>324</v>
      </c>
    </row>
    <row r="5305" spans="1:9" ht="44.25" hidden="1" customHeight="1" x14ac:dyDescent="0.2">
      <c r="A5305" s="3">
        <v>5324</v>
      </c>
      <c r="B5305" s="372">
        <v>7202</v>
      </c>
      <c r="C5305" s="197" t="s">
        <v>7203</v>
      </c>
      <c r="D5305" s="372" t="s">
        <v>5902</v>
      </c>
      <c r="E5305" s="164">
        <v>40173508</v>
      </c>
      <c r="F5305" s="632">
        <v>6930</v>
      </c>
      <c r="G5305" s="131" t="s">
        <v>2178</v>
      </c>
      <c r="H5305" s="62" t="s">
        <v>6842</v>
      </c>
      <c r="I5305" s="681">
        <v>324</v>
      </c>
    </row>
    <row r="5306" spans="1:9" ht="44.25" hidden="1" customHeight="1" x14ac:dyDescent="0.2">
      <c r="A5306" s="3">
        <v>5325</v>
      </c>
      <c r="B5306" s="372">
        <v>7202</v>
      </c>
      <c r="C5306" s="197" t="s">
        <v>7204</v>
      </c>
      <c r="D5306" s="372" t="s">
        <v>5902</v>
      </c>
      <c r="E5306" s="164">
        <v>40174608</v>
      </c>
      <c r="F5306" s="632">
        <v>2246</v>
      </c>
      <c r="G5306" s="131" t="s">
        <v>2178</v>
      </c>
      <c r="H5306" s="62" t="s">
        <v>6842</v>
      </c>
      <c r="I5306" s="681">
        <v>324</v>
      </c>
    </row>
    <row r="5307" spans="1:9" ht="44.25" hidden="1" customHeight="1" x14ac:dyDescent="0.2">
      <c r="A5307" s="3">
        <v>5326</v>
      </c>
      <c r="B5307" s="372">
        <v>7202</v>
      </c>
      <c r="C5307" s="197" t="s">
        <v>7205</v>
      </c>
      <c r="D5307" s="372" t="s">
        <v>5902</v>
      </c>
      <c r="E5307" s="164">
        <v>40174608</v>
      </c>
      <c r="F5307" s="632">
        <v>4430</v>
      </c>
      <c r="G5307" s="131" t="s">
        <v>2178</v>
      </c>
      <c r="H5307" s="62" t="s">
        <v>6842</v>
      </c>
      <c r="I5307" s="681">
        <v>324</v>
      </c>
    </row>
    <row r="5308" spans="1:9" ht="44.25" hidden="1" customHeight="1" x14ac:dyDescent="0.2">
      <c r="A5308" s="3">
        <v>5327</v>
      </c>
      <c r="B5308" s="372">
        <v>7202</v>
      </c>
      <c r="C5308" s="197" t="s">
        <v>7206</v>
      </c>
      <c r="D5308" s="372" t="s">
        <v>5902</v>
      </c>
      <c r="E5308" s="164">
        <v>40174608</v>
      </c>
      <c r="F5308" s="632">
        <v>1780</v>
      </c>
      <c r="G5308" s="131" t="s">
        <v>2178</v>
      </c>
      <c r="H5308" s="62" t="s">
        <v>6842</v>
      </c>
      <c r="I5308" s="681">
        <v>324</v>
      </c>
    </row>
    <row r="5309" spans="1:9" ht="44.25" hidden="1" customHeight="1" x14ac:dyDescent="0.2">
      <c r="A5309" s="3">
        <v>5328</v>
      </c>
      <c r="B5309" s="372">
        <v>7202</v>
      </c>
      <c r="C5309" s="197" t="s">
        <v>7207</v>
      </c>
      <c r="D5309" s="372" t="s">
        <v>5902</v>
      </c>
      <c r="E5309" s="164">
        <v>40174608</v>
      </c>
      <c r="F5309" s="632">
        <v>5960</v>
      </c>
      <c r="G5309" s="131" t="s">
        <v>2178</v>
      </c>
      <c r="H5309" s="62" t="s">
        <v>6842</v>
      </c>
      <c r="I5309" s="681">
        <v>324</v>
      </c>
    </row>
    <row r="5310" spans="1:9" ht="44.25" hidden="1" customHeight="1" x14ac:dyDescent="0.2">
      <c r="A5310" s="3">
        <v>5329</v>
      </c>
      <c r="B5310" s="372">
        <v>7202</v>
      </c>
      <c r="C5310" s="197" t="s">
        <v>7208</v>
      </c>
      <c r="D5310" s="372" t="s">
        <v>5902</v>
      </c>
      <c r="E5310" s="164">
        <v>40174608</v>
      </c>
      <c r="F5310" s="632">
        <v>13800</v>
      </c>
      <c r="G5310" s="131" t="s">
        <v>2178</v>
      </c>
      <c r="H5310" s="62" t="s">
        <v>6842</v>
      </c>
      <c r="I5310" s="681">
        <v>324</v>
      </c>
    </row>
    <row r="5311" spans="1:9" ht="44.25" hidden="1" customHeight="1" x14ac:dyDescent="0.2">
      <c r="A5311" s="3">
        <v>5330</v>
      </c>
      <c r="B5311" s="372">
        <v>7202</v>
      </c>
      <c r="C5311" s="197" t="s">
        <v>7209</v>
      </c>
      <c r="D5311" s="372" t="s">
        <v>5902</v>
      </c>
      <c r="E5311" s="164">
        <v>40174608</v>
      </c>
      <c r="F5311" s="632">
        <v>19810</v>
      </c>
      <c r="G5311" s="131" t="s">
        <v>2178</v>
      </c>
      <c r="H5311" s="62" t="s">
        <v>6842</v>
      </c>
      <c r="I5311" s="681">
        <v>324</v>
      </c>
    </row>
    <row r="5312" spans="1:9" ht="44.25" hidden="1" customHeight="1" x14ac:dyDescent="0.2">
      <c r="A5312" s="3">
        <v>5331</v>
      </c>
      <c r="B5312" s="372">
        <v>7202</v>
      </c>
      <c r="C5312" s="197" t="s">
        <v>7210</v>
      </c>
      <c r="D5312" s="372" t="s">
        <v>5902</v>
      </c>
      <c r="E5312" s="164">
        <v>40174608</v>
      </c>
      <c r="F5312" s="632">
        <v>3620</v>
      </c>
      <c r="G5312" s="131" t="s">
        <v>2178</v>
      </c>
      <c r="H5312" s="62" t="s">
        <v>6842</v>
      </c>
      <c r="I5312" s="681">
        <v>324</v>
      </c>
    </row>
    <row r="5313" spans="1:9" ht="44.25" hidden="1" customHeight="1" x14ac:dyDescent="0.2">
      <c r="A5313" s="3">
        <v>5332</v>
      </c>
      <c r="B5313" s="372">
        <v>7202</v>
      </c>
      <c r="C5313" s="197" t="s">
        <v>7211</v>
      </c>
      <c r="D5313" s="372" t="s">
        <v>5902</v>
      </c>
      <c r="E5313" s="164">
        <v>40174608</v>
      </c>
      <c r="F5313" s="632">
        <v>3500</v>
      </c>
      <c r="G5313" s="131" t="s">
        <v>2178</v>
      </c>
      <c r="H5313" s="62" t="s">
        <v>6842</v>
      </c>
      <c r="I5313" s="681">
        <v>324</v>
      </c>
    </row>
    <row r="5314" spans="1:9" ht="44.25" hidden="1" customHeight="1" x14ac:dyDescent="0.2">
      <c r="A5314" s="3">
        <v>5333</v>
      </c>
      <c r="B5314" s="372">
        <v>7202</v>
      </c>
      <c r="C5314" s="197" t="s">
        <v>7212</v>
      </c>
      <c r="D5314" s="372" t="s">
        <v>5902</v>
      </c>
      <c r="E5314" s="164">
        <v>40174608</v>
      </c>
      <c r="F5314" s="632">
        <v>16620</v>
      </c>
      <c r="G5314" s="131" t="s">
        <v>2178</v>
      </c>
      <c r="H5314" s="62" t="s">
        <v>6842</v>
      </c>
      <c r="I5314" s="681">
        <v>324</v>
      </c>
    </row>
    <row r="5315" spans="1:9" ht="44.25" hidden="1" customHeight="1" x14ac:dyDescent="0.2">
      <c r="A5315" s="3">
        <v>5334</v>
      </c>
      <c r="B5315" s="372">
        <v>7202</v>
      </c>
      <c r="C5315" s="197" t="s">
        <v>7213</v>
      </c>
      <c r="D5315" s="372" t="s">
        <v>5902</v>
      </c>
      <c r="E5315" s="164">
        <v>40174608</v>
      </c>
      <c r="F5315" s="632">
        <v>16295</v>
      </c>
      <c r="G5315" s="131" t="s">
        <v>2178</v>
      </c>
      <c r="H5315" s="62" t="s">
        <v>6842</v>
      </c>
      <c r="I5315" s="681">
        <v>324</v>
      </c>
    </row>
    <row r="5316" spans="1:9" ht="44.25" hidden="1" customHeight="1" x14ac:dyDescent="0.2">
      <c r="A5316" s="3">
        <v>5335</v>
      </c>
      <c r="B5316" s="372">
        <v>7202</v>
      </c>
      <c r="C5316" s="197" t="s">
        <v>7214</v>
      </c>
      <c r="D5316" s="372" t="s">
        <v>5902</v>
      </c>
      <c r="E5316" s="164">
        <v>40174608</v>
      </c>
      <c r="F5316" s="632">
        <v>22858</v>
      </c>
      <c r="G5316" s="131" t="s">
        <v>2178</v>
      </c>
      <c r="H5316" s="62" t="s">
        <v>6842</v>
      </c>
      <c r="I5316" s="681">
        <v>324</v>
      </c>
    </row>
    <row r="5317" spans="1:9" ht="44.25" hidden="1" customHeight="1" x14ac:dyDescent="0.2">
      <c r="A5317" s="3">
        <v>5336</v>
      </c>
      <c r="B5317" s="372">
        <v>7202</v>
      </c>
      <c r="C5317" s="197" t="s">
        <v>7215</v>
      </c>
      <c r="D5317" s="372" t="s">
        <v>5902</v>
      </c>
      <c r="E5317" s="164">
        <v>40174608</v>
      </c>
      <c r="F5317" s="632">
        <v>54300</v>
      </c>
      <c r="G5317" s="131" t="s">
        <v>2178</v>
      </c>
      <c r="H5317" s="62" t="s">
        <v>6842</v>
      </c>
      <c r="I5317" s="681">
        <v>324</v>
      </c>
    </row>
    <row r="5318" spans="1:9" ht="44.25" hidden="1" customHeight="1" x14ac:dyDescent="0.2">
      <c r="A5318" s="3">
        <v>5337</v>
      </c>
      <c r="B5318" s="372">
        <v>7202</v>
      </c>
      <c r="C5318" s="197" t="s">
        <v>7216</v>
      </c>
      <c r="D5318" s="372" t="s">
        <v>5902</v>
      </c>
      <c r="E5318" s="164">
        <v>40174608</v>
      </c>
      <c r="F5318" s="632">
        <v>74223</v>
      </c>
      <c r="G5318" s="131" t="s">
        <v>2178</v>
      </c>
      <c r="H5318" s="62" t="s">
        <v>6842</v>
      </c>
      <c r="I5318" s="681">
        <v>324</v>
      </c>
    </row>
    <row r="5319" spans="1:9" ht="44.25" hidden="1" customHeight="1" x14ac:dyDescent="0.2">
      <c r="A5319" s="3">
        <v>5338</v>
      </c>
      <c r="B5319" s="372">
        <v>7202</v>
      </c>
      <c r="C5319" s="197" t="s">
        <v>7217</v>
      </c>
      <c r="D5319" s="372" t="s">
        <v>5902</v>
      </c>
      <c r="E5319" s="164">
        <v>40174608</v>
      </c>
      <c r="F5319" s="632">
        <v>770</v>
      </c>
      <c r="G5319" s="131" t="s">
        <v>2178</v>
      </c>
      <c r="H5319" s="62" t="s">
        <v>6842</v>
      </c>
      <c r="I5319" s="681">
        <v>324</v>
      </c>
    </row>
    <row r="5320" spans="1:9" ht="44.25" hidden="1" customHeight="1" x14ac:dyDescent="0.2">
      <c r="A5320" s="3">
        <v>5339</v>
      </c>
      <c r="B5320" s="372">
        <v>7202</v>
      </c>
      <c r="C5320" s="197" t="s">
        <v>7218</v>
      </c>
      <c r="D5320" s="372" t="s">
        <v>5902</v>
      </c>
      <c r="E5320" s="164">
        <v>40174608</v>
      </c>
      <c r="F5320" s="632">
        <v>1410</v>
      </c>
      <c r="G5320" s="131" t="s">
        <v>2178</v>
      </c>
      <c r="H5320" s="62" t="s">
        <v>6842</v>
      </c>
      <c r="I5320" s="681">
        <v>324</v>
      </c>
    </row>
    <row r="5321" spans="1:9" ht="44.25" hidden="1" customHeight="1" x14ac:dyDescent="0.2">
      <c r="A5321" s="3">
        <v>5340</v>
      </c>
      <c r="B5321" s="372">
        <v>7202</v>
      </c>
      <c r="C5321" s="197" t="s">
        <v>7219</v>
      </c>
      <c r="D5321" s="372" t="s">
        <v>5902</v>
      </c>
      <c r="E5321" s="164">
        <v>40174608</v>
      </c>
      <c r="F5321" s="632">
        <v>2263</v>
      </c>
      <c r="G5321" s="131" t="s">
        <v>2178</v>
      </c>
      <c r="H5321" s="62" t="s">
        <v>6842</v>
      </c>
      <c r="I5321" s="681">
        <v>324</v>
      </c>
    </row>
    <row r="5322" spans="1:9" ht="44.25" hidden="1" customHeight="1" x14ac:dyDescent="0.2">
      <c r="A5322" s="3">
        <v>5341</v>
      </c>
      <c r="B5322" s="372">
        <v>7202</v>
      </c>
      <c r="C5322" s="197" t="s">
        <v>7220</v>
      </c>
      <c r="D5322" s="372" t="s">
        <v>5902</v>
      </c>
      <c r="E5322" s="164">
        <v>40174608</v>
      </c>
      <c r="F5322" s="632">
        <v>4540</v>
      </c>
      <c r="G5322" s="131" t="s">
        <v>2178</v>
      </c>
      <c r="H5322" s="62" t="s">
        <v>6842</v>
      </c>
      <c r="I5322" s="681">
        <v>324</v>
      </c>
    </row>
    <row r="5323" spans="1:9" ht="44.25" hidden="1" customHeight="1" x14ac:dyDescent="0.2">
      <c r="A5323" s="3">
        <v>5342</v>
      </c>
      <c r="B5323" s="372">
        <v>7202</v>
      </c>
      <c r="C5323" s="197" t="s">
        <v>7221</v>
      </c>
      <c r="D5323" s="372" t="s">
        <v>5902</v>
      </c>
      <c r="E5323" s="164">
        <v>40174608</v>
      </c>
      <c r="F5323" s="632">
        <v>14089</v>
      </c>
      <c r="G5323" s="131" t="s">
        <v>2178</v>
      </c>
      <c r="H5323" s="62" t="s">
        <v>6842</v>
      </c>
      <c r="I5323" s="681">
        <v>324</v>
      </c>
    </row>
    <row r="5324" spans="1:9" ht="44.25" hidden="1" customHeight="1" x14ac:dyDescent="0.2">
      <c r="A5324" s="3">
        <v>5343</v>
      </c>
      <c r="B5324" s="372">
        <v>7202</v>
      </c>
      <c r="C5324" s="197" t="s">
        <v>7222</v>
      </c>
      <c r="D5324" s="372" t="s">
        <v>5902</v>
      </c>
      <c r="E5324" s="164">
        <v>40174608</v>
      </c>
      <c r="F5324" s="632">
        <v>5890</v>
      </c>
      <c r="G5324" s="131" t="s">
        <v>2178</v>
      </c>
      <c r="H5324" s="62" t="s">
        <v>6842</v>
      </c>
      <c r="I5324" s="681">
        <v>324</v>
      </c>
    </row>
    <row r="5325" spans="1:9" ht="44.25" hidden="1" customHeight="1" x14ac:dyDescent="0.2">
      <c r="A5325" s="3">
        <v>5344</v>
      </c>
      <c r="B5325" s="372">
        <v>7202</v>
      </c>
      <c r="C5325" s="197" t="s">
        <v>7223</v>
      </c>
      <c r="D5325" s="372" t="s">
        <v>5902</v>
      </c>
      <c r="E5325" s="164">
        <v>40174608</v>
      </c>
      <c r="F5325" s="632">
        <v>12228</v>
      </c>
      <c r="G5325" s="131" t="s">
        <v>2178</v>
      </c>
      <c r="H5325" s="62" t="s">
        <v>6842</v>
      </c>
      <c r="I5325" s="681">
        <v>324</v>
      </c>
    </row>
    <row r="5326" spans="1:9" ht="44.25" hidden="1" customHeight="1" x14ac:dyDescent="0.2">
      <c r="A5326" s="3">
        <v>5345</v>
      </c>
      <c r="B5326" s="372">
        <v>7202</v>
      </c>
      <c r="C5326" s="197" t="s">
        <v>7224</v>
      </c>
      <c r="D5326" s="372" t="s">
        <v>5902</v>
      </c>
      <c r="E5326" s="164">
        <v>40174608</v>
      </c>
      <c r="F5326" s="632">
        <v>13022</v>
      </c>
      <c r="G5326" s="131" t="s">
        <v>2178</v>
      </c>
      <c r="H5326" s="62" t="s">
        <v>6842</v>
      </c>
      <c r="I5326" s="681">
        <v>324</v>
      </c>
    </row>
    <row r="5327" spans="1:9" ht="44.25" hidden="1" customHeight="1" x14ac:dyDescent="0.2">
      <c r="A5327" s="3">
        <v>5346</v>
      </c>
      <c r="B5327" s="372">
        <v>7202</v>
      </c>
      <c r="C5327" s="197" t="s">
        <v>7225</v>
      </c>
      <c r="D5327" s="372" t="s">
        <v>5902</v>
      </c>
      <c r="E5327" s="164">
        <v>40174608</v>
      </c>
      <c r="F5327" s="632">
        <v>23026</v>
      </c>
      <c r="G5327" s="131" t="s">
        <v>2178</v>
      </c>
      <c r="H5327" s="62" t="s">
        <v>6842</v>
      </c>
      <c r="I5327" s="681">
        <v>324</v>
      </c>
    </row>
    <row r="5328" spans="1:9" ht="44.25" hidden="1" customHeight="1" x14ac:dyDescent="0.2">
      <c r="A5328" s="3">
        <v>5347</v>
      </c>
      <c r="B5328" s="372">
        <v>7202</v>
      </c>
      <c r="C5328" s="197" t="s">
        <v>7226</v>
      </c>
      <c r="D5328" s="372" t="s">
        <v>5902</v>
      </c>
      <c r="E5328" s="164">
        <v>40174608</v>
      </c>
      <c r="F5328" s="632">
        <v>13766</v>
      </c>
      <c r="G5328" s="131" t="s">
        <v>2178</v>
      </c>
      <c r="H5328" s="62" t="s">
        <v>6842</v>
      </c>
      <c r="I5328" s="681">
        <v>324</v>
      </c>
    </row>
    <row r="5329" spans="1:9" ht="44.25" hidden="1" customHeight="1" x14ac:dyDescent="0.2">
      <c r="A5329" s="3">
        <v>5348</v>
      </c>
      <c r="B5329" s="372">
        <v>7202</v>
      </c>
      <c r="C5329" s="197" t="s">
        <v>7227</v>
      </c>
      <c r="D5329" s="372" t="s">
        <v>5902</v>
      </c>
      <c r="E5329" s="164">
        <v>40174608</v>
      </c>
      <c r="F5329" s="632">
        <v>4430</v>
      </c>
      <c r="G5329" s="131" t="s">
        <v>2178</v>
      </c>
      <c r="H5329" s="62" t="s">
        <v>6842</v>
      </c>
      <c r="I5329" s="681">
        <v>324</v>
      </c>
    </row>
    <row r="5330" spans="1:9" ht="44.25" hidden="1" customHeight="1" x14ac:dyDescent="0.2">
      <c r="A5330" s="3">
        <v>5349</v>
      </c>
      <c r="B5330" s="372">
        <v>7202</v>
      </c>
      <c r="C5330" s="197" t="s">
        <v>7228</v>
      </c>
      <c r="D5330" s="372" t="s">
        <v>5902</v>
      </c>
      <c r="E5330" s="164">
        <v>40174608</v>
      </c>
      <c r="F5330" s="632">
        <v>12210</v>
      </c>
      <c r="G5330" s="131" t="s">
        <v>2178</v>
      </c>
      <c r="H5330" s="62" t="s">
        <v>6842</v>
      </c>
      <c r="I5330" s="681">
        <v>324</v>
      </c>
    </row>
    <row r="5331" spans="1:9" ht="44.25" hidden="1" customHeight="1" x14ac:dyDescent="0.2">
      <c r="A5331" s="3">
        <v>5350</v>
      </c>
      <c r="B5331" s="372">
        <v>7202</v>
      </c>
      <c r="C5331" s="197" t="s">
        <v>7229</v>
      </c>
      <c r="D5331" s="372" t="s">
        <v>5902</v>
      </c>
      <c r="E5331" s="164">
        <v>40174608</v>
      </c>
      <c r="F5331" s="632">
        <v>10800</v>
      </c>
      <c r="G5331" s="131" t="s">
        <v>2178</v>
      </c>
      <c r="H5331" s="62" t="s">
        <v>6842</v>
      </c>
      <c r="I5331" s="681">
        <v>324</v>
      </c>
    </row>
    <row r="5332" spans="1:9" ht="44.25" hidden="1" customHeight="1" x14ac:dyDescent="0.2">
      <c r="A5332" s="3">
        <v>5351</v>
      </c>
      <c r="B5332" s="372">
        <v>7202</v>
      </c>
      <c r="C5332" s="197" t="s">
        <v>7230</v>
      </c>
      <c r="D5332" s="372" t="s">
        <v>5902</v>
      </c>
      <c r="E5332" s="164">
        <v>40174608</v>
      </c>
      <c r="F5332" s="632">
        <v>22200</v>
      </c>
      <c r="G5332" s="131" t="s">
        <v>2178</v>
      </c>
      <c r="H5332" s="62" t="s">
        <v>6842</v>
      </c>
      <c r="I5332" s="681">
        <v>324</v>
      </c>
    </row>
    <row r="5333" spans="1:9" ht="44.25" hidden="1" customHeight="1" x14ac:dyDescent="0.2">
      <c r="A5333" s="3">
        <v>5352</v>
      </c>
      <c r="B5333" s="372">
        <v>7202</v>
      </c>
      <c r="C5333" s="197" t="s">
        <v>7231</v>
      </c>
      <c r="D5333" s="372" t="s">
        <v>5902</v>
      </c>
      <c r="E5333" s="164">
        <v>40174608</v>
      </c>
      <c r="F5333" s="632">
        <v>76001</v>
      </c>
      <c r="G5333" s="131" t="s">
        <v>2178</v>
      </c>
      <c r="H5333" s="62" t="s">
        <v>6842</v>
      </c>
      <c r="I5333" s="681">
        <v>324</v>
      </c>
    </row>
    <row r="5334" spans="1:9" ht="44.25" hidden="1" customHeight="1" x14ac:dyDescent="0.2">
      <c r="A5334" s="3">
        <v>5353</v>
      </c>
      <c r="B5334" s="372">
        <v>7202</v>
      </c>
      <c r="C5334" s="197" t="s">
        <v>7232</v>
      </c>
      <c r="D5334" s="372" t="s">
        <v>5902</v>
      </c>
      <c r="E5334" s="164">
        <v>40174608</v>
      </c>
      <c r="F5334" s="632">
        <v>3040</v>
      </c>
      <c r="G5334" s="131" t="s">
        <v>2178</v>
      </c>
      <c r="H5334" s="62" t="s">
        <v>6842</v>
      </c>
      <c r="I5334" s="681">
        <v>324</v>
      </c>
    </row>
    <row r="5335" spans="1:9" ht="44.25" hidden="1" customHeight="1" x14ac:dyDescent="0.2">
      <c r="A5335" s="3">
        <v>5354</v>
      </c>
      <c r="B5335" s="372">
        <v>7202</v>
      </c>
      <c r="C5335" s="197" t="s">
        <v>7233</v>
      </c>
      <c r="D5335" s="372" t="s">
        <v>5902</v>
      </c>
      <c r="E5335" s="164">
        <v>40174608</v>
      </c>
      <c r="F5335" s="632">
        <v>660</v>
      </c>
      <c r="G5335" s="131" t="s">
        <v>2178</v>
      </c>
      <c r="H5335" s="62" t="s">
        <v>6842</v>
      </c>
      <c r="I5335" s="681">
        <v>324</v>
      </c>
    </row>
    <row r="5336" spans="1:9" ht="44.25" hidden="1" customHeight="1" x14ac:dyDescent="0.2">
      <c r="A5336" s="3">
        <v>5355</v>
      </c>
      <c r="B5336" s="372">
        <v>7202</v>
      </c>
      <c r="C5336" s="197" t="s">
        <v>7234</v>
      </c>
      <c r="D5336" s="372" t="s">
        <v>5902</v>
      </c>
      <c r="E5336" s="164">
        <v>40174608</v>
      </c>
      <c r="F5336" s="632">
        <v>1530</v>
      </c>
      <c r="G5336" s="131" t="s">
        <v>2178</v>
      </c>
      <c r="H5336" s="62" t="s">
        <v>6842</v>
      </c>
      <c r="I5336" s="681">
        <v>324</v>
      </c>
    </row>
    <row r="5337" spans="1:9" ht="44.25" hidden="1" customHeight="1" x14ac:dyDescent="0.2">
      <c r="A5337" s="3">
        <v>5356</v>
      </c>
      <c r="B5337" s="372">
        <v>7202</v>
      </c>
      <c r="C5337" s="197" t="s">
        <v>7235</v>
      </c>
      <c r="D5337" s="372" t="s">
        <v>5902</v>
      </c>
      <c r="E5337" s="164">
        <v>40174608</v>
      </c>
      <c r="F5337" s="632">
        <v>960</v>
      </c>
      <c r="G5337" s="131" t="s">
        <v>2178</v>
      </c>
      <c r="H5337" s="62" t="s">
        <v>6842</v>
      </c>
      <c r="I5337" s="681">
        <v>324</v>
      </c>
    </row>
    <row r="5338" spans="1:9" ht="44.25" hidden="1" customHeight="1" x14ac:dyDescent="0.2">
      <c r="A5338" s="3">
        <v>5357</v>
      </c>
      <c r="B5338" s="372">
        <v>7202</v>
      </c>
      <c r="C5338" s="197" t="s">
        <v>7236</v>
      </c>
      <c r="D5338" s="372" t="s">
        <v>5902</v>
      </c>
      <c r="E5338" s="164">
        <v>40174608</v>
      </c>
      <c r="F5338" s="632">
        <v>13003</v>
      </c>
      <c r="G5338" s="131" t="s">
        <v>2178</v>
      </c>
      <c r="H5338" s="62" t="s">
        <v>6842</v>
      </c>
      <c r="I5338" s="681">
        <v>324</v>
      </c>
    </row>
    <row r="5339" spans="1:9" ht="44.25" hidden="1" customHeight="1" x14ac:dyDescent="0.2">
      <c r="A5339" s="3">
        <v>5358</v>
      </c>
      <c r="B5339" s="372">
        <v>7202</v>
      </c>
      <c r="C5339" s="197" t="s">
        <v>7237</v>
      </c>
      <c r="D5339" s="372" t="s">
        <v>5902</v>
      </c>
      <c r="E5339" s="164">
        <v>40174608</v>
      </c>
      <c r="F5339" s="632">
        <v>2575</v>
      </c>
      <c r="G5339" s="131" t="s">
        <v>2178</v>
      </c>
      <c r="H5339" s="62" t="s">
        <v>6842</v>
      </c>
      <c r="I5339" s="681">
        <v>324</v>
      </c>
    </row>
    <row r="5340" spans="1:9" ht="44.25" hidden="1" customHeight="1" x14ac:dyDescent="0.2">
      <c r="A5340" s="3">
        <v>5359</v>
      </c>
      <c r="B5340" s="372">
        <v>7202</v>
      </c>
      <c r="C5340" s="197" t="s">
        <v>7238</v>
      </c>
      <c r="D5340" s="372" t="s">
        <v>5902</v>
      </c>
      <c r="E5340" s="164">
        <v>40174608</v>
      </c>
      <c r="F5340" s="632">
        <v>621.5</v>
      </c>
      <c r="G5340" s="131" t="s">
        <v>2178</v>
      </c>
      <c r="H5340" s="62" t="s">
        <v>6842</v>
      </c>
      <c r="I5340" s="681">
        <v>324</v>
      </c>
    </row>
    <row r="5341" spans="1:9" ht="44.25" hidden="1" customHeight="1" x14ac:dyDescent="0.2">
      <c r="A5341" s="3">
        <v>5360</v>
      </c>
      <c r="B5341" s="372">
        <v>7202</v>
      </c>
      <c r="C5341" s="197" t="s">
        <v>7239</v>
      </c>
      <c r="D5341" s="372" t="s">
        <v>5902</v>
      </c>
      <c r="E5341" s="164">
        <v>40174608</v>
      </c>
      <c r="F5341" s="632">
        <v>1840</v>
      </c>
      <c r="G5341" s="131" t="s">
        <v>2178</v>
      </c>
      <c r="H5341" s="62" t="s">
        <v>6842</v>
      </c>
      <c r="I5341" s="681">
        <v>324</v>
      </c>
    </row>
    <row r="5342" spans="1:9" ht="44.25" hidden="1" customHeight="1" x14ac:dyDescent="0.2">
      <c r="A5342" s="3">
        <v>5361</v>
      </c>
      <c r="B5342" s="372">
        <v>7202</v>
      </c>
      <c r="C5342" s="197" t="s">
        <v>7240</v>
      </c>
      <c r="D5342" s="372" t="s">
        <v>5902</v>
      </c>
      <c r="E5342" s="164">
        <v>40174608</v>
      </c>
      <c r="F5342" s="632">
        <v>2140</v>
      </c>
      <c r="G5342" s="131" t="s">
        <v>2178</v>
      </c>
      <c r="H5342" s="62" t="s">
        <v>6842</v>
      </c>
      <c r="I5342" s="681">
        <v>324</v>
      </c>
    </row>
    <row r="5343" spans="1:9" ht="44.25" hidden="1" customHeight="1" x14ac:dyDescent="0.2">
      <c r="A5343" s="3">
        <v>5362</v>
      </c>
      <c r="B5343" s="372">
        <v>7202</v>
      </c>
      <c r="C5343" s="197" t="s">
        <v>7241</v>
      </c>
      <c r="D5343" s="372" t="s">
        <v>5902</v>
      </c>
      <c r="E5343" s="164">
        <v>40174608</v>
      </c>
      <c r="F5343" s="632">
        <v>1018</v>
      </c>
      <c r="G5343" s="131" t="s">
        <v>2178</v>
      </c>
      <c r="H5343" s="62" t="s">
        <v>6842</v>
      </c>
      <c r="I5343" s="681">
        <v>324</v>
      </c>
    </row>
    <row r="5344" spans="1:9" ht="44.25" hidden="1" customHeight="1" x14ac:dyDescent="0.2">
      <c r="A5344" s="3">
        <v>5363</v>
      </c>
      <c r="B5344" s="372">
        <v>7202</v>
      </c>
      <c r="C5344" s="197" t="s">
        <v>7242</v>
      </c>
      <c r="D5344" s="372" t="s">
        <v>5902</v>
      </c>
      <c r="E5344" s="164">
        <v>40174608</v>
      </c>
      <c r="F5344" s="632">
        <v>1880</v>
      </c>
      <c r="G5344" s="131" t="s">
        <v>2178</v>
      </c>
      <c r="H5344" s="62" t="s">
        <v>6842</v>
      </c>
      <c r="I5344" s="681">
        <v>324</v>
      </c>
    </row>
    <row r="5345" spans="1:9" ht="44.25" hidden="1" customHeight="1" x14ac:dyDescent="0.2">
      <c r="A5345" s="3">
        <v>5364</v>
      </c>
      <c r="B5345" s="372">
        <v>7202</v>
      </c>
      <c r="C5345" s="197" t="s">
        <v>7243</v>
      </c>
      <c r="D5345" s="372" t="s">
        <v>5902</v>
      </c>
      <c r="E5345" s="164">
        <v>40174608</v>
      </c>
      <c r="F5345" s="632">
        <v>3355</v>
      </c>
      <c r="G5345" s="131" t="s">
        <v>2178</v>
      </c>
      <c r="H5345" s="62" t="s">
        <v>6842</v>
      </c>
      <c r="I5345" s="681">
        <v>324</v>
      </c>
    </row>
    <row r="5346" spans="1:9" ht="44.25" hidden="1" customHeight="1" x14ac:dyDescent="0.2">
      <c r="A5346" s="3">
        <v>5365</v>
      </c>
      <c r="B5346" s="372">
        <v>7202</v>
      </c>
      <c r="C5346" s="197" t="s">
        <v>7244</v>
      </c>
      <c r="D5346" s="372" t="s">
        <v>5902</v>
      </c>
      <c r="E5346" s="164">
        <v>40174608</v>
      </c>
      <c r="F5346" s="632">
        <v>300</v>
      </c>
      <c r="G5346" s="131" t="s">
        <v>2178</v>
      </c>
      <c r="H5346" s="62" t="s">
        <v>6842</v>
      </c>
      <c r="I5346" s="681">
        <v>324</v>
      </c>
    </row>
    <row r="5347" spans="1:9" ht="44.25" hidden="1" customHeight="1" x14ac:dyDescent="0.2">
      <c r="A5347" s="3">
        <v>5366</v>
      </c>
      <c r="B5347" s="372">
        <v>7202</v>
      </c>
      <c r="C5347" s="197" t="s">
        <v>7245</v>
      </c>
      <c r="D5347" s="372" t="s">
        <v>5902</v>
      </c>
      <c r="E5347" s="164">
        <v>40174608</v>
      </c>
      <c r="F5347" s="632">
        <v>619</v>
      </c>
      <c r="G5347" s="131" t="s">
        <v>2178</v>
      </c>
      <c r="H5347" s="62" t="s">
        <v>6842</v>
      </c>
      <c r="I5347" s="681">
        <v>324</v>
      </c>
    </row>
    <row r="5348" spans="1:9" ht="44.25" hidden="1" customHeight="1" x14ac:dyDescent="0.2">
      <c r="A5348" s="3">
        <v>5367</v>
      </c>
      <c r="B5348" s="372">
        <v>7202</v>
      </c>
      <c r="C5348" s="197" t="s">
        <v>7246</v>
      </c>
      <c r="D5348" s="372" t="s">
        <v>5902</v>
      </c>
      <c r="E5348" s="164">
        <v>40174608</v>
      </c>
      <c r="F5348" s="632">
        <v>1450</v>
      </c>
      <c r="G5348" s="131" t="s">
        <v>2178</v>
      </c>
      <c r="H5348" s="62" t="s">
        <v>6842</v>
      </c>
      <c r="I5348" s="681">
        <v>324</v>
      </c>
    </row>
    <row r="5349" spans="1:9" ht="44.25" hidden="1" customHeight="1" x14ac:dyDescent="0.2">
      <c r="A5349" s="3">
        <v>5368</v>
      </c>
      <c r="B5349" s="372">
        <v>7202</v>
      </c>
      <c r="C5349" s="197" t="s">
        <v>7247</v>
      </c>
      <c r="D5349" s="372" t="s">
        <v>5902</v>
      </c>
      <c r="E5349" s="164">
        <v>40174608</v>
      </c>
      <c r="F5349" s="632">
        <v>2605</v>
      </c>
      <c r="G5349" s="131" t="s">
        <v>2178</v>
      </c>
      <c r="H5349" s="62" t="s">
        <v>6842</v>
      </c>
      <c r="I5349" s="681">
        <v>324</v>
      </c>
    </row>
    <row r="5350" spans="1:9" ht="44.25" hidden="1" customHeight="1" x14ac:dyDescent="0.2">
      <c r="A5350" s="3">
        <v>5369</v>
      </c>
      <c r="B5350" s="372">
        <v>7202</v>
      </c>
      <c r="C5350" s="197" t="s">
        <v>7248</v>
      </c>
      <c r="D5350" s="372" t="s">
        <v>5902</v>
      </c>
      <c r="E5350" s="164">
        <v>40174608</v>
      </c>
      <c r="F5350" s="632">
        <v>4503</v>
      </c>
      <c r="G5350" s="131" t="s">
        <v>2178</v>
      </c>
      <c r="H5350" s="62" t="s">
        <v>6842</v>
      </c>
      <c r="I5350" s="681">
        <v>324</v>
      </c>
    </row>
    <row r="5351" spans="1:9" ht="44.25" hidden="1" customHeight="1" x14ac:dyDescent="0.2">
      <c r="A5351" s="3">
        <v>5370</v>
      </c>
      <c r="B5351" s="372">
        <v>7202</v>
      </c>
      <c r="C5351" s="197" t="s">
        <v>7249</v>
      </c>
      <c r="D5351" s="372" t="s">
        <v>5902</v>
      </c>
      <c r="E5351" s="164">
        <v>40174608</v>
      </c>
      <c r="F5351" s="632">
        <v>14256</v>
      </c>
      <c r="G5351" s="131" t="s">
        <v>2178</v>
      </c>
      <c r="H5351" s="62" t="s">
        <v>6842</v>
      </c>
      <c r="I5351" s="681">
        <v>324</v>
      </c>
    </row>
    <row r="5352" spans="1:9" ht="44.25" hidden="1" customHeight="1" x14ac:dyDescent="0.2">
      <c r="A5352" s="3">
        <v>5371</v>
      </c>
      <c r="B5352" s="372">
        <v>7202</v>
      </c>
      <c r="C5352" s="197" t="s">
        <v>7250</v>
      </c>
      <c r="D5352" s="372" t="s">
        <v>5902</v>
      </c>
      <c r="E5352" s="164">
        <v>40174608</v>
      </c>
      <c r="F5352" s="632">
        <v>2427</v>
      </c>
      <c r="G5352" s="131" t="s">
        <v>2178</v>
      </c>
      <c r="H5352" s="62" t="s">
        <v>6842</v>
      </c>
      <c r="I5352" s="681">
        <v>324</v>
      </c>
    </row>
    <row r="5353" spans="1:9" ht="44.25" hidden="1" customHeight="1" x14ac:dyDescent="0.2">
      <c r="A5353" s="3">
        <v>5372</v>
      </c>
      <c r="B5353" s="372">
        <v>7202</v>
      </c>
      <c r="C5353" s="197" t="s">
        <v>7251</v>
      </c>
      <c r="D5353" s="372" t="s">
        <v>5902</v>
      </c>
      <c r="E5353" s="164">
        <v>40174608</v>
      </c>
      <c r="F5353" s="632">
        <v>4800</v>
      </c>
      <c r="G5353" s="131" t="s">
        <v>2178</v>
      </c>
      <c r="H5353" s="62" t="s">
        <v>6842</v>
      </c>
      <c r="I5353" s="681">
        <v>324</v>
      </c>
    </row>
    <row r="5354" spans="1:9" ht="44.25" hidden="1" customHeight="1" x14ac:dyDescent="0.2">
      <c r="A5354" s="3">
        <v>5373</v>
      </c>
      <c r="B5354" s="372">
        <v>7202</v>
      </c>
      <c r="C5354" s="197" t="s">
        <v>7252</v>
      </c>
      <c r="D5354" s="372" t="s">
        <v>5902</v>
      </c>
      <c r="E5354" s="164">
        <v>40174608</v>
      </c>
      <c r="F5354" s="632">
        <v>205540</v>
      </c>
      <c r="G5354" s="131" t="s">
        <v>2178</v>
      </c>
      <c r="H5354" s="62" t="s">
        <v>6842</v>
      </c>
      <c r="I5354" s="681">
        <v>324</v>
      </c>
    </row>
    <row r="5355" spans="1:9" ht="44.25" hidden="1" customHeight="1" x14ac:dyDescent="0.2">
      <c r="A5355" s="3">
        <v>5374</v>
      </c>
      <c r="B5355" s="372">
        <v>7202</v>
      </c>
      <c r="C5355" s="197" t="s">
        <v>7253</v>
      </c>
      <c r="D5355" s="372" t="s">
        <v>5902</v>
      </c>
      <c r="E5355" s="164">
        <v>40174608</v>
      </c>
      <c r="F5355" s="632">
        <v>4083</v>
      </c>
      <c r="G5355" s="131" t="s">
        <v>2178</v>
      </c>
      <c r="H5355" s="62" t="s">
        <v>6842</v>
      </c>
      <c r="I5355" s="681">
        <v>324</v>
      </c>
    </row>
    <row r="5356" spans="1:9" ht="44.25" hidden="1" customHeight="1" x14ac:dyDescent="0.2">
      <c r="A5356" s="3">
        <v>5375</v>
      </c>
      <c r="B5356" s="372">
        <v>7202</v>
      </c>
      <c r="C5356" s="197" t="s">
        <v>7254</v>
      </c>
      <c r="D5356" s="372" t="s">
        <v>5902</v>
      </c>
      <c r="E5356" s="164">
        <v>40174608</v>
      </c>
      <c r="F5356" s="632">
        <v>3820</v>
      </c>
      <c r="G5356" s="131" t="s">
        <v>2178</v>
      </c>
      <c r="H5356" s="62" t="s">
        <v>6842</v>
      </c>
      <c r="I5356" s="681">
        <v>324</v>
      </c>
    </row>
    <row r="5357" spans="1:9" ht="44.25" hidden="1" customHeight="1" x14ac:dyDescent="0.2">
      <c r="A5357" s="3">
        <v>5376</v>
      </c>
      <c r="B5357" s="372">
        <v>7202</v>
      </c>
      <c r="C5357" s="197" t="s">
        <v>7255</v>
      </c>
      <c r="D5357" s="372" t="s">
        <v>5902</v>
      </c>
      <c r="E5357" s="164">
        <v>40174608</v>
      </c>
      <c r="F5357" s="632">
        <v>4500</v>
      </c>
      <c r="G5357" s="131" t="s">
        <v>2178</v>
      </c>
      <c r="H5357" s="62" t="s">
        <v>6842</v>
      </c>
      <c r="I5357" s="681">
        <v>324</v>
      </c>
    </row>
    <row r="5358" spans="1:9" ht="44.25" hidden="1" customHeight="1" x14ac:dyDescent="0.2">
      <c r="A5358" s="3">
        <v>5377</v>
      </c>
      <c r="B5358" s="372">
        <v>7202</v>
      </c>
      <c r="C5358" s="197" t="s">
        <v>7256</v>
      </c>
      <c r="D5358" s="372" t="s">
        <v>5902</v>
      </c>
      <c r="E5358" s="164">
        <v>40174608</v>
      </c>
      <c r="F5358" s="632">
        <v>15400</v>
      </c>
      <c r="G5358" s="131" t="s">
        <v>2178</v>
      </c>
      <c r="H5358" s="62" t="s">
        <v>6842</v>
      </c>
      <c r="I5358" s="681">
        <v>324</v>
      </c>
    </row>
    <row r="5359" spans="1:9" ht="44.25" hidden="1" customHeight="1" x14ac:dyDescent="0.2">
      <c r="A5359" s="3">
        <v>5378</v>
      </c>
      <c r="B5359" s="372">
        <v>7202</v>
      </c>
      <c r="C5359" s="197" t="s">
        <v>7257</v>
      </c>
      <c r="D5359" s="372" t="s">
        <v>5902</v>
      </c>
      <c r="E5359" s="164">
        <v>40174608</v>
      </c>
      <c r="F5359" s="632">
        <v>4848</v>
      </c>
      <c r="G5359" s="131" t="s">
        <v>2178</v>
      </c>
      <c r="H5359" s="62" t="s">
        <v>6842</v>
      </c>
      <c r="I5359" s="681">
        <v>324</v>
      </c>
    </row>
    <row r="5360" spans="1:9" ht="44.25" hidden="1" customHeight="1" x14ac:dyDescent="0.2">
      <c r="A5360" s="3">
        <v>5379</v>
      </c>
      <c r="B5360" s="372">
        <v>7202</v>
      </c>
      <c r="C5360" s="197" t="s">
        <v>7258</v>
      </c>
      <c r="D5360" s="372" t="s">
        <v>5902</v>
      </c>
      <c r="E5360" s="164">
        <v>40174608</v>
      </c>
      <c r="F5360" s="632">
        <v>1700</v>
      </c>
      <c r="G5360" s="131" t="s">
        <v>2178</v>
      </c>
      <c r="H5360" s="62" t="s">
        <v>6842</v>
      </c>
      <c r="I5360" s="681">
        <v>324</v>
      </c>
    </row>
    <row r="5361" spans="1:9" ht="44.25" hidden="1" customHeight="1" x14ac:dyDescent="0.2">
      <c r="A5361" s="3">
        <v>5380</v>
      </c>
      <c r="B5361" s="372">
        <v>7202</v>
      </c>
      <c r="C5361" s="197" t="s">
        <v>7259</v>
      </c>
      <c r="D5361" s="372" t="s">
        <v>5902</v>
      </c>
      <c r="E5361" s="164">
        <v>40174608</v>
      </c>
      <c r="F5361" s="632">
        <v>7250</v>
      </c>
      <c r="G5361" s="131" t="s">
        <v>2178</v>
      </c>
      <c r="H5361" s="62" t="s">
        <v>6842</v>
      </c>
      <c r="I5361" s="681">
        <v>324</v>
      </c>
    </row>
    <row r="5362" spans="1:9" ht="44.25" hidden="1" customHeight="1" x14ac:dyDescent="0.2">
      <c r="A5362" s="3">
        <v>5381</v>
      </c>
      <c r="B5362" s="372">
        <v>7202</v>
      </c>
      <c r="C5362" s="197" t="s">
        <v>7260</v>
      </c>
      <c r="D5362" s="372" t="s">
        <v>5902</v>
      </c>
      <c r="E5362" s="164">
        <v>40174608</v>
      </c>
      <c r="F5362" s="632">
        <v>8420</v>
      </c>
      <c r="G5362" s="131" t="s">
        <v>2178</v>
      </c>
      <c r="H5362" s="62" t="s">
        <v>6842</v>
      </c>
      <c r="I5362" s="681">
        <v>324</v>
      </c>
    </row>
    <row r="5363" spans="1:9" ht="44.25" hidden="1" customHeight="1" x14ac:dyDescent="0.2">
      <c r="A5363" s="3">
        <v>5382</v>
      </c>
      <c r="B5363" s="372">
        <v>7202</v>
      </c>
      <c r="C5363" s="197" t="s">
        <v>7261</v>
      </c>
      <c r="D5363" s="372" t="s">
        <v>5902</v>
      </c>
      <c r="E5363" s="164">
        <v>40174608</v>
      </c>
      <c r="F5363" s="632">
        <v>3721</v>
      </c>
      <c r="G5363" s="131" t="s">
        <v>2178</v>
      </c>
      <c r="H5363" s="62" t="s">
        <v>6842</v>
      </c>
      <c r="I5363" s="681">
        <v>324</v>
      </c>
    </row>
    <row r="5364" spans="1:9" ht="44.25" hidden="1" customHeight="1" x14ac:dyDescent="0.2">
      <c r="A5364" s="3">
        <v>5383</v>
      </c>
      <c r="B5364" s="372">
        <v>7202</v>
      </c>
      <c r="C5364" s="197" t="s">
        <v>7262</v>
      </c>
      <c r="D5364" s="372" t="s">
        <v>5902</v>
      </c>
      <c r="E5364" s="164">
        <v>40174608</v>
      </c>
      <c r="F5364" s="632">
        <v>9400</v>
      </c>
      <c r="G5364" s="131" t="s">
        <v>2178</v>
      </c>
      <c r="H5364" s="62" t="s">
        <v>6842</v>
      </c>
      <c r="I5364" s="681">
        <v>324</v>
      </c>
    </row>
    <row r="5365" spans="1:9" ht="44.25" hidden="1" customHeight="1" x14ac:dyDescent="0.2">
      <c r="A5365" s="3">
        <v>5384</v>
      </c>
      <c r="B5365" s="372">
        <v>7202</v>
      </c>
      <c r="C5365" s="197" t="s">
        <v>7263</v>
      </c>
      <c r="D5365" s="372" t="s">
        <v>5902</v>
      </c>
      <c r="E5365" s="164">
        <v>40171517</v>
      </c>
      <c r="F5365" s="632">
        <v>167500</v>
      </c>
      <c r="G5365" s="131" t="s">
        <v>2178</v>
      </c>
      <c r="H5365" s="62" t="s">
        <v>6842</v>
      </c>
      <c r="I5365" s="681">
        <v>324</v>
      </c>
    </row>
    <row r="5366" spans="1:9" ht="44.25" hidden="1" customHeight="1" x14ac:dyDescent="0.2">
      <c r="A5366" s="3">
        <v>5385</v>
      </c>
      <c r="B5366" s="372">
        <v>7202</v>
      </c>
      <c r="C5366" s="197" t="s">
        <v>7264</v>
      </c>
      <c r="D5366" s="372" t="s">
        <v>5902</v>
      </c>
      <c r="E5366" s="164">
        <v>40171517</v>
      </c>
      <c r="F5366" s="632">
        <v>65370</v>
      </c>
      <c r="G5366" s="131" t="s">
        <v>2178</v>
      </c>
      <c r="H5366" s="62" t="s">
        <v>6842</v>
      </c>
      <c r="I5366" s="681">
        <v>324</v>
      </c>
    </row>
    <row r="5367" spans="1:9" ht="44.25" hidden="1" customHeight="1" x14ac:dyDescent="0.2">
      <c r="A5367" s="3">
        <v>5386</v>
      </c>
      <c r="B5367" s="372">
        <v>7202</v>
      </c>
      <c r="C5367" s="197" t="s">
        <v>7265</v>
      </c>
      <c r="D5367" s="372" t="s">
        <v>5902</v>
      </c>
      <c r="E5367" s="164">
        <v>40171517</v>
      </c>
      <c r="F5367" s="632">
        <v>53760</v>
      </c>
      <c r="G5367" s="131" t="s">
        <v>2178</v>
      </c>
      <c r="H5367" s="62" t="s">
        <v>6842</v>
      </c>
      <c r="I5367" s="681">
        <v>324</v>
      </c>
    </row>
    <row r="5368" spans="1:9" ht="44.25" hidden="1" customHeight="1" x14ac:dyDescent="0.2">
      <c r="A5368" s="3">
        <v>5387</v>
      </c>
      <c r="B5368" s="372">
        <v>7202</v>
      </c>
      <c r="C5368" s="197" t="s">
        <v>7266</v>
      </c>
      <c r="D5368" s="372" t="s">
        <v>5902</v>
      </c>
      <c r="E5368" s="164">
        <v>40171517</v>
      </c>
      <c r="F5368" s="632">
        <v>40940</v>
      </c>
      <c r="G5368" s="131" t="s">
        <v>2178</v>
      </c>
      <c r="H5368" s="62" t="s">
        <v>6842</v>
      </c>
      <c r="I5368" s="681">
        <v>324</v>
      </c>
    </row>
    <row r="5369" spans="1:9" ht="44.25" hidden="1" customHeight="1" x14ac:dyDescent="0.2">
      <c r="A5369" s="3">
        <v>5388</v>
      </c>
      <c r="B5369" s="372">
        <v>7202</v>
      </c>
      <c r="C5369" s="197" t="s">
        <v>7267</v>
      </c>
      <c r="D5369" s="372" t="s">
        <v>5902</v>
      </c>
      <c r="E5369" s="164">
        <v>40171517</v>
      </c>
      <c r="F5369" s="632">
        <v>3550</v>
      </c>
      <c r="G5369" s="131" t="s">
        <v>2178</v>
      </c>
      <c r="H5369" s="62" t="s">
        <v>6842</v>
      </c>
      <c r="I5369" s="681">
        <v>324</v>
      </c>
    </row>
    <row r="5370" spans="1:9" ht="44.25" hidden="1" customHeight="1" x14ac:dyDescent="0.2">
      <c r="A5370" s="3">
        <v>5389</v>
      </c>
      <c r="B5370" s="372">
        <v>7202</v>
      </c>
      <c r="C5370" s="197" t="s">
        <v>7268</v>
      </c>
      <c r="D5370" s="372" t="s">
        <v>5902</v>
      </c>
      <c r="E5370" s="164">
        <v>40171517</v>
      </c>
      <c r="F5370" s="632">
        <v>114100</v>
      </c>
      <c r="G5370" s="131" t="s">
        <v>2178</v>
      </c>
      <c r="H5370" s="62" t="s">
        <v>6842</v>
      </c>
      <c r="I5370" s="681">
        <v>324</v>
      </c>
    </row>
    <row r="5371" spans="1:9" ht="44.25" hidden="1" customHeight="1" x14ac:dyDescent="0.2">
      <c r="A5371" s="3">
        <v>5390</v>
      </c>
      <c r="B5371" s="372">
        <v>7202</v>
      </c>
      <c r="C5371" s="197" t="s">
        <v>7269</v>
      </c>
      <c r="D5371" s="372" t="s">
        <v>5902</v>
      </c>
      <c r="E5371" s="164">
        <v>40171517</v>
      </c>
      <c r="F5371" s="632">
        <v>215090</v>
      </c>
      <c r="G5371" s="131" t="s">
        <v>2178</v>
      </c>
      <c r="H5371" s="62" t="s">
        <v>6842</v>
      </c>
      <c r="I5371" s="681">
        <v>324</v>
      </c>
    </row>
    <row r="5372" spans="1:9" ht="44.25" hidden="1" customHeight="1" x14ac:dyDescent="0.2">
      <c r="A5372" s="3">
        <v>5391</v>
      </c>
      <c r="B5372" s="372">
        <v>7202</v>
      </c>
      <c r="C5372" s="197" t="s">
        <v>7270</v>
      </c>
      <c r="D5372" s="372" t="s">
        <v>5902</v>
      </c>
      <c r="E5372" s="164">
        <v>40171517</v>
      </c>
      <c r="F5372" s="632">
        <v>144890</v>
      </c>
      <c r="G5372" s="131" t="s">
        <v>2178</v>
      </c>
      <c r="H5372" s="62" t="s">
        <v>6842</v>
      </c>
      <c r="I5372" s="681">
        <v>324</v>
      </c>
    </row>
    <row r="5373" spans="1:9" ht="44.25" hidden="1" customHeight="1" x14ac:dyDescent="0.2">
      <c r="A5373" s="3">
        <v>5392</v>
      </c>
      <c r="B5373" s="372">
        <v>7202</v>
      </c>
      <c r="C5373" s="197" t="s">
        <v>7271</v>
      </c>
      <c r="D5373" s="372" t="s">
        <v>5902</v>
      </c>
      <c r="E5373" s="164">
        <v>40171517</v>
      </c>
      <c r="F5373" s="632">
        <v>126910</v>
      </c>
      <c r="G5373" s="131" t="s">
        <v>2178</v>
      </c>
      <c r="H5373" s="62" t="s">
        <v>6842</v>
      </c>
      <c r="I5373" s="681">
        <v>324</v>
      </c>
    </row>
    <row r="5374" spans="1:9" ht="44.25" hidden="1" customHeight="1" x14ac:dyDescent="0.2">
      <c r="A5374" s="3">
        <v>5393</v>
      </c>
      <c r="B5374" s="372">
        <v>7202</v>
      </c>
      <c r="C5374" s="197" t="s">
        <v>7272</v>
      </c>
      <c r="D5374" s="372" t="s">
        <v>5902</v>
      </c>
      <c r="E5374" s="164">
        <v>40171517</v>
      </c>
      <c r="F5374" s="632">
        <v>85000</v>
      </c>
      <c r="G5374" s="131" t="s">
        <v>2178</v>
      </c>
      <c r="H5374" s="62" t="s">
        <v>6842</v>
      </c>
      <c r="I5374" s="681">
        <v>324</v>
      </c>
    </row>
    <row r="5375" spans="1:9" ht="44.25" hidden="1" customHeight="1" x14ac:dyDescent="0.2">
      <c r="A5375" s="3">
        <v>5394</v>
      </c>
      <c r="B5375" s="372">
        <v>7202</v>
      </c>
      <c r="C5375" s="197" t="s">
        <v>7273</v>
      </c>
      <c r="D5375" s="372" t="s">
        <v>5902</v>
      </c>
      <c r="E5375" s="164">
        <v>40171517</v>
      </c>
      <c r="F5375" s="632">
        <v>5390</v>
      </c>
      <c r="G5375" s="131" t="s">
        <v>2178</v>
      </c>
      <c r="H5375" s="62" t="s">
        <v>6842</v>
      </c>
      <c r="I5375" s="681">
        <v>324</v>
      </c>
    </row>
    <row r="5376" spans="1:9" ht="44.25" hidden="1" customHeight="1" x14ac:dyDescent="0.2">
      <c r="A5376" s="3">
        <v>5395</v>
      </c>
      <c r="B5376" s="372">
        <v>7202</v>
      </c>
      <c r="C5376" s="197" t="s">
        <v>7274</v>
      </c>
      <c r="D5376" s="372" t="s">
        <v>5902</v>
      </c>
      <c r="E5376" s="164">
        <v>40171517</v>
      </c>
      <c r="F5376" s="632">
        <v>191440</v>
      </c>
      <c r="G5376" s="131" t="s">
        <v>2178</v>
      </c>
      <c r="H5376" s="62" t="s">
        <v>6842</v>
      </c>
      <c r="I5376" s="681">
        <v>324</v>
      </c>
    </row>
    <row r="5377" spans="1:9" ht="44.25" hidden="1" customHeight="1" x14ac:dyDescent="0.2">
      <c r="A5377" s="3">
        <v>5396</v>
      </c>
      <c r="B5377" s="372">
        <v>7202</v>
      </c>
      <c r="C5377" s="197" t="s">
        <v>7275</v>
      </c>
      <c r="D5377" s="372" t="s">
        <v>5902</v>
      </c>
      <c r="E5377" s="164">
        <v>40171517</v>
      </c>
      <c r="F5377" s="632">
        <v>363480</v>
      </c>
      <c r="G5377" s="131" t="s">
        <v>2178</v>
      </c>
      <c r="H5377" s="62" t="s">
        <v>6842</v>
      </c>
      <c r="I5377" s="681">
        <v>324</v>
      </c>
    </row>
    <row r="5378" spans="1:9" ht="44.25" hidden="1" customHeight="1" x14ac:dyDescent="0.2">
      <c r="A5378" s="3">
        <v>5397</v>
      </c>
      <c r="B5378" s="372">
        <v>7202</v>
      </c>
      <c r="C5378" s="197" t="s">
        <v>7276</v>
      </c>
      <c r="D5378" s="372" t="s">
        <v>5902</v>
      </c>
      <c r="E5378" s="164">
        <v>40171517</v>
      </c>
      <c r="F5378" s="632">
        <v>247360</v>
      </c>
      <c r="G5378" s="131" t="s">
        <v>2178</v>
      </c>
      <c r="H5378" s="62" t="s">
        <v>6842</v>
      </c>
      <c r="I5378" s="681">
        <v>324</v>
      </c>
    </row>
    <row r="5379" spans="1:9" ht="44.25" hidden="1" customHeight="1" x14ac:dyDescent="0.2">
      <c r="A5379" s="3">
        <v>5398</v>
      </c>
      <c r="B5379" s="372">
        <v>7202</v>
      </c>
      <c r="C5379" s="197" t="s">
        <v>7277</v>
      </c>
      <c r="D5379" s="372" t="s">
        <v>5902</v>
      </c>
      <c r="E5379" s="164">
        <v>40171517</v>
      </c>
      <c r="F5379" s="632">
        <v>216490</v>
      </c>
      <c r="G5379" s="131" t="s">
        <v>2178</v>
      </c>
      <c r="H5379" s="62" t="s">
        <v>6842</v>
      </c>
      <c r="I5379" s="681">
        <v>324</v>
      </c>
    </row>
    <row r="5380" spans="1:9" ht="44.25" hidden="1" customHeight="1" x14ac:dyDescent="0.2">
      <c r="A5380" s="3">
        <v>5399</v>
      </c>
      <c r="B5380" s="372">
        <v>7202</v>
      </c>
      <c r="C5380" s="197" t="s">
        <v>7278</v>
      </c>
      <c r="D5380" s="372" t="s">
        <v>5902</v>
      </c>
      <c r="E5380" s="164">
        <v>40171517</v>
      </c>
      <c r="F5380" s="632">
        <v>149760</v>
      </c>
      <c r="G5380" s="131" t="s">
        <v>2178</v>
      </c>
      <c r="H5380" s="62" t="s">
        <v>6842</v>
      </c>
      <c r="I5380" s="681">
        <v>324</v>
      </c>
    </row>
    <row r="5381" spans="1:9" ht="44.25" hidden="1" customHeight="1" x14ac:dyDescent="0.2">
      <c r="A5381" s="3">
        <v>5400</v>
      </c>
      <c r="B5381" s="372">
        <v>7202</v>
      </c>
      <c r="C5381" s="197" t="s">
        <v>7279</v>
      </c>
      <c r="D5381" s="372" t="s">
        <v>5902</v>
      </c>
      <c r="E5381" s="164">
        <v>40171517</v>
      </c>
      <c r="F5381" s="632">
        <v>746140</v>
      </c>
      <c r="G5381" s="131" t="s">
        <v>2178</v>
      </c>
      <c r="H5381" s="62" t="s">
        <v>6842</v>
      </c>
      <c r="I5381" s="681">
        <v>324</v>
      </c>
    </row>
    <row r="5382" spans="1:9" ht="44.25" hidden="1" customHeight="1" x14ac:dyDescent="0.2">
      <c r="A5382" s="3">
        <v>5401</v>
      </c>
      <c r="B5382" s="372">
        <v>7202</v>
      </c>
      <c r="C5382" s="197" t="s">
        <v>7280</v>
      </c>
      <c r="D5382" s="372" t="s">
        <v>5902</v>
      </c>
      <c r="E5382" s="164">
        <v>40171517</v>
      </c>
      <c r="F5382" s="632">
        <v>373630</v>
      </c>
      <c r="G5382" s="131" t="s">
        <v>2178</v>
      </c>
      <c r="H5382" s="62" t="s">
        <v>6842</v>
      </c>
      <c r="I5382" s="681">
        <v>324</v>
      </c>
    </row>
    <row r="5383" spans="1:9" ht="44.25" hidden="1" customHeight="1" x14ac:dyDescent="0.2">
      <c r="A5383" s="3">
        <v>5402</v>
      </c>
      <c r="B5383" s="372">
        <v>7202</v>
      </c>
      <c r="C5383" s="197" t="s">
        <v>7281</v>
      </c>
      <c r="D5383" s="372" t="s">
        <v>5902</v>
      </c>
      <c r="E5383" s="164">
        <v>40171517</v>
      </c>
      <c r="F5383" s="632">
        <v>316170</v>
      </c>
      <c r="G5383" s="131" t="s">
        <v>2178</v>
      </c>
      <c r="H5383" s="62" t="s">
        <v>6842</v>
      </c>
      <c r="I5383" s="681">
        <v>324</v>
      </c>
    </row>
    <row r="5384" spans="1:9" ht="44.25" hidden="1" customHeight="1" x14ac:dyDescent="0.2">
      <c r="A5384" s="3">
        <v>5403</v>
      </c>
      <c r="B5384" s="372">
        <v>7202</v>
      </c>
      <c r="C5384" s="197" t="s">
        <v>7282</v>
      </c>
      <c r="D5384" s="372" t="s">
        <v>5902</v>
      </c>
      <c r="E5384" s="164">
        <v>40171517</v>
      </c>
      <c r="F5384" s="632">
        <v>9650</v>
      </c>
      <c r="G5384" s="131" t="s">
        <v>2178</v>
      </c>
      <c r="H5384" s="62" t="s">
        <v>6842</v>
      </c>
      <c r="I5384" s="681">
        <v>324</v>
      </c>
    </row>
    <row r="5385" spans="1:9" ht="44.25" hidden="1" customHeight="1" x14ac:dyDescent="0.2">
      <c r="A5385" s="3">
        <v>5404</v>
      </c>
      <c r="B5385" s="372">
        <v>7202</v>
      </c>
      <c r="C5385" s="197" t="s">
        <v>7283</v>
      </c>
      <c r="D5385" s="372" t="s">
        <v>5902</v>
      </c>
      <c r="E5385" s="164">
        <v>40171517</v>
      </c>
      <c r="F5385" s="632">
        <v>9650</v>
      </c>
      <c r="G5385" s="131" t="s">
        <v>2178</v>
      </c>
      <c r="H5385" s="62" t="s">
        <v>6842</v>
      </c>
      <c r="I5385" s="681">
        <v>324</v>
      </c>
    </row>
    <row r="5386" spans="1:9" ht="44.25" hidden="1" customHeight="1" x14ac:dyDescent="0.2">
      <c r="A5386" s="3">
        <v>5405</v>
      </c>
      <c r="B5386" s="372">
        <v>7202</v>
      </c>
      <c r="C5386" s="197" t="s">
        <v>7284</v>
      </c>
      <c r="D5386" s="372" t="s">
        <v>5902</v>
      </c>
      <c r="E5386" s="164">
        <v>40171517</v>
      </c>
      <c r="F5386" s="632">
        <v>99650</v>
      </c>
      <c r="G5386" s="131" t="s">
        <v>2178</v>
      </c>
      <c r="H5386" s="62" t="s">
        <v>6842</v>
      </c>
      <c r="I5386" s="681">
        <v>324</v>
      </c>
    </row>
    <row r="5387" spans="1:9" ht="44.25" hidden="1" customHeight="1" x14ac:dyDescent="0.2">
      <c r="A5387" s="3">
        <v>5406</v>
      </c>
      <c r="B5387" s="372">
        <v>7202</v>
      </c>
      <c r="C5387" s="197" t="s">
        <v>7285</v>
      </c>
      <c r="D5387" s="372" t="s">
        <v>5902</v>
      </c>
      <c r="E5387" s="164">
        <v>40171517</v>
      </c>
      <c r="F5387" s="632">
        <v>677860</v>
      </c>
      <c r="G5387" s="131" t="s">
        <v>2178</v>
      </c>
      <c r="H5387" s="62" t="s">
        <v>6842</v>
      </c>
      <c r="I5387" s="681">
        <v>324</v>
      </c>
    </row>
    <row r="5388" spans="1:9" ht="44.25" hidden="1" customHeight="1" x14ac:dyDescent="0.2">
      <c r="A5388" s="3">
        <v>5407</v>
      </c>
      <c r="B5388" s="372">
        <v>7202</v>
      </c>
      <c r="C5388" s="197" t="s">
        <v>7286</v>
      </c>
      <c r="D5388" s="372" t="s">
        <v>5902</v>
      </c>
      <c r="E5388" s="164">
        <v>40171517</v>
      </c>
      <c r="F5388" s="632">
        <v>561860</v>
      </c>
      <c r="G5388" s="131" t="s">
        <v>2178</v>
      </c>
      <c r="H5388" s="62" t="s">
        <v>6842</v>
      </c>
      <c r="I5388" s="681">
        <v>324</v>
      </c>
    </row>
    <row r="5389" spans="1:9" ht="44.25" hidden="1" customHeight="1" x14ac:dyDescent="0.2">
      <c r="A5389" s="3">
        <v>5408</v>
      </c>
      <c r="B5389" s="372">
        <v>7202</v>
      </c>
      <c r="C5389" s="197" t="s">
        <v>7287</v>
      </c>
      <c r="D5389" s="372" t="s">
        <v>5902</v>
      </c>
      <c r="E5389" s="164">
        <v>40171517</v>
      </c>
      <c r="F5389" s="632">
        <v>483970</v>
      </c>
      <c r="G5389" s="131" t="s">
        <v>2178</v>
      </c>
      <c r="H5389" s="62" t="s">
        <v>6842</v>
      </c>
      <c r="I5389" s="681">
        <v>324</v>
      </c>
    </row>
    <row r="5390" spans="1:9" ht="44.25" hidden="1" customHeight="1" x14ac:dyDescent="0.2">
      <c r="A5390" s="3">
        <v>5409</v>
      </c>
      <c r="B5390" s="372">
        <v>7202</v>
      </c>
      <c r="C5390" s="197" t="s">
        <v>7288</v>
      </c>
      <c r="D5390" s="372" t="s">
        <v>5902</v>
      </c>
      <c r="E5390" s="164">
        <v>40171517</v>
      </c>
      <c r="F5390" s="632">
        <v>404080</v>
      </c>
      <c r="G5390" s="131" t="s">
        <v>2178</v>
      </c>
      <c r="H5390" s="62" t="s">
        <v>6842</v>
      </c>
      <c r="I5390" s="681">
        <v>324</v>
      </c>
    </row>
    <row r="5391" spans="1:9" ht="44.25" hidden="1" customHeight="1" x14ac:dyDescent="0.2">
      <c r="A5391" s="3">
        <v>5410</v>
      </c>
      <c r="B5391" s="372">
        <v>7202</v>
      </c>
      <c r="C5391" s="197" t="s">
        <v>7289</v>
      </c>
      <c r="D5391" s="372" t="s">
        <v>5902</v>
      </c>
      <c r="E5391" s="164">
        <v>40171517</v>
      </c>
      <c r="F5391" s="632">
        <v>26500</v>
      </c>
      <c r="G5391" s="131" t="s">
        <v>2178</v>
      </c>
      <c r="H5391" s="62" t="s">
        <v>6842</v>
      </c>
      <c r="I5391" s="681">
        <v>324</v>
      </c>
    </row>
    <row r="5392" spans="1:9" ht="44.25" hidden="1" customHeight="1" x14ac:dyDescent="0.2">
      <c r="A5392" s="3">
        <v>5411</v>
      </c>
      <c r="B5392" s="372">
        <v>7202</v>
      </c>
      <c r="C5392" s="197" t="s">
        <v>7290</v>
      </c>
      <c r="D5392" s="372" t="s">
        <v>5902</v>
      </c>
      <c r="E5392" s="164">
        <v>40171517</v>
      </c>
      <c r="F5392" s="632">
        <v>9480</v>
      </c>
      <c r="G5392" s="131" t="s">
        <v>2178</v>
      </c>
      <c r="H5392" s="62" t="s">
        <v>6842</v>
      </c>
      <c r="I5392" s="681">
        <v>324</v>
      </c>
    </row>
    <row r="5393" spans="1:9" ht="44.25" hidden="1" customHeight="1" x14ac:dyDescent="0.2">
      <c r="A5393" s="3">
        <v>5412</v>
      </c>
      <c r="B5393" s="372">
        <v>7202</v>
      </c>
      <c r="C5393" s="197" t="s">
        <v>7291</v>
      </c>
      <c r="D5393" s="372" t="s">
        <v>5902</v>
      </c>
      <c r="E5393" s="164">
        <v>40171517</v>
      </c>
      <c r="F5393" s="632">
        <v>8840</v>
      </c>
      <c r="G5393" s="131" t="s">
        <v>2178</v>
      </c>
      <c r="H5393" s="62" t="s">
        <v>6842</v>
      </c>
      <c r="I5393" s="681">
        <v>324</v>
      </c>
    </row>
    <row r="5394" spans="1:9" ht="44.25" hidden="1" customHeight="1" x14ac:dyDescent="0.2">
      <c r="A5394" s="3">
        <v>5413</v>
      </c>
      <c r="B5394" s="372">
        <v>7202</v>
      </c>
      <c r="C5394" s="197" t="s">
        <v>7292</v>
      </c>
      <c r="D5394" s="372" t="s">
        <v>5902</v>
      </c>
      <c r="E5394" s="164">
        <v>40171517</v>
      </c>
      <c r="F5394" s="632">
        <v>7920</v>
      </c>
      <c r="G5394" s="131" t="s">
        <v>2178</v>
      </c>
      <c r="H5394" s="62" t="s">
        <v>6842</v>
      </c>
      <c r="I5394" s="681">
        <v>324</v>
      </c>
    </row>
    <row r="5395" spans="1:9" ht="44.25" hidden="1" customHeight="1" x14ac:dyDescent="0.2">
      <c r="A5395" s="3">
        <v>5414</v>
      </c>
      <c r="B5395" s="372">
        <v>7202</v>
      </c>
      <c r="C5395" s="197" t="s">
        <v>7293</v>
      </c>
      <c r="D5395" s="372" t="s">
        <v>5902</v>
      </c>
      <c r="E5395" s="164">
        <v>40171517</v>
      </c>
      <c r="F5395" s="632">
        <v>34300</v>
      </c>
      <c r="G5395" s="131" t="s">
        <v>2178</v>
      </c>
      <c r="H5395" s="62" t="s">
        <v>6842</v>
      </c>
      <c r="I5395" s="681">
        <v>324</v>
      </c>
    </row>
    <row r="5396" spans="1:9" ht="44.25" hidden="1" customHeight="1" x14ac:dyDescent="0.2">
      <c r="A5396" s="3">
        <v>5415</v>
      </c>
      <c r="B5396" s="372">
        <v>7202</v>
      </c>
      <c r="C5396" s="197" t="s">
        <v>7294</v>
      </c>
      <c r="D5396" s="372" t="s">
        <v>5902</v>
      </c>
      <c r="E5396" s="164">
        <v>40171517</v>
      </c>
      <c r="F5396" s="632">
        <v>12870</v>
      </c>
      <c r="G5396" s="131" t="s">
        <v>2178</v>
      </c>
      <c r="H5396" s="62" t="s">
        <v>6842</v>
      </c>
      <c r="I5396" s="681">
        <v>324</v>
      </c>
    </row>
    <row r="5397" spans="1:9" ht="44.25" hidden="1" customHeight="1" x14ac:dyDescent="0.2">
      <c r="A5397" s="3">
        <v>5416</v>
      </c>
      <c r="B5397" s="372">
        <v>7202</v>
      </c>
      <c r="C5397" s="197" t="s">
        <v>7295</v>
      </c>
      <c r="D5397" s="372" t="s">
        <v>5902</v>
      </c>
      <c r="E5397" s="164">
        <v>40171517</v>
      </c>
      <c r="F5397" s="632">
        <v>10990</v>
      </c>
      <c r="G5397" s="131" t="s">
        <v>2178</v>
      </c>
      <c r="H5397" s="62" t="s">
        <v>6842</v>
      </c>
      <c r="I5397" s="681">
        <v>324</v>
      </c>
    </row>
    <row r="5398" spans="1:9" ht="44.25" hidden="1" customHeight="1" x14ac:dyDescent="0.2">
      <c r="A5398" s="3">
        <v>5417</v>
      </c>
      <c r="B5398" s="372">
        <v>7202</v>
      </c>
      <c r="C5398" s="197" t="s">
        <v>7296</v>
      </c>
      <c r="D5398" s="372" t="s">
        <v>5902</v>
      </c>
      <c r="E5398" s="164">
        <v>40171517</v>
      </c>
      <c r="F5398" s="632">
        <v>8870</v>
      </c>
      <c r="G5398" s="131" t="s">
        <v>2178</v>
      </c>
      <c r="H5398" s="62" t="s">
        <v>6842</v>
      </c>
      <c r="I5398" s="681">
        <v>324</v>
      </c>
    </row>
    <row r="5399" spans="1:9" ht="44.25" hidden="1" customHeight="1" x14ac:dyDescent="0.2">
      <c r="A5399" s="3">
        <v>5418</v>
      </c>
      <c r="B5399" s="372">
        <v>7202</v>
      </c>
      <c r="C5399" s="197" t="s">
        <v>7297</v>
      </c>
      <c r="D5399" s="372" t="s">
        <v>5902</v>
      </c>
      <c r="E5399" s="164">
        <v>40171517</v>
      </c>
      <c r="F5399" s="632">
        <v>52500</v>
      </c>
      <c r="G5399" s="131" t="s">
        <v>2178</v>
      </c>
      <c r="H5399" s="62" t="s">
        <v>6842</v>
      </c>
      <c r="I5399" s="681">
        <v>324</v>
      </c>
    </row>
    <row r="5400" spans="1:9" ht="44.25" hidden="1" customHeight="1" x14ac:dyDescent="0.2">
      <c r="A5400" s="3">
        <v>5419</v>
      </c>
      <c r="B5400" s="372">
        <v>7202</v>
      </c>
      <c r="C5400" s="197" t="s">
        <v>7298</v>
      </c>
      <c r="D5400" s="372" t="s">
        <v>5902</v>
      </c>
      <c r="E5400" s="164">
        <v>40171517</v>
      </c>
      <c r="F5400" s="632">
        <v>20820</v>
      </c>
      <c r="G5400" s="131" t="s">
        <v>2178</v>
      </c>
      <c r="H5400" s="62" t="s">
        <v>6842</v>
      </c>
      <c r="I5400" s="681">
        <v>324</v>
      </c>
    </row>
    <row r="5401" spans="1:9" ht="44.25" hidden="1" customHeight="1" x14ac:dyDescent="0.2">
      <c r="A5401" s="3">
        <v>5420</v>
      </c>
      <c r="B5401" s="372">
        <v>7202</v>
      </c>
      <c r="C5401" s="197" t="s">
        <v>7299</v>
      </c>
      <c r="D5401" s="372" t="s">
        <v>5902</v>
      </c>
      <c r="E5401" s="164">
        <v>40171517</v>
      </c>
      <c r="F5401" s="632">
        <v>16700</v>
      </c>
      <c r="G5401" s="131" t="s">
        <v>2178</v>
      </c>
      <c r="H5401" s="62" t="s">
        <v>6842</v>
      </c>
      <c r="I5401" s="681">
        <v>324</v>
      </c>
    </row>
    <row r="5402" spans="1:9" ht="44.25" hidden="1" customHeight="1" x14ac:dyDescent="0.2">
      <c r="A5402" s="3">
        <v>5421</v>
      </c>
      <c r="B5402" s="372">
        <v>7202</v>
      </c>
      <c r="C5402" s="197" t="s">
        <v>7300</v>
      </c>
      <c r="D5402" s="372" t="s">
        <v>5902</v>
      </c>
      <c r="E5402" s="164">
        <v>40171517</v>
      </c>
      <c r="F5402" s="632">
        <v>12600</v>
      </c>
      <c r="G5402" s="131" t="s">
        <v>2178</v>
      </c>
      <c r="H5402" s="62" t="s">
        <v>6842</v>
      </c>
      <c r="I5402" s="681">
        <v>324</v>
      </c>
    </row>
    <row r="5403" spans="1:9" ht="44.25" hidden="1" customHeight="1" x14ac:dyDescent="0.2">
      <c r="A5403" s="3">
        <v>5422</v>
      </c>
      <c r="B5403" s="372">
        <v>7202</v>
      </c>
      <c r="C5403" s="197" t="s">
        <v>7301</v>
      </c>
      <c r="D5403" s="372" t="s">
        <v>5902</v>
      </c>
      <c r="E5403" s="164">
        <v>40171517</v>
      </c>
      <c r="F5403" s="632">
        <v>46980</v>
      </c>
      <c r="G5403" s="131" t="s">
        <v>2178</v>
      </c>
      <c r="H5403" s="62" t="s">
        <v>6842</v>
      </c>
      <c r="I5403" s="681">
        <v>324</v>
      </c>
    </row>
    <row r="5404" spans="1:9" ht="44.25" hidden="1" customHeight="1" x14ac:dyDescent="0.2">
      <c r="A5404" s="3">
        <v>5423</v>
      </c>
      <c r="B5404" s="372">
        <v>7202</v>
      </c>
      <c r="C5404" s="127" t="s">
        <v>7302</v>
      </c>
      <c r="D5404" s="372" t="s">
        <v>5902</v>
      </c>
      <c r="E5404" s="131">
        <v>40171517</v>
      </c>
      <c r="F5404" s="632">
        <v>30490</v>
      </c>
      <c r="G5404" s="131" t="s">
        <v>2178</v>
      </c>
      <c r="H5404" s="62" t="s">
        <v>6842</v>
      </c>
      <c r="I5404" s="681">
        <v>324</v>
      </c>
    </row>
    <row r="5405" spans="1:9" ht="44.25" hidden="1" customHeight="1" x14ac:dyDescent="0.2">
      <c r="A5405" s="3">
        <v>5424</v>
      </c>
      <c r="B5405" s="372">
        <v>7202</v>
      </c>
      <c r="C5405" s="127" t="s">
        <v>7303</v>
      </c>
      <c r="D5405" s="372" t="s">
        <v>5902</v>
      </c>
      <c r="E5405" s="131">
        <v>40171517</v>
      </c>
      <c r="F5405" s="632">
        <v>24930</v>
      </c>
      <c r="G5405" s="131" t="s">
        <v>2178</v>
      </c>
      <c r="H5405" s="62" t="s">
        <v>6842</v>
      </c>
      <c r="I5405" s="681">
        <v>324</v>
      </c>
    </row>
    <row r="5406" spans="1:9" ht="44.25" hidden="1" customHeight="1" x14ac:dyDescent="0.2">
      <c r="A5406" s="3">
        <v>5425</v>
      </c>
      <c r="B5406" s="372">
        <v>7202</v>
      </c>
      <c r="C5406" s="127" t="s">
        <v>7304</v>
      </c>
      <c r="D5406" s="372" t="s">
        <v>5902</v>
      </c>
      <c r="E5406" s="131">
        <v>40171517</v>
      </c>
      <c r="F5406" s="632">
        <v>24280</v>
      </c>
      <c r="G5406" s="131" t="s">
        <v>2178</v>
      </c>
      <c r="H5406" s="62" t="s">
        <v>6842</v>
      </c>
      <c r="I5406" s="681">
        <v>324</v>
      </c>
    </row>
    <row r="5407" spans="1:9" ht="44.25" hidden="1" customHeight="1" x14ac:dyDescent="0.2">
      <c r="A5407" s="3">
        <v>5426</v>
      </c>
      <c r="B5407" s="372">
        <v>7202</v>
      </c>
      <c r="C5407" s="127" t="s">
        <v>7305</v>
      </c>
      <c r="D5407" s="372" t="s">
        <v>5902</v>
      </c>
      <c r="E5407" s="131">
        <v>40171517</v>
      </c>
      <c r="F5407" s="632">
        <v>102500</v>
      </c>
      <c r="G5407" s="131" t="s">
        <v>2178</v>
      </c>
      <c r="H5407" s="62" t="s">
        <v>6842</v>
      </c>
      <c r="I5407" s="681">
        <v>324</v>
      </c>
    </row>
    <row r="5408" spans="1:9" ht="44.25" hidden="1" customHeight="1" x14ac:dyDescent="0.2">
      <c r="A5408" s="3">
        <v>5427</v>
      </c>
      <c r="B5408" s="372">
        <v>7202</v>
      </c>
      <c r="C5408" s="127" t="s">
        <v>7306</v>
      </c>
      <c r="D5408" s="372" t="s">
        <v>5902</v>
      </c>
      <c r="E5408" s="131">
        <v>40171517</v>
      </c>
      <c r="F5408" s="632">
        <v>39290</v>
      </c>
      <c r="G5408" s="131" t="s">
        <v>2178</v>
      </c>
      <c r="H5408" s="62" t="s">
        <v>6842</v>
      </c>
      <c r="I5408" s="681">
        <v>324</v>
      </c>
    </row>
    <row r="5409" spans="1:9" ht="44.25" hidden="1" customHeight="1" x14ac:dyDescent="0.2">
      <c r="A5409" s="3">
        <v>5428</v>
      </c>
      <c r="B5409" s="372">
        <v>7202</v>
      </c>
      <c r="C5409" s="127" t="s">
        <v>7307</v>
      </c>
      <c r="D5409" s="372" t="s">
        <v>5902</v>
      </c>
      <c r="E5409" s="131">
        <v>40171517</v>
      </c>
      <c r="F5409" s="632">
        <v>41690</v>
      </c>
      <c r="G5409" s="131" t="s">
        <v>2178</v>
      </c>
      <c r="H5409" s="62" t="s">
        <v>6842</v>
      </c>
      <c r="I5409" s="681">
        <v>324</v>
      </c>
    </row>
    <row r="5410" spans="1:9" ht="44.25" hidden="1" customHeight="1" x14ac:dyDescent="0.2">
      <c r="A5410" s="3">
        <v>5429</v>
      </c>
      <c r="B5410" s="372">
        <v>7202</v>
      </c>
      <c r="C5410" s="127" t="s">
        <v>7308</v>
      </c>
      <c r="D5410" s="372" t="s">
        <v>5902</v>
      </c>
      <c r="E5410" s="131">
        <v>40171517</v>
      </c>
      <c r="F5410" s="632">
        <v>32700</v>
      </c>
      <c r="G5410" s="131" t="s">
        <v>2178</v>
      </c>
      <c r="H5410" s="62" t="s">
        <v>6842</v>
      </c>
      <c r="I5410" s="681">
        <v>324</v>
      </c>
    </row>
    <row r="5411" spans="1:9" ht="44.25" hidden="1" customHeight="1" x14ac:dyDescent="0.2">
      <c r="A5411" s="3">
        <v>5430</v>
      </c>
      <c r="B5411" s="372">
        <v>7202</v>
      </c>
      <c r="C5411" s="127" t="s">
        <v>7309</v>
      </c>
      <c r="D5411" s="372" t="s">
        <v>5902</v>
      </c>
      <c r="E5411" s="131">
        <v>40171517</v>
      </c>
      <c r="F5411" s="632">
        <v>26830</v>
      </c>
      <c r="G5411" s="131" t="s">
        <v>2178</v>
      </c>
      <c r="H5411" s="62" t="s">
        <v>6842</v>
      </c>
      <c r="I5411" s="681">
        <v>324</v>
      </c>
    </row>
    <row r="5412" spans="1:9" ht="44.25" hidden="1" customHeight="1" x14ac:dyDescent="0.2">
      <c r="A5412" s="3">
        <v>5431</v>
      </c>
      <c r="B5412" s="372">
        <v>7202</v>
      </c>
      <c r="C5412" s="127" t="s">
        <v>7310</v>
      </c>
      <c r="D5412" s="372" t="s">
        <v>5902</v>
      </c>
      <c r="E5412" s="131">
        <v>40174908</v>
      </c>
      <c r="F5412" s="632">
        <v>2400</v>
      </c>
      <c r="G5412" s="131" t="s">
        <v>2178</v>
      </c>
      <c r="H5412" s="62" t="s">
        <v>6842</v>
      </c>
      <c r="I5412" s="681">
        <v>324</v>
      </c>
    </row>
    <row r="5413" spans="1:9" ht="44.25" hidden="1" customHeight="1" x14ac:dyDescent="0.2">
      <c r="A5413" s="3">
        <v>5432</v>
      </c>
      <c r="B5413" s="372">
        <v>7202</v>
      </c>
      <c r="C5413" s="127" t="s">
        <v>7311</v>
      </c>
      <c r="D5413" s="372" t="s">
        <v>5902</v>
      </c>
      <c r="E5413" s="131">
        <v>40174908</v>
      </c>
      <c r="F5413" s="632">
        <v>943</v>
      </c>
      <c r="G5413" s="131" t="s">
        <v>2178</v>
      </c>
      <c r="H5413" s="62" t="s">
        <v>6842</v>
      </c>
      <c r="I5413" s="681">
        <v>324</v>
      </c>
    </row>
    <row r="5414" spans="1:9" ht="44.25" hidden="1" customHeight="1" x14ac:dyDescent="0.2">
      <c r="A5414" s="3">
        <v>5433</v>
      </c>
      <c r="B5414" s="372">
        <v>7202</v>
      </c>
      <c r="C5414" s="127" t="s">
        <v>7312</v>
      </c>
      <c r="D5414" s="372" t="s">
        <v>5902</v>
      </c>
      <c r="E5414" s="131">
        <v>40174908</v>
      </c>
      <c r="F5414" s="632">
        <v>650</v>
      </c>
      <c r="G5414" s="131" t="s">
        <v>2178</v>
      </c>
      <c r="H5414" s="62" t="s">
        <v>6842</v>
      </c>
      <c r="I5414" s="681">
        <v>324</v>
      </c>
    </row>
    <row r="5415" spans="1:9" ht="44.25" hidden="1" customHeight="1" x14ac:dyDescent="0.2">
      <c r="A5415" s="3">
        <v>5434</v>
      </c>
      <c r="B5415" s="372">
        <v>7202</v>
      </c>
      <c r="C5415" s="127" t="s">
        <v>7313</v>
      </c>
      <c r="D5415" s="372" t="s">
        <v>5902</v>
      </c>
      <c r="E5415" s="131">
        <v>40174908</v>
      </c>
      <c r="F5415" s="632">
        <v>1280</v>
      </c>
      <c r="G5415" s="131" t="s">
        <v>2178</v>
      </c>
      <c r="H5415" s="62" t="s">
        <v>6842</v>
      </c>
      <c r="I5415" s="681">
        <v>324</v>
      </c>
    </row>
    <row r="5416" spans="1:9" ht="44.25" hidden="1" customHeight="1" x14ac:dyDescent="0.2">
      <c r="A5416" s="3">
        <v>5435</v>
      </c>
      <c r="B5416" s="372">
        <v>7202</v>
      </c>
      <c r="C5416" s="127" t="s">
        <v>7314</v>
      </c>
      <c r="D5416" s="372" t="s">
        <v>5902</v>
      </c>
      <c r="E5416" s="131">
        <v>40174908</v>
      </c>
      <c r="F5416" s="632">
        <v>1210</v>
      </c>
      <c r="G5416" s="131" t="s">
        <v>2178</v>
      </c>
      <c r="H5416" s="62" t="s">
        <v>6842</v>
      </c>
      <c r="I5416" s="681">
        <v>324</v>
      </c>
    </row>
    <row r="5417" spans="1:9" ht="44.25" hidden="1" customHeight="1" x14ac:dyDescent="0.2">
      <c r="A5417" s="3">
        <v>5436</v>
      </c>
      <c r="B5417" s="372">
        <v>7202</v>
      </c>
      <c r="C5417" s="127" t="s">
        <v>7315</v>
      </c>
      <c r="D5417" s="372" t="s">
        <v>5902</v>
      </c>
      <c r="E5417" s="131">
        <v>40174908</v>
      </c>
      <c r="F5417" s="632">
        <v>3120</v>
      </c>
      <c r="G5417" s="131" t="s">
        <v>2178</v>
      </c>
      <c r="H5417" s="62" t="s">
        <v>6842</v>
      </c>
      <c r="I5417" s="681">
        <v>324</v>
      </c>
    </row>
    <row r="5418" spans="1:9" ht="44.25" hidden="1" customHeight="1" x14ac:dyDescent="0.2">
      <c r="A5418" s="3">
        <v>5437</v>
      </c>
      <c r="B5418" s="372">
        <v>7202</v>
      </c>
      <c r="C5418" s="127" t="s">
        <v>7316</v>
      </c>
      <c r="D5418" s="372" t="s">
        <v>5902</v>
      </c>
      <c r="E5418" s="131">
        <v>40174908</v>
      </c>
      <c r="F5418" s="632">
        <v>3920</v>
      </c>
      <c r="G5418" s="131" t="s">
        <v>2178</v>
      </c>
      <c r="H5418" s="62" t="s">
        <v>6842</v>
      </c>
      <c r="I5418" s="681">
        <v>324</v>
      </c>
    </row>
    <row r="5419" spans="1:9" ht="44.25" hidden="1" customHeight="1" x14ac:dyDescent="0.2">
      <c r="A5419" s="3">
        <v>5438</v>
      </c>
      <c r="B5419" s="372">
        <v>7202</v>
      </c>
      <c r="C5419" s="127" t="s">
        <v>7317</v>
      </c>
      <c r="D5419" s="372" t="s">
        <v>5902</v>
      </c>
      <c r="E5419" s="131">
        <v>40174908</v>
      </c>
      <c r="F5419" s="632">
        <v>8220</v>
      </c>
      <c r="G5419" s="131" t="s">
        <v>2178</v>
      </c>
      <c r="H5419" s="62" t="s">
        <v>6842</v>
      </c>
      <c r="I5419" s="681">
        <v>324</v>
      </c>
    </row>
    <row r="5420" spans="1:9" ht="44.25" hidden="1" customHeight="1" x14ac:dyDescent="0.2">
      <c r="A5420" s="3">
        <v>5439</v>
      </c>
      <c r="B5420" s="372">
        <v>7202</v>
      </c>
      <c r="C5420" s="127" t="s">
        <v>7318</v>
      </c>
      <c r="D5420" s="372" t="s">
        <v>5902</v>
      </c>
      <c r="E5420" s="131">
        <v>40174908</v>
      </c>
      <c r="F5420" s="632">
        <v>7365</v>
      </c>
      <c r="G5420" s="131" t="s">
        <v>2178</v>
      </c>
      <c r="H5420" s="62" t="s">
        <v>6842</v>
      </c>
      <c r="I5420" s="681">
        <v>324</v>
      </c>
    </row>
    <row r="5421" spans="1:9" ht="44.25" hidden="1" customHeight="1" x14ac:dyDescent="0.2">
      <c r="A5421" s="3">
        <v>5440</v>
      </c>
      <c r="B5421" s="372">
        <v>7202</v>
      </c>
      <c r="C5421" s="127" t="s">
        <v>7319</v>
      </c>
      <c r="D5421" s="372" t="s">
        <v>5902</v>
      </c>
      <c r="E5421" s="131">
        <v>40174908</v>
      </c>
      <c r="F5421" s="632">
        <v>8885</v>
      </c>
      <c r="G5421" s="131" t="s">
        <v>2178</v>
      </c>
      <c r="H5421" s="62" t="s">
        <v>6842</v>
      </c>
      <c r="I5421" s="681">
        <v>324</v>
      </c>
    </row>
    <row r="5422" spans="1:9" ht="44.25" hidden="1" customHeight="1" x14ac:dyDescent="0.2">
      <c r="A5422" s="3">
        <v>5441</v>
      </c>
      <c r="B5422" s="372">
        <v>7202</v>
      </c>
      <c r="C5422" s="127" t="s">
        <v>7320</v>
      </c>
      <c r="D5422" s="372" t="s">
        <v>5902</v>
      </c>
      <c r="E5422" s="131">
        <v>40174908</v>
      </c>
      <c r="F5422" s="632">
        <v>200</v>
      </c>
      <c r="G5422" s="131" t="s">
        <v>2178</v>
      </c>
      <c r="H5422" s="62" t="s">
        <v>6842</v>
      </c>
      <c r="I5422" s="681">
        <v>324</v>
      </c>
    </row>
    <row r="5423" spans="1:9" ht="44.25" hidden="1" customHeight="1" x14ac:dyDescent="0.2">
      <c r="A5423" s="3">
        <v>5442</v>
      </c>
      <c r="B5423" s="372">
        <v>7202</v>
      </c>
      <c r="C5423" s="127" t="s">
        <v>7321</v>
      </c>
      <c r="D5423" s="372" t="s">
        <v>5902</v>
      </c>
      <c r="E5423" s="131">
        <v>40174908</v>
      </c>
      <c r="F5423" s="632">
        <v>29712</v>
      </c>
      <c r="G5423" s="131" t="s">
        <v>2178</v>
      </c>
      <c r="H5423" s="62" t="s">
        <v>6842</v>
      </c>
      <c r="I5423" s="681">
        <v>324</v>
      </c>
    </row>
    <row r="5424" spans="1:9" ht="44.25" hidden="1" customHeight="1" x14ac:dyDescent="0.2">
      <c r="A5424" s="3">
        <v>5443</v>
      </c>
      <c r="B5424" s="372">
        <v>7202</v>
      </c>
      <c r="C5424" s="127" t="s">
        <v>7322</v>
      </c>
      <c r="D5424" s="372" t="s">
        <v>5902</v>
      </c>
      <c r="E5424" s="131">
        <v>40174908</v>
      </c>
      <c r="F5424" s="632">
        <v>350</v>
      </c>
      <c r="G5424" s="131" t="s">
        <v>2178</v>
      </c>
      <c r="H5424" s="62" t="s">
        <v>6842</v>
      </c>
      <c r="I5424" s="681">
        <v>324</v>
      </c>
    </row>
    <row r="5425" spans="1:9" ht="44.25" hidden="1" customHeight="1" x14ac:dyDescent="0.2">
      <c r="A5425" s="3">
        <v>5444</v>
      </c>
      <c r="B5425" s="372">
        <v>7202</v>
      </c>
      <c r="C5425" s="373" t="s">
        <v>7323</v>
      </c>
      <c r="D5425" s="372" t="s">
        <v>5902</v>
      </c>
      <c r="E5425" s="164">
        <v>40174908</v>
      </c>
      <c r="F5425" s="632">
        <v>58980</v>
      </c>
      <c r="G5425" s="131" t="s">
        <v>2178</v>
      </c>
      <c r="H5425" s="761" t="s">
        <v>6842</v>
      </c>
      <c r="I5425" s="3">
        <v>324</v>
      </c>
    </row>
    <row r="5426" spans="1:9" ht="44.25" hidden="1" customHeight="1" x14ac:dyDescent="0.2">
      <c r="A5426" s="3">
        <v>5445</v>
      </c>
      <c r="B5426" s="372">
        <v>7202</v>
      </c>
      <c r="C5426" s="373" t="s">
        <v>7324</v>
      </c>
      <c r="D5426" s="372" t="s">
        <v>5902</v>
      </c>
      <c r="E5426" s="164">
        <v>40174908</v>
      </c>
      <c r="F5426" s="632">
        <v>800</v>
      </c>
      <c r="G5426" s="131" t="s">
        <v>2178</v>
      </c>
      <c r="H5426" s="762" t="s">
        <v>6842</v>
      </c>
      <c r="I5426" s="211">
        <v>324</v>
      </c>
    </row>
    <row r="5427" spans="1:9" ht="44.25" hidden="1" customHeight="1" x14ac:dyDescent="0.2">
      <c r="A5427" s="3">
        <v>5446</v>
      </c>
      <c r="B5427" s="372">
        <v>7202</v>
      </c>
      <c r="C5427" s="373" t="s">
        <v>7325</v>
      </c>
      <c r="D5427" s="372" t="s">
        <v>5902</v>
      </c>
      <c r="E5427" s="164">
        <v>40174908</v>
      </c>
      <c r="F5427" s="632">
        <v>4540</v>
      </c>
      <c r="G5427" s="131" t="s">
        <v>2178</v>
      </c>
      <c r="H5427" s="762" t="s">
        <v>6842</v>
      </c>
      <c r="I5427" s="211">
        <v>324</v>
      </c>
    </row>
    <row r="5428" spans="1:9" ht="44.25" hidden="1" customHeight="1" x14ac:dyDescent="0.2">
      <c r="A5428" s="3">
        <v>5447</v>
      </c>
      <c r="B5428" s="372">
        <v>7202</v>
      </c>
      <c r="C5428" s="373" t="s">
        <v>7326</v>
      </c>
      <c r="D5428" s="372" t="s">
        <v>5902</v>
      </c>
      <c r="E5428" s="164">
        <v>40174908</v>
      </c>
      <c r="F5428" s="632">
        <v>1328</v>
      </c>
      <c r="G5428" s="131" t="s">
        <v>2178</v>
      </c>
      <c r="H5428" s="762" t="s">
        <v>6842</v>
      </c>
      <c r="I5428" s="211">
        <v>324</v>
      </c>
    </row>
    <row r="5429" spans="1:9" ht="44.25" hidden="1" customHeight="1" x14ac:dyDescent="0.2">
      <c r="A5429" s="3">
        <v>5448</v>
      </c>
      <c r="B5429" s="372">
        <v>7202</v>
      </c>
      <c r="C5429" s="197" t="s">
        <v>7327</v>
      </c>
      <c r="D5429" s="372" t="s">
        <v>5902</v>
      </c>
      <c r="E5429" s="164">
        <v>40174908</v>
      </c>
      <c r="F5429" s="632">
        <v>8470</v>
      </c>
      <c r="G5429" s="131" t="s">
        <v>2178</v>
      </c>
      <c r="H5429" s="762" t="s">
        <v>6842</v>
      </c>
      <c r="I5429" s="211">
        <v>324</v>
      </c>
    </row>
    <row r="5430" spans="1:9" ht="44.25" hidden="1" customHeight="1" x14ac:dyDescent="0.2">
      <c r="A5430" s="3">
        <v>5449</v>
      </c>
      <c r="B5430" s="372">
        <v>7202</v>
      </c>
      <c r="C5430" s="373" t="s">
        <v>7328</v>
      </c>
      <c r="D5430" s="372" t="s">
        <v>5902</v>
      </c>
      <c r="E5430" s="164">
        <v>40174908</v>
      </c>
      <c r="F5430" s="632">
        <v>1295</v>
      </c>
      <c r="G5430" s="131" t="s">
        <v>2178</v>
      </c>
      <c r="H5430" s="762" t="s">
        <v>6842</v>
      </c>
      <c r="I5430" s="211">
        <v>324</v>
      </c>
    </row>
    <row r="5431" spans="1:9" ht="44.25" hidden="1" customHeight="1" x14ac:dyDescent="0.2">
      <c r="A5431" s="3">
        <v>5450</v>
      </c>
      <c r="B5431" s="372">
        <v>7202</v>
      </c>
      <c r="C5431" s="373" t="s">
        <v>7329</v>
      </c>
      <c r="D5431" s="372" t="s">
        <v>5902</v>
      </c>
      <c r="E5431" s="164">
        <v>40174908</v>
      </c>
      <c r="F5431" s="632">
        <v>2144</v>
      </c>
      <c r="G5431" s="131" t="s">
        <v>2178</v>
      </c>
      <c r="H5431" s="762" t="s">
        <v>6842</v>
      </c>
      <c r="I5431" s="211">
        <v>324</v>
      </c>
    </row>
    <row r="5432" spans="1:9" ht="44.25" hidden="1" customHeight="1" x14ac:dyDescent="0.2">
      <c r="A5432" s="3">
        <v>5451</v>
      </c>
      <c r="B5432" s="372">
        <v>7202</v>
      </c>
      <c r="C5432" s="373" t="s">
        <v>7330</v>
      </c>
      <c r="D5432" s="372" t="s">
        <v>5902</v>
      </c>
      <c r="E5432" s="164">
        <v>40174908</v>
      </c>
      <c r="F5432" s="632">
        <v>1800</v>
      </c>
      <c r="G5432" s="131" t="s">
        <v>2178</v>
      </c>
      <c r="H5432" s="762" t="s">
        <v>6842</v>
      </c>
      <c r="I5432" s="211">
        <v>324</v>
      </c>
    </row>
    <row r="5433" spans="1:9" ht="44.25" hidden="1" customHeight="1" x14ac:dyDescent="0.2">
      <c r="A5433" s="3">
        <v>5452</v>
      </c>
      <c r="B5433" s="372">
        <v>7202</v>
      </c>
      <c r="C5433" s="373" t="s">
        <v>7331</v>
      </c>
      <c r="D5433" s="372" t="s">
        <v>5902</v>
      </c>
      <c r="E5433" s="164">
        <v>40174908</v>
      </c>
      <c r="F5433" s="755">
        <v>1500</v>
      </c>
      <c r="G5433" s="131" t="s">
        <v>2178</v>
      </c>
      <c r="H5433" s="762" t="s">
        <v>6842</v>
      </c>
      <c r="I5433" s="211">
        <v>324</v>
      </c>
    </row>
    <row r="5434" spans="1:9" ht="44.25" hidden="1" customHeight="1" x14ac:dyDescent="0.2">
      <c r="A5434" s="3">
        <v>5453</v>
      </c>
      <c r="B5434" s="372">
        <v>7202</v>
      </c>
      <c r="C5434" s="127" t="s">
        <v>7332</v>
      </c>
      <c r="D5434" s="372" t="s">
        <v>5902</v>
      </c>
      <c r="E5434" s="131">
        <v>40174908</v>
      </c>
      <c r="F5434" s="632">
        <v>1180</v>
      </c>
      <c r="G5434" s="131" t="s">
        <v>2178</v>
      </c>
      <c r="H5434" s="62" t="s">
        <v>6842</v>
      </c>
      <c r="I5434" s="681">
        <v>324</v>
      </c>
    </row>
    <row r="5435" spans="1:9" ht="44.25" hidden="1" customHeight="1" x14ac:dyDescent="0.2">
      <c r="A5435" s="3">
        <v>5454</v>
      </c>
      <c r="B5435" s="372">
        <v>7202</v>
      </c>
      <c r="C5435" s="127" t="s">
        <v>7333</v>
      </c>
      <c r="D5435" s="372" t="s">
        <v>5902</v>
      </c>
      <c r="E5435" s="131">
        <v>40174908</v>
      </c>
      <c r="F5435" s="632">
        <v>6890</v>
      </c>
      <c r="G5435" s="131" t="s">
        <v>2178</v>
      </c>
      <c r="H5435" s="62" t="s">
        <v>6842</v>
      </c>
      <c r="I5435" s="681">
        <v>324</v>
      </c>
    </row>
    <row r="5436" spans="1:9" ht="44.25" hidden="1" customHeight="1" x14ac:dyDescent="0.2">
      <c r="A5436" s="3">
        <v>5455</v>
      </c>
      <c r="B5436" s="372">
        <v>7202</v>
      </c>
      <c r="C5436" s="127" t="s">
        <v>7334</v>
      </c>
      <c r="D5436" s="372" t="s">
        <v>5902</v>
      </c>
      <c r="E5436" s="131">
        <v>40174908</v>
      </c>
      <c r="F5436" s="632">
        <v>17430</v>
      </c>
      <c r="G5436" s="131" t="s">
        <v>2178</v>
      </c>
      <c r="H5436" s="62" t="s">
        <v>6842</v>
      </c>
      <c r="I5436" s="681">
        <v>324</v>
      </c>
    </row>
    <row r="5437" spans="1:9" ht="44.25" hidden="1" customHeight="1" x14ac:dyDescent="0.2">
      <c r="A5437" s="3">
        <v>5456</v>
      </c>
      <c r="B5437" s="372">
        <v>7202</v>
      </c>
      <c r="C5437" s="127" t="s">
        <v>7335</v>
      </c>
      <c r="D5437" s="372" t="s">
        <v>5902</v>
      </c>
      <c r="E5437" s="131">
        <v>40174908</v>
      </c>
      <c r="F5437" s="632">
        <v>220</v>
      </c>
      <c r="G5437" s="131" t="s">
        <v>2178</v>
      </c>
      <c r="H5437" s="62" t="s">
        <v>6842</v>
      </c>
      <c r="I5437" s="681">
        <v>324</v>
      </c>
    </row>
    <row r="5438" spans="1:9" ht="44.25" hidden="1" customHeight="1" x14ac:dyDescent="0.2">
      <c r="A5438" s="3">
        <v>5457</v>
      </c>
      <c r="B5438" s="372">
        <v>7202</v>
      </c>
      <c r="C5438" s="127" t="s">
        <v>7336</v>
      </c>
      <c r="D5438" s="372" t="s">
        <v>5902</v>
      </c>
      <c r="E5438" s="131">
        <v>40174908</v>
      </c>
      <c r="F5438" s="632">
        <v>700</v>
      </c>
      <c r="G5438" s="131" t="s">
        <v>2178</v>
      </c>
      <c r="H5438" s="62" t="s">
        <v>6842</v>
      </c>
      <c r="I5438" s="681">
        <v>324</v>
      </c>
    </row>
    <row r="5439" spans="1:9" ht="44.25" hidden="1" customHeight="1" x14ac:dyDescent="0.2">
      <c r="A5439" s="3">
        <v>5458</v>
      </c>
      <c r="B5439" s="372">
        <v>7202</v>
      </c>
      <c r="C5439" s="127" t="s">
        <v>7337</v>
      </c>
      <c r="D5439" s="372" t="s">
        <v>5902</v>
      </c>
      <c r="E5439" s="131">
        <v>40174908</v>
      </c>
      <c r="F5439" s="632">
        <v>700</v>
      </c>
      <c r="G5439" s="131" t="s">
        <v>2178</v>
      </c>
      <c r="H5439" s="62" t="s">
        <v>6842</v>
      </c>
      <c r="I5439" s="681">
        <v>324</v>
      </c>
    </row>
    <row r="5440" spans="1:9" ht="44.25" hidden="1" customHeight="1" x14ac:dyDescent="0.2">
      <c r="A5440" s="3">
        <v>5459</v>
      </c>
      <c r="B5440" s="372">
        <v>7202</v>
      </c>
      <c r="C5440" s="127" t="s">
        <v>7338</v>
      </c>
      <c r="D5440" s="372" t="s">
        <v>5902</v>
      </c>
      <c r="E5440" s="131">
        <v>40174908</v>
      </c>
      <c r="F5440" s="632">
        <v>900</v>
      </c>
      <c r="G5440" s="131" t="s">
        <v>2178</v>
      </c>
      <c r="H5440" s="62" t="s">
        <v>6842</v>
      </c>
      <c r="I5440" s="681">
        <v>324</v>
      </c>
    </row>
    <row r="5441" spans="1:9" ht="44.25" hidden="1" customHeight="1" x14ac:dyDescent="0.2">
      <c r="A5441" s="3">
        <v>5460</v>
      </c>
      <c r="B5441" s="372">
        <v>7202</v>
      </c>
      <c r="C5441" s="127" t="s">
        <v>7339</v>
      </c>
      <c r="D5441" s="372" t="s">
        <v>5902</v>
      </c>
      <c r="E5441" s="131">
        <v>40174908</v>
      </c>
      <c r="F5441" s="632">
        <v>680</v>
      </c>
      <c r="G5441" s="131" t="s">
        <v>2178</v>
      </c>
      <c r="H5441" s="62" t="s">
        <v>6842</v>
      </c>
      <c r="I5441" s="681">
        <v>324</v>
      </c>
    </row>
    <row r="5442" spans="1:9" ht="44.25" hidden="1" customHeight="1" x14ac:dyDescent="0.2">
      <c r="A5442" s="3">
        <v>5461</v>
      </c>
      <c r="B5442" s="372">
        <v>7202</v>
      </c>
      <c r="C5442" s="127" t="s">
        <v>7340</v>
      </c>
      <c r="D5442" s="372" t="s">
        <v>5902</v>
      </c>
      <c r="E5442" s="131">
        <v>40174908</v>
      </c>
      <c r="F5442" s="632">
        <v>2050</v>
      </c>
      <c r="G5442" s="131" t="s">
        <v>2178</v>
      </c>
      <c r="H5442" s="62" t="s">
        <v>6842</v>
      </c>
      <c r="I5442" s="681">
        <v>324</v>
      </c>
    </row>
    <row r="5443" spans="1:9" ht="44.25" hidden="1" customHeight="1" x14ac:dyDescent="0.2">
      <c r="A5443" s="3">
        <v>5462</v>
      </c>
      <c r="B5443" s="372">
        <v>7202</v>
      </c>
      <c r="C5443" s="127" t="s">
        <v>7341</v>
      </c>
      <c r="D5443" s="372" t="s">
        <v>5902</v>
      </c>
      <c r="E5443" s="131">
        <v>40174908</v>
      </c>
      <c r="F5443" s="632">
        <v>3130</v>
      </c>
      <c r="G5443" s="131" t="s">
        <v>2178</v>
      </c>
      <c r="H5443" s="62" t="s">
        <v>6842</v>
      </c>
      <c r="I5443" s="681">
        <v>324</v>
      </c>
    </row>
    <row r="5444" spans="1:9" ht="44.25" hidden="1" customHeight="1" x14ac:dyDescent="0.2">
      <c r="A5444" s="3">
        <v>5463</v>
      </c>
      <c r="B5444" s="372">
        <v>7202</v>
      </c>
      <c r="C5444" s="127" t="s">
        <v>7342</v>
      </c>
      <c r="D5444" s="372" t="s">
        <v>5902</v>
      </c>
      <c r="E5444" s="131">
        <v>40174908</v>
      </c>
      <c r="F5444" s="632">
        <v>252</v>
      </c>
      <c r="G5444" s="131" t="s">
        <v>2178</v>
      </c>
      <c r="H5444" s="62" t="s">
        <v>6842</v>
      </c>
      <c r="I5444" s="681">
        <v>324</v>
      </c>
    </row>
    <row r="5445" spans="1:9" ht="44.25" hidden="1" customHeight="1" x14ac:dyDescent="0.2">
      <c r="A5445" s="3">
        <v>5464</v>
      </c>
      <c r="B5445" s="372">
        <v>7202</v>
      </c>
      <c r="C5445" s="127" t="s">
        <v>7343</v>
      </c>
      <c r="D5445" s="372" t="s">
        <v>5902</v>
      </c>
      <c r="E5445" s="131">
        <v>40174908</v>
      </c>
      <c r="F5445" s="632">
        <v>360</v>
      </c>
      <c r="G5445" s="131" t="s">
        <v>2178</v>
      </c>
      <c r="H5445" s="62" t="s">
        <v>6842</v>
      </c>
      <c r="I5445" s="681">
        <v>324</v>
      </c>
    </row>
    <row r="5446" spans="1:9" ht="44.25" hidden="1" customHeight="1" x14ac:dyDescent="0.2">
      <c r="A5446" s="3">
        <v>5465</v>
      </c>
      <c r="B5446" s="372">
        <v>7202</v>
      </c>
      <c r="C5446" s="127" t="s">
        <v>7344</v>
      </c>
      <c r="D5446" s="372" t="s">
        <v>5902</v>
      </c>
      <c r="E5446" s="131">
        <v>40174908</v>
      </c>
      <c r="F5446" s="632">
        <v>1047</v>
      </c>
      <c r="G5446" s="131" t="s">
        <v>2178</v>
      </c>
      <c r="H5446" s="62" t="s">
        <v>6842</v>
      </c>
      <c r="I5446" s="681">
        <v>324</v>
      </c>
    </row>
    <row r="5447" spans="1:9" ht="44.25" hidden="1" customHeight="1" x14ac:dyDescent="0.2">
      <c r="A5447" s="3">
        <v>5466</v>
      </c>
      <c r="B5447" s="372">
        <v>7202</v>
      </c>
      <c r="C5447" s="127" t="s">
        <v>7345</v>
      </c>
      <c r="D5447" s="372" t="s">
        <v>5902</v>
      </c>
      <c r="E5447" s="131">
        <v>40174908</v>
      </c>
      <c r="F5447" s="632">
        <v>42340</v>
      </c>
      <c r="G5447" s="131" t="s">
        <v>2178</v>
      </c>
      <c r="H5447" s="62" t="s">
        <v>6842</v>
      </c>
      <c r="I5447" s="681">
        <v>324</v>
      </c>
    </row>
    <row r="5448" spans="1:9" ht="44.25" hidden="1" customHeight="1" x14ac:dyDescent="0.2">
      <c r="A5448" s="3">
        <v>5467</v>
      </c>
      <c r="B5448" s="372">
        <v>7202</v>
      </c>
      <c r="C5448" s="127" t="s">
        <v>7346</v>
      </c>
      <c r="D5448" s="372" t="s">
        <v>5902</v>
      </c>
      <c r="E5448" s="131">
        <v>40174908</v>
      </c>
      <c r="F5448" s="632">
        <v>47150</v>
      </c>
      <c r="G5448" s="131" t="s">
        <v>2178</v>
      </c>
      <c r="H5448" s="62" t="s">
        <v>6842</v>
      </c>
      <c r="I5448" s="681">
        <v>324</v>
      </c>
    </row>
    <row r="5449" spans="1:9" ht="44.25" hidden="1" customHeight="1" x14ac:dyDescent="0.2">
      <c r="A5449" s="3">
        <v>5468</v>
      </c>
      <c r="B5449" s="372">
        <v>7202</v>
      </c>
      <c r="C5449" s="127" t="s">
        <v>7347</v>
      </c>
      <c r="D5449" s="372" t="s">
        <v>5902</v>
      </c>
      <c r="E5449" s="131">
        <v>40174908</v>
      </c>
      <c r="F5449" s="632">
        <v>10620</v>
      </c>
      <c r="G5449" s="131" t="s">
        <v>2178</v>
      </c>
      <c r="H5449" s="62" t="s">
        <v>6842</v>
      </c>
      <c r="I5449" s="681">
        <v>324</v>
      </c>
    </row>
    <row r="5450" spans="1:9" ht="44.25" hidden="1" customHeight="1" x14ac:dyDescent="0.2">
      <c r="A5450" s="3">
        <v>5469</v>
      </c>
      <c r="B5450" s="372">
        <v>7202</v>
      </c>
      <c r="C5450" s="127" t="s">
        <v>7348</v>
      </c>
      <c r="D5450" s="372" t="s">
        <v>5902</v>
      </c>
      <c r="E5450" s="131">
        <v>40174908</v>
      </c>
      <c r="F5450" s="632">
        <v>16500</v>
      </c>
      <c r="G5450" s="131" t="s">
        <v>2178</v>
      </c>
      <c r="H5450" s="62" t="s">
        <v>6842</v>
      </c>
      <c r="I5450" s="681">
        <v>324</v>
      </c>
    </row>
    <row r="5451" spans="1:9" ht="44.25" hidden="1" customHeight="1" x14ac:dyDescent="0.2">
      <c r="A5451" s="3">
        <v>5470</v>
      </c>
      <c r="B5451" s="372">
        <v>7202</v>
      </c>
      <c r="C5451" s="127" t="s">
        <v>7349</v>
      </c>
      <c r="D5451" s="372" t="s">
        <v>5902</v>
      </c>
      <c r="E5451" s="131">
        <v>40174908</v>
      </c>
      <c r="F5451" s="632">
        <v>1010</v>
      </c>
      <c r="G5451" s="131" t="s">
        <v>2178</v>
      </c>
      <c r="H5451" s="62" t="s">
        <v>6842</v>
      </c>
      <c r="I5451" s="681">
        <v>324</v>
      </c>
    </row>
    <row r="5452" spans="1:9" ht="44.25" hidden="1" customHeight="1" x14ac:dyDescent="0.2">
      <c r="A5452" s="3">
        <v>5471</v>
      </c>
      <c r="B5452" s="372">
        <v>7202</v>
      </c>
      <c r="C5452" s="127" t="s">
        <v>7350</v>
      </c>
      <c r="D5452" s="372" t="s">
        <v>5902</v>
      </c>
      <c r="E5452" s="131">
        <v>40174908</v>
      </c>
      <c r="F5452" s="632">
        <v>1700</v>
      </c>
      <c r="G5452" s="131" t="s">
        <v>2178</v>
      </c>
      <c r="H5452" s="62" t="s">
        <v>6842</v>
      </c>
      <c r="I5452" s="681">
        <v>324</v>
      </c>
    </row>
    <row r="5453" spans="1:9" ht="44.25" hidden="1" customHeight="1" x14ac:dyDescent="0.2">
      <c r="A5453" s="3">
        <v>5472</v>
      </c>
      <c r="B5453" s="372">
        <v>7202</v>
      </c>
      <c r="C5453" s="127" t="s">
        <v>7351</v>
      </c>
      <c r="D5453" s="372" t="s">
        <v>5902</v>
      </c>
      <c r="E5453" s="131">
        <v>40174908</v>
      </c>
      <c r="F5453" s="632">
        <v>4500</v>
      </c>
      <c r="G5453" s="131" t="s">
        <v>2178</v>
      </c>
      <c r="H5453" s="62" t="s">
        <v>6842</v>
      </c>
      <c r="I5453" s="681">
        <v>324</v>
      </c>
    </row>
    <row r="5454" spans="1:9" ht="44.25" hidden="1" customHeight="1" x14ac:dyDescent="0.2">
      <c r="A5454" s="3">
        <v>5473</v>
      </c>
      <c r="B5454" s="372">
        <v>7202</v>
      </c>
      <c r="C5454" s="127" t="s">
        <v>7352</v>
      </c>
      <c r="D5454" s="372" t="s">
        <v>5902</v>
      </c>
      <c r="E5454" s="131">
        <v>40174908</v>
      </c>
      <c r="F5454" s="632">
        <v>6000</v>
      </c>
      <c r="G5454" s="131" t="s">
        <v>2178</v>
      </c>
      <c r="H5454" s="62" t="s">
        <v>6842</v>
      </c>
      <c r="I5454" s="681">
        <v>324</v>
      </c>
    </row>
    <row r="5455" spans="1:9" ht="44.25" hidden="1" customHeight="1" x14ac:dyDescent="0.2">
      <c r="A5455" s="3">
        <v>5474</v>
      </c>
      <c r="B5455" s="372">
        <v>7202</v>
      </c>
      <c r="C5455" s="127" t="s">
        <v>7353</v>
      </c>
      <c r="D5455" s="372" t="s">
        <v>5902</v>
      </c>
      <c r="E5455" s="131">
        <v>40174908</v>
      </c>
      <c r="F5455" s="632">
        <v>6500</v>
      </c>
      <c r="G5455" s="131" t="s">
        <v>2178</v>
      </c>
      <c r="H5455" s="62" t="s">
        <v>6842</v>
      </c>
      <c r="I5455" s="681">
        <v>324</v>
      </c>
    </row>
    <row r="5456" spans="1:9" ht="44.25" hidden="1" customHeight="1" x14ac:dyDescent="0.2">
      <c r="A5456" s="3">
        <v>5475</v>
      </c>
      <c r="B5456" s="372">
        <v>7202</v>
      </c>
      <c r="C5456" s="127" t="s">
        <v>7354</v>
      </c>
      <c r="D5456" s="372" t="s">
        <v>5902</v>
      </c>
      <c r="E5456" s="131">
        <v>40174908</v>
      </c>
      <c r="F5456" s="632">
        <v>5434</v>
      </c>
      <c r="G5456" s="131" t="s">
        <v>2178</v>
      </c>
      <c r="H5456" s="62" t="s">
        <v>6842</v>
      </c>
      <c r="I5456" s="681">
        <v>324</v>
      </c>
    </row>
    <row r="5457" spans="1:9" ht="44.25" hidden="1" customHeight="1" x14ac:dyDescent="0.2">
      <c r="A5457" s="3">
        <v>5476</v>
      </c>
      <c r="B5457" s="372">
        <v>7202</v>
      </c>
      <c r="C5457" s="127" t="s">
        <v>7355</v>
      </c>
      <c r="D5457" s="372" t="s">
        <v>5902</v>
      </c>
      <c r="E5457" s="131">
        <v>40174908</v>
      </c>
      <c r="F5457" s="632">
        <v>12314</v>
      </c>
      <c r="G5457" s="131" t="s">
        <v>2178</v>
      </c>
      <c r="H5457" s="62" t="s">
        <v>6842</v>
      </c>
      <c r="I5457" s="681">
        <v>324</v>
      </c>
    </row>
    <row r="5458" spans="1:9" ht="44.25" hidden="1" customHeight="1" x14ac:dyDescent="0.2">
      <c r="A5458" s="3">
        <v>5477</v>
      </c>
      <c r="B5458" s="372">
        <v>7202</v>
      </c>
      <c r="C5458" s="127" t="s">
        <v>7356</v>
      </c>
      <c r="D5458" s="372" t="s">
        <v>5902</v>
      </c>
      <c r="E5458" s="131">
        <v>40174908</v>
      </c>
      <c r="F5458" s="632">
        <v>8420</v>
      </c>
      <c r="G5458" s="131" t="s">
        <v>2178</v>
      </c>
      <c r="H5458" s="62" t="s">
        <v>6842</v>
      </c>
      <c r="I5458" s="681">
        <v>324</v>
      </c>
    </row>
    <row r="5459" spans="1:9" ht="44.25" hidden="1" customHeight="1" x14ac:dyDescent="0.2">
      <c r="A5459" s="3">
        <v>5478</v>
      </c>
      <c r="B5459" s="372">
        <v>7202</v>
      </c>
      <c r="C5459" s="127" t="s">
        <v>7357</v>
      </c>
      <c r="D5459" s="372" t="s">
        <v>5902</v>
      </c>
      <c r="E5459" s="131">
        <v>40174908</v>
      </c>
      <c r="F5459" s="632">
        <v>12022</v>
      </c>
      <c r="G5459" s="131" t="s">
        <v>2178</v>
      </c>
      <c r="H5459" s="62" t="s">
        <v>6842</v>
      </c>
      <c r="I5459" s="681">
        <v>324</v>
      </c>
    </row>
    <row r="5460" spans="1:9" ht="44.25" hidden="1" customHeight="1" x14ac:dyDescent="0.2">
      <c r="A5460" s="3">
        <v>5479</v>
      </c>
      <c r="B5460" s="372">
        <v>7202</v>
      </c>
      <c r="C5460" s="127" t="s">
        <v>7358</v>
      </c>
      <c r="D5460" s="372" t="s">
        <v>5902</v>
      </c>
      <c r="E5460" s="131">
        <v>40174908</v>
      </c>
      <c r="F5460" s="632">
        <v>17175</v>
      </c>
      <c r="G5460" s="131" t="s">
        <v>2178</v>
      </c>
      <c r="H5460" s="62" t="s">
        <v>6842</v>
      </c>
      <c r="I5460" s="681">
        <v>324</v>
      </c>
    </row>
    <row r="5461" spans="1:9" ht="44.25" hidden="1" customHeight="1" x14ac:dyDescent="0.2">
      <c r="A5461" s="3">
        <v>5480</v>
      </c>
      <c r="B5461" s="372">
        <v>7202</v>
      </c>
      <c r="C5461" s="127" t="s">
        <v>7359</v>
      </c>
      <c r="D5461" s="372" t="s">
        <v>5902</v>
      </c>
      <c r="E5461" s="131">
        <v>40174908</v>
      </c>
      <c r="F5461" s="632">
        <v>6852</v>
      </c>
      <c r="G5461" s="131" t="s">
        <v>2178</v>
      </c>
      <c r="H5461" s="62" t="s">
        <v>6842</v>
      </c>
      <c r="I5461" s="681">
        <v>324</v>
      </c>
    </row>
    <row r="5462" spans="1:9" ht="44.25" hidden="1" customHeight="1" x14ac:dyDescent="0.2">
      <c r="A5462" s="3">
        <v>5481</v>
      </c>
      <c r="B5462" s="372">
        <v>7202</v>
      </c>
      <c r="C5462" s="127" t="s">
        <v>7360</v>
      </c>
      <c r="D5462" s="372" t="s">
        <v>5902</v>
      </c>
      <c r="E5462" s="131">
        <v>40174908</v>
      </c>
      <c r="F5462" s="632">
        <v>4200</v>
      </c>
      <c r="G5462" s="131" t="s">
        <v>2178</v>
      </c>
      <c r="H5462" s="62" t="s">
        <v>6842</v>
      </c>
      <c r="I5462" s="681">
        <v>324</v>
      </c>
    </row>
    <row r="5463" spans="1:9" ht="44.25" hidden="1" customHeight="1" x14ac:dyDescent="0.2">
      <c r="A5463" s="3">
        <v>5482</v>
      </c>
      <c r="B5463" s="372">
        <v>7202</v>
      </c>
      <c r="C5463" s="127" t="s">
        <v>7361</v>
      </c>
      <c r="D5463" s="372" t="s">
        <v>5902</v>
      </c>
      <c r="E5463" s="131">
        <v>40174908</v>
      </c>
      <c r="F5463" s="632">
        <v>48714</v>
      </c>
      <c r="G5463" s="131" t="s">
        <v>2178</v>
      </c>
      <c r="H5463" s="62" t="s">
        <v>6842</v>
      </c>
      <c r="I5463" s="681">
        <v>324</v>
      </c>
    </row>
    <row r="5464" spans="1:9" ht="44.25" hidden="1" customHeight="1" x14ac:dyDescent="0.2">
      <c r="A5464" s="3">
        <v>5483</v>
      </c>
      <c r="B5464" s="372">
        <v>7202</v>
      </c>
      <c r="C5464" s="127" t="s">
        <v>7362</v>
      </c>
      <c r="D5464" s="372" t="s">
        <v>5902</v>
      </c>
      <c r="E5464" s="131">
        <v>40174908</v>
      </c>
      <c r="F5464" s="632">
        <v>5104</v>
      </c>
      <c r="G5464" s="131" t="s">
        <v>2178</v>
      </c>
      <c r="H5464" s="62" t="s">
        <v>6842</v>
      </c>
      <c r="I5464" s="681">
        <v>324</v>
      </c>
    </row>
    <row r="5465" spans="1:9" ht="44.25" hidden="1" customHeight="1" x14ac:dyDescent="0.2">
      <c r="A5465" s="3">
        <v>5484</v>
      </c>
      <c r="B5465" s="372">
        <v>7202</v>
      </c>
      <c r="C5465" s="127" t="s">
        <v>7363</v>
      </c>
      <c r="D5465" s="372" t="s">
        <v>5902</v>
      </c>
      <c r="E5465" s="131">
        <v>40174908</v>
      </c>
      <c r="F5465" s="632">
        <v>38005</v>
      </c>
      <c r="G5465" s="131" t="s">
        <v>2178</v>
      </c>
      <c r="H5465" s="62" t="s">
        <v>6842</v>
      </c>
      <c r="I5465" s="681">
        <v>324</v>
      </c>
    </row>
    <row r="5466" spans="1:9" ht="44.25" hidden="1" customHeight="1" x14ac:dyDescent="0.2">
      <c r="A5466" s="3">
        <v>5485</v>
      </c>
      <c r="B5466" s="372">
        <v>7202</v>
      </c>
      <c r="C5466" s="127" t="s">
        <v>7364</v>
      </c>
      <c r="D5466" s="372" t="s">
        <v>5902</v>
      </c>
      <c r="E5466" s="131">
        <v>40174908</v>
      </c>
      <c r="F5466" s="632">
        <v>22374</v>
      </c>
      <c r="G5466" s="131" t="s">
        <v>2178</v>
      </c>
      <c r="H5466" s="62" t="s">
        <v>6842</v>
      </c>
      <c r="I5466" s="681">
        <v>324</v>
      </c>
    </row>
    <row r="5467" spans="1:9" ht="44.25" hidden="1" customHeight="1" x14ac:dyDescent="0.2">
      <c r="A5467" s="3">
        <v>5486</v>
      </c>
      <c r="B5467" s="372">
        <v>7202</v>
      </c>
      <c r="C5467" s="127" t="s">
        <v>7365</v>
      </c>
      <c r="D5467" s="372" t="s">
        <v>5902</v>
      </c>
      <c r="E5467" s="131">
        <v>40174908</v>
      </c>
      <c r="F5467" s="632">
        <v>13867</v>
      </c>
      <c r="G5467" s="131" t="s">
        <v>2178</v>
      </c>
      <c r="H5467" s="62" t="s">
        <v>6842</v>
      </c>
      <c r="I5467" s="681">
        <v>324</v>
      </c>
    </row>
    <row r="5468" spans="1:9" ht="44.25" hidden="1" customHeight="1" x14ac:dyDescent="0.2">
      <c r="A5468" s="3">
        <v>5487</v>
      </c>
      <c r="B5468" s="372">
        <v>7202</v>
      </c>
      <c r="C5468" s="127" t="s">
        <v>7366</v>
      </c>
      <c r="D5468" s="372" t="s">
        <v>5902</v>
      </c>
      <c r="E5468" s="131">
        <v>40174908</v>
      </c>
      <c r="F5468" s="632">
        <v>15778</v>
      </c>
      <c r="G5468" s="131" t="s">
        <v>2178</v>
      </c>
      <c r="H5468" s="62" t="s">
        <v>6842</v>
      </c>
      <c r="I5468" s="681">
        <v>324</v>
      </c>
    </row>
    <row r="5469" spans="1:9" ht="44.25" hidden="1" customHeight="1" x14ac:dyDescent="0.2">
      <c r="A5469" s="3">
        <v>5488</v>
      </c>
      <c r="B5469" s="372">
        <v>7202</v>
      </c>
      <c r="C5469" s="127" t="s">
        <v>7367</v>
      </c>
      <c r="D5469" s="372" t="s">
        <v>5902</v>
      </c>
      <c r="E5469" s="131">
        <v>40174908</v>
      </c>
      <c r="F5469" s="632">
        <v>20494</v>
      </c>
      <c r="G5469" s="131" t="s">
        <v>2178</v>
      </c>
      <c r="H5469" s="62" t="s">
        <v>6842</v>
      </c>
      <c r="I5469" s="681">
        <v>324</v>
      </c>
    </row>
    <row r="5470" spans="1:9" ht="44.25" hidden="1" customHeight="1" x14ac:dyDescent="0.2">
      <c r="A5470" s="3">
        <v>5489</v>
      </c>
      <c r="B5470" s="372">
        <v>7202</v>
      </c>
      <c r="C5470" s="127" t="s">
        <v>7368</v>
      </c>
      <c r="D5470" s="372" t="s">
        <v>5902</v>
      </c>
      <c r="E5470" s="131">
        <v>40174908</v>
      </c>
      <c r="F5470" s="632">
        <v>21292</v>
      </c>
      <c r="G5470" s="131" t="s">
        <v>2178</v>
      </c>
      <c r="H5470" s="62" t="s">
        <v>6842</v>
      </c>
      <c r="I5470" s="681">
        <v>324</v>
      </c>
    </row>
    <row r="5471" spans="1:9" ht="44.25" hidden="1" customHeight="1" x14ac:dyDescent="0.2">
      <c r="A5471" s="3">
        <v>5490</v>
      </c>
      <c r="B5471" s="372">
        <v>7202</v>
      </c>
      <c r="C5471" s="127" t="s">
        <v>7369</v>
      </c>
      <c r="D5471" s="372" t="s">
        <v>5902</v>
      </c>
      <c r="E5471" s="131">
        <v>40174908</v>
      </c>
      <c r="F5471" s="632">
        <v>20248</v>
      </c>
      <c r="G5471" s="131" t="s">
        <v>2178</v>
      </c>
      <c r="H5471" s="62" t="s">
        <v>6842</v>
      </c>
      <c r="I5471" s="681">
        <v>324</v>
      </c>
    </row>
    <row r="5472" spans="1:9" ht="44.25" hidden="1" customHeight="1" x14ac:dyDescent="0.2">
      <c r="A5472" s="3">
        <v>5491</v>
      </c>
      <c r="B5472" s="372">
        <v>7202</v>
      </c>
      <c r="C5472" s="127" t="s">
        <v>7370</v>
      </c>
      <c r="D5472" s="372" t="s">
        <v>5902</v>
      </c>
      <c r="E5472" s="131">
        <v>40174908</v>
      </c>
      <c r="F5472" s="632">
        <v>8779</v>
      </c>
      <c r="G5472" s="131" t="s">
        <v>2178</v>
      </c>
      <c r="H5472" s="62" t="s">
        <v>6842</v>
      </c>
      <c r="I5472" s="681">
        <v>324</v>
      </c>
    </row>
    <row r="5473" spans="1:9" ht="44.25" hidden="1" customHeight="1" x14ac:dyDescent="0.2">
      <c r="A5473" s="3">
        <v>5492</v>
      </c>
      <c r="B5473" s="372">
        <v>7202</v>
      </c>
      <c r="C5473" s="127" t="s">
        <v>7371</v>
      </c>
      <c r="D5473" s="372" t="s">
        <v>5902</v>
      </c>
      <c r="E5473" s="131">
        <v>40174908</v>
      </c>
      <c r="F5473" s="632">
        <v>12678</v>
      </c>
      <c r="G5473" s="131" t="s">
        <v>2178</v>
      </c>
      <c r="H5473" s="62" t="s">
        <v>6842</v>
      </c>
      <c r="I5473" s="681">
        <v>324</v>
      </c>
    </row>
    <row r="5474" spans="1:9" ht="44.25" hidden="1" customHeight="1" x14ac:dyDescent="0.2">
      <c r="A5474" s="3">
        <v>5493</v>
      </c>
      <c r="B5474" s="372">
        <v>7202</v>
      </c>
      <c r="C5474" s="127" t="s">
        <v>7372</v>
      </c>
      <c r="D5474" s="372" t="s">
        <v>5902</v>
      </c>
      <c r="E5474" s="131">
        <v>40174908</v>
      </c>
      <c r="F5474" s="632">
        <v>55350</v>
      </c>
      <c r="G5474" s="131" t="s">
        <v>2178</v>
      </c>
      <c r="H5474" s="62" t="s">
        <v>6842</v>
      </c>
      <c r="I5474" s="681">
        <v>324</v>
      </c>
    </row>
    <row r="5475" spans="1:9" ht="44.25" hidden="1" customHeight="1" x14ac:dyDescent="0.2">
      <c r="A5475" s="3">
        <v>5494</v>
      </c>
      <c r="B5475" s="372">
        <v>7202</v>
      </c>
      <c r="C5475" s="127" t="s">
        <v>7373</v>
      </c>
      <c r="D5475" s="372" t="s">
        <v>5902</v>
      </c>
      <c r="E5475" s="131">
        <v>40174908</v>
      </c>
      <c r="F5475" s="632">
        <v>8500</v>
      </c>
      <c r="G5475" s="131" t="s">
        <v>2178</v>
      </c>
      <c r="H5475" s="62" t="s">
        <v>6842</v>
      </c>
      <c r="I5475" s="681">
        <v>324</v>
      </c>
    </row>
    <row r="5476" spans="1:9" ht="44.25" hidden="1" customHeight="1" x14ac:dyDescent="0.2">
      <c r="A5476" s="3">
        <v>5495</v>
      </c>
      <c r="B5476" s="372">
        <v>7202</v>
      </c>
      <c r="C5476" s="127" t="s">
        <v>7374</v>
      </c>
      <c r="D5476" s="372" t="s">
        <v>5902</v>
      </c>
      <c r="E5476" s="131">
        <v>40174908</v>
      </c>
      <c r="F5476" s="632">
        <v>11699</v>
      </c>
      <c r="G5476" s="131" t="s">
        <v>2178</v>
      </c>
      <c r="H5476" s="62" t="s">
        <v>6842</v>
      </c>
      <c r="I5476" s="681">
        <v>324</v>
      </c>
    </row>
    <row r="5477" spans="1:9" ht="44.25" hidden="1" customHeight="1" x14ac:dyDescent="0.2">
      <c r="A5477" s="3">
        <v>5496</v>
      </c>
      <c r="B5477" s="372">
        <v>7202</v>
      </c>
      <c r="C5477" s="127" t="s">
        <v>7375</v>
      </c>
      <c r="D5477" s="372" t="s">
        <v>5902</v>
      </c>
      <c r="E5477" s="131">
        <v>40174908</v>
      </c>
      <c r="F5477" s="632">
        <v>48600</v>
      </c>
      <c r="G5477" s="131" t="s">
        <v>2178</v>
      </c>
      <c r="H5477" s="62" t="s">
        <v>6842</v>
      </c>
      <c r="I5477" s="681">
        <v>324</v>
      </c>
    </row>
    <row r="5478" spans="1:9" ht="44.25" hidden="1" customHeight="1" x14ac:dyDescent="0.2">
      <c r="A5478" s="3">
        <v>5497</v>
      </c>
      <c r="B5478" s="372">
        <v>7202</v>
      </c>
      <c r="C5478" s="127" t="s">
        <v>7376</v>
      </c>
      <c r="D5478" s="372" t="s">
        <v>5902</v>
      </c>
      <c r="E5478" s="131">
        <v>40174908</v>
      </c>
      <c r="F5478" s="632">
        <v>4000</v>
      </c>
      <c r="G5478" s="131" t="s">
        <v>2178</v>
      </c>
      <c r="H5478" s="62" t="s">
        <v>6842</v>
      </c>
      <c r="I5478" s="681">
        <v>324</v>
      </c>
    </row>
    <row r="5479" spans="1:9" ht="44.25" hidden="1" customHeight="1" x14ac:dyDescent="0.2">
      <c r="A5479" s="3">
        <v>5498</v>
      </c>
      <c r="B5479" s="372">
        <v>7202</v>
      </c>
      <c r="C5479" s="127" t="s">
        <v>7377</v>
      </c>
      <c r="D5479" s="372" t="s">
        <v>5902</v>
      </c>
      <c r="E5479" s="131">
        <v>40174908</v>
      </c>
      <c r="F5479" s="632">
        <v>103562</v>
      </c>
      <c r="G5479" s="131" t="s">
        <v>2178</v>
      </c>
      <c r="H5479" s="62" t="s">
        <v>6842</v>
      </c>
      <c r="I5479" s="681">
        <v>324</v>
      </c>
    </row>
    <row r="5480" spans="1:9" ht="44.25" hidden="1" customHeight="1" x14ac:dyDescent="0.2">
      <c r="A5480" s="3">
        <v>5499</v>
      </c>
      <c r="B5480" s="372">
        <v>7202</v>
      </c>
      <c r="C5480" s="127" t="s">
        <v>7378</v>
      </c>
      <c r="D5480" s="372" t="s">
        <v>5902</v>
      </c>
      <c r="E5480" s="131">
        <v>40174908</v>
      </c>
      <c r="F5480" s="632">
        <v>28012</v>
      </c>
      <c r="G5480" s="131" t="s">
        <v>2178</v>
      </c>
      <c r="H5480" s="62" t="s">
        <v>6842</v>
      </c>
      <c r="I5480" s="681">
        <v>324</v>
      </c>
    </row>
    <row r="5481" spans="1:9" ht="44.25" hidden="1" customHeight="1" x14ac:dyDescent="0.2">
      <c r="A5481" s="3">
        <v>5500</v>
      </c>
      <c r="B5481" s="372">
        <v>7202</v>
      </c>
      <c r="C5481" s="127" t="s">
        <v>7379</v>
      </c>
      <c r="D5481" s="372" t="s">
        <v>5902</v>
      </c>
      <c r="E5481" s="131" t="s">
        <v>7380</v>
      </c>
      <c r="F5481" s="632">
        <v>99030</v>
      </c>
      <c r="G5481" s="131" t="s">
        <v>2178</v>
      </c>
      <c r="H5481" s="62" t="s">
        <v>6842</v>
      </c>
      <c r="I5481" s="681">
        <v>324</v>
      </c>
    </row>
    <row r="5482" spans="1:9" ht="44.25" hidden="1" customHeight="1" x14ac:dyDescent="0.2">
      <c r="A5482" s="3">
        <v>5501</v>
      </c>
      <c r="B5482" s="372">
        <v>7202</v>
      </c>
      <c r="C5482" s="127" t="s">
        <v>7381</v>
      </c>
      <c r="D5482" s="372" t="s">
        <v>5902</v>
      </c>
      <c r="E5482" s="131" t="s">
        <v>7382</v>
      </c>
      <c r="F5482" s="632">
        <v>119824</v>
      </c>
      <c r="G5482" s="131" t="s">
        <v>2178</v>
      </c>
      <c r="H5482" s="62" t="s">
        <v>6842</v>
      </c>
      <c r="I5482" s="681">
        <v>324</v>
      </c>
    </row>
    <row r="5483" spans="1:9" ht="44.25" hidden="1" customHeight="1" x14ac:dyDescent="0.2">
      <c r="A5483" s="3">
        <v>5502</v>
      </c>
      <c r="B5483" s="372">
        <v>7202</v>
      </c>
      <c r="C5483" s="127" t="s">
        <v>7383</v>
      </c>
      <c r="D5483" s="372" t="s">
        <v>5902</v>
      </c>
      <c r="E5483" s="131" t="s">
        <v>7384</v>
      </c>
      <c r="F5483" s="632">
        <v>28594</v>
      </c>
      <c r="G5483" s="131" t="s">
        <v>2178</v>
      </c>
      <c r="H5483" s="62" t="s">
        <v>6842</v>
      </c>
      <c r="I5483" s="681">
        <v>324</v>
      </c>
    </row>
    <row r="5484" spans="1:9" ht="44.25" hidden="1" customHeight="1" x14ac:dyDescent="0.2">
      <c r="A5484" s="3">
        <v>5503</v>
      </c>
      <c r="B5484" s="372">
        <v>7202</v>
      </c>
      <c r="C5484" s="127" t="s">
        <v>7385</v>
      </c>
      <c r="D5484" s="372" t="s">
        <v>5902</v>
      </c>
      <c r="E5484" s="131" t="s">
        <v>7386</v>
      </c>
      <c r="F5484" s="632">
        <v>10510</v>
      </c>
      <c r="G5484" s="131" t="s">
        <v>2178</v>
      </c>
      <c r="H5484" s="62" t="s">
        <v>6842</v>
      </c>
      <c r="I5484" s="681">
        <v>324</v>
      </c>
    </row>
    <row r="5485" spans="1:9" ht="44.25" hidden="1" customHeight="1" x14ac:dyDescent="0.2">
      <c r="A5485" s="3">
        <v>5504</v>
      </c>
      <c r="B5485" s="372">
        <v>7202</v>
      </c>
      <c r="C5485" s="127" t="s">
        <v>7387</v>
      </c>
      <c r="D5485" s="372" t="s">
        <v>5902</v>
      </c>
      <c r="E5485" s="131" t="s">
        <v>7388</v>
      </c>
      <c r="F5485" s="632">
        <v>26670</v>
      </c>
      <c r="G5485" s="131" t="s">
        <v>2178</v>
      </c>
      <c r="H5485" s="62" t="s">
        <v>6842</v>
      </c>
      <c r="I5485" s="681">
        <v>324</v>
      </c>
    </row>
    <row r="5486" spans="1:9" ht="44.25" hidden="1" customHeight="1" x14ac:dyDescent="0.2">
      <c r="A5486" s="3">
        <v>5505</v>
      </c>
      <c r="B5486" s="372">
        <v>7202</v>
      </c>
      <c r="C5486" s="127" t="s">
        <v>7389</v>
      </c>
      <c r="D5486" s="372" t="s">
        <v>5902</v>
      </c>
      <c r="E5486" s="131" t="s">
        <v>7390</v>
      </c>
      <c r="F5486" s="632">
        <v>21150</v>
      </c>
      <c r="G5486" s="131" t="s">
        <v>2178</v>
      </c>
      <c r="H5486" s="62" t="s">
        <v>6842</v>
      </c>
      <c r="I5486" s="681">
        <v>324</v>
      </c>
    </row>
    <row r="5487" spans="1:9" ht="44.25" hidden="1" customHeight="1" x14ac:dyDescent="0.2">
      <c r="A5487" s="3">
        <v>5506</v>
      </c>
      <c r="B5487" s="372">
        <v>7202</v>
      </c>
      <c r="C5487" s="127" t="s">
        <v>7391</v>
      </c>
      <c r="D5487" s="372" t="s">
        <v>5902</v>
      </c>
      <c r="E5487" s="131" t="s">
        <v>7392</v>
      </c>
      <c r="F5487" s="632">
        <v>76001</v>
      </c>
      <c r="G5487" s="131" t="s">
        <v>2178</v>
      </c>
      <c r="H5487" s="62" t="s">
        <v>6842</v>
      </c>
      <c r="I5487" s="681">
        <v>324</v>
      </c>
    </row>
    <row r="5488" spans="1:9" ht="44.25" hidden="1" customHeight="1" x14ac:dyDescent="0.2">
      <c r="A5488" s="3">
        <v>5507</v>
      </c>
      <c r="B5488" s="372">
        <v>7202</v>
      </c>
      <c r="C5488" s="127" t="s">
        <v>7393</v>
      </c>
      <c r="D5488" s="372" t="s">
        <v>5902</v>
      </c>
      <c r="E5488" s="131" t="s">
        <v>7394</v>
      </c>
      <c r="F5488" s="632">
        <v>42671</v>
      </c>
      <c r="G5488" s="131" t="s">
        <v>2178</v>
      </c>
      <c r="H5488" s="62" t="s">
        <v>6842</v>
      </c>
      <c r="I5488" s="681">
        <v>324</v>
      </c>
    </row>
    <row r="5489" spans="1:9" ht="44.25" hidden="1" customHeight="1" x14ac:dyDescent="0.2">
      <c r="A5489" s="3">
        <v>5508</v>
      </c>
      <c r="B5489" s="372">
        <v>7202</v>
      </c>
      <c r="C5489" s="127" t="s">
        <v>7395</v>
      </c>
      <c r="D5489" s="372" t="s">
        <v>5902</v>
      </c>
      <c r="E5489" s="131" t="s">
        <v>7396</v>
      </c>
      <c r="F5489" s="632">
        <v>3340</v>
      </c>
      <c r="G5489" s="131" t="s">
        <v>2178</v>
      </c>
      <c r="H5489" s="62" t="s">
        <v>6842</v>
      </c>
      <c r="I5489" s="681">
        <v>324</v>
      </c>
    </row>
    <row r="5490" spans="1:9" ht="44.25" hidden="1" customHeight="1" x14ac:dyDescent="0.2">
      <c r="A5490" s="3">
        <v>5509</v>
      </c>
      <c r="B5490" s="372">
        <v>7202</v>
      </c>
      <c r="C5490" s="127" t="s">
        <v>7397</v>
      </c>
      <c r="D5490" s="372" t="s">
        <v>5902</v>
      </c>
      <c r="E5490" s="131" t="s">
        <v>7398</v>
      </c>
      <c r="F5490" s="632">
        <v>9400</v>
      </c>
      <c r="G5490" s="131" t="s">
        <v>2178</v>
      </c>
      <c r="H5490" s="62" t="s">
        <v>6842</v>
      </c>
      <c r="I5490" s="681">
        <v>324</v>
      </c>
    </row>
    <row r="5491" spans="1:9" ht="44.25" hidden="1" customHeight="1" x14ac:dyDescent="0.2">
      <c r="A5491" s="3">
        <v>5510</v>
      </c>
      <c r="B5491" s="372">
        <v>7202</v>
      </c>
      <c r="C5491" s="127" t="s">
        <v>7399</v>
      </c>
      <c r="D5491" s="372" t="s">
        <v>5902</v>
      </c>
      <c r="E5491" s="131" t="s">
        <v>7400</v>
      </c>
      <c r="F5491" s="632">
        <v>10044</v>
      </c>
      <c r="G5491" s="131" t="s">
        <v>2178</v>
      </c>
      <c r="H5491" s="62" t="s">
        <v>6842</v>
      </c>
      <c r="I5491" s="681">
        <v>324</v>
      </c>
    </row>
    <row r="5492" spans="1:9" ht="44.25" hidden="1" customHeight="1" x14ac:dyDescent="0.2">
      <c r="A5492" s="3">
        <v>5511</v>
      </c>
      <c r="B5492" s="372">
        <v>7202</v>
      </c>
      <c r="C5492" s="127" t="s">
        <v>7401</v>
      </c>
      <c r="D5492" s="372" t="s">
        <v>5902</v>
      </c>
      <c r="E5492" s="131" t="s">
        <v>7402</v>
      </c>
      <c r="F5492" s="632">
        <v>5700</v>
      </c>
      <c r="G5492" s="131" t="s">
        <v>2178</v>
      </c>
      <c r="H5492" s="62" t="s">
        <v>6842</v>
      </c>
      <c r="I5492" s="681">
        <v>324</v>
      </c>
    </row>
    <row r="5493" spans="1:9" ht="44.25" hidden="1" customHeight="1" x14ac:dyDescent="0.2">
      <c r="A5493" s="3">
        <v>5512</v>
      </c>
      <c r="B5493" s="372">
        <v>7202</v>
      </c>
      <c r="C5493" s="127" t="s">
        <v>7403</v>
      </c>
      <c r="D5493" s="372" t="s">
        <v>5902</v>
      </c>
      <c r="E5493" s="131" t="s">
        <v>7404</v>
      </c>
      <c r="F5493" s="632">
        <v>5701</v>
      </c>
      <c r="G5493" s="131" t="s">
        <v>2178</v>
      </c>
      <c r="H5493" s="62" t="s">
        <v>6842</v>
      </c>
      <c r="I5493" s="681">
        <v>324</v>
      </c>
    </row>
    <row r="5494" spans="1:9" ht="44.25" hidden="1" customHeight="1" x14ac:dyDescent="0.2">
      <c r="A5494" s="3">
        <v>5513</v>
      </c>
      <c r="B5494" s="372">
        <v>7202</v>
      </c>
      <c r="C5494" s="127" t="s">
        <v>7405</v>
      </c>
      <c r="D5494" s="372" t="s">
        <v>5902</v>
      </c>
      <c r="E5494" s="131" t="s">
        <v>7406</v>
      </c>
      <c r="F5494" s="632">
        <v>4607</v>
      </c>
      <c r="G5494" s="131" t="s">
        <v>2178</v>
      </c>
      <c r="H5494" s="62" t="s">
        <v>6842</v>
      </c>
      <c r="I5494" s="681">
        <v>324</v>
      </c>
    </row>
    <row r="5495" spans="1:9" ht="44.25" hidden="1" customHeight="1" x14ac:dyDescent="0.2">
      <c r="A5495" s="3">
        <v>5514</v>
      </c>
      <c r="B5495" s="372">
        <v>7202</v>
      </c>
      <c r="C5495" s="127" t="s">
        <v>7407</v>
      </c>
      <c r="D5495" s="372" t="s">
        <v>5902</v>
      </c>
      <c r="E5495" s="131" t="s">
        <v>7408</v>
      </c>
      <c r="F5495" s="632">
        <v>5750</v>
      </c>
      <c r="G5495" s="131" t="s">
        <v>2178</v>
      </c>
      <c r="H5495" s="62" t="s">
        <v>6842</v>
      </c>
      <c r="I5495" s="681">
        <v>324</v>
      </c>
    </row>
    <row r="5496" spans="1:9" ht="44.25" hidden="1" customHeight="1" x14ac:dyDescent="0.2">
      <c r="A5496" s="3">
        <v>5515</v>
      </c>
      <c r="B5496" s="372">
        <v>7202</v>
      </c>
      <c r="C5496" s="127" t="s">
        <v>7409</v>
      </c>
      <c r="D5496" s="372" t="s">
        <v>5902</v>
      </c>
      <c r="E5496" s="131" t="s">
        <v>7410</v>
      </c>
      <c r="F5496" s="632">
        <v>9323</v>
      </c>
      <c r="G5496" s="131" t="s">
        <v>2178</v>
      </c>
      <c r="H5496" s="62" t="s">
        <v>6842</v>
      </c>
      <c r="I5496" s="681">
        <v>324</v>
      </c>
    </row>
    <row r="5497" spans="1:9" ht="44.25" hidden="1" customHeight="1" x14ac:dyDescent="0.2">
      <c r="A5497" s="3">
        <v>5516</v>
      </c>
      <c r="B5497" s="372">
        <v>7202</v>
      </c>
      <c r="C5497" s="127" t="s">
        <v>7411</v>
      </c>
      <c r="D5497" s="372" t="s">
        <v>5902</v>
      </c>
      <c r="E5497" s="131" t="s">
        <v>7412</v>
      </c>
      <c r="F5497" s="632">
        <v>7800</v>
      </c>
      <c r="G5497" s="131" t="s">
        <v>2178</v>
      </c>
      <c r="H5497" s="62" t="s">
        <v>6842</v>
      </c>
      <c r="I5497" s="681">
        <v>324</v>
      </c>
    </row>
    <row r="5498" spans="1:9" ht="44.25" hidden="1" customHeight="1" x14ac:dyDescent="0.2">
      <c r="A5498" s="3">
        <v>5517</v>
      </c>
      <c r="B5498" s="372">
        <v>7202</v>
      </c>
      <c r="C5498" s="127" t="s">
        <v>7413</v>
      </c>
      <c r="D5498" s="372" t="s">
        <v>5902</v>
      </c>
      <c r="E5498" s="131" t="s">
        <v>7414</v>
      </c>
      <c r="F5498" s="632">
        <v>16607</v>
      </c>
      <c r="G5498" s="131" t="s">
        <v>2178</v>
      </c>
      <c r="H5498" s="62" t="s">
        <v>6842</v>
      </c>
      <c r="I5498" s="681">
        <v>324</v>
      </c>
    </row>
    <row r="5499" spans="1:9" ht="44.25" hidden="1" customHeight="1" x14ac:dyDescent="0.2">
      <c r="A5499" s="3">
        <v>5518</v>
      </c>
      <c r="B5499" s="372">
        <v>7202</v>
      </c>
      <c r="C5499" s="127" t="s">
        <v>7415</v>
      </c>
      <c r="D5499" s="372" t="s">
        <v>5902</v>
      </c>
      <c r="E5499" s="131" t="s">
        <v>7416</v>
      </c>
      <c r="F5499" s="632">
        <v>14312</v>
      </c>
      <c r="G5499" s="131" t="s">
        <v>2178</v>
      </c>
      <c r="H5499" s="62" t="s">
        <v>6842</v>
      </c>
      <c r="I5499" s="681">
        <v>324</v>
      </c>
    </row>
    <row r="5500" spans="1:9" ht="44.25" hidden="1" customHeight="1" x14ac:dyDescent="0.2">
      <c r="A5500" s="3">
        <v>5519</v>
      </c>
      <c r="B5500" s="372">
        <v>7202</v>
      </c>
      <c r="C5500" s="127" t="s">
        <v>7425</v>
      </c>
      <c r="D5500" s="372" t="s">
        <v>5902</v>
      </c>
      <c r="E5500" s="131">
        <v>43211608</v>
      </c>
      <c r="F5500" s="632">
        <v>70000</v>
      </c>
      <c r="G5500" s="131" t="s">
        <v>47</v>
      </c>
      <c r="H5500" s="62" t="s">
        <v>5951</v>
      </c>
      <c r="I5500" s="681">
        <v>351</v>
      </c>
    </row>
    <row r="5501" spans="1:9" ht="44.25" hidden="1" customHeight="1" x14ac:dyDescent="0.2">
      <c r="A5501" s="3">
        <v>5520</v>
      </c>
      <c r="B5501" s="372">
        <v>7202</v>
      </c>
      <c r="C5501" s="127" t="s">
        <v>7427</v>
      </c>
      <c r="D5501" s="372" t="s">
        <v>5902</v>
      </c>
      <c r="E5501" s="131">
        <v>43211706</v>
      </c>
      <c r="F5501" s="632">
        <v>85000</v>
      </c>
      <c r="G5501" s="131" t="s">
        <v>47</v>
      </c>
      <c r="H5501" s="62" t="s">
        <v>5951</v>
      </c>
      <c r="I5501" s="681">
        <v>351</v>
      </c>
    </row>
    <row r="5502" spans="1:9" ht="44.25" hidden="1" customHeight="1" x14ac:dyDescent="0.2">
      <c r="A5502" s="3">
        <v>5521</v>
      </c>
      <c r="B5502" s="372">
        <v>7202</v>
      </c>
      <c r="C5502" s="127" t="s">
        <v>7429</v>
      </c>
      <c r="D5502" s="372" t="s">
        <v>5902</v>
      </c>
      <c r="E5502" s="131">
        <v>52161554</v>
      </c>
      <c r="F5502" s="632">
        <v>110000</v>
      </c>
      <c r="G5502" s="131" t="s">
        <v>47</v>
      </c>
      <c r="H5502" s="62" t="s">
        <v>5951</v>
      </c>
      <c r="I5502" s="681">
        <v>351</v>
      </c>
    </row>
    <row r="5503" spans="1:9" ht="44.25" hidden="1" customHeight="1" x14ac:dyDescent="0.2">
      <c r="A5503" s="3">
        <v>5522</v>
      </c>
      <c r="B5503" s="372">
        <v>7202</v>
      </c>
      <c r="C5503" s="127" t="s">
        <v>7435</v>
      </c>
      <c r="D5503" s="372" t="s">
        <v>5902</v>
      </c>
      <c r="E5503" s="131" t="s">
        <v>7436</v>
      </c>
      <c r="F5503" s="632">
        <v>550000</v>
      </c>
      <c r="G5503" s="131" t="s">
        <v>40</v>
      </c>
      <c r="H5503" s="62" t="s">
        <v>7437</v>
      </c>
      <c r="I5503" s="681">
        <v>374</v>
      </c>
    </row>
    <row r="5504" spans="1:9" ht="44.25" hidden="1" customHeight="1" x14ac:dyDescent="0.2">
      <c r="A5504" s="3">
        <v>5523</v>
      </c>
      <c r="B5504" s="372">
        <v>7202</v>
      </c>
      <c r="C5504" s="127" t="s">
        <v>7439</v>
      </c>
      <c r="D5504" s="372" t="s">
        <v>5902</v>
      </c>
      <c r="E5504" s="131">
        <v>50161509</v>
      </c>
      <c r="F5504" s="632">
        <v>12000</v>
      </c>
      <c r="G5504" s="131" t="s">
        <v>40</v>
      </c>
      <c r="H5504" s="62" t="s">
        <v>7437</v>
      </c>
      <c r="I5504" s="681">
        <v>374</v>
      </c>
    </row>
    <row r="5505" spans="1:9" ht="44.25" hidden="1" customHeight="1" x14ac:dyDescent="0.2">
      <c r="A5505" s="3">
        <v>5524</v>
      </c>
      <c r="B5505" s="372">
        <v>7202</v>
      </c>
      <c r="C5505" s="127" t="s">
        <v>7417</v>
      </c>
      <c r="D5505" s="372" t="s">
        <v>5902</v>
      </c>
      <c r="E5505" s="131">
        <v>44121701</v>
      </c>
      <c r="F5505" s="632">
        <v>4800</v>
      </c>
      <c r="G5505" s="131" t="s">
        <v>47</v>
      </c>
      <c r="H5505" s="62" t="s">
        <v>5951</v>
      </c>
      <c r="I5505" s="681">
        <v>350</v>
      </c>
    </row>
    <row r="5506" spans="1:9" ht="44.25" hidden="1" customHeight="1" x14ac:dyDescent="0.2">
      <c r="A5506" s="3">
        <v>5525</v>
      </c>
      <c r="B5506" s="372">
        <v>7202</v>
      </c>
      <c r="C5506" s="127" t="s">
        <v>7419</v>
      </c>
      <c r="D5506" s="372" t="s">
        <v>5902</v>
      </c>
      <c r="E5506" s="131">
        <v>44121706</v>
      </c>
      <c r="F5506" s="632">
        <v>4800</v>
      </c>
      <c r="G5506" s="131" t="s">
        <v>47</v>
      </c>
      <c r="H5506" s="62" t="s">
        <v>5951</v>
      </c>
      <c r="I5506" s="681">
        <v>350</v>
      </c>
    </row>
    <row r="5507" spans="1:9" ht="44.25" hidden="1" customHeight="1" x14ac:dyDescent="0.2">
      <c r="A5507" s="3">
        <v>5526</v>
      </c>
      <c r="B5507" s="372">
        <v>7202</v>
      </c>
      <c r="C5507" s="127" t="s">
        <v>7421</v>
      </c>
      <c r="D5507" s="372" t="s">
        <v>5902</v>
      </c>
      <c r="E5507" s="131">
        <v>60121501</v>
      </c>
      <c r="F5507" s="632">
        <v>12000</v>
      </c>
      <c r="G5507" s="131" t="s">
        <v>47</v>
      </c>
      <c r="H5507" s="62" t="s">
        <v>5951</v>
      </c>
      <c r="I5507" s="681">
        <v>350</v>
      </c>
    </row>
    <row r="5508" spans="1:9" ht="44.25" hidden="1" customHeight="1" x14ac:dyDescent="0.2">
      <c r="A5508" s="3">
        <v>5527</v>
      </c>
      <c r="B5508" s="372">
        <v>7202</v>
      </c>
      <c r="C5508" s="127" t="s">
        <v>7423</v>
      </c>
      <c r="D5508" s="372" t="s">
        <v>5902</v>
      </c>
      <c r="E5508" s="131">
        <v>44121708</v>
      </c>
      <c r="F5508" s="632">
        <v>10000</v>
      </c>
      <c r="G5508" s="131" t="s">
        <v>47</v>
      </c>
      <c r="H5508" s="62" t="s">
        <v>5951</v>
      </c>
      <c r="I5508" s="681">
        <v>350</v>
      </c>
    </row>
    <row r="5509" spans="1:9" ht="44.25" hidden="1" customHeight="1" x14ac:dyDescent="0.2">
      <c r="A5509" s="3">
        <v>5528</v>
      </c>
      <c r="B5509" s="372">
        <v>7202</v>
      </c>
      <c r="C5509" s="373" t="s">
        <v>7431</v>
      </c>
      <c r="D5509" s="372" t="s">
        <v>5902</v>
      </c>
      <c r="E5509" s="164" t="s">
        <v>7432</v>
      </c>
      <c r="F5509" s="632">
        <v>40000</v>
      </c>
      <c r="G5509" s="131" t="s">
        <v>47</v>
      </c>
      <c r="H5509" s="762" t="s">
        <v>5951</v>
      </c>
      <c r="I5509" s="211">
        <v>351</v>
      </c>
    </row>
    <row r="5510" spans="1:9" ht="44.25" hidden="1" customHeight="1" x14ac:dyDescent="0.2">
      <c r="A5510" s="3">
        <v>5529</v>
      </c>
      <c r="B5510" s="372">
        <v>7202</v>
      </c>
      <c r="C5510" s="373" t="s">
        <v>7433</v>
      </c>
      <c r="D5510" s="372" t="s">
        <v>5902</v>
      </c>
      <c r="E5510" s="164">
        <v>44103103</v>
      </c>
      <c r="F5510" s="755">
        <v>300000</v>
      </c>
      <c r="G5510" s="131" t="s">
        <v>47</v>
      </c>
      <c r="H5510" s="762" t="s">
        <v>5951</v>
      </c>
      <c r="I5510" s="211">
        <v>352</v>
      </c>
    </row>
    <row r="5511" spans="1:9" ht="44.25" hidden="1" customHeight="1" x14ac:dyDescent="0.2">
      <c r="A5511" s="3">
        <v>5530</v>
      </c>
      <c r="B5511" s="372">
        <v>7410</v>
      </c>
      <c r="C5511" s="373" t="s">
        <v>7444</v>
      </c>
      <c r="D5511" s="372" t="s">
        <v>5902</v>
      </c>
      <c r="E5511" s="146">
        <v>24131513</v>
      </c>
      <c r="F5511" s="595">
        <v>2829882</v>
      </c>
      <c r="G5511" s="146" t="s">
        <v>4710</v>
      </c>
      <c r="H5511" s="159">
        <v>45078</v>
      </c>
      <c r="I5511" s="146">
        <v>269</v>
      </c>
    </row>
    <row r="5512" spans="1:9" ht="44.25" hidden="1" customHeight="1" x14ac:dyDescent="0.2">
      <c r="A5512" s="3">
        <v>5531</v>
      </c>
      <c r="B5512" s="372">
        <v>7410</v>
      </c>
      <c r="C5512" s="373" t="s">
        <v>7447</v>
      </c>
      <c r="D5512" s="372" t="s">
        <v>5902</v>
      </c>
      <c r="E5512" s="146">
        <v>15121502</v>
      </c>
      <c r="F5512" s="595">
        <v>426.46199999999999</v>
      </c>
      <c r="G5512" s="146" t="s">
        <v>301</v>
      </c>
      <c r="H5512" s="159">
        <v>45078</v>
      </c>
      <c r="I5512" s="372">
        <v>269</v>
      </c>
    </row>
    <row r="5513" spans="1:9" ht="44.25" hidden="1" customHeight="1" x14ac:dyDescent="0.2">
      <c r="A5513" s="3">
        <v>5532</v>
      </c>
      <c r="B5513" s="372">
        <v>7410</v>
      </c>
      <c r="C5513" s="373" t="s">
        <v>7448</v>
      </c>
      <c r="D5513" s="372" t="s">
        <v>5902</v>
      </c>
      <c r="E5513" s="146">
        <v>15121504</v>
      </c>
      <c r="F5513" s="595">
        <v>77000</v>
      </c>
      <c r="G5513" s="146" t="s">
        <v>301</v>
      </c>
      <c r="H5513" s="159">
        <v>45261</v>
      </c>
      <c r="I5513" s="372">
        <v>269</v>
      </c>
    </row>
    <row r="5514" spans="1:9" ht="44.25" hidden="1" customHeight="1" x14ac:dyDescent="0.2">
      <c r="A5514" s="3">
        <v>5533</v>
      </c>
      <c r="B5514" s="372">
        <v>7410</v>
      </c>
      <c r="C5514" s="373" t="s">
        <v>7450</v>
      </c>
      <c r="D5514" s="372" t="s">
        <v>5902</v>
      </c>
      <c r="E5514" s="146">
        <v>15121501</v>
      </c>
      <c r="F5514" s="595">
        <v>115000</v>
      </c>
      <c r="G5514" s="146" t="s">
        <v>301</v>
      </c>
      <c r="H5514" s="159">
        <v>45261</v>
      </c>
      <c r="I5514" s="372">
        <v>269</v>
      </c>
    </row>
    <row r="5515" spans="1:9" ht="44.25" hidden="1" customHeight="1" x14ac:dyDescent="0.2">
      <c r="A5515" s="3">
        <v>5534</v>
      </c>
      <c r="B5515" s="372">
        <v>7410</v>
      </c>
      <c r="C5515" s="373" t="s">
        <v>7453</v>
      </c>
      <c r="D5515" s="372" t="s">
        <v>5902</v>
      </c>
      <c r="E5515" s="146">
        <v>42132205</v>
      </c>
      <c r="F5515" s="595">
        <v>20000</v>
      </c>
      <c r="G5515" s="146" t="s">
        <v>2140</v>
      </c>
      <c r="H5515" s="159">
        <v>45261</v>
      </c>
      <c r="I5515" s="372">
        <v>274</v>
      </c>
    </row>
    <row r="5516" spans="1:9" ht="44.25" hidden="1" customHeight="1" x14ac:dyDescent="0.2">
      <c r="A5516" s="3">
        <v>5535</v>
      </c>
      <c r="B5516" s="372">
        <v>7410</v>
      </c>
      <c r="C5516" s="146" t="s">
        <v>7454</v>
      </c>
      <c r="D5516" s="372" t="s">
        <v>5902</v>
      </c>
      <c r="E5516" s="146">
        <v>31211502</v>
      </c>
      <c r="F5516" s="595">
        <v>155000</v>
      </c>
      <c r="G5516" s="146" t="s">
        <v>4711</v>
      </c>
      <c r="H5516" s="159">
        <v>45170</v>
      </c>
      <c r="I5516" s="146">
        <v>277</v>
      </c>
    </row>
    <row r="5517" spans="1:9" ht="44.25" hidden="1" customHeight="1" x14ac:dyDescent="0.2">
      <c r="A5517" s="3">
        <v>5536</v>
      </c>
      <c r="B5517" s="372">
        <v>7410</v>
      </c>
      <c r="C5517" s="146" t="s">
        <v>7455</v>
      </c>
      <c r="D5517" s="372" t="s">
        <v>5902</v>
      </c>
      <c r="E5517" s="146">
        <v>31211501</v>
      </c>
      <c r="F5517" s="595">
        <v>135000</v>
      </c>
      <c r="G5517" s="146" t="s">
        <v>4711</v>
      </c>
      <c r="H5517" s="159">
        <v>45170</v>
      </c>
      <c r="I5517" s="146">
        <v>277</v>
      </c>
    </row>
    <row r="5518" spans="1:9" ht="44.25" hidden="1" customHeight="1" x14ac:dyDescent="0.2">
      <c r="A5518" s="3">
        <v>5537</v>
      </c>
      <c r="B5518" s="372">
        <v>7410</v>
      </c>
      <c r="C5518" s="146" t="s">
        <v>7456</v>
      </c>
      <c r="D5518" s="372" t="s">
        <v>5902</v>
      </c>
      <c r="E5518" s="146">
        <v>31211501</v>
      </c>
      <c r="F5518" s="595">
        <v>155000</v>
      </c>
      <c r="G5518" s="146" t="s">
        <v>4711</v>
      </c>
      <c r="H5518" s="159">
        <v>45170</v>
      </c>
      <c r="I5518" s="146">
        <v>277</v>
      </c>
    </row>
    <row r="5519" spans="1:9" ht="44.25" hidden="1" customHeight="1" x14ac:dyDescent="0.2">
      <c r="A5519" s="3">
        <v>5538</v>
      </c>
      <c r="B5519" s="372">
        <v>7410</v>
      </c>
      <c r="C5519" s="146" t="s">
        <v>7457</v>
      </c>
      <c r="D5519" s="372" t="s">
        <v>5902</v>
      </c>
      <c r="E5519" s="146">
        <v>31211501</v>
      </c>
      <c r="F5519" s="595">
        <v>200000</v>
      </c>
      <c r="G5519" s="146" t="s">
        <v>4711</v>
      </c>
      <c r="H5519" s="159">
        <v>45170</v>
      </c>
      <c r="I5519" s="146">
        <v>277</v>
      </c>
    </row>
    <row r="5520" spans="1:9" ht="44.25" hidden="1" customHeight="1" x14ac:dyDescent="0.2">
      <c r="A5520" s="3">
        <v>5539</v>
      </c>
      <c r="B5520" s="372">
        <v>7410</v>
      </c>
      <c r="C5520" s="146" t="s">
        <v>7457</v>
      </c>
      <c r="D5520" s="372" t="s">
        <v>5902</v>
      </c>
      <c r="E5520" s="146">
        <v>31211501</v>
      </c>
      <c r="F5520" s="595">
        <v>200000</v>
      </c>
      <c r="G5520" s="146" t="s">
        <v>4711</v>
      </c>
      <c r="H5520" s="159">
        <v>45170</v>
      </c>
      <c r="I5520" s="146">
        <v>277</v>
      </c>
    </row>
    <row r="5521" spans="1:9" ht="44.25" hidden="1" customHeight="1" x14ac:dyDescent="0.2">
      <c r="A5521" s="3">
        <v>5540</v>
      </c>
      <c r="B5521" s="372">
        <v>7410</v>
      </c>
      <c r="C5521" s="146" t="s">
        <v>7458</v>
      </c>
      <c r="D5521" s="372" t="s">
        <v>5902</v>
      </c>
      <c r="E5521" s="146">
        <v>31211514</v>
      </c>
      <c r="F5521" s="595">
        <v>200000</v>
      </c>
      <c r="G5521" s="146" t="s">
        <v>4711</v>
      </c>
      <c r="H5521" s="159">
        <v>45170</v>
      </c>
      <c r="I5521" s="146">
        <v>277</v>
      </c>
    </row>
    <row r="5522" spans="1:9" ht="44.25" hidden="1" customHeight="1" x14ac:dyDescent="0.2">
      <c r="A5522" s="3">
        <v>5541</v>
      </c>
      <c r="B5522" s="372">
        <v>7410</v>
      </c>
      <c r="C5522" s="146" t="s">
        <v>7459</v>
      </c>
      <c r="D5522" s="372" t="s">
        <v>5902</v>
      </c>
      <c r="E5522" s="146">
        <v>31211803</v>
      </c>
      <c r="F5522" s="595">
        <v>940000</v>
      </c>
      <c r="G5522" s="146" t="s">
        <v>306</v>
      </c>
      <c r="H5522" s="159">
        <v>45078</v>
      </c>
      <c r="I5522" s="146">
        <v>277</v>
      </c>
    </row>
    <row r="5523" spans="1:9" ht="44.25" hidden="1" customHeight="1" x14ac:dyDescent="0.2">
      <c r="A5523" s="3">
        <v>5542</v>
      </c>
      <c r="B5523" s="372">
        <v>7410</v>
      </c>
      <c r="C5523" s="146" t="s">
        <v>7461</v>
      </c>
      <c r="D5523" s="372" t="s">
        <v>5902</v>
      </c>
      <c r="E5523" s="146">
        <v>51471901</v>
      </c>
      <c r="F5523" s="595">
        <v>115000</v>
      </c>
      <c r="G5523" s="146" t="s">
        <v>4711</v>
      </c>
      <c r="H5523" s="159">
        <v>45261</v>
      </c>
      <c r="I5523" s="372">
        <v>277</v>
      </c>
    </row>
    <row r="5524" spans="1:9" ht="44.25" hidden="1" customHeight="1" x14ac:dyDescent="0.2">
      <c r="A5524" s="3">
        <v>5543</v>
      </c>
      <c r="B5524" s="372">
        <v>7410</v>
      </c>
      <c r="C5524" s="373" t="s">
        <v>7463</v>
      </c>
      <c r="D5524" s="372" t="s">
        <v>5902</v>
      </c>
      <c r="E5524" s="146">
        <v>12142106</v>
      </c>
      <c r="F5524" s="595">
        <v>3100000</v>
      </c>
      <c r="G5524" s="146" t="s">
        <v>4711</v>
      </c>
      <c r="H5524" s="159">
        <v>45170</v>
      </c>
      <c r="I5524" s="146">
        <v>278</v>
      </c>
    </row>
    <row r="5525" spans="1:9" ht="44.25" hidden="1" customHeight="1" x14ac:dyDescent="0.2">
      <c r="A5525" s="3">
        <v>5544</v>
      </c>
      <c r="B5525" s="372">
        <v>7410</v>
      </c>
      <c r="C5525" s="373" t="s">
        <v>7465</v>
      </c>
      <c r="D5525" s="372" t="s">
        <v>5902</v>
      </c>
      <c r="E5525" s="146">
        <v>12142106</v>
      </c>
      <c r="F5525" s="595">
        <v>2850000</v>
      </c>
      <c r="G5525" s="146" t="s">
        <v>4711</v>
      </c>
      <c r="H5525" s="159">
        <v>45170</v>
      </c>
      <c r="I5525" s="146">
        <v>278</v>
      </c>
    </row>
    <row r="5526" spans="1:9" ht="44.25" hidden="1" customHeight="1" x14ac:dyDescent="0.2">
      <c r="A5526" s="3">
        <v>5545</v>
      </c>
      <c r="B5526" s="372">
        <v>7410</v>
      </c>
      <c r="C5526" s="373" t="s">
        <v>7466</v>
      </c>
      <c r="D5526" s="372" t="s">
        <v>5902</v>
      </c>
      <c r="E5526" s="146">
        <v>30111601</v>
      </c>
      <c r="F5526" s="595">
        <v>500000</v>
      </c>
      <c r="G5526" s="146" t="s">
        <v>4711</v>
      </c>
      <c r="H5526" s="159">
        <v>45170</v>
      </c>
      <c r="I5526" s="146">
        <v>278</v>
      </c>
    </row>
    <row r="5527" spans="1:9" ht="44.25" hidden="1" customHeight="1" x14ac:dyDescent="0.2">
      <c r="A5527" s="3">
        <v>5546</v>
      </c>
      <c r="B5527" s="372">
        <v>7410</v>
      </c>
      <c r="C5527" s="373" t="s">
        <v>7467</v>
      </c>
      <c r="D5527" s="372" t="s">
        <v>5902</v>
      </c>
      <c r="E5527" s="146">
        <v>31201632</v>
      </c>
      <c r="F5527" s="595">
        <v>360000</v>
      </c>
      <c r="G5527" s="146" t="s">
        <v>4711</v>
      </c>
      <c r="H5527" s="159">
        <v>45170</v>
      </c>
      <c r="I5527" s="146">
        <v>278</v>
      </c>
    </row>
    <row r="5528" spans="1:9" ht="44.25" hidden="1" customHeight="1" x14ac:dyDescent="0.2">
      <c r="A5528" s="3">
        <v>5547</v>
      </c>
      <c r="B5528" s="372">
        <v>7410</v>
      </c>
      <c r="C5528" s="373" t="s">
        <v>7468</v>
      </c>
      <c r="D5528" s="372" t="s">
        <v>5902</v>
      </c>
      <c r="E5528" s="146">
        <v>31201632</v>
      </c>
      <c r="F5528" s="595">
        <v>125.346</v>
      </c>
      <c r="G5528" s="146" t="s">
        <v>4711</v>
      </c>
      <c r="H5528" s="159">
        <v>45078</v>
      </c>
      <c r="I5528" s="372">
        <v>278</v>
      </c>
    </row>
    <row r="5529" spans="1:9" ht="44.25" hidden="1" customHeight="1" x14ac:dyDescent="0.2">
      <c r="A5529" s="3">
        <v>5548</v>
      </c>
      <c r="B5529" s="372">
        <v>7410</v>
      </c>
      <c r="C5529" s="373" t="s">
        <v>7469</v>
      </c>
      <c r="D5529" s="372" t="s">
        <v>5902</v>
      </c>
      <c r="E5529" s="146">
        <v>31201623</v>
      </c>
      <c r="F5529" s="595">
        <v>67.744</v>
      </c>
      <c r="G5529" s="146" t="s">
        <v>4711</v>
      </c>
      <c r="H5529" s="159">
        <v>45078</v>
      </c>
      <c r="I5529" s="372">
        <v>278</v>
      </c>
    </row>
    <row r="5530" spans="1:9" ht="44.25" hidden="1" customHeight="1" x14ac:dyDescent="0.2">
      <c r="A5530" s="3">
        <v>5549</v>
      </c>
      <c r="B5530" s="372">
        <v>7410</v>
      </c>
      <c r="C5530" s="373" t="s">
        <v>7470</v>
      </c>
      <c r="D5530" s="372" t="s">
        <v>5902</v>
      </c>
      <c r="E5530" s="146">
        <v>31201623</v>
      </c>
      <c r="F5530" s="595">
        <v>67.744</v>
      </c>
      <c r="G5530" s="146" t="s">
        <v>4711</v>
      </c>
      <c r="H5530" s="159">
        <v>45078</v>
      </c>
      <c r="I5530" s="372">
        <v>278</v>
      </c>
    </row>
    <row r="5531" spans="1:9" ht="44.25" hidden="1" customHeight="1" x14ac:dyDescent="0.2">
      <c r="A5531" s="3">
        <v>5550</v>
      </c>
      <c r="B5531" s="372">
        <v>7410</v>
      </c>
      <c r="C5531" s="373" t="s">
        <v>7471</v>
      </c>
      <c r="D5531" s="372" t="s">
        <v>5902</v>
      </c>
      <c r="E5531" s="146">
        <v>31201623</v>
      </c>
      <c r="F5531" s="595">
        <v>67.744</v>
      </c>
      <c r="G5531" s="146" t="s">
        <v>4711</v>
      </c>
      <c r="H5531" s="159">
        <v>45078</v>
      </c>
      <c r="I5531" s="372">
        <v>278</v>
      </c>
    </row>
    <row r="5532" spans="1:9" ht="44.25" hidden="1" customHeight="1" x14ac:dyDescent="0.2">
      <c r="A5532" s="3">
        <v>5551</v>
      </c>
      <c r="B5532" s="372">
        <v>7410</v>
      </c>
      <c r="C5532" s="373" t="s">
        <v>7472</v>
      </c>
      <c r="D5532" s="372" t="s">
        <v>5902</v>
      </c>
      <c r="E5532" s="146">
        <v>31201623</v>
      </c>
      <c r="F5532" s="595">
        <v>20.51</v>
      </c>
      <c r="G5532" s="146" t="s">
        <v>306</v>
      </c>
      <c r="H5532" s="159">
        <v>45078</v>
      </c>
      <c r="I5532" s="372">
        <v>278</v>
      </c>
    </row>
    <row r="5533" spans="1:9" ht="44.25" hidden="1" customHeight="1" x14ac:dyDescent="0.2">
      <c r="A5533" s="3">
        <v>5552</v>
      </c>
      <c r="B5533" s="372">
        <v>7410</v>
      </c>
      <c r="C5533" s="373" t="s">
        <v>7473</v>
      </c>
      <c r="D5533" s="372" t="s">
        <v>5902</v>
      </c>
      <c r="E5533" s="146">
        <v>47131821</v>
      </c>
      <c r="F5533" s="595">
        <v>333.17700000000002</v>
      </c>
      <c r="G5533" s="146" t="s">
        <v>306</v>
      </c>
      <c r="H5533" s="159">
        <v>45078</v>
      </c>
      <c r="I5533" s="372">
        <v>278</v>
      </c>
    </row>
    <row r="5534" spans="1:9" ht="44.25" hidden="1" customHeight="1" x14ac:dyDescent="0.2">
      <c r="A5534" s="3">
        <v>5553</v>
      </c>
      <c r="B5534" s="372">
        <v>7410</v>
      </c>
      <c r="C5534" s="373" t="s">
        <v>7474</v>
      </c>
      <c r="D5534" s="372" t="s">
        <v>5902</v>
      </c>
      <c r="E5534" s="146">
        <v>47131805</v>
      </c>
      <c r="F5534" s="595">
        <v>11250</v>
      </c>
      <c r="G5534" s="146" t="s">
        <v>306</v>
      </c>
      <c r="H5534" s="159">
        <v>45261</v>
      </c>
      <c r="I5534" s="146">
        <v>278</v>
      </c>
    </row>
    <row r="5535" spans="1:9" ht="44.25" hidden="1" customHeight="1" x14ac:dyDescent="0.2">
      <c r="A5535" s="3">
        <v>5554</v>
      </c>
      <c r="B5535" s="372">
        <v>7410</v>
      </c>
      <c r="C5535" s="373" t="s">
        <v>7476</v>
      </c>
      <c r="D5535" s="372" t="s">
        <v>5902</v>
      </c>
      <c r="E5535" s="146">
        <v>47131805</v>
      </c>
      <c r="F5535" s="595">
        <v>16000</v>
      </c>
      <c r="G5535" s="146" t="s">
        <v>306</v>
      </c>
      <c r="H5535" s="159">
        <v>45261</v>
      </c>
      <c r="I5535" s="146">
        <v>278</v>
      </c>
    </row>
    <row r="5536" spans="1:9" ht="44.25" hidden="1" customHeight="1" x14ac:dyDescent="0.2">
      <c r="A5536" s="3">
        <v>5555</v>
      </c>
      <c r="B5536" s="372">
        <v>7410</v>
      </c>
      <c r="C5536" s="373" t="s">
        <v>7478</v>
      </c>
      <c r="D5536" s="372" t="s">
        <v>5902</v>
      </c>
      <c r="E5536" s="146">
        <v>47131802</v>
      </c>
      <c r="F5536" s="595">
        <v>23000</v>
      </c>
      <c r="G5536" s="146" t="s">
        <v>306</v>
      </c>
      <c r="H5536" s="159">
        <v>45261</v>
      </c>
      <c r="I5536" s="146">
        <v>278</v>
      </c>
    </row>
    <row r="5537" spans="1:9" ht="44.25" hidden="1" customHeight="1" x14ac:dyDescent="0.2">
      <c r="A5537" s="3">
        <v>5556</v>
      </c>
      <c r="B5537" s="372">
        <v>7410</v>
      </c>
      <c r="C5537" s="373" t="s">
        <v>7480</v>
      </c>
      <c r="D5537" s="372" t="s">
        <v>5902</v>
      </c>
      <c r="E5537" s="146">
        <v>12352302</v>
      </c>
      <c r="F5537" s="595">
        <v>25000</v>
      </c>
      <c r="G5537" s="146" t="s">
        <v>306</v>
      </c>
      <c r="H5537" s="159">
        <v>45261</v>
      </c>
      <c r="I5537" s="146">
        <v>278</v>
      </c>
    </row>
    <row r="5538" spans="1:9" ht="44.25" hidden="1" customHeight="1" x14ac:dyDescent="0.2">
      <c r="A5538" s="3">
        <v>5557</v>
      </c>
      <c r="B5538" s="372">
        <v>7410</v>
      </c>
      <c r="C5538" s="373" t="s">
        <v>7483</v>
      </c>
      <c r="D5538" s="372" t="s">
        <v>5902</v>
      </c>
      <c r="E5538" s="146">
        <v>47131805</v>
      </c>
      <c r="F5538" s="595">
        <v>51000</v>
      </c>
      <c r="G5538" s="146" t="s">
        <v>306</v>
      </c>
      <c r="H5538" s="159">
        <v>45261</v>
      </c>
      <c r="I5538" s="372">
        <v>278</v>
      </c>
    </row>
    <row r="5539" spans="1:9" ht="44.25" hidden="1" customHeight="1" x14ac:dyDescent="0.2">
      <c r="A5539" s="3">
        <v>5558</v>
      </c>
      <c r="B5539" s="372">
        <v>7410</v>
      </c>
      <c r="C5539" s="373" t="s">
        <v>7485</v>
      </c>
      <c r="D5539" s="372" t="s">
        <v>5902</v>
      </c>
      <c r="E5539" s="146">
        <v>31211801</v>
      </c>
      <c r="F5539" s="595">
        <v>90000</v>
      </c>
      <c r="G5539" s="146" t="s">
        <v>306</v>
      </c>
      <c r="H5539" s="159">
        <v>45261</v>
      </c>
      <c r="I5539" s="372">
        <v>278</v>
      </c>
    </row>
    <row r="5540" spans="1:9" ht="44.25" hidden="1" customHeight="1" x14ac:dyDescent="0.2">
      <c r="A5540" s="3">
        <v>5559</v>
      </c>
      <c r="B5540" s="372">
        <v>7410</v>
      </c>
      <c r="C5540" s="373" t="s">
        <v>7487</v>
      </c>
      <c r="D5540" s="372" t="s">
        <v>5902</v>
      </c>
      <c r="E5540" s="146">
        <v>15121597</v>
      </c>
      <c r="F5540" s="595">
        <v>92000</v>
      </c>
      <c r="G5540" s="146" t="s">
        <v>306</v>
      </c>
      <c r="H5540" s="159">
        <v>45261</v>
      </c>
      <c r="I5540" s="372">
        <v>278</v>
      </c>
    </row>
    <row r="5541" spans="1:9" ht="44.25" hidden="1" customHeight="1" x14ac:dyDescent="0.2">
      <c r="A5541" s="3">
        <v>5560</v>
      </c>
      <c r="B5541" s="372">
        <v>7410</v>
      </c>
      <c r="C5541" s="373" t="s">
        <v>7488</v>
      </c>
      <c r="D5541" s="372" t="s">
        <v>5902</v>
      </c>
      <c r="E5541" s="146">
        <v>44103108</v>
      </c>
      <c r="F5541" s="595">
        <v>83000</v>
      </c>
      <c r="G5541" s="146" t="s">
        <v>306</v>
      </c>
      <c r="H5541" s="159">
        <v>45261</v>
      </c>
      <c r="I5541" s="372">
        <v>278</v>
      </c>
    </row>
    <row r="5542" spans="1:9" ht="44.25" hidden="1" customHeight="1" x14ac:dyDescent="0.2">
      <c r="A5542" s="3">
        <v>5561</v>
      </c>
      <c r="B5542" s="372">
        <v>7410</v>
      </c>
      <c r="C5542" s="373" t="s">
        <v>7489</v>
      </c>
      <c r="D5542" s="372" t="s">
        <v>5902</v>
      </c>
      <c r="E5542" s="146">
        <v>26111702</v>
      </c>
      <c r="F5542" s="595">
        <v>60000</v>
      </c>
      <c r="G5542" s="146" t="s">
        <v>4712</v>
      </c>
      <c r="H5542" s="159">
        <v>45261</v>
      </c>
      <c r="I5542" s="372">
        <v>304</v>
      </c>
    </row>
    <row r="5543" spans="1:9" ht="44.25" hidden="1" customHeight="1" x14ac:dyDescent="0.2">
      <c r="A5543" s="3">
        <v>5562</v>
      </c>
      <c r="B5543" s="372">
        <v>7410</v>
      </c>
      <c r="C5543" s="373" t="s">
        <v>7491</v>
      </c>
      <c r="D5543" s="372" t="s">
        <v>5902</v>
      </c>
      <c r="E5543" s="146">
        <v>39121627</v>
      </c>
      <c r="F5543" s="595">
        <v>10000</v>
      </c>
      <c r="G5543" s="146" t="s">
        <v>4712</v>
      </c>
      <c r="H5543" s="159">
        <v>45261</v>
      </c>
      <c r="I5543" s="146">
        <v>304</v>
      </c>
    </row>
    <row r="5544" spans="1:9" ht="44.25" hidden="1" customHeight="1" x14ac:dyDescent="0.2">
      <c r="A5544" s="3">
        <v>5563</v>
      </c>
      <c r="B5544" s="372">
        <v>7410</v>
      </c>
      <c r="C5544" s="373" t="s">
        <v>7493</v>
      </c>
      <c r="D5544" s="372" t="s">
        <v>5902</v>
      </c>
      <c r="E5544" s="146">
        <v>39121409</v>
      </c>
      <c r="F5544" s="595">
        <v>26500</v>
      </c>
      <c r="G5544" s="146" t="s">
        <v>4712</v>
      </c>
      <c r="H5544" s="159">
        <v>45261</v>
      </c>
      <c r="I5544" s="146">
        <v>304</v>
      </c>
    </row>
    <row r="5545" spans="1:9" ht="44.25" hidden="1" customHeight="1" x14ac:dyDescent="0.2">
      <c r="A5545" s="3">
        <v>5564</v>
      </c>
      <c r="B5545" s="372">
        <v>7410</v>
      </c>
      <c r="C5545" s="373" t="s">
        <v>7495</v>
      </c>
      <c r="D5545" s="372" t="s">
        <v>5902</v>
      </c>
      <c r="E5545" s="146">
        <v>39121409</v>
      </c>
      <c r="F5545" s="595">
        <v>40000</v>
      </c>
      <c r="G5545" s="146" t="s">
        <v>4712</v>
      </c>
      <c r="H5545" s="159">
        <v>45261</v>
      </c>
      <c r="I5545" s="146">
        <v>304</v>
      </c>
    </row>
    <row r="5546" spans="1:9" ht="44.25" hidden="1" customHeight="1" x14ac:dyDescent="0.2">
      <c r="A5546" s="3">
        <v>5565</v>
      </c>
      <c r="B5546" s="372">
        <v>7410</v>
      </c>
      <c r="C5546" s="373" t="s">
        <v>7496</v>
      </c>
      <c r="D5546" s="372" t="s">
        <v>5902</v>
      </c>
      <c r="E5546" s="146">
        <v>32121505</v>
      </c>
      <c r="F5546" s="595">
        <v>7000</v>
      </c>
      <c r="G5546" s="146" t="s">
        <v>4712</v>
      </c>
      <c r="H5546" s="159">
        <v>45261</v>
      </c>
      <c r="I5546" s="372">
        <v>304</v>
      </c>
    </row>
    <row r="5547" spans="1:9" ht="44.25" hidden="1" customHeight="1" x14ac:dyDescent="0.2">
      <c r="A5547" s="3">
        <v>5566</v>
      </c>
      <c r="B5547" s="372">
        <v>7410</v>
      </c>
      <c r="C5547" s="373" t="s">
        <v>7498</v>
      </c>
      <c r="D5547" s="372" t="s">
        <v>5902</v>
      </c>
      <c r="E5547" s="146">
        <v>39121607</v>
      </c>
      <c r="F5547" s="595">
        <v>1300</v>
      </c>
      <c r="G5547" s="146" t="s">
        <v>4712</v>
      </c>
      <c r="H5547" s="159">
        <v>45261</v>
      </c>
      <c r="I5547" s="372">
        <v>304</v>
      </c>
    </row>
    <row r="5548" spans="1:9" ht="44.25" hidden="1" customHeight="1" x14ac:dyDescent="0.2">
      <c r="A5548" s="3">
        <v>5567</v>
      </c>
      <c r="B5548" s="372">
        <v>7410</v>
      </c>
      <c r="C5548" s="373" t="s">
        <v>7500</v>
      </c>
      <c r="D5548" s="372" t="s">
        <v>5902</v>
      </c>
      <c r="E5548" s="146">
        <v>32121615</v>
      </c>
      <c r="F5548" s="595">
        <v>140000</v>
      </c>
      <c r="G5548" s="146" t="s">
        <v>364</v>
      </c>
      <c r="H5548" s="159">
        <v>45261</v>
      </c>
      <c r="I5548" s="372">
        <v>304</v>
      </c>
    </row>
    <row r="5549" spans="1:9" ht="44.25" hidden="1" customHeight="1" x14ac:dyDescent="0.2">
      <c r="A5549" s="3">
        <v>5568</v>
      </c>
      <c r="B5549" s="372">
        <v>7410</v>
      </c>
      <c r="C5549" s="373" t="s">
        <v>7503</v>
      </c>
      <c r="D5549" s="372" t="s">
        <v>5902</v>
      </c>
      <c r="E5549" s="146">
        <v>31181702</v>
      </c>
      <c r="F5549" s="595">
        <v>150000</v>
      </c>
      <c r="G5549" s="146" t="s">
        <v>4712</v>
      </c>
      <c r="H5549" s="159">
        <v>45261</v>
      </c>
      <c r="I5549" s="372">
        <v>304</v>
      </c>
    </row>
    <row r="5550" spans="1:9" ht="44.25" hidden="1" customHeight="1" x14ac:dyDescent="0.2">
      <c r="A5550" s="3">
        <v>5569</v>
      </c>
      <c r="B5550" s="372">
        <v>7410</v>
      </c>
      <c r="C5550" s="373" t="s">
        <v>7505</v>
      </c>
      <c r="D5550" s="372" t="s">
        <v>5902</v>
      </c>
      <c r="E5550" s="146">
        <v>39122243</v>
      </c>
      <c r="F5550" s="595">
        <v>15600</v>
      </c>
      <c r="G5550" s="146" t="s">
        <v>4712</v>
      </c>
      <c r="H5550" s="159">
        <v>45261</v>
      </c>
      <c r="I5550" s="372">
        <v>304</v>
      </c>
    </row>
    <row r="5551" spans="1:9" ht="44.25" hidden="1" customHeight="1" x14ac:dyDescent="0.2">
      <c r="A5551" s="3">
        <v>5570</v>
      </c>
      <c r="B5551" s="372">
        <v>7410</v>
      </c>
      <c r="C5551" s="373" t="s">
        <v>7507</v>
      </c>
      <c r="D5551" s="372" t="s">
        <v>5902</v>
      </c>
      <c r="E5551" s="146">
        <v>39122243</v>
      </c>
      <c r="F5551" s="595">
        <v>4300</v>
      </c>
      <c r="G5551" s="146" t="s">
        <v>4712</v>
      </c>
      <c r="H5551" s="159">
        <v>45261</v>
      </c>
      <c r="I5551" s="372">
        <v>304</v>
      </c>
    </row>
    <row r="5552" spans="1:9" ht="44.25" hidden="1" customHeight="1" x14ac:dyDescent="0.2">
      <c r="A5552" s="3">
        <v>5571</v>
      </c>
      <c r="B5552" s="372">
        <v>7410</v>
      </c>
      <c r="C5552" s="373" t="s">
        <v>7509</v>
      </c>
      <c r="D5552" s="372" t="s">
        <v>5902</v>
      </c>
      <c r="E5552" s="146">
        <v>30101515</v>
      </c>
      <c r="F5552" s="595">
        <v>126400</v>
      </c>
      <c r="G5552" s="146" t="s">
        <v>4712</v>
      </c>
      <c r="H5552" s="159">
        <v>45261</v>
      </c>
      <c r="I5552" s="372">
        <v>304</v>
      </c>
    </row>
    <row r="5553" spans="1:9" ht="44.25" hidden="1" customHeight="1" x14ac:dyDescent="0.2">
      <c r="A5553" s="3">
        <v>5572</v>
      </c>
      <c r="B5553" s="372">
        <v>7410</v>
      </c>
      <c r="C5553" s="373" t="s">
        <v>7511</v>
      </c>
      <c r="D5553" s="372" t="s">
        <v>5902</v>
      </c>
      <c r="E5553" s="146">
        <v>39131711</v>
      </c>
      <c r="F5553" s="595">
        <v>126400</v>
      </c>
      <c r="G5553" s="146" t="s">
        <v>4712</v>
      </c>
      <c r="H5553" s="159">
        <v>45261</v>
      </c>
      <c r="I5553" s="372">
        <v>304</v>
      </c>
    </row>
    <row r="5554" spans="1:9" ht="44.25" hidden="1" customHeight="1" x14ac:dyDescent="0.2">
      <c r="A5554" s="3">
        <v>5573</v>
      </c>
      <c r="B5554" s="372">
        <v>7410</v>
      </c>
      <c r="C5554" s="373" t="s">
        <v>7512</v>
      </c>
      <c r="D5554" s="372" t="s">
        <v>5902</v>
      </c>
      <c r="E5554" s="146">
        <v>39131711</v>
      </c>
      <c r="F5554" s="595">
        <v>126400</v>
      </c>
      <c r="G5554" s="146" t="s">
        <v>364</v>
      </c>
      <c r="H5554" s="159">
        <v>45261</v>
      </c>
      <c r="I5554" s="372">
        <v>304</v>
      </c>
    </row>
    <row r="5555" spans="1:9" ht="44.25" hidden="1" customHeight="1" x14ac:dyDescent="0.2">
      <c r="A5555" s="3">
        <v>5574</v>
      </c>
      <c r="B5555" s="372">
        <v>7410</v>
      </c>
      <c r="C5555" s="373" t="s">
        <v>7513</v>
      </c>
      <c r="D5555" s="372" t="s">
        <v>5902</v>
      </c>
      <c r="E5555" s="146">
        <v>39131711</v>
      </c>
      <c r="F5555" s="595">
        <v>126400</v>
      </c>
      <c r="G5555" s="146" t="s">
        <v>364</v>
      </c>
      <c r="H5555" s="159">
        <v>45261</v>
      </c>
      <c r="I5555" s="372">
        <v>304</v>
      </c>
    </row>
    <row r="5556" spans="1:9" ht="44.25" hidden="1" customHeight="1" x14ac:dyDescent="0.2">
      <c r="A5556" s="3">
        <v>5575</v>
      </c>
      <c r="B5556" s="372">
        <v>7410</v>
      </c>
      <c r="C5556" s="373" t="s">
        <v>7514</v>
      </c>
      <c r="D5556" s="372" t="s">
        <v>5902</v>
      </c>
      <c r="E5556" s="146">
        <v>39121409</v>
      </c>
      <c r="F5556" s="595">
        <v>126400</v>
      </c>
      <c r="G5556" s="146" t="s">
        <v>364</v>
      </c>
      <c r="H5556" s="159">
        <v>45261</v>
      </c>
      <c r="I5556" s="372">
        <v>304</v>
      </c>
    </row>
    <row r="5557" spans="1:9" ht="44.25" hidden="1" customHeight="1" x14ac:dyDescent="0.2">
      <c r="A5557" s="3">
        <v>5576</v>
      </c>
      <c r="B5557" s="372">
        <v>7410</v>
      </c>
      <c r="C5557" s="373" t="s">
        <v>7515</v>
      </c>
      <c r="D5557" s="372" t="s">
        <v>5902</v>
      </c>
      <c r="E5557" s="146">
        <v>39131711</v>
      </c>
      <c r="F5557" s="595">
        <v>126400</v>
      </c>
      <c r="G5557" s="146" t="s">
        <v>364</v>
      </c>
      <c r="H5557" s="159">
        <v>45261</v>
      </c>
      <c r="I5557" s="372">
        <v>304</v>
      </c>
    </row>
    <row r="5558" spans="1:9" ht="44.25" hidden="1" customHeight="1" x14ac:dyDescent="0.2">
      <c r="A5558" s="3">
        <v>5577</v>
      </c>
      <c r="B5558" s="372">
        <v>7410</v>
      </c>
      <c r="C5558" s="373" t="s">
        <v>7516</v>
      </c>
      <c r="D5558" s="372" t="s">
        <v>5902</v>
      </c>
      <c r="E5558" s="146">
        <v>39121302</v>
      </c>
      <c r="F5558" s="595">
        <v>126400</v>
      </c>
      <c r="G5558" s="146" t="s">
        <v>364</v>
      </c>
      <c r="H5558" s="159">
        <v>45261</v>
      </c>
      <c r="I5558" s="372">
        <v>304</v>
      </c>
    </row>
    <row r="5559" spans="1:9" ht="44.25" hidden="1" customHeight="1" x14ac:dyDescent="0.2">
      <c r="A5559" s="3">
        <v>5578</v>
      </c>
      <c r="B5559" s="372">
        <v>7410</v>
      </c>
      <c r="C5559" s="373" t="s">
        <v>7517</v>
      </c>
      <c r="D5559" s="372" t="s">
        <v>5902</v>
      </c>
      <c r="E5559" s="146">
        <v>39131711</v>
      </c>
      <c r="F5559" s="595">
        <v>126400</v>
      </c>
      <c r="G5559" s="146" t="s">
        <v>364</v>
      </c>
      <c r="H5559" s="159">
        <v>45261</v>
      </c>
      <c r="I5559" s="372">
        <v>304</v>
      </c>
    </row>
    <row r="5560" spans="1:9" ht="44.25" hidden="1" customHeight="1" x14ac:dyDescent="0.2">
      <c r="A5560" s="3">
        <v>5579</v>
      </c>
      <c r="B5560" s="372">
        <v>7410</v>
      </c>
      <c r="C5560" s="373" t="s">
        <v>7518</v>
      </c>
      <c r="D5560" s="372" t="s">
        <v>5902</v>
      </c>
      <c r="E5560" s="146">
        <v>39131711</v>
      </c>
      <c r="F5560" s="595">
        <v>126400</v>
      </c>
      <c r="G5560" s="146" t="s">
        <v>364</v>
      </c>
      <c r="H5560" s="159">
        <v>45261</v>
      </c>
      <c r="I5560" s="372">
        <v>304</v>
      </c>
    </row>
    <row r="5561" spans="1:9" ht="44.25" hidden="1" customHeight="1" x14ac:dyDescent="0.2">
      <c r="A5561" s="3">
        <v>5580</v>
      </c>
      <c r="B5561" s="372">
        <v>7410</v>
      </c>
      <c r="C5561" s="373" t="s">
        <v>7519</v>
      </c>
      <c r="D5561" s="372" t="s">
        <v>5902</v>
      </c>
      <c r="E5561" s="146">
        <v>39131711</v>
      </c>
      <c r="F5561" s="595">
        <v>126400</v>
      </c>
      <c r="G5561" s="146" t="s">
        <v>364</v>
      </c>
      <c r="H5561" s="159">
        <v>45261</v>
      </c>
      <c r="I5561" s="372">
        <v>304</v>
      </c>
    </row>
    <row r="5562" spans="1:9" ht="44.25" hidden="1" customHeight="1" x14ac:dyDescent="0.2">
      <c r="A5562" s="3">
        <v>5581</v>
      </c>
      <c r="B5562" s="372">
        <v>7410</v>
      </c>
      <c r="C5562" s="373" t="s">
        <v>7520</v>
      </c>
      <c r="D5562" s="372" t="s">
        <v>5902</v>
      </c>
      <c r="E5562" s="146">
        <v>39121439</v>
      </c>
      <c r="F5562" s="595">
        <v>126400</v>
      </c>
      <c r="G5562" s="146" t="s">
        <v>364</v>
      </c>
      <c r="H5562" s="159">
        <v>45261</v>
      </c>
      <c r="I5562" s="372">
        <v>304</v>
      </c>
    </row>
    <row r="5563" spans="1:9" ht="44.25" hidden="1" customHeight="1" x14ac:dyDescent="0.2">
      <c r="A5563" s="3">
        <v>5582</v>
      </c>
      <c r="B5563" s="372">
        <v>7410</v>
      </c>
      <c r="C5563" s="373" t="s">
        <v>7521</v>
      </c>
      <c r="D5563" s="372" t="s">
        <v>5902</v>
      </c>
      <c r="E5563" s="146">
        <v>39121402</v>
      </c>
      <c r="F5563" s="595">
        <v>126400</v>
      </c>
      <c r="G5563" s="146" t="s">
        <v>364</v>
      </c>
      <c r="H5563" s="159">
        <v>45261</v>
      </c>
      <c r="I5563" s="372">
        <v>304</v>
      </c>
    </row>
    <row r="5564" spans="1:9" ht="44.25" hidden="1" customHeight="1" x14ac:dyDescent="0.2">
      <c r="A5564" s="3">
        <v>5583</v>
      </c>
      <c r="B5564" s="372">
        <v>7410</v>
      </c>
      <c r="C5564" s="373" t="s">
        <v>7522</v>
      </c>
      <c r="D5564" s="372" t="s">
        <v>5902</v>
      </c>
      <c r="E5564" s="146">
        <v>39122299</v>
      </c>
      <c r="F5564" s="595">
        <v>126400</v>
      </c>
      <c r="G5564" s="146" t="s">
        <v>364</v>
      </c>
      <c r="H5564" s="159">
        <v>45261</v>
      </c>
      <c r="I5564" s="372">
        <v>304</v>
      </c>
    </row>
    <row r="5565" spans="1:9" ht="44.25" hidden="1" customHeight="1" x14ac:dyDescent="0.2">
      <c r="A5565" s="3">
        <v>5584</v>
      </c>
      <c r="B5565" s="372">
        <v>7410</v>
      </c>
      <c r="C5565" s="373" t="s">
        <v>7523</v>
      </c>
      <c r="D5565" s="372" t="s">
        <v>5902</v>
      </c>
      <c r="E5565" s="146">
        <v>39121439</v>
      </c>
      <c r="F5565" s="595">
        <v>126400</v>
      </c>
      <c r="G5565" s="146" t="s">
        <v>4712</v>
      </c>
      <c r="H5565" s="159">
        <v>45261</v>
      </c>
      <c r="I5565" s="372">
        <v>304</v>
      </c>
    </row>
    <row r="5566" spans="1:9" ht="44.25" hidden="1" customHeight="1" x14ac:dyDescent="0.2">
      <c r="A5566" s="3">
        <v>5585</v>
      </c>
      <c r="B5566" s="372">
        <v>7410</v>
      </c>
      <c r="C5566" s="373" t="s">
        <v>7524</v>
      </c>
      <c r="D5566" s="372" t="s">
        <v>5902</v>
      </c>
      <c r="E5566" s="146">
        <v>39121704</v>
      </c>
      <c r="F5566" s="595">
        <v>126400</v>
      </c>
      <c r="G5566" s="146" t="s">
        <v>4712</v>
      </c>
      <c r="H5566" s="159">
        <v>45261</v>
      </c>
      <c r="I5566" s="372">
        <v>304</v>
      </c>
    </row>
    <row r="5567" spans="1:9" ht="44.25" hidden="1" customHeight="1" x14ac:dyDescent="0.2">
      <c r="A5567" s="3">
        <v>5586</v>
      </c>
      <c r="B5567" s="372">
        <v>7410</v>
      </c>
      <c r="C5567" s="373" t="s">
        <v>7525</v>
      </c>
      <c r="D5567" s="372" t="s">
        <v>5902</v>
      </c>
      <c r="E5567" s="146">
        <v>39121439</v>
      </c>
      <c r="F5567" s="595">
        <v>99693</v>
      </c>
      <c r="G5567" s="146" t="s">
        <v>364</v>
      </c>
      <c r="H5567" s="159">
        <v>45261</v>
      </c>
      <c r="I5567" s="372">
        <v>304</v>
      </c>
    </row>
    <row r="5568" spans="1:9" ht="44.25" hidden="1" customHeight="1" x14ac:dyDescent="0.2">
      <c r="A5568" s="3">
        <v>5587</v>
      </c>
      <c r="B5568" s="372">
        <v>7410</v>
      </c>
      <c r="C5568" s="373" t="s">
        <v>7527</v>
      </c>
      <c r="D5568" s="372" t="s">
        <v>5902</v>
      </c>
      <c r="E5568" s="146">
        <v>39121444</v>
      </c>
      <c r="F5568" s="595">
        <v>42000</v>
      </c>
      <c r="G5568" s="146" t="s">
        <v>364</v>
      </c>
      <c r="H5568" s="159">
        <v>45261</v>
      </c>
      <c r="I5568" s="372">
        <v>304</v>
      </c>
    </row>
    <row r="5569" spans="1:9" ht="44.25" hidden="1" customHeight="1" x14ac:dyDescent="0.2">
      <c r="A5569" s="3">
        <v>5588</v>
      </c>
      <c r="B5569" s="372">
        <v>7410</v>
      </c>
      <c r="C5569" s="373" t="s">
        <v>7528</v>
      </c>
      <c r="D5569" s="372" t="s">
        <v>5902</v>
      </c>
      <c r="E5569" s="146">
        <v>39121444</v>
      </c>
      <c r="F5569" s="595">
        <v>43000</v>
      </c>
      <c r="G5569" s="146" t="s">
        <v>364</v>
      </c>
      <c r="H5569" s="159">
        <v>45261</v>
      </c>
      <c r="I5569" s="372">
        <v>304</v>
      </c>
    </row>
    <row r="5570" spans="1:9" ht="44.25" hidden="1" customHeight="1" x14ac:dyDescent="0.2">
      <c r="A5570" s="3">
        <v>5589</v>
      </c>
      <c r="B5570" s="372">
        <v>7410</v>
      </c>
      <c r="C5570" s="373" t="s">
        <v>7530</v>
      </c>
      <c r="D5570" s="372" t="s">
        <v>5902</v>
      </c>
      <c r="E5570" s="146">
        <v>39122216</v>
      </c>
      <c r="F5570" s="595">
        <v>40000</v>
      </c>
      <c r="G5570" s="146" t="s">
        <v>364</v>
      </c>
      <c r="H5570" s="159">
        <v>45261</v>
      </c>
      <c r="I5570" s="372">
        <v>304</v>
      </c>
    </row>
    <row r="5571" spans="1:9" ht="44.25" hidden="1" customHeight="1" x14ac:dyDescent="0.2">
      <c r="A5571" s="3">
        <v>5590</v>
      </c>
      <c r="B5571" s="372">
        <v>7410</v>
      </c>
      <c r="C5571" s="373" t="s">
        <v>7532</v>
      </c>
      <c r="D5571" s="372" t="s">
        <v>5902</v>
      </c>
      <c r="E5571" s="146">
        <v>39122211</v>
      </c>
      <c r="F5571" s="595">
        <v>168350</v>
      </c>
      <c r="G5571" s="146" t="s">
        <v>364</v>
      </c>
      <c r="H5571" s="159">
        <v>45261</v>
      </c>
      <c r="I5571" s="372">
        <v>304</v>
      </c>
    </row>
    <row r="5572" spans="1:9" ht="44.25" hidden="1" customHeight="1" x14ac:dyDescent="0.2">
      <c r="A5572" s="3">
        <v>5591</v>
      </c>
      <c r="B5572" s="372">
        <v>7410</v>
      </c>
      <c r="C5572" s="373" t="s">
        <v>7534</v>
      </c>
      <c r="D5572" s="372" t="s">
        <v>5902</v>
      </c>
      <c r="E5572" s="146">
        <v>39121302</v>
      </c>
      <c r="F5572" s="595">
        <v>17850</v>
      </c>
      <c r="G5572" s="146" t="s">
        <v>364</v>
      </c>
      <c r="H5572" s="159">
        <v>45261</v>
      </c>
      <c r="I5572" s="372">
        <v>304</v>
      </c>
    </row>
    <row r="5573" spans="1:9" ht="44.25" hidden="1" customHeight="1" x14ac:dyDescent="0.2">
      <c r="A5573" s="3">
        <v>5592</v>
      </c>
      <c r="B5573" s="372">
        <v>7410</v>
      </c>
      <c r="C5573" s="373" t="s">
        <v>7535</v>
      </c>
      <c r="D5573" s="372" t="s">
        <v>5902</v>
      </c>
      <c r="E5573" s="146">
        <v>39121302</v>
      </c>
      <c r="F5573" s="595">
        <v>16500</v>
      </c>
      <c r="G5573" s="146" t="s">
        <v>364</v>
      </c>
      <c r="H5573" s="159">
        <v>45261</v>
      </c>
      <c r="I5573" s="372">
        <v>304</v>
      </c>
    </row>
    <row r="5574" spans="1:9" ht="44.25" hidden="1" customHeight="1" x14ac:dyDescent="0.2">
      <c r="A5574" s="3">
        <v>5593</v>
      </c>
      <c r="B5574" s="372">
        <v>7410</v>
      </c>
      <c r="C5574" s="373" t="s">
        <v>7536</v>
      </c>
      <c r="D5574" s="372" t="s">
        <v>5902</v>
      </c>
      <c r="E5574" s="146">
        <v>39121441</v>
      </c>
      <c r="F5574" s="595">
        <v>109750</v>
      </c>
      <c r="G5574" s="146" t="s">
        <v>364</v>
      </c>
      <c r="H5574" s="159">
        <v>45261</v>
      </c>
      <c r="I5574" s="372">
        <v>304</v>
      </c>
    </row>
    <row r="5575" spans="1:9" ht="44.25" hidden="1" customHeight="1" x14ac:dyDescent="0.2">
      <c r="A5575" s="3">
        <v>5594</v>
      </c>
      <c r="B5575" s="372">
        <v>7410</v>
      </c>
      <c r="C5575" s="373" t="s">
        <v>7538</v>
      </c>
      <c r="D5575" s="372" t="s">
        <v>5902</v>
      </c>
      <c r="E5575" s="146">
        <v>24112404</v>
      </c>
      <c r="F5575" s="595">
        <v>19425</v>
      </c>
      <c r="G5575" s="146" t="s">
        <v>364</v>
      </c>
      <c r="H5575" s="159">
        <v>45261</v>
      </c>
      <c r="I5575" s="372">
        <v>304</v>
      </c>
    </row>
    <row r="5576" spans="1:9" ht="44.25" hidden="1" customHeight="1" x14ac:dyDescent="0.2">
      <c r="A5576" s="3">
        <v>5595</v>
      </c>
      <c r="B5576" s="372">
        <v>7410</v>
      </c>
      <c r="C5576" s="373" t="s">
        <v>7539</v>
      </c>
      <c r="D5576" s="372" t="s">
        <v>5902</v>
      </c>
      <c r="E5576" s="146">
        <v>39121304</v>
      </c>
      <c r="F5576" s="595">
        <v>7425</v>
      </c>
      <c r="G5576" s="146" t="s">
        <v>364</v>
      </c>
      <c r="H5576" s="159">
        <v>45261</v>
      </c>
      <c r="I5576" s="372">
        <v>304</v>
      </c>
    </row>
    <row r="5577" spans="1:9" ht="44.25" hidden="1" customHeight="1" x14ac:dyDescent="0.2">
      <c r="A5577" s="3">
        <v>5596</v>
      </c>
      <c r="B5577" s="372">
        <v>7410</v>
      </c>
      <c r="C5577" s="373" t="s">
        <v>7540</v>
      </c>
      <c r="D5577" s="372" t="s">
        <v>5902</v>
      </c>
      <c r="E5577" s="146">
        <v>39121303</v>
      </c>
      <c r="F5577" s="595">
        <v>12675</v>
      </c>
      <c r="G5577" s="146" t="s">
        <v>364</v>
      </c>
      <c r="H5577" s="159">
        <v>45261</v>
      </c>
      <c r="I5577" s="372">
        <v>304</v>
      </c>
    </row>
    <row r="5578" spans="1:9" ht="44.25" hidden="1" customHeight="1" x14ac:dyDescent="0.2">
      <c r="A5578" s="3">
        <v>5597</v>
      </c>
      <c r="B5578" s="372">
        <v>7410</v>
      </c>
      <c r="C5578" s="373" t="s">
        <v>7541</v>
      </c>
      <c r="D5578" s="372" t="s">
        <v>5902</v>
      </c>
      <c r="E5578" s="146">
        <v>39121304</v>
      </c>
      <c r="F5578" s="595">
        <v>7425</v>
      </c>
      <c r="G5578" s="146" t="s">
        <v>364</v>
      </c>
      <c r="H5578" s="159">
        <v>45261</v>
      </c>
      <c r="I5578" s="372">
        <v>304</v>
      </c>
    </row>
    <row r="5579" spans="1:9" ht="44.25" hidden="1" customHeight="1" x14ac:dyDescent="0.2">
      <c r="A5579" s="3">
        <v>5598</v>
      </c>
      <c r="B5579" s="372">
        <v>7410</v>
      </c>
      <c r="C5579" s="373" t="s">
        <v>7542</v>
      </c>
      <c r="D5579" s="372" t="s">
        <v>5902</v>
      </c>
      <c r="E5579" s="146">
        <v>31261502</v>
      </c>
      <c r="F5579" s="595">
        <v>190000</v>
      </c>
      <c r="G5579" s="146" t="s">
        <v>364</v>
      </c>
      <c r="H5579" s="159">
        <v>45261</v>
      </c>
      <c r="I5579" s="372">
        <v>304</v>
      </c>
    </row>
    <row r="5580" spans="1:9" ht="44.25" hidden="1" customHeight="1" x14ac:dyDescent="0.2">
      <c r="A5580" s="3">
        <v>5599</v>
      </c>
      <c r="B5580" s="372">
        <v>7410</v>
      </c>
      <c r="C5580" s="373" t="s">
        <v>7543</v>
      </c>
      <c r="D5580" s="372" t="s">
        <v>5902</v>
      </c>
      <c r="E5580" s="146">
        <v>39121602</v>
      </c>
      <c r="F5580" s="595">
        <v>43900</v>
      </c>
      <c r="G5580" s="146" t="s">
        <v>364</v>
      </c>
      <c r="H5580" s="159">
        <v>45261</v>
      </c>
      <c r="I5580" s="372">
        <v>304</v>
      </c>
    </row>
    <row r="5581" spans="1:9" ht="44.25" hidden="1" customHeight="1" x14ac:dyDescent="0.2">
      <c r="A5581" s="3">
        <v>5600</v>
      </c>
      <c r="B5581" s="372">
        <v>7410</v>
      </c>
      <c r="C5581" s="373" t="s">
        <v>7544</v>
      </c>
      <c r="D5581" s="372" t="s">
        <v>5902</v>
      </c>
      <c r="E5581" s="146">
        <v>39121602</v>
      </c>
      <c r="F5581" s="595">
        <v>518569.03</v>
      </c>
      <c r="G5581" s="146" t="s">
        <v>364</v>
      </c>
      <c r="H5581" s="159">
        <v>45261</v>
      </c>
      <c r="I5581" s="372">
        <v>304</v>
      </c>
    </row>
    <row r="5582" spans="1:9" ht="44.25" hidden="1" customHeight="1" x14ac:dyDescent="0.2">
      <c r="A5582" s="3">
        <v>5601</v>
      </c>
      <c r="B5582" s="372">
        <v>7410</v>
      </c>
      <c r="C5582" s="373" t="s">
        <v>7546</v>
      </c>
      <c r="D5582" s="372" t="s">
        <v>5902</v>
      </c>
      <c r="E5582" s="146">
        <v>26121634</v>
      </c>
      <c r="F5582" s="595">
        <v>5000</v>
      </c>
      <c r="G5582" s="146" t="s">
        <v>4712</v>
      </c>
      <c r="H5582" s="159">
        <v>45261</v>
      </c>
      <c r="I5582" s="372">
        <v>304</v>
      </c>
    </row>
    <row r="5583" spans="1:9" ht="44.25" hidden="1" customHeight="1" x14ac:dyDescent="0.2">
      <c r="A5583" s="3">
        <v>5602</v>
      </c>
      <c r="B5583" s="372">
        <v>7410</v>
      </c>
      <c r="C5583" s="373" t="s">
        <v>7548</v>
      </c>
      <c r="D5583" s="372" t="s">
        <v>5902</v>
      </c>
      <c r="E5583" s="146">
        <v>26121607</v>
      </c>
      <c r="F5583" s="595">
        <v>157120</v>
      </c>
      <c r="G5583" s="146" t="s">
        <v>4712</v>
      </c>
      <c r="H5583" s="159">
        <v>45261</v>
      </c>
      <c r="I5583" s="372">
        <v>304</v>
      </c>
    </row>
    <row r="5584" spans="1:9" ht="44.25" hidden="1" customHeight="1" x14ac:dyDescent="0.2">
      <c r="A5584" s="3">
        <v>5603</v>
      </c>
      <c r="B5584" s="372">
        <v>7410</v>
      </c>
      <c r="C5584" s="373" t="s">
        <v>7551</v>
      </c>
      <c r="D5584" s="372" t="s">
        <v>5902</v>
      </c>
      <c r="E5584" s="146">
        <v>26121607</v>
      </c>
      <c r="F5584" s="595">
        <v>88412</v>
      </c>
      <c r="G5584" s="146" t="s">
        <v>4712</v>
      </c>
      <c r="H5584" s="159">
        <v>45261</v>
      </c>
      <c r="I5584" s="372">
        <v>304</v>
      </c>
    </row>
    <row r="5585" spans="1:9" ht="44.25" hidden="1" customHeight="1" x14ac:dyDescent="0.2">
      <c r="A5585" s="3">
        <v>5604</v>
      </c>
      <c r="B5585" s="372">
        <v>7410</v>
      </c>
      <c r="C5585" s="373" t="s">
        <v>7553</v>
      </c>
      <c r="D5585" s="372" t="s">
        <v>5902</v>
      </c>
      <c r="E5585" s="146">
        <v>27121701</v>
      </c>
      <c r="F5585" s="595">
        <v>45000</v>
      </c>
      <c r="G5585" s="146" t="s">
        <v>4712</v>
      </c>
      <c r="H5585" s="159">
        <v>45261</v>
      </c>
      <c r="I5585" s="372">
        <v>304</v>
      </c>
    </row>
    <row r="5586" spans="1:9" ht="44.25" hidden="1" customHeight="1" x14ac:dyDescent="0.2">
      <c r="A5586" s="3">
        <v>5605</v>
      </c>
      <c r="B5586" s="372">
        <v>7410</v>
      </c>
      <c r="C5586" s="373" t="s">
        <v>7554</v>
      </c>
      <c r="D5586" s="372" t="s">
        <v>5902</v>
      </c>
      <c r="E5586" s="146">
        <v>32121609</v>
      </c>
      <c r="F5586" s="595">
        <v>230000</v>
      </c>
      <c r="G5586" s="146" t="s">
        <v>4712</v>
      </c>
      <c r="H5586" s="159">
        <v>45261</v>
      </c>
      <c r="I5586" s="372">
        <v>304</v>
      </c>
    </row>
    <row r="5587" spans="1:9" ht="44.25" hidden="1" customHeight="1" x14ac:dyDescent="0.2">
      <c r="A5587" s="3">
        <v>5606</v>
      </c>
      <c r="B5587" s="372">
        <v>7410</v>
      </c>
      <c r="C5587" s="373" t="s">
        <v>7555</v>
      </c>
      <c r="D5587" s="372" t="s">
        <v>5902</v>
      </c>
      <c r="E5587" s="146">
        <v>11151512</v>
      </c>
      <c r="F5587" s="595">
        <v>130000</v>
      </c>
      <c r="G5587" s="146" t="s">
        <v>4712</v>
      </c>
      <c r="H5587" s="159">
        <v>45261</v>
      </c>
      <c r="I5587" s="372">
        <v>304</v>
      </c>
    </row>
    <row r="5588" spans="1:9" ht="44.25" hidden="1" customHeight="1" x14ac:dyDescent="0.2">
      <c r="A5588" s="3">
        <v>5607</v>
      </c>
      <c r="B5588" s="372">
        <v>7410</v>
      </c>
      <c r="C5588" s="373" t="s">
        <v>7557</v>
      </c>
      <c r="D5588" s="372" t="s">
        <v>5902</v>
      </c>
      <c r="E5588" s="146">
        <v>39121405</v>
      </c>
      <c r="F5588" s="595">
        <v>20000</v>
      </c>
      <c r="G5588" s="146" t="s">
        <v>4712</v>
      </c>
      <c r="H5588" s="159">
        <v>45261</v>
      </c>
      <c r="I5588" s="372">
        <v>304</v>
      </c>
    </row>
    <row r="5589" spans="1:9" ht="44.25" hidden="1" customHeight="1" x14ac:dyDescent="0.2">
      <c r="A5589" s="3">
        <v>5608</v>
      </c>
      <c r="B5589" s="372">
        <v>7410</v>
      </c>
      <c r="C5589" s="373" t="s">
        <v>7558</v>
      </c>
      <c r="D5589" s="372" t="s">
        <v>5902</v>
      </c>
      <c r="E5589" s="146">
        <v>43211701</v>
      </c>
      <c r="F5589" s="595">
        <v>320000</v>
      </c>
      <c r="G5589" s="146" t="s">
        <v>4712</v>
      </c>
      <c r="H5589" s="159">
        <v>45261</v>
      </c>
      <c r="I5589" s="372">
        <v>304</v>
      </c>
    </row>
    <row r="5590" spans="1:9" ht="44.25" hidden="1" customHeight="1" x14ac:dyDescent="0.2">
      <c r="A5590" s="3">
        <v>5609</v>
      </c>
      <c r="B5590" s="372">
        <v>7410</v>
      </c>
      <c r="C5590" s="373" t="s">
        <v>9019</v>
      </c>
      <c r="D5590" s="372" t="s">
        <v>5902</v>
      </c>
      <c r="E5590" s="146">
        <v>39121904</v>
      </c>
      <c r="F5590" s="595">
        <v>30000</v>
      </c>
      <c r="G5590" s="146" t="s">
        <v>4712</v>
      </c>
      <c r="H5590" s="159">
        <v>45261</v>
      </c>
      <c r="I5590" s="372">
        <v>304</v>
      </c>
    </row>
    <row r="5591" spans="1:9" ht="44.25" hidden="1" customHeight="1" x14ac:dyDescent="0.2">
      <c r="A5591" s="3">
        <v>5610</v>
      </c>
      <c r="B5591" s="372">
        <v>7410</v>
      </c>
      <c r="C5591" s="373" t="s">
        <v>7561</v>
      </c>
      <c r="D5591" s="372" t="s">
        <v>5902</v>
      </c>
      <c r="E5591" s="146">
        <v>41113669</v>
      </c>
      <c r="F5591" s="595">
        <v>55000</v>
      </c>
      <c r="G5591" s="146" t="s">
        <v>4712</v>
      </c>
      <c r="H5591" s="159">
        <v>45261</v>
      </c>
      <c r="I5591" s="372">
        <v>304</v>
      </c>
    </row>
    <row r="5592" spans="1:9" ht="44.25" hidden="1" customHeight="1" x14ac:dyDescent="0.2">
      <c r="A5592" s="3">
        <v>5611</v>
      </c>
      <c r="B5592" s="372">
        <v>7410</v>
      </c>
      <c r="C5592" s="373" t="s">
        <v>7563</v>
      </c>
      <c r="D5592" s="372" t="s">
        <v>5902</v>
      </c>
      <c r="E5592" s="146">
        <v>27111757</v>
      </c>
      <c r="F5592" s="595">
        <v>103500</v>
      </c>
      <c r="G5592" s="146" t="s">
        <v>4712</v>
      </c>
      <c r="H5592" s="159">
        <v>45261</v>
      </c>
      <c r="I5592" s="372">
        <v>304</v>
      </c>
    </row>
    <row r="5593" spans="1:9" ht="44.25" hidden="1" customHeight="1" x14ac:dyDescent="0.2">
      <c r="A5593" s="3">
        <v>5612</v>
      </c>
      <c r="B5593" s="372">
        <v>7410</v>
      </c>
      <c r="C5593" s="373" t="s">
        <v>7565</v>
      </c>
      <c r="D5593" s="372" t="s">
        <v>5902</v>
      </c>
      <c r="E5593" s="146">
        <v>24101507</v>
      </c>
      <c r="F5593" s="595">
        <v>66000</v>
      </c>
      <c r="G5593" s="146" t="s">
        <v>4712</v>
      </c>
      <c r="H5593" s="159">
        <v>45261</v>
      </c>
      <c r="I5593" s="372">
        <v>304</v>
      </c>
    </row>
    <row r="5594" spans="1:9" ht="44.25" hidden="1" customHeight="1" x14ac:dyDescent="0.2">
      <c r="A5594" s="3">
        <v>5613</v>
      </c>
      <c r="B5594" s="372">
        <v>7410</v>
      </c>
      <c r="C5594" s="373" t="s">
        <v>7567</v>
      </c>
      <c r="D5594" s="372" t="s">
        <v>5902</v>
      </c>
      <c r="E5594" s="146">
        <v>39121523</v>
      </c>
      <c r="F5594" s="595">
        <v>2500</v>
      </c>
      <c r="G5594" s="146" t="s">
        <v>4712</v>
      </c>
      <c r="H5594" s="159">
        <v>45261</v>
      </c>
      <c r="I5594" s="372">
        <v>304</v>
      </c>
    </row>
    <row r="5595" spans="1:9" ht="44.25" hidden="1" customHeight="1" x14ac:dyDescent="0.2">
      <c r="A5595" s="3">
        <v>5614</v>
      </c>
      <c r="B5595" s="372">
        <v>7410</v>
      </c>
      <c r="C5595" s="373" t="s">
        <v>7569</v>
      </c>
      <c r="D5595" s="372" t="s">
        <v>5902</v>
      </c>
      <c r="E5595" s="146">
        <v>39122335</v>
      </c>
      <c r="F5595" s="595">
        <v>2300</v>
      </c>
      <c r="G5595" s="146" t="s">
        <v>4712</v>
      </c>
      <c r="H5595" s="159">
        <v>45261</v>
      </c>
      <c r="I5595" s="372">
        <v>304</v>
      </c>
    </row>
    <row r="5596" spans="1:9" ht="44.25" hidden="1" customHeight="1" x14ac:dyDescent="0.2">
      <c r="A5596" s="3">
        <v>5615</v>
      </c>
      <c r="B5596" s="372">
        <v>7410</v>
      </c>
      <c r="C5596" s="373" t="s">
        <v>7570</v>
      </c>
      <c r="D5596" s="372" t="s">
        <v>5902</v>
      </c>
      <c r="E5596" s="146">
        <v>39121523</v>
      </c>
      <c r="F5596" s="595">
        <v>31500</v>
      </c>
      <c r="G5596" s="146" t="s">
        <v>4712</v>
      </c>
      <c r="H5596" s="159">
        <v>45261</v>
      </c>
      <c r="I5596" s="372">
        <v>304</v>
      </c>
    </row>
    <row r="5597" spans="1:9" ht="44.25" hidden="1" customHeight="1" x14ac:dyDescent="0.2">
      <c r="A5597" s="3">
        <v>5616</v>
      </c>
      <c r="B5597" s="372">
        <v>7410</v>
      </c>
      <c r="C5597" s="373" t="s">
        <v>7571</v>
      </c>
      <c r="D5597" s="372" t="s">
        <v>5902</v>
      </c>
      <c r="E5597" s="146">
        <v>92284387</v>
      </c>
      <c r="F5597" s="595">
        <v>200000</v>
      </c>
      <c r="G5597" s="146" t="s">
        <v>35</v>
      </c>
      <c r="H5597" s="159">
        <v>45170</v>
      </c>
      <c r="I5597" s="146">
        <v>314</v>
      </c>
    </row>
    <row r="5598" spans="1:9" ht="44.25" hidden="1" customHeight="1" x14ac:dyDescent="0.2">
      <c r="A5598" s="3">
        <v>5617</v>
      </c>
      <c r="B5598" s="372">
        <v>7410</v>
      </c>
      <c r="C5598" s="373" t="s">
        <v>7572</v>
      </c>
      <c r="D5598" s="372" t="s">
        <v>5902</v>
      </c>
      <c r="E5598" s="146">
        <v>92031694</v>
      </c>
      <c r="F5598" s="595">
        <v>500000</v>
      </c>
      <c r="G5598" s="146" t="s">
        <v>35</v>
      </c>
      <c r="H5598" s="159">
        <v>45170</v>
      </c>
      <c r="I5598" s="146">
        <v>314</v>
      </c>
    </row>
    <row r="5599" spans="1:9" ht="44.25" hidden="1" customHeight="1" x14ac:dyDescent="0.2">
      <c r="A5599" s="3">
        <v>5618</v>
      </c>
      <c r="B5599" s="372">
        <v>7410</v>
      </c>
      <c r="C5599" s="373" t="s">
        <v>7573</v>
      </c>
      <c r="D5599" s="372" t="s">
        <v>5902</v>
      </c>
      <c r="E5599" s="146">
        <v>92318697</v>
      </c>
      <c r="F5599" s="595">
        <v>1375000</v>
      </c>
      <c r="G5599" s="146" t="s">
        <v>35</v>
      </c>
      <c r="H5599" s="159">
        <v>45170</v>
      </c>
      <c r="I5599" s="146">
        <v>314</v>
      </c>
    </row>
    <row r="5600" spans="1:9" ht="44.25" hidden="1" customHeight="1" x14ac:dyDescent="0.2">
      <c r="A5600" s="3">
        <v>5619</v>
      </c>
      <c r="B5600" s="372">
        <v>7410</v>
      </c>
      <c r="C5600" s="373" t="s">
        <v>7574</v>
      </c>
      <c r="D5600" s="372" t="s">
        <v>5902</v>
      </c>
      <c r="E5600" s="146">
        <v>92317882</v>
      </c>
      <c r="F5600" s="595">
        <v>1000000</v>
      </c>
      <c r="G5600" s="146" t="s">
        <v>35</v>
      </c>
      <c r="H5600" s="159">
        <v>45170</v>
      </c>
      <c r="I5600" s="146">
        <v>314</v>
      </c>
    </row>
    <row r="5601" spans="1:9" ht="44.25" hidden="1" customHeight="1" x14ac:dyDescent="0.2">
      <c r="A5601" s="3">
        <v>5620</v>
      </c>
      <c r="B5601" s="372">
        <v>7410</v>
      </c>
      <c r="C5601" s="373" t="s">
        <v>7575</v>
      </c>
      <c r="D5601" s="372" t="s">
        <v>5902</v>
      </c>
      <c r="E5601" s="146">
        <v>92318345</v>
      </c>
      <c r="F5601" s="595">
        <v>300000</v>
      </c>
      <c r="G5601" s="146" t="s">
        <v>35</v>
      </c>
      <c r="H5601" s="159">
        <v>45170</v>
      </c>
      <c r="I5601" s="146">
        <v>314</v>
      </c>
    </row>
    <row r="5602" spans="1:9" ht="44.25" hidden="1" customHeight="1" x14ac:dyDescent="0.2">
      <c r="A5602" s="3">
        <v>5621</v>
      </c>
      <c r="B5602" s="372">
        <v>7410</v>
      </c>
      <c r="C5602" s="373" t="s">
        <v>7576</v>
      </c>
      <c r="D5602" s="372" t="s">
        <v>5902</v>
      </c>
      <c r="E5602" s="146">
        <v>92318348</v>
      </c>
      <c r="F5602" s="595">
        <v>340000</v>
      </c>
      <c r="G5602" s="146" t="s">
        <v>35</v>
      </c>
      <c r="H5602" s="159">
        <v>45170</v>
      </c>
      <c r="I5602" s="146">
        <v>314</v>
      </c>
    </row>
    <row r="5603" spans="1:9" ht="44.25" hidden="1" customHeight="1" x14ac:dyDescent="0.2">
      <c r="A5603" s="3">
        <v>5622</v>
      </c>
      <c r="B5603" s="372">
        <v>7410</v>
      </c>
      <c r="C5603" s="373" t="s">
        <v>7577</v>
      </c>
      <c r="D5603" s="372" t="s">
        <v>5902</v>
      </c>
      <c r="E5603" s="146">
        <v>92318732</v>
      </c>
      <c r="F5603" s="595">
        <v>105000</v>
      </c>
      <c r="G5603" s="146" t="s">
        <v>35</v>
      </c>
      <c r="H5603" s="159">
        <v>45170</v>
      </c>
      <c r="I5603" s="146">
        <v>314</v>
      </c>
    </row>
    <row r="5604" spans="1:9" ht="44.25" hidden="1" customHeight="1" x14ac:dyDescent="0.2">
      <c r="A5604" s="3">
        <v>5623</v>
      </c>
      <c r="B5604" s="372">
        <v>7410</v>
      </c>
      <c r="C5604" s="373" t="s">
        <v>7578</v>
      </c>
      <c r="D5604" s="372" t="s">
        <v>5902</v>
      </c>
      <c r="E5604" s="146">
        <v>92318732</v>
      </c>
      <c r="F5604" s="595">
        <v>275000</v>
      </c>
      <c r="G5604" s="146" t="s">
        <v>35</v>
      </c>
      <c r="H5604" s="159">
        <v>45170</v>
      </c>
      <c r="I5604" s="146">
        <v>314</v>
      </c>
    </row>
    <row r="5605" spans="1:9" ht="44.25" hidden="1" customHeight="1" x14ac:dyDescent="0.2">
      <c r="A5605" s="3">
        <v>5624</v>
      </c>
      <c r="B5605" s="372">
        <v>7410</v>
      </c>
      <c r="C5605" s="373" t="s">
        <v>7579</v>
      </c>
      <c r="D5605" s="372" t="s">
        <v>5902</v>
      </c>
      <c r="E5605" s="146">
        <v>92318732</v>
      </c>
      <c r="F5605" s="595">
        <v>325000</v>
      </c>
      <c r="G5605" s="146" t="s">
        <v>35</v>
      </c>
      <c r="H5605" s="159">
        <v>45170</v>
      </c>
      <c r="I5605" s="146">
        <v>314</v>
      </c>
    </row>
    <row r="5606" spans="1:9" ht="44.25" hidden="1" customHeight="1" x14ac:dyDescent="0.2">
      <c r="A5606" s="3">
        <v>5625</v>
      </c>
      <c r="B5606" s="372">
        <v>7410</v>
      </c>
      <c r="C5606" s="373" t="s">
        <v>7580</v>
      </c>
      <c r="D5606" s="372" t="s">
        <v>5902</v>
      </c>
      <c r="E5606" s="146">
        <v>92318732</v>
      </c>
      <c r="F5606" s="595">
        <v>300000</v>
      </c>
      <c r="G5606" s="146" t="s">
        <v>35</v>
      </c>
      <c r="H5606" s="159">
        <v>45170</v>
      </c>
      <c r="I5606" s="146">
        <v>314</v>
      </c>
    </row>
    <row r="5607" spans="1:9" ht="44.25" hidden="1" customHeight="1" x14ac:dyDescent="0.2">
      <c r="A5607" s="3">
        <v>5626</v>
      </c>
      <c r="B5607" s="372">
        <v>7410</v>
      </c>
      <c r="C5607" s="373" t="s">
        <v>7581</v>
      </c>
      <c r="D5607" s="372" t="s">
        <v>5902</v>
      </c>
      <c r="E5607" s="146">
        <v>92318732</v>
      </c>
      <c r="F5607" s="595">
        <v>360000</v>
      </c>
      <c r="G5607" s="146" t="s">
        <v>35</v>
      </c>
      <c r="H5607" s="159">
        <v>45170</v>
      </c>
      <c r="I5607" s="146">
        <v>314</v>
      </c>
    </row>
    <row r="5608" spans="1:9" ht="44.25" hidden="1" customHeight="1" x14ac:dyDescent="0.2">
      <c r="A5608" s="3">
        <v>5627</v>
      </c>
      <c r="B5608" s="372">
        <v>7410</v>
      </c>
      <c r="C5608" s="373" t="s">
        <v>7582</v>
      </c>
      <c r="D5608" s="372" t="s">
        <v>5902</v>
      </c>
      <c r="E5608" s="146">
        <v>92318732</v>
      </c>
      <c r="F5608" s="595">
        <v>500000</v>
      </c>
      <c r="G5608" s="146" t="s">
        <v>35</v>
      </c>
      <c r="H5608" s="159">
        <v>45170</v>
      </c>
      <c r="I5608" s="146">
        <v>314</v>
      </c>
    </row>
    <row r="5609" spans="1:9" ht="44.25" hidden="1" customHeight="1" x14ac:dyDescent="0.2">
      <c r="A5609" s="3">
        <v>5628</v>
      </c>
      <c r="B5609" s="372">
        <v>7410</v>
      </c>
      <c r="C5609" s="373" t="s">
        <v>7583</v>
      </c>
      <c r="D5609" s="372" t="s">
        <v>5902</v>
      </c>
      <c r="E5609" s="146">
        <v>92318732</v>
      </c>
      <c r="F5609" s="595">
        <v>560000</v>
      </c>
      <c r="G5609" s="146" t="s">
        <v>35</v>
      </c>
      <c r="H5609" s="159">
        <v>45170</v>
      </c>
      <c r="I5609" s="146">
        <v>314</v>
      </c>
    </row>
    <row r="5610" spans="1:9" ht="44.25" hidden="1" customHeight="1" x14ac:dyDescent="0.2">
      <c r="A5610" s="3">
        <v>5629</v>
      </c>
      <c r="B5610" s="372">
        <v>7410</v>
      </c>
      <c r="C5610" s="373" t="s">
        <v>7584</v>
      </c>
      <c r="D5610" s="372" t="s">
        <v>5902</v>
      </c>
      <c r="E5610" s="146">
        <v>92216664</v>
      </c>
      <c r="F5610" s="595">
        <v>60000</v>
      </c>
      <c r="G5610" s="146" t="s">
        <v>35</v>
      </c>
      <c r="H5610" s="159">
        <v>45170</v>
      </c>
      <c r="I5610" s="146">
        <v>314</v>
      </c>
    </row>
    <row r="5611" spans="1:9" ht="44.25" hidden="1" customHeight="1" x14ac:dyDescent="0.2">
      <c r="A5611" s="3">
        <v>5630</v>
      </c>
      <c r="B5611" s="372">
        <v>7410</v>
      </c>
      <c r="C5611" s="373" t="s">
        <v>7585</v>
      </c>
      <c r="D5611" s="372" t="s">
        <v>5902</v>
      </c>
      <c r="E5611" s="146">
        <v>92070068</v>
      </c>
      <c r="F5611" s="595">
        <v>60000</v>
      </c>
      <c r="G5611" s="146" t="s">
        <v>35</v>
      </c>
      <c r="H5611" s="159">
        <v>45170</v>
      </c>
      <c r="I5611" s="146">
        <v>314</v>
      </c>
    </row>
    <row r="5612" spans="1:9" ht="44.25" hidden="1" customHeight="1" x14ac:dyDescent="0.2">
      <c r="A5612" s="3">
        <v>5631</v>
      </c>
      <c r="B5612" s="372">
        <v>7410</v>
      </c>
      <c r="C5612" s="373" t="s">
        <v>7586</v>
      </c>
      <c r="D5612" s="372" t="s">
        <v>5902</v>
      </c>
      <c r="E5612" s="146">
        <v>92070068</v>
      </c>
      <c r="F5612" s="595">
        <v>110000</v>
      </c>
      <c r="G5612" s="146" t="s">
        <v>35</v>
      </c>
      <c r="H5612" s="159">
        <v>45170</v>
      </c>
      <c r="I5612" s="146">
        <v>314</v>
      </c>
    </row>
    <row r="5613" spans="1:9" ht="44.25" hidden="1" customHeight="1" x14ac:dyDescent="0.2">
      <c r="A5613" s="3">
        <v>5632</v>
      </c>
      <c r="B5613" s="372">
        <v>7410</v>
      </c>
      <c r="C5613" s="373" t="s">
        <v>7587</v>
      </c>
      <c r="D5613" s="372" t="s">
        <v>5902</v>
      </c>
      <c r="E5613" s="146">
        <v>92070068</v>
      </c>
      <c r="F5613" s="595">
        <v>330000</v>
      </c>
      <c r="G5613" s="146" t="s">
        <v>35</v>
      </c>
      <c r="H5613" s="159">
        <v>45170</v>
      </c>
      <c r="I5613" s="146">
        <v>314</v>
      </c>
    </row>
    <row r="5614" spans="1:9" ht="44.25" hidden="1" customHeight="1" x14ac:dyDescent="0.2">
      <c r="A5614" s="3">
        <v>5633</v>
      </c>
      <c r="B5614" s="372">
        <v>7410</v>
      </c>
      <c r="C5614" s="373" t="s">
        <v>7588</v>
      </c>
      <c r="D5614" s="372" t="s">
        <v>5902</v>
      </c>
      <c r="E5614" s="146">
        <v>92074232</v>
      </c>
      <c r="F5614" s="595">
        <v>225000</v>
      </c>
      <c r="G5614" s="146" t="s">
        <v>35</v>
      </c>
      <c r="H5614" s="159">
        <v>45170</v>
      </c>
      <c r="I5614" s="146">
        <v>314</v>
      </c>
    </row>
    <row r="5615" spans="1:9" ht="44.25" hidden="1" customHeight="1" x14ac:dyDescent="0.2">
      <c r="A5615" s="3">
        <v>5634</v>
      </c>
      <c r="B5615" s="372">
        <v>7410</v>
      </c>
      <c r="C5615" s="373" t="s">
        <v>7589</v>
      </c>
      <c r="D5615" s="372" t="s">
        <v>5902</v>
      </c>
      <c r="E5615" s="146">
        <v>92070068</v>
      </c>
      <c r="F5615" s="595">
        <v>420000</v>
      </c>
      <c r="G5615" s="146" t="s">
        <v>35</v>
      </c>
      <c r="H5615" s="159">
        <v>45170</v>
      </c>
      <c r="I5615" s="146">
        <v>314</v>
      </c>
    </row>
    <row r="5616" spans="1:9" ht="44.25" hidden="1" customHeight="1" x14ac:dyDescent="0.2">
      <c r="A5616" s="3">
        <v>5635</v>
      </c>
      <c r="B5616" s="372">
        <v>7410</v>
      </c>
      <c r="C5616" s="373" t="s">
        <v>7590</v>
      </c>
      <c r="D5616" s="372" t="s">
        <v>5902</v>
      </c>
      <c r="E5616" s="146">
        <v>92073914</v>
      </c>
      <c r="F5616" s="595">
        <v>2600000</v>
      </c>
      <c r="G5616" s="146" t="s">
        <v>35</v>
      </c>
      <c r="H5616" s="159">
        <v>45170</v>
      </c>
      <c r="I5616" s="146">
        <v>314</v>
      </c>
    </row>
    <row r="5617" spans="1:9" ht="44.25" hidden="1" customHeight="1" x14ac:dyDescent="0.2">
      <c r="A5617" s="3">
        <v>5636</v>
      </c>
      <c r="B5617" s="372">
        <v>7410</v>
      </c>
      <c r="C5617" s="373" t="s">
        <v>7591</v>
      </c>
      <c r="D5617" s="372" t="s">
        <v>5902</v>
      </c>
      <c r="E5617" s="146">
        <v>92031001</v>
      </c>
      <c r="F5617" s="595">
        <v>1500000</v>
      </c>
      <c r="G5617" s="146" t="s">
        <v>35</v>
      </c>
      <c r="H5617" s="159">
        <v>45170</v>
      </c>
      <c r="I5617" s="146">
        <v>314</v>
      </c>
    </row>
    <row r="5618" spans="1:9" ht="44.25" hidden="1" customHeight="1" x14ac:dyDescent="0.2">
      <c r="A5618" s="3">
        <v>5637</v>
      </c>
      <c r="B5618" s="372">
        <v>7410</v>
      </c>
      <c r="C5618" s="373" t="s">
        <v>7592</v>
      </c>
      <c r="D5618" s="372" t="s">
        <v>5902</v>
      </c>
      <c r="E5618" s="146">
        <v>92043236</v>
      </c>
      <c r="F5618" s="595">
        <v>1500000</v>
      </c>
      <c r="G5618" s="146" t="s">
        <v>35</v>
      </c>
      <c r="H5618" s="159">
        <v>45170</v>
      </c>
      <c r="I5618" s="146">
        <v>314</v>
      </c>
    </row>
    <row r="5619" spans="1:9" ht="44.25" hidden="1" customHeight="1" x14ac:dyDescent="0.2">
      <c r="A5619" s="3">
        <v>5638</v>
      </c>
      <c r="B5619" s="372">
        <v>7410</v>
      </c>
      <c r="C5619" s="373" t="s">
        <v>7593</v>
      </c>
      <c r="D5619" s="372" t="s">
        <v>5902</v>
      </c>
      <c r="E5619" s="146">
        <v>92025629</v>
      </c>
      <c r="F5619" s="595">
        <v>1500000</v>
      </c>
      <c r="G5619" s="146" t="s">
        <v>35</v>
      </c>
      <c r="H5619" s="159">
        <v>45170</v>
      </c>
      <c r="I5619" s="146">
        <v>314</v>
      </c>
    </row>
    <row r="5620" spans="1:9" ht="44.25" hidden="1" customHeight="1" x14ac:dyDescent="0.2">
      <c r="A5620" s="3">
        <v>5639</v>
      </c>
      <c r="B5620" s="372">
        <v>7410</v>
      </c>
      <c r="C5620" s="373" t="s">
        <v>7594</v>
      </c>
      <c r="D5620" s="372" t="s">
        <v>5902</v>
      </c>
      <c r="E5620" s="146">
        <v>92192548</v>
      </c>
      <c r="F5620" s="595">
        <v>500000</v>
      </c>
      <c r="G5620" s="146" t="s">
        <v>35</v>
      </c>
      <c r="H5620" s="159">
        <v>45170</v>
      </c>
      <c r="I5620" s="146">
        <v>314</v>
      </c>
    </row>
    <row r="5621" spans="1:9" ht="44.25" hidden="1" customHeight="1" x14ac:dyDescent="0.2">
      <c r="A5621" s="3">
        <v>5640</v>
      </c>
      <c r="B5621" s="372">
        <v>7410</v>
      </c>
      <c r="C5621" s="373" t="s">
        <v>7595</v>
      </c>
      <c r="D5621" s="372" t="s">
        <v>5902</v>
      </c>
      <c r="E5621" s="146">
        <v>92108811</v>
      </c>
      <c r="F5621" s="595">
        <v>250000</v>
      </c>
      <c r="G5621" s="146" t="s">
        <v>35</v>
      </c>
      <c r="H5621" s="159">
        <v>45170</v>
      </c>
      <c r="I5621" s="146">
        <v>314</v>
      </c>
    </row>
    <row r="5622" spans="1:9" ht="44.25" hidden="1" customHeight="1" x14ac:dyDescent="0.2">
      <c r="A5622" s="3">
        <v>5641</v>
      </c>
      <c r="B5622" s="372">
        <v>7410</v>
      </c>
      <c r="C5622" s="373" t="s">
        <v>7596</v>
      </c>
      <c r="D5622" s="372" t="s">
        <v>5902</v>
      </c>
      <c r="E5622" s="146">
        <v>92108811</v>
      </c>
      <c r="F5622" s="595">
        <v>350000</v>
      </c>
      <c r="G5622" s="146" t="s">
        <v>35</v>
      </c>
      <c r="H5622" s="159">
        <v>45170</v>
      </c>
      <c r="I5622" s="146">
        <v>314</v>
      </c>
    </row>
    <row r="5623" spans="1:9" ht="44.25" hidden="1" customHeight="1" x14ac:dyDescent="0.2">
      <c r="A5623" s="3">
        <v>5642</v>
      </c>
      <c r="B5623" s="372">
        <v>7410</v>
      </c>
      <c r="C5623" s="373" t="s">
        <v>7597</v>
      </c>
      <c r="D5623" s="372" t="s">
        <v>5902</v>
      </c>
      <c r="E5623" s="146">
        <v>92108811</v>
      </c>
      <c r="F5623" s="595">
        <v>140000</v>
      </c>
      <c r="G5623" s="146" t="s">
        <v>35</v>
      </c>
      <c r="H5623" s="159">
        <v>45170</v>
      </c>
      <c r="I5623" s="146">
        <v>314</v>
      </c>
    </row>
    <row r="5624" spans="1:9" ht="44.25" hidden="1" customHeight="1" x14ac:dyDescent="0.2">
      <c r="A5624" s="3">
        <v>5643</v>
      </c>
      <c r="B5624" s="372">
        <v>7410</v>
      </c>
      <c r="C5624" s="373" t="s">
        <v>7598</v>
      </c>
      <c r="D5624" s="372" t="s">
        <v>5902</v>
      </c>
      <c r="E5624" s="146">
        <v>92108811</v>
      </c>
      <c r="F5624" s="595">
        <v>210000</v>
      </c>
      <c r="G5624" s="146" t="s">
        <v>35</v>
      </c>
      <c r="H5624" s="159">
        <v>45170</v>
      </c>
      <c r="I5624" s="146">
        <v>314</v>
      </c>
    </row>
    <row r="5625" spans="1:9" ht="44.25" hidden="1" customHeight="1" x14ac:dyDescent="0.2">
      <c r="A5625" s="3">
        <v>5644</v>
      </c>
      <c r="B5625" s="372">
        <v>7410</v>
      </c>
      <c r="C5625" s="373" t="s">
        <v>7599</v>
      </c>
      <c r="D5625" s="372" t="s">
        <v>5902</v>
      </c>
      <c r="E5625" s="146">
        <v>92108811</v>
      </c>
      <c r="F5625" s="595">
        <v>150000</v>
      </c>
      <c r="G5625" s="146" t="s">
        <v>35</v>
      </c>
      <c r="H5625" s="159">
        <v>45170</v>
      </c>
      <c r="I5625" s="146">
        <v>314</v>
      </c>
    </row>
    <row r="5626" spans="1:9" ht="44.25" hidden="1" customHeight="1" x14ac:dyDescent="0.2">
      <c r="A5626" s="3">
        <v>5645</v>
      </c>
      <c r="B5626" s="372">
        <v>7410</v>
      </c>
      <c r="C5626" s="373" t="s">
        <v>7600</v>
      </c>
      <c r="D5626" s="372" t="s">
        <v>5902</v>
      </c>
      <c r="E5626" s="146">
        <v>92108811</v>
      </c>
      <c r="F5626" s="595">
        <v>30000</v>
      </c>
      <c r="G5626" s="146" t="s">
        <v>35</v>
      </c>
      <c r="H5626" s="159">
        <v>45170</v>
      </c>
      <c r="I5626" s="146">
        <v>314</v>
      </c>
    </row>
    <row r="5627" spans="1:9" ht="44.25" hidden="1" customHeight="1" x14ac:dyDescent="0.2">
      <c r="A5627" s="3">
        <v>5646</v>
      </c>
      <c r="B5627" s="372">
        <v>7410</v>
      </c>
      <c r="C5627" s="373" t="s">
        <v>7601</v>
      </c>
      <c r="D5627" s="372" t="s">
        <v>5902</v>
      </c>
      <c r="E5627" s="146">
        <v>90003555</v>
      </c>
      <c r="F5627" s="595">
        <v>150000</v>
      </c>
      <c r="G5627" s="146" t="s">
        <v>35</v>
      </c>
      <c r="H5627" s="159">
        <v>45170</v>
      </c>
      <c r="I5627" s="146">
        <v>314</v>
      </c>
    </row>
    <row r="5628" spans="1:9" ht="44.25" hidden="1" customHeight="1" x14ac:dyDescent="0.2">
      <c r="A5628" s="3">
        <v>5647</v>
      </c>
      <c r="B5628" s="372">
        <v>7410</v>
      </c>
      <c r="C5628" s="373" t="s">
        <v>7602</v>
      </c>
      <c r="D5628" s="372" t="s">
        <v>5902</v>
      </c>
      <c r="E5628" s="146">
        <v>92044625</v>
      </c>
      <c r="F5628" s="595">
        <v>60000</v>
      </c>
      <c r="G5628" s="146" t="s">
        <v>35</v>
      </c>
      <c r="H5628" s="159">
        <v>45170</v>
      </c>
      <c r="I5628" s="146">
        <v>314</v>
      </c>
    </row>
    <row r="5629" spans="1:9" ht="44.25" hidden="1" customHeight="1" x14ac:dyDescent="0.2">
      <c r="A5629" s="3">
        <v>5648</v>
      </c>
      <c r="B5629" s="372">
        <v>7410</v>
      </c>
      <c r="C5629" s="373" t="s">
        <v>7603</v>
      </c>
      <c r="D5629" s="372" t="s">
        <v>5902</v>
      </c>
      <c r="E5629" s="146">
        <v>92149804</v>
      </c>
      <c r="F5629" s="595">
        <v>80000</v>
      </c>
      <c r="G5629" s="146" t="s">
        <v>35</v>
      </c>
      <c r="H5629" s="159">
        <v>45170</v>
      </c>
      <c r="I5629" s="146">
        <v>314</v>
      </c>
    </row>
    <row r="5630" spans="1:9" ht="44.25" hidden="1" customHeight="1" x14ac:dyDescent="0.2">
      <c r="A5630" s="3">
        <v>5649</v>
      </c>
      <c r="B5630" s="372">
        <v>7410</v>
      </c>
      <c r="C5630" s="373" t="s">
        <v>7604</v>
      </c>
      <c r="D5630" s="372" t="s">
        <v>5902</v>
      </c>
      <c r="E5630" s="146">
        <v>92290949</v>
      </c>
      <c r="F5630" s="595">
        <v>150000</v>
      </c>
      <c r="G5630" s="146" t="s">
        <v>35</v>
      </c>
      <c r="H5630" s="159">
        <v>45170</v>
      </c>
      <c r="I5630" s="146">
        <v>314</v>
      </c>
    </row>
    <row r="5631" spans="1:9" ht="44.25" hidden="1" customHeight="1" x14ac:dyDescent="0.2">
      <c r="A5631" s="3">
        <v>5650</v>
      </c>
      <c r="B5631" s="372">
        <v>7410</v>
      </c>
      <c r="C5631" s="373" t="s">
        <v>7605</v>
      </c>
      <c r="D5631" s="372" t="s">
        <v>5902</v>
      </c>
      <c r="E5631" s="146">
        <v>92091505</v>
      </c>
      <c r="F5631" s="595">
        <v>125000</v>
      </c>
      <c r="G5631" s="146" t="s">
        <v>35</v>
      </c>
      <c r="H5631" s="159">
        <v>45170</v>
      </c>
      <c r="I5631" s="146">
        <v>314</v>
      </c>
    </row>
    <row r="5632" spans="1:9" ht="44.25" hidden="1" customHeight="1" x14ac:dyDescent="0.2">
      <c r="A5632" s="3">
        <v>5651</v>
      </c>
      <c r="B5632" s="372">
        <v>7410</v>
      </c>
      <c r="C5632" s="373" t="s">
        <v>7606</v>
      </c>
      <c r="D5632" s="372" t="s">
        <v>5902</v>
      </c>
      <c r="E5632" s="146">
        <v>92048236</v>
      </c>
      <c r="F5632" s="595">
        <v>95000</v>
      </c>
      <c r="G5632" s="146" t="s">
        <v>35</v>
      </c>
      <c r="H5632" s="159">
        <v>45170</v>
      </c>
      <c r="I5632" s="146">
        <v>314</v>
      </c>
    </row>
    <row r="5633" spans="1:9" ht="44.25" hidden="1" customHeight="1" x14ac:dyDescent="0.2">
      <c r="A5633" s="3">
        <v>5652</v>
      </c>
      <c r="B5633" s="372">
        <v>7410</v>
      </c>
      <c r="C5633" s="373" t="s">
        <v>7607</v>
      </c>
      <c r="D5633" s="372" t="s">
        <v>5902</v>
      </c>
      <c r="E5633" s="146">
        <v>92009305</v>
      </c>
      <c r="F5633" s="595">
        <v>140000</v>
      </c>
      <c r="G5633" s="146" t="s">
        <v>35</v>
      </c>
      <c r="H5633" s="159">
        <v>45170</v>
      </c>
      <c r="I5633" s="146">
        <v>314</v>
      </c>
    </row>
    <row r="5634" spans="1:9" ht="44.25" hidden="1" customHeight="1" x14ac:dyDescent="0.2">
      <c r="A5634" s="3">
        <v>5653</v>
      </c>
      <c r="B5634" s="372">
        <v>7410</v>
      </c>
      <c r="C5634" s="373" t="s">
        <v>7608</v>
      </c>
      <c r="D5634" s="372" t="s">
        <v>5902</v>
      </c>
      <c r="E5634" s="146">
        <v>92009301</v>
      </c>
      <c r="F5634" s="595">
        <v>185000</v>
      </c>
      <c r="G5634" s="146" t="s">
        <v>35</v>
      </c>
      <c r="H5634" s="159">
        <v>45170</v>
      </c>
      <c r="I5634" s="146">
        <v>314</v>
      </c>
    </row>
    <row r="5635" spans="1:9" ht="44.25" hidden="1" customHeight="1" x14ac:dyDescent="0.2">
      <c r="A5635" s="3">
        <v>5654</v>
      </c>
      <c r="B5635" s="372">
        <v>7410</v>
      </c>
      <c r="C5635" s="373" t="s">
        <v>7609</v>
      </c>
      <c r="D5635" s="372" t="s">
        <v>5902</v>
      </c>
      <c r="E5635" s="146">
        <v>92033733</v>
      </c>
      <c r="F5635" s="595">
        <v>450000</v>
      </c>
      <c r="G5635" s="146" t="s">
        <v>35</v>
      </c>
      <c r="H5635" s="159">
        <v>45170</v>
      </c>
      <c r="I5635" s="146">
        <v>314</v>
      </c>
    </row>
    <row r="5636" spans="1:9" ht="44.25" hidden="1" customHeight="1" x14ac:dyDescent="0.2">
      <c r="A5636" s="3">
        <v>5655</v>
      </c>
      <c r="B5636" s="372">
        <v>7410</v>
      </c>
      <c r="C5636" s="373" t="s">
        <v>7610</v>
      </c>
      <c r="D5636" s="372" t="s">
        <v>5902</v>
      </c>
      <c r="E5636" s="146">
        <v>92217964</v>
      </c>
      <c r="F5636" s="595">
        <v>700000</v>
      </c>
      <c r="G5636" s="146" t="s">
        <v>35</v>
      </c>
      <c r="H5636" s="159">
        <v>45170</v>
      </c>
      <c r="I5636" s="146">
        <v>314</v>
      </c>
    </row>
    <row r="5637" spans="1:9" ht="44.25" hidden="1" customHeight="1" x14ac:dyDescent="0.2">
      <c r="A5637" s="3">
        <v>5656</v>
      </c>
      <c r="B5637" s="372">
        <v>7410</v>
      </c>
      <c r="C5637" s="373" t="s">
        <v>7611</v>
      </c>
      <c r="D5637" s="372" t="s">
        <v>5902</v>
      </c>
      <c r="E5637" s="146">
        <v>92090760</v>
      </c>
      <c r="F5637" s="595">
        <v>850000</v>
      </c>
      <c r="G5637" s="146" t="s">
        <v>35</v>
      </c>
      <c r="H5637" s="159">
        <v>45170</v>
      </c>
      <c r="I5637" s="146">
        <v>314</v>
      </c>
    </row>
    <row r="5638" spans="1:9" ht="44.25" hidden="1" customHeight="1" x14ac:dyDescent="0.2">
      <c r="A5638" s="3">
        <v>5657</v>
      </c>
      <c r="B5638" s="372">
        <v>7410</v>
      </c>
      <c r="C5638" s="373" t="s">
        <v>7612</v>
      </c>
      <c r="D5638" s="372" t="s">
        <v>5902</v>
      </c>
      <c r="E5638" s="146">
        <v>92330032</v>
      </c>
      <c r="F5638" s="595">
        <v>300000</v>
      </c>
      <c r="G5638" s="146" t="s">
        <v>35</v>
      </c>
      <c r="H5638" s="159">
        <v>45170</v>
      </c>
      <c r="I5638" s="146">
        <v>314</v>
      </c>
    </row>
    <row r="5639" spans="1:9" ht="44.25" hidden="1" customHeight="1" x14ac:dyDescent="0.2">
      <c r="A5639" s="3">
        <v>5658</v>
      </c>
      <c r="B5639" s="372">
        <v>7410</v>
      </c>
      <c r="C5639" s="373" t="s">
        <v>7613</v>
      </c>
      <c r="D5639" s="372" t="s">
        <v>5902</v>
      </c>
      <c r="E5639" s="146">
        <v>92226071</v>
      </c>
      <c r="F5639" s="595">
        <v>500000</v>
      </c>
      <c r="G5639" s="146" t="s">
        <v>35</v>
      </c>
      <c r="H5639" s="159">
        <v>45170</v>
      </c>
      <c r="I5639" s="146">
        <v>314</v>
      </c>
    </row>
    <row r="5640" spans="1:9" ht="44.25" hidden="1" customHeight="1" x14ac:dyDescent="0.2">
      <c r="A5640" s="3">
        <v>5659</v>
      </c>
      <c r="B5640" s="372">
        <v>7410</v>
      </c>
      <c r="C5640" s="373" t="s">
        <v>7614</v>
      </c>
      <c r="D5640" s="372" t="s">
        <v>5902</v>
      </c>
      <c r="E5640" s="146">
        <v>92087013</v>
      </c>
      <c r="F5640" s="595">
        <v>180000</v>
      </c>
      <c r="G5640" s="146" t="s">
        <v>35</v>
      </c>
      <c r="H5640" s="159">
        <v>45170</v>
      </c>
      <c r="I5640" s="146">
        <v>314</v>
      </c>
    </row>
    <row r="5641" spans="1:9" ht="44.25" hidden="1" customHeight="1" x14ac:dyDescent="0.2">
      <c r="A5641" s="3">
        <v>5660</v>
      </c>
      <c r="B5641" s="372">
        <v>7410</v>
      </c>
      <c r="C5641" s="373" t="s">
        <v>7615</v>
      </c>
      <c r="D5641" s="372" t="s">
        <v>5902</v>
      </c>
      <c r="E5641" s="146">
        <v>92201323</v>
      </c>
      <c r="F5641" s="595">
        <v>800000</v>
      </c>
      <c r="G5641" s="146" t="s">
        <v>35</v>
      </c>
      <c r="H5641" s="159">
        <v>45170</v>
      </c>
      <c r="I5641" s="146">
        <v>314</v>
      </c>
    </row>
    <row r="5642" spans="1:9" ht="44.25" hidden="1" customHeight="1" x14ac:dyDescent="0.2">
      <c r="A5642" s="3">
        <v>5661</v>
      </c>
      <c r="B5642" s="372">
        <v>7410</v>
      </c>
      <c r="C5642" s="373" t="s">
        <v>7616</v>
      </c>
      <c r="D5642" s="372" t="s">
        <v>5902</v>
      </c>
      <c r="E5642" s="146">
        <v>92191412</v>
      </c>
      <c r="F5642" s="595">
        <v>100000</v>
      </c>
      <c r="G5642" s="146" t="s">
        <v>35</v>
      </c>
      <c r="H5642" s="159">
        <v>45170</v>
      </c>
      <c r="I5642" s="146">
        <v>314</v>
      </c>
    </row>
    <row r="5643" spans="1:9" ht="44.25" hidden="1" customHeight="1" x14ac:dyDescent="0.2">
      <c r="A5643" s="3">
        <v>5662</v>
      </c>
      <c r="B5643" s="372">
        <v>7410</v>
      </c>
      <c r="C5643" s="373" t="s">
        <v>7617</v>
      </c>
      <c r="D5643" s="372" t="s">
        <v>5902</v>
      </c>
      <c r="E5643" s="146">
        <v>92191406</v>
      </c>
      <c r="F5643" s="595">
        <v>90000</v>
      </c>
      <c r="G5643" s="146" t="s">
        <v>35</v>
      </c>
      <c r="H5643" s="159">
        <v>45170</v>
      </c>
      <c r="I5643" s="146">
        <v>314</v>
      </c>
    </row>
    <row r="5644" spans="1:9" ht="44.25" hidden="1" customHeight="1" x14ac:dyDescent="0.2">
      <c r="A5644" s="3">
        <v>5663</v>
      </c>
      <c r="B5644" s="372">
        <v>7410</v>
      </c>
      <c r="C5644" s="373" t="s">
        <v>7618</v>
      </c>
      <c r="D5644" s="372" t="s">
        <v>5902</v>
      </c>
      <c r="E5644" s="146">
        <v>92191404</v>
      </c>
      <c r="F5644" s="595">
        <v>250000</v>
      </c>
      <c r="G5644" s="146" t="s">
        <v>35</v>
      </c>
      <c r="H5644" s="159">
        <v>45170</v>
      </c>
      <c r="I5644" s="146">
        <v>314</v>
      </c>
    </row>
    <row r="5645" spans="1:9" ht="44.25" hidden="1" customHeight="1" x14ac:dyDescent="0.2">
      <c r="A5645" s="3">
        <v>5664</v>
      </c>
      <c r="B5645" s="372">
        <v>7410</v>
      </c>
      <c r="C5645" s="373" t="s">
        <v>7619</v>
      </c>
      <c r="D5645" s="372" t="s">
        <v>5902</v>
      </c>
      <c r="E5645" s="146">
        <v>92269748</v>
      </c>
      <c r="F5645" s="595">
        <v>90000</v>
      </c>
      <c r="G5645" s="146" t="s">
        <v>35</v>
      </c>
      <c r="H5645" s="159">
        <v>45170</v>
      </c>
      <c r="I5645" s="146">
        <v>314</v>
      </c>
    </row>
    <row r="5646" spans="1:9" ht="44.25" hidden="1" customHeight="1" x14ac:dyDescent="0.2">
      <c r="A5646" s="3">
        <v>5665</v>
      </c>
      <c r="B5646" s="372">
        <v>7410</v>
      </c>
      <c r="C5646" s="373" t="s">
        <v>7620</v>
      </c>
      <c r="D5646" s="372" t="s">
        <v>5902</v>
      </c>
      <c r="E5646" s="146">
        <v>92029513</v>
      </c>
      <c r="F5646" s="595">
        <v>150000</v>
      </c>
      <c r="G5646" s="146" t="s">
        <v>35</v>
      </c>
      <c r="H5646" s="159">
        <v>45170</v>
      </c>
      <c r="I5646" s="146">
        <v>314</v>
      </c>
    </row>
    <row r="5647" spans="1:9" ht="44.25" hidden="1" customHeight="1" x14ac:dyDescent="0.2">
      <c r="A5647" s="3">
        <v>5666</v>
      </c>
      <c r="B5647" s="372">
        <v>7410</v>
      </c>
      <c r="C5647" s="373" t="s">
        <v>7621</v>
      </c>
      <c r="D5647" s="372" t="s">
        <v>5902</v>
      </c>
      <c r="E5647" s="146">
        <v>92285302</v>
      </c>
      <c r="F5647" s="595">
        <v>225000</v>
      </c>
      <c r="G5647" s="146" t="s">
        <v>35</v>
      </c>
      <c r="H5647" s="159">
        <v>45170</v>
      </c>
      <c r="I5647" s="146">
        <v>314</v>
      </c>
    </row>
    <row r="5648" spans="1:9" ht="44.25" hidden="1" customHeight="1" x14ac:dyDescent="0.2">
      <c r="A5648" s="3">
        <v>5667</v>
      </c>
      <c r="B5648" s="372">
        <v>7410</v>
      </c>
      <c r="C5648" s="373" t="s">
        <v>7622</v>
      </c>
      <c r="D5648" s="372" t="s">
        <v>5902</v>
      </c>
      <c r="E5648" s="146">
        <v>92116809</v>
      </c>
      <c r="F5648" s="595">
        <v>165907</v>
      </c>
      <c r="G5648" s="146" t="s">
        <v>35</v>
      </c>
      <c r="H5648" s="159">
        <v>45078</v>
      </c>
      <c r="I5648" s="146">
        <v>314</v>
      </c>
    </row>
    <row r="5649" spans="1:9" ht="44.25" hidden="1" customHeight="1" x14ac:dyDescent="0.2">
      <c r="A5649" s="3">
        <v>5668</v>
      </c>
      <c r="B5649" s="372">
        <v>7410</v>
      </c>
      <c r="C5649" s="373" t="s">
        <v>7623</v>
      </c>
      <c r="D5649" s="372" t="s">
        <v>5902</v>
      </c>
      <c r="E5649" s="146">
        <v>92116809</v>
      </c>
      <c r="F5649" s="595">
        <v>78648</v>
      </c>
      <c r="G5649" s="146" t="s">
        <v>35</v>
      </c>
      <c r="H5649" s="159">
        <v>45078</v>
      </c>
      <c r="I5649" s="146">
        <v>314</v>
      </c>
    </row>
    <row r="5650" spans="1:9" ht="44.25" hidden="1" customHeight="1" x14ac:dyDescent="0.2">
      <c r="A5650" s="3">
        <v>5669</v>
      </c>
      <c r="B5650" s="372">
        <v>7410</v>
      </c>
      <c r="C5650" s="373" t="s">
        <v>7624</v>
      </c>
      <c r="D5650" s="372" t="s">
        <v>5902</v>
      </c>
      <c r="E5650" s="146">
        <v>92116809</v>
      </c>
      <c r="F5650" s="595">
        <v>74852</v>
      </c>
      <c r="G5650" s="146" t="s">
        <v>35</v>
      </c>
      <c r="H5650" s="159">
        <v>45078</v>
      </c>
      <c r="I5650" s="146">
        <v>314</v>
      </c>
    </row>
    <row r="5651" spans="1:9" ht="44.25" hidden="1" customHeight="1" x14ac:dyDescent="0.2">
      <c r="A5651" s="3">
        <v>5670</v>
      </c>
      <c r="B5651" s="372">
        <v>7410</v>
      </c>
      <c r="C5651" s="373" t="s">
        <v>7625</v>
      </c>
      <c r="D5651" s="372" t="s">
        <v>5902</v>
      </c>
      <c r="E5651" s="146">
        <v>92116809</v>
      </c>
      <c r="F5651" s="595">
        <v>79259</v>
      </c>
      <c r="G5651" s="146" t="s">
        <v>35</v>
      </c>
      <c r="H5651" s="159">
        <v>45078</v>
      </c>
      <c r="I5651" s="146">
        <v>314</v>
      </c>
    </row>
    <row r="5652" spans="1:9" ht="44.25" hidden="1" customHeight="1" x14ac:dyDescent="0.2">
      <c r="A5652" s="3">
        <v>5671</v>
      </c>
      <c r="B5652" s="372">
        <v>7410</v>
      </c>
      <c r="C5652" s="373" t="s">
        <v>7626</v>
      </c>
      <c r="D5652" s="372" t="s">
        <v>5902</v>
      </c>
      <c r="E5652" s="146">
        <v>92116809</v>
      </c>
      <c r="F5652" s="595">
        <v>74852</v>
      </c>
      <c r="G5652" s="146" t="s">
        <v>35</v>
      </c>
      <c r="H5652" s="159">
        <v>45078</v>
      </c>
      <c r="I5652" s="146">
        <v>314</v>
      </c>
    </row>
    <row r="5653" spans="1:9" ht="44.25" hidden="1" customHeight="1" x14ac:dyDescent="0.2">
      <c r="A5653" s="3">
        <v>5672</v>
      </c>
      <c r="B5653" s="372">
        <v>7410</v>
      </c>
      <c r="C5653" s="373" t="s">
        <v>7627</v>
      </c>
      <c r="D5653" s="372" t="s">
        <v>5902</v>
      </c>
      <c r="E5653" s="146">
        <v>92116809</v>
      </c>
      <c r="F5653" s="595">
        <v>79259</v>
      </c>
      <c r="G5653" s="146" t="s">
        <v>35</v>
      </c>
      <c r="H5653" s="159">
        <v>45078</v>
      </c>
      <c r="I5653" s="146">
        <v>314</v>
      </c>
    </row>
    <row r="5654" spans="1:9" ht="44.25" hidden="1" customHeight="1" x14ac:dyDescent="0.2">
      <c r="A5654" s="3">
        <v>5673</v>
      </c>
      <c r="B5654" s="372">
        <v>7410</v>
      </c>
      <c r="C5654" s="373" t="s">
        <v>7628</v>
      </c>
      <c r="D5654" s="372" t="s">
        <v>5902</v>
      </c>
      <c r="E5654" s="146">
        <v>92116809</v>
      </c>
      <c r="F5654" s="595">
        <v>79259</v>
      </c>
      <c r="G5654" s="146" t="s">
        <v>35</v>
      </c>
      <c r="H5654" s="159">
        <v>45078</v>
      </c>
      <c r="I5654" s="146">
        <v>314</v>
      </c>
    </row>
    <row r="5655" spans="1:9" ht="44.25" hidden="1" customHeight="1" x14ac:dyDescent="0.2">
      <c r="A5655" s="3">
        <v>5674</v>
      </c>
      <c r="B5655" s="372">
        <v>7410</v>
      </c>
      <c r="C5655" s="373" t="s">
        <v>7629</v>
      </c>
      <c r="D5655" s="372" t="s">
        <v>5902</v>
      </c>
      <c r="E5655" s="146">
        <v>92116809</v>
      </c>
      <c r="F5655" s="595">
        <v>74852</v>
      </c>
      <c r="G5655" s="146" t="s">
        <v>35</v>
      </c>
      <c r="H5655" s="159">
        <v>45078</v>
      </c>
      <c r="I5655" s="146">
        <v>314</v>
      </c>
    </row>
    <row r="5656" spans="1:9" ht="44.25" hidden="1" customHeight="1" x14ac:dyDescent="0.2">
      <c r="A5656" s="3">
        <v>5675</v>
      </c>
      <c r="B5656" s="372">
        <v>7410</v>
      </c>
      <c r="C5656" s="373" t="s">
        <v>7630</v>
      </c>
      <c r="D5656" s="372" t="s">
        <v>5902</v>
      </c>
      <c r="E5656" s="146">
        <v>92052197</v>
      </c>
      <c r="F5656" s="595">
        <v>33149</v>
      </c>
      <c r="G5656" s="146" t="s">
        <v>35</v>
      </c>
      <c r="H5656" s="159">
        <v>45078</v>
      </c>
      <c r="I5656" s="146">
        <v>314</v>
      </c>
    </row>
    <row r="5657" spans="1:9" ht="44.25" hidden="1" customHeight="1" x14ac:dyDescent="0.2">
      <c r="A5657" s="3">
        <v>5676</v>
      </c>
      <c r="B5657" s="372">
        <v>7410</v>
      </c>
      <c r="C5657" s="373" t="s">
        <v>7631</v>
      </c>
      <c r="D5657" s="372" t="s">
        <v>5902</v>
      </c>
      <c r="E5657" s="146">
        <v>92052197</v>
      </c>
      <c r="F5657" s="595">
        <v>42624</v>
      </c>
      <c r="G5657" s="146" t="s">
        <v>35</v>
      </c>
      <c r="H5657" s="159">
        <v>45078</v>
      </c>
      <c r="I5657" s="146">
        <v>314</v>
      </c>
    </row>
    <row r="5658" spans="1:9" ht="44.25" hidden="1" customHeight="1" x14ac:dyDescent="0.2">
      <c r="A5658" s="3">
        <v>5677</v>
      </c>
      <c r="B5658" s="372">
        <v>7410</v>
      </c>
      <c r="C5658" s="373" t="s">
        <v>7632</v>
      </c>
      <c r="D5658" s="372" t="s">
        <v>5902</v>
      </c>
      <c r="E5658" s="146">
        <v>92052197</v>
      </c>
      <c r="F5658" s="595">
        <v>43664</v>
      </c>
      <c r="G5658" s="146" t="s">
        <v>35</v>
      </c>
      <c r="H5658" s="159">
        <v>45078</v>
      </c>
      <c r="I5658" s="146">
        <v>314</v>
      </c>
    </row>
    <row r="5659" spans="1:9" ht="44.25" hidden="1" customHeight="1" x14ac:dyDescent="0.2">
      <c r="A5659" s="3">
        <v>5678</v>
      </c>
      <c r="B5659" s="372">
        <v>7410</v>
      </c>
      <c r="C5659" s="373" t="s">
        <v>7633</v>
      </c>
      <c r="D5659" s="372" t="s">
        <v>5902</v>
      </c>
      <c r="E5659" s="146">
        <v>92052197</v>
      </c>
      <c r="F5659" s="595">
        <v>3937</v>
      </c>
      <c r="G5659" s="146" t="s">
        <v>35</v>
      </c>
      <c r="H5659" s="159">
        <v>45078</v>
      </c>
      <c r="I5659" s="146">
        <v>314</v>
      </c>
    </row>
    <row r="5660" spans="1:9" ht="44.25" hidden="1" customHeight="1" x14ac:dyDescent="0.2">
      <c r="A5660" s="3">
        <v>5679</v>
      </c>
      <c r="B5660" s="372">
        <v>7410</v>
      </c>
      <c r="C5660" s="373" t="s">
        <v>7634</v>
      </c>
      <c r="D5660" s="372" t="s">
        <v>5902</v>
      </c>
      <c r="E5660" s="146">
        <v>92052197</v>
      </c>
      <c r="F5660" s="595">
        <v>47528</v>
      </c>
      <c r="G5660" s="146" t="s">
        <v>35</v>
      </c>
      <c r="H5660" s="159">
        <v>45078</v>
      </c>
      <c r="I5660" s="146">
        <v>314</v>
      </c>
    </row>
    <row r="5661" spans="1:9" ht="44.25" hidden="1" customHeight="1" x14ac:dyDescent="0.2">
      <c r="A5661" s="3">
        <v>5680</v>
      </c>
      <c r="B5661" s="372">
        <v>7410</v>
      </c>
      <c r="C5661" s="373" t="s">
        <v>7635</v>
      </c>
      <c r="D5661" s="372" t="s">
        <v>5902</v>
      </c>
      <c r="E5661" s="146">
        <v>92052197</v>
      </c>
      <c r="F5661" s="595">
        <v>31414</v>
      </c>
      <c r="G5661" s="146" t="s">
        <v>35</v>
      </c>
      <c r="H5661" s="159">
        <v>45078</v>
      </c>
      <c r="I5661" s="146">
        <v>314</v>
      </c>
    </row>
    <row r="5662" spans="1:9" ht="44.25" hidden="1" customHeight="1" x14ac:dyDescent="0.2">
      <c r="A5662" s="3">
        <v>5681</v>
      </c>
      <c r="B5662" s="372">
        <v>7410</v>
      </c>
      <c r="C5662" s="373" t="s">
        <v>7636</v>
      </c>
      <c r="D5662" s="372" t="s">
        <v>5902</v>
      </c>
      <c r="E5662" s="146">
        <v>92052197</v>
      </c>
      <c r="F5662" s="595">
        <v>43381</v>
      </c>
      <c r="G5662" s="146" t="s">
        <v>35</v>
      </c>
      <c r="H5662" s="159">
        <v>45078</v>
      </c>
      <c r="I5662" s="146">
        <v>314</v>
      </c>
    </row>
    <row r="5663" spans="1:9" ht="44.25" hidden="1" customHeight="1" x14ac:dyDescent="0.2">
      <c r="A5663" s="3">
        <v>5682</v>
      </c>
      <c r="B5663" s="372">
        <v>7410</v>
      </c>
      <c r="C5663" s="373" t="s">
        <v>7637</v>
      </c>
      <c r="D5663" s="372" t="s">
        <v>5902</v>
      </c>
      <c r="E5663" s="146">
        <v>92265142</v>
      </c>
      <c r="F5663" s="595">
        <v>185339</v>
      </c>
      <c r="G5663" s="146" t="s">
        <v>35</v>
      </c>
      <c r="H5663" s="159">
        <v>45078</v>
      </c>
      <c r="I5663" s="146">
        <v>314</v>
      </c>
    </row>
    <row r="5664" spans="1:9" ht="44.25" hidden="1" customHeight="1" x14ac:dyDescent="0.2">
      <c r="A5664" s="3">
        <v>5683</v>
      </c>
      <c r="B5664" s="372">
        <v>7410</v>
      </c>
      <c r="C5664" s="373" t="s">
        <v>7638</v>
      </c>
      <c r="D5664" s="372" t="s">
        <v>5902</v>
      </c>
      <c r="E5664" s="146">
        <v>92265142</v>
      </c>
      <c r="F5664" s="595">
        <v>185339</v>
      </c>
      <c r="G5664" s="146" t="s">
        <v>35</v>
      </c>
      <c r="H5664" s="159">
        <v>45078</v>
      </c>
      <c r="I5664" s="146">
        <v>314</v>
      </c>
    </row>
    <row r="5665" spans="1:9" ht="44.25" hidden="1" customHeight="1" x14ac:dyDescent="0.2">
      <c r="A5665" s="3">
        <v>5684</v>
      </c>
      <c r="B5665" s="372">
        <v>7410</v>
      </c>
      <c r="C5665" s="373" t="s">
        <v>7639</v>
      </c>
      <c r="D5665" s="372" t="s">
        <v>5902</v>
      </c>
      <c r="E5665" s="146">
        <v>92311443</v>
      </c>
      <c r="F5665" s="595">
        <v>7118</v>
      </c>
      <c r="G5665" s="146" t="s">
        <v>35</v>
      </c>
      <c r="H5665" s="159">
        <v>45078</v>
      </c>
      <c r="I5665" s="146">
        <v>314</v>
      </c>
    </row>
    <row r="5666" spans="1:9" ht="44.25" hidden="1" customHeight="1" x14ac:dyDescent="0.2">
      <c r="A5666" s="3">
        <v>5685</v>
      </c>
      <c r="B5666" s="372">
        <v>7410</v>
      </c>
      <c r="C5666" s="373" t="s">
        <v>7640</v>
      </c>
      <c r="D5666" s="372" t="s">
        <v>5902</v>
      </c>
      <c r="E5666" s="146">
        <v>92311443</v>
      </c>
      <c r="F5666" s="595">
        <v>66908</v>
      </c>
      <c r="G5666" s="146" t="s">
        <v>35</v>
      </c>
      <c r="H5666" s="159">
        <v>45078</v>
      </c>
      <c r="I5666" s="146">
        <v>314</v>
      </c>
    </row>
    <row r="5667" spans="1:9" ht="44.25" hidden="1" customHeight="1" x14ac:dyDescent="0.2">
      <c r="A5667" s="3">
        <v>5686</v>
      </c>
      <c r="B5667" s="372">
        <v>7410</v>
      </c>
      <c r="C5667" s="373" t="s">
        <v>7641</v>
      </c>
      <c r="D5667" s="372" t="s">
        <v>5902</v>
      </c>
      <c r="E5667" s="146">
        <v>92311443</v>
      </c>
      <c r="F5667" s="595">
        <v>13424</v>
      </c>
      <c r="G5667" s="146" t="s">
        <v>35</v>
      </c>
      <c r="H5667" s="159">
        <v>45078</v>
      </c>
      <c r="I5667" s="146">
        <v>314</v>
      </c>
    </row>
    <row r="5668" spans="1:9" ht="44.25" hidden="1" customHeight="1" x14ac:dyDescent="0.2">
      <c r="A5668" s="3">
        <v>5687</v>
      </c>
      <c r="B5668" s="372">
        <v>7410</v>
      </c>
      <c r="C5668" s="373" t="s">
        <v>7642</v>
      </c>
      <c r="D5668" s="372" t="s">
        <v>5902</v>
      </c>
      <c r="E5668" s="146">
        <v>92311443</v>
      </c>
      <c r="F5668" s="595">
        <v>213695</v>
      </c>
      <c r="G5668" s="146" t="s">
        <v>35</v>
      </c>
      <c r="H5668" s="159">
        <v>45078</v>
      </c>
      <c r="I5668" s="146">
        <v>314</v>
      </c>
    </row>
    <row r="5669" spans="1:9" ht="44.25" hidden="1" customHeight="1" x14ac:dyDescent="0.2">
      <c r="A5669" s="3">
        <v>5688</v>
      </c>
      <c r="B5669" s="372">
        <v>7410</v>
      </c>
      <c r="C5669" s="373" t="s">
        <v>7643</v>
      </c>
      <c r="D5669" s="372" t="s">
        <v>5902</v>
      </c>
      <c r="E5669" s="146">
        <v>92311443</v>
      </c>
      <c r="F5669" s="595">
        <v>95045</v>
      </c>
      <c r="G5669" s="146" t="s">
        <v>35</v>
      </c>
      <c r="H5669" s="159">
        <v>45078</v>
      </c>
      <c r="I5669" s="146">
        <v>314</v>
      </c>
    </row>
    <row r="5670" spans="1:9" ht="44.25" hidden="1" customHeight="1" x14ac:dyDescent="0.2">
      <c r="A5670" s="3">
        <v>5689</v>
      </c>
      <c r="B5670" s="372">
        <v>7410</v>
      </c>
      <c r="C5670" s="373" t="s">
        <v>7644</v>
      </c>
      <c r="D5670" s="372" t="s">
        <v>5902</v>
      </c>
      <c r="E5670" s="146">
        <v>92311443</v>
      </c>
      <c r="F5670" s="595">
        <v>90275</v>
      </c>
      <c r="G5670" s="146" t="s">
        <v>35</v>
      </c>
      <c r="H5670" s="159">
        <v>45078</v>
      </c>
      <c r="I5670" s="146">
        <v>314</v>
      </c>
    </row>
    <row r="5671" spans="1:9" ht="44.25" hidden="1" customHeight="1" x14ac:dyDescent="0.2">
      <c r="A5671" s="3">
        <v>5690</v>
      </c>
      <c r="B5671" s="372">
        <v>7410</v>
      </c>
      <c r="C5671" s="373" t="s">
        <v>7645</v>
      </c>
      <c r="D5671" s="372" t="s">
        <v>5902</v>
      </c>
      <c r="E5671" s="146">
        <v>92311443</v>
      </c>
      <c r="F5671" s="595">
        <v>155681</v>
      </c>
      <c r="G5671" s="146" t="s">
        <v>35</v>
      </c>
      <c r="H5671" s="159">
        <v>45078</v>
      </c>
      <c r="I5671" s="146">
        <v>314</v>
      </c>
    </row>
    <row r="5672" spans="1:9" ht="44.25" hidden="1" customHeight="1" x14ac:dyDescent="0.2">
      <c r="A5672" s="3">
        <v>5691</v>
      </c>
      <c r="B5672" s="372">
        <v>7410</v>
      </c>
      <c r="C5672" s="373" t="s">
        <v>7646</v>
      </c>
      <c r="D5672" s="372" t="s">
        <v>5902</v>
      </c>
      <c r="E5672" s="146">
        <v>92311443</v>
      </c>
      <c r="F5672" s="595">
        <v>234679</v>
      </c>
      <c r="G5672" s="146" t="s">
        <v>35</v>
      </c>
      <c r="H5672" s="159">
        <v>45078</v>
      </c>
      <c r="I5672" s="146">
        <v>314</v>
      </c>
    </row>
    <row r="5673" spans="1:9" ht="44.25" hidden="1" customHeight="1" x14ac:dyDescent="0.2">
      <c r="A5673" s="3">
        <v>5692</v>
      </c>
      <c r="B5673" s="372">
        <v>7410</v>
      </c>
      <c r="C5673" s="373" t="s">
        <v>7647</v>
      </c>
      <c r="D5673" s="372" t="s">
        <v>5902</v>
      </c>
      <c r="E5673" s="146">
        <v>92311443</v>
      </c>
      <c r="F5673" s="595">
        <v>339622</v>
      </c>
      <c r="G5673" s="146" t="s">
        <v>35</v>
      </c>
      <c r="H5673" s="159">
        <v>45078</v>
      </c>
      <c r="I5673" s="146">
        <v>314</v>
      </c>
    </row>
    <row r="5674" spans="1:9" ht="44.25" hidden="1" customHeight="1" x14ac:dyDescent="0.2">
      <c r="A5674" s="3">
        <v>5693</v>
      </c>
      <c r="B5674" s="372">
        <v>7410</v>
      </c>
      <c r="C5674" s="373" t="s">
        <v>7648</v>
      </c>
      <c r="D5674" s="372" t="s">
        <v>5902</v>
      </c>
      <c r="E5674" s="146">
        <v>92311443</v>
      </c>
      <c r="F5674" s="595">
        <v>488443</v>
      </c>
      <c r="G5674" s="146" t="s">
        <v>35</v>
      </c>
      <c r="H5674" s="159">
        <v>45078</v>
      </c>
      <c r="I5674" s="146">
        <v>314</v>
      </c>
    </row>
    <row r="5675" spans="1:9" ht="44.25" hidden="1" customHeight="1" x14ac:dyDescent="0.2">
      <c r="A5675" s="3">
        <v>5694</v>
      </c>
      <c r="B5675" s="372">
        <v>7410</v>
      </c>
      <c r="C5675" s="373" t="s">
        <v>7649</v>
      </c>
      <c r="D5675" s="372" t="s">
        <v>5902</v>
      </c>
      <c r="E5675" s="146">
        <v>92018516</v>
      </c>
      <c r="F5675" s="595">
        <v>3208</v>
      </c>
      <c r="G5675" s="146" t="s">
        <v>35</v>
      </c>
      <c r="H5675" s="159">
        <v>45078</v>
      </c>
      <c r="I5675" s="146">
        <v>314</v>
      </c>
    </row>
    <row r="5676" spans="1:9" ht="44.25" hidden="1" customHeight="1" x14ac:dyDescent="0.2">
      <c r="A5676" s="3">
        <v>5695</v>
      </c>
      <c r="B5676" s="372">
        <v>7410</v>
      </c>
      <c r="C5676" s="373" t="s">
        <v>7650</v>
      </c>
      <c r="D5676" s="372" t="s">
        <v>5902</v>
      </c>
      <c r="E5676" s="146">
        <v>92018516</v>
      </c>
      <c r="F5676" s="595">
        <v>40375</v>
      </c>
      <c r="G5676" s="146" t="s">
        <v>35</v>
      </c>
      <c r="H5676" s="159">
        <v>45078</v>
      </c>
      <c r="I5676" s="146">
        <v>314</v>
      </c>
    </row>
    <row r="5677" spans="1:9" ht="44.25" hidden="1" customHeight="1" x14ac:dyDescent="0.2">
      <c r="A5677" s="3">
        <v>5696</v>
      </c>
      <c r="B5677" s="372">
        <v>7410</v>
      </c>
      <c r="C5677" s="373" t="s">
        <v>7651</v>
      </c>
      <c r="D5677" s="372" t="s">
        <v>5902</v>
      </c>
      <c r="E5677" s="146">
        <v>92018516</v>
      </c>
      <c r="F5677" s="595">
        <v>66908</v>
      </c>
      <c r="G5677" s="146" t="s">
        <v>35</v>
      </c>
      <c r="H5677" s="159">
        <v>45078</v>
      </c>
      <c r="I5677" s="146">
        <v>314</v>
      </c>
    </row>
    <row r="5678" spans="1:9" ht="44.25" hidden="1" customHeight="1" x14ac:dyDescent="0.2">
      <c r="A5678" s="3">
        <v>5697</v>
      </c>
      <c r="B5678" s="372">
        <v>7410</v>
      </c>
      <c r="C5678" s="373" t="s">
        <v>7652</v>
      </c>
      <c r="D5678" s="372" t="s">
        <v>5902</v>
      </c>
      <c r="E5678" s="146">
        <v>92018516</v>
      </c>
      <c r="F5678" s="595">
        <v>59506</v>
      </c>
      <c r="G5678" s="146" t="s">
        <v>35</v>
      </c>
      <c r="H5678" s="159">
        <v>45078</v>
      </c>
      <c r="I5678" s="146">
        <v>314</v>
      </c>
    </row>
    <row r="5679" spans="1:9" ht="44.25" hidden="1" customHeight="1" x14ac:dyDescent="0.2">
      <c r="A5679" s="3">
        <v>5698</v>
      </c>
      <c r="B5679" s="372">
        <v>7410</v>
      </c>
      <c r="C5679" s="373" t="s">
        <v>7653</v>
      </c>
      <c r="D5679" s="372" t="s">
        <v>5902</v>
      </c>
      <c r="E5679" s="146">
        <v>92018516</v>
      </c>
      <c r="F5679" s="595">
        <v>133566</v>
      </c>
      <c r="G5679" s="146" t="s">
        <v>35</v>
      </c>
      <c r="H5679" s="159">
        <v>45078</v>
      </c>
      <c r="I5679" s="146">
        <v>314</v>
      </c>
    </row>
    <row r="5680" spans="1:9" ht="44.25" hidden="1" customHeight="1" x14ac:dyDescent="0.2">
      <c r="A5680" s="3">
        <v>5699</v>
      </c>
      <c r="B5680" s="372">
        <v>7410</v>
      </c>
      <c r="C5680" s="373" t="s">
        <v>7654</v>
      </c>
      <c r="D5680" s="372" t="s">
        <v>5902</v>
      </c>
      <c r="E5680" s="146">
        <v>92018516</v>
      </c>
      <c r="F5680" s="595">
        <v>188123</v>
      </c>
      <c r="G5680" s="146" t="s">
        <v>35</v>
      </c>
      <c r="H5680" s="159">
        <v>45078</v>
      </c>
      <c r="I5680" s="146">
        <v>314</v>
      </c>
    </row>
    <row r="5681" spans="1:9" ht="44.25" hidden="1" customHeight="1" x14ac:dyDescent="0.2">
      <c r="A5681" s="3">
        <v>5700</v>
      </c>
      <c r="B5681" s="372">
        <v>7410</v>
      </c>
      <c r="C5681" s="373" t="s">
        <v>7655</v>
      </c>
      <c r="D5681" s="372" t="s">
        <v>5902</v>
      </c>
      <c r="E5681" s="146">
        <v>92018516</v>
      </c>
      <c r="F5681" s="595">
        <v>94683</v>
      </c>
      <c r="G5681" s="146" t="s">
        <v>35</v>
      </c>
      <c r="H5681" s="159">
        <v>45078</v>
      </c>
      <c r="I5681" s="146">
        <v>314</v>
      </c>
    </row>
    <row r="5682" spans="1:9" ht="44.25" hidden="1" customHeight="1" x14ac:dyDescent="0.2">
      <c r="A5682" s="3">
        <v>5701</v>
      </c>
      <c r="B5682" s="372">
        <v>7410</v>
      </c>
      <c r="C5682" s="373" t="s">
        <v>7656</v>
      </c>
      <c r="D5682" s="372" t="s">
        <v>5902</v>
      </c>
      <c r="E5682" s="146">
        <v>92018516</v>
      </c>
      <c r="F5682" s="595">
        <v>28928</v>
      </c>
      <c r="G5682" s="146" t="s">
        <v>35</v>
      </c>
      <c r="H5682" s="159">
        <v>45078</v>
      </c>
      <c r="I5682" s="146">
        <v>314</v>
      </c>
    </row>
    <row r="5683" spans="1:9" ht="44.25" hidden="1" customHeight="1" x14ac:dyDescent="0.2">
      <c r="A5683" s="3">
        <v>5702</v>
      </c>
      <c r="B5683" s="372">
        <v>7410</v>
      </c>
      <c r="C5683" s="373" t="s">
        <v>7657</v>
      </c>
      <c r="D5683" s="372" t="s">
        <v>5902</v>
      </c>
      <c r="E5683" s="146">
        <v>92018516</v>
      </c>
      <c r="F5683" s="595">
        <v>35121</v>
      </c>
      <c r="G5683" s="146" t="s">
        <v>35</v>
      </c>
      <c r="H5683" s="159">
        <v>45078</v>
      </c>
      <c r="I5683" s="146">
        <v>314</v>
      </c>
    </row>
    <row r="5684" spans="1:9" ht="44.25" hidden="1" customHeight="1" x14ac:dyDescent="0.2">
      <c r="A5684" s="3">
        <v>5703</v>
      </c>
      <c r="B5684" s="372">
        <v>7410</v>
      </c>
      <c r="C5684" s="373" t="s">
        <v>7658</v>
      </c>
      <c r="D5684" s="372" t="s">
        <v>5902</v>
      </c>
      <c r="E5684" s="146">
        <v>92018516</v>
      </c>
      <c r="F5684" s="595">
        <v>4354</v>
      </c>
      <c r="G5684" s="146" t="s">
        <v>35</v>
      </c>
      <c r="H5684" s="159">
        <v>45078</v>
      </c>
      <c r="I5684" s="146">
        <v>314</v>
      </c>
    </row>
    <row r="5685" spans="1:9" ht="44.25" hidden="1" customHeight="1" x14ac:dyDescent="0.2">
      <c r="A5685" s="3">
        <v>5704</v>
      </c>
      <c r="B5685" s="372">
        <v>7410</v>
      </c>
      <c r="C5685" s="373" t="s">
        <v>7659</v>
      </c>
      <c r="D5685" s="372" t="s">
        <v>5902</v>
      </c>
      <c r="E5685" s="146">
        <v>92018516</v>
      </c>
      <c r="F5685" s="595">
        <v>35189</v>
      </c>
      <c r="G5685" s="146" t="s">
        <v>35</v>
      </c>
      <c r="H5685" s="159">
        <v>45078</v>
      </c>
      <c r="I5685" s="146">
        <v>314</v>
      </c>
    </row>
    <row r="5686" spans="1:9" ht="44.25" hidden="1" customHeight="1" x14ac:dyDescent="0.2">
      <c r="A5686" s="3">
        <v>5705</v>
      </c>
      <c r="B5686" s="372">
        <v>7410</v>
      </c>
      <c r="C5686" s="373" t="s">
        <v>7660</v>
      </c>
      <c r="D5686" s="372" t="s">
        <v>5902</v>
      </c>
      <c r="E5686" s="146">
        <v>92177280</v>
      </c>
      <c r="F5686" s="595">
        <v>616528</v>
      </c>
      <c r="G5686" s="146" t="s">
        <v>35</v>
      </c>
      <c r="H5686" s="159">
        <v>45078</v>
      </c>
      <c r="I5686" s="146">
        <v>314</v>
      </c>
    </row>
    <row r="5687" spans="1:9" ht="44.25" hidden="1" customHeight="1" x14ac:dyDescent="0.2">
      <c r="A5687" s="3">
        <v>5706</v>
      </c>
      <c r="B5687" s="372">
        <v>7410</v>
      </c>
      <c r="C5687" s="373" t="s">
        <v>9020</v>
      </c>
      <c r="D5687" s="372" t="s">
        <v>5902</v>
      </c>
      <c r="E5687" s="146">
        <v>23242106</v>
      </c>
      <c r="F5687" s="595">
        <v>452769</v>
      </c>
      <c r="G5687" s="146" t="s">
        <v>35</v>
      </c>
      <c r="H5687" s="159">
        <v>45078</v>
      </c>
      <c r="I5687" s="146">
        <v>314</v>
      </c>
    </row>
    <row r="5688" spans="1:9" ht="44.25" hidden="1" customHeight="1" x14ac:dyDescent="0.2">
      <c r="A5688" s="3">
        <v>5707</v>
      </c>
      <c r="B5688" s="372">
        <v>7410</v>
      </c>
      <c r="C5688" s="373" t="s">
        <v>7661</v>
      </c>
      <c r="D5688" s="372" t="s">
        <v>5902</v>
      </c>
      <c r="E5688" s="146">
        <v>23242106</v>
      </c>
      <c r="F5688" s="595">
        <v>411275</v>
      </c>
      <c r="G5688" s="146" t="s">
        <v>35</v>
      </c>
      <c r="H5688" s="159">
        <v>45078</v>
      </c>
      <c r="I5688" s="146">
        <v>314</v>
      </c>
    </row>
    <row r="5689" spans="1:9" ht="44.25" hidden="1" customHeight="1" x14ac:dyDescent="0.2">
      <c r="A5689" s="3">
        <v>5708</v>
      </c>
      <c r="B5689" s="372">
        <v>7410</v>
      </c>
      <c r="C5689" s="373" t="s">
        <v>7662</v>
      </c>
      <c r="D5689" s="372" t="s">
        <v>5902</v>
      </c>
      <c r="E5689" s="146">
        <v>92052197</v>
      </c>
      <c r="F5689" s="595">
        <v>71341</v>
      </c>
      <c r="G5689" s="146" t="s">
        <v>35</v>
      </c>
      <c r="H5689" s="159">
        <v>45078</v>
      </c>
      <c r="I5689" s="146">
        <v>314</v>
      </c>
    </row>
    <row r="5690" spans="1:9" ht="44.25" hidden="1" customHeight="1" x14ac:dyDescent="0.2">
      <c r="A5690" s="3">
        <v>5709</v>
      </c>
      <c r="B5690" s="372">
        <v>7410</v>
      </c>
      <c r="C5690" s="373" t="s">
        <v>7663</v>
      </c>
      <c r="D5690" s="372" t="s">
        <v>5902</v>
      </c>
      <c r="E5690" s="146">
        <v>92052197</v>
      </c>
      <c r="F5690" s="595">
        <v>78721</v>
      </c>
      <c r="G5690" s="146" t="s">
        <v>35</v>
      </c>
      <c r="H5690" s="159">
        <v>45078</v>
      </c>
      <c r="I5690" s="146">
        <v>314</v>
      </c>
    </row>
    <row r="5691" spans="1:9" ht="44.25" hidden="1" customHeight="1" x14ac:dyDescent="0.2">
      <c r="A5691" s="3">
        <v>5710</v>
      </c>
      <c r="B5691" s="372">
        <v>7410</v>
      </c>
      <c r="C5691" s="373" t="s">
        <v>7664</v>
      </c>
      <c r="D5691" s="372" t="s">
        <v>5902</v>
      </c>
      <c r="E5691" s="146">
        <v>92052197</v>
      </c>
      <c r="F5691" s="595">
        <v>42172</v>
      </c>
      <c r="G5691" s="146" t="s">
        <v>35</v>
      </c>
      <c r="H5691" s="159">
        <v>45078</v>
      </c>
      <c r="I5691" s="146">
        <v>314</v>
      </c>
    </row>
    <row r="5692" spans="1:9" ht="44.25" hidden="1" customHeight="1" x14ac:dyDescent="0.2">
      <c r="A5692" s="3">
        <v>5711</v>
      </c>
      <c r="B5692" s="372">
        <v>7410</v>
      </c>
      <c r="C5692" s="373" t="s">
        <v>7665</v>
      </c>
      <c r="D5692" s="372" t="s">
        <v>5902</v>
      </c>
      <c r="E5692" s="146">
        <v>92052197</v>
      </c>
      <c r="F5692" s="595">
        <v>45686</v>
      </c>
      <c r="G5692" s="146" t="s">
        <v>35</v>
      </c>
      <c r="H5692" s="159">
        <v>45078</v>
      </c>
      <c r="I5692" s="146">
        <v>314</v>
      </c>
    </row>
    <row r="5693" spans="1:9" ht="44.25" hidden="1" customHeight="1" x14ac:dyDescent="0.2">
      <c r="A5693" s="3">
        <v>5712</v>
      </c>
      <c r="B5693" s="372">
        <v>7410</v>
      </c>
      <c r="C5693" s="373" t="s">
        <v>7666</v>
      </c>
      <c r="D5693" s="372" t="s">
        <v>5902</v>
      </c>
      <c r="E5693" s="146">
        <v>92052197</v>
      </c>
      <c r="F5693" s="595">
        <v>211561</v>
      </c>
      <c r="G5693" s="146" t="s">
        <v>35</v>
      </c>
      <c r="H5693" s="159">
        <v>45078</v>
      </c>
      <c r="I5693" s="146">
        <v>314</v>
      </c>
    </row>
    <row r="5694" spans="1:9" ht="44.25" hidden="1" customHeight="1" x14ac:dyDescent="0.2">
      <c r="A5694" s="3">
        <v>5713</v>
      </c>
      <c r="B5694" s="372">
        <v>7410</v>
      </c>
      <c r="C5694" s="373" t="s">
        <v>7667</v>
      </c>
      <c r="D5694" s="372" t="s">
        <v>5902</v>
      </c>
      <c r="E5694" s="146">
        <v>92052197</v>
      </c>
      <c r="F5694" s="595">
        <v>73819</v>
      </c>
      <c r="G5694" s="146" t="s">
        <v>35</v>
      </c>
      <c r="H5694" s="159">
        <v>45078</v>
      </c>
      <c r="I5694" s="146">
        <v>314</v>
      </c>
    </row>
    <row r="5695" spans="1:9" ht="44.25" hidden="1" customHeight="1" x14ac:dyDescent="0.2">
      <c r="A5695" s="3">
        <v>5714</v>
      </c>
      <c r="B5695" s="372">
        <v>7410</v>
      </c>
      <c r="C5695" s="373" t="s">
        <v>7668</v>
      </c>
      <c r="D5695" s="372" t="s">
        <v>5902</v>
      </c>
      <c r="E5695" s="146">
        <v>92052197</v>
      </c>
      <c r="F5695" s="595">
        <v>39361</v>
      </c>
      <c r="G5695" s="146" t="s">
        <v>35</v>
      </c>
      <c r="H5695" s="159">
        <v>45078</v>
      </c>
      <c r="I5695" s="146">
        <v>314</v>
      </c>
    </row>
    <row r="5696" spans="1:9" ht="44.25" hidden="1" customHeight="1" x14ac:dyDescent="0.2">
      <c r="A5696" s="3">
        <v>5715</v>
      </c>
      <c r="B5696" s="372">
        <v>7410</v>
      </c>
      <c r="C5696" s="373" t="s">
        <v>7669</v>
      </c>
      <c r="D5696" s="372" t="s">
        <v>5902</v>
      </c>
      <c r="E5696" s="146">
        <v>92052197</v>
      </c>
      <c r="F5696" s="595">
        <v>153224</v>
      </c>
      <c r="G5696" s="146" t="s">
        <v>35</v>
      </c>
      <c r="H5696" s="159">
        <v>45078</v>
      </c>
      <c r="I5696" s="146">
        <v>314</v>
      </c>
    </row>
    <row r="5697" spans="1:9" ht="44.25" hidden="1" customHeight="1" x14ac:dyDescent="0.2">
      <c r="A5697" s="3">
        <v>5716</v>
      </c>
      <c r="B5697" s="372">
        <v>7410</v>
      </c>
      <c r="C5697" s="373" t="s">
        <v>7670</v>
      </c>
      <c r="D5697" s="372" t="s">
        <v>5902</v>
      </c>
      <c r="E5697" s="146">
        <v>92052197</v>
      </c>
      <c r="F5697" s="595">
        <v>78438</v>
      </c>
      <c r="G5697" s="146" t="s">
        <v>35</v>
      </c>
      <c r="H5697" s="159">
        <v>45078</v>
      </c>
      <c r="I5697" s="146">
        <v>314</v>
      </c>
    </row>
    <row r="5698" spans="1:9" ht="44.25" hidden="1" customHeight="1" x14ac:dyDescent="0.2">
      <c r="A5698" s="3">
        <v>5717</v>
      </c>
      <c r="B5698" s="372">
        <v>7410</v>
      </c>
      <c r="C5698" s="373" t="s">
        <v>7671</v>
      </c>
      <c r="D5698" s="372" t="s">
        <v>5902</v>
      </c>
      <c r="E5698" s="146">
        <v>92052197</v>
      </c>
      <c r="F5698" s="595">
        <v>88561</v>
      </c>
      <c r="G5698" s="146" t="s">
        <v>35</v>
      </c>
      <c r="H5698" s="159">
        <v>45078</v>
      </c>
      <c r="I5698" s="146">
        <v>314</v>
      </c>
    </row>
    <row r="5699" spans="1:9" ht="44.25" hidden="1" customHeight="1" x14ac:dyDescent="0.2">
      <c r="A5699" s="3">
        <v>5718</v>
      </c>
      <c r="B5699" s="372">
        <v>7410</v>
      </c>
      <c r="C5699" s="373" t="s">
        <v>7672</v>
      </c>
      <c r="D5699" s="372" t="s">
        <v>5902</v>
      </c>
      <c r="E5699" s="146">
        <v>92052197</v>
      </c>
      <c r="F5699" s="595">
        <v>26709</v>
      </c>
      <c r="G5699" s="146" t="s">
        <v>35</v>
      </c>
      <c r="H5699" s="159">
        <v>45078</v>
      </c>
      <c r="I5699" s="146">
        <v>314</v>
      </c>
    </row>
    <row r="5700" spans="1:9" ht="44.25" hidden="1" customHeight="1" x14ac:dyDescent="0.2">
      <c r="A5700" s="3">
        <v>5719</v>
      </c>
      <c r="B5700" s="372">
        <v>7410</v>
      </c>
      <c r="C5700" s="373" t="s">
        <v>7673</v>
      </c>
      <c r="D5700" s="372" t="s">
        <v>5902</v>
      </c>
      <c r="E5700" s="146">
        <v>92052197</v>
      </c>
      <c r="F5700" s="595">
        <v>28115</v>
      </c>
      <c r="G5700" s="146" t="s">
        <v>35</v>
      </c>
      <c r="H5700" s="159">
        <v>45078</v>
      </c>
      <c r="I5700" s="146">
        <v>314</v>
      </c>
    </row>
    <row r="5701" spans="1:9" ht="44.25" hidden="1" customHeight="1" x14ac:dyDescent="0.2">
      <c r="A5701" s="3">
        <v>5720</v>
      </c>
      <c r="B5701" s="372">
        <v>7410</v>
      </c>
      <c r="C5701" s="373" t="s">
        <v>7674</v>
      </c>
      <c r="D5701" s="372" t="s">
        <v>5902</v>
      </c>
      <c r="E5701" s="146">
        <v>92052197</v>
      </c>
      <c r="F5701" s="595">
        <v>32655</v>
      </c>
      <c r="G5701" s="146" t="s">
        <v>35</v>
      </c>
      <c r="H5701" s="159">
        <v>45078</v>
      </c>
      <c r="I5701" s="146">
        <v>314</v>
      </c>
    </row>
    <row r="5702" spans="1:9" ht="44.25" hidden="1" customHeight="1" x14ac:dyDescent="0.2">
      <c r="A5702" s="3">
        <v>5721</v>
      </c>
      <c r="B5702" s="372">
        <v>7410</v>
      </c>
      <c r="C5702" s="373" t="s">
        <v>7675</v>
      </c>
      <c r="D5702" s="372" t="s">
        <v>5902</v>
      </c>
      <c r="E5702" s="146">
        <v>92052197</v>
      </c>
      <c r="F5702" s="595">
        <v>30926</v>
      </c>
      <c r="G5702" s="146" t="s">
        <v>35</v>
      </c>
      <c r="H5702" s="159">
        <v>45078</v>
      </c>
      <c r="I5702" s="146">
        <v>314</v>
      </c>
    </row>
    <row r="5703" spans="1:9" ht="44.25" hidden="1" customHeight="1" x14ac:dyDescent="0.2">
      <c r="A5703" s="3">
        <v>5722</v>
      </c>
      <c r="B5703" s="372">
        <v>7410</v>
      </c>
      <c r="C5703" s="373" t="s">
        <v>7676</v>
      </c>
      <c r="D5703" s="372" t="s">
        <v>5902</v>
      </c>
      <c r="E5703" s="146">
        <v>92052197</v>
      </c>
      <c r="F5703" s="595">
        <v>32332</v>
      </c>
      <c r="G5703" s="146" t="s">
        <v>35</v>
      </c>
      <c r="H5703" s="159">
        <v>45078</v>
      </c>
      <c r="I5703" s="146">
        <v>314</v>
      </c>
    </row>
    <row r="5704" spans="1:9" ht="44.25" hidden="1" customHeight="1" x14ac:dyDescent="0.2">
      <c r="A5704" s="3">
        <v>5723</v>
      </c>
      <c r="B5704" s="372">
        <v>7410</v>
      </c>
      <c r="C5704" s="373" t="s">
        <v>7677</v>
      </c>
      <c r="D5704" s="372" t="s">
        <v>5902</v>
      </c>
      <c r="E5704" s="146">
        <v>23242107</v>
      </c>
      <c r="F5704" s="595">
        <v>393127</v>
      </c>
      <c r="G5704" s="146" t="s">
        <v>35</v>
      </c>
      <c r="H5704" s="159">
        <v>45078</v>
      </c>
      <c r="I5704" s="146">
        <v>314</v>
      </c>
    </row>
    <row r="5705" spans="1:9" ht="44.25" hidden="1" customHeight="1" x14ac:dyDescent="0.2">
      <c r="A5705" s="3">
        <v>5724</v>
      </c>
      <c r="B5705" s="372">
        <v>7410</v>
      </c>
      <c r="C5705" s="373" t="s">
        <v>7678</v>
      </c>
      <c r="D5705" s="372" t="s">
        <v>5902</v>
      </c>
      <c r="E5705" s="146">
        <v>23242107</v>
      </c>
      <c r="F5705" s="595">
        <v>393127</v>
      </c>
      <c r="G5705" s="146" t="s">
        <v>35</v>
      </c>
      <c r="H5705" s="159">
        <v>45078</v>
      </c>
      <c r="I5705" s="146">
        <v>314</v>
      </c>
    </row>
    <row r="5706" spans="1:9" ht="44.25" hidden="1" customHeight="1" x14ac:dyDescent="0.2">
      <c r="A5706" s="3">
        <v>5725</v>
      </c>
      <c r="B5706" s="372">
        <v>7410</v>
      </c>
      <c r="C5706" s="373" t="s">
        <v>7679</v>
      </c>
      <c r="D5706" s="372" t="s">
        <v>5902</v>
      </c>
      <c r="E5706" s="146">
        <v>23242107</v>
      </c>
      <c r="F5706" s="595">
        <v>798684</v>
      </c>
      <c r="G5706" s="146" t="s">
        <v>35</v>
      </c>
      <c r="H5706" s="159">
        <v>45078</v>
      </c>
      <c r="I5706" s="146">
        <v>314</v>
      </c>
    </row>
    <row r="5707" spans="1:9" ht="44.25" hidden="1" customHeight="1" x14ac:dyDescent="0.2">
      <c r="A5707" s="3">
        <v>5726</v>
      </c>
      <c r="B5707" s="372">
        <v>7410</v>
      </c>
      <c r="C5707" s="373" t="s">
        <v>7680</v>
      </c>
      <c r="D5707" s="372" t="s">
        <v>5902</v>
      </c>
      <c r="E5707" s="146">
        <v>23242107</v>
      </c>
      <c r="F5707" s="595">
        <v>377.98500000000001</v>
      </c>
      <c r="G5707" s="146" t="s">
        <v>35</v>
      </c>
      <c r="H5707" s="159">
        <v>45078</v>
      </c>
      <c r="I5707" s="146">
        <v>314</v>
      </c>
    </row>
    <row r="5708" spans="1:9" ht="44.25" hidden="1" customHeight="1" x14ac:dyDescent="0.2">
      <c r="A5708" s="3">
        <v>5727</v>
      </c>
      <c r="B5708" s="372">
        <v>7410</v>
      </c>
      <c r="C5708" s="373" t="s">
        <v>7681</v>
      </c>
      <c r="D5708" s="372" t="s">
        <v>5902</v>
      </c>
      <c r="E5708" s="146">
        <v>92149295</v>
      </c>
      <c r="F5708" s="595">
        <v>150.69499999999999</v>
      </c>
      <c r="G5708" s="146" t="s">
        <v>35</v>
      </c>
      <c r="H5708" s="159">
        <v>45078</v>
      </c>
      <c r="I5708" s="146">
        <v>314</v>
      </c>
    </row>
    <row r="5709" spans="1:9" ht="44.25" hidden="1" customHeight="1" x14ac:dyDescent="0.2">
      <c r="A5709" s="3">
        <v>5728</v>
      </c>
      <c r="B5709" s="372">
        <v>7410</v>
      </c>
      <c r="C5709" s="373" t="s">
        <v>7682</v>
      </c>
      <c r="D5709" s="372" t="s">
        <v>5902</v>
      </c>
      <c r="E5709" s="146">
        <v>92149295</v>
      </c>
      <c r="F5709" s="595">
        <v>147.87200000000001</v>
      </c>
      <c r="G5709" s="146" t="s">
        <v>35</v>
      </c>
      <c r="H5709" s="159">
        <v>45078</v>
      </c>
      <c r="I5709" s="146">
        <v>314</v>
      </c>
    </row>
    <row r="5710" spans="1:9" ht="44.25" hidden="1" customHeight="1" x14ac:dyDescent="0.2">
      <c r="A5710" s="3">
        <v>5729</v>
      </c>
      <c r="B5710" s="372">
        <v>7410</v>
      </c>
      <c r="C5710" s="373" t="s">
        <v>7683</v>
      </c>
      <c r="D5710" s="372" t="s">
        <v>5902</v>
      </c>
      <c r="E5710" s="146">
        <v>92149295</v>
      </c>
      <c r="F5710" s="595">
        <v>200.51900000000001</v>
      </c>
      <c r="G5710" s="146" t="s">
        <v>35</v>
      </c>
      <c r="H5710" s="159">
        <v>45078</v>
      </c>
      <c r="I5710" s="146">
        <v>314</v>
      </c>
    </row>
    <row r="5711" spans="1:9" ht="44.25" hidden="1" customHeight="1" x14ac:dyDescent="0.2">
      <c r="A5711" s="3">
        <v>5730</v>
      </c>
      <c r="B5711" s="372">
        <v>7410</v>
      </c>
      <c r="C5711" s="373" t="s">
        <v>7684</v>
      </c>
      <c r="D5711" s="372" t="s">
        <v>5902</v>
      </c>
      <c r="E5711" s="146">
        <v>92149295</v>
      </c>
      <c r="F5711" s="595">
        <v>336.73500000000001</v>
      </c>
      <c r="G5711" s="146" t="s">
        <v>35</v>
      </c>
      <c r="H5711" s="159">
        <v>45078</v>
      </c>
      <c r="I5711" s="146">
        <v>314</v>
      </c>
    </row>
    <row r="5712" spans="1:9" ht="44.25" hidden="1" customHeight="1" x14ac:dyDescent="0.2">
      <c r="A5712" s="3">
        <v>5731</v>
      </c>
      <c r="B5712" s="372">
        <v>7410</v>
      </c>
      <c r="C5712" s="373" t="s">
        <v>7685</v>
      </c>
      <c r="D5712" s="372" t="s">
        <v>5902</v>
      </c>
      <c r="E5712" s="146">
        <v>92149295</v>
      </c>
      <c r="F5712" s="595">
        <v>286.21800000000002</v>
      </c>
      <c r="G5712" s="146" t="s">
        <v>35</v>
      </c>
      <c r="H5712" s="159">
        <v>45078</v>
      </c>
      <c r="I5712" s="146">
        <v>314</v>
      </c>
    </row>
    <row r="5713" spans="1:9" ht="44.25" hidden="1" customHeight="1" x14ac:dyDescent="0.2">
      <c r="A5713" s="3">
        <v>5732</v>
      </c>
      <c r="B5713" s="372">
        <v>7410</v>
      </c>
      <c r="C5713" s="373" t="s">
        <v>7686</v>
      </c>
      <c r="D5713" s="372" t="s">
        <v>5902</v>
      </c>
      <c r="E5713" s="146">
        <v>92149295</v>
      </c>
      <c r="F5713" s="595">
        <v>269.73099999999999</v>
      </c>
      <c r="G5713" s="146" t="s">
        <v>35</v>
      </c>
      <c r="H5713" s="159">
        <v>45078</v>
      </c>
      <c r="I5713" s="146">
        <v>314</v>
      </c>
    </row>
    <row r="5714" spans="1:9" ht="44.25" hidden="1" customHeight="1" x14ac:dyDescent="0.2">
      <c r="A5714" s="3">
        <v>5733</v>
      </c>
      <c r="B5714" s="372">
        <v>7410</v>
      </c>
      <c r="C5714" s="373" t="s">
        <v>7687</v>
      </c>
      <c r="D5714" s="372" t="s">
        <v>5902</v>
      </c>
      <c r="E5714" s="146">
        <v>92149295</v>
      </c>
      <c r="F5714" s="595">
        <v>548.86400000000003</v>
      </c>
      <c r="G5714" s="146" t="s">
        <v>35</v>
      </c>
      <c r="H5714" s="159">
        <v>45078</v>
      </c>
      <c r="I5714" s="146">
        <v>314</v>
      </c>
    </row>
    <row r="5715" spans="1:9" ht="44.25" hidden="1" customHeight="1" x14ac:dyDescent="0.2">
      <c r="A5715" s="3">
        <v>5734</v>
      </c>
      <c r="B5715" s="372">
        <v>7410</v>
      </c>
      <c r="C5715" s="373" t="s">
        <v>7688</v>
      </c>
      <c r="D5715" s="372" t="s">
        <v>5902</v>
      </c>
      <c r="E5715" s="146">
        <v>92149295</v>
      </c>
      <c r="F5715" s="595">
        <v>616.93499999999995</v>
      </c>
      <c r="G5715" s="146" t="s">
        <v>35</v>
      </c>
      <c r="H5715" s="159">
        <v>45078</v>
      </c>
      <c r="I5715" s="146">
        <v>314</v>
      </c>
    </row>
    <row r="5716" spans="1:9" ht="44.25" hidden="1" customHeight="1" x14ac:dyDescent="0.2">
      <c r="A5716" s="3">
        <v>5735</v>
      </c>
      <c r="B5716" s="372">
        <v>7410</v>
      </c>
      <c r="C5716" s="373" t="s">
        <v>7689</v>
      </c>
      <c r="D5716" s="372" t="s">
        <v>5902</v>
      </c>
      <c r="E5716" s="146">
        <v>92149295</v>
      </c>
      <c r="F5716" s="595">
        <v>439.67200000000003</v>
      </c>
      <c r="G5716" s="146" t="s">
        <v>35</v>
      </c>
      <c r="H5716" s="159">
        <v>45078</v>
      </c>
      <c r="I5716" s="146">
        <v>314</v>
      </c>
    </row>
    <row r="5717" spans="1:9" ht="44.25" hidden="1" customHeight="1" x14ac:dyDescent="0.2">
      <c r="A5717" s="3">
        <v>5736</v>
      </c>
      <c r="B5717" s="372">
        <v>7410</v>
      </c>
      <c r="C5717" s="373" t="s">
        <v>7690</v>
      </c>
      <c r="D5717" s="372" t="s">
        <v>5902</v>
      </c>
      <c r="E5717" s="146">
        <v>92149295</v>
      </c>
      <c r="F5717" s="595">
        <v>125.634</v>
      </c>
      <c r="G5717" s="146" t="s">
        <v>35</v>
      </c>
      <c r="H5717" s="159">
        <v>45078</v>
      </c>
      <c r="I5717" s="146">
        <v>314</v>
      </c>
    </row>
    <row r="5718" spans="1:9" ht="44.25" hidden="1" customHeight="1" x14ac:dyDescent="0.2">
      <c r="A5718" s="3">
        <v>5737</v>
      </c>
      <c r="B5718" s="372">
        <v>7410</v>
      </c>
      <c r="C5718" s="373" t="s">
        <v>7691</v>
      </c>
      <c r="D5718" s="372" t="s">
        <v>5902</v>
      </c>
      <c r="E5718" s="146">
        <v>92185730</v>
      </c>
      <c r="F5718" s="595">
        <v>97.558000000000007</v>
      </c>
      <c r="G5718" s="146" t="s">
        <v>35</v>
      </c>
      <c r="H5718" s="159">
        <v>45078</v>
      </c>
      <c r="I5718" s="146">
        <v>314</v>
      </c>
    </row>
    <row r="5719" spans="1:9" ht="44.25" hidden="1" customHeight="1" x14ac:dyDescent="0.2">
      <c r="A5719" s="3">
        <v>5738</v>
      </c>
      <c r="B5719" s="372">
        <v>7410</v>
      </c>
      <c r="C5719" s="373" t="s">
        <v>7692</v>
      </c>
      <c r="D5719" s="372" t="s">
        <v>5902</v>
      </c>
      <c r="E5719" s="146">
        <v>92185730</v>
      </c>
      <c r="F5719" s="595">
        <v>97.558000000000007</v>
      </c>
      <c r="G5719" s="146" t="s">
        <v>35</v>
      </c>
      <c r="H5719" s="159">
        <v>45078</v>
      </c>
      <c r="I5719" s="146">
        <v>314</v>
      </c>
    </row>
    <row r="5720" spans="1:9" ht="44.25" hidden="1" customHeight="1" x14ac:dyDescent="0.2">
      <c r="A5720" s="3">
        <v>5739</v>
      </c>
      <c r="B5720" s="372">
        <v>7410</v>
      </c>
      <c r="C5720" s="373" t="s">
        <v>7693</v>
      </c>
      <c r="D5720" s="372" t="s">
        <v>5902</v>
      </c>
      <c r="E5720" s="146">
        <v>92185730</v>
      </c>
      <c r="F5720" s="595">
        <v>97.558000000000007</v>
      </c>
      <c r="G5720" s="146" t="s">
        <v>35</v>
      </c>
      <c r="H5720" s="159">
        <v>45078</v>
      </c>
      <c r="I5720" s="146">
        <v>314</v>
      </c>
    </row>
    <row r="5721" spans="1:9" ht="44.25" hidden="1" customHeight="1" x14ac:dyDescent="0.2">
      <c r="A5721" s="3">
        <v>5740</v>
      </c>
      <c r="B5721" s="372">
        <v>7410</v>
      </c>
      <c r="C5721" s="373" t="s">
        <v>7694</v>
      </c>
      <c r="D5721" s="372" t="s">
        <v>5902</v>
      </c>
      <c r="E5721" s="146">
        <v>92185730</v>
      </c>
      <c r="F5721" s="595">
        <v>123.142</v>
      </c>
      <c r="G5721" s="146" t="s">
        <v>35</v>
      </c>
      <c r="H5721" s="159">
        <v>45078</v>
      </c>
      <c r="I5721" s="146">
        <v>314</v>
      </c>
    </row>
    <row r="5722" spans="1:9" ht="44.25" hidden="1" customHeight="1" x14ac:dyDescent="0.2">
      <c r="A5722" s="3">
        <v>5741</v>
      </c>
      <c r="B5722" s="372">
        <v>7410</v>
      </c>
      <c r="C5722" s="373" t="s">
        <v>7695</v>
      </c>
      <c r="D5722" s="372" t="s">
        <v>5902</v>
      </c>
      <c r="E5722" s="146">
        <v>92185730</v>
      </c>
      <c r="F5722" s="595">
        <v>91.231999999999999</v>
      </c>
      <c r="G5722" s="146" t="s">
        <v>35</v>
      </c>
      <c r="H5722" s="159">
        <v>45078</v>
      </c>
      <c r="I5722" s="146">
        <v>314</v>
      </c>
    </row>
    <row r="5723" spans="1:9" ht="44.25" hidden="1" customHeight="1" x14ac:dyDescent="0.2">
      <c r="A5723" s="3">
        <v>5742</v>
      </c>
      <c r="B5723" s="372">
        <v>7410</v>
      </c>
      <c r="C5723" s="373" t="s">
        <v>7696</v>
      </c>
      <c r="D5723" s="372" t="s">
        <v>5902</v>
      </c>
      <c r="E5723" s="146">
        <v>23242107</v>
      </c>
      <c r="F5723" s="595">
        <v>91.231999999999999</v>
      </c>
      <c r="G5723" s="146" t="s">
        <v>35</v>
      </c>
      <c r="H5723" s="159">
        <v>45078</v>
      </c>
      <c r="I5723" s="146">
        <v>314</v>
      </c>
    </row>
    <row r="5724" spans="1:9" ht="44.25" hidden="1" customHeight="1" x14ac:dyDescent="0.2">
      <c r="A5724" s="3">
        <v>5743</v>
      </c>
      <c r="B5724" s="372">
        <v>7410</v>
      </c>
      <c r="C5724" s="373" t="s">
        <v>7697</v>
      </c>
      <c r="D5724" s="372" t="s">
        <v>5902</v>
      </c>
      <c r="E5724" s="146">
        <v>92185730</v>
      </c>
      <c r="F5724" s="595">
        <v>123.142</v>
      </c>
      <c r="G5724" s="146" t="s">
        <v>35</v>
      </c>
      <c r="H5724" s="159">
        <v>45078</v>
      </c>
      <c r="I5724" s="146">
        <v>314</v>
      </c>
    </row>
    <row r="5725" spans="1:9" ht="44.25" hidden="1" customHeight="1" x14ac:dyDescent="0.2">
      <c r="A5725" s="3">
        <v>5744</v>
      </c>
      <c r="B5725" s="372">
        <v>7410</v>
      </c>
      <c r="C5725" s="373" t="s">
        <v>7698</v>
      </c>
      <c r="D5725" s="372" t="s">
        <v>5902</v>
      </c>
      <c r="E5725" s="146">
        <v>92185730</v>
      </c>
      <c r="F5725" s="595">
        <v>108.245</v>
      </c>
      <c r="G5725" s="146" t="s">
        <v>35</v>
      </c>
      <c r="H5725" s="159">
        <v>45078</v>
      </c>
      <c r="I5725" s="146">
        <v>314</v>
      </c>
    </row>
    <row r="5726" spans="1:9" ht="44.25" hidden="1" customHeight="1" x14ac:dyDescent="0.2">
      <c r="A5726" s="3">
        <v>5745</v>
      </c>
      <c r="B5726" s="372">
        <v>7410</v>
      </c>
      <c r="C5726" s="373" t="s">
        <v>7699</v>
      </c>
      <c r="D5726" s="372" t="s">
        <v>5902</v>
      </c>
      <c r="E5726" s="146">
        <v>92185730</v>
      </c>
      <c r="F5726" s="595">
        <v>108.245</v>
      </c>
      <c r="G5726" s="146" t="s">
        <v>35</v>
      </c>
      <c r="H5726" s="159">
        <v>45078</v>
      </c>
      <c r="I5726" s="146">
        <v>314</v>
      </c>
    </row>
    <row r="5727" spans="1:9" ht="44.25" hidden="1" customHeight="1" x14ac:dyDescent="0.2">
      <c r="A5727" s="3">
        <v>5746</v>
      </c>
      <c r="B5727" s="372">
        <v>7410</v>
      </c>
      <c r="C5727" s="373" t="s">
        <v>7700</v>
      </c>
      <c r="D5727" s="372" t="s">
        <v>5902</v>
      </c>
      <c r="E5727" s="146">
        <v>92185730</v>
      </c>
      <c r="F5727" s="595">
        <v>108.245</v>
      </c>
      <c r="G5727" s="146" t="s">
        <v>35</v>
      </c>
      <c r="H5727" s="159">
        <v>45078</v>
      </c>
      <c r="I5727" s="146">
        <v>314</v>
      </c>
    </row>
    <row r="5728" spans="1:9" ht="44.25" hidden="1" customHeight="1" x14ac:dyDescent="0.2">
      <c r="A5728" s="3">
        <v>5747</v>
      </c>
      <c r="B5728" s="372">
        <v>7410</v>
      </c>
      <c r="C5728" s="373" t="s">
        <v>7701</v>
      </c>
      <c r="D5728" s="372" t="s">
        <v>5902</v>
      </c>
      <c r="E5728" s="146">
        <v>92185730</v>
      </c>
      <c r="F5728" s="595">
        <v>90.668999999999997</v>
      </c>
      <c r="G5728" s="146" t="s">
        <v>35</v>
      </c>
      <c r="H5728" s="159">
        <v>45078</v>
      </c>
      <c r="I5728" s="146">
        <v>314</v>
      </c>
    </row>
    <row r="5729" spans="1:9" ht="44.25" hidden="1" customHeight="1" x14ac:dyDescent="0.2">
      <c r="A5729" s="3">
        <v>5748</v>
      </c>
      <c r="B5729" s="372">
        <v>7410</v>
      </c>
      <c r="C5729" s="373" t="s">
        <v>7702</v>
      </c>
      <c r="D5729" s="372" t="s">
        <v>5902</v>
      </c>
      <c r="E5729" s="146">
        <v>92185730</v>
      </c>
      <c r="F5729" s="595">
        <v>123</v>
      </c>
      <c r="G5729" s="146" t="s">
        <v>35</v>
      </c>
      <c r="H5729" s="159">
        <v>45078</v>
      </c>
      <c r="I5729" s="146">
        <v>314</v>
      </c>
    </row>
    <row r="5730" spans="1:9" ht="44.25" hidden="1" customHeight="1" x14ac:dyDescent="0.2">
      <c r="A5730" s="3">
        <v>5749</v>
      </c>
      <c r="B5730" s="372">
        <v>7410</v>
      </c>
      <c r="C5730" s="373" t="s">
        <v>7703</v>
      </c>
      <c r="D5730" s="372" t="s">
        <v>5902</v>
      </c>
      <c r="E5730" s="146">
        <v>92185730</v>
      </c>
      <c r="F5730" s="595">
        <v>167.70400000000001</v>
      </c>
      <c r="G5730" s="146" t="s">
        <v>35</v>
      </c>
      <c r="H5730" s="159">
        <v>45078</v>
      </c>
      <c r="I5730" s="146">
        <v>314</v>
      </c>
    </row>
    <row r="5731" spans="1:9" ht="44.25" hidden="1" customHeight="1" x14ac:dyDescent="0.2">
      <c r="A5731" s="3">
        <v>5750</v>
      </c>
      <c r="B5731" s="372">
        <v>7410</v>
      </c>
      <c r="C5731" s="373" t="s">
        <v>7704</v>
      </c>
      <c r="D5731" s="372" t="s">
        <v>5902</v>
      </c>
      <c r="E5731" s="146">
        <v>92185730</v>
      </c>
      <c r="F5731" s="595">
        <v>167.70400000000001</v>
      </c>
      <c r="G5731" s="146" t="s">
        <v>35</v>
      </c>
      <c r="H5731" s="159">
        <v>45078</v>
      </c>
      <c r="I5731" s="146">
        <v>314</v>
      </c>
    </row>
    <row r="5732" spans="1:9" ht="44.25" hidden="1" customHeight="1" x14ac:dyDescent="0.2">
      <c r="A5732" s="3">
        <v>5751</v>
      </c>
      <c r="B5732" s="372">
        <v>7410</v>
      </c>
      <c r="C5732" s="373" t="s">
        <v>7705</v>
      </c>
      <c r="D5732" s="372" t="s">
        <v>5902</v>
      </c>
      <c r="E5732" s="146">
        <v>92185730</v>
      </c>
      <c r="F5732" s="595">
        <v>167.70400000000001</v>
      </c>
      <c r="G5732" s="146" t="s">
        <v>35</v>
      </c>
      <c r="H5732" s="159">
        <v>45078</v>
      </c>
      <c r="I5732" s="146">
        <v>314</v>
      </c>
    </row>
    <row r="5733" spans="1:9" ht="44.25" hidden="1" customHeight="1" x14ac:dyDescent="0.2">
      <c r="A5733" s="3">
        <v>5752</v>
      </c>
      <c r="B5733" s="372">
        <v>7410</v>
      </c>
      <c r="C5733" s="373" t="s">
        <v>7706</v>
      </c>
      <c r="D5733" s="372" t="s">
        <v>5902</v>
      </c>
      <c r="E5733" s="146">
        <v>92185730</v>
      </c>
      <c r="F5733" s="595">
        <v>186.25800000000001</v>
      </c>
      <c r="G5733" s="146" t="s">
        <v>35</v>
      </c>
      <c r="H5733" s="159">
        <v>45078</v>
      </c>
      <c r="I5733" s="146">
        <v>314</v>
      </c>
    </row>
    <row r="5734" spans="1:9" ht="44.25" hidden="1" customHeight="1" x14ac:dyDescent="0.2">
      <c r="A5734" s="3">
        <v>5753</v>
      </c>
      <c r="B5734" s="372">
        <v>7410</v>
      </c>
      <c r="C5734" s="373" t="s">
        <v>7707</v>
      </c>
      <c r="D5734" s="372" t="s">
        <v>5902</v>
      </c>
      <c r="E5734" s="146">
        <v>92185730</v>
      </c>
      <c r="F5734" s="595">
        <v>123.142</v>
      </c>
      <c r="G5734" s="146" t="s">
        <v>35</v>
      </c>
      <c r="H5734" s="159">
        <v>45078</v>
      </c>
      <c r="I5734" s="146">
        <v>314</v>
      </c>
    </row>
    <row r="5735" spans="1:9" ht="44.25" hidden="1" customHeight="1" x14ac:dyDescent="0.2">
      <c r="A5735" s="3">
        <v>5754</v>
      </c>
      <c r="B5735" s="372">
        <v>7410</v>
      </c>
      <c r="C5735" s="373" t="s">
        <v>7708</v>
      </c>
      <c r="D5735" s="372" t="s">
        <v>5902</v>
      </c>
      <c r="E5735" s="146">
        <v>92215348</v>
      </c>
      <c r="F5735" s="595">
        <v>443.73099999999999</v>
      </c>
      <c r="G5735" s="146" t="s">
        <v>35</v>
      </c>
      <c r="H5735" s="159">
        <v>45078</v>
      </c>
      <c r="I5735" s="146">
        <v>314</v>
      </c>
    </row>
    <row r="5736" spans="1:9" ht="44.25" hidden="1" customHeight="1" x14ac:dyDescent="0.2">
      <c r="A5736" s="3">
        <v>5755</v>
      </c>
      <c r="B5736" s="372">
        <v>7410</v>
      </c>
      <c r="C5736" s="373" t="s">
        <v>7709</v>
      </c>
      <c r="D5736" s="372" t="s">
        <v>5902</v>
      </c>
      <c r="E5736" s="146">
        <v>92215349</v>
      </c>
      <c r="F5736" s="595">
        <v>301.41199999999998</v>
      </c>
      <c r="G5736" s="146" t="s">
        <v>35</v>
      </c>
      <c r="H5736" s="159">
        <v>45078</v>
      </c>
      <c r="I5736" s="146">
        <v>314</v>
      </c>
    </row>
    <row r="5737" spans="1:9" ht="44.25" hidden="1" customHeight="1" x14ac:dyDescent="0.2">
      <c r="A5737" s="3">
        <v>5756</v>
      </c>
      <c r="B5737" s="372">
        <v>7410</v>
      </c>
      <c r="C5737" s="373" t="s">
        <v>7677</v>
      </c>
      <c r="D5737" s="372" t="s">
        <v>5902</v>
      </c>
      <c r="E5737" s="146">
        <v>23242107</v>
      </c>
      <c r="F5737" s="595">
        <v>393.12700000000001</v>
      </c>
      <c r="G5737" s="146" t="s">
        <v>35</v>
      </c>
      <c r="H5737" s="159">
        <v>45078</v>
      </c>
      <c r="I5737" s="146">
        <v>314</v>
      </c>
    </row>
    <row r="5738" spans="1:9" ht="44.25" hidden="1" customHeight="1" x14ac:dyDescent="0.2">
      <c r="A5738" s="3">
        <v>5757</v>
      </c>
      <c r="B5738" s="372">
        <v>7410</v>
      </c>
      <c r="C5738" s="373" t="s">
        <v>7710</v>
      </c>
      <c r="D5738" s="372" t="s">
        <v>5902</v>
      </c>
      <c r="E5738" s="146">
        <v>92215348</v>
      </c>
      <c r="F5738" s="595">
        <v>569.52</v>
      </c>
      <c r="G5738" s="146" t="s">
        <v>35</v>
      </c>
      <c r="H5738" s="159">
        <v>45078</v>
      </c>
      <c r="I5738" s="146">
        <v>314</v>
      </c>
    </row>
    <row r="5739" spans="1:9" ht="44.25" hidden="1" customHeight="1" x14ac:dyDescent="0.2">
      <c r="A5739" s="3">
        <v>5758</v>
      </c>
      <c r="B5739" s="372">
        <v>7410</v>
      </c>
      <c r="C5739" s="373" t="s">
        <v>7711</v>
      </c>
      <c r="D5739" s="372" t="s">
        <v>5902</v>
      </c>
      <c r="E5739" s="146">
        <v>92215348</v>
      </c>
      <c r="F5739" s="595">
        <v>678</v>
      </c>
      <c r="G5739" s="146" t="s">
        <v>35</v>
      </c>
      <c r="H5739" s="159">
        <v>45078</v>
      </c>
      <c r="I5739" s="146">
        <v>314</v>
      </c>
    </row>
    <row r="5740" spans="1:9" ht="44.25" hidden="1" customHeight="1" x14ac:dyDescent="0.2">
      <c r="A5740" s="3">
        <v>5759</v>
      </c>
      <c r="B5740" s="372">
        <v>7410</v>
      </c>
      <c r="C5740" s="373" t="s">
        <v>7678</v>
      </c>
      <c r="D5740" s="372" t="s">
        <v>5902</v>
      </c>
      <c r="E5740" s="146">
        <v>23242107</v>
      </c>
      <c r="F5740" s="595">
        <v>393.12700000000001</v>
      </c>
      <c r="G5740" s="146" t="s">
        <v>35</v>
      </c>
      <c r="H5740" s="159">
        <v>45078</v>
      </c>
      <c r="I5740" s="146">
        <v>314</v>
      </c>
    </row>
    <row r="5741" spans="1:9" ht="44.25" hidden="1" customHeight="1" x14ac:dyDescent="0.2">
      <c r="A5741" s="3">
        <v>5760</v>
      </c>
      <c r="B5741" s="372">
        <v>7410</v>
      </c>
      <c r="C5741" s="373" t="s">
        <v>7712</v>
      </c>
      <c r="D5741" s="372" t="s">
        <v>5902</v>
      </c>
      <c r="E5741" s="146">
        <v>23242107</v>
      </c>
      <c r="F5741" s="595">
        <v>529.17899999999997</v>
      </c>
      <c r="G5741" s="146" t="s">
        <v>35</v>
      </c>
      <c r="H5741" s="159">
        <v>45078</v>
      </c>
      <c r="I5741" s="146">
        <v>314</v>
      </c>
    </row>
    <row r="5742" spans="1:9" ht="44.25" hidden="1" customHeight="1" x14ac:dyDescent="0.2">
      <c r="A5742" s="3">
        <v>5761</v>
      </c>
      <c r="B5742" s="372">
        <v>7410</v>
      </c>
      <c r="C5742" s="373" t="s">
        <v>7679</v>
      </c>
      <c r="D5742" s="372" t="s">
        <v>5902</v>
      </c>
      <c r="E5742" s="146">
        <v>23242107</v>
      </c>
      <c r="F5742" s="595">
        <v>726.13800000000003</v>
      </c>
      <c r="G5742" s="146" t="s">
        <v>35</v>
      </c>
      <c r="H5742" s="159">
        <v>45078</v>
      </c>
      <c r="I5742" s="146">
        <v>314</v>
      </c>
    </row>
    <row r="5743" spans="1:9" ht="44.25" hidden="1" customHeight="1" x14ac:dyDescent="0.2">
      <c r="A5743" s="3">
        <v>5762</v>
      </c>
      <c r="B5743" s="372">
        <v>7410</v>
      </c>
      <c r="C5743" s="373" t="s">
        <v>7713</v>
      </c>
      <c r="D5743" s="372" t="s">
        <v>5902</v>
      </c>
      <c r="E5743" s="146">
        <v>23242107</v>
      </c>
      <c r="F5743" s="595">
        <v>419.23</v>
      </c>
      <c r="G5743" s="146" t="s">
        <v>35</v>
      </c>
      <c r="H5743" s="159">
        <v>45078</v>
      </c>
      <c r="I5743" s="146">
        <v>314</v>
      </c>
    </row>
    <row r="5744" spans="1:9" ht="44.25" hidden="1" customHeight="1" x14ac:dyDescent="0.2">
      <c r="A5744" s="3">
        <v>5763</v>
      </c>
      <c r="B5744" s="372">
        <v>7410</v>
      </c>
      <c r="C5744" s="373" t="s">
        <v>7680</v>
      </c>
      <c r="D5744" s="372" t="s">
        <v>5902</v>
      </c>
      <c r="E5744" s="146">
        <v>23242107</v>
      </c>
      <c r="F5744" s="595">
        <v>377.98500000000001</v>
      </c>
      <c r="G5744" s="146" t="s">
        <v>35</v>
      </c>
      <c r="H5744" s="159">
        <v>45078</v>
      </c>
      <c r="I5744" s="146">
        <v>314</v>
      </c>
    </row>
    <row r="5745" spans="1:9" ht="44.25" hidden="1" customHeight="1" x14ac:dyDescent="0.2">
      <c r="A5745" s="3">
        <v>5764</v>
      </c>
      <c r="B5745" s="372">
        <v>7410</v>
      </c>
      <c r="C5745" s="373" t="s">
        <v>7714</v>
      </c>
      <c r="D5745" s="372" t="s">
        <v>5902</v>
      </c>
      <c r="E5745" s="146">
        <v>23242107</v>
      </c>
      <c r="F5745" s="595">
        <v>796.53700000000003</v>
      </c>
      <c r="G5745" s="146" t="s">
        <v>35</v>
      </c>
      <c r="H5745" s="159">
        <v>45078</v>
      </c>
      <c r="I5745" s="146">
        <v>314</v>
      </c>
    </row>
    <row r="5746" spans="1:9" ht="44.25" hidden="1" customHeight="1" x14ac:dyDescent="0.2">
      <c r="A5746" s="3">
        <v>5765</v>
      </c>
      <c r="B5746" s="372">
        <v>7410</v>
      </c>
      <c r="C5746" s="373" t="s">
        <v>7715</v>
      </c>
      <c r="D5746" s="372" t="s">
        <v>5902</v>
      </c>
      <c r="E5746" s="146">
        <v>23242107</v>
      </c>
      <c r="F5746" s="595">
        <v>526.12800000000004</v>
      </c>
      <c r="G5746" s="146" t="s">
        <v>35</v>
      </c>
      <c r="H5746" s="159">
        <v>45078</v>
      </c>
      <c r="I5746" s="146">
        <v>314</v>
      </c>
    </row>
    <row r="5747" spans="1:9" ht="44.25" hidden="1" customHeight="1" x14ac:dyDescent="0.2">
      <c r="A5747" s="3">
        <v>5766</v>
      </c>
      <c r="B5747" s="372">
        <v>7410</v>
      </c>
      <c r="C5747" s="373" t="s">
        <v>7678</v>
      </c>
      <c r="D5747" s="372" t="s">
        <v>5902</v>
      </c>
      <c r="E5747" s="146">
        <v>23242107</v>
      </c>
      <c r="F5747" s="595">
        <v>224.64400000000001</v>
      </c>
      <c r="G5747" s="146" t="s">
        <v>35</v>
      </c>
      <c r="H5747" s="159">
        <v>45078</v>
      </c>
      <c r="I5747" s="146">
        <v>314</v>
      </c>
    </row>
    <row r="5748" spans="1:9" ht="44.25" hidden="1" customHeight="1" x14ac:dyDescent="0.2">
      <c r="A5748" s="3">
        <v>5767</v>
      </c>
      <c r="B5748" s="372">
        <v>7410</v>
      </c>
      <c r="C5748" s="373" t="s">
        <v>7716</v>
      </c>
      <c r="D5748" s="372" t="s">
        <v>5902</v>
      </c>
      <c r="E5748" s="146">
        <v>23242107</v>
      </c>
      <c r="F5748" s="595">
        <v>1078133</v>
      </c>
      <c r="G5748" s="146" t="s">
        <v>35</v>
      </c>
      <c r="H5748" s="159">
        <v>45078</v>
      </c>
      <c r="I5748" s="146">
        <v>314</v>
      </c>
    </row>
    <row r="5749" spans="1:9" ht="44.25" hidden="1" customHeight="1" x14ac:dyDescent="0.2">
      <c r="A5749" s="3">
        <v>5768</v>
      </c>
      <c r="B5749" s="372">
        <v>7410</v>
      </c>
      <c r="C5749" s="373" t="s">
        <v>7717</v>
      </c>
      <c r="D5749" s="372" t="s">
        <v>5902</v>
      </c>
      <c r="E5749" s="146">
        <v>23242107</v>
      </c>
      <c r="F5749" s="595">
        <v>1460412</v>
      </c>
      <c r="G5749" s="146" t="s">
        <v>35</v>
      </c>
      <c r="H5749" s="159">
        <v>45078</v>
      </c>
      <c r="I5749" s="146">
        <v>314</v>
      </c>
    </row>
    <row r="5750" spans="1:9" ht="44.25" hidden="1" customHeight="1" x14ac:dyDescent="0.2">
      <c r="A5750" s="3">
        <v>5769</v>
      </c>
      <c r="B5750" s="372">
        <v>7410</v>
      </c>
      <c r="C5750" s="373" t="s">
        <v>7718</v>
      </c>
      <c r="D5750" s="372" t="s">
        <v>5902</v>
      </c>
      <c r="E5750" s="146">
        <v>92215348</v>
      </c>
      <c r="F5750" s="595">
        <v>681.95500000000004</v>
      </c>
      <c r="G5750" s="146" t="s">
        <v>35</v>
      </c>
      <c r="H5750" s="159">
        <v>45078</v>
      </c>
      <c r="I5750" s="146">
        <v>314</v>
      </c>
    </row>
    <row r="5751" spans="1:9" ht="44.25" hidden="1" customHeight="1" x14ac:dyDescent="0.2">
      <c r="A5751" s="3">
        <v>5770</v>
      </c>
      <c r="B5751" s="372">
        <v>7410</v>
      </c>
      <c r="C5751" s="373" t="s">
        <v>7719</v>
      </c>
      <c r="D5751" s="372" t="s">
        <v>5902</v>
      </c>
      <c r="E5751" s="146">
        <v>92215348</v>
      </c>
      <c r="F5751" s="595">
        <v>678.33900000000006</v>
      </c>
      <c r="G5751" s="146" t="s">
        <v>35</v>
      </c>
      <c r="H5751" s="159">
        <v>45078</v>
      </c>
      <c r="I5751" s="146">
        <v>314</v>
      </c>
    </row>
    <row r="5752" spans="1:9" ht="44.25" hidden="1" customHeight="1" x14ac:dyDescent="0.2">
      <c r="A5752" s="3">
        <v>5771</v>
      </c>
      <c r="B5752" s="372">
        <v>7410</v>
      </c>
      <c r="C5752" s="373" t="s">
        <v>7720</v>
      </c>
      <c r="D5752" s="372" t="s">
        <v>5902</v>
      </c>
      <c r="E5752" s="146">
        <v>92286146</v>
      </c>
      <c r="F5752" s="595">
        <v>57.223999999999997</v>
      </c>
      <c r="G5752" s="146" t="s">
        <v>35</v>
      </c>
      <c r="H5752" s="159">
        <v>45078</v>
      </c>
      <c r="I5752" s="146">
        <v>314</v>
      </c>
    </row>
    <row r="5753" spans="1:9" ht="44.25" hidden="1" customHeight="1" x14ac:dyDescent="0.2">
      <c r="A5753" s="3">
        <v>5772</v>
      </c>
      <c r="B5753" s="372">
        <v>7410</v>
      </c>
      <c r="C5753" s="373" t="s">
        <v>7721</v>
      </c>
      <c r="D5753" s="372" t="s">
        <v>5902</v>
      </c>
      <c r="E5753" s="146">
        <v>92094845</v>
      </c>
      <c r="F5753" s="595">
        <v>34.351999999999997</v>
      </c>
      <c r="G5753" s="146" t="s">
        <v>35</v>
      </c>
      <c r="H5753" s="159">
        <v>45078</v>
      </c>
      <c r="I5753" s="146">
        <v>314</v>
      </c>
    </row>
    <row r="5754" spans="1:9" ht="44.25" hidden="1" customHeight="1" x14ac:dyDescent="0.2">
      <c r="A5754" s="3">
        <v>5773</v>
      </c>
      <c r="B5754" s="372">
        <v>7410</v>
      </c>
      <c r="C5754" s="373" t="s">
        <v>7722</v>
      </c>
      <c r="D5754" s="372" t="s">
        <v>5902</v>
      </c>
      <c r="E5754" s="146">
        <v>92205880</v>
      </c>
      <c r="F5754" s="595">
        <v>19.707999999999998</v>
      </c>
      <c r="G5754" s="146" t="s">
        <v>35</v>
      </c>
      <c r="H5754" s="159">
        <v>45078</v>
      </c>
      <c r="I5754" s="146">
        <v>314</v>
      </c>
    </row>
    <row r="5755" spans="1:9" ht="44.25" hidden="1" customHeight="1" x14ac:dyDescent="0.2">
      <c r="A5755" s="3">
        <v>5774</v>
      </c>
      <c r="B5755" s="372">
        <v>7410</v>
      </c>
      <c r="C5755" s="373" t="s">
        <v>7723</v>
      </c>
      <c r="D5755" s="372" t="s">
        <v>5902</v>
      </c>
      <c r="E5755" s="146">
        <v>92185256</v>
      </c>
      <c r="F5755" s="595">
        <v>295.47300000000001</v>
      </c>
      <c r="G5755" s="146" t="s">
        <v>35</v>
      </c>
      <c r="H5755" s="159">
        <v>45078</v>
      </c>
      <c r="I5755" s="146">
        <v>314</v>
      </c>
    </row>
    <row r="5756" spans="1:9" ht="44.25" hidden="1" customHeight="1" x14ac:dyDescent="0.2">
      <c r="A5756" s="3">
        <v>5775</v>
      </c>
      <c r="B5756" s="372">
        <v>7410</v>
      </c>
      <c r="C5756" s="373" t="s">
        <v>7724</v>
      </c>
      <c r="D5756" s="372" t="s">
        <v>5902</v>
      </c>
      <c r="E5756" s="146">
        <v>23242106</v>
      </c>
      <c r="F5756" s="595">
        <v>93.563999999999993</v>
      </c>
      <c r="G5756" s="146" t="s">
        <v>35</v>
      </c>
      <c r="H5756" s="159">
        <v>45078</v>
      </c>
      <c r="I5756" s="146">
        <v>314</v>
      </c>
    </row>
    <row r="5757" spans="1:9" ht="44.25" hidden="1" customHeight="1" x14ac:dyDescent="0.2">
      <c r="A5757" s="3">
        <v>5776</v>
      </c>
      <c r="B5757" s="372">
        <v>7410</v>
      </c>
      <c r="C5757" s="373" t="s">
        <v>7725</v>
      </c>
      <c r="D5757" s="372" t="s">
        <v>5902</v>
      </c>
      <c r="E5757" s="146">
        <v>23242106</v>
      </c>
      <c r="F5757" s="595">
        <v>63.003999999999998</v>
      </c>
      <c r="G5757" s="146" t="s">
        <v>35</v>
      </c>
      <c r="H5757" s="159">
        <v>45078</v>
      </c>
      <c r="I5757" s="146">
        <v>314</v>
      </c>
    </row>
    <row r="5758" spans="1:9" ht="44.25" hidden="1" customHeight="1" x14ac:dyDescent="0.2">
      <c r="A5758" s="3">
        <v>5777</v>
      </c>
      <c r="B5758" s="372">
        <v>7410</v>
      </c>
      <c r="C5758" s="373" t="s">
        <v>7726</v>
      </c>
      <c r="D5758" s="372" t="s">
        <v>5902</v>
      </c>
      <c r="E5758" s="146">
        <v>92185256</v>
      </c>
      <c r="F5758" s="595">
        <v>42.984999999999999</v>
      </c>
      <c r="G5758" s="146" t="s">
        <v>35</v>
      </c>
      <c r="H5758" s="159">
        <v>45078</v>
      </c>
      <c r="I5758" s="372">
        <v>314</v>
      </c>
    </row>
    <row r="5759" spans="1:9" ht="44.25" hidden="1" customHeight="1" x14ac:dyDescent="0.2">
      <c r="A5759" s="3">
        <v>5778</v>
      </c>
      <c r="B5759" s="372">
        <v>7410</v>
      </c>
      <c r="C5759" s="373" t="s">
        <v>7724</v>
      </c>
      <c r="D5759" s="372" t="s">
        <v>5902</v>
      </c>
      <c r="E5759" s="146">
        <v>23242106</v>
      </c>
      <c r="F5759" s="595">
        <v>93.563999999999993</v>
      </c>
      <c r="G5759" s="146" t="s">
        <v>35</v>
      </c>
      <c r="H5759" s="159">
        <v>45078</v>
      </c>
      <c r="I5759" s="146">
        <v>314</v>
      </c>
    </row>
    <row r="5760" spans="1:9" ht="44.25" hidden="1" customHeight="1" x14ac:dyDescent="0.2">
      <c r="A5760" s="3">
        <v>5779</v>
      </c>
      <c r="B5760" s="372">
        <v>7410</v>
      </c>
      <c r="C5760" s="373" t="s">
        <v>7720</v>
      </c>
      <c r="D5760" s="372" t="s">
        <v>5902</v>
      </c>
      <c r="E5760" s="146">
        <v>92286146</v>
      </c>
      <c r="F5760" s="595">
        <v>57.223999999999997</v>
      </c>
      <c r="G5760" s="146" t="s">
        <v>35</v>
      </c>
      <c r="H5760" s="159">
        <v>45078</v>
      </c>
      <c r="I5760" s="146">
        <v>314</v>
      </c>
    </row>
    <row r="5761" spans="1:9" ht="44.25" hidden="1" customHeight="1" x14ac:dyDescent="0.2">
      <c r="A5761" s="3">
        <v>5780</v>
      </c>
      <c r="B5761" s="372">
        <v>7410</v>
      </c>
      <c r="C5761" s="373" t="s">
        <v>7727</v>
      </c>
      <c r="D5761" s="372" t="s">
        <v>5902</v>
      </c>
      <c r="E5761" s="146">
        <v>92097311</v>
      </c>
      <c r="F5761" s="595">
        <v>155.53399999999999</v>
      </c>
      <c r="G5761" s="146" t="s">
        <v>35</v>
      </c>
      <c r="H5761" s="159">
        <v>45078</v>
      </c>
      <c r="I5761" s="372">
        <v>314</v>
      </c>
    </row>
    <row r="5762" spans="1:9" ht="44.25" hidden="1" customHeight="1" x14ac:dyDescent="0.2">
      <c r="A5762" s="3">
        <v>5781</v>
      </c>
      <c r="B5762" s="372">
        <v>7410</v>
      </c>
      <c r="C5762" s="373" t="s">
        <v>7728</v>
      </c>
      <c r="D5762" s="372" t="s">
        <v>5902</v>
      </c>
      <c r="E5762" s="146">
        <v>92185256</v>
      </c>
      <c r="F5762" s="595">
        <v>41.765000000000001</v>
      </c>
      <c r="G5762" s="146" t="s">
        <v>35</v>
      </c>
      <c r="H5762" s="159">
        <v>45078</v>
      </c>
      <c r="I5762" s="372">
        <v>314</v>
      </c>
    </row>
    <row r="5763" spans="1:9" ht="44.25" hidden="1" customHeight="1" x14ac:dyDescent="0.2">
      <c r="A5763" s="3">
        <v>5782</v>
      </c>
      <c r="B5763" s="372">
        <v>7410</v>
      </c>
      <c r="C5763" s="373" t="s">
        <v>7729</v>
      </c>
      <c r="D5763" s="372" t="s">
        <v>5902</v>
      </c>
      <c r="E5763" s="146">
        <v>92185256</v>
      </c>
      <c r="F5763" s="595">
        <v>16.1145</v>
      </c>
      <c r="G5763" s="146" t="s">
        <v>35</v>
      </c>
      <c r="H5763" s="159">
        <v>45078</v>
      </c>
      <c r="I5763" s="372">
        <v>314</v>
      </c>
    </row>
    <row r="5764" spans="1:9" ht="44.25" hidden="1" customHeight="1" x14ac:dyDescent="0.2">
      <c r="A5764" s="3">
        <v>5783</v>
      </c>
      <c r="B5764" s="372">
        <v>7410</v>
      </c>
      <c r="C5764" s="373" t="s">
        <v>7730</v>
      </c>
      <c r="D5764" s="372" t="s">
        <v>5902</v>
      </c>
      <c r="E5764" s="146">
        <v>92185256</v>
      </c>
      <c r="F5764" s="595">
        <v>17.515000000000001</v>
      </c>
      <c r="G5764" s="146" t="s">
        <v>35</v>
      </c>
      <c r="H5764" s="159">
        <v>45078</v>
      </c>
      <c r="I5764" s="372">
        <v>314</v>
      </c>
    </row>
    <row r="5765" spans="1:9" ht="44.25" hidden="1" customHeight="1" x14ac:dyDescent="0.2">
      <c r="A5765" s="3">
        <v>5784</v>
      </c>
      <c r="B5765" s="372">
        <v>7410</v>
      </c>
      <c r="C5765" s="373" t="s">
        <v>7731</v>
      </c>
      <c r="D5765" s="372" t="s">
        <v>5902</v>
      </c>
      <c r="E5765" s="146">
        <v>92185256</v>
      </c>
      <c r="F5765" s="595">
        <v>17.515000000000001</v>
      </c>
      <c r="G5765" s="146" t="s">
        <v>35</v>
      </c>
      <c r="H5765" s="159">
        <v>45078</v>
      </c>
      <c r="I5765" s="372">
        <v>314</v>
      </c>
    </row>
    <row r="5766" spans="1:9" ht="44.25" hidden="1" customHeight="1" x14ac:dyDescent="0.2">
      <c r="A5766" s="3">
        <v>5785</v>
      </c>
      <c r="B5766" s="372">
        <v>7410</v>
      </c>
      <c r="C5766" s="373" t="s">
        <v>7732</v>
      </c>
      <c r="D5766" s="372" t="s">
        <v>5902</v>
      </c>
      <c r="E5766" s="146">
        <v>92185256</v>
      </c>
      <c r="F5766" s="595">
        <v>18.216000000000001</v>
      </c>
      <c r="G5766" s="146" t="s">
        <v>35</v>
      </c>
      <c r="H5766" s="159">
        <v>45078</v>
      </c>
      <c r="I5766" s="372">
        <v>314</v>
      </c>
    </row>
    <row r="5767" spans="1:9" ht="44.25" hidden="1" customHeight="1" x14ac:dyDescent="0.2">
      <c r="A5767" s="3">
        <v>5786</v>
      </c>
      <c r="B5767" s="372">
        <v>7410</v>
      </c>
      <c r="C5767" s="373" t="s">
        <v>7733</v>
      </c>
      <c r="D5767" s="372" t="s">
        <v>5902</v>
      </c>
      <c r="E5767" s="146">
        <v>92185256</v>
      </c>
      <c r="F5767" s="595">
        <v>20.318000000000001</v>
      </c>
      <c r="G5767" s="146" t="s">
        <v>35</v>
      </c>
      <c r="H5767" s="159">
        <v>45078</v>
      </c>
      <c r="I5767" s="372">
        <v>314</v>
      </c>
    </row>
    <row r="5768" spans="1:9" ht="44.25" hidden="1" customHeight="1" x14ac:dyDescent="0.2">
      <c r="A5768" s="3">
        <v>5787</v>
      </c>
      <c r="B5768" s="372">
        <v>7410</v>
      </c>
      <c r="C5768" s="373" t="s">
        <v>7734</v>
      </c>
      <c r="D5768" s="372" t="s">
        <v>5902</v>
      </c>
      <c r="E5768" s="146">
        <v>92185256</v>
      </c>
      <c r="F5768" s="595">
        <v>23.821000000000002</v>
      </c>
      <c r="G5768" s="146" t="s">
        <v>35</v>
      </c>
      <c r="H5768" s="159">
        <v>45078</v>
      </c>
      <c r="I5768" s="372">
        <v>314</v>
      </c>
    </row>
    <row r="5769" spans="1:9" ht="44.25" hidden="1" customHeight="1" x14ac:dyDescent="0.2">
      <c r="A5769" s="3">
        <v>5788</v>
      </c>
      <c r="B5769" s="372">
        <v>7410</v>
      </c>
      <c r="C5769" s="373" t="s">
        <v>7735</v>
      </c>
      <c r="D5769" s="372" t="s">
        <v>5902</v>
      </c>
      <c r="E5769" s="146">
        <v>92185256</v>
      </c>
      <c r="F5769" s="595">
        <v>50.444000000000003</v>
      </c>
      <c r="G5769" s="146" t="s">
        <v>35</v>
      </c>
      <c r="H5769" s="159">
        <v>45078</v>
      </c>
      <c r="I5769" s="372">
        <v>314</v>
      </c>
    </row>
    <row r="5770" spans="1:9" ht="44.25" hidden="1" customHeight="1" x14ac:dyDescent="0.2">
      <c r="A5770" s="3">
        <v>5789</v>
      </c>
      <c r="B5770" s="372">
        <v>7410</v>
      </c>
      <c r="C5770" s="373" t="s">
        <v>7736</v>
      </c>
      <c r="D5770" s="372" t="s">
        <v>5902</v>
      </c>
      <c r="E5770" s="146">
        <v>92185256</v>
      </c>
      <c r="F5770" s="595">
        <v>36.432000000000002</v>
      </c>
      <c r="G5770" s="146" t="s">
        <v>35</v>
      </c>
      <c r="H5770" s="159">
        <v>45078</v>
      </c>
      <c r="I5770" s="372">
        <v>314</v>
      </c>
    </row>
    <row r="5771" spans="1:9" ht="44.25" hidden="1" customHeight="1" x14ac:dyDescent="0.2">
      <c r="A5771" s="3">
        <v>5790</v>
      </c>
      <c r="B5771" s="372">
        <v>7410</v>
      </c>
      <c r="C5771" s="373" t="s">
        <v>7737</v>
      </c>
      <c r="D5771" s="372" t="s">
        <v>5902</v>
      </c>
      <c r="E5771" s="146">
        <v>92185256</v>
      </c>
      <c r="F5771" s="595">
        <v>35.03</v>
      </c>
      <c r="G5771" s="146" t="s">
        <v>35</v>
      </c>
      <c r="H5771" s="159">
        <v>45078</v>
      </c>
      <c r="I5771" s="372">
        <v>314</v>
      </c>
    </row>
    <row r="5772" spans="1:9" ht="44.25" hidden="1" customHeight="1" x14ac:dyDescent="0.2">
      <c r="A5772" s="3">
        <v>5791</v>
      </c>
      <c r="B5772" s="372">
        <v>7410</v>
      </c>
      <c r="C5772" s="373" t="s">
        <v>7738</v>
      </c>
      <c r="D5772" s="372" t="s">
        <v>5902</v>
      </c>
      <c r="E5772" s="146">
        <v>92185256</v>
      </c>
      <c r="F5772" s="595">
        <v>38.533000000000001</v>
      </c>
      <c r="G5772" s="146" t="s">
        <v>35</v>
      </c>
      <c r="H5772" s="159">
        <v>45078</v>
      </c>
      <c r="I5772" s="372">
        <v>314</v>
      </c>
    </row>
    <row r="5773" spans="1:9" ht="44.25" hidden="1" customHeight="1" x14ac:dyDescent="0.2">
      <c r="A5773" s="3">
        <v>5792</v>
      </c>
      <c r="B5773" s="372">
        <v>7410</v>
      </c>
      <c r="C5773" s="373" t="s">
        <v>7739</v>
      </c>
      <c r="D5773" s="372" t="s">
        <v>5902</v>
      </c>
      <c r="E5773" s="146">
        <v>92185256</v>
      </c>
      <c r="F5773" s="595">
        <v>42.036000000000001</v>
      </c>
      <c r="G5773" s="146" t="s">
        <v>35</v>
      </c>
      <c r="H5773" s="159">
        <v>45078</v>
      </c>
      <c r="I5773" s="372">
        <v>314</v>
      </c>
    </row>
    <row r="5774" spans="1:9" ht="44.25" hidden="1" customHeight="1" x14ac:dyDescent="0.2">
      <c r="A5774" s="3">
        <v>5793</v>
      </c>
      <c r="B5774" s="372">
        <v>7410</v>
      </c>
      <c r="C5774" s="373" t="s">
        <v>7740</v>
      </c>
      <c r="D5774" s="372" t="s">
        <v>5902</v>
      </c>
      <c r="E5774" s="146">
        <v>92185256</v>
      </c>
      <c r="F5774" s="595">
        <v>51.884999999999998</v>
      </c>
      <c r="G5774" s="146" t="s">
        <v>35</v>
      </c>
      <c r="H5774" s="159">
        <v>45078</v>
      </c>
      <c r="I5774" s="372">
        <v>314</v>
      </c>
    </row>
    <row r="5775" spans="1:9" ht="44.25" hidden="1" customHeight="1" x14ac:dyDescent="0.2">
      <c r="A5775" s="3">
        <v>5794</v>
      </c>
      <c r="B5775" s="372">
        <v>7410</v>
      </c>
      <c r="C5775" s="373" t="s">
        <v>7741</v>
      </c>
      <c r="D5775" s="372" t="s">
        <v>5902</v>
      </c>
      <c r="E5775" s="146">
        <v>92185256</v>
      </c>
      <c r="F5775" s="595">
        <v>59.551000000000002</v>
      </c>
      <c r="G5775" s="146" t="s">
        <v>35</v>
      </c>
      <c r="H5775" s="159">
        <v>45078</v>
      </c>
      <c r="I5775" s="372">
        <v>314</v>
      </c>
    </row>
    <row r="5776" spans="1:9" ht="44.25" hidden="1" customHeight="1" x14ac:dyDescent="0.2">
      <c r="A5776" s="3">
        <v>5795</v>
      </c>
      <c r="B5776" s="372">
        <v>7410</v>
      </c>
      <c r="C5776" s="373" t="s">
        <v>7742</v>
      </c>
      <c r="D5776" s="372" t="s">
        <v>5902</v>
      </c>
      <c r="E5776" s="146">
        <v>92185256</v>
      </c>
      <c r="F5776" s="595">
        <v>66.557000000000002</v>
      </c>
      <c r="G5776" s="146" t="s">
        <v>35</v>
      </c>
      <c r="H5776" s="159">
        <v>45078</v>
      </c>
      <c r="I5776" s="372">
        <v>314</v>
      </c>
    </row>
    <row r="5777" spans="1:9" ht="44.25" hidden="1" customHeight="1" x14ac:dyDescent="0.2">
      <c r="A5777" s="3">
        <v>5796</v>
      </c>
      <c r="B5777" s="372">
        <v>7410</v>
      </c>
      <c r="C5777" s="373" t="s">
        <v>7743</v>
      </c>
      <c r="D5777" s="372" t="s">
        <v>5902</v>
      </c>
      <c r="E5777" s="146">
        <v>92185256</v>
      </c>
      <c r="F5777" s="595">
        <v>79.177999999999997</v>
      </c>
      <c r="G5777" s="146" t="s">
        <v>35</v>
      </c>
      <c r="H5777" s="159">
        <v>45078</v>
      </c>
      <c r="I5777" s="372">
        <v>314</v>
      </c>
    </row>
    <row r="5778" spans="1:9" ht="44.25" hidden="1" customHeight="1" x14ac:dyDescent="0.2">
      <c r="A5778" s="3">
        <v>5797</v>
      </c>
      <c r="B5778" s="372">
        <v>7410</v>
      </c>
      <c r="C5778" s="373" t="s">
        <v>7744</v>
      </c>
      <c r="D5778" s="372" t="s">
        <v>5902</v>
      </c>
      <c r="E5778" s="146">
        <v>92185256</v>
      </c>
      <c r="F5778" s="595">
        <v>88.275999999999996</v>
      </c>
      <c r="G5778" s="146" t="s">
        <v>35</v>
      </c>
      <c r="H5778" s="159">
        <v>45078</v>
      </c>
      <c r="I5778" s="372">
        <v>314</v>
      </c>
    </row>
    <row r="5779" spans="1:9" ht="44.25" hidden="1" customHeight="1" x14ac:dyDescent="0.2">
      <c r="A5779" s="3">
        <v>5798</v>
      </c>
      <c r="B5779" s="372">
        <v>7410</v>
      </c>
      <c r="C5779" s="373" t="s">
        <v>7745</v>
      </c>
      <c r="D5779" s="372" t="s">
        <v>5902</v>
      </c>
      <c r="E5779" s="146">
        <v>92185256</v>
      </c>
      <c r="F5779" s="595">
        <v>102.989</v>
      </c>
      <c r="G5779" s="146" t="s">
        <v>35</v>
      </c>
      <c r="H5779" s="159">
        <v>45078</v>
      </c>
      <c r="I5779" s="372">
        <v>314</v>
      </c>
    </row>
    <row r="5780" spans="1:9" ht="44.25" hidden="1" customHeight="1" x14ac:dyDescent="0.2">
      <c r="A5780" s="3">
        <v>5799</v>
      </c>
      <c r="B5780" s="372">
        <v>7410</v>
      </c>
      <c r="C5780" s="373" t="s">
        <v>7746</v>
      </c>
      <c r="D5780" s="372" t="s">
        <v>5902</v>
      </c>
      <c r="E5780" s="146">
        <v>92185256</v>
      </c>
      <c r="F5780" s="595">
        <v>114.899</v>
      </c>
      <c r="G5780" s="146" t="s">
        <v>35</v>
      </c>
      <c r="H5780" s="159">
        <v>45078</v>
      </c>
      <c r="I5780" s="372">
        <v>314</v>
      </c>
    </row>
    <row r="5781" spans="1:9" ht="44.25" hidden="1" customHeight="1" x14ac:dyDescent="0.2">
      <c r="A5781" s="3">
        <v>5800</v>
      </c>
      <c r="B5781" s="372">
        <v>7410</v>
      </c>
      <c r="C5781" s="373" t="s">
        <v>7747</v>
      </c>
      <c r="D5781" s="372" t="s">
        <v>5902</v>
      </c>
      <c r="E5781" s="146">
        <v>92185256</v>
      </c>
      <c r="F5781" s="595">
        <v>128.21</v>
      </c>
      <c r="G5781" s="146" t="s">
        <v>35</v>
      </c>
      <c r="H5781" s="159">
        <v>45078</v>
      </c>
      <c r="I5781" s="372">
        <v>314</v>
      </c>
    </row>
    <row r="5782" spans="1:9" ht="44.25" hidden="1" customHeight="1" x14ac:dyDescent="0.2">
      <c r="A5782" s="3">
        <v>5801</v>
      </c>
      <c r="B5782" s="372">
        <v>7410</v>
      </c>
      <c r="C5782" s="373" t="s">
        <v>7748</v>
      </c>
      <c r="D5782" s="372" t="s">
        <v>5902</v>
      </c>
      <c r="E5782" s="146">
        <v>92185256</v>
      </c>
      <c r="F5782" s="595">
        <v>142.22200000000001</v>
      </c>
      <c r="G5782" s="146" t="s">
        <v>35</v>
      </c>
      <c r="H5782" s="159">
        <v>45078</v>
      </c>
      <c r="I5782" s="372">
        <v>314</v>
      </c>
    </row>
    <row r="5783" spans="1:9" ht="44.25" hidden="1" customHeight="1" x14ac:dyDescent="0.2">
      <c r="A5783" s="3">
        <v>5802</v>
      </c>
      <c r="B5783" s="372">
        <v>7410</v>
      </c>
      <c r="C5783" s="373" t="s">
        <v>7749</v>
      </c>
      <c r="D5783" s="372" t="s">
        <v>5902</v>
      </c>
      <c r="E5783" s="146">
        <v>92185256</v>
      </c>
      <c r="F5783" s="595">
        <v>156.935</v>
      </c>
      <c r="G5783" s="146" t="s">
        <v>35</v>
      </c>
      <c r="H5783" s="159">
        <v>45078</v>
      </c>
      <c r="I5783" s="372">
        <v>314</v>
      </c>
    </row>
    <row r="5784" spans="1:9" ht="44.25" hidden="1" customHeight="1" x14ac:dyDescent="0.2">
      <c r="A5784" s="3">
        <v>5803</v>
      </c>
      <c r="B5784" s="372">
        <v>7410</v>
      </c>
      <c r="C5784" s="373" t="s">
        <v>7750</v>
      </c>
      <c r="D5784" s="372" t="s">
        <v>5902</v>
      </c>
      <c r="E5784" s="146">
        <v>92185256</v>
      </c>
      <c r="F5784" s="595">
        <v>173.04900000000001</v>
      </c>
      <c r="G5784" s="146" t="s">
        <v>35</v>
      </c>
      <c r="H5784" s="159">
        <v>45078</v>
      </c>
      <c r="I5784" s="372">
        <v>314</v>
      </c>
    </row>
    <row r="5785" spans="1:9" ht="44.25" hidden="1" customHeight="1" x14ac:dyDescent="0.2">
      <c r="A5785" s="3">
        <v>5804</v>
      </c>
      <c r="B5785" s="372">
        <v>7410</v>
      </c>
      <c r="C5785" s="373" t="s">
        <v>7751</v>
      </c>
      <c r="D5785" s="372" t="s">
        <v>5902</v>
      </c>
      <c r="E5785" s="146">
        <v>92185256</v>
      </c>
      <c r="F5785" s="595">
        <v>190.56399999999999</v>
      </c>
      <c r="G5785" s="146" t="s">
        <v>35</v>
      </c>
      <c r="H5785" s="159">
        <v>45078</v>
      </c>
      <c r="I5785" s="372">
        <v>314</v>
      </c>
    </row>
    <row r="5786" spans="1:9" ht="44.25" hidden="1" customHeight="1" x14ac:dyDescent="0.2">
      <c r="A5786" s="3">
        <v>5805</v>
      </c>
      <c r="B5786" s="372">
        <v>7410</v>
      </c>
      <c r="C5786" s="373" t="s">
        <v>7752</v>
      </c>
      <c r="D5786" s="372" t="s">
        <v>5902</v>
      </c>
      <c r="E5786" s="146">
        <v>23242107</v>
      </c>
      <c r="F5786" s="595">
        <v>686.58799999999997</v>
      </c>
      <c r="G5786" s="146" t="s">
        <v>35</v>
      </c>
      <c r="H5786" s="159">
        <v>45078</v>
      </c>
      <c r="I5786" s="372">
        <v>314</v>
      </c>
    </row>
    <row r="5787" spans="1:9" ht="44.25" hidden="1" customHeight="1" x14ac:dyDescent="0.2">
      <c r="A5787" s="3">
        <v>5806</v>
      </c>
      <c r="B5787" s="372">
        <v>7410</v>
      </c>
      <c r="C5787" s="373" t="s">
        <v>7753</v>
      </c>
      <c r="D5787" s="372" t="s">
        <v>5902</v>
      </c>
      <c r="E5787" s="146">
        <v>23242107</v>
      </c>
      <c r="F5787" s="595">
        <v>616.52800000000002</v>
      </c>
      <c r="G5787" s="146" t="s">
        <v>35</v>
      </c>
      <c r="H5787" s="159">
        <v>45078</v>
      </c>
      <c r="I5787" s="372">
        <v>314</v>
      </c>
    </row>
    <row r="5788" spans="1:9" ht="44.25" hidden="1" customHeight="1" x14ac:dyDescent="0.2">
      <c r="A5788" s="3">
        <v>5807</v>
      </c>
      <c r="B5788" s="372">
        <v>7410</v>
      </c>
      <c r="C5788" s="373" t="s">
        <v>7754</v>
      </c>
      <c r="D5788" s="372" t="s">
        <v>5902</v>
      </c>
      <c r="E5788" s="146">
        <v>31162207</v>
      </c>
      <c r="F5788" s="595">
        <v>47.414000000000001</v>
      </c>
      <c r="G5788" s="146" t="s">
        <v>35</v>
      </c>
      <c r="H5788" s="159">
        <v>45078</v>
      </c>
      <c r="I5788" s="372">
        <v>314</v>
      </c>
    </row>
    <row r="5789" spans="1:9" ht="44.25" hidden="1" customHeight="1" x14ac:dyDescent="0.2">
      <c r="A5789" s="3">
        <v>5808</v>
      </c>
      <c r="B5789" s="372">
        <v>7410</v>
      </c>
      <c r="C5789" s="373" t="s">
        <v>7755</v>
      </c>
      <c r="D5789" s="372" t="s">
        <v>5902</v>
      </c>
      <c r="E5789" s="146">
        <v>31162207</v>
      </c>
      <c r="F5789" s="595">
        <v>12.757</v>
      </c>
      <c r="G5789" s="146" t="s">
        <v>35</v>
      </c>
      <c r="H5789" s="159">
        <v>45078</v>
      </c>
      <c r="I5789" s="372">
        <v>314</v>
      </c>
    </row>
    <row r="5790" spans="1:9" ht="44.25" hidden="1" customHeight="1" x14ac:dyDescent="0.2">
      <c r="A5790" s="3">
        <v>5809</v>
      </c>
      <c r="B5790" s="372">
        <v>7410</v>
      </c>
      <c r="C5790" s="373" t="s">
        <v>7756</v>
      </c>
      <c r="D5790" s="372" t="s">
        <v>5902</v>
      </c>
      <c r="E5790" s="146">
        <v>31162207</v>
      </c>
      <c r="F5790" s="595">
        <v>18.204000000000001</v>
      </c>
      <c r="G5790" s="146" t="s">
        <v>35</v>
      </c>
      <c r="H5790" s="159">
        <v>45078</v>
      </c>
      <c r="I5790" s="372">
        <v>314</v>
      </c>
    </row>
    <row r="5791" spans="1:9" ht="44.25" hidden="1" customHeight="1" x14ac:dyDescent="0.2">
      <c r="A5791" s="3">
        <v>5810</v>
      </c>
      <c r="B5791" s="372">
        <v>7410</v>
      </c>
      <c r="C5791" s="373" t="s">
        <v>7637</v>
      </c>
      <c r="D5791" s="372" t="s">
        <v>5902</v>
      </c>
      <c r="E5791" s="146">
        <v>27112812</v>
      </c>
      <c r="F5791" s="595">
        <v>140</v>
      </c>
      <c r="G5791" s="146" t="s">
        <v>35</v>
      </c>
      <c r="H5791" s="159">
        <v>45078</v>
      </c>
      <c r="I5791" s="372">
        <v>314</v>
      </c>
    </row>
    <row r="5792" spans="1:9" ht="44.25" hidden="1" customHeight="1" x14ac:dyDescent="0.2">
      <c r="A5792" s="3">
        <v>5811</v>
      </c>
      <c r="B5792" s="372">
        <v>7410</v>
      </c>
      <c r="C5792" s="373" t="s">
        <v>7638</v>
      </c>
      <c r="D5792" s="372" t="s">
        <v>5902</v>
      </c>
      <c r="E5792" s="146">
        <v>27112812</v>
      </c>
      <c r="F5792" s="595">
        <v>140</v>
      </c>
      <c r="G5792" s="146" t="s">
        <v>35</v>
      </c>
      <c r="H5792" s="159">
        <v>45078</v>
      </c>
      <c r="I5792" s="372">
        <v>314</v>
      </c>
    </row>
    <row r="5793" spans="1:9" ht="44.25" hidden="1" customHeight="1" x14ac:dyDescent="0.2">
      <c r="A5793" s="3">
        <v>5812</v>
      </c>
      <c r="B5793" s="372">
        <v>7410</v>
      </c>
      <c r="C5793" s="373" t="s">
        <v>7757</v>
      </c>
      <c r="D5793" s="372" t="s">
        <v>5902</v>
      </c>
      <c r="E5793" s="146">
        <v>27112812</v>
      </c>
      <c r="F5793" s="595">
        <v>66.710999999999999</v>
      </c>
      <c r="G5793" s="146" t="s">
        <v>35</v>
      </c>
      <c r="H5793" s="159">
        <v>45078</v>
      </c>
      <c r="I5793" s="372">
        <v>314</v>
      </c>
    </row>
    <row r="5794" spans="1:9" ht="44.25" hidden="1" customHeight="1" x14ac:dyDescent="0.2">
      <c r="A5794" s="3">
        <v>5813</v>
      </c>
      <c r="B5794" s="372">
        <v>7410</v>
      </c>
      <c r="C5794" s="373" t="s">
        <v>7758</v>
      </c>
      <c r="D5794" s="372" t="s">
        <v>5902</v>
      </c>
      <c r="E5794" s="146">
        <v>27111907</v>
      </c>
      <c r="F5794" s="595">
        <v>296.49700000000001</v>
      </c>
      <c r="G5794" s="146" t="s">
        <v>35</v>
      </c>
      <c r="H5794" s="159">
        <v>45078</v>
      </c>
      <c r="I5794" s="372">
        <v>314</v>
      </c>
    </row>
    <row r="5795" spans="1:9" ht="44.25" hidden="1" customHeight="1" x14ac:dyDescent="0.2">
      <c r="A5795" s="3">
        <v>5814</v>
      </c>
      <c r="B5795" s="372">
        <v>7410</v>
      </c>
      <c r="C5795" s="373" t="s">
        <v>7759</v>
      </c>
      <c r="D5795" s="372" t="s">
        <v>5902</v>
      </c>
      <c r="E5795" s="146">
        <v>23291601</v>
      </c>
      <c r="F5795" s="595">
        <v>678.56500000000005</v>
      </c>
      <c r="G5795" s="146" t="s">
        <v>35</v>
      </c>
      <c r="H5795" s="159">
        <v>45078</v>
      </c>
      <c r="I5795" s="372">
        <v>314</v>
      </c>
    </row>
    <row r="5796" spans="1:9" ht="44.25" hidden="1" customHeight="1" x14ac:dyDescent="0.2">
      <c r="A5796" s="3">
        <v>5815</v>
      </c>
      <c r="B5796" s="372">
        <v>7410</v>
      </c>
      <c r="C5796" s="373" t="s">
        <v>7760</v>
      </c>
      <c r="D5796" s="372" t="s">
        <v>5902</v>
      </c>
      <c r="E5796" s="146">
        <v>27111907</v>
      </c>
      <c r="F5796" s="595">
        <v>50</v>
      </c>
      <c r="G5796" s="146" t="s">
        <v>35</v>
      </c>
      <c r="H5796" s="159">
        <v>45078</v>
      </c>
      <c r="I5796" s="372">
        <v>314</v>
      </c>
    </row>
    <row r="5797" spans="1:9" ht="44.25" hidden="1" customHeight="1" x14ac:dyDescent="0.2">
      <c r="A5797" s="3">
        <v>5816</v>
      </c>
      <c r="B5797" s="372">
        <v>7410</v>
      </c>
      <c r="C5797" s="373" t="s">
        <v>7761</v>
      </c>
      <c r="D5797" s="372" t="s">
        <v>5902</v>
      </c>
      <c r="E5797" s="146">
        <v>27111907</v>
      </c>
      <c r="F5797" s="595">
        <v>77.5</v>
      </c>
      <c r="G5797" s="146" t="s">
        <v>35</v>
      </c>
      <c r="H5797" s="159">
        <v>45078</v>
      </c>
      <c r="I5797" s="372">
        <v>314</v>
      </c>
    </row>
    <row r="5798" spans="1:9" ht="44.25" hidden="1" customHeight="1" x14ac:dyDescent="0.2">
      <c r="A5798" s="3">
        <v>5817</v>
      </c>
      <c r="B5798" s="372">
        <v>7410</v>
      </c>
      <c r="C5798" s="373" t="s">
        <v>7762</v>
      </c>
      <c r="D5798" s="372" t="s">
        <v>5902</v>
      </c>
      <c r="E5798" s="146">
        <v>27111907</v>
      </c>
      <c r="F5798" s="595">
        <v>68.5</v>
      </c>
      <c r="G5798" s="146" t="s">
        <v>35</v>
      </c>
      <c r="H5798" s="159">
        <v>45078</v>
      </c>
      <c r="I5798" s="372">
        <v>314</v>
      </c>
    </row>
    <row r="5799" spans="1:9" ht="44.25" hidden="1" customHeight="1" x14ac:dyDescent="0.2">
      <c r="A5799" s="3">
        <v>5818</v>
      </c>
      <c r="B5799" s="372">
        <v>7410</v>
      </c>
      <c r="C5799" s="373" t="s">
        <v>7763</v>
      </c>
      <c r="D5799" s="372" t="s">
        <v>5902</v>
      </c>
      <c r="E5799" s="146">
        <v>27112838</v>
      </c>
      <c r="F5799" s="595">
        <v>62.715000000000003</v>
      </c>
      <c r="G5799" s="146" t="s">
        <v>35</v>
      </c>
      <c r="H5799" s="159">
        <v>45078</v>
      </c>
      <c r="I5799" s="372">
        <v>314</v>
      </c>
    </row>
    <row r="5800" spans="1:9" ht="44.25" hidden="1" customHeight="1" x14ac:dyDescent="0.2">
      <c r="A5800" s="3">
        <v>5819</v>
      </c>
      <c r="B5800" s="372">
        <v>7410</v>
      </c>
      <c r="C5800" s="373" t="s">
        <v>7764</v>
      </c>
      <c r="D5800" s="372" t="s">
        <v>5902</v>
      </c>
      <c r="E5800" s="146">
        <v>27112838</v>
      </c>
      <c r="F5800" s="595">
        <v>63.844999999999999</v>
      </c>
      <c r="G5800" s="146" t="s">
        <v>35</v>
      </c>
      <c r="H5800" s="159">
        <v>45078</v>
      </c>
      <c r="I5800" s="372">
        <v>314</v>
      </c>
    </row>
    <row r="5801" spans="1:9" ht="44.25" hidden="1" customHeight="1" x14ac:dyDescent="0.2">
      <c r="A5801" s="3">
        <v>5820</v>
      </c>
      <c r="B5801" s="372">
        <v>7410</v>
      </c>
      <c r="C5801" s="373" t="s">
        <v>7765</v>
      </c>
      <c r="D5801" s="372" t="s">
        <v>5902</v>
      </c>
      <c r="E5801" s="146">
        <v>30101615</v>
      </c>
      <c r="F5801" s="595">
        <v>8</v>
      </c>
      <c r="G5801" s="146" t="s">
        <v>35</v>
      </c>
      <c r="H5801" s="159">
        <v>45078</v>
      </c>
      <c r="I5801" s="372">
        <v>314</v>
      </c>
    </row>
    <row r="5802" spans="1:9" ht="44.25" hidden="1" customHeight="1" x14ac:dyDescent="0.2">
      <c r="A5802" s="3">
        <v>5821</v>
      </c>
      <c r="B5802" s="372">
        <v>7410</v>
      </c>
      <c r="C5802" s="373" t="s">
        <v>7766</v>
      </c>
      <c r="D5802" s="372" t="s">
        <v>5902</v>
      </c>
      <c r="E5802" s="146">
        <v>30101615</v>
      </c>
      <c r="F5802" s="595">
        <v>8</v>
      </c>
      <c r="G5802" s="146" t="s">
        <v>35</v>
      </c>
      <c r="H5802" s="159">
        <v>45078</v>
      </c>
      <c r="I5802" s="372">
        <v>314</v>
      </c>
    </row>
    <row r="5803" spans="1:9" ht="44.25" hidden="1" customHeight="1" x14ac:dyDescent="0.2">
      <c r="A5803" s="3">
        <v>5822</v>
      </c>
      <c r="B5803" s="372">
        <v>7410</v>
      </c>
      <c r="C5803" s="373" t="s">
        <v>7767</v>
      </c>
      <c r="D5803" s="372" t="s">
        <v>5902</v>
      </c>
      <c r="E5803" s="146">
        <v>30101615</v>
      </c>
      <c r="F5803" s="595">
        <v>10</v>
      </c>
      <c r="G5803" s="146" t="s">
        <v>35</v>
      </c>
      <c r="H5803" s="159">
        <v>45078</v>
      </c>
      <c r="I5803" s="372">
        <v>314</v>
      </c>
    </row>
    <row r="5804" spans="1:9" ht="44.25" hidden="1" customHeight="1" x14ac:dyDescent="0.2">
      <c r="A5804" s="3">
        <v>5823</v>
      </c>
      <c r="B5804" s="372">
        <v>7410</v>
      </c>
      <c r="C5804" s="373" t="s">
        <v>7768</v>
      </c>
      <c r="D5804" s="372" t="s">
        <v>5902</v>
      </c>
      <c r="E5804" s="146">
        <v>30101615</v>
      </c>
      <c r="F5804" s="595">
        <v>12</v>
      </c>
      <c r="G5804" s="146" t="s">
        <v>35</v>
      </c>
      <c r="H5804" s="159">
        <v>45078</v>
      </c>
      <c r="I5804" s="372">
        <v>314</v>
      </c>
    </row>
    <row r="5805" spans="1:9" ht="44.25" hidden="1" customHeight="1" x14ac:dyDescent="0.2">
      <c r="A5805" s="3">
        <v>5824</v>
      </c>
      <c r="B5805" s="372">
        <v>7410</v>
      </c>
      <c r="C5805" s="373" t="s">
        <v>7769</v>
      </c>
      <c r="D5805" s="372" t="s">
        <v>5902</v>
      </c>
      <c r="E5805" s="146">
        <v>30101615</v>
      </c>
      <c r="F5805" s="595">
        <v>18</v>
      </c>
      <c r="G5805" s="146" t="s">
        <v>35</v>
      </c>
      <c r="H5805" s="159">
        <v>45078</v>
      </c>
      <c r="I5805" s="372">
        <v>314</v>
      </c>
    </row>
    <row r="5806" spans="1:9" ht="44.25" hidden="1" customHeight="1" x14ac:dyDescent="0.2">
      <c r="A5806" s="3">
        <v>5825</v>
      </c>
      <c r="B5806" s="372">
        <v>7410</v>
      </c>
      <c r="C5806" s="373" t="s">
        <v>7770</v>
      </c>
      <c r="D5806" s="372" t="s">
        <v>5902</v>
      </c>
      <c r="E5806" s="146">
        <v>30101615</v>
      </c>
      <c r="F5806" s="595">
        <v>32</v>
      </c>
      <c r="G5806" s="146" t="s">
        <v>35</v>
      </c>
      <c r="H5806" s="159">
        <v>45078</v>
      </c>
      <c r="I5806" s="372">
        <v>314</v>
      </c>
    </row>
    <row r="5807" spans="1:9" ht="44.25" hidden="1" customHeight="1" x14ac:dyDescent="0.2">
      <c r="A5807" s="3">
        <v>5826</v>
      </c>
      <c r="B5807" s="372">
        <v>7410</v>
      </c>
      <c r="C5807" s="373" t="s">
        <v>7771</v>
      </c>
      <c r="D5807" s="372" t="s">
        <v>5902</v>
      </c>
      <c r="E5807" s="146">
        <v>30101615</v>
      </c>
      <c r="F5807" s="595">
        <v>45</v>
      </c>
      <c r="G5807" s="146" t="s">
        <v>35</v>
      </c>
      <c r="H5807" s="159">
        <v>45078</v>
      </c>
      <c r="I5807" s="372">
        <v>314</v>
      </c>
    </row>
    <row r="5808" spans="1:9" ht="44.25" hidden="1" customHeight="1" x14ac:dyDescent="0.2">
      <c r="A5808" s="3">
        <v>5827</v>
      </c>
      <c r="B5808" s="372">
        <v>7410</v>
      </c>
      <c r="C5808" s="373" t="s">
        <v>7772</v>
      </c>
      <c r="D5808" s="372" t="s">
        <v>5902</v>
      </c>
      <c r="E5808" s="146">
        <v>30101615</v>
      </c>
      <c r="F5808" s="595">
        <v>85</v>
      </c>
      <c r="G5808" s="146" t="s">
        <v>35</v>
      </c>
      <c r="H5808" s="159">
        <v>45078</v>
      </c>
      <c r="I5808" s="372">
        <v>314</v>
      </c>
    </row>
    <row r="5809" spans="1:9" ht="44.25" hidden="1" customHeight="1" x14ac:dyDescent="0.2">
      <c r="A5809" s="3">
        <v>5828</v>
      </c>
      <c r="B5809" s="372">
        <v>7410</v>
      </c>
      <c r="C5809" s="373" t="s">
        <v>7773</v>
      </c>
      <c r="D5809" s="372" t="s">
        <v>5902</v>
      </c>
      <c r="E5809" s="146">
        <v>30101615</v>
      </c>
      <c r="F5809" s="595">
        <v>200</v>
      </c>
      <c r="G5809" s="146" t="s">
        <v>35</v>
      </c>
      <c r="H5809" s="159">
        <v>45078</v>
      </c>
      <c r="I5809" s="372">
        <v>314</v>
      </c>
    </row>
    <row r="5810" spans="1:9" ht="44.25" hidden="1" customHeight="1" x14ac:dyDescent="0.2">
      <c r="A5810" s="3">
        <v>5829</v>
      </c>
      <c r="B5810" s="372">
        <v>7410</v>
      </c>
      <c r="C5810" s="373" t="s">
        <v>7774</v>
      </c>
      <c r="D5810" s="372" t="s">
        <v>5902</v>
      </c>
      <c r="E5810" s="146">
        <v>30101615</v>
      </c>
      <c r="F5810" s="595">
        <v>300.04000000000002</v>
      </c>
      <c r="G5810" s="146" t="s">
        <v>35</v>
      </c>
      <c r="H5810" s="159">
        <v>45078</v>
      </c>
      <c r="I5810" s="372">
        <v>314</v>
      </c>
    </row>
    <row r="5811" spans="1:9" ht="44.25" hidden="1" customHeight="1" x14ac:dyDescent="0.2">
      <c r="A5811" s="3">
        <v>5830</v>
      </c>
      <c r="B5811" s="372">
        <v>7410</v>
      </c>
      <c r="C5811" s="373" t="s">
        <v>7775</v>
      </c>
      <c r="D5811" s="372" t="s">
        <v>5902</v>
      </c>
      <c r="E5811" s="146">
        <v>30101604</v>
      </c>
      <c r="F5811" s="595">
        <v>75</v>
      </c>
      <c r="G5811" s="146" t="s">
        <v>35</v>
      </c>
      <c r="H5811" s="159">
        <v>45078</v>
      </c>
      <c r="I5811" s="372">
        <v>314</v>
      </c>
    </row>
    <row r="5812" spans="1:9" ht="44.25" hidden="1" customHeight="1" x14ac:dyDescent="0.2">
      <c r="A5812" s="3">
        <v>5831</v>
      </c>
      <c r="B5812" s="372">
        <v>7410</v>
      </c>
      <c r="C5812" s="373" t="s">
        <v>7776</v>
      </c>
      <c r="D5812" s="372" t="s">
        <v>5902</v>
      </c>
      <c r="E5812" s="146">
        <v>30101604</v>
      </c>
      <c r="F5812" s="595">
        <v>30</v>
      </c>
      <c r="G5812" s="146" t="s">
        <v>35</v>
      </c>
      <c r="H5812" s="159">
        <v>45078</v>
      </c>
      <c r="I5812" s="372">
        <v>314</v>
      </c>
    </row>
    <row r="5813" spans="1:9" ht="44.25" hidden="1" customHeight="1" x14ac:dyDescent="0.2">
      <c r="A5813" s="3">
        <v>5832</v>
      </c>
      <c r="B5813" s="372">
        <v>7410</v>
      </c>
      <c r="C5813" s="373" t="s">
        <v>7777</v>
      </c>
      <c r="D5813" s="372" t="s">
        <v>5902</v>
      </c>
      <c r="E5813" s="146">
        <v>30101604</v>
      </c>
      <c r="F5813" s="595">
        <v>13</v>
      </c>
      <c r="G5813" s="146" t="s">
        <v>35</v>
      </c>
      <c r="H5813" s="159">
        <v>45078</v>
      </c>
      <c r="I5813" s="372">
        <v>314</v>
      </c>
    </row>
    <row r="5814" spans="1:9" ht="44.25" hidden="1" customHeight="1" x14ac:dyDescent="0.2">
      <c r="A5814" s="3">
        <v>5833</v>
      </c>
      <c r="B5814" s="372">
        <v>7410</v>
      </c>
      <c r="C5814" s="373" t="s">
        <v>7778</v>
      </c>
      <c r="D5814" s="372" t="s">
        <v>5902</v>
      </c>
      <c r="E5814" s="146">
        <v>30101604</v>
      </c>
      <c r="F5814" s="595">
        <v>75</v>
      </c>
      <c r="G5814" s="146" t="s">
        <v>35</v>
      </c>
      <c r="H5814" s="159">
        <v>45078</v>
      </c>
      <c r="I5814" s="372">
        <v>314</v>
      </c>
    </row>
    <row r="5815" spans="1:9" ht="44.25" hidden="1" customHeight="1" x14ac:dyDescent="0.2">
      <c r="A5815" s="3">
        <v>5834</v>
      </c>
      <c r="B5815" s="372">
        <v>7410</v>
      </c>
      <c r="C5815" s="373" t="s">
        <v>7779</v>
      </c>
      <c r="D5815" s="372" t="s">
        <v>5902</v>
      </c>
      <c r="E5815" s="146">
        <v>30101604</v>
      </c>
      <c r="F5815" s="595">
        <v>120</v>
      </c>
      <c r="G5815" s="146" t="s">
        <v>35</v>
      </c>
      <c r="H5815" s="159">
        <v>45078</v>
      </c>
      <c r="I5815" s="372">
        <v>314</v>
      </c>
    </row>
    <row r="5816" spans="1:9" ht="44.25" hidden="1" customHeight="1" x14ac:dyDescent="0.2">
      <c r="A5816" s="3">
        <v>5835</v>
      </c>
      <c r="B5816" s="372">
        <v>7410</v>
      </c>
      <c r="C5816" s="373" t="s">
        <v>7780</v>
      </c>
      <c r="D5816" s="372" t="s">
        <v>5902</v>
      </c>
      <c r="E5816" s="146">
        <v>30101604</v>
      </c>
      <c r="F5816" s="595">
        <v>24</v>
      </c>
      <c r="G5816" s="146" t="s">
        <v>35</v>
      </c>
      <c r="H5816" s="159">
        <v>45078</v>
      </c>
      <c r="I5816" s="372">
        <v>314</v>
      </c>
    </row>
    <row r="5817" spans="1:9" ht="44.25" hidden="1" customHeight="1" x14ac:dyDescent="0.2">
      <c r="A5817" s="3">
        <v>5836</v>
      </c>
      <c r="B5817" s="372">
        <v>7410</v>
      </c>
      <c r="C5817" s="373" t="s">
        <v>7781</v>
      </c>
      <c r="D5817" s="372" t="s">
        <v>5902</v>
      </c>
      <c r="E5817" s="146">
        <v>30101604</v>
      </c>
      <c r="F5817" s="595">
        <v>100</v>
      </c>
      <c r="G5817" s="146" t="s">
        <v>35</v>
      </c>
      <c r="H5817" s="159">
        <v>45078</v>
      </c>
      <c r="I5817" s="372">
        <v>314</v>
      </c>
    </row>
    <row r="5818" spans="1:9" ht="44.25" hidden="1" customHeight="1" x14ac:dyDescent="0.2">
      <c r="A5818" s="3">
        <v>5837</v>
      </c>
      <c r="B5818" s="372">
        <v>7410</v>
      </c>
      <c r="C5818" s="373" t="s">
        <v>7782</v>
      </c>
      <c r="D5818" s="372" t="s">
        <v>5902</v>
      </c>
      <c r="E5818" s="146">
        <v>30101604</v>
      </c>
      <c r="F5818" s="595">
        <v>40</v>
      </c>
      <c r="G5818" s="146" t="s">
        <v>35</v>
      </c>
      <c r="H5818" s="159">
        <v>45078</v>
      </c>
      <c r="I5818" s="372">
        <v>314</v>
      </c>
    </row>
    <row r="5819" spans="1:9" ht="44.25" hidden="1" customHeight="1" x14ac:dyDescent="0.2">
      <c r="A5819" s="3">
        <v>5838</v>
      </c>
      <c r="B5819" s="372">
        <v>7410</v>
      </c>
      <c r="C5819" s="373" t="s">
        <v>7783</v>
      </c>
      <c r="D5819" s="372" t="s">
        <v>5902</v>
      </c>
      <c r="E5819" s="146">
        <v>30101604</v>
      </c>
      <c r="F5819" s="595">
        <v>270</v>
      </c>
      <c r="G5819" s="146" t="s">
        <v>35</v>
      </c>
      <c r="H5819" s="159">
        <v>45078</v>
      </c>
      <c r="I5819" s="372">
        <v>314</v>
      </c>
    </row>
    <row r="5820" spans="1:9" ht="44.25" hidden="1" customHeight="1" x14ac:dyDescent="0.2">
      <c r="A5820" s="3">
        <v>5839</v>
      </c>
      <c r="B5820" s="372">
        <v>7410</v>
      </c>
      <c r="C5820" s="373" t="s">
        <v>7784</v>
      </c>
      <c r="D5820" s="372" t="s">
        <v>5902</v>
      </c>
      <c r="E5820" s="146">
        <v>30101604</v>
      </c>
      <c r="F5820" s="595">
        <v>6</v>
      </c>
      <c r="G5820" s="146" t="s">
        <v>35</v>
      </c>
      <c r="H5820" s="159">
        <v>45078</v>
      </c>
      <c r="I5820" s="372">
        <v>314</v>
      </c>
    </row>
    <row r="5821" spans="1:9" ht="44.25" hidden="1" customHeight="1" x14ac:dyDescent="0.2">
      <c r="A5821" s="3">
        <v>5840</v>
      </c>
      <c r="B5821" s="372">
        <v>7410</v>
      </c>
      <c r="C5821" s="373" t="s">
        <v>7785</v>
      </c>
      <c r="D5821" s="372" t="s">
        <v>5902</v>
      </c>
      <c r="E5821" s="146">
        <v>30101604</v>
      </c>
      <c r="F5821" s="595">
        <v>22</v>
      </c>
      <c r="G5821" s="146" t="s">
        <v>35</v>
      </c>
      <c r="H5821" s="159">
        <v>45078</v>
      </c>
      <c r="I5821" s="372">
        <v>314</v>
      </c>
    </row>
    <row r="5822" spans="1:9" ht="44.25" hidden="1" customHeight="1" x14ac:dyDescent="0.2">
      <c r="A5822" s="3">
        <v>5841</v>
      </c>
      <c r="B5822" s="372">
        <v>7410</v>
      </c>
      <c r="C5822" s="373" t="s">
        <v>7786</v>
      </c>
      <c r="D5822" s="372" t="s">
        <v>5902</v>
      </c>
      <c r="E5822" s="146">
        <v>30101604</v>
      </c>
      <c r="F5822" s="595">
        <v>30</v>
      </c>
      <c r="G5822" s="146" t="s">
        <v>35</v>
      </c>
      <c r="H5822" s="159">
        <v>45078</v>
      </c>
      <c r="I5822" s="372">
        <v>314</v>
      </c>
    </row>
    <row r="5823" spans="1:9" ht="44.25" hidden="1" customHeight="1" x14ac:dyDescent="0.2">
      <c r="A5823" s="3">
        <v>5842</v>
      </c>
      <c r="B5823" s="372">
        <v>7410</v>
      </c>
      <c r="C5823" s="373" t="s">
        <v>7787</v>
      </c>
      <c r="D5823" s="372" t="s">
        <v>5902</v>
      </c>
      <c r="E5823" s="146">
        <v>30101604</v>
      </c>
      <c r="F5823" s="595">
        <v>45</v>
      </c>
      <c r="G5823" s="146" t="s">
        <v>35</v>
      </c>
      <c r="H5823" s="159">
        <v>45078</v>
      </c>
      <c r="I5823" s="372">
        <v>314</v>
      </c>
    </row>
    <row r="5824" spans="1:9" ht="44.25" hidden="1" customHeight="1" x14ac:dyDescent="0.2">
      <c r="A5824" s="3">
        <v>5843</v>
      </c>
      <c r="B5824" s="372">
        <v>7410</v>
      </c>
      <c r="C5824" s="373" t="s">
        <v>7788</v>
      </c>
      <c r="D5824" s="372" t="s">
        <v>5902</v>
      </c>
      <c r="E5824" s="146">
        <v>30101604</v>
      </c>
      <c r="F5824" s="595">
        <v>75</v>
      </c>
      <c r="G5824" s="146" t="s">
        <v>35</v>
      </c>
      <c r="H5824" s="159">
        <v>45078</v>
      </c>
      <c r="I5824" s="372">
        <v>314</v>
      </c>
    </row>
    <row r="5825" spans="1:9" ht="44.25" hidden="1" customHeight="1" x14ac:dyDescent="0.2">
      <c r="A5825" s="3">
        <v>5844</v>
      </c>
      <c r="B5825" s="372">
        <v>7410</v>
      </c>
      <c r="C5825" s="373" t="s">
        <v>7789</v>
      </c>
      <c r="D5825" s="372" t="s">
        <v>5902</v>
      </c>
      <c r="E5825" s="146">
        <v>30101604</v>
      </c>
      <c r="F5825" s="595">
        <v>170</v>
      </c>
      <c r="G5825" s="146" t="s">
        <v>35</v>
      </c>
      <c r="H5825" s="159">
        <v>45078</v>
      </c>
      <c r="I5825" s="372">
        <v>314</v>
      </c>
    </row>
    <row r="5826" spans="1:9" ht="44.25" hidden="1" customHeight="1" x14ac:dyDescent="0.2">
      <c r="A5826" s="3">
        <v>5845</v>
      </c>
      <c r="B5826" s="372">
        <v>7410</v>
      </c>
      <c r="C5826" s="373" t="s">
        <v>7790</v>
      </c>
      <c r="D5826" s="372" t="s">
        <v>5902</v>
      </c>
      <c r="E5826" s="146">
        <v>30101604</v>
      </c>
      <c r="F5826" s="595">
        <v>280</v>
      </c>
      <c r="G5826" s="146" t="s">
        <v>35</v>
      </c>
      <c r="H5826" s="159">
        <v>45078</v>
      </c>
      <c r="I5826" s="372">
        <v>314</v>
      </c>
    </row>
    <row r="5827" spans="1:9" ht="44.25" hidden="1" customHeight="1" x14ac:dyDescent="0.2">
      <c r="A5827" s="3">
        <v>5846</v>
      </c>
      <c r="B5827" s="372">
        <v>7410</v>
      </c>
      <c r="C5827" s="373" t="s">
        <v>7791</v>
      </c>
      <c r="D5827" s="372" t="s">
        <v>5902</v>
      </c>
      <c r="E5827" s="146">
        <v>30101604</v>
      </c>
      <c r="F5827" s="595">
        <v>420</v>
      </c>
      <c r="G5827" s="146" t="s">
        <v>35</v>
      </c>
      <c r="H5827" s="159">
        <v>45078</v>
      </c>
      <c r="I5827" s="372">
        <v>314</v>
      </c>
    </row>
    <row r="5828" spans="1:9" ht="44.25" hidden="1" customHeight="1" x14ac:dyDescent="0.2">
      <c r="A5828" s="3">
        <v>5847</v>
      </c>
      <c r="B5828" s="372">
        <v>7410</v>
      </c>
      <c r="C5828" s="373" t="s">
        <v>7792</v>
      </c>
      <c r="D5828" s="372" t="s">
        <v>5902</v>
      </c>
      <c r="E5828" s="146">
        <v>30101604</v>
      </c>
      <c r="F5828" s="595">
        <v>135</v>
      </c>
      <c r="G5828" s="146" t="s">
        <v>35</v>
      </c>
      <c r="H5828" s="159">
        <v>45078</v>
      </c>
      <c r="I5828" s="372">
        <v>314</v>
      </c>
    </row>
    <row r="5829" spans="1:9" ht="44.25" hidden="1" customHeight="1" x14ac:dyDescent="0.2">
      <c r="A5829" s="3">
        <v>5848</v>
      </c>
      <c r="B5829" s="372">
        <v>7410</v>
      </c>
      <c r="C5829" s="373" t="s">
        <v>7793</v>
      </c>
      <c r="D5829" s="372" t="s">
        <v>5902</v>
      </c>
      <c r="E5829" s="146">
        <v>30101604</v>
      </c>
      <c r="F5829" s="595">
        <v>22</v>
      </c>
      <c r="G5829" s="146" t="s">
        <v>35</v>
      </c>
      <c r="H5829" s="159">
        <v>45078</v>
      </c>
      <c r="I5829" s="372">
        <v>314</v>
      </c>
    </row>
    <row r="5830" spans="1:9" ht="44.25" hidden="1" customHeight="1" x14ac:dyDescent="0.2">
      <c r="A5830" s="3">
        <v>5849</v>
      </c>
      <c r="B5830" s="372">
        <v>7410</v>
      </c>
      <c r="C5830" s="373" t="s">
        <v>7794</v>
      </c>
      <c r="D5830" s="372" t="s">
        <v>5902</v>
      </c>
      <c r="E5830" s="146">
        <v>30101604</v>
      </c>
      <c r="F5830" s="595">
        <v>42</v>
      </c>
      <c r="G5830" s="146" t="s">
        <v>35</v>
      </c>
      <c r="H5830" s="159">
        <v>45078</v>
      </c>
      <c r="I5830" s="372">
        <v>314</v>
      </c>
    </row>
    <row r="5831" spans="1:9" ht="44.25" hidden="1" customHeight="1" x14ac:dyDescent="0.2">
      <c r="A5831" s="3">
        <v>5850</v>
      </c>
      <c r="B5831" s="372">
        <v>7410</v>
      </c>
      <c r="C5831" s="373" t="s">
        <v>7795</v>
      </c>
      <c r="D5831" s="372" t="s">
        <v>5902</v>
      </c>
      <c r="E5831" s="146">
        <v>30101604</v>
      </c>
      <c r="F5831" s="595">
        <v>15</v>
      </c>
      <c r="G5831" s="146" t="s">
        <v>35</v>
      </c>
      <c r="H5831" s="159">
        <v>45078</v>
      </c>
      <c r="I5831" s="372">
        <v>314</v>
      </c>
    </row>
    <row r="5832" spans="1:9" ht="44.25" hidden="1" customHeight="1" x14ac:dyDescent="0.2">
      <c r="A5832" s="3">
        <v>5851</v>
      </c>
      <c r="B5832" s="372">
        <v>7410</v>
      </c>
      <c r="C5832" s="373" t="s">
        <v>7796</v>
      </c>
      <c r="D5832" s="372" t="s">
        <v>5902</v>
      </c>
      <c r="E5832" s="146">
        <v>30101604</v>
      </c>
      <c r="F5832" s="595">
        <v>65</v>
      </c>
      <c r="G5832" s="146" t="s">
        <v>35</v>
      </c>
      <c r="H5832" s="159">
        <v>45078</v>
      </c>
      <c r="I5832" s="372">
        <v>314</v>
      </c>
    </row>
    <row r="5833" spans="1:9" ht="44.25" hidden="1" customHeight="1" x14ac:dyDescent="0.2">
      <c r="A5833" s="3">
        <v>5852</v>
      </c>
      <c r="B5833" s="372">
        <v>7410</v>
      </c>
      <c r="C5833" s="373" t="s">
        <v>7797</v>
      </c>
      <c r="D5833" s="372" t="s">
        <v>5902</v>
      </c>
      <c r="E5833" s="146">
        <v>30101605</v>
      </c>
      <c r="F5833" s="595">
        <v>180</v>
      </c>
      <c r="G5833" s="146" t="s">
        <v>35</v>
      </c>
      <c r="H5833" s="159">
        <v>45078</v>
      </c>
      <c r="I5833" s="372">
        <v>314</v>
      </c>
    </row>
    <row r="5834" spans="1:9" ht="44.25" hidden="1" customHeight="1" x14ac:dyDescent="0.2">
      <c r="A5834" s="3">
        <v>5853</v>
      </c>
      <c r="B5834" s="372">
        <v>7410</v>
      </c>
      <c r="C5834" s="373" t="s">
        <v>7798</v>
      </c>
      <c r="D5834" s="372" t="s">
        <v>5902</v>
      </c>
      <c r="E5834" s="146">
        <v>30101605</v>
      </c>
      <c r="F5834" s="595">
        <v>85</v>
      </c>
      <c r="G5834" s="146" t="s">
        <v>35</v>
      </c>
      <c r="H5834" s="159">
        <v>45078</v>
      </c>
      <c r="I5834" s="372">
        <v>314</v>
      </c>
    </row>
    <row r="5835" spans="1:9" ht="44.25" hidden="1" customHeight="1" x14ac:dyDescent="0.2">
      <c r="A5835" s="3">
        <v>5854</v>
      </c>
      <c r="B5835" s="372">
        <v>7410</v>
      </c>
      <c r="C5835" s="373" t="s">
        <v>7799</v>
      </c>
      <c r="D5835" s="372" t="s">
        <v>5902</v>
      </c>
      <c r="E5835" s="146">
        <v>30101605</v>
      </c>
      <c r="F5835" s="595">
        <v>22</v>
      </c>
      <c r="G5835" s="146" t="s">
        <v>35</v>
      </c>
      <c r="H5835" s="159">
        <v>45078</v>
      </c>
      <c r="I5835" s="372">
        <v>314</v>
      </c>
    </row>
    <row r="5836" spans="1:9" ht="44.25" hidden="1" customHeight="1" x14ac:dyDescent="0.2">
      <c r="A5836" s="3">
        <v>5855</v>
      </c>
      <c r="B5836" s="372">
        <v>7410</v>
      </c>
      <c r="C5836" s="373" t="s">
        <v>7800</v>
      </c>
      <c r="D5836" s="372" t="s">
        <v>5902</v>
      </c>
      <c r="E5836" s="146">
        <v>30101605</v>
      </c>
      <c r="F5836" s="595">
        <v>7</v>
      </c>
      <c r="G5836" s="146" t="s">
        <v>35</v>
      </c>
      <c r="H5836" s="159">
        <v>45078</v>
      </c>
      <c r="I5836" s="372">
        <v>314</v>
      </c>
    </row>
    <row r="5837" spans="1:9" ht="44.25" hidden="1" customHeight="1" x14ac:dyDescent="0.2">
      <c r="A5837" s="3">
        <v>5856</v>
      </c>
      <c r="B5837" s="372">
        <v>7410</v>
      </c>
      <c r="C5837" s="373" t="s">
        <v>7801</v>
      </c>
      <c r="D5837" s="372" t="s">
        <v>5902</v>
      </c>
      <c r="E5837" s="146">
        <v>30101605</v>
      </c>
      <c r="F5837" s="595">
        <v>500</v>
      </c>
      <c r="G5837" s="146" t="s">
        <v>35</v>
      </c>
      <c r="H5837" s="159">
        <v>45078</v>
      </c>
      <c r="I5837" s="372">
        <v>314</v>
      </c>
    </row>
    <row r="5838" spans="1:9" ht="44.25" hidden="1" customHeight="1" x14ac:dyDescent="0.2">
      <c r="A5838" s="3">
        <v>5857</v>
      </c>
      <c r="B5838" s="372">
        <v>7410</v>
      </c>
      <c r="C5838" s="373" t="s">
        <v>7802</v>
      </c>
      <c r="D5838" s="372" t="s">
        <v>5902</v>
      </c>
      <c r="E5838" s="146">
        <v>30101605</v>
      </c>
      <c r="F5838" s="595">
        <v>300</v>
      </c>
      <c r="G5838" s="146" t="s">
        <v>35</v>
      </c>
      <c r="H5838" s="159">
        <v>45078</v>
      </c>
      <c r="I5838" s="372">
        <v>314</v>
      </c>
    </row>
    <row r="5839" spans="1:9" ht="44.25" hidden="1" customHeight="1" x14ac:dyDescent="0.2">
      <c r="A5839" s="3">
        <v>5858</v>
      </c>
      <c r="B5839" s="372">
        <v>7410</v>
      </c>
      <c r="C5839" s="373" t="s">
        <v>7803</v>
      </c>
      <c r="D5839" s="372" t="s">
        <v>5902</v>
      </c>
      <c r="E5839" s="146">
        <v>30101605</v>
      </c>
      <c r="F5839" s="595">
        <v>65</v>
      </c>
      <c r="G5839" s="146" t="s">
        <v>35</v>
      </c>
      <c r="H5839" s="159">
        <v>45078</v>
      </c>
      <c r="I5839" s="372">
        <v>314</v>
      </c>
    </row>
    <row r="5840" spans="1:9" ht="44.25" hidden="1" customHeight="1" x14ac:dyDescent="0.2">
      <c r="A5840" s="3">
        <v>5859</v>
      </c>
      <c r="B5840" s="372">
        <v>7410</v>
      </c>
      <c r="C5840" s="373" t="s">
        <v>7804</v>
      </c>
      <c r="D5840" s="372" t="s">
        <v>5902</v>
      </c>
      <c r="E5840" s="146">
        <v>30101605</v>
      </c>
      <c r="F5840" s="595">
        <v>700</v>
      </c>
      <c r="G5840" s="146" t="s">
        <v>35</v>
      </c>
      <c r="H5840" s="159">
        <v>45078</v>
      </c>
      <c r="I5840" s="372">
        <v>314</v>
      </c>
    </row>
    <row r="5841" spans="1:9" ht="44.25" hidden="1" customHeight="1" x14ac:dyDescent="0.2">
      <c r="A5841" s="3">
        <v>5860</v>
      </c>
      <c r="B5841" s="372">
        <v>7410</v>
      </c>
      <c r="C5841" s="373" t="s">
        <v>7805</v>
      </c>
      <c r="D5841" s="372" t="s">
        <v>5902</v>
      </c>
      <c r="E5841" s="146">
        <v>30101605</v>
      </c>
      <c r="F5841" s="595">
        <v>55</v>
      </c>
      <c r="G5841" s="146" t="s">
        <v>35</v>
      </c>
      <c r="H5841" s="159">
        <v>45078</v>
      </c>
      <c r="I5841" s="372">
        <v>314</v>
      </c>
    </row>
    <row r="5842" spans="1:9" ht="44.25" hidden="1" customHeight="1" x14ac:dyDescent="0.2">
      <c r="A5842" s="3">
        <v>5861</v>
      </c>
      <c r="B5842" s="372">
        <v>7410</v>
      </c>
      <c r="C5842" s="373" t="s">
        <v>7806</v>
      </c>
      <c r="D5842" s="372" t="s">
        <v>5902</v>
      </c>
      <c r="E5842" s="146">
        <v>30101605</v>
      </c>
      <c r="F5842" s="595">
        <v>30</v>
      </c>
      <c r="G5842" s="146" t="s">
        <v>35</v>
      </c>
      <c r="H5842" s="159">
        <v>45078</v>
      </c>
      <c r="I5842" s="372">
        <v>314</v>
      </c>
    </row>
    <row r="5843" spans="1:9" ht="44.25" hidden="1" customHeight="1" x14ac:dyDescent="0.2">
      <c r="A5843" s="3">
        <v>5862</v>
      </c>
      <c r="B5843" s="372">
        <v>7410</v>
      </c>
      <c r="C5843" s="373" t="s">
        <v>7807</v>
      </c>
      <c r="D5843" s="372" t="s">
        <v>5902</v>
      </c>
      <c r="E5843" s="146">
        <v>30101605</v>
      </c>
      <c r="F5843" s="595">
        <v>20</v>
      </c>
      <c r="G5843" s="146" t="s">
        <v>35</v>
      </c>
      <c r="H5843" s="159">
        <v>45078</v>
      </c>
      <c r="I5843" s="372">
        <v>314</v>
      </c>
    </row>
    <row r="5844" spans="1:9" ht="44.25" hidden="1" customHeight="1" x14ac:dyDescent="0.2">
      <c r="A5844" s="3">
        <v>5863</v>
      </c>
      <c r="B5844" s="372">
        <v>7410</v>
      </c>
      <c r="C5844" s="373" t="s">
        <v>7808</v>
      </c>
      <c r="D5844" s="372" t="s">
        <v>5902</v>
      </c>
      <c r="E5844" s="146">
        <v>30101604</v>
      </c>
      <c r="F5844" s="595">
        <v>3</v>
      </c>
      <c r="G5844" s="146" t="s">
        <v>35</v>
      </c>
      <c r="H5844" s="159">
        <v>45078</v>
      </c>
      <c r="I5844" s="372">
        <v>314</v>
      </c>
    </row>
    <row r="5845" spans="1:9" ht="44.25" hidden="1" customHeight="1" x14ac:dyDescent="0.2">
      <c r="A5845" s="3">
        <v>5864</v>
      </c>
      <c r="B5845" s="372">
        <v>7410</v>
      </c>
      <c r="C5845" s="373" t="s">
        <v>7809</v>
      </c>
      <c r="D5845" s="372" t="s">
        <v>5902</v>
      </c>
      <c r="E5845" s="146">
        <v>30101604</v>
      </c>
      <c r="F5845" s="595">
        <v>3</v>
      </c>
      <c r="G5845" s="146" t="s">
        <v>35</v>
      </c>
      <c r="H5845" s="159">
        <v>45078</v>
      </c>
      <c r="I5845" s="372">
        <v>314</v>
      </c>
    </row>
    <row r="5846" spans="1:9" ht="44.25" hidden="1" customHeight="1" x14ac:dyDescent="0.2">
      <c r="A5846" s="3">
        <v>5865</v>
      </c>
      <c r="B5846" s="372">
        <v>7410</v>
      </c>
      <c r="C5846" s="373" t="s">
        <v>7810</v>
      </c>
      <c r="D5846" s="372" t="s">
        <v>5902</v>
      </c>
      <c r="E5846" s="146">
        <v>30101611</v>
      </c>
      <c r="F5846" s="595">
        <v>105</v>
      </c>
      <c r="G5846" s="146" t="s">
        <v>35</v>
      </c>
      <c r="H5846" s="159">
        <v>45078</v>
      </c>
      <c r="I5846" s="372">
        <v>314</v>
      </c>
    </row>
    <row r="5847" spans="1:9" ht="44.25" hidden="1" customHeight="1" x14ac:dyDescent="0.2">
      <c r="A5847" s="3">
        <v>5866</v>
      </c>
      <c r="B5847" s="372">
        <v>7410</v>
      </c>
      <c r="C5847" s="373" t="s">
        <v>7811</v>
      </c>
      <c r="D5847" s="372" t="s">
        <v>5902</v>
      </c>
      <c r="E5847" s="146">
        <v>30101611</v>
      </c>
      <c r="F5847" s="595">
        <v>165</v>
      </c>
      <c r="G5847" s="146" t="s">
        <v>35</v>
      </c>
      <c r="H5847" s="159">
        <v>45078</v>
      </c>
      <c r="I5847" s="372">
        <v>314</v>
      </c>
    </row>
    <row r="5848" spans="1:9" ht="44.25" hidden="1" customHeight="1" x14ac:dyDescent="0.2">
      <c r="A5848" s="3">
        <v>5867</v>
      </c>
      <c r="B5848" s="372">
        <v>7410</v>
      </c>
      <c r="C5848" s="373" t="s">
        <v>7812</v>
      </c>
      <c r="D5848" s="372" t="s">
        <v>5902</v>
      </c>
      <c r="E5848" s="146">
        <v>30101611</v>
      </c>
      <c r="F5848" s="595">
        <v>260</v>
      </c>
      <c r="G5848" s="146" t="s">
        <v>35</v>
      </c>
      <c r="H5848" s="159">
        <v>45078</v>
      </c>
      <c r="I5848" s="372">
        <v>314</v>
      </c>
    </row>
    <row r="5849" spans="1:9" ht="44.25" hidden="1" customHeight="1" x14ac:dyDescent="0.2">
      <c r="A5849" s="3">
        <v>5868</v>
      </c>
      <c r="B5849" s="372">
        <v>7410</v>
      </c>
      <c r="C5849" s="373" t="s">
        <v>7813</v>
      </c>
      <c r="D5849" s="372" t="s">
        <v>5902</v>
      </c>
      <c r="E5849" s="146">
        <v>30101611</v>
      </c>
      <c r="F5849" s="595">
        <v>410</v>
      </c>
      <c r="G5849" s="146" t="s">
        <v>35</v>
      </c>
      <c r="H5849" s="159">
        <v>45078</v>
      </c>
      <c r="I5849" s="372">
        <v>314</v>
      </c>
    </row>
    <row r="5850" spans="1:9" ht="44.25" hidden="1" customHeight="1" x14ac:dyDescent="0.2">
      <c r="A5850" s="3">
        <v>5869</v>
      </c>
      <c r="B5850" s="372">
        <v>7410</v>
      </c>
      <c r="C5850" s="373" t="s">
        <v>7814</v>
      </c>
      <c r="D5850" s="372" t="s">
        <v>5902</v>
      </c>
      <c r="E5850" s="146">
        <v>30101611</v>
      </c>
      <c r="F5850" s="595">
        <v>570</v>
      </c>
      <c r="G5850" s="146" t="s">
        <v>35</v>
      </c>
      <c r="H5850" s="159">
        <v>45078</v>
      </c>
      <c r="I5850" s="372">
        <v>314</v>
      </c>
    </row>
    <row r="5851" spans="1:9" ht="44.25" hidden="1" customHeight="1" x14ac:dyDescent="0.2">
      <c r="A5851" s="3">
        <v>5870</v>
      </c>
      <c r="B5851" s="372">
        <v>7410</v>
      </c>
      <c r="C5851" s="373" t="s">
        <v>7815</v>
      </c>
      <c r="D5851" s="372" t="s">
        <v>5902</v>
      </c>
      <c r="E5851" s="146">
        <v>30101611</v>
      </c>
      <c r="F5851" s="595">
        <v>820</v>
      </c>
      <c r="G5851" s="146" t="s">
        <v>35</v>
      </c>
      <c r="H5851" s="159">
        <v>45078</v>
      </c>
      <c r="I5851" s="372">
        <v>314</v>
      </c>
    </row>
    <row r="5852" spans="1:9" ht="44.25" hidden="1" customHeight="1" x14ac:dyDescent="0.2">
      <c r="A5852" s="3">
        <v>5871</v>
      </c>
      <c r="B5852" s="372">
        <v>7410</v>
      </c>
      <c r="C5852" s="373" t="s">
        <v>7816</v>
      </c>
      <c r="D5852" s="372" t="s">
        <v>5902</v>
      </c>
      <c r="E5852" s="146">
        <v>30101611</v>
      </c>
      <c r="F5852" s="595">
        <v>1030</v>
      </c>
      <c r="G5852" s="146" t="s">
        <v>35</v>
      </c>
      <c r="H5852" s="159">
        <v>45078</v>
      </c>
      <c r="I5852" s="372">
        <v>314</v>
      </c>
    </row>
    <row r="5853" spans="1:9" ht="44.25" hidden="1" customHeight="1" x14ac:dyDescent="0.2">
      <c r="A5853" s="3">
        <v>5872</v>
      </c>
      <c r="B5853" s="372">
        <v>7410</v>
      </c>
      <c r="C5853" s="373" t="s">
        <v>7817</v>
      </c>
      <c r="D5853" s="372" t="s">
        <v>5902</v>
      </c>
      <c r="E5853" s="146">
        <v>30101611</v>
      </c>
      <c r="F5853" s="595">
        <v>1400</v>
      </c>
      <c r="G5853" s="146" t="s">
        <v>35</v>
      </c>
      <c r="H5853" s="159">
        <v>45078</v>
      </c>
      <c r="I5853" s="372">
        <v>314</v>
      </c>
    </row>
    <row r="5854" spans="1:9" ht="44.25" hidden="1" customHeight="1" x14ac:dyDescent="0.2">
      <c r="A5854" s="3">
        <v>5873</v>
      </c>
      <c r="B5854" s="372">
        <v>7410</v>
      </c>
      <c r="C5854" s="373" t="s">
        <v>7818</v>
      </c>
      <c r="D5854" s="372" t="s">
        <v>5902</v>
      </c>
      <c r="E5854" s="146">
        <v>30101611</v>
      </c>
      <c r="F5854" s="595">
        <v>1700</v>
      </c>
      <c r="G5854" s="146" t="s">
        <v>35</v>
      </c>
      <c r="H5854" s="159">
        <v>45078</v>
      </c>
      <c r="I5854" s="372">
        <v>314</v>
      </c>
    </row>
    <row r="5855" spans="1:9" ht="44.25" hidden="1" customHeight="1" x14ac:dyDescent="0.2">
      <c r="A5855" s="3">
        <v>5874</v>
      </c>
      <c r="B5855" s="372">
        <v>7410</v>
      </c>
      <c r="C5855" s="373" t="s">
        <v>7819</v>
      </c>
      <c r="D5855" s="372" t="s">
        <v>5902</v>
      </c>
      <c r="E5855" s="146">
        <v>30101611</v>
      </c>
      <c r="F5855" s="595">
        <v>2300</v>
      </c>
      <c r="G5855" s="146" t="s">
        <v>35</v>
      </c>
      <c r="H5855" s="159">
        <v>45078</v>
      </c>
      <c r="I5855" s="372">
        <v>314</v>
      </c>
    </row>
    <row r="5856" spans="1:9" ht="44.25" hidden="1" customHeight="1" x14ac:dyDescent="0.2">
      <c r="A5856" s="3">
        <v>5875</v>
      </c>
      <c r="B5856" s="372">
        <v>7410</v>
      </c>
      <c r="C5856" s="373" t="s">
        <v>7820</v>
      </c>
      <c r="D5856" s="372" t="s">
        <v>5902</v>
      </c>
      <c r="E5856" s="146">
        <v>30101615</v>
      </c>
      <c r="F5856" s="595">
        <v>25</v>
      </c>
      <c r="G5856" s="146" t="s">
        <v>35</v>
      </c>
      <c r="H5856" s="159">
        <v>45078</v>
      </c>
      <c r="I5856" s="372">
        <v>314</v>
      </c>
    </row>
    <row r="5857" spans="1:9" ht="44.25" hidden="1" customHeight="1" x14ac:dyDescent="0.2">
      <c r="A5857" s="3">
        <v>5876</v>
      </c>
      <c r="B5857" s="372">
        <v>7410</v>
      </c>
      <c r="C5857" s="373" t="s">
        <v>7772</v>
      </c>
      <c r="D5857" s="372" t="s">
        <v>5902</v>
      </c>
      <c r="E5857" s="146">
        <v>30101615</v>
      </c>
      <c r="F5857" s="595">
        <v>85</v>
      </c>
      <c r="G5857" s="146" t="s">
        <v>35</v>
      </c>
      <c r="H5857" s="159">
        <v>45078</v>
      </c>
      <c r="I5857" s="372">
        <v>314</v>
      </c>
    </row>
    <row r="5858" spans="1:9" ht="44.25" hidden="1" customHeight="1" x14ac:dyDescent="0.2">
      <c r="A5858" s="3">
        <v>5877</v>
      </c>
      <c r="B5858" s="372">
        <v>7410</v>
      </c>
      <c r="C5858" s="373" t="s">
        <v>7821</v>
      </c>
      <c r="D5858" s="372" t="s">
        <v>5902</v>
      </c>
      <c r="E5858" s="146">
        <v>30101615</v>
      </c>
      <c r="F5858" s="595">
        <v>200</v>
      </c>
      <c r="G5858" s="146" t="s">
        <v>35</v>
      </c>
      <c r="H5858" s="159">
        <v>45078</v>
      </c>
      <c r="I5858" s="372">
        <v>314</v>
      </c>
    </row>
    <row r="5859" spans="1:9" ht="44.25" hidden="1" customHeight="1" x14ac:dyDescent="0.2">
      <c r="A5859" s="3">
        <v>5878</v>
      </c>
      <c r="B5859" s="372">
        <v>7410</v>
      </c>
      <c r="C5859" s="373" t="s">
        <v>7822</v>
      </c>
      <c r="D5859" s="372" t="s">
        <v>5902</v>
      </c>
      <c r="E5859" s="146">
        <v>24101647</v>
      </c>
      <c r="F5859" s="595">
        <v>396630</v>
      </c>
      <c r="G5859" s="146" t="s">
        <v>35</v>
      </c>
      <c r="H5859" s="159">
        <v>45078</v>
      </c>
      <c r="I5859" s="372">
        <v>314</v>
      </c>
    </row>
    <row r="5860" spans="1:9" ht="44.25" hidden="1" customHeight="1" x14ac:dyDescent="0.2">
      <c r="A5860" s="3">
        <v>5879</v>
      </c>
      <c r="B5860" s="372">
        <v>7410</v>
      </c>
      <c r="C5860" s="373" t="s">
        <v>7823</v>
      </c>
      <c r="D5860" s="372" t="s">
        <v>5902</v>
      </c>
      <c r="E5860" s="146">
        <v>46182314</v>
      </c>
      <c r="F5860" s="595">
        <v>130800</v>
      </c>
      <c r="G5860" s="146" t="s">
        <v>35</v>
      </c>
      <c r="H5860" s="159">
        <v>45078</v>
      </c>
      <c r="I5860" s="372">
        <v>314</v>
      </c>
    </row>
    <row r="5861" spans="1:9" ht="44.25" hidden="1" customHeight="1" x14ac:dyDescent="0.2">
      <c r="A5861" s="3">
        <v>5880</v>
      </c>
      <c r="B5861" s="372">
        <v>7410</v>
      </c>
      <c r="C5861" s="373" t="s">
        <v>7824</v>
      </c>
      <c r="D5861" s="372" t="s">
        <v>5902</v>
      </c>
      <c r="E5861" s="146">
        <v>23131503</v>
      </c>
      <c r="F5861" s="595">
        <v>259.44799999999998</v>
      </c>
      <c r="G5861" s="146" t="s">
        <v>35</v>
      </c>
      <c r="H5861" s="159">
        <v>45078</v>
      </c>
      <c r="I5861" s="372">
        <v>314</v>
      </c>
    </row>
    <row r="5862" spans="1:9" ht="44.25" hidden="1" customHeight="1" x14ac:dyDescent="0.2">
      <c r="A5862" s="3">
        <v>5881</v>
      </c>
      <c r="B5862" s="372">
        <v>7410</v>
      </c>
      <c r="C5862" s="373" t="s">
        <v>7825</v>
      </c>
      <c r="D5862" s="372" t="s">
        <v>5902</v>
      </c>
      <c r="E5862" s="146">
        <v>27112838</v>
      </c>
      <c r="F5862" s="595">
        <v>233.23</v>
      </c>
      <c r="G5862" s="146" t="s">
        <v>35</v>
      </c>
      <c r="H5862" s="159">
        <v>45078</v>
      </c>
      <c r="I5862" s="372">
        <v>314</v>
      </c>
    </row>
    <row r="5863" spans="1:9" ht="44.25" hidden="1" customHeight="1" x14ac:dyDescent="0.2">
      <c r="A5863" s="3">
        <v>5882</v>
      </c>
      <c r="B5863" s="372">
        <v>7410</v>
      </c>
      <c r="C5863" s="373" t="s">
        <v>7826</v>
      </c>
      <c r="D5863" s="372" t="s">
        <v>5902</v>
      </c>
      <c r="E5863" s="146">
        <v>27112838</v>
      </c>
      <c r="F5863" s="595">
        <v>233.23</v>
      </c>
      <c r="G5863" s="146" t="s">
        <v>35</v>
      </c>
      <c r="H5863" s="159">
        <v>45078</v>
      </c>
      <c r="I5863" s="372">
        <v>314</v>
      </c>
    </row>
    <row r="5864" spans="1:9" ht="44.25" hidden="1" customHeight="1" x14ac:dyDescent="0.2">
      <c r="A5864" s="3">
        <v>5883</v>
      </c>
      <c r="B5864" s="372">
        <v>7410</v>
      </c>
      <c r="C5864" s="373" t="s">
        <v>7827</v>
      </c>
      <c r="D5864" s="372" t="s">
        <v>5902</v>
      </c>
      <c r="E5864" s="146">
        <v>23242107</v>
      </c>
      <c r="F5864" s="595">
        <v>608.16600000000005</v>
      </c>
      <c r="G5864" s="146" t="s">
        <v>35</v>
      </c>
      <c r="H5864" s="159">
        <v>45078</v>
      </c>
      <c r="I5864" s="372">
        <v>314</v>
      </c>
    </row>
    <row r="5865" spans="1:9" ht="44.25" hidden="1" customHeight="1" x14ac:dyDescent="0.2">
      <c r="A5865" s="3">
        <v>5884</v>
      </c>
      <c r="B5865" s="372">
        <v>7410</v>
      </c>
      <c r="C5865" s="373" t="s">
        <v>7828</v>
      </c>
      <c r="D5865" s="372" t="s">
        <v>5902</v>
      </c>
      <c r="E5865" s="146">
        <v>23242107</v>
      </c>
      <c r="F5865" s="595">
        <v>463.75200000000001</v>
      </c>
      <c r="G5865" s="146" t="s">
        <v>35</v>
      </c>
      <c r="H5865" s="159">
        <v>45078</v>
      </c>
      <c r="I5865" s="372">
        <v>314</v>
      </c>
    </row>
    <row r="5866" spans="1:9" ht="44.25" hidden="1" customHeight="1" x14ac:dyDescent="0.2">
      <c r="A5866" s="3">
        <v>5885</v>
      </c>
      <c r="B5866" s="372">
        <v>7410</v>
      </c>
      <c r="C5866" s="373" t="s">
        <v>7829</v>
      </c>
      <c r="D5866" s="372" t="s">
        <v>5902</v>
      </c>
      <c r="E5866" s="146">
        <v>27112813</v>
      </c>
      <c r="F5866" s="595">
        <v>5650</v>
      </c>
      <c r="G5866" s="146" t="s">
        <v>35</v>
      </c>
      <c r="H5866" s="159">
        <v>45261</v>
      </c>
      <c r="I5866" s="146">
        <v>314</v>
      </c>
    </row>
    <row r="5867" spans="1:9" ht="44.25" hidden="1" customHeight="1" x14ac:dyDescent="0.2">
      <c r="A5867" s="3">
        <v>5886</v>
      </c>
      <c r="B5867" s="372">
        <v>7410</v>
      </c>
      <c r="C5867" s="373" t="s">
        <v>7831</v>
      </c>
      <c r="D5867" s="372" t="s">
        <v>5902</v>
      </c>
      <c r="E5867" s="146">
        <v>31162906</v>
      </c>
      <c r="F5867" s="595">
        <v>23000</v>
      </c>
      <c r="G5867" s="146" t="s">
        <v>35</v>
      </c>
      <c r="H5867" s="159">
        <v>45261</v>
      </c>
      <c r="I5867" s="372">
        <v>314</v>
      </c>
    </row>
    <row r="5868" spans="1:9" ht="44.25" hidden="1" customHeight="1" x14ac:dyDescent="0.2">
      <c r="A5868" s="3">
        <v>5887</v>
      </c>
      <c r="B5868" s="372">
        <v>7410</v>
      </c>
      <c r="C5868" s="373" t="s">
        <v>7833</v>
      </c>
      <c r="D5868" s="372" t="s">
        <v>5902</v>
      </c>
      <c r="E5868" s="146">
        <v>31161532</v>
      </c>
      <c r="F5868" s="595">
        <v>37000</v>
      </c>
      <c r="G5868" s="146" t="s">
        <v>35</v>
      </c>
      <c r="H5868" s="159">
        <v>45261</v>
      </c>
      <c r="I5868" s="372">
        <v>314</v>
      </c>
    </row>
    <row r="5869" spans="1:9" ht="44.25" hidden="1" customHeight="1" x14ac:dyDescent="0.2">
      <c r="A5869" s="3">
        <v>5888</v>
      </c>
      <c r="B5869" s="372">
        <v>7410</v>
      </c>
      <c r="C5869" s="373" t="s">
        <v>7833</v>
      </c>
      <c r="D5869" s="372" t="s">
        <v>5902</v>
      </c>
      <c r="E5869" s="146">
        <v>31161532</v>
      </c>
      <c r="F5869" s="595">
        <v>9000</v>
      </c>
      <c r="G5869" s="146" t="s">
        <v>35</v>
      </c>
      <c r="H5869" s="159">
        <v>45261</v>
      </c>
      <c r="I5869" s="372">
        <v>314</v>
      </c>
    </row>
    <row r="5870" spans="1:9" ht="44.25" hidden="1" customHeight="1" x14ac:dyDescent="0.2">
      <c r="A5870" s="3">
        <v>5889</v>
      </c>
      <c r="B5870" s="372">
        <v>7410</v>
      </c>
      <c r="C5870" s="373" t="s">
        <v>7836</v>
      </c>
      <c r="D5870" s="372" t="s">
        <v>5902</v>
      </c>
      <c r="E5870" s="146">
        <v>40174911</v>
      </c>
      <c r="F5870" s="595">
        <v>20000</v>
      </c>
      <c r="G5870" s="146" t="s">
        <v>35</v>
      </c>
      <c r="H5870" s="159">
        <v>45261</v>
      </c>
      <c r="I5870" s="372">
        <v>314</v>
      </c>
    </row>
    <row r="5871" spans="1:9" ht="44.25" hidden="1" customHeight="1" x14ac:dyDescent="0.2">
      <c r="A5871" s="3">
        <v>5890</v>
      </c>
      <c r="B5871" s="372">
        <v>7410</v>
      </c>
      <c r="C5871" s="373" t="s">
        <v>7838</v>
      </c>
      <c r="D5871" s="372" t="s">
        <v>5902</v>
      </c>
      <c r="E5871" s="146">
        <v>40174911</v>
      </c>
      <c r="F5871" s="595">
        <v>69700</v>
      </c>
      <c r="G5871" s="146" t="s">
        <v>35</v>
      </c>
      <c r="H5871" s="159">
        <v>45261</v>
      </c>
      <c r="I5871" s="372">
        <v>314</v>
      </c>
    </row>
    <row r="5872" spans="1:9" ht="44.25" hidden="1" customHeight="1" x14ac:dyDescent="0.2">
      <c r="A5872" s="3">
        <v>5891</v>
      </c>
      <c r="B5872" s="372">
        <v>7410</v>
      </c>
      <c r="C5872" s="373" t="s">
        <v>7839</v>
      </c>
      <c r="D5872" s="372" t="s">
        <v>5902</v>
      </c>
      <c r="E5872" s="146">
        <v>40174911</v>
      </c>
      <c r="F5872" s="595">
        <v>16000</v>
      </c>
      <c r="G5872" s="146" t="s">
        <v>35</v>
      </c>
      <c r="H5872" s="159">
        <v>45261</v>
      </c>
      <c r="I5872" s="372">
        <v>314</v>
      </c>
    </row>
    <row r="5873" spans="1:9" ht="44.25" hidden="1" customHeight="1" x14ac:dyDescent="0.2">
      <c r="A5873" s="3">
        <v>5892</v>
      </c>
      <c r="B5873" s="372">
        <v>7410</v>
      </c>
      <c r="C5873" s="373" t="s">
        <v>7840</v>
      </c>
      <c r="D5873" s="372" t="s">
        <v>5902</v>
      </c>
      <c r="E5873" s="146">
        <v>31181604</v>
      </c>
      <c r="F5873" s="595">
        <v>16000</v>
      </c>
      <c r="G5873" s="146" t="s">
        <v>35</v>
      </c>
      <c r="H5873" s="159">
        <v>45261</v>
      </c>
      <c r="I5873" s="372">
        <v>314</v>
      </c>
    </row>
    <row r="5874" spans="1:9" ht="44.25" hidden="1" customHeight="1" x14ac:dyDescent="0.2">
      <c r="A5874" s="3">
        <v>5893</v>
      </c>
      <c r="B5874" s="372">
        <v>7410</v>
      </c>
      <c r="C5874" s="373" t="s">
        <v>7842</v>
      </c>
      <c r="D5874" s="372" t="s">
        <v>5902</v>
      </c>
      <c r="E5874" s="146">
        <v>31181604</v>
      </c>
      <c r="F5874" s="595">
        <v>23000</v>
      </c>
      <c r="G5874" s="146" t="s">
        <v>35</v>
      </c>
      <c r="H5874" s="159">
        <v>45261</v>
      </c>
      <c r="I5874" s="372">
        <v>314</v>
      </c>
    </row>
    <row r="5875" spans="1:9" ht="44.25" hidden="1" customHeight="1" x14ac:dyDescent="0.2">
      <c r="A5875" s="3">
        <v>5894</v>
      </c>
      <c r="B5875" s="372">
        <v>7410</v>
      </c>
      <c r="C5875" s="373" t="s">
        <v>7843</v>
      </c>
      <c r="D5875" s="372" t="s">
        <v>5902</v>
      </c>
      <c r="E5875" s="146">
        <v>31162906</v>
      </c>
      <c r="F5875" s="595">
        <v>13600</v>
      </c>
      <c r="G5875" s="146" t="s">
        <v>35</v>
      </c>
      <c r="H5875" s="159">
        <v>45261</v>
      </c>
      <c r="I5875" s="372">
        <v>314</v>
      </c>
    </row>
    <row r="5876" spans="1:9" ht="44.25" hidden="1" customHeight="1" x14ac:dyDescent="0.2">
      <c r="A5876" s="3">
        <v>5895</v>
      </c>
      <c r="B5876" s="372">
        <v>7410</v>
      </c>
      <c r="C5876" s="373" t="s">
        <v>7846</v>
      </c>
      <c r="D5876" s="372" t="s">
        <v>5902</v>
      </c>
      <c r="E5876" s="146">
        <v>31161502</v>
      </c>
      <c r="F5876" s="595">
        <v>126400</v>
      </c>
      <c r="G5876" s="146" t="s">
        <v>1785</v>
      </c>
      <c r="H5876" s="159">
        <v>45261</v>
      </c>
      <c r="I5876" s="372">
        <v>314</v>
      </c>
    </row>
    <row r="5877" spans="1:9" ht="44.25" hidden="1" customHeight="1" x14ac:dyDescent="0.2">
      <c r="A5877" s="3">
        <v>5896</v>
      </c>
      <c r="B5877" s="372">
        <v>7410</v>
      </c>
      <c r="C5877" s="373" t="s">
        <v>7847</v>
      </c>
      <c r="D5877" s="372" t="s">
        <v>5902</v>
      </c>
      <c r="E5877" s="146">
        <v>31161507</v>
      </c>
      <c r="F5877" s="595">
        <v>126400</v>
      </c>
      <c r="G5877" s="146" t="s">
        <v>1785</v>
      </c>
      <c r="H5877" s="159">
        <v>45261</v>
      </c>
      <c r="I5877" s="372">
        <v>314</v>
      </c>
    </row>
    <row r="5878" spans="1:9" ht="44.25" hidden="1" customHeight="1" x14ac:dyDescent="0.2">
      <c r="A5878" s="3">
        <v>5897</v>
      </c>
      <c r="B5878" s="372">
        <v>7410</v>
      </c>
      <c r="C5878" s="373" t="s">
        <v>7848</v>
      </c>
      <c r="D5878" s="372" t="s">
        <v>5902</v>
      </c>
      <c r="E5878" s="146">
        <v>31161507</v>
      </c>
      <c r="F5878" s="595">
        <v>126400</v>
      </c>
      <c r="G5878" s="146" t="s">
        <v>1785</v>
      </c>
      <c r="H5878" s="159">
        <v>45261</v>
      </c>
      <c r="I5878" s="372">
        <v>314</v>
      </c>
    </row>
    <row r="5879" spans="1:9" ht="44.25" hidden="1" customHeight="1" x14ac:dyDescent="0.2">
      <c r="A5879" s="3">
        <v>5898</v>
      </c>
      <c r="B5879" s="372">
        <v>7410</v>
      </c>
      <c r="C5879" s="373" t="s">
        <v>7849</v>
      </c>
      <c r="D5879" s="372" t="s">
        <v>5902</v>
      </c>
      <c r="E5879" s="146">
        <v>30151701</v>
      </c>
      <c r="F5879" s="595">
        <v>80000</v>
      </c>
      <c r="G5879" s="146" t="s">
        <v>35</v>
      </c>
      <c r="H5879" s="159">
        <v>45261</v>
      </c>
      <c r="I5879" s="372">
        <v>314</v>
      </c>
    </row>
    <row r="5880" spans="1:9" ht="44.25" hidden="1" customHeight="1" x14ac:dyDescent="0.2">
      <c r="A5880" s="3">
        <v>5899</v>
      </c>
      <c r="B5880" s="372">
        <v>7410</v>
      </c>
      <c r="C5880" s="373" t="s">
        <v>7850</v>
      </c>
      <c r="D5880" s="372" t="s">
        <v>5902</v>
      </c>
      <c r="E5880" s="146">
        <v>40171507</v>
      </c>
      <c r="F5880" s="595">
        <v>82500</v>
      </c>
      <c r="G5880" s="146" t="s">
        <v>35</v>
      </c>
      <c r="H5880" s="159">
        <v>45261</v>
      </c>
      <c r="I5880" s="372">
        <v>314</v>
      </c>
    </row>
    <row r="5881" spans="1:9" ht="44.25" hidden="1" customHeight="1" x14ac:dyDescent="0.2">
      <c r="A5881" s="3">
        <v>5900</v>
      </c>
      <c r="B5881" s="372">
        <v>7410</v>
      </c>
      <c r="C5881" s="373" t="s">
        <v>7851</v>
      </c>
      <c r="D5881" s="372" t="s">
        <v>5902</v>
      </c>
      <c r="E5881" s="146">
        <v>40172807</v>
      </c>
      <c r="F5881" s="595">
        <v>126763</v>
      </c>
      <c r="G5881" s="146" t="s">
        <v>35</v>
      </c>
      <c r="H5881" s="159">
        <v>45261</v>
      </c>
      <c r="I5881" s="372">
        <v>314</v>
      </c>
    </row>
    <row r="5882" spans="1:9" ht="44.25" hidden="1" customHeight="1" x14ac:dyDescent="0.2">
      <c r="A5882" s="3">
        <v>5901</v>
      </c>
      <c r="B5882" s="372">
        <v>7410</v>
      </c>
      <c r="C5882" s="373" t="s">
        <v>7852</v>
      </c>
      <c r="D5882" s="372" t="s">
        <v>5902</v>
      </c>
      <c r="E5882" s="146">
        <v>31163229</v>
      </c>
      <c r="F5882" s="595">
        <v>28000</v>
      </c>
      <c r="G5882" s="146" t="s">
        <v>35</v>
      </c>
      <c r="H5882" s="159">
        <v>45261</v>
      </c>
      <c r="I5882" s="372">
        <v>314</v>
      </c>
    </row>
    <row r="5883" spans="1:9" ht="44.25" hidden="1" customHeight="1" x14ac:dyDescent="0.2">
      <c r="A5883" s="3">
        <v>5902</v>
      </c>
      <c r="B5883" s="372">
        <v>7410</v>
      </c>
      <c r="C5883" s="373" t="s">
        <v>7853</v>
      </c>
      <c r="D5883" s="372" t="s">
        <v>5902</v>
      </c>
      <c r="E5883" s="146">
        <v>40174997</v>
      </c>
      <c r="F5883" s="595">
        <v>127500</v>
      </c>
      <c r="G5883" s="146" t="s">
        <v>35</v>
      </c>
      <c r="H5883" s="159">
        <v>45261</v>
      </c>
      <c r="I5883" s="372">
        <v>314</v>
      </c>
    </row>
    <row r="5884" spans="1:9" ht="44.25" hidden="1" customHeight="1" x14ac:dyDescent="0.2">
      <c r="A5884" s="3">
        <v>5903</v>
      </c>
      <c r="B5884" s="372">
        <v>7410</v>
      </c>
      <c r="C5884" s="373" t="s">
        <v>7854</v>
      </c>
      <c r="D5884" s="372" t="s">
        <v>5902</v>
      </c>
      <c r="E5884" s="146">
        <v>40171507</v>
      </c>
      <c r="F5884" s="595">
        <v>308800</v>
      </c>
      <c r="G5884" s="146" t="s">
        <v>35</v>
      </c>
      <c r="H5884" s="159">
        <v>45261</v>
      </c>
      <c r="I5884" s="372">
        <v>314</v>
      </c>
    </row>
    <row r="5885" spans="1:9" ht="44.25" hidden="1" customHeight="1" x14ac:dyDescent="0.2">
      <c r="A5885" s="3">
        <v>5904</v>
      </c>
      <c r="B5885" s="372">
        <v>7410</v>
      </c>
      <c r="C5885" s="373" t="s">
        <v>7855</v>
      </c>
      <c r="D5885" s="372" t="s">
        <v>5902</v>
      </c>
      <c r="E5885" s="146">
        <v>40172807</v>
      </c>
      <c r="F5885" s="595">
        <v>310000</v>
      </c>
      <c r="G5885" s="146" t="s">
        <v>35</v>
      </c>
      <c r="H5885" s="159">
        <v>45261</v>
      </c>
      <c r="I5885" s="372">
        <v>314</v>
      </c>
    </row>
    <row r="5886" spans="1:9" ht="44.25" hidden="1" customHeight="1" x14ac:dyDescent="0.2">
      <c r="A5886" s="3">
        <v>5905</v>
      </c>
      <c r="B5886" s="372">
        <v>7410</v>
      </c>
      <c r="C5886" s="373" t="s">
        <v>7856</v>
      </c>
      <c r="D5886" s="372" t="s">
        <v>5902</v>
      </c>
      <c r="E5886" s="146">
        <v>31163229</v>
      </c>
      <c r="F5886" s="595">
        <v>35000</v>
      </c>
      <c r="G5886" s="146" t="s">
        <v>35</v>
      </c>
      <c r="H5886" s="159">
        <v>45261</v>
      </c>
      <c r="I5886" s="372">
        <v>314</v>
      </c>
    </row>
    <row r="5887" spans="1:9" ht="44.25" hidden="1" customHeight="1" x14ac:dyDescent="0.2">
      <c r="A5887" s="3">
        <v>5906</v>
      </c>
      <c r="B5887" s="372">
        <v>7410</v>
      </c>
      <c r="C5887" s="373" t="s">
        <v>7857</v>
      </c>
      <c r="D5887" s="372" t="s">
        <v>5902</v>
      </c>
      <c r="E5887" s="146">
        <v>40174997</v>
      </c>
      <c r="F5887" s="595">
        <v>290000</v>
      </c>
      <c r="G5887" s="146" t="s">
        <v>35</v>
      </c>
      <c r="H5887" s="159">
        <v>45261</v>
      </c>
      <c r="I5887" s="372">
        <v>314</v>
      </c>
    </row>
    <row r="5888" spans="1:9" ht="44.25" hidden="1" customHeight="1" x14ac:dyDescent="0.2">
      <c r="A5888" s="3">
        <v>5907</v>
      </c>
      <c r="B5888" s="372">
        <v>7410</v>
      </c>
      <c r="C5888" s="373" t="s">
        <v>7858</v>
      </c>
      <c r="D5888" s="372" t="s">
        <v>5902</v>
      </c>
      <c r="E5888" s="146">
        <v>39121414</v>
      </c>
      <c r="F5888" s="595">
        <v>6500</v>
      </c>
      <c r="G5888" s="146" t="s">
        <v>35</v>
      </c>
      <c r="H5888" s="159">
        <v>45261</v>
      </c>
      <c r="I5888" s="372">
        <v>314</v>
      </c>
    </row>
    <row r="5889" spans="1:9" ht="44.25" hidden="1" customHeight="1" x14ac:dyDescent="0.2">
      <c r="A5889" s="3">
        <v>5908</v>
      </c>
      <c r="B5889" s="372">
        <v>7410</v>
      </c>
      <c r="C5889" s="373" t="s">
        <v>7859</v>
      </c>
      <c r="D5889" s="372" t="s">
        <v>5902</v>
      </c>
      <c r="E5889" s="146">
        <v>31191506</v>
      </c>
      <c r="F5889" s="595">
        <v>70000</v>
      </c>
      <c r="G5889" s="146" t="s">
        <v>35</v>
      </c>
      <c r="H5889" s="159">
        <v>45261</v>
      </c>
      <c r="I5889" s="372">
        <v>314</v>
      </c>
    </row>
    <row r="5890" spans="1:9" ht="44.25" hidden="1" customHeight="1" x14ac:dyDescent="0.2">
      <c r="A5890" s="3">
        <v>5909</v>
      </c>
      <c r="B5890" s="372">
        <v>7410</v>
      </c>
      <c r="C5890" s="373" t="s">
        <v>7861</v>
      </c>
      <c r="D5890" s="372" t="s">
        <v>5902</v>
      </c>
      <c r="E5890" s="146">
        <v>30101899</v>
      </c>
      <c r="F5890" s="595">
        <v>50625</v>
      </c>
      <c r="G5890" s="146" t="s">
        <v>35</v>
      </c>
      <c r="H5890" s="159">
        <v>45261</v>
      </c>
      <c r="I5890" s="372">
        <v>314</v>
      </c>
    </row>
    <row r="5891" spans="1:9" ht="44.25" hidden="1" customHeight="1" x14ac:dyDescent="0.2">
      <c r="A5891" s="3">
        <v>5910</v>
      </c>
      <c r="B5891" s="372">
        <v>7410</v>
      </c>
      <c r="C5891" s="373" t="s">
        <v>7862</v>
      </c>
      <c r="D5891" s="372" t="s">
        <v>5902</v>
      </c>
      <c r="E5891" s="146">
        <v>40174997</v>
      </c>
      <c r="F5891" s="595">
        <v>50625</v>
      </c>
      <c r="G5891" s="146" t="s">
        <v>35</v>
      </c>
      <c r="H5891" s="159">
        <v>45261</v>
      </c>
      <c r="I5891" s="372">
        <v>314</v>
      </c>
    </row>
    <row r="5892" spans="1:9" ht="44.25" hidden="1" customHeight="1" x14ac:dyDescent="0.2">
      <c r="A5892" s="3">
        <v>5911</v>
      </c>
      <c r="B5892" s="372">
        <v>7410</v>
      </c>
      <c r="C5892" s="373" t="s">
        <v>7863</v>
      </c>
      <c r="D5892" s="372" t="s">
        <v>5902</v>
      </c>
      <c r="E5892" s="146">
        <v>39121434</v>
      </c>
      <c r="F5892" s="595">
        <v>11850</v>
      </c>
      <c r="G5892" s="146" t="s">
        <v>35</v>
      </c>
      <c r="H5892" s="159">
        <v>45261</v>
      </c>
      <c r="I5892" s="372">
        <v>314</v>
      </c>
    </row>
    <row r="5893" spans="1:9" ht="44.25" hidden="1" customHeight="1" x14ac:dyDescent="0.2">
      <c r="A5893" s="3">
        <v>5912</v>
      </c>
      <c r="B5893" s="372">
        <v>7410</v>
      </c>
      <c r="C5893" s="373" t="s">
        <v>7864</v>
      </c>
      <c r="D5893" s="372" t="s">
        <v>5902</v>
      </c>
      <c r="E5893" s="146">
        <v>39121434</v>
      </c>
      <c r="F5893" s="595">
        <v>19350</v>
      </c>
      <c r="G5893" s="146" t="s">
        <v>35</v>
      </c>
      <c r="H5893" s="159">
        <v>45261</v>
      </c>
      <c r="I5893" s="372">
        <v>314</v>
      </c>
    </row>
    <row r="5894" spans="1:9" ht="44.25" hidden="1" customHeight="1" x14ac:dyDescent="0.2">
      <c r="A5894" s="3">
        <v>5913</v>
      </c>
      <c r="B5894" s="372">
        <v>7410</v>
      </c>
      <c r="C5894" s="373" t="s">
        <v>7865</v>
      </c>
      <c r="D5894" s="372" t="s">
        <v>5902</v>
      </c>
      <c r="E5894" s="146">
        <v>39121434</v>
      </c>
      <c r="F5894" s="595">
        <v>13950</v>
      </c>
      <c r="G5894" s="146" t="s">
        <v>35</v>
      </c>
      <c r="H5894" s="159">
        <v>45261</v>
      </c>
      <c r="I5894" s="372">
        <v>314</v>
      </c>
    </row>
    <row r="5895" spans="1:9" ht="44.25" hidden="1" customHeight="1" x14ac:dyDescent="0.2">
      <c r="A5895" s="3">
        <v>5914</v>
      </c>
      <c r="B5895" s="372">
        <v>7410</v>
      </c>
      <c r="C5895" s="373" t="s">
        <v>7866</v>
      </c>
      <c r="D5895" s="372" t="s">
        <v>5902</v>
      </c>
      <c r="E5895" s="146">
        <v>39121434</v>
      </c>
      <c r="F5895" s="595">
        <v>12390</v>
      </c>
      <c r="G5895" s="146" t="s">
        <v>35</v>
      </c>
      <c r="H5895" s="159">
        <v>45261</v>
      </c>
      <c r="I5895" s="372">
        <v>314</v>
      </c>
    </row>
    <row r="5896" spans="1:9" ht="44.25" hidden="1" customHeight="1" x14ac:dyDescent="0.2">
      <c r="A5896" s="3">
        <v>5915</v>
      </c>
      <c r="B5896" s="372">
        <v>7410</v>
      </c>
      <c r="C5896" s="373" t="s">
        <v>7867</v>
      </c>
      <c r="D5896" s="372" t="s">
        <v>5902</v>
      </c>
      <c r="E5896" s="146">
        <v>31161532</v>
      </c>
      <c r="F5896" s="595">
        <v>5520</v>
      </c>
      <c r="G5896" s="146" t="s">
        <v>35</v>
      </c>
      <c r="H5896" s="159">
        <v>45261</v>
      </c>
      <c r="I5896" s="372">
        <v>314</v>
      </c>
    </row>
    <row r="5897" spans="1:9" ht="44.25" hidden="1" customHeight="1" x14ac:dyDescent="0.2">
      <c r="A5897" s="3">
        <v>5916</v>
      </c>
      <c r="B5897" s="372">
        <v>7410</v>
      </c>
      <c r="C5897" s="373" t="s">
        <v>7868</v>
      </c>
      <c r="D5897" s="372" t="s">
        <v>5902</v>
      </c>
      <c r="E5897" s="146">
        <v>39121434</v>
      </c>
      <c r="F5897" s="595">
        <v>9030</v>
      </c>
      <c r="G5897" s="146" t="s">
        <v>4712</v>
      </c>
      <c r="H5897" s="159">
        <v>45261</v>
      </c>
      <c r="I5897" s="372">
        <v>314</v>
      </c>
    </row>
    <row r="5898" spans="1:9" ht="44.25" hidden="1" customHeight="1" x14ac:dyDescent="0.2">
      <c r="A5898" s="3">
        <v>5917</v>
      </c>
      <c r="B5898" s="372">
        <v>7410</v>
      </c>
      <c r="C5898" s="321" t="s">
        <v>7869</v>
      </c>
      <c r="D5898" s="372" t="s">
        <v>5902</v>
      </c>
      <c r="E5898" s="146">
        <v>31181603</v>
      </c>
      <c r="F5898" s="595">
        <v>1500000</v>
      </c>
      <c r="G5898" s="146" t="s">
        <v>1785</v>
      </c>
      <c r="H5898" s="159">
        <v>44774</v>
      </c>
      <c r="I5898" s="372">
        <v>314</v>
      </c>
    </row>
    <row r="5899" spans="1:9" ht="44.25" hidden="1" customHeight="1" x14ac:dyDescent="0.2">
      <c r="A5899" s="3">
        <v>5918</v>
      </c>
      <c r="B5899" s="372">
        <v>7410</v>
      </c>
      <c r="C5899" s="321" t="s">
        <v>7871</v>
      </c>
      <c r="D5899" s="372" t="s">
        <v>5902</v>
      </c>
      <c r="E5899" s="146">
        <v>31181603</v>
      </c>
      <c r="F5899" s="595">
        <v>1500000</v>
      </c>
      <c r="G5899" s="146" t="s">
        <v>1785</v>
      </c>
      <c r="H5899" s="159">
        <v>44774</v>
      </c>
      <c r="I5899" s="372">
        <v>314</v>
      </c>
    </row>
    <row r="5900" spans="1:9" ht="44.25" hidden="1" customHeight="1" x14ac:dyDescent="0.2">
      <c r="A5900" s="3">
        <v>5919</v>
      </c>
      <c r="B5900" s="372">
        <v>7410</v>
      </c>
      <c r="C5900" s="321" t="s">
        <v>7873</v>
      </c>
      <c r="D5900" s="372" t="s">
        <v>5902</v>
      </c>
      <c r="E5900" s="146">
        <v>30101604</v>
      </c>
      <c r="F5900" s="595">
        <v>947801</v>
      </c>
      <c r="G5900" s="146" t="s">
        <v>35</v>
      </c>
      <c r="H5900" s="159">
        <v>44743</v>
      </c>
      <c r="I5900" s="372">
        <v>314</v>
      </c>
    </row>
    <row r="5901" spans="1:9" ht="44.25" hidden="1" customHeight="1" x14ac:dyDescent="0.2">
      <c r="A5901" s="3">
        <v>5920</v>
      </c>
      <c r="B5901" s="372">
        <v>7410</v>
      </c>
      <c r="C5901" s="321" t="s">
        <v>7876</v>
      </c>
      <c r="D5901" s="372" t="s">
        <v>5902</v>
      </c>
      <c r="E5901" s="146">
        <v>31161532</v>
      </c>
      <c r="F5901" s="595">
        <v>10000</v>
      </c>
      <c r="G5901" s="146" t="s">
        <v>35</v>
      </c>
      <c r="H5901" s="159">
        <v>44593</v>
      </c>
      <c r="I5901" s="372">
        <v>314</v>
      </c>
    </row>
    <row r="5902" spans="1:9" ht="44.25" hidden="1" customHeight="1" x14ac:dyDescent="0.2">
      <c r="A5902" s="3">
        <v>5921</v>
      </c>
      <c r="B5902" s="372">
        <v>7410</v>
      </c>
      <c r="C5902" s="321" t="s">
        <v>7879</v>
      </c>
      <c r="D5902" s="372" t="s">
        <v>5902</v>
      </c>
      <c r="E5902" s="146">
        <v>31181506</v>
      </c>
      <c r="F5902" s="595">
        <v>21000</v>
      </c>
      <c r="G5902" s="146" t="s">
        <v>35</v>
      </c>
      <c r="H5902" s="159">
        <v>44593</v>
      </c>
      <c r="I5902" s="372">
        <v>314</v>
      </c>
    </row>
    <row r="5903" spans="1:9" ht="44.25" hidden="1" customHeight="1" x14ac:dyDescent="0.2">
      <c r="A5903" s="3">
        <v>5922</v>
      </c>
      <c r="B5903" s="372">
        <v>7410</v>
      </c>
      <c r="C5903" s="321" t="s">
        <v>7882</v>
      </c>
      <c r="D5903" s="372" t="s">
        <v>5902</v>
      </c>
      <c r="E5903" s="146">
        <v>31161530</v>
      </c>
      <c r="F5903" s="595">
        <v>10000</v>
      </c>
      <c r="G5903" s="146" t="s">
        <v>35</v>
      </c>
      <c r="H5903" s="159">
        <v>44593</v>
      </c>
      <c r="I5903" s="372">
        <v>314</v>
      </c>
    </row>
    <row r="5904" spans="1:9" ht="44.25" hidden="1" customHeight="1" x14ac:dyDescent="0.2">
      <c r="A5904" s="3">
        <v>5923</v>
      </c>
      <c r="B5904" s="372">
        <v>7410</v>
      </c>
      <c r="C5904" s="321" t="s">
        <v>7885</v>
      </c>
      <c r="D5904" s="372" t="s">
        <v>5902</v>
      </c>
      <c r="E5904" s="146">
        <v>42321505</v>
      </c>
      <c r="F5904" s="595">
        <v>2000000</v>
      </c>
      <c r="G5904" s="146" t="s">
        <v>35</v>
      </c>
      <c r="H5904" s="159">
        <v>44774</v>
      </c>
      <c r="I5904" s="372">
        <v>314</v>
      </c>
    </row>
    <row r="5905" spans="1:9" ht="44.25" hidden="1" customHeight="1" x14ac:dyDescent="0.2">
      <c r="A5905" s="3">
        <v>5924</v>
      </c>
      <c r="B5905" s="372">
        <v>7410</v>
      </c>
      <c r="C5905" s="321" t="s">
        <v>7887</v>
      </c>
      <c r="D5905" s="372" t="s">
        <v>5902</v>
      </c>
      <c r="E5905" s="146">
        <v>31161532</v>
      </c>
      <c r="F5905" s="595">
        <v>12000</v>
      </c>
      <c r="G5905" s="146" t="s">
        <v>35</v>
      </c>
      <c r="H5905" s="159">
        <v>44593</v>
      </c>
      <c r="I5905" s="372">
        <v>314</v>
      </c>
    </row>
    <row r="5906" spans="1:9" ht="44.25" hidden="1" customHeight="1" x14ac:dyDescent="0.2">
      <c r="A5906" s="3">
        <v>5925</v>
      </c>
      <c r="B5906" s="372">
        <v>7410</v>
      </c>
      <c r="C5906" s="321" t="s">
        <v>7889</v>
      </c>
      <c r="D5906" s="372" t="s">
        <v>5902</v>
      </c>
      <c r="E5906" s="146">
        <v>42321505</v>
      </c>
      <c r="F5906" s="595">
        <v>2500000</v>
      </c>
      <c r="G5906" s="146" t="s">
        <v>35</v>
      </c>
      <c r="H5906" s="159">
        <v>44774</v>
      </c>
      <c r="I5906" s="372">
        <v>314</v>
      </c>
    </row>
    <row r="5907" spans="1:9" ht="44.25" hidden="1" customHeight="1" x14ac:dyDescent="0.2">
      <c r="A5907" s="3">
        <v>5926</v>
      </c>
      <c r="B5907" s="372">
        <v>7410</v>
      </c>
      <c r="C5907" s="321" t="s">
        <v>7891</v>
      </c>
      <c r="D5907" s="372" t="s">
        <v>5902</v>
      </c>
      <c r="E5907" s="146">
        <v>31181603</v>
      </c>
      <c r="F5907" s="595">
        <v>4500000</v>
      </c>
      <c r="G5907" s="146" t="s">
        <v>35</v>
      </c>
      <c r="H5907" s="159">
        <v>44774</v>
      </c>
      <c r="I5907" s="372">
        <v>314</v>
      </c>
    </row>
    <row r="5908" spans="1:9" ht="44.25" hidden="1" customHeight="1" x14ac:dyDescent="0.2">
      <c r="A5908" s="3">
        <v>5927</v>
      </c>
      <c r="B5908" s="372">
        <v>7410</v>
      </c>
      <c r="C5908" s="321" t="s">
        <v>7893</v>
      </c>
      <c r="D5908" s="372" t="s">
        <v>5902</v>
      </c>
      <c r="E5908" s="146">
        <v>30101611</v>
      </c>
      <c r="F5908" s="595">
        <v>5500000</v>
      </c>
      <c r="G5908" s="146" t="s">
        <v>35</v>
      </c>
      <c r="H5908" s="159">
        <v>44774</v>
      </c>
      <c r="I5908" s="372">
        <v>314</v>
      </c>
    </row>
    <row r="5909" spans="1:9" ht="44.25" hidden="1" customHeight="1" x14ac:dyDescent="0.2">
      <c r="A5909" s="3">
        <v>5928</v>
      </c>
      <c r="B5909" s="372">
        <v>7410</v>
      </c>
      <c r="C5909" s="321" t="s">
        <v>7895</v>
      </c>
      <c r="D5909" s="372" t="s">
        <v>5902</v>
      </c>
      <c r="E5909" s="146">
        <v>42321505</v>
      </c>
      <c r="F5909" s="595">
        <v>1500000</v>
      </c>
      <c r="G5909" s="146" t="s">
        <v>35</v>
      </c>
      <c r="H5909" s="159">
        <v>44774</v>
      </c>
      <c r="I5909" s="372">
        <v>314</v>
      </c>
    </row>
    <row r="5910" spans="1:9" ht="44.25" hidden="1" customHeight="1" x14ac:dyDescent="0.2">
      <c r="A5910" s="3">
        <v>5929</v>
      </c>
      <c r="B5910" s="372">
        <v>7410</v>
      </c>
      <c r="C5910" s="373" t="s">
        <v>7897</v>
      </c>
      <c r="D5910" s="372" t="s">
        <v>5902</v>
      </c>
      <c r="E5910" s="146">
        <v>30101604</v>
      </c>
      <c r="F5910" s="595">
        <v>2600000</v>
      </c>
      <c r="G5910" s="146" t="s">
        <v>35</v>
      </c>
      <c r="H5910" s="159">
        <v>44743</v>
      </c>
      <c r="I5910" s="372">
        <v>314</v>
      </c>
    </row>
    <row r="5911" spans="1:9" ht="44.25" hidden="1" customHeight="1" x14ac:dyDescent="0.2">
      <c r="A5911" s="3">
        <v>5930</v>
      </c>
      <c r="B5911" s="372">
        <v>7410</v>
      </c>
      <c r="C5911" s="373" t="s">
        <v>7900</v>
      </c>
      <c r="D5911" s="372" t="s">
        <v>5902</v>
      </c>
      <c r="E5911" s="146">
        <v>30101604</v>
      </c>
      <c r="F5911" s="595">
        <v>1000000</v>
      </c>
      <c r="G5911" s="146" t="s">
        <v>35</v>
      </c>
      <c r="H5911" s="159">
        <v>44743</v>
      </c>
      <c r="I5911" s="372">
        <v>314</v>
      </c>
    </row>
    <row r="5912" spans="1:9" ht="44.25" hidden="1" customHeight="1" x14ac:dyDescent="0.2">
      <c r="A5912" s="3">
        <v>5931</v>
      </c>
      <c r="B5912" s="372">
        <v>7410</v>
      </c>
      <c r="C5912" s="373" t="s">
        <v>7901</v>
      </c>
      <c r="D5912" s="372" t="s">
        <v>5902</v>
      </c>
      <c r="E5912" s="146">
        <v>31161532</v>
      </c>
      <c r="F5912" s="595">
        <v>10000</v>
      </c>
      <c r="G5912" s="146" t="s">
        <v>35</v>
      </c>
      <c r="H5912" s="159">
        <v>44593</v>
      </c>
      <c r="I5912" s="372">
        <v>314</v>
      </c>
    </row>
    <row r="5913" spans="1:9" ht="44.25" hidden="1" customHeight="1" x14ac:dyDescent="0.2">
      <c r="A5913" s="3">
        <v>5932</v>
      </c>
      <c r="B5913" s="372">
        <v>7410</v>
      </c>
      <c r="C5913" s="373" t="s">
        <v>7903</v>
      </c>
      <c r="D5913" s="372" t="s">
        <v>5902</v>
      </c>
      <c r="E5913" s="146">
        <v>31161532</v>
      </c>
      <c r="F5913" s="595">
        <v>10000</v>
      </c>
      <c r="G5913" s="146" t="s">
        <v>35</v>
      </c>
      <c r="H5913" s="159">
        <v>44593</v>
      </c>
      <c r="I5913" s="372">
        <v>314</v>
      </c>
    </row>
    <row r="5914" spans="1:9" ht="44.25" hidden="1" customHeight="1" x14ac:dyDescent="0.2">
      <c r="A5914" s="3">
        <v>5933</v>
      </c>
      <c r="B5914" s="372">
        <v>7410</v>
      </c>
      <c r="C5914" s="373" t="s">
        <v>7905</v>
      </c>
      <c r="D5914" s="372" t="s">
        <v>5902</v>
      </c>
      <c r="E5914" s="146">
        <v>31161532</v>
      </c>
      <c r="F5914" s="595">
        <v>50000</v>
      </c>
      <c r="G5914" s="146" t="s">
        <v>35</v>
      </c>
      <c r="H5914" s="159">
        <v>44593</v>
      </c>
      <c r="I5914" s="372">
        <v>314</v>
      </c>
    </row>
    <row r="5915" spans="1:9" ht="44.25" hidden="1" customHeight="1" x14ac:dyDescent="0.2">
      <c r="A5915" s="3">
        <v>5934</v>
      </c>
      <c r="B5915" s="372">
        <v>7410</v>
      </c>
      <c r="C5915" s="373" t="s">
        <v>7908</v>
      </c>
      <c r="D5915" s="372" t="s">
        <v>5902</v>
      </c>
      <c r="E5915" s="146">
        <v>31181506</v>
      </c>
      <c r="F5915" s="595">
        <v>16000</v>
      </c>
      <c r="G5915" s="146" t="s">
        <v>35</v>
      </c>
      <c r="H5915" s="159">
        <v>44593</v>
      </c>
      <c r="I5915" s="372">
        <v>314</v>
      </c>
    </row>
    <row r="5916" spans="1:9" ht="44.25" hidden="1" customHeight="1" x14ac:dyDescent="0.2">
      <c r="A5916" s="3">
        <v>5935</v>
      </c>
      <c r="B5916" s="372">
        <v>7410</v>
      </c>
      <c r="C5916" s="693" t="s">
        <v>7910</v>
      </c>
      <c r="D5916" s="372" t="s">
        <v>5902</v>
      </c>
      <c r="E5916" s="146">
        <v>31181603</v>
      </c>
      <c r="F5916" s="595">
        <v>3000000</v>
      </c>
      <c r="G5916" s="146" t="s">
        <v>35</v>
      </c>
      <c r="H5916" s="159">
        <v>44774</v>
      </c>
      <c r="I5916" s="372">
        <v>314</v>
      </c>
    </row>
    <row r="5917" spans="1:9" ht="44.25" hidden="1" customHeight="1" x14ac:dyDescent="0.2">
      <c r="A5917" s="3">
        <v>5936</v>
      </c>
      <c r="B5917" s="372">
        <v>7410</v>
      </c>
      <c r="C5917" s="693" t="s">
        <v>7912</v>
      </c>
      <c r="D5917" s="372" t="s">
        <v>5902</v>
      </c>
      <c r="E5917" s="146">
        <v>31181603</v>
      </c>
      <c r="F5917" s="595">
        <v>14000000</v>
      </c>
      <c r="G5917" s="146" t="s">
        <v>35</v>
      </c>
      <c r="H5917" s="159">
        <v>44774</v>
      </c>
      <c r="I5917" s="372">
        <v>314</v>
      </c>
    </row>
    <row r="5918" spans="1:9" ht="44.25" hidden="1" customHeight="1" x14ac:dyDescent="0.2">
      <c r="A5918" s="3">
        <v>5937</v>
      </c>
      <c r="B5918" s="372">
        <v>7410</v>
      </c>
      <c r="C5918" s="693" t="s">
        <v>7914</v>
      </c>
      <c r="D5918" s="372" t="s">
        <v>5902</v>
      </c>
      <c r="E5918" s="146">
        <v>30102005</v>
      </c>
      <c r="F5918" s="595">
        <v>18000000</v>
      </c>
      <c r="G5918" s="146" t="s">
        <v>35</v>
      </c>
      <c r="H5918" s="159">
        <v>44774</v>
      </c>
      <c r="I5918" s="372">
        <v>314</v>
      </c>
    </row>
    <row r="5919" spans="1:9" ht="44.25" hidden="1" customHeight="1" x14ac:dyDescent="0.2">
      <c r="A5919" s="3">
        <v>5938</v>
      </c>
      <c r="B5919" s="372">
        <v>7410</v>
      </c>
      <c r="C5919" s="321" t="s">
        <v>7917</v>
      </c>
      <c r="D5919" s="372" t="s">
        <v>5902</v>
      </c>
      <c r="E5919" s="146">
        <v>42321505</v>
      </c>
      <c r="F5919" s="595">
        <v>5000000</v>
      </c>
      <c r="G5919" s="146" t="s">
        <v>35</v>
      </c>
      <c r="H5919" s="159">
        <v>44774</v>
      </c>
      <c r="I5919" s="372">
        <v>314</v>
      </c>
    </row>
    <row r="5920" spans="1:9" ht="44.25" hidden="1" customHeight="1" x14ac:dyDescent="0.2">
      <c r="A5920" s="3">
        <v>5939</v>
      </c>
      <c r="B5920" s="372">
        <v>7410</v>
      </c>
      <c r="C5920" s="373" t="s">
        <v>7919</v>
      </c>
      <c r="D5920" s="372" t="s">
        <v>5902</v>
      </c>
      <c r="E5920" s="146">
        <v>30101605</v>
      </c>
      <c r="F5920" s="595">
        <v>15000000</v>
      </c>
      <c r="G5920" s="146" t="s">
        <v>35</v>
      </c>
      <c r="H5920" s="159">
        <v>44743</v>
      </c>
      <c r="I5920" s="372">
        <v>314</v>
      </c>
    </row>
    <row r="5921" spans="1:9" ht="44.25" hidden="1" customHeight="1" x14ac:dyDescent="0.2">
      <c r="A5921" s="3">
        <v>5940</v>
      </c>
      <c r="B5921" s="372">
        <v>7410</v>
      </c>
      <c r="C5921" s="321" t="s">
        <v>7922</v>
      </c>
      <c r="D5921" s="372" t="s">
        <v>5902</v>
      </c>
      <c r="E5921" s="146">
        <v>30101605</v>
      </c>
      <c r="F5921" s="595">
        <v>260000</v>
      </c>
      <c r="G5921" s="146" t="s">
        <v>35</v>
      </c>
      <c r="H5921" s="159">
        <v>44774</v>
      </c>
      <c r="I5921" s="372">
        <v>314</v>
      </c>
    </row>
    <row r="5922" spans="1:9" ht="44.25" hidden="1" customHeight="1" x14ac:dyDescent="0.2">
      <c r="A5922" s="3">
        <v>5941</v>
      </c>
      <c r="B5922" s="372">
        <v>7410</v>
      </c>
      <c r="C5922" s="321" t="s">
        <v>7925</v>
      </c>
      <c r="D5922" s="372" t="s">
        <v>5902</v>
      </c>
      <c r="E5922" s="146">
        <v>30101605</v>
      </c>
      <c r="F5922" s="595">
        <v>1100000</v>
      </c>
      <c r="G5922" s="146" t="s">
        <v>35</v>
      </c>
      <c r="H5922" s="159">
        <v>44774</v>
      </c>
      <c r="I5922" s="372">
        <v>314</v>
      </c>
    </row>
    <row r="5923" spans="1:9" ht="44.25" hidden="1" customHeight="1" x14ac:dyDescent="0.2">
      <c r="A5923" s="3">
        <v>5942</v>
      </c>
      <c r="B5923" s="372">
        <v>7410</v>
      </c>
      <c r="C5923" s="321" t="s">
        <v>7927</v>
      </c>
      <c r="D5923" s="372" t="s">
        <v>5902</v>
      </c>
      <c r="E5923" s="146">
        <v>31181603</v>
      </c>
      <c r="F5923" s="595">
        <v>6000000</v>
      </c>
      <c r="G5923" s="146" t="s">
        <v>35</v>
      </c>
      <c r="H5923" s="159">
        <v>44774</v>
      </c>
      <c r="I5923" s="372">
        <v>314</v>
      </c>
    </row>
    <row r="5924" spans="1:9" ht="44.25" hidden="1" customHeight="1" x14ac:dyDescent="0.2">
      <c r="A5924" s="3">
        <v>5943</v>
      </c>
      <c r="B5924" s="372">
        <v>7410</v>
      </c>
      <c r="C5924" s="373" t="s">
        <v>7929</v>
      </c>
      <c r="D5924" s="372" t="s">
        <v>5902</v>
      </c>
      <c r="E5924" s="146">
        <v>11101522</v>
      </c>
      <c r="F5924" s="595">
        <v>320000</v>
      </c>
      <c r="G5924" s="146" t="s">
        <v>3722</v>
      </c>
      <c r="H5924" s="159">
        <v>45170</v>
      </c>
      <c r="I5924" s="146">
        <v>319</v>
      </c>
    </row>
    <row r="5925" spans="1:9" ht="44.25" hidden="1" customHeight="1" x14ac:dyDescent="0.2">
      <c r="A5925" s="3">
        <v>5944</v>
      </c>
      <c r="B5925" s="372">
        <v>7410</v>
      </c>
      <c r="C5925" s="373" t="s">
        <v>7930</v>
      </c>
      <c r="D5925" s="372" t="s">
        <v>5902</v>
      </c>
      <c r="E5925" s="146">
        <v>26111801</v>
      </c>
      <c r="F5925" s="595">
        <v>70000</v>
      </c>
      <c r="G5925" s="146" t="s">
        <v>505</v>
      </c>
      <c r="H5925" s="159">
        <v>45261</v>
      </c>
      <c r="I5925" s="146">
        <v>324</v>
      </c>
    </row>
    <row r="5926" spans="1:9" ht="44.25" hidden="1" customHeight="1" x14ac:dyDescent="0.2">
      <c r="A5926" s="3">
        <v>5945</v>
      </c>
      <c r="B5926" s="372">
        <v>7410</v>
      </c>
      <c r="C5926" s="373" t="s">
        <v>7932</v>
      </c>
      <c r="D5926" s="372" t="s">
        <v>5902</v>
      </c>
      <c r="E5926" s="146">
        <v>40172608</v>
      </c>
      <c r="F5926" s="595">
        <v>76410</v>
      </c>
      <c r="G5926" s="146" t="s">
        <v>505</v>
      </c>
      <c r="H5926" s="159">
        <v>45261</v>
      </c>
      <c r="I5926" s="372">
        <v>324</v>
      </c>
    </row>
    <row r="5927" spans="1:9" ht="44.25" hidden="1" customHeight="1" x14ac:dyDescent="0.2">
      <c r="A5927" s="3">
        <v>5946</v>
      </c>
      <c r="B5927" s="372">
        <v>7410</v>
      </c>
      <c r="C5927" s="373" t="s">
        <v>7933</v>
      </c>
      <c r="D5927" s="372" t="s">
        <v>5902</v>
      </c>
      <c r="E5927" s="146">
        <v>39101699</v>
      </c>
      <c r="F5927" s="595">
        <v>16000</v>
      </c>
      <c r="G5927" s="146" t="s">
        <v>505</v>
      </c>
      <c r="H5927" s="159">
        <v>45261</v>
      </c>
      <c r="I5927" s="372">
        <v>324</v>
      </c>
    </row>
    <row r="5928" spans="1:9" ht="44.25" hidden="1" customHeight="1" x14ac:dyDescent="0.2">
      <c r="A5928" s="3">
        <v>5947</v>
      </c>
      <c r="B5928" s="372">
        <v>7410</v>
      </c>
      <c r="C5928" s="373" t="s">
        <v>7935</v>
      </c>
      <c r="D5928" s="372" t="s">
        <v>5902</v>
      </c>
      <c r="E5928" s="146">
        <v>31162103</v>
      </c>
      <c r="F5928" s="595">
        <v>126400</v>
      </c>
      <c r="G5928" s="146" t="s">
        <v>505</v>
      </c>
      <c r="H5928" s="159">
        <v>45261</v>
      </c>
      <c r="I5928" s="372">
        <v>324</v>
      </c>
    </row>
    <row r="5929" spans="1:9" ht="44.25" hidden="1" customHeight="1" x14ac:dyDescent="0.2">
      <c r="A5929" s="3">
        <v>5948</v>
      </c>
      <c r="B5929" s="372">
        <v>7410</v>
      </c>
      <c r="C5929" s="373" t="s">
        <v>7936</v>
      </c>
      <c r="D5929" s="372" t="s">
        <v>5902</v>
      </c>
      <c r="E5929" s="146">
        <v>39131706</v>
      </c>
      <c r="F5929" s="595">
        <v>5985</v>
      </c>
      <c r="G5929" s="146" t="s">
        <v>505</v>
      </c>
      <c r="H5929" s="159">
        <v>45261</v>
      </c>
      <c r="I5929" s="372">
        <v>324</v>
      </c>
    </row>
    <row r="5930" spans="1:9" ht="44.25" hidden="1" customHeight="1" x14ac:dyDescent="0.2">
      <c r="A5930" s="3">
        <v>5949</v>
      </c>
      <c r="B5930" s="372">
        <v>7410</v>
      </c>
      <c r="C5930" s="373" t="s">
        <v>7937</v>
      </c>
      <c r="D5930" s="372" t="s">
        <v>5902</v>
      </c>
      <c r="E5930" s="146">
        <v>39131706</v>
      </c>
      <c r="F5930" s="595">
        <v>10125</v>
      </c>
      <c r="G5930" s="146" t="s">
        <v>505</v>
      </c>
      <c r="H5930" s="159">
        <v>45261</v>
      </c>
      <c r="I5930" s="372">
        <v>324</v>
      </c>
    </row>
    <row r="5931" spans="1:9" ht="44.25" hidden="1" customHeight="1" x14ac:dyDescent="0.2">
      <c r="A5931" s="3">
        <v>5950</v>
      </c>
      <c r="B5931" s="372">
        <v>7410</v>
      </c>
      <c r="C5931" s="373" t="s">
        <v>7938</v>
      </c>
      <c r="D5931" s="372" t="s">
        <v>5902</v>
      </c>
      <c r="E5931" s="146">
        <v>39131706</v>
      </c>
      <c r="F5931" s="595">
        <v>22185</v>
      </c>
      <c r="G5931" s="146" t="s">
        <v>505</v>
      </c>
      <c r="H5931" s="159">
        <v>45261</v>
      </c>
      <c r="I5931" s="372">
        <v>324</v>
      </c>
    </row>
    <row r="5932" spans="1:9" ht="44.25" hidden="1" customHeight="1" x14ac:dyDescent="0.2">
      <c r="A5932" s="3">
        <v>5951</v>
      </c>
      <c r="B5932" s="372">
        <v>7410</v>
      </c>
      <c r="C5932" s="373" t="s">
        <v>7939</v>
      </c>
      <c r="D5932" s="372" t="s">
        <v>5902</v>
      </c>
      <c r="E5932" s="146">
        <v>39131717</v>
      </c>
      <c r="F5932" s="595">
        <v>8850</v>
      </c>
      <c r="G5932" s="146" t="s">
        <v>505</v>
      </c>
      <c r="H5932" s="159">
        <v>45261</v>
      </c>
      <c r="I5932" s="372">
        <v>324</v>
      </c>
    </row>
    <row r="5933" spans="1:9" ht="44.25" hidden="1" customHeight="1" x14ac:dyDescent="0.2">
      <c r="A5933" s="3">
        <v>5952</v>
      </c>
      <c r="B5933" s="372">
        <v>7410</v>
      </c>
      <c r="C5933" s="373" t="s">
        <v>7940</v>
      </c>
      <c r="D5933" s="372" t="s">
        <v>5902</v>
      </c>
      <c r="E5933" s="146">
        <v>39131717</v>
      </c>
      <c r="F5933" s="595">
        <v>11000</v>
      </c>
      <c r="G5933" s="146" t="s">
        <v>505</v>
      </c>
      <c r="H5933" s="159">
        <v>45261</v>
      </c>
      <c r="I5933" s="372">
        <v>324</v>
      </c>
    </row>
    <row r="5934" spans="1:9" ht="44.25" hidden="1" customHeight="1" x14ac:dyDescent="0.2">
      <c r="A5934" s="3">
        <v>5953</v>
      </c>
      <c r="B5934" s="372">
        <v>7410</v>
      </c>
      <c r="C5934" s="373" t="s">
        <v>7941</v>
      </c>
      <c r="D5934" s="372" t="s">
        <v>5902</v>
      </c>
      <c r="E5934" s="146">
        <v>39131717</v>
      </c>
      <c r="F5934" s="595">
        <v>6975</v>
      </c>
      <c r="G5934" s="146" t="s">
        <v>505</v>
      </c>
      <c r="H5934" s="159">
        <v>45261</v>
      </c>
      <c r="I5934" s="372">
        <v>324</v>
      </c>
    </row>
    <row r="5935" spans="1:9" ht="44.25" hidden="1" customHeight="1" x14ac:dyDescent="0.2">
      <c r="A5935" s="3">
        <v>5954</v>
      </c>
      <c r="B5935" s="372">
        <v>7410</v>
      </c>
      <c r="C5935" s="373" t="s">
        <v>7942</v>
      </c>
      <c r="D5935" s="372" t="s">
        <v>5902</v>
      </c>
      <c r="E5935" s="146">
        <v>40174908</v>
      </c>
      <c r="F5935" s="595">
        <v>2100</v>
      </c>
      <c r="G5935" s="146" t="s">
        <v>505</v>
      </c>
      <c r="H5935" s="159">
        <v>45261</v>
      </c>
      <c r="I5935" s="372">
        <v>324</v>
      </c>
    </row>
    <row r="5936" spans="1:9" ht="44.25" hidden="1" customHeight="1" x14ac:dyDescent="0.2">
      <c r="A5936" s="3">
        <v>5955</v>
      </c>
      <c r="B5936" s="372">
        <v>7410</v>
      </c>
      <c r="C5936" s="373" t="s">
        <v>7943</v>
      </c>
      <c r="D5936" s="372" t="s">
        <v>5902</v>
      </c>
      <c r="E5936" s="146">
        <v>40174908</v>
      </c>
      <c r="F5936" s="595">
        <v>3450</v>
      </c>
      <c r="G5936" s="146" t="s">
        <v>505</v>
      </c>
      <c r="H5936" s="159">
        <v>45261</v>
      </c>
      <c r="I5936" s="372">
        <v>324</v>
      </c>
    </row>
    <row r="5937" spans="1:9" ht="44.25" hidden="1" customHeight="1" x14ac:dyDescent="0.2">
      <c r="A5937" s="3">
        <v>5956</v>
      </c>
      <c r="B5937" s="372">
        <v>7410</v>
      </c>
      <c r="C5937" s="373" t="s">
        <v>7944</v>
      </c>
      <c r="D5937" s="372" t="s">
        <v>5902</v>
      </c>
      <c r="E5937" s="146">
        <v>40174908</v>
      </c>
      <c r="F5937" s="595">
        <v>2600</v>
      </c>
      <c r="G5937" s="146" t="s">
        <v>505</v>
      </c>
      <c r="H5937" s="159">
        <v>45261</v>
      </c>
      <c r="I5937" s="372">
        <v>324</v>
      </c>
    </row>
    <row r="5938" spans="1:9" ht="44.25" hidden="1" customHeight="1" x14ac:dyDescent="0.2">
      <c r="A5938" s="3">
        <v>5957</v>
      </c>
      <c r="B5938" s="372">
        <v>7410</v>
      </c>
      <c r="C5938" s="373" t="s">
        <v>7945</v>
      </c>
      <c r="D5938" s="372" t="s">
        <v>5902</v>
      </c>
      <c r="E5938" s="146">
        <v>31162906</v>
      </c>
      <c r="F5938" s="595">
        <v>2850</v>
      </c>
      <c r="G5938" s="146" t="s">
        <v>505</v>
      </c>
      <c r="H5938" s="159">
        <v>45261</v>
      </c>
      <c r="I5938" s="372">
        <v>324</v>
      </c>
    </row>
    <row r="5939" spans="1:9" ht="44.25" hidden="1" customHeight="1" x14ac:dyDescent="0.2">
      <c r="A5939" s="3">
        <v>5958</v>
      </c>
      <c r="B5939" s="372">
        <v>7410</v>
      </c>
      <c r="C5939" s="373" t="s">
        <v>7946</v>
      </c>
      <c r="D5939" s="372" t="s">
        <v>5902</v>
      </c>
      <c r="E5939" s="146">
        <v>31162906</v>
      </c>
      <c r="F5939" s="595">
        <v>3450</v>
      </c>
      <c r="G5939" s="146" t="s">
        <v>505</v>
      </c>
      <c r="H5939" s="159">
        <v>45261</v>
      </c>
      <c r="I5939" s="372">
        <v>324</v>
      </c>
    </row>
    <row r="5940" spans="1:9" ht="44.25" hidden="1" customHeight="1" x14ac:dyDescent="0.2">
      <c r="A5940" s="3">
        <v>5959</v>
      </c>
      <c r="B5940" s="372">
        <v>7410</v>
      </c>
      <c r="C5940" s="373" t="s">
        <v>7947</v>
      </c>
      <c r="D5940" s="372" t="s">
        <v>5902</v>
      </c>
      <c r="E5940" s="146">
        <v>31162906</v>
      </c>
      <c r="F5940" s="595">
        <v>2475</v>
      </c>
      <c r="G5940" s="146" t="s">
        <v>505</v>
      </c>
      <c r="H5940" s="159">
        <v>45261</v>
      </c>
      <c r="I5940" s="372">
        <v>324</v>
      </c>
    </row>
    <row r="5941" spans="1:9" ht="44.25" hidden="1" customHeight="1" x14ac:dyDescent="0.2">
      <c r="A5941" s="3">
        <v>5960</v>
      </c>
      <c r="B5941" s="372">
        <v>7410</v>
      </c>
      <c r="C5941" s="373" t="s">
        <v>7948</v>
      </c>
      <c r="D5941" s="372" t="s">
        <v>5902</v>
      </c>
      <c r="E5941" s="146">
        <v>31161507</v>
      </c>
      <c r="F5941" s="595">
        <v>5950</v>
      </c>
      <c r="G5941" s="146" t="s">
        <v>505</v>
      </c>
      <c r="H5941" s="159">
        <v>45261</v>
      </c>
      <c r="I5941" s="372">
        <v>324</v>
      </c>
    </row>
    <row r="5942" spans="1:9" ht="44.25" hidden="1" customHeight="1" x14ac:dyDescent="0.2">
      <c r="A5942" s="3">
        <v>5961</v>
      </c>
      <c r="B5942" s="372">
        <v>7410</v>
      </c>
      <c r="C5942" s="373" t="s">
        <v>7949</v>
      </c>
      <c r="D5942" s="372" t="s">
        <v>5902</v>
      </c>
      <c r="E5942" s="146">
        <v>31162103</v>
      </c>
      <c r="F5942" s="595">
        <v>2400</v>
      </c>
      <c r="G5942" s="146" t="s">
        <v>505</v>
      </c>
      <c r="H5942" s="159">
        <v>45261</v>
      </c>
      <c r="I5942" s="372">
        <v>324</v>
      </c>
    </row>
    <row r="5943" spans="1:9" ht="44.25" hidden="1" customHeight="1" x14ac:dyDescent="0.2">
      <c r="A5943" s="3">
        <v>5962</v>
      </c>
      <c r="B5943" s="372">
        <v>7410</v>
      </c>
      <c r="C5943" s="373" t="s">
        <v>7950</v>
      </c>
      <c r="D5943" s="372" t="s">
        <v>5902</v>
      </c>
      <c r="E5943" s="146">
        <v>40142002</v>
      </c>
      <c r="F5943" s="595">
        <v>25000</v>
      </c>
      <c r="G5943" s="146" t="s">
        <v>505</v>
      </c>
      <c r="H5943" s="159">
        <v>45261</v>
      </c>
      <c r="I5943" s="372">
        <v>324</v>
      </c>
    </row>
    <row r="5944" spans="1:9" ht="44.25" hidden="1" customHeight="1" x14ac:dyDescent="0.2">
      <c r="A5944" s="3">
        <v>5963</v>
      </c>
      <c r="B5944" s="372">
        <v>7410</v>
      </c>
      <c r="C5944" s="373" t="s">
        <v>7952</v>
      </c>
      <c r="D5944" s="372" t="s">
        <v>5902</v>
      </c>
      <c r="E5944" s="146">
        <v>40174908</v>
      </c>
      <c r="F5944" s="595">
        <v>39000</v>
      </c>
      <c r="G5944" s="146" t="s">
        <v>505</v>
      </c>
      <c r="H5944" s="159">
        <v>45261</v>
      </c>
      <c r="I5944" s="372">
        <v>324</v>
      </c>
    </row>
    <row r="5945" spans="1:9" ht="44.25" hidden="1" customHeight="1" x14ac:dyDescent="0.2">
      <c r="A5945" s="3">
        <v>5964</v>
      </c>
      <c r="B5945" s="372">
        <v>7410</v>
      </c>
      <c r="C5945" s="373" t="s">
        <v>7953</v>
      </c>
      <c r="D5945" s="372" t="s">
        <v>5902</v>
      </c>
      <c r="E5945" s="146">
        <v>39131706</v>
      </c>
      <c r="F5945" s="595">
        <v>108150</v>
      </c>
      <c r="G5945" s="146" t="s">
        <v>6168</v>
      </c>
      <c r="H5945" s="159">
        <v>45261</v>
      </c>
      <c r="I5945" s="372">
        <v>324</v>
      </c>
    </row>
    <row r="5946" spans="1:9" ht="44.25" hidden="1" customHeight="1" x14ac:dyDescent="0.2">
      <c r="A5946" s="3">
        <v>5965</v>
      </c>
      <c r="B5946" s="372">
        <v>7410</v>
      </c>
      <c r="C5946" s="373" t="s">
        <v>7954</v>
      </c>
      <c r="D5946" s="372" t="s">
        <v>5902</v>
      </c>
      <c r="E5946" s="146">
        <v>39131717</v>
      </c>
      <c r="F5946" s="595">
        <v>11390</v>
      </c>
      <c r="G5946" s="146" t="s">
        <v>6168</v>
      </c>
      <c r="H5946" s="159">
        <v>45261</v>
      </c>
      <c r="I5946" s="372">
        <v>324</v>
      </c>
    </row>
    <row r="5947" spans="1:9" ht="44.25" hidden="1" customHeight="1" x14ac:dyDescent="0.2">
      <c r="A5947" s="3">
        <v>5966</v>
      </c>
      <c r="B5947" s="372">
        <v>7410</v>
      </c>
      <c r="C5947" s="373" t="s">
        <v>7955</v>
      </c>
      <c r="D5947" s="372" t="s">
        <v>5902</v>
      </c>
      <c r="E5947" s="146">
        <v>40174908</v>
      </c>
      <c r="F5947" s="595">
        <v>2200</v>
      </c>
      <c r="G5947" s="146" t="s">
        <v>6168</v>
      </c>
      <c r="H5947" s="159">
        <v>45261</v>
      </c>
      <c r="I5947" s="372">
        <v>324</v>
      </c>
    </row>
    <row r="5948" spans="1:9" ht="44.25" hidden="1" customHeight="1" x14ac:dyDescent="0.2">
      <c r="A5948" s="3">
        <v>5967</v>
      </c>
      <c r="B5948" s="372">
        <v>7410</v>
      </c>
      <c r="C5948" s="373" t="s">
        <v>7956</v>
      </c>
      <c r="D5948" s="372" t="s">
        <v>5902</v>
      </c>
      <c r="E5948" s="146">
        <v>27111802</v>
      </c>
      <c r="F5948" s="595">
        <v>130000</v>
      </c>
      <c r="G5948" s="146" t="s">
        <v>3648</v>
      </c>
      <c r="H5948" s="159">
        <v>45261</v>
      </c>
      <c r="I5948" s="372">
        <v>329</v>
      </c>
    </row>
    <row r="5949" spans="1:9" ht="44.25" hidden="1" customHeight="1" x14ac:dyDescent="0.2">
      <c r="A5949" s="3">
        <v>5968</v>
      </c>
      <c r="B5949" s="372">
        <v>7410</v>
      </c>
      <c r="C5949" s="373" t="s">
        <v>7958</v>
      </c>
      <c r="D5949" s="372" t="s">
        <v>5902</v>
      </c>
      <c r="E5949" s="146">
        <v>23231199</v>
      </c>
      <c r="F5949" s="595">
        <v>121.81399999999999</v>
      </c>
      <c r="G5949" s="146" t="s">
        <v>669</v>
      </c>
      <c r="H5949" s="159">
        <v>45078</v>
      </c>
      <c r="I5949" s="146">
        <v>344</v>
      </c>
    </row>
    <row r="5950" spans="1:9" ht="44.25" hidden="1" customHeight="1" x14ac:dyDescent="0.2">
      <c r="A5950" s="3">
        <v>5969</v>
      </c>
      <c r="B5950" s="372">
        <v>7410</v>
      </c>
      <c r="C5950" s="373" t="s">
        <v>7959</v>
      </c>
      <c r="D5950" s="372" t="s">
        <v>5902</v>
      </c>
      <c r="E5950" s="146">
        <v>23231199</v>
      </c>
      <c r="F5950" s="595">
        <v>379.68</v>
      </c>
      <c r="G5950" s="146" t="s">
        <v>669</v>
      </c>
      <c r="H5950" s="159">
        <v>45078</v>
      </c>
      <c r="I5950" s="146">
        <v>344</v>
      </c>
    </row>
    <row r="5951" spans="1:9" ht="44.25" hidden="1" customHeight="1" x14ac:dyDescent="0.2">
      <c r="A5951" s="3">
        <v>5970</v>
      </c>
      <c r="B5951" s="372">
        <v>7410</v>
      </c>
      <c r="C5951" s="373" t="s">
        <v>7960</v>
      </c>
      <c r="D5951" s="372" t="s">
        <v>5902</v>
      </c>
      <c r="E5951" s="146">
        <v>23231199</v>
      </c>
      <c r="F5951" s="595">
        <v>211.02600000000001</v>
      </c>
      <c r="G5951" s="146" t="s">
        <v>669</v>
      </c>
      <c r="H5951" s="159">
        <v>45078</v>
      </c>
      <c r="I5951" s="146">
        <v>344</v>
      </c>
    </row>
    <row r="5952" spans="1:9" ht="44.25" hidden="1" customHeight="1" x14ac:dyDescent="0.2">
      <c r="A5952" s="3">
        <v>5971</v>
      </c>
      <c r="B5952" s="372">
        <v>7410</v>
      </c>
      <c r="C5952" s="373" t="s">
        <v>7961</v>
      </c>
      <c r="D5952" s="372" t="s">
        <v>5902</v>
      </c>
      <c r="E5952" s="146">
        <v>23231199</v>
      </c>
      <c r="F5952" s="595">
        <v>186.05699999999999</v>
      </c>
      <c r="G5952" s="146" t="s">
        <v>669</v>
      </c>
      <c r="H5952" s="159">
        <v>45078</v>
      </c>
      <c r="I5952" s="146">
        <v>344</v>
      </c>
    </row>
    <row r="5953" spans="1:9" ht="44.25" hidden="1" customHeight="1" x14ac:dyDescent="0.2">
      <c r="A5953" s="3">
        <v>5972</v>
      </c>
      <c r="B5953" s="372">
        <v>7410</v>
      </c>
      <c r="C5953" s="373" t="s">
        <v>7962</v>
      </c>
      <c r="D5953" s="372" t="s">
        <v>5902</v>
      </c>
      <c r="E5953" s="146">
        <v>23242112</v>
      </c>
      <c r="F5953" s="595">
        <v>28.815000000000001</v>
      </c>
      <c r="G5953" s="146" t="s">
        <v>669</v>
      </c>
      <c r="H5953" s="159">
        <v>45078</v>
      </c>
      <c r="I5953" s="372">
        <v>344</v>
      </c>
    </row>
    <row r="5954" spans="1:9" ht="44.25" hidden="1" customHeight="1" x14ac:dyDescent="0.2">
      <c r="A5954" s="3">
        <v>5973</v>
      </c>
      <c r="B5954" s="372">
        <v>7410</v>
      </c>
      <c r="C5954" s="373" t="s">
        <v>7963</v>
      </c>
      <c r="D5954" s="372" t="s">
        <v>5902</v>
      </c>
      <c r="E5954" s="146">
        <v>41103311</v>
      </c>
      <c r="F5954" s="595">
        <v>34500</v>
      </c>
      <c r="G5954" s="146" t="s">
        <v>669</v>
      </c>
      <c r="H5954" s="159">
        <v>45261</v>
      </c>
      <c r="I5954" s="372">
        <v>344</v>
      </c>
    </row>
    <row r="5955" spans="1:9" ht="44.25" hidden="1" customHeight="1" x14ac:dyDescent="0.2">
      <c r="A5955" s="3">
        <v>5974</v>
      </c>
      <c r="B5955" s="372">
        <v>7410</v>
      </c>
      <c r="C5955" s="373" t="s">
        <v>7965</v>
      </c>
      <c r="D5955" s="372" t="s">
        <v>5902</v>
      </c>
      <c r="E5955" s="146">
        <v>31171507</v>
      </c>
      <c r="F5955" s="595">
        <v>46700</v>
      </c>
      <c r="G5955" s="146" t="s">
        <v>669</v>
      </c>
      <c r="H5955" s="159">
        <v>45261</v>
      </c>
      <c r="I5955" s="372">
        <v>344</v>
      </c>
    </row>
    <row r="5956" spans="1:9" ht="44.25" hidden="1" customHeight="1" x14ac:dyDescent="0.2">
      <c r="A5956" s="3">
        <v>5975</v>
      </c>
      <c r="B5956" s="372">
        <v>7410</v>
      </c>
      <c r="C5956" s="373" t="s">
        <v>7967</v>
      </c>
      <c r="D5956" s="372" t="s">
        <v>5902</v>
      </c>
      <c r="E5956" s="146">
        <v>31171507</v>
      </c>
      <c r="F5956" s="595">
        <v>121300</v>
      </c>
      <c r="G5956" s="146" t="s">
        <v>669</v>
      </c>
      <c r="H5956" s="159">
        <v>45261</v>
      </c>
      <c r="I5956" s="372">
        <v>344</v>
      </c>
    </row>
    <row r="5957" spans="1:9" ht="44.25" hidden="1" customHeight="1" x14ac:dyDescent="0.2">
      <c r="A5957" s="3">
        <v>5976</v>
      </c>
      <c r="B5957" s="372">
        <v>7410</v>
      </c>
      <c r="C5957" s="373" t="s">
        <v>7968</v>
      </c>
      <c r="D5957" s="372" t="s">
        <v>5902</v>
      </c>
      <c r="E5957" s="146">
        <v>31171507</v>
      </c>
      <c r="F5957" s="595">
        <v>14000</v>
      </c>
      <c r="G5957" s="146" t="s">
        <v>669</v>
      </c>
      <c r="H5957" s="159">
        <v>45261</v>
      </c>
      <c r="I5957" s="372">
        <v>344</v>
      </c>
    </row>
    <row r="5958" spans="1:9" ht="44.25" hidden="1" customHeight="1" x14ac:dyDescent="0.2">
      <c r="A5958" s="3">
        <v>5977</v>
      </c>
      <c r="B5958" s="372">
        <v>7410</v>
      </c>
      <c r="C5958" s="373" t="s">
        <v>7970</v>
      </c>
      <c r="D5958" s="372" t="s">
        <v>5902</v>
      </c>
      <c r="E5958" s="146">
        <v>25172503</v>
      </c>
      <c r="F5958" s="595">
        <v>37000</v>
      </c>
      <c r="G5958" s="146" t="s">
        <v>669</v>
      </c>
      <c r="H5958" s="159">
        <v>45261</v>
      </c>
      <c r="I5958" s="372">
        <v>344</v>
      </c>
    </row>
    <row r="5959" spans="1:9" ht="44.25" hidden="1" customHeight="1" x14ac:dyDescent="0.2">
      <c r="A5959" s="3">
        <v>5978</v>
      </c>
      <c r="B5959" s="372">
        <v>7410</v>
      </c>
      <c r="C5959" s="373" t="s">
        <v>7973</v>
      </c>
      <c r="D5959" s="372" t="s">
        <v>5902</v>
      </c>
      <c r="E5959" s="146">
        <v>25181712</v>
      </c>
      <c r="F5959" s="595">
        <v>285200</v>
      </c>
      <c r="G5959" s="146" t="s">
        <v>669</v>
      </c>
      <c r="H5959" s="159">
        <v>45261</v>
      </c>
      <c r="I5959" s="372">
        <v>344</v>
      </c>
    </row>
    <row r="5960" spans="1:9" ht="44.25" hidden="1" customHeight="1" x14ac:dyDescent="0.2">
      <c r="A5960" s="3">
        <v>5979</v>
      </c>
      <c r="B5960" s="372">
        <v>7410</v>
      </c>
      <c r="C5960" s="373" t="s">
        <v>7975</v>
      </c>
      <c r="D5960" s="372" t="s">
        <v>5902</v>
      </c>
      <c r="E5960" s="146">
        <v>44122011</v>
      </c>
      <c r="F5960" s="595">
        <v>48000</v>
      </c>
      <c r="G5960" s="146" t="s">
        <v>1901</v>
      </c>
      <c r="H5960" s="159">
        <v>45078</v>
      </c>
      <c r="I5960" s="146">
        <v>350</v>
      </c>
    </row>
    <row r="5961" spans="1:9" ht="44.25" hidden="1" customHeight="1" x14ac:dyDescent="0.2">
      <c r="A5961" s="3">
        <v>5980</v>
      </c>
      <c r="B5961" s="372">
        <v>7410</v>
      </c>
      <c r="C5961" s="373" t="s">
        <v>7977</v>
      </c>
      <c r="D5961" s="372" t="s">
        <v>5902</v>
      </c>
      <c r="E5961" s="146">
        <v>31201503</v>
      </c>
      <c r="F5961" s="595">
        <v>40000</v>
      </c>
      <c r="G5961" s="146" t="s">
        <v>1901</v>
      </c>
      <c r="H5961" s="159">
        <v>45078</v>
      </c>
      <c r="I5961" s="146">
        <v>350</v>
      </c>
    </row>
    <row r="5962" spans="1:9" ht="44.25" hidden="1" customHeight="1" x14ac:dyDescent="0.2">
      <c r="A5962" s="3">
        <v>5981</v>
      </c>
      <c r="B5962" s="372">
        <v>7410</v>
      </c>
      <c r="C5962" s="373" t="s">
        <v>7978</v>
      </c>
      <c r="D5962" s="372" t="s">
        <v>5902</v>
      </c>
      <c r="E5962" s="146">
        <v>31201503</v>
      </c>
      <c r="F5962" s="595">
        <v>40000</v>
      </c>
      <c r="G5962" s="146" t="s">
        <v>1901</v>
      </c>
      <c r="H5962" s="159">
        <v>45078</v>
      </c>
      <c r="I5962" s="146">
        <v>350</v>
      </c>
    </row>
    <row r="5963" spans="1:9" ht="44.25" hidden="1" customHeight="1" x14ac:dyDescent="0.2">
      <c r="A5963" s="3">
        <v>5982</v>
      </c>
      <c r="B5963" s="372">
        <v>7410</v>
      </c>
      <c r="C5963" s="373" t="s">
        <v>7979</v>
      </c>
      <c r="D5963" s="372" t="s">
        <v>5902</v>
      </c>
      <c r="E5963" s="146">
        <v>31201503</v>
      </c>
      <c r="F5963" s="595">
        <v>40000</v>
      </c>
      <c r="G5963" s="146" t="s">
        <v>1901</v>
      </c>
      <c r="H5963" s="159">
        <v>45078</v>
      </c>
      <c r="I5963" s="146">
        <v>350</v>
      </c>
    </row>
    <row r="5964" spans="1:9" ht="44.25" hidden="1" customHeight="1" x14ac:dyDescent="0.2">
      <c r="A5964" s="3">
        <v>5983</v>
      </c>
      <c r="B5964" s="372">
        <v>7410</v>
      </c>
      <c r="C5964" s="373" t="s">
        <v>7980</v>
      </c>
      <c r="D5964" s="372" t="s">
        <v>5902</v>
      </c>
      <c r="E5964" s="146">
        <v>31201503</v>
      </c>
      <c r="F5964" s="595">
        <v>40000</v>
      </c>
      <c r="G5964" s="146" t="s">
        <v>364</v>
      </c>
      <c r="H5964" s="159">
        <v>45078</v>
      </c>
      <c r="I5964" s="146">
        <v>350</v>
      </c>
    </row>
    <row r="5965" spans="1:9" ht="44.25" hidden="1" customHeight="1" x14ac:dyDescent="0.2">
      <c r="A5965" s="3">
        <v>5984</v>
      </c>
      <c r="B5965" s="372">
        <v>7410</v>
      </c>
      <c r="C5965" s="373" t="s">
        <v>7981</v>
      </c>
      <c r="D5965" s="372" t="s">
        <v>5902</v>
      </c>
      <c r="E5965" s="146">
        <v>31201503</v>
      </c>
      <c r="F5965" s="595">
        <v>40000</v>
      </c>
      <c r="G5965" s="146" t="s">
        <v>1901</v>
      </c>
      <c r="H5965" s="159">
        <v>45078</v>
      </c>
      <c r="I5965" s="146">
        <v>350</v>
      </c>
    </row>
    <row r="5966" spans="1:9" ht="44.25" hidden="1" customHeight="1" x14ac:dyDescent="0.2">
      <c r="A5966" s="3">
        <v>5985</v>
      </c>
      <c r="B5966" s="372">
        <v>7410</v>
      </c>
      <c r="C5966" s="373" t="s">
        <v>7982</v>
      </c>
      <c r="D5966" s="372" t="s">
        <v>5902</v>
      </c>
      <c r="E5966" s="146">
        <v>44121701</v>
      </c>
      <c r="F5966" s="595">
        <v>17340</v>
      </c>
      <c r="G5966" s="146" t="s">
        <v>1901</v>
      </c>
      <c r="H5966" s="159">
        <v>45078</v>
      </c>
      <c r="I5966" s="146">
        <v>350</v>
      </c>
    </row>
    <row r="5967" spans="1:9" ht="44.25" hidden="1" customHeight="1" x14ac:dyDescent="0.2">
      <c r="A5967" s="3">
        <v>5986</v>
      </c>
      <c r="B5967" s="372">
        <v>7410</v>
      </c>
      <c r="C5967" s="373" t="s">
        <v>7984</v>
      </c>
      <c r="D5967" s="372" t="s">
        <v>5902</v>
      </c>
      <c r="E5967" s="146">
        <v>31201603</v>
      </c>
      <c r="F5967" s="595">
        <v>35900</v>
      </c>
      <c r="G5967" s="146" t="s">
        <v>1901</v>
      </c>
      <c r="H5967" s="159">
        <v>45078</v>
      </c>
      <c r="I5967" s="146">
        <v>350</v>
      </c>
    </row>
    <row r="5968" spans="1:9" ht="44.25" hidden="1" customHeight="1" x14ac:dyDescent="0.2">
      <c r="A5968" s="3">
        <v>5987</v>
      </c>
      <c r="B5968" s="372">
        <v>7410</v>
      </c>
      <c r="C5968" s="373" t="s">
        <v>7985</v>
      </c>
      <c r="D5968" s="372" t="s">
        <v>5902</v>
      </c>
      <c r="E5968" s="146">
        <v>31201610</v>
      </c>
      <c r="F5968" s="595">
        <v>19900</v>
      </c>
      <c r="G5968" s="146" t="s">
        <v>1901</v>
      </c>
      <c r="H5968" s="159">
        <v>45078</v>
      </c>
      <c r="I5968" s="146">
        <v>350</v>
      </c>
    </row>
    <row r="5969" spans="1:9" ht="44.25" hidden="1" customHeight="1" x14ac:dyDescent="0.2">
      <c r="A5969" s="3">
        <v>5988</v>
      </c>
      <c r="B5969" s="372">
        <v>7410</v>
      </c>
      <c r="C5969" s="373" t="s">
        <v>7986</v>
      </c>
      <c r="D5969" s="372" t="s">
        <v>5902</v>
      </c>
      <c r="E5969" s="146">
        <v>14111531</v>
      </c>
      <c r="F5969" s="595">
        <v>39900</v>
      </c>
      <c r="G5969" s="146" t="s">
        <v>1901</v>
      </c>
      <c r="H5969" s="159">
        <v>45078</v>
      </c>
      <c r="I5969" s="146">
        <v>350</v>
      </c>
    </row>
    <row r="5970" spans="1:9" ht="44.25" hidden="1" customHeight="1" x14ac:dyDescent="0.2">
      <c r="A5970" s="3">
        <v>5989</v>
      </c>
      <c r="B5970" s="372">
        <v>7410</v>
      </c>
      <c r="C5970" s="373" t="s">
        <v>7987</v>
      </c>
      <c r="D5970" s="372" t="s">
        <v>5902</v>
      </c>
      <c r="E5970" s="146">
        <v>44121716</v>
      </c>
      <c r="F5970" s="595">
        <v>32000</v>
      </c>
      <c r="G5970" s="146" t="s">
        <v>1901</v>
      </c>
      <c r="H5970" s="159">
        <v>45078</v>
      </c>
      <c r="I5970" s="146">
        <v>350</v>
      </c>
    </row>
    <row r="5971" spans="1:9" ht="44.25" hidden="1" customHeight="1" x14ac:dyDescent="0.2">
      <c r="A5971" s="3">
        <v>5990</v>
      </c>
      <c r="B5971" s="372">
        <v>7410</v>
      </c>
      <c r="C5971" s="373" t="s">
        <v>7989</v>
      </c>
      <c r="D5971" s="372" t="s">
        <v>5902</v>
      </c>
      <c r="E5971" s="146">
        <v>44121705</v>
      </c>
      <c r="F5971" s="595">
        <v>16400</v>
      </c>
      <c r="G5971" s="146" t="s">
        <v>1901</v>
      </c>
      <c r="H5971" s="159">
        <v>45078</v>
      </c>
      <c r="I5971" s="146">
        <v>350</v>
      </c>
    </row>
    <row r="5972" spans="1:9" ht="44.25" hidden="1" customHeight="1" x14ac:dyDescent="0.2">
      <c r="A5972" s="3">
        <v>5991</v>
      </c>
      <c r="B5972" s="372">
        <v>7410</v>
      </c>
      <c r="C5972" s="373" t="s">
        <v>7990</v>
      </c>
      <c r="D5972" s="372" t="s">
        <v>5902</v>
      </c>
      <c r="E5972" s="146">
        <v>44121708</v>
      </c>
      <c r="F5972" s="595">
        <v>52900</v>
      </c>
      <c r="G5972" s="146" t="s">
        <v>1901</v>
      </c>
      <c r="H5972" s="159">
        <v>45078</v>
      </c>
      <c r="I5972" s="146">
        <v>350</v>
      </c>
    </row>
    <row r="5973" spans="1:9" ht="44.25" hidden="1" customHeight="1" x14ac:dyDescent="0.2">
      <c r="A5973" s="3">
        <v>5992</v>
      </c>
      <c r="B5973" s="372">
        <v>7410</v>
      </c>
      <c r="C5973" s="373" t="s">
        <v>7992</v>
      </c>
      <c r="D5973" s="372" t="s">
        <v>5902</v>
      </c>
      <c r="E5973" s="146">
        <v>14111514</v>
      </c>
      <c r="F5973" s="595">
        <v>19740</v>
      </c>
      <c r="G5973" s="146" t="s">
        <v>1901</v>
      </c>
      <c r="H5973" s="159">
        <v>45078</v>
      </c>
      <c r="I5973" s="146">
        <v>350</v>
      </c>
    </row>
    <row r="5974" spans="1:9" ht="44.25" hidden="1" customHeight="1" x14ac:dyDescent="0.2">
      <c r="A5974" s="3">
        <v>5993</v>
      </c>
      <c r="B5974" s="372">
        <v>7410</v>
      </c>
      <c r="C5974" s="373" t="s">
        <v>7993</v>
      </c>
      <c r="D5974" s="372" t="s">
        <v>5902</v>
      </c>
      <c r="E5974" s="146">
        <v>14111530</v>
      </c>
      <c r="F5974" s="595">
        <v>50700</v>
      </c>
      <c r="G5974" s="146" t="s">
        <v>1901</v>
      </c>
      <c r="H5974" s="159">
        <v>45078</v>
      </c>
      <c r="I5974" s="146">
        <v>350</v>
      </c>
    </row>
    <row r="5975" spans="1:9" ht="44.25" hidden="1" customHeight="1" x14ac:dyDescent="0.2">
      <c r="A5975" s="3">
        <v>5994</v>
      </c>
      <c r="B5975" s="372">
        <v>7410</v>
      </c>
      <c r="C5975" s="373" t="s">
        <v>2899</v>
      </c>
      <c r="D5975" s="372" t="s">
        <v>5902</v>
      </c>
      <c r="E5975" s="146">
        <v>44121902</v>
      </c>
      <c r="F5975" s="595">
        <v>10400</v>
      </c>
      <c r="G5975" s="146" t="s">
        <v>1901</v>
      </c>
      <c r="H5975" s="159">
        <v>45078</v>
      </c>
      <c r="I5975" s="146">
        <v>350</v>
      </c>
    </row>
    <row r="5976" spans="1:9" ht="44.25" hidden="1" customHeight="1" x14ac:dyDescent="0.2">
      <c r="A5976" s="3">
        <v>5995</v>
      </c>
      <c r="B5976" s="372">
        <v>7410</v>
      </c>
      <c r="C5976" s="373" t="s">
        <v>1941</v>
      </c>
      <c r="D5976" s="372" t="s">
        <v>5902</v>
      </c>
      <c r="E5976" s="146">
        <v>44101807</v>
      </c>
      <c r="F5976" s="595">
        <v>77000</v>
      </c>
      <c r="G5976" s="146" t="s">
        <v>1901</v>
      </c>
      <c r="H5976" s="159">
        <v>45078</v>
      </c>
      <c r="I5976" s="146">
        <v>350</v>
      </c>
    </row>
    <row r="5977" spans="1:9" ht="44.25" hidden="1" customHeight="1" x14ac:dyDescent="0.2">
      <c r="A5977" s="3">
        <v>5996</v>
      </c>
      <c r="B5977" s="372">
        <v>7410</v>
      </c>
      <c r="C5977" s="373" t="s">
        <v>7994</v>
      </c>
      <c r="D5977" s="372" t="s">
        <v>5902</v>
      </c>
      <c r="E5977" s="146">
        <v>43211806</v>
      </c>
      <c r="F5977" s="595">
        <v>89900</v>
      </c>
      <c r="G5977" s="146" t="s">
        <v>1901</v>
      </c>
      <c r="H5977" s="159">
        <v>45078</v>
      </c>
      <c r="I5977" s="146">
        <v>350</v>
      </c>
    </row>
    <row r="5978" spans="1:9" ht="44.25" hidden="1" customHeight="1" x14ac:dyDescent="0.2">
      <c r="A5978" s="3">
        <v>5997</v>
      </c>
      <c r="B5978" s="372">
        <v>7410</v>
      </c>
      <c r="C5978" s="373" t="s">
        <v>7995</v>
      </c>
      <c r="D5978" s="372" t="s">
        <v>5902</v>
      </c>
      <c r="E5978" s="146">
        <v>44121802</v>
      </c>
      <c r="F5978" s="595">
        <v>25800</v>
      </c>
      <c r="G5978" s="146" t="s">
        <v>1901</v>
      </c>
      <c r="H5978" s="159">
        <v>45078</v>
      </c>
      <c r="I5978" s="146">
        <v>350</v>
      </c>
    </row>
    <row r="5979" spans="1:9" ht="44.25" hidden="1" customHeight="1" x14ac:dyDescent="0.2">
      <c r="A5979" s="3">
        <v>5998</v>
      </c>
      <c r="B5979" s="372">
        <v>7410</v>
      </c>
      <c r="C5979" s="373" t="s">
        <v>7996</v>
      </c>
      <c r="D5979" s="372" t="s">
        <v>5902</v>
      </c>
      <c r="E5979" s="146">
        <v>44121708</v>
      </c>
      <c r="F5979" s="595">
        <v>99800</v>
      </c>
      <c r="G5979" s="146" t="s">
        <v>1901</v>
      </c>
      <c r="H5979" s="159">
        <v>45078</v>
      </c>
      <c r="I5979" s="146">
        <v>350</v>
      </c>
    </row>
    <row r="5980" spans="1:9" ht="44.25" hidden="1" customHeight="1" x14ac:dyDescent="0.2">
      <c r="A5980" s="3">
        <v>5999</v>
      </c>
      <c r="B5980" s="372">
        <v>7410</v>
      </c>
      <c r="C5980" s="373" t="s">
        <v>252</v>
      </c>
      <c r="D5980" s="372" t="s">
        <v>5902</v>
      </c>
      <c r="E5980" s="146">
        <v>44121804</v>
      </c>
      <c r="F5980" s="595">
        <v>6950</v>
      </c>
      <c r="G5980" s="146" t="s">
        <v>1901</v>
      </c>
      <c r="H5980" s="159">
        <v>45078</v>
      </c>
      <c r="I5980" s="146">
        <v>350</v>
      </c>
    </row>
    <row r="5981" spans="1:9" ht="44.25" hidden="1" customHeight="1" x14ac:dyDescent="0.2">
      <c r="A5981" s="3">
        <v>6000</v>
      </c>
      <c r="B5981" s="372">
        <v>7410</v>
      </c>
      <c r="C5981" s="373" t="s">
        <v>7998</v>
      </c>
      <c r="D5981" s="372" t="s">
        <v>5902</v>
      </c>
      <c r="E5981" s="146">
        <v>44121706</v>
      </c>
      <c r="F5981" s="595">
        <v>4780</v>
      </c>
      <c r="G5981" s="146" t="s">
        <v>1901</v>
      </c>
      <c r="H5981" s="159">
        <v>45078</v>
      </c>
      <c r="I5981" s="146">
        <v>350</v>
      </c>
    </row>
    <row r="5982" spans="1:9" ht="44.25" hidden="1" customHeight="1" x14ac:dyDescent="0.2">
      <c r="A5982" s="3">
        <v>6001</v>
      </c>
      <c r="B5982" s="372">
        <v>7410</v>
      </c>
      <c r="C5982" s="373" t="s">
        <v>8000</v>
      </c>
      <c r="D5982" s="372" t="s">
        <v>5902</v>
      </c>
      <c r="E5982" s="146">
        <v>31201512</v>
      </c>
      <c r="F5982" s="595">
        <v>49800</v>
      </c>
      <c r="G5982" s="146" t="s">
        <v>1901</v>
      </c>
      <c r="H5982" s="159">
        <v>45078</v>
      </c>
      <c r="I5982" s="146">
        <v>350</v>
      </c>
    </row>
    <row r="5983" spans="1:9" ht="44.25" hidden="1" customHeight="1" x14ac:dyDescent="0.2">
      <c r="A5983" s="3">
        <v>6002</v>
      </c>
      <c r="B5983" s="372">
        <v>7410</v>
      </c>
      <c r="C5983" s="373" t="s">
        <v>8001</v>
      </c>
      <c r="D5983" s="372" t="s">
        <v>5902</v>
      </c>
      <c r="E5983" s="146">
        <v>14111530</v>
      </c>
      <c r="F5983" s="595">
        <v>61900</v>
      </c>
      <c r="G5983" s="146" t="s">
        <v>1901</v>
      </c>
      <c r="H5983" s="159">
        <v>45078</v>
      </c>
      <c r="I5983" s="146">
        <v>350</v>
      </c>
    </row>
    <row r="5984" spans="1:9" ht="44.25" hidden="1" customHeight="1" x14ac:dyDescent="0.2">
      <c r="A5984" s="3">
        <v>6003</v>
      </c>
      <c r="B5984" s="372">
        <v>7410</v>
      </c>
      <c r="C5984" s="373" t="s">
        <v>8002</v>
      </c>
      <c r="D5984" s="372" t="s">
        <v>5902</v>
      </c>
      <c r="E5984" s="146">
        <v>44122104</v>
      </c>
      <c r="F5984" s="595">
        <v>3570</v>
      </c>
      <c r="G5984" s="146" t="s">
        <v>1901</v>
      </c>
      <c r="H5984" s="159">
        <v>45078</v>
      </c>
      <c r="I5984" s="146">
        <v>350</v>
      </c>
    </row>
    <row r="5985" spans="1:9" ht="44.25" hidden="1" customHeight="1" x14ac:dyDescent="0.2">
      <c r="A5985" s="3">
        <v>6004</v>
      </c>
      <c r="B5985" s="372">
        <v>7410</v>
      </c>
      <c r="C5985" s="373" t="s">
        <v>9027</v>
      </c>
      <c r="D5985" s="372" t="s">
        <v>5902</v>
      </c>
      <c r="E5985" s="146">
        <v>44121615</v>
      </c>
      <c r="F5985" s="595">
        <v>6000</v>
      </c>
      <c r="G5985" s="146" t="s">
        <v>1901</v>
      </c>
      <c r="H5985" s="159">
        <v>45078</v>
      </c>
      <c r="I5985" s="146">
        <v>350</v>
      </c>
    </row>
    <row r="5986" spans="1:9" ht="44.25" hidden="1" customHeight="1" x14ac:dyDescent="0.2">
      <c r="A5986" s="3">
        <v>6005</v>
      </c>
      <c r="B5986" s="372">
        <v>7410</v>
      </c>
      <c r="C5986" s="373" t="s">
        <v>9028</v>
      </c>
      <c r="D5986" s="372" t="s">
        <v>5902</v>
      </c>
      <c r="E5986" s="146">
        <v>45101903</v>
      </c>
      <c r="F5986" s="595">
        <v>14670</v>
      </c>
      <c r="G5986" s="146" t="s">
        <v>1901</v>
      </c>
      <c r="H5986" s="159">
        <v>45078</v>
      </c>
      <c r="I5986" s="146">
        <v>350</v>
      </c>
    </row>
    <row r="5987" spans="1:9" ht="44.25" hidden="1" customHeight="1" x14ac:dyDescent="0.2">
      <c r="A5987" s="3">
        <v>6006</v>
      </c>
      <c r="B5987" s="372">
        <v>7410</v>
      </c>
      <c r="C5987" s="373" t="s">
        <v>8004</v>
      </c>
      <c r="D5987" s="372" t="s">
        <v>5902</v>
      </c>
      <c r="E5987" s="146">
        <v>44122002</v>
      </c>
      <c r="F5987" s="595">
        <v>10770</v>
      </c>
      <c r="G5987" s="146" t="s">
        <v>1901</v>
      </c>
      <c r="H5987" s="159">
        <v>45078</v>
      </c>
      <c r="I5987" s="146">
        <v>350</v>
      </c>
    </row>
    <row r="5988" spans="1:9" ht="44.25" hidden="1" customHeight="1" x14ac:dyDescent="0.2">
      <c r="A5988" s="3">
        <v>6007</v>
      </c>
      <c r="B5988" s="372">
        <v>7410</v>
      </c>
      <c r="C5988" s="373" t="s">
        <v>8005</v>
      </c>
      <c r="D5988" s="372" t="s">
        <v>5902</v>
      </c>
      <c r="E5988" s="146">
        <v>44112004</v>
      </c>
      <c r="F5988" s="595">
        <v>13740</v>
      </c>
      <c r="G5988" s="146" t="s">
        <v>1901</v>
      </c>
      <c r="H5988" s="159">
        <v>45078</v>
      </c>
      <c r="I5988" s="146">
        <v>350</v>
      </c>
    </row>
    <row r="5989" spans="1:9" ht="44.25" hidden="1" customHeight="1" x14ac:dyDescent="0.2">
      <c r="A5989" s="3">
        <v>6008</v>
      </c>
      <c r="B5989" s="372">
        <v>7410</v>
      </c>
      <c r="C5989" s="373" t="s">
        <v>8006</v>
      </c>
      <c r="D5989" s="372" t="s">
        <v>5902</v>
      </c>
      <c r="E5989" s="146">
        <v>44121507</v>
      </c>
      <c r="F5989" s="595">
        <v>1440</v>
      </c>
      <c r="G5989" s="146" t="s">
        <v>1901</v>
      </c>
      <c r="H5989" s="159">
        <v>45078</v>
      </c>
      <c r="I5989" s="146">
        <v>350</v>
      </c>
    </row>
    <row r="5990" spans="1:9" ht="44.25" hidden="1" customHeight="1" x14ac:dyDescent="0.2">
      <c r="A5990" s="3">
        <v>6009</v>
      </c>
      <c r="B5990" s="372">
        <v>7410</v>
      </c>
      <c r="C5990" s="373" t="s">
        <v>8007</v>
      </c>
      <c r="D5990" s="372" t="s">
        <v>5902</v>
      </c>
      <c r="E5990" s="146">
        <v>23232001</v>
      </c>
      <c r="F5990" s="595">
        <v>6900</v>
      </c>
      <c r="G5990" s="146" t="s">
        <v>1901</v>
      </c>
      <c r="H5990" s="159">
        <v>45078</v>
      </c>
      <c r="I5990" s="146">
        <v>350</v>
      </c>
    </row>
    <row r="5991" spans="1:9" ht="44.25" hidden="1" customHeight="1" x14ac:dyDescent="0.2">
      <c r="A5991" s="3">
        <v>6010</v>
      </c>
      <c r="B5991" s="372">
        <v>7410</v>
      </c>
      <c r="C5991" s="373" t="s">
        <v>8008</v>
      </c>
      <c r="D5991" s="372" t="s">
        <v>5902</v>
      </c>
      <c r="E5991" s="146">
        <v>27111501</v>
      </c>
      <c r="F5991" s="595">
        <v>12500</v>
      </c>
      <c r="G5991" s="146" t="s">
        <v>1901</v>
      </c>
      <c r="H5991" s="159">
        <v>45078</v>
      </c>
      <c r="I5991" s="146">
        <v>350</v>
      </c>
    </row>
    <row r="5992" spans="1:9" ht="44.25" hidden="1" customHeight="1" x14ac:dyDescent="0.2">
      <c r="A5992" s="3">
        <v>6011</v>
      </c>
      <c r="B5992" s="372">
        <v>7410</v>
      </c>
      <c r="C5992" s="373" t="s">
        <v>8009</v>
      </c>
      <c r="D5992" s="372" t="s">
        <v>5902</v>
      </c>
      <c r="E5992" s="146">
        <v>44121618</v>
      </c>
      <c r="F5992" s="595">
        <v>14450</v>
      </c>
      <c r="G5992" s="146" t="s">
        <v>1901</v>
      </c>
      <c r="H5992" s="159">
        <v>45078</v>
      </c>
      <c r="I5992" s="146">
        <v>350</v>
      </c>
    </row>
    <row r="5993" spans="1:9" ht="44.25" hidden="1" customHeight="1" x14ac:dyDescent="0.2">
      <c r="A5993" s="3">
        <v>6012</v>
      </c>
      <c r="B5993" s="372">
        <v>7410</v>
      </c>
      <c r="C5993" s="373" t="s">
        <v>8016</v>
      </c>
      <c r="D5993" s="372" t="s">
        <v>5902</v>
      </c>
      <c r="E5993" s="146">
        <v>44103120</v>
      </c>
      <c r="F5993" s="595">
        <v>73990</v>
      </c>
      <c r="G5993" s="146" t="s">
        <v>1901</v>
      </c>
      <c r="H5993" s="159">
        <v>45078</v>
      </c>
      <c r="I5993" s="146">
        <v>352</v>
      </c>
    </row>
    <row r="5994" spans="1:9" ht="44.25" hidden="1" customHeight="1" x14ac:dyDescent="0.2">
      <c r="A5994" s="3">
        <v>6013</v>
      </c>
      <c r="B5994" s="372">
        <v>7410</v>
      </c>
      <c r="C5994" s="373" t="s">
        <v>8017</v>
      </c>
      <c r="D5994" s="372" t="s">
        <v>5902</v>
      </c>
      <c r="E5994" s="146">
        <v>44103120</v>
      </c>
      <c r="F5994" s="595">
        <v>147980</v>
      </c>
      <c r="G5994" s="146" t="s">
        <v>1901</v>
      </c>
      <c r="H5994" s="159">
        <v>45078</v>
      </c>
      <c r="I5994" s="372">
        <v>352</v>
      </c>
    </row>
    <row r="5995" spans="1:9" ht="44.25" hidden="1" customHeight="1" x14ac:dyDescent="0.2">
      <c r="A5995" s="3">
        <v>6014</v>
      </c>
      <c r="B5995" s="372">
        <v>7410</v>
      </c>
      <c r="C5995" s="373" t="s">
        <v>8051</v>
      </c>
      <c r="D5995" s="372" t="s">
        <v>5902</v>
      </c>
      <c r="E5995" s="146">
        <v>46181901</v>
      </c>
      <c r="F5995" s="595">
        <v>220000</v>
      </c>
      <c r="G5995" s="146" t="s">
        <v>1901</v>
      </c>
      <c r="H5995" s="159">
        <v>45078</v>
      </c>
      <c r="I5995" s="372">
        <v>365</v>
      </c>
    </row>
    <row r="5996" spans="1:9" ht="44.25" hidden="1" customHeight="1" x14ac:dyDescent="0.2">
      <c r="A5996" s="3">
        <v>6015</v>
      </c>
      <c r="B5996" s="372">
        <v>7410</v>
      </c>
      <c r="C5996" s="373" t="s">
        <v>8010</v>
      </c>
      <c r="D5996" s="372" t="s">
        <v>5902</v>
      </c>
      <c r="E5996" s="146">
        <v>44121634</v>
      </c>
      <c r="F5996" s="595">
        <v>11000</v>
      </c>
      <c r="G5996" s="146" t="s">
        <v>1901</v>
      </c>
      <c r="H5996" s="159">
        <v>45078</v>
      </c>
      <c r="I5996" s="146">
        <v>350</v>
      </c>
    </row>
    <row r="5997" spans="1:9" ht="44.25" hidden="1" customHeight="1" x14ac:dyDescent="0.2">
      <c r="A5997" s="3">
        <v>6016</v>
      </c>
      <c r="B5997" s="372">
        <v>7410</v>
      </c>
      <c r="C5997" s="373" t="s">
        <v>8011</v>
      </c>
      <c r="D5997" s="372" t="s">
        <v>5902</v>
      </c>
      <c r="E5997" s="146">
        <v>44122107</v>
      </c>
      <c r="F5997" s="595">
        <v>4360</v>
      </c>
      <c r="G5997" s="146" t="s">
        <v>1901</v>
      </c>
      <c r="H5997" s="159">
        <v>45078</v>
      </c>
      <c r="I5997" s="146">
        <v>350</v>
      </c>
    </row>
    <row r="5998" spans="1:9" ht="44.25" hidden="1" customHeight="1" x14ac:dyDescent="0.2">
      <c r="A5998" s="3">
        <v>6017</v>
      </c>
      <c r="B5998" s="372">
        <v>7410</v>
      </c>
      <c r="C5998" s="373" t="s">
        <v>8013</v>
      </c>
      <c r="D5998" s="372" t="s">
        <v>5902</v>
      </c>
      <c r="E5998" s="146">
        <v>55121611</v>
      </c>
      <c r="F5998" s="595">
        <v>29380</v>
      </c>
      <c r="G5998" s="146" t="s">
        <v>1901</v>
      </c>
      <c r="H5998" s="159">
        <v>45261</v>
      </c>
      <c r="I5998" s="146">
        <v>350</v>
      </c>
    </row>
    <row r="5999" spans="1:9" ht="44.25" hidden="1" customHeight="1" x14ac:dyDescent="0.2">
      <c r="A5999" s="3">
        <v>6018</v>
      </c>
      <c r="B5999" s="372">
        <v>7410</v>
      </c>
      <c r="C5999" s="373" t="s">
        <v>8015</v>
      </c>
      <c r="D5999" s="372" t="s">
        <v>5902</v>
      </c>
      <c r="E5999" s="146">
        <v>55121611</v>
      </c>
      <c r="F5999" s="595">
        <v>29380</v>
      </c>
      <c r="G5999" s="146" t="s">
        <v>1901</v>
      </c>
      <c r="H5999" s="159">
        <v>45261</v>
      </c>
      <c r="I5999" s="372">
        <v>350</v>
      </c>
    </row>
    <row r="6000" spans="1:9" ht="44.25" hidden="1" customHeight="1" x14ac:dyDescent="0.2">
      <c r="A6000" s="3">
        <v>6019</v>
      </c>
      <c r="B6000" s="372">
        <v>7410</v>
      </c>
      <c r="C6000" s="373" t="s">
        <v>8018</v>
      </c>
      <c r="D6000" s="372" t="s">
        <v>5902</v>
      </c>
      <c r="E6000" s="146">
        <v>27111801</v>
      </c>
      <c r="F6000" s="595">
        <v>187500</v>
      </c>
      <c r="G6000" s="146" t="s">
        <v>2186</v>
      </c>
      <c r="H6000" s="159">
        <v>45170</v>
      </c>
      <c r="I6000" s="146">
        <v>364</v>
      </c>
    </row>
    <row r="6001" spans="1:9" ht="44.25" hidden="1" customHeight="1" x14ac:dyDescent="0.2">
      <c r="A6001" s="3">
        <v>6020</v>
      </c>
      <c r="B6001" s="372">
        <v>7410</v>
      </c>
      <c r="C6001" s="373" t="s">
        <v>8019</v>
      </c>
      <c r="D6001" s="372" t="s">
        <v>5902</v>
      </c>
      <c r="E6001" s="146">
        <v>31201501</v>
      </c>
      <c r="F6001" s="595">
        <v>95000</v>
      </c>
      <c r="G6001" s="146" t="s">
        <v>693</v>
      </c>
      <c r="H6001" s="159">
        <v>45170</v>
      </c>
      <c r="I6001" s="372">
        <v>364</v>
      </c>
    </row>
    <row r="6002" spans="1:9" ht="44.25" hidden="1" customHeight="1" x14ac:dyDescent="0.2">
      <c r="A6002" s="3">
        <v>6021</v>
      </c>
      <c r="B6002" s="372">
        <v>7410</v>
      </c>
      <c r="C6002" s="373" t="s">
        <v>8020</v>
      </c>
      <c r="D6002" s="372" t="s">
        <v>5902</v>
      </c>
      <c r="E6002" s="146">
        <v>31171516</v>
      </c>
      <c r="F6002" s="595">
        <v>62277</v>
      </c>
      <c r="G6002" s="146" t="s">
        <v>301</v>
      </c>
      <c r="H6002" s="159">
        <v>45078</v>
      </c>
      <c r="I6002" s="372">
        <v>364</v>
      </c>
    </row>
    <row r="6003" spans="1:9" ht="44.25" hidden="1" customHeight="1" x14ac:dyDescent="0.2">
      <c r="A6003" s="3">
        <v>6022</v>
      </c>
      <c r="B6003" s="372">
        <v>7410</v>
      </c>
      <c r="C6003" s="373" t="s">
        <v>8021</v>
      </c>
      <c r="D6003" s="372" t="s">
        <v>5902</v>
      </c>
      <c r="E6003" s="146">
        <v>23131507</v>
      </c>
      <c r="F6003" s="595">
        <v>53675</v>
      </c>
      <c r="G6003" s="146" t="s">
        <v>693</v>
      </c>
      <c r="H6003" s="159">
        <v>45078</v>
      </c>
      <c r="I6003" s="372">
        <v>364</v>
      </c>
    </row>
    <row r="6004" spans="1:9" ht="44.25" hidden="1" customHeight="1" x14ac:dyDescent="0.2">
      <c r="A6004" s="3">
        <v>6023</v>
      </c>
      <c r="B6004" s="372">
        <v>7410</v>
      </c>
      <c r="C6004" s="373" t="s">
        <v>8022</v>
      </c>
      <c r="D6004" s="372" t="s">
        <v>5902</v>
      </c>
      <c r="E6004" s="146">
        <v>31191501</v>
      </c>
      <c r="F6004" s="595">
        <v>45035</v>
      </c>
      <c r="G6004" s="146" t="s">
        <v>693</v>
      </c>
      <c r="H6004" s="159">
        <v>45078</v>
      </c>
      <c r="I6004" s="372">
        <v>364</v>
      </c>
    </row>
    <row r="6005" spans="1:9" ht="44.25" hidden="1" customHeight="1" x14ac:dyDescent="0.2">
      <c r="A6005" s="3">
        <v>6024</v>
      </c>
      <c r="B6005" s="372">
        <v>7410</v>
      </c>
      <c r="C6005" s="373" t="s">
        <v>8023</v>
      </c>
      <c r="D6005" s="372" t="s">
        <v>5902</v>
      </c>
      <c r="E6005" s="146">
        <v>23131507</v>
      </c>
      <c r="F6005" s="595">
        <v>5198</v>
      </c>
      <c r="G6005" s="146" t="s">
        <v>693</v>
      </c>
      <c r="H6005" s="159">
        <v>45078</v>
      </c>
      <c r="I6005" s="372">
        <v>364</v>
      </c>
    </row>
    <row r="6006" spans="1:9" ht="44.25" hidden="1" customHeight="1" x14ac:dyDescent="0.2">
      <c r="A6006" s="3">
        <v>6025</v>
      </c>
      <c r="B6006" s="372">
        <v>7410</v>
      </c>
      <c r="C6006" s="373" t="s">
        <v>8024</v>
      </c>
      <c r="D6006" s="372" t="s">
        <v>5902</v>
      </c>
      <c r="E6006" s="146">
        <v>31191501</v>
      </c>
      <c r="F6006" s="595">
        <v>36725</v>
      </c>
      <c r="G6006" s="146" t="s">
        <v>693</v>
      </c>
      <c r="H6006" s="159">
        <v>45078</v>
      </c>
      <c r="I6006" s="372">
        <v>364</v>
      </c>
    </row>
    <row r="6007" spans="1:9" ht="44.25" hidden="1" customHeight="1" x14ac:dyDescent="0.2">
      <c r="A6007" s="3">
        <v>6026</v>
      </c>
      <c r="B6007" s="372">
        <v>7410</v>
      </c>
      <c r="C6007" s="373" t="s">
        <v>8025</v>
      </c>
      <c r="D6007" s="372" t="s">
        <v>5902</v>
      </c>
      <c r="E6007" s="146">
        <v>31191501</v>
      </c>
      <c r="F6007" s="595">
        <v>39437</v>
      </c>
      <c r="G6007" s="146" t="s">
        <v>693</v>
      </c>
      <c r="H6007" s="159">
        <v>45078</v>
      </c>
      <c r="I6007" s="372">
        <v>364</v>
      </c>
    </row>
    <row r="6008" spans="1:9" ht="44.25" hidden="1" customHeight="1" x14ac:dyDescent="0.2">
      <c r="A6008" s="3">
        <v>6027</v>
      </c>
      <c r="B6008" s="372">
        <v>7410</v>
      </c>
      <c r="C6008" s="373" t="s">
        <v>8026</v>
      </c>
      <c r="D6008" s="372" t="s">
        <v>5902</v>
      </c>
      <c r="E6008" s="146">
        <v>31191501</v>
      </c>
      <c r="F6008" s="595">
        <v>40115</v>
      </c>
      <c r="G6008" s="146" t="s">
        <v>693</v>
      </c>
      <c r="H6008" s="159">
        <v>45078</v>
      </c>
      <c r="I6008" s="372">
        <v>364</v>
      </c>
    </row>
    <row r="6009" spans="1:9" ht="44.25" hidden="1" customHeight="1" x14ac:dyDescent="0.2">
      <c r="A6009" s="3">
        <v>6028</v>
      </c>
      <c r="B6009" s="372">
        <v>7410</v>
      </c>
      <c r="C6009" s="373" t="s">
        <v>8027</v>
      </c>
      <c r="D6009" s="372" t="s">
        <v>5902</v>
      </c>
      <c r="E6009" s="146">
        <v>31191501</v>
      </c>
      <c r="F6009" s="595">
        <v>4859</v>
      </c>
      <c r="G6009" s="146" t="s">
        <v>693</v>
      </c>
      <c r="H6009" s="159">
        <v>45078</v>
      </c>
      <c r="I6009" s="372">
        <v>364</v>
      </c>
    </row>
    <row r="6010" spans="1:9" ht="44.25" hidden="1" customHeight="1" x14ac:dyDescent="0.2">
      <c r="A6010" s="3">
        <v>6029</v>
      </c>
      <c r="B6010" s="372">
        <v>7410</v>
      </c>
      <c r="C6010" s="373" t="s">
        <v>8028</v>
      </c>
      <c r="D6010" s="372" t="s">
        <v>5902</v>
      </c>
      <c r="E6010" s="146">
        <v>23131508</v>
      </c>
      <c r="F6010" s="595">
        <v>39437</v>
      </c>
      <c r="G6010" s="146" t="s">
        <v>693</v>
      </c>
      <c r="H6010" s="159">
        <v>45078</v>
      </c>
      <c r="I6010" s="372">
        <v>364</v>
      </c>
    </row>
    <row r="6011" spans="1:9" ht="44.25" hidden="1" customHeight="1" x14ac:dyDescent="0.2">
      <c r="A6011" s="3">
        <v>6030</v>
      </c>
      <c r="B6011" s="372">
        <v>7410</v>
      </c>
      <c r="C6011" s="373" t="s">
        <v>8029</v>
      </c>
      <c r="D6011" s="372" t="s">
        <v>5902</v>
      </c>
      <c r="E6011" s="146">
        <v>23131508</v>
      </c>
      <c r="F6011" s="595">
        <v>39437</v>
      </c>
      <c r="G6011" s="146" t="s">
        <v>693</v>
      </c>
      <c r="H6011" s="159">
        <v>45078</v>
      </c>
      <c r="I6011" s="372">
        <v>364</v>
      </c>
    </row>
    <row r="6012" spans="1:9" ht="44.25" hidden="1" customHeight="1" x14ac:dyDescent="0.2">
      <c r="A6012" s="3">
        <v>6031</v>
      </c>
      <c r="B6012" s="372">
        <v>7410</v>
      </c>
      <c r="C6012" s="373" t="s">
        <v>8030</v>
      </c>
      <c r="D6012" s="372" t="s">
        <v>5902</v>
      </c>
      <c r="E6012" s="146">
        <v>31191501</v>
      </c>
      <c r="F6012" s="595">
        <v>39437</v>
      </c>
      <c r="G6012" s="146" t="s">
        <v>693</v>
      </c>
      <c r="H6012" s="159">
        <v>45078</v>
      </c>
      <c r="I6012" s="372">
        <v>364</v>
      </c>
    </row>
    <row r="6013" spans="1:9" ht="44.25" hidden="1" customHeight="1" x14ac:dyDescent="0.2">
      <c r="A6013" s="3">
        <v>6032</v>
      </c>
      <c r="B6013" s="372">
        <v>7410</v>
      </c>
      <c r="C6013" s="373" t="s">
        <v>8031</v>
      </c>
      <c r="D6013" s="372" t="s">
        <v>5902</v>
      </c>
      <c r="E6013" s="146">
        <v>23131507</v>
      </c>
      <c r="F6013" s="595">
        <v>39437</v>
      </c>
      <c r="G6013" s="146" t="s">
        <v>693</v>
      </c>
      <c r="H6013" s="159">
        <v>45078</v>
      </c>
      <c r="I6013" s="372">
        <v>364</v>
      </c>
    </row>
    <row r="6014" spans="1:9" ht="44.25" hidden="1" customHeight="1" x14ac:dyDescent="0.2">
      <c r="A6014" s="3">
        <v>6033</v>
      </c>
      <c r="B6014" s="372">
        <v>7410</v>
      </c>
      <c r="C6014" s="373" t="s">
        <v>8032</v>
      </c>
      <c r="D6014" s="372" t="s">
        <v>5902</v>
      </c>
      <c r="E6014" s="146">
        <v>31191501</v>
      </c>
      <c r="F6014" s="595">
        <v>39437</v>
      </c>
      <c r="G6014" s="146" t="s">
        <v>693</v>
      </c>
      <c r="H6014" s="159">
        <v>45078</v>
      </c>
      <c r="I6014" s="372">
        <v>364</v>
      </c>
    </row>
    <row r="6015" spans="1:9" ht="44.25" hidden="1" customHeight="1" x14ac:dyDescent="0.2">
      <c r="A6015" s="3">
        <v>6034</v>
      </c>
      <c r="B6015" s="372">
        <v>7410</v>
      </c>
      <c r="C6015" s="373" t="s">
        <v>8033</v>
      </c>
      <c r="D6015" s="372" t="s">
        <v>5902</v>
      </c>
      <c r="E6015" s="146">
        <v>23131507</v>
      </c>
      <c r="F6015" s="595">
        <v>39437</v>
      </c>
      <c r="G6015" s="146" t="s">
        <v>693</v>
      </c>
      <c r="H6015" s="159">
        <v>45078</v>
      </c>
      <c r="I6015" s="372">
        <v>364</v>
      </c>
    </row>
    <row r="6016" spans="1:9" ht="44.25" hidden="1" customHeight="1" x14ac:dyDescent="0.2">
      <c r="A6016" s="3">
        <v>6035</v>
      </c>
      <c r="B6016" s="372">
        <v>7410</v>
      </c>
      <c r="C6016" s="373" t="s">
        <v>8034</v>
      </c>
      <c r="D6016" s="372" t="s">
        <v>5902</v>
      </c>
      <c r="E6016" s="146">
        <v>24101611</v>
      </c>
      <c r="F6016" s="595">
        <v>95554</v>
      </c>
      <c r="G6016" s="146" t="s">
        <v>693</v>
      </c>
      <c r="H6016" s="159">
        <v>45078</v>
      </c>
      <c r="I6016" s="372">
        <v>364</v>
      </c>
    </row>
    <row r="6017" spans="1:9" ht="44.25" hidden="1" customHeight="1" x14ac:dyDescent="0.2">
      <c r="A6017" s="3">
        <v>6036</v>
      </c>
      <c r="B6017" s="372">
        <v>7410</v>
      </c>
      <c r="C6017" s="373" t="s">
        <v>8035</v>
      </c>
      <c r="D6017" s="372" t="s">
        <v>5902</v>
      </c>
      <c r="E6017" s="146">
        <v>24101611</v>
      </c>
      <c r="F6017" s="595">
        <v>150182</v>
      </c>
      <c r="G6017" s="146" t="s">
        <v>693</v>
      </c>
      <c r="H6017" s="159">
        <v>45078</v>
      </c>
      <c r="I6017" s="372">
        <v>364</v>
      </c>
    </row>
    <row r="6018" spans="1:9" ht="44.25" hidden="1" customHeight="1" x14ac:dyDescent="0.2">
      <c r="A6018" s="3">
        <v>6037</v>
      </c>
      <c r="B6018" s="372">
        <v>7410</v>
      </c>
      <c r="C6018" s="373" t="s">
        <v>8036</v>
      </c>
      <c r="D6018" s="372" t="s">
        <v>5902</v>
      </c>
      <c r="E6018" s="146">
        <v>24101611</v>
      </c>
      <c r="F6018" s="595">
        <v>221232</v>
      </c>
      <c r="G6018" s="146" t="s">
        <v>693</v>
      </c>
      <c r="H6018" s="159">
        <v>45078</v>
      </c>
      <c r="I6018" s="372">
        <v>364</v>
      </c>
    </row>
    <row r="6019" spans="1:9" ht="44.25" hidden="1" customHeight="1" x14ac:dyDescent="0.2">
      <c r="A6019" s="3">
        <v>6038</v>
      </c>
      <c r="B6019" s="372">
        <v>7410</v>
      </c>
      <c r="C6019" s="373" t="s">
        <v>8037</v>
      </c>
      <c r="D6019" s="372" t="s">
        <v>5902</v>
      </c>
      <c r="E6019" s="146">
        <v>24101611</v>
      </c>
      <c r="F6019" s="595">
        <v>59597</v>
      </c>
      <c r="G6019" s="146" t="s">
        <v>693</v>
      </c>
      <c r="H6019" s="159">
        <v>45078</v>
      </c>
      <c r="I6019" s="372">
        <v>364</v>
      </c>
    </row>
    <row r="6020" spans="1:9" ht="44.25" hidden="1" customHeight="1" x14ac:dyDescent="0.2">
      <c r="A6020" s="3">
        <v>6039</v>
      </c>
      <c r="B6020" s="372">
        <v>7410</v>
      </c>
      <c r="C6020" s="373" t="s">
        <v>8038</v>
      </c>
      <c r="D6020" s="372" t="s">
        <v>5902</v>
      </c>
      <c r="E6020" s="146">
        <v>24101611</v>
      </c>
      <c r="F6020" s="595">
        <v>137842</v>
      </c>
      <c r="G6020" s="146" t="s">
        <v>693</v>
      </c>
      <c r="H6020" s="159">
        <v>45078</v>
      </c>
      <c r="I6020" s="372">
        <v>364</v>
      </c>
    </row>
    <row r="6021" spans="1:9" ht="44.25" hidden="1" customHeight="1" x14ac:dyDescent="0.2">
      <c r="A6021" s="3">
        <v>6040</v>
      </c>
      <c r="B6021" s="372">
        <v>7410</v>
      </c>
      <c r="C6021" s="373" t="s">
        <v>8039</v>
      </c>
      <c r="D6021" s="372" t="s">
        <v>5902</v>
      </c>
      <c r="E6021" s="146">
        <v>24141501</v>
      </c>
      <c r="F6021" s="595">
        <v>36600</v>
      </c>
      <c r="G6021" s="146" t="s">
        <v>2186</v>
      </c>
      <c r="H6021" s="159">
        <v>45261</v>
      </c>
      <c r="I6021" s="372">
        <v>364</v>
      </c>
    </row>
    <row r="6022" spans="1:9" ht="44.25" hidden="1" customHeight="1" x14ac:dyDescent="0.2">
      <c r="A6022" s="3">
        <v>6041</v>
      </c>
      <c r="B6022" s="372">
        <v>7410</v>
      </c>
      <c r="C6022" s="373" t="s">
        <v>8041</v>
      </c>
      <c r="D6022" s="372" t="s">
        <v>5902</v>
      </c>
      <c r="E6022" s="146">
        <v>49121502</v>
      </c>
      <c r="F6022" s="595">
        <v>18400</v>
      </c>
      <c r="G6022" s="146" t="s">
        <v>2186</v>
      </c>
      <c r="H6022" s="159">
        <v>45261</v>
      </c>
      <c r="I6022" s="146">
        <v>364</v>
      </c>
    </row>
    <row r="6023" spans="1:9" ht="44.25" hidden="1" customHeight="1" x14ac:dyDescent="0.2">
      <c r="A6023" s="3">
        <v>6042</v>
      </c>
      <c r="B6023" s="372">
        <v>7410</v>
      </c>
      <c r="C6023" s="373" t="s">
        <v>8043</v>
      </c>
      <c r="D6023" s="372" t="s">
        <v>5902</v>
      </c>
      <c r="E6023" s="146">
        <v>49121502</v>
      </c>
      <c r="F6023" s="595">
        <v>9228</v>
      </c>
      <c r="G6023" s="146" t="s">
        <v>2186</v>
      </c>
      <c r="H6023" s="159">
        <v>45261</v>
      </c>
      <c r="I6023" s="146">
        <v>364</v>
      </c>
    </row>
    <row r="6024" spans="1:9" ht="44.25" hidden="1" customHeight="1" x14ac:dyDescent="0.2">
      <c r="A6024" s="3">
        <v>6043</v>
      </c>
      <c r="B6024" s="372">
        <v>7410</v>
      </c>
      <c r="C6024" s="373" t="s">
        <v>8044</v>
      </c>
      <c r="D6024" s="372" t="s">
        <v>5902</v>
      </c>
      <c r="E6024" s="146">
        <v>31201534</v>
      </c>
      <c r="F6024" s="595">
        <v>100000</v>
      </c>
      <c r="G6024" s="146" t="s">
        <v>2186</v>
      </c>
      <c r="H6024" s="159">
        <v>45261</v>
      </c>
      <c r="I6024" s="146">
        <v>364</v>
      </c>
    </row>
    <row r="6025" spans="1:9" ht="44.25" hidden="1" customHeight="1" x14ac:dyDescent="0.2">
      <c r="A6025" s="3">
        <v>6044</v>
      </c>
      <c r="B6025" s="372">
        <v>7410</v>
      </c>
      <c r="C6025" s="373" t="s">
        <v>8047</v>
      </c>
      <c r="D6025" s="372" t="s">
        <v>5902</v>
      </c>
      <c r="E6025" s="146">
        <v>40141731</v>
      </c>
      <c r="F6025" s="595">
        <v>15500</v>
      </c>
      <c r="G6025" s="146" t="s">
        <v>2186</v>
      </c>
      <c r="H6025" s="159">
        <v>45261</v>
      </c>
      <c r="I6025" s="372">
        <v>364</v>
      </c>
    </row>
    <row r="6026" spans="1:9" ht="44.25" hidden="1" customHeight="1" x14ac:dyDescent="0.2">
      <c r="A6026" s="3">
        <v>6045</v>
      </c>
      <c r="B6026" s="372">
        <v>7410</v>
      </c>
      <c r="C6026" s="373" t="s">
        <v>8049</v>
      </c>
      <c r="D6026" s="372" t="s">
        <v>5902</v>
      </c>
      <c r="E6026" s="146">
        <v>40141731</v>
      </c>
      <c r="F6026" s="595">
        <v>21000</v>
      </c>
      <c r="G6026" s="146" t="s">
        <v>2186</v>
      </c>
      <c r="H6026" s="159">
        <v>45261</v>
      </c>
      <c r="I6026" s="146">
        <v>364</v>
      </c>
    </row>
    <row r="6027" spans="1:9" ht="44.25" hidden="1" customHeight="1" x14ac:dyDescent="0.2">
      <c r="A6027" s="3">
        <v>6046</v>
      </c>
      <c r="B6027" s="372">
        <v>7410</v>
      </c>
      <c r="C6027" s="373" t="s">
        <v>8050</v>
      </c>
      <c r="D6027" s="372" t="s">
        <v>5902</v>
      </c>
      <c r="E6027" s="146">
        <v>31201514</v>
      </c>
      <c r="F6027" s="595">
        <v>1000</v>
      </c>
      <c r="G6027" s="146" t="s">
        <v>693</v>
      </c>
      <c r="H6027" s="159">
        <v>45261</v>
      </c>
      <c r="I6027" s="146">
        <v>364</v>
      </c>
    </row>
    <row r="6028" spans="1:9" ht="44.25" hidden="1" customHeight="1" x14ac:dyDescent="0.2">
      <c r="A6028" s="3">
        <v>6047</v>
      </c>
      <c r="B6028" s="372">
        <v>7410</v>
      </c>
      <c r="C6028" s="373" t="s">
        <v>8053</v>
      </c>
      <c r="D6028" s="372" t="s">
        <v>5902</v>
      </c>
      <c r="E6028" s="146">
        <v>46181548</v>
      </c>
      <c r="F6028" s="595">
        <v>1700000</v>
      </c>
      <c r="G6028" s="146" t="s">
        <v>2186</v>
      </c>
      <c r="H6028" s="159">
        <v>45170</v>
      </c>
      <c r="I6028" s="146">
        <v>365</v>
      </c>
    </row>
    <row r="6029" spans="1:9" ht="44.25" hidden="1" customHeight="1" x14ac:dyDescent="0.2">
      <c r="A6029" s="3">
        <v>6048</v>
      </c>
      <c r="B6029" s="372">
        <v>7410</v>
      </c>
      <c r="C6029" s="373" t="s">
        <v>8055</v>
      </c>
      <c r="D6029" s="372" t="s">
        <v>5902</v>
      </c>
      <c r="E6029" s="146">
        <v>46181540</v>
      </c>
      <c r="F6029" s="595">
        <v>312000</v>
      </c>
      <c r="G6029" s="146" t="s">
        <v>2186</v>
      </c>
      <c r="H6029" s="159">
        <v>45170</v>
      </c>
      <c r="I6029" s="372">
        <v>365</v>
      </c>
    </row>
    <row r="6030" spans="1:9" ht="44.25" hidden="1" customHeight="1" x14ac:dyDescent="0.2">
      <c r="A6030" s="3">
        <v>6049</v>
      </c>
      <c r="B6030" s="372">
        <v>7410</v>
      </c>
      <c r="C6030" s="373" t="s">
        <v>8056</v>
      </c>
      <c r="D6030" s="372" t="s">
        <v>5902</v>
      </c>
      <c r="E6030" s="146">
        <v>46181703</v>
      </c>
      <c r="F6030" s="595">
        <v>41399</v>
      </c>
      <c r="G6030" s="146" t="s">
        <v>693</v>
      </c>
      <c r="H6030" s="159">
        <v>45078</v>
      </c>
      <c r="I6030" s="372">
        <v>365</v>
      </c>
    </row>
    <row r="6031" spans="1:9" ht="44.25" hidden="1" customHeight="1" x14ac:dyDescent="0.2">
      <c r="A6031" s="3">
        <v>6050</v>
      </c>
      <c r="B6031" s="372">
        <v>7410</v>
      </c>
      <c r="C6031" s="373" t="s">
        <v>8057</v>
      </c>
      <c r="D6031" s="372" t="s">
        <v>5902</v>
      </c>
      <c r="E6031" s="146">
        <v>46181703</v>
      </c>
      <c r="F6031" s="595">
        <v>29592</v>
      </c>
      <c r="G6031" s="146" t="s">
        <v>693</v>
      </c>
      <c r="H6031" s="159">
        <v>45078</v>
      </c>
      <c r="I6031" s="372">
        <v>365</v>
      </c>
    </row>
    <row r="6032" spans="1:9" ht="44.25" hidden="1" customHeight="1" x14ac:dyDescent="0.2">
      <c r="A6032" s="3">
        <v>6051</v>
      </c>
      <c r="B6032" s="372">
        <v>7410</v>
      </c>
      <c r="C6032" s="373" t="s">
        <v>8058</v>
      </c>
      <c r="D6032" s="372" t="s">
        <v>5902</v>
      </c>
      <c r="E6032" s="146">
        <v>43211902</v>
      </c>
      <c r="F6032" s="595">
        <v>94606</v>
      </c>
      <c r="G6032" s="146" t="s">
        <v>693</v>
      </c>
      <c r="H6032" s="159">
        <v>45078</v>
      </c>
      <c r="I6032" s="372">
        <v>365</v>
      </c>
    </row>
    <row r="6033" spans="1:9" ht="44.25" hidden="1" customHeight="1" x14ac:dyDescent="0.2">
      <c r="A6033" s="3">
        <v>6052</v>
      </c>
      <c r="B6033" s="372">
        <v>7410</v>
      </c>
      <c r="C6033" s="373" t="s">
        <v>8059</v>
      </c>
      <c r="D6033" s="372" t="s">
        <v>5902</v>
      </c>
      <c r="E6033" s="146">
        <v>43211902</v>
      </c>
      <c r="F6033" s="595">
        <v>130030</v>
      </c>
      <c r="G6033" s="146" t="s">
        <v>693</v>
      </c>
      <c r="H6033" s="159">
        <v>45078</v>
      </c>
      <c r="I6033" s="372">
        <v>365</v>
      </c>
    </row>
    <row r="6034" spans="1:9" ht="44.25" hidden="1" customHeight="1" x14ac:dyDescent="0.2">
      <c r="A6034" s="3">
        <v>6053</v>
      </c>
      <c r="B6034" s="372">
        <v>7410</v>
      </c>
      <c r="C6034" s="373" t="s">
        <v>8060</v>
      </c>
      <c r="D6034" s="372" t="s">
        <v>5902</v>
      </c>
      <c r="E6034" s="146">
        <v>46181811</v>
      </c>
      <c r="F6034" s="595">
        <v>57630</v>
      </c>
      <c r="G6034" s="146" t="s">
        <v>693</v>
      </c>
      <c r="H6034" s="159">
        <v>45078</v>
      </c>
      <c r="I6034" s="372">
        <v>365</v>
      </c>
    </row>
    <row r="6035" spans="1:9" ht="44.25" hidden="1" customHeight="1" x14ac:dyDescent="0.2">
      <c r="A6035" s="3">
        <v>6054</v>
      </c>
      <c r="B6035" s="372">
        <v>7410</v>
      </c>
      <c r="C6035" s="373" t="s">
        <v>8061</v>
      </c>
      <c r="D6035" s="372" t="s">
        <v>5902</v>
      </c>
      <c r="E6035" s="146">
        <v>46181811</v>
      </c>
      <c r="F6035" s="595">
        <v>16385</v>
      </c>
      <c r="G6035" s="146" t="s">
        <v>693</v>
      </c>
      <c r="H6035" s="159">
        <v>45078</v>
      </c>
      <c r="I6035" s="372">
        <v>365</v>
      </c>
    </row>
    <row r="6036" spans="1:9" ht="44.25" hidden="1" customHeight="1" x14ac:dyDescent="0.2">
      <c r="A6036" s="3">
        <v>6055</v>
      </c>
      <c r="B6036" s="372">
        <v>7410</v>
      </c>
      <c r="C6036" s="373" t="s">
        <v>8062</v>
      </c>
      <c r="D6036" s="372" t="s">
        <v>5902</v>
      </c>
      <c r="E6036" s="146">
        <v>46181901</v>
      </c>
      <c r="F6036" s="595">
        <v>720000</v>
      </c>
      <c r="G6036" s="146" t="s">
        <v>693</v>
      </c>
      <c r="H6036" s="159">
        <v>45078</v>
      </c>
      <c r="I6036" s="372">
        <v>365</v>
      </c>
    </row>
    <row r="6037" spans="1:9" ht="44.25" hidden="1" customHeight="1" x14ac:dyDescent="0.2">
      <c r="A6037" s="3">
        <v>6056</v>
      </c>
      <c r="B6037" s="372">
        <v>7410</v>
      </c>
      <c r="C6037" s="373" t="s">
        <v>37</v>
      </c>
      <c r="D6037" s="372" t="s">
        <v>5902</v>
      </c>
      <c r="E6037" s="146">
        <v>50201706</v>
      </c>
      <c r="F6037" s="595">
        <v>264000</v>
      </c>
      <c r="G6037" s="146" t="s">
        <v>720</v>
      </c>
      <c r="H6037" s="159">
        <v>45261</v>
      </c>
      <c r="I6037" s="372">
        <v>374</v>
      </c>
    </row>
    <row r="6038" spans="1:9" ht="44.25" hidden="1" customHeight="1" x14ac:dyDescent="0.2">
      <c r="A6038" s="3">
        <v>6057</v>
      </c>
      <c r="B6038" s="372">
        <v>7410</v>
      </c>
      <c r="C6038" s="373" t="s">
        <v>42</v>
      </c>
      <c r="D6038" s="372" t="s">
        <v>5902</v>
      </c>
      <c r="E6038" s="146">
        <v>50161509</v>
      </c>
      <c r="F6038" s="595">
        <v>86000</v>
      </c>
      <c r="G6038" s="146" t="s">
        <v>720</v>
      </c>
      <c r="H6038" s="159">
        <v>45261</v>
      </c>
      <c r="I6038" s="372">
        <v>374</v>
      </c>
    </row>
    <row r="6039" spans="1:9" ht="44.25" hidden="1" customHeight="1" x14ac:dyDescent="0.2">
      <c r="A6039" s="3">
        <v>6058</v>
      </c>
      <c r="B6039" s="372" t="s">
        <v>9029</v>
      </c>
      <c r="C6039" s="373" t="s">
        <v>6731</v>
      </c>
      <c r="D6039" s="372" t="s">
        <v>5902</v>
      </c>
      <c r="E6039" s="146" t="s">
        <v>6670</v>
      </c>
      <c r="F6039" s="595">
        <v>75000</v>
      </c>
      <c r="G6039" s="146" t="s">
        <v>364</v>
      </c>
      <c r="H6039" s="146" t="s">
        <v>5951</v>
      </c>
      <c r="I6039" s="146">
        <v>304</v>
      </c>
    </row>
    <row r="6040" spans="1:9" ht="44.25" hidden="1" customHeight="1" x14ac:dyDescent="0.2">
      <c r="A6040" s="3">
        <v>6059</v>
      </c>
      <c r="B6040" s="372" t="s">
        <v>9029</v>
      </c>
      <c r="C6040" s="373" t="s">
        <v>6664</v>
      </c>
      <c r="D6040" s="372" t="s">
        <v>5902</v>
      </c>
      <c r="E6040" s="146" t="s">
        <v>6665</v>
      </c>
      <c r="F6040" s="595">
        <v>20000</v>
      </c>
      <c r="G6040" s="146" t="s">
        <v>364</v>
      </c>
      <c r="H6040" s="146" t="s">
        <v>5951</v>
      </c>
      <c r="I6040" s="146">
        <v>304</v>
      </c>
    </row>
    <row r="6041" spans="1:9" ht="44.25" hidden="1" customHeight="1" x14ac:dyDescent="0.2">
      <c r="A6041" s="3">
        <v>6060</v>
      </c>
      <c r="B6041" s="372" t="s">
        <v>9029</v>
      </c>
      <c r="C6041" s="373" t="s">
        <v>6667</v>
      </c>
      <c r="D6041" s="372" t="s">
        <v>5902</v>
      </c>
      <c r="E6041" s="146" t="s">
        <v>6665</v>
      </c>
      <c r="F6041" s="595">
        <v>20000</v>
      </c>
      <c r="G6041" s="146" t="s">
        <v>364</v>
      </c>
      <c r="H6041" s="146" t="s">
        <v>5951</v>
      </c>
      <c r="I6041" s="146">
        <v>304</v>
      </c>
    </row>
    <row r="6042" spans="1:9" ht="44.25" hidden="1" customHeight="1" x14ac:dyDescent="0.2">
      <c r="A6042" s="3">
        <v>6061</v>
      </c>
      <c r="B6042" s="372" t="s">
        <v>9029</v>
      </c>
      <c r="C6042" s="373" t="s">
        <v>6668</v>
      </c>
      <c r="D6042" s="372" t="s">
        <v>5902</v>
      </c>
      <c r="E6042" s="146" t="s">
        <v>6665</v>
      </c>
      <c r="F6042" s="595">
        <v>20000</v>
      </c>
      <c r="G6042" s="146" t="s">
        <v>364</v>
      </c>
      <c r="H6042" s="146" t="s">
        <v>5951</v>
      </c>
      <c r="I6042" s="146">
        <v>304</v>
      </c>
    </row>
    <row r="6043" spans="1:9" ht="44.25" hidden="1" customHeight="1" x14ac:dyDescent="0.2">
      <c r="A6043" s="3">
        <v>6062</v>
      </c>
      <c r="B6043" s="372" t="s">
        <v>9029</v>
      </c>
      <c r="C6043" s="373" t="s">
        <v>6669</v>
      </c>
      <c r="D6043" s="372" t="s">
        <v>5902</v>
      </c>
      <c r="E6043" s="146" t="s">
        <v>6670</v>
      </c>
      <c r="F6043" s="595">
        <v>50000</v>
      </c>
      <c r="G6043" s="146" t="s">
        <v>364</v>
      </c>
      <c r="H6043" s="146" t="s">
        <v>5951</v>
      </c>
      <c r="I6043" s="146">
        <v>304</v>
      </c>
    </row>
    <row r="6044" spans="1:9" ht="44.25" hidden="1" customHeight="1" x14ac:dyDescent="0.2">
      <c r="A6044" s="3">
        <v>6063</v>
      </c>
      <c r="B6044" s="372" t="s">
        <v>9029</v>
      </c>
      <c r="C6044" s="373" t="s">
        <v>6674</v>
      </c>
      <c r="D6044" s="372" t="s">
        <v>5902</v>
      </c>
      <c r="E6044" s="146" t="s">
        <v>6675</v>
      </c>
      <c r="F6044" s="595">
        <v>12960</v>
      </c>
      <c r="G6044" s="146" t="s">
        <v>364</v>
      </c>
      <c r="H6044" s="146" t="s">
        <v>5951</v>
      </c>
      <c r="I6044" s="146">
        <v>304</v>
      </c>
    </row>
    <row r="6045" spans="1:9" ht="44.25" hidden="1" customHeight="1" x14ac:dyDescent="0.2">
      <c r="A6045" s="3">
        <v>6064</v>
      </c>
      <c r="B6045" s="372" t="s">
        <v>9029</v>
      </c>
      <c r="C6045" s="373" t="s">
        <v>6735</v>
      </c>
      <c r="D6045" s="372" t="s">
        <v>5902</v>
      </c>
      <c r="E6045" s="146" t="s">
        <v>6670</v>
      </c>
      <c r="F6045" s="595">
        <v>27500</v>
      </c>
      <c r="G6045" s="146" t="s">
        <v>364</v>
      </c>
      <c r="H6045" s="146" t="s">
        <v>5951</v>
      </c>
      <c r="I6045" s="146">
        <v>304</v>
      </c>
    </row>
    <row r="6046" spans="1:9" ht="44.25" hidden="1" customHeight="1" x14ac:dyDescent="0.2">
      <c r="A6046" s="3">
        <v>6065</v>
      </c>
      <c r="B6046" s="372" t="s">
        <v>9029</v>
      </c>
      <c r="C6046" s="373" t="s">
        <v>9035</v>
      </c>
      <c r="D6046" s="372" t="s">
        <v>5902</v>
      </c>
      <c r="E6046" s="164" t="s">
        <v>6683</v>
      </c>
      <c r="F6046" s="595">
        <v>26250</v>
      </c>
      <c r="G6046" s="146" t="s">
        <v>364</v>
      </c>
      <c r="H6046" s="146" t="s">
        <v>5951</v>
      </c>
      <c r="I6046" s="372">
        <v>304</v>
      </c>
    </row>
    <row r="6047" spans="1:9" ht="44.25" hidden="1" customHeight="1" x14ac:dyDescent="0.2">
      <c r="A6047" s="3">
        <v>6066</v>
      </c>
      <c r="B6047" s="372" t="s">
        <v>9029</v>
      </c>
      <c r="C6047" s="373" t="s">
        <v>9036</v>
      </c>
      <c r="D6047" s="372" t="s">
        <v>5902</v>
      </c>
      <c r="E6047" s="164" t="s">
        <v>6679</v>
      </c>
      <c r="F6047" s="595">
        <v>18500</v>
      </c>
      <c r="G6047" s="146" t="s">
        <v>364</v>
      </c>
      <c r="H6047" s="146" t="s">
        <v>5951</v>
      </c>
      <c r="I6047" s="372">
        <v>304</v>
      </c>
    </row>
    <row r="6048" spans="1:9" ht="44.25" hidden="1" customHeight="1" x14ac:dyDescent="0.2">
      <c r="A6048" s="3">
        <v>6067</v>
      </c>
      <c r="B6048" s="372" t="s">
        <v>9029</v>
      </c>
      <c r="C6048" s="373" t="s">
        <v>9037</v>
      </c>
      <c r="D6048" s="372" t="s">
        <v>5902</v>
      </c>
      <c r="E6048" s="164" t="s">
        <v>6681</v>
      </c>
      <c r="F6048" s="595">
        <v>14000</v>
      </c>
      <c r="G6048" s="146" t="s">
        <v>364</v>
      </c>
      <c r="H6048" s="146" t="s">
        <v>5951</v>
      </c>
      <c r="I6048" s="372">
        <v>304</v>
      </c>
    </row>
    <row r="6049" spans="1:9" ht="44.25" hidden="1" customHeight="1" x14ac:dyDescent="0.2">
      <c r="A6049" s="3">
        <v>6068</v>
      </c>
      <c r="B6049" s="372" t="s">
        <v>9029</v>
      </c>
      <c r="C6049" s="373" t="s">
        <v>9038</v>
      </c>
      <c r="D6049" s="372" t="s">
        <v>5902</v>
      </c>
      <c r="E6049" s="164" t="s">
        <v>9039</v>
      </c>
      <c r="F6049" s="595">
        <v>12000</v>
      </c>
      <c r="G6049" s="146" t="s">
        <v>364</v>
      </c>
      <c r="H6049" s="146" t="s">
        <v>5951</v>
      </c>
      <c r="I6049" s="372">
        <v>304</v>
      </c>
    </row>
    <row r="6050" spans="1:9" ht="44.25" hidden="1" customHeight="1" x14ac:dyDescent="0.2">
      <c r="A6050" s="3">
        <v>6069</v>
      </c>
      <c r="B6050" s="372" t="s">
        <v>9029</v>
      </c>
      <c r="C6050" s="373" t="s">
        <v>6623</v>
      </c>
      <c r="D6050" s="372" t="s">
        <v>5902</v>
      </c>
      <c r="E6050" s="146" t="s">
        <v>6625</v>
      </c>
      <c r="F6050" s="595">
        <v>2250</v>
      </c>
      <c r="G6050" s="146" t="s">
        <v>35</v>
      </c>
      <c r="H6050" s="146" t="s">
        <v>5951</v>
      </c>
      <c r="I6050" s="146">
        <v>314</v>
      </c>
    </row>
    <row r="6051" spans="1:9" ht="44.25" hidden="1" customHeight="1" x14ac:dyDescent="0.2">
      <c r="A6051" s="3">
        <v>6070</v>
      </c>
      <c r="B6051" s="372" t="s">
        <v>9029</v>
      </c>
      <c r="C6051" s="373" t="s">
        <v>6637</v>
      </c>
      <c r="D6051" s="372" t="s">
        <v>5902</v>
      </c>
      <c r="E6051" s="146" t="s">
        <v>6638</v>
      </c>
      <c r="F6051" s="595">
        <v>1835</v>
      </c>
      <c r="G6051" s="146" t="s">
        <v>35</v>
      </c>
      <c r="H6051" s="146" t="s">
        <v>5951</v>
      </c>
      <c r="I6051" s="146">
        <v>314</v>
      </c>
    </row>
    <row r="6052" spans="1:9" ht="44.25" hidden="1" customHeight="1" x14ac:dyDescent="0.2">
      <c r="A6052" s="3">
        <v>6071</v>
      </c>
      <c r="B6052" s="372" t="s">
        <v>9029</v>
      </c>
      <c r="C6052" s="373" t="s">
        <v>6368</v>
      </c>
      <c r="D6052" s="372" t="s">
        <v>5902</v>
      </c>
      <c r="E6052" s="146" t="s">
        <v>6370</v>
      </c>
      <c r="F6052" s="595">
        <v>1930</v>
      </c>
      <c r="G6052" s="146" t="s">
        <v>35</v>
      </c>
      <c r="H6052" s="146" t="s">
        <v>5951</v>
      </c>
      <c r="I6052" s="146">
        <v>314</v>
      </c>
    </row>
    <row r="6053" spans="1:9" ht="44.25" hidden="1" customHeight="1" x14ac:dyDescent="0.2">
      <c r="A6053" s="3">
        <v>6072</v>
      </c>
      <c r="B6053" s="372" t="s">
        <v>9029</v>
      </c>
      <c r="C6053" s="373" t="s">
        <v>6372</v>
      </c>
      <c r="D6053" s="372" t="s">
        <v>5902</v>
      </c>
      <c r="E6053" s="146" t="s">
        <v>6370</v>
      </c>
      <c r="F6053" s="595">
        <v>1510</v>
      </c>
      <c r="G6053" s="146" t="s">
        <v>35</v>
      </c>
      <c r="H6053" s="146" t="s">
        <v>5951</v>
      </c>
      <c r="I6053" s="146">
        <v>314</v>
      </c>
    </row>
    <row r="6054" spans="1:9" ht="44.25" hidden="1" customHeight="1" x14ac:dyDescent="0.2">
      <c r="A6054" s="3">
        <v>6073</v>
      </c>
      <c r="B6054" s="372" t="s">
        <v>9029</v>
      </c>
      <c r="C6054" s="373" t="s">
        <v>6374</v>
      </c>
      <c r="D6054" s="372" t="s">
        <v>5902</v>
      </c>
      <c r="E6054" s="146" t="s">
        <v>6370</v>
      </c>
      <c r="F6054" s="595">
        <v>2770</v>
      </c>
      <c r="G6054" s="146" t="s">
        <v>35</v>
      </c>
      <c r="H6054" s="146" t="s">
        <v>5951</v>
      </c>
      <c r="I6054" s="146">
        <v>314</v>
      </c>
    </row>
    <row r="6055" spans="1:9" ht="44.25" hidden="1" customHeight="1" x14ac:dyDescent="0.2">
      <c r="A6055" s="3">
        <v>6074</v>
      </c>
      <c r="B6055" s="372" t="s">
        <v>9029</v>
      </c>
      <c r="C6055" s="373" t="s">
        <v>6375</v>
      </c>
      <c r="D6055" s="372" t="s">
        <v>5902</v>
      </c>
      <c r="E6055" s="146" t="s">
        <v>6376</v>
      </c>
      <c r="F6055" s="595">
        <v>1680</v>
      </c>
      <c r="G6055" s="146" t="s">
        <v>35</v>
      </c>
      <c r="H6055" s="146" t="s">
        <v>5951</v>
      </c>
      <c r="I6055" s="146">
        <v>314</v>
      </c>
    </row>
    <row r="6056" spans="1:9" ht="44.25" hidden="1" customHeight="1" x14ac:dyDescent="0.2">
      <c r="A6056" s="3">
        <v>6075</v>
      </c>
      <c r="B6056" s="372" t="s">
        <v>9029</v>
      </c>
      <c r="C6056" s="373" t="s">
        <v>6377</v>
      </c>
      <c r="D6056" s="372" t="s">
        <v>5902</v>
      </c>
      <c r="E6056" s="146" t="s">
        <v>6376</v>
      </c>
      <c r="F6056" s="595">
        <v>900</v>
      </c>
      <c r="G6056" s="146" t="s">
        <v>35</v>
      </c>
      <c r="H6056" s="146" t="s">
        <v>5951</v>
      </c>
      <c r="I6056" s="146">
        <v>314</v>
      </c>
    </row>
    <row r="6057" spans="1:9" ht="44.25" hidden="1" customHeight="1" x14ac:dyDescent="0.2">
      <c r="A6057" s="3">
        <v>6076</v>
      </c>
      <c r="B6057" s="372" t="s">
        <v>9029</v>
      </c>
      <c r="C6057" s="373" t="s">
        <v>6378</v>
      </c>
      <c r="D6057" s="372" t="s">
        <v>5902</v>
      </c>
      <c r="E6057" s="146" t="s">
        <v>6376</v>
      </c>
      <c r="F6057" s="595">
        <v>2800</v>
      </c>
      <c r="G6057" s="146" t="s">
        <v>35</v>
      </c>
      <c r="H6057" s="146" t="s">
        <v>5951</v>
      </c>
      <c r="I6057" s="146">
        <v>314</v>
      </c>
    </row>
    <row r="6058" spans="1:9" ht="44.25" hidden="1" customHeight="1" x14ac:dyDescent="0.2">
      <c r="A6058" s="3">
        <v>6077</v>
      </c>
      <c r="B6058" s="372" t="s">
        <v>9029</v>
      </c>
      <c r="C6058" s="373" t="s">
        <v>6379</v>
      </c>
      <c r="D6058" s="372" t="s">
        <v>5902</v>
      </c>
      <c r="E6058" s="146" t="s">
        <v>6380</v>
      </c>
      <c r="F6058" s="595">
        <v>68850</v>
      </c>
      <c r="G6058" s="146" t="s">
        <v>35</v>
      </c>
      <c r="H6058" s="146" t="s">
        <v>5951</v>
      </c>
      <c r="I6058" s="146">
        <v>314</v>
      </c>
    </row>
    <row r="6059" spans="1:9" ht="44.25" hidden="1" customHeight="1" x14ac:dyDescent="0.2">
      <c r="A6059" s="3">
        <v>6078</v>
      </c>
      <c r="B6059" s="372" t="s">
        <v>9029</v>
      </c>
      <c r="C6059" s="373" t="s">
        <v>9040</v>
      </c>
      <c r="D6059" s="372" t="s">
        <v>5902</v>
      </c>
      <c r="E6059" s="146" t="s">
        <v>9041</v>
      </c>
      <c r="F6059" s="595">
        <v>56000</v>
      </c>
      <c r="G6059" s="146" t="s">
        <v>495</v>
      </c>
      <c r="H6059" s="146" t="s">
        <v>5951</v>
      </c>
      <c r="I6059" s="146">
        <v>319</v>
      </c>
    </row>
    <row r="6060" spans="1:9" ht="44.25" hidden="1" customHeight="1" x14ac:dyDescent="0.2">
      <c r="A6060" s="3">
        <v>6079</v>
      </c>
      <c r="B6060" s="372" t="s">
        <v>9029</v>
      </c>
      <c r="C6060" s="373" t="s">
        <v>9043</v>
      </c>
      <c r="D6060" s="372" t="s">
        <v>5902</v>
      </c>
      <c r="E6060" s="146" t="s">
        <v>9044</v>
      </c>
      <c r="F6060" s="595">
        <v>40700</v>
      </c>
      <c r="G6060" s="146" t="s">
        <v>35</v>
      </c>
      <c r="H6060" s="146" t="s">
        <v>5951</v>
      </c>
      <c r="I6060" s="146">
        <v>319</v>
      </c>
    </row>
    <row r="6061" spans="1:9" ht="44.25" hidden="1" customHeight="1" x14ac:dyDescent="0.2">
      <c r="A6061" s="3">
        <v>6080</v>
      </c>
      <c r="B6061" s="372" t="s">
        <v>9029</v>
      </c>
      <c r="C6061" s="373" t="s">
        <v>6411</v>
      </c>
      <c r="D6061" s="372" t="s">
        <v>5902</v>
      </c>
      <c r="E6061" s="146" t="s">
        <v>6615</v>
      </c>
      <c r="F6061" s="595">
        <v>16600</v>
      </c>
      <c r="G6061" s="146" t="s">
        <v>505</v>
      </c>
      <c r="H6061" s="146" t="s">
        <v>5951</v>
      </c>
      <c r="I6061" s="146">
        <v>324</v>
      </c>
    </row>
    <row r="6062" spans="1:9" ht="44.25" hidden="1" customHeight="1" x14ac:dyDescent="0.2">
      <c r="A6062" s="3">
        <v>6081</v>
      </c>
      <c r="B6062" s="372" t="s">
        <v>9029</v>
      </c>
      <c r="C6062" s="373" t="s">
        <v>6414</v>
      </c>
      <c r="D6062" s="372" t="s">
        <v>5902</v>
      </c>
      <c r="E6062" s="146" t="s">
        <v>6616</v>
      </c>
      <c r="F6062" s="595">
        <v>3000</v>
      </c>
      <c r="G6062" s="146" t="s">
        <v>505</v>
      </c>
      <c r="H6062" s="146" t="s">
        <v>5951</v>
      </c>
      <c r="I6062" s="146">
        <v>324</v>
      </c>
    </row>
    <row r="6063" spans="1:9" ht="44.25" hidden="1" customHeight="1" x14ac:dyDescent="0.2">
      <c r="A6063" s="3">
        <v>6082</v>
      </c>
      <c r="B6063" s="372" t="s">
        <v>9029</v>
      </c>
      <c r="C6063" s="373" t="s">
        <v>6416</v>
      </c>
      <c r="D6063" s="372" t="s">
        <v>5902</v>
      </c>
      <c r="E6063" s="146" t="s">
        <v>6617</v>
      </c>
      <c r="F6063" s="595">
        <v>2200</v>
      </c>
      <c r="G6063" s="146" t="s">
        <v>505</v>
      </c>
      <c r="H6063" s="146" t="s">
        <v>5951</v>
      </c>
      <c r="I6063" s="146">
        <v>324</v>
      </c>
    </row>
    <row r="6064" spans="1:9" ht="44.25" hidden="1" customHeight="1" x14ac:dyDescent="0.2">
      <c r="A6064" s="3">
        <v>6083</v>
      </c>
      <c r="B6064" s="372" t="s">
        <v>9029</v>
      </c>
      <c r="C6064" s="373" t="s">
        <v>6418</v>
      </c>
      <c r="D6064" s="372" t="s">
        <v>5902</v>
      </c>
      <c r="E6064" s="146" t="s">
        <v>6618</v>
      </c>
      <c r="F6064" s="595">
        <v>2300</v>
      </c>
      <c r="G6064" s="146" t="s">
        <v>505</v>
      </c>
      <c r="H6064" s="146" t="s">
        <v>5951</v>
      </c>
      <c r="I6064" s="146">
        <v>324</v>
      </c>
    </row>
    <row r="6065" spans="1:9" ht="44.25" hidden="1" customHeight="1" x14ac:dyDescent="0.2">
      <c r="A6065" s="3">
        <v>6084</v>
      </c>
      <c r="B6065" s="372" t="s">
        <v>9029</v>
      </c>
      <c r="C6065" s="373" t="s">
        <v>6420</v>
      </c>
      <c r="D6065" s="372" t="s">
        <v>5902</v>
      </c>
      <c r="E6065" s="146" t="s">
        <v>6619</v>
      </c>
      <c r="F6065" s="595">
        <v>2100</v>
      </c>
      <c r="G6065" s="146" t="s">
        <v>505</v>
      </c>
      <c r="H6065" s="146" t="s">
        <v>5951</v>
      </c>
      <c r="I6065" s="146">
        <v>324</v>
      </c>
    </row>
    <row r="6066" spans="1:9" ht="44.25" hidden="1" customHeight="1" x14ac:dyDescent="0.2">
      <c r="A6066" s="3">
        <v>6085</v>
      </c>
      <c r="B6066" s="372" t="s">
        <v>9029</v>
      </c>
      <c r="C6066" s="373" t="s">
        <v>6748</v>
      </c>
      <c r="D6066" s="372" t="s">
        <v>5902</v>
      </c>
      <c r="E6066" s="146" t="s">
        <v>6749</v>
      </c>
      <c r="F6066" s="595">
        <v>31770</v>
      </c>
      <c r="G6066" s="146" t="s">
        <v>505</v>
      </c>
      <c r="H6066" s="146" t="s">
        <v>5951</v>
      </c>
      <c r="I6066" s="146">
        <v>324</v>
      </c>
    </row>
    <row r="6067" spans="1:9" ht="44.25" hidden="1" customHeight="1" x14ac:dyDescent="0.2">
      <c r="A6067" s="3">
        <v>6086</v>
      </c>
      <c r="B6067" s="372" t="s">
        <v>9029</v>
      </c>
      <c r="C6067" s="373" t="s">
        <v>6750</v>
      </c>
      <c r="D6067" s="372" t="s">
        <v>5902</v>
      </c>
      <c r="E6067" s="146" t="s">
        <v>6751</v>
      </c>
      <c r="F6067" s="595">
        <v>39030</v>
      </c>
      <c r="G6067" s="146" t="s">
        <v>505</v>
      </c>
      <c r="H6067" s="146" t="s">
        <v>5951</v>
      </c>
      <c r="I6067" s="146">
        <v>324</v>
      </c>
    </row>
    <row r="6068" spans="1:9" ht="44.25" hidden="1" customHeight="1" x14ac:dyDescent="0.2">
      <c r="A6068" s="3">
        <v>6087</v>
      </c>
      <c r="B6068" s="372" t="s">
        <v>9029</v>
      </c>
      <c r="C6068" s="373" t="s">
        <v>6754</v>
      </c>
      <c r="D6068" s="372" t="s">
        <v>5902</v>
      </c>
      <c r="E6068" s="146" t="s">
        <v>6755</v>
      </c>
      <c r="F6068" s="595">
        <v>11000</v>
      </c>
      <c r="G6068" s="146" t="s">
        <v>505</v>
      </c>
      <c r="H6068" s="146" t="s">
        <v>5951</v>
      </c>
      <c r="I6068" s="146">
        <v>324</v>
      </c>
    </row>
    <row r="6069" spans="1:9" ht="44.25" hidden="1" customHeight="1" x14ac:dyDescent="0.2">
      <c r="A6069" s="3">
        <v>6088</v>
      </c>
      <c r="B6069" s="372" t="s">
        <v>9029</v>
      </c>
      <c r="C6069" s="373" t="s">
        <v>6758</v>
      </c>
      <c r="D6069" s="372" t="s">
        <v>5902</v>
      </c>
      <c r="E6069" s="146" t="s">
        <v>6759</v>
      </c>
      <c r="F6069" s="595">
        <v>37670</v>
      </c>
      <c r="G6069" s="146" t="s">
        <v>505</v>
      </c>
      <c r="H6069" s="146" t="s">
        <v>5951</v>
      </c>
      <c r="I6069" s="146">
        <v>324</v>
      </c>
    </row>
    <row r="6070" spans="1:9" ht="44.25" hidden="1" customHeight="1" x14ac:dyDescent="0.2">
      <c r="A6070" s="3">
        <v>6089</v>
      </c>
      <c r="B6070" s="372" t="s">
        <v>9029</v>
      </c>
      <c r="C6070" s="373" t="s">
        <v>6779</v>
      </c>
      <c r="D6070" s="372" t="s">
        <v>5902</v>
      </c>
      <c r="E6070" s="146" t="s">
        <v>6510</v>
      </c>
      <c r="F6070" s="595">
        <v>22000</v>
      </c>
      <c r="G6070" s="146" t="s">
        <v>693</v>
      </c>
      <c r="H6070" s="146" t="s">
        <v>5951</v>
      </c>
      <c r="I6070" s="146">
        <v>364</v>
      </c>
    </row>
    <row r="6071" spans="1:9" ht="44.25" hidden="1" customHeight="1" x14ac:dyDescent="0.2">
      <c r="A6071" s="3">
        <v>6090</v>
      </c>
      <c r="B6071" s="372" t="s">
        <v>9029</v>
      </c>
      <c r="C6071" s="373" t="s">
        <v>6780</v>
      </c>
      <c r="D6071" s="372" t="s">
        <v>5902</v>
      </c>
      <c r="E6071" s="146" t="s">
        <v>6781</v>
      </c>
      <c r="F6071" s="595">
        <v>60000</v>
      </c>
      <c r="G6071" s="146" t="s">
        <v>693</v>
      </c>
      <c r="H6071" s="146" t="s">
        <v>5951</v>
      </c>
      <c r="I6071" s="146">
        <v>364</v>
      </c>
    </row>
    <row r="6072" spans="1:9" ht="44.25" hidden="1" customHeight="1" x14ac:dyDescent="0.2">
      <c r="A6072" s="3">
        <v>6091</v>
      </c>
      <c r="B6072" s="372" t="s">
        <v>9029</v>
      </c>
      <c r="C6072" s="373" t="s">
        <v>6782</v>
      </c>
      <c r="D6072" s="372" t="s">
        <v>5902</v>
      </c>
      <c r="E6072" s="146" t="s">
        <v>6783</v>
      </c>
      <c r="F6072" s="595">
        <v>32000</v>
      </c>
      <c r="G6072" s="146" t="s">
        <v>693</v>
      </c>
      <c r="H6072" s="146" t="s">
        <v>5951</v>
      </c>
      <c r="I6072" s="146">
        <v>364</v>
      </c>
    </row>
    <row r="6073" spans="1:9" ht="44.25" hidden="1" customHeight="1" x14ac:dyDescent="0.2">
      <c r="A6073" s="3">
        <v>6092</v>
      </c>
      <c r="B6073" s="372" t="s">
        <v>9029</v>
      </c>
      <c r="C6073" s="373" t="s">
        <v>3911</v>
      </c>
      <c r="D6073" s="372" t="s">
        <v>5902</v>
      </c>
      <c r="E6073" s="146" t="s">
        <v>6777</v>
      </c>
      <c r="F6073" s="595">
        <v>19500</v>
      </c>
      <c r="G6073" s="146" t="s">
        <v>693</v>
      </c>
      <c r="H6073" s="146" t="s">
        <v>5951</v>
      </c>
      <c r="I6073" s="146">
        <v>364</v>
      </c>
    </row>
    <row r="6074" spans="1:9" ht="44.25" hidden="1" customHeight="1" x14ac:dyDescent="0.2">
      <c r="A6074" s="3">
        <v>6093</v>
      </c>
      <c r="B6074" s="372" t="s">
        <v>9029</v>
      </c>
      <c r="C6074" s="373" t="s">
        <v>6784</v>
      </c>
      <c r="D6074" s="372" t="s">
        <v>5902</v>
      </c>
      <c r="E6074" s="146" t="s">
        <v>6785</v>
      </c>
      <c r="F6074" s="595">
        <v>27800</v>
      </c>
      <c r="G6074" s="146" t="s">
        <v>693</v>
      </c>
      <c r="H6074" s="146" t="s">
        <v>5951</v>
      </c>
      <c r="I6074" s="146">
        <v>364</v>
      </c>
    </row>
    <row r="6075" spans="1:9" ht="44.25" hidden="1" customHeight="1" x14ac:dyDescent="0.2">
      <c r="A6075" s="3">
        <v>6094</v>
      </c>
      <c r="B6075" s="372" t="s">
        <v>9029</v>
      </c>
      <c r="C6075" s="373" t="s">
        <v>6787</v>
      </c>
      <c r="D6075" s="372" t="s">
        <v>5902</v>
      </c>
      <c r="E6075" s="146" t="s">
        <v>6788</v>
      </c>
      <c r="F6075" s="595">
        <v>15000</v>
      </c>
      <c r="G6075" s="146" t="s">
        <v>693</v>
      </c>
      <c r="H6075" s="146" t="s">
        <v>5951</v>
      </c>
      <c r="I6075" s="146">
        <v>364</v>
      </c>
    </row>
    <row r="6076" spans="1:9" ht="44.25" hidden="1" customHeight="1" x14ac:dyDescent="0.2">
      <c r="A6076" s="3">
        <v>6095</v>
      </c>
      <c r="B6076" s="372" t="s">
        <v>9029</v>
      </c>
      <c r="C6076" s="373" t="s">
        <v>6789</v>
      </c>
      <c r="D6076" s="372" t="s">
        <v>5902</v>
      </c>
      <c r="E6076" s="146" t="s">
        <v>6788</v>
      </c>
      <c r="F6076" s="595">
        <v>14500</v>
      </c>
      <c r="G6076" s="146" t="s">
        <v>693</v>
      </c>
      <c r="H6076" s="146" t="s">
        <v>5951</v>
      </c>
      <c r="I6076" s="146">
        <v>364</v>
      </c>
    </row>
    <row r="6077" spans="1:9" ht="44.25" hidden="1" customHeight="1" x14ac:dyDescent="0.2">
      <c r="A6077" s="3">
        <v>6096</v>
      </c>
      <c r="B6077" s="372" t="s">
        <v>9029</v>
      </c>
      <c r="C6077" s="373" t="s">
        <v>6790</v>
      </c>
      <c r="D6077" s="372" t="s">
        <v>5902</v>
      </c>
      <c r="E6077" s="146" t="s">
        <v>6791</v>
      </c>
      <c r="F6077" s="595">
        <v>11600</v>
      </c>
      <c r="G6077" s="146" t="s">
        <v>693</v>
      </c>
      <c r="H6077" s="146" t="s">
        <v>5951</v>
      </c>
      <c r="I6077" s="146">
        <v>364</v>
      </c>
    </row>
    <row r="6078" spans="1:9" ht="44.25" hidden="1" customHeight="1" x14ac:dyDescent="0.2">
      <c r="A6078" s="3">
        <v>6097</v>
      </c>
      <c r="B6078" s="372" t="s">
        <v>9029</v>
      </c>
      <c r="C6078" s="373" t="s">
        <v>6792</v>
      </c>
      <c r="D6078" s="372" t="s">
        <v>5902</v>
      </c>
      <c r="E6078" s="146" t="s">
        <v>6793</v>
      </c>
      <c r="F6078" s="595">
        <v>56660</v>
      </c>
      <c r="G6078" s="146" t="s">
        <v>693</v>
      </c>
      <c r="H6078" s="146" t="s">
        <v>5951</v>
      </c>
      <c r="I6078" s="146">
        <v>364</v>
      </c>
    </row>
    <row r="6079" spans="1:9" ht="44.25" hidden="1" customHeight="1" x14ac:dyDescent="0.2">
      <c r="A6079" s="3">
        <v>6098</v>
      </c>
      <c r="B6079" s="372" t="s">
        <v>9029</v>
      </c>
      <c r="C6079" s="373" t="s">
        <v>6800</v>
      </c>
      <c r="D6079" s="372" t="s">
        <v>5902</v>
      </c>
      <c r="E6079" s="146" t="s">
        <v>6801</v>
      </c>
      <c r="F6079" s="595">
        <v>38200</v>
      </c>
      <c r="G6079" s="146" t="s">
        <v>720</v>
      </c>
      <c r="H6079" s="146" t="s">
        <v>5951</v>
      </c>
      <c r="I6079" s="146">
        <v>374</v>
      </c>
    </row>
    <row r="6080" spans="1:9" ht="44.25" hidden="1" customHeight="1" x14ac:dyDescent="0.2">
      <c r="A6080" s="3">
        <v>6099</v>
      </c>
      <c r="B6080" s="372" t="s">
        <v>9029</v>
      </c>
      <c r="C6080" s="373" t="s">
        <v>9047</v>
      </c>
      <c r="D6080" s="372" t="s">
        <v>5902</v>
      </c>
      <c r="E6080" s="146" t="s">
        <v>6553</v>
      </c>
      <c r="F6080" s="595">
        <v>22920</v>
      </c>
      <c r="G6080" s="146" t="s">
        <v>720</v>
      </c>
      <c r="H6080" s="146" t="s">
        <v>5951</v>
      </c>
      <c r="I6080" s="146">
        <v>374</v>
      </c>
    </row>
    <row r="6081" spans="1:9" ht="44.25" hidden="1" customHeight="1" x14ac:dyDescent="0.2">
      <c r="A6081" s="3">
        <v>6100</v>
      </c>
      <c r="B6081" s="372" t="s">
        <v>9048</v>
      </c>
      <c r="C6081" s="127" t="s">
        <v>8133</v>
      </c>
      <c r="D6081" s="372" t="s">
        <v>5902</v>
      </c>
      <c r="E6081" s="131" t="s">
        <v>3286</v>
      </c>
      <c r="F6081" s="757">
        <v>37500</v>
      </c>
      <c r="G6081" s="756" t="s">
        <v>1901</v>
      </c>
      <c r="H6081" s="683" t="s">
        <v>5951</v>
      </c>
      <c r="I6081" s="131">
        <v>350</v>
      </c>
    </row>
    <row r="6082" spans="1:9" ht="44.25" hidden="1" customHeight="1" x14ac:dyDescent="0.2">
      <c r="A6082" s="3">
        <v>6101</v>
      </c>
      <c r="B6082" s="372" t="s">
        <v>9048</v>
      </c>
      <c r="C6082" s="127" t="s">
        <v>9049</v>
      </c>
      <c r="D6082" s="372" t="s">
        <v>5902</v>
      </c>
      <c r="E6082" s="131" t="s">
        <v>8136</v>
      </c>
      <c r="F6082" s="757">
        <v>58000</v>
      </c>
      <c r="G6082" s="756" t="s">
        <v>1901</v>
      </c>
      <c r="H6082" s="683" t="s">
        <v>5951</v>
      </c>
      <c r="I6082" s="131">
        <v>350</v>
      </c>
    </row>
    <row r="6083" spans="1:9" ht="44.25" hidden="1" customHeight="1" x14ac:dyDescent="0.2">
      <c r="A6083" s="3">
        <v>6102</v>
      </c>
      <c r="B6083" s="372" t="s">
        <v>9048</v>
      </c>
      <c r="C6083" s="127" t="s">
        <v>9050</v>
      </c>
      <c r="D6083" s="372" t="s">
        <v>5902</v>
      </c>
      <c r="E6083" s="131" t="s">
        <v>8138</v>
      </c>
      <c r="F6083" s="757">
        <v>15500</v>
      </c>
      <c r="G6083" s="756" t="s">
        <v>1901</v>
      </c>
      <c r="H6083" s="683" t="s">
        <v>5951</v>
      </c>
      <c r="I6083" s="131">
        <v>350</v>
      </c>
    </row>
    <row r="6084" spans="1:9" ht="44.25" hidden="1" customHeight="1" x14ac:dyDescent="0.2">
      <c r="A6084" s="3">
        <v>6103</v>
      </c>
      <c r="B6084" s="372" t="s">
        <v>9048</v>
      </c>
      <c r="C6084" s="127" t="s">
        <v>9051</v>
      </c>
      <c r="D6084" s="372" t="s">
        <v>5902</v>
      </c>
      <c r="E6084" s="131" t="s">
        <v>8140</v>
      </c>
      <c r="F6084" s="757">
        <v>36000</v>
      </c>
      <c r="G6084" s="756" t="s">
        <v>1901</v>
      </c>
      <c r="H6084" s="683" t="s">
        <v>5951</v>
      </c>
      <c r="I6084" s="131">
        <v>350</v>
      </c>
    </row>
    <row r="6085" spans="1:9" ht="44.25" hidden="1" customHeight="1" x14ac:dyDescent="0.2">
      <c r="A6085" s="3">
        <v>6104</v>
      </c>
      <c r="B6085" s="372" t="s">
        <v>9048</v>
      </c>
      <c r="C6085" s="127" t="s">
        <v>8153</v>
      </c>
      <c r="D6085" s="372" t="s">
        <v>5902</v>
      </c>
      <c r="E6085" s="131" t="s">
        <v>8154</v>
      </c>
      <c r="F6085" s="757">
        <v>855000</v>
      </c>
      <c r="G6085" s="756" t="s">
        <v>301</v>
      </c>
      <c r="H6085" s="683" t="s">
        <v>5951</v>
      </c>
      <c r="I6085" s="131">
        <v>269</v>
      </c>
    </row>
    <row r="6086" spans="1:9" ht="44.25" hidden="1" customHeight="1" x14ac:dyDescent="0.2">
      <c r="A6086" s="3">
        <v>6105</v>
      </c>
      <c r="B6086" s="372" t="s">
        <v>9048</v>
      </c>
      <c r="C6086" s="127" t="s">
        <v>8156</v>
      </c>
      <c r="D6086" s="372" t="s">
        <v>5902</v>
      </c>
      <c r="E6086" s="131" t="s">
        <v>8157</v>
      </c>
      <c r="F6086" s="757">
        <v>855000</v>
      </c>
      <c r="G6086" s="756" t="s">
        <v>301</v>
      </c>
      <c r="H6086" s="683" t="s">
        <v>5951</v>
      </c>
      <c r="I6086" s="131">
        <v>269</v>
      </c>
    </row>
    <row r="6087" spans="1:9" ht="44.25" hidden="1" customHeight="1" x14ac:dyDescent="0.2">
      <c r="A6087" s="3">
        <v>6106</v>
      </c>
      <c r="B6087" s="372" t="s">
        <v>9048</v>
      </c>
      <c r="C6087" s="127" t="s">
        <v>8158</v>
      </c>
      <c r="D6087" s="372" t="s">
        <v>5902</v>
      </c>
      <c r="E6087" s="131" t="s">
        <v>8159</v>
      </c>
      <c r="F6087" s="757">
        <v>33000</v>
      </c>
      <c r="G6087" s="756" t="s">
        <v>301</v>
      </c>
      <c r="H6087" s="683" t="s">
        <v>5951</v>
      </c>
      <c r="I6087" s="131">
        <v>269</v>
      </c>
    </row>
    <row r="6088" spans="1:9" ht="44.25" hidden="1" customHeight="1" x14ac:dyDescent="0.2">
      <c r="A6088" s="3">
        <v>6107</v>
      </c>
      <c r="B6088" s="372" t="s">
        <v>9048</v>
      </c>
      <c r="C6088" s="127" t="s">
        <v>8161</v>
      </c>
      <c r="D6088" s="372" t="s">
        <v>5902</v>
      </c>
      <c r="E6088" s="131" t="s">
        <v>8162</v>
      </c>
      <c r="F6088" s="757">
        <v>60000</v>
      </c>
      <c r="G6088" s="756" t="s">
        <v>301</v>
      </c>
      <c r="H6088" s="683" t="s">
        <v>5951</v>
      </c>
      <c r="I6088" s="131">
        <v>269</v>
      </c>
    </row>
    <row r="6089" spans="1:9" ht="44.25" hidden="1" customHeight="1" x14ac:dyDescent="0.2">
      <c r="A6089" s="3">
        <v>6108</v>
      </c>
      <c r="B6089" s="372" t="s">
        <v>9048</v>
      </c>
      <c r="C6089" s="127" t="s">
        <v>8164</v>
      </c>
      <c r="D6089" s="372" t="s">
        <v>5902</v>
      </c>
      <c r="E6089" s="131" t="s">
        <v>8165</v>
      </c>
      <c r="F6089" s="757">
        <v>23750</v>
      </c>
      <c r="G6089" s="756" t="s">
        <v>301</v>
      </c>
      <c r="H6089" s="683" t="s">
        <v>5951</v>
      </c>
      <c r="I6089" s="131">
        <v>269</v>
      </c>
    </row>
    <row r="6090" spans="1:9" ht="44.25" hidden="1" customHeight="1" x14ac:dyDescent="0.2">
      <c r="A6090" s="3">
        <v>6109</v>
      </c>
      <c r="B6090" s="372" t="s">
        <v>9048</v>
      </c>
      <c r="C6090" s="127" t="s">
        <v>8167</v>
      </c>
      <c r="D6090" s="372" t="s">
        <v>5902</v>
      </c>
      <c r="E6090" s="131" t="s">
        <v>8168</v>
      </c>
      <c r="F6090" s="757">
        <v>32500</v>
      </c>
      <c r="G6090" s="756" t="s">
        <v>301</v>
      </c>
      <c r="H6090" s="683" t="s">
        <v>5951</v>
      </c>
      <c r="I6090" s="131">
        <v>269</v>
      </c>
    </row>
    <row r="6091" spans="1:9" ht="44.25" hidden="1" customHeight="1" x14ac:dyDescent="0.2">
      <c r="A6091" s="3">
        <v>6110</v>
      </c>
      <c r="B6091" s="372" t="s">
        <v>9048</v>
      </c>
      <c r="C6091" s="127" t="s">
        <v>9056</v>
      </c>
      <c r="D6091" s="372" t="s">
        <v>5902</v>
      </c>
      <c r="E6091" s="131" t="s">
        <v>8172</v>
      </c>
      <c r="F6091" s="757">
        <v>7500</v>
      </c>
      <c r="G6091" s="756" t="s">
        <v>2140</v>
      </c>
      <c r="H6091" s="683" t="s">
        <v>5951</v>
      </c>
      <c r="I6091" s="84">
        <v>274</v>
      </c>
    </row>
    <row r="6092" spans="1:9" ht="44.25" hidden="1" customHeight="1" x14ac:dyDescent="0.2">
      <c r="A6092" s="3">
        <v>6111</v>
      </c>
      <c r="B6092" s="372" t="s">
        <v>9048</v>
      </c>
      <c r="C6092" s="127" t="s">
        <v>8174</v>
      </c>
      <c r="D6092" s="372" t="s">
        <v>5902</v>
      </c>
      <c r="E6092" s="131" t="s">
        <v>8175</v>
      </c>
      <c r="F6092" s="757">
        <v>37500</v>
      </c>
      <c r="G6092" s="756" t="s">
        <v>2140</v>
      </c>
      <c r="H6092" s="683" t="s">
        <v>5951</v>
      </c>
      <c r="I6092" s="84">
        <v>274</v>
      </c>
    </row>
    <row r="6093" spans="1:9" ht="44.25" hidden="1" customHeight="1" x14ac:dyDescent="0.2">
      <c r="A6093" s="3">
        <v>6112</v>
      </c>
      <c r="B6093" s="372" t="s">
        <v>9048</v>
      </c>
      <c r="C6093" s="131" t="s">
        <v>9057</v>
      </c>
      <c r="D6093" s="372" t="s">
        <v>5902</v>
      </c>
      <c r="E6093" s="131" t="s">
        <v>8177</v>
      </c>
      <c r="F6093" s="757">
        <v>260000</v>
      </c>
      <c r="G6093" s="756" t="s">
        <v>306</v>
      </c>
      <c r="H6093" s="683" t="s">
        <v>5951</v>
      </c>
      <c r="I6093" s="84">
        <v>277</v>
      </c>
    </row>
    <row r="6094" spans="1:9" ht="44.25" hidden="1" customHeight="1" x14ac:dyDescent="0.2">
      <c r="A6094" s="3">
        <v>6113</v>
      </c>
      <c r="B6094" s="372" t="s">
        <v>9048</v>
      </c>
      <c r="C6094" s="131" t="s">
        <v>1977</v>
      </c>
      <c r="D6094" s="372" t="s">
        <v>5902</v>
      </c>
      <c r="E6094" s="131" t="s">
        <v>8179</v>
      </c>
      <c r="F6094" s="757">
        <v>31700</v>
      </c>
      <c r="G6094" s="756" t="s">
        <v>306</v>
      </c>
      <c r="H6094" s="683" t="s">
        <v>5951</v>
      </c>
      <c r="I6094" s="84">
        <v>277</v>
      </c>
    </row>
    <row r="6095" spans="1:9" ht="44.25" hidden="1" customHeight="1" x14ac:dyDescent="0.2">
      <c r="A6095" s="3">
        <v>6114</v>
      </c>
      <c r="B6095" s="372" t="s">
        <v>9048</v>
      </c>
      <c r="C6095" s="127" t="s">
        <v>8180</v>
      </c>
      <c r="D6095" s="372" t="s">
        <v>5902</v>
      </c>
      <c r="E6095" s="131" t="s">
        <v>8181</v>
      </c>
      <c r="F6095" s="757">
        <v>220000</v>
      </c>
      <c r="G6095" s="756" t="s">
        <v>306</v>
      </c>
      <c r="H6095" s="683" t="s">
        <v>5951</v>
      </c>
      <c r="I6095" s="84">
        <v>278</v>
      </c>
    </row>
    <row r="6096" spans="1:9" ht="44.25" hidden="1" customHeight="1" x14ac:dyDescent="0.2">
      <c r="A6096" s="3">
        <v>6115</v>
      </c>
      <c r="B6096" s="372" t="s">
        <v>9048</v>
      </c>
      <c r="C6096" s="127" t="s">
        <v>9058</v>
      </c>
      <c r="D6096" s="372" t="s">
        <v>5902</v>
      </c>
      <c r="E6096" s="131" t="s">
        <v>8186</v>
      </c>
      <c r="F6096" s="757">
        <v>88500</v>
      </c>
      <c r="G6096" s="756" t="s">
        <v>306</v>
      </c>
      <c r="H6096" s="683" t="s">
        <v>5951</v>
      </c>
      <c r="I6096" s="84">
        <v>278</v>
      </c>
    </row>
    <row r="6097" spans="1:9" ht="44.25" hidden="1" customHeight="1" x14ac:dyDescent="0.2">
      <c r="A6097" s="3">
        <v>6116</v>
      </c>
      <c r="B6097" s="372" t="s">
        <v>9048</v>
      </c>
      <c r="C6097" s="127" t="s">
        <v>9059</v>
      </c>
      <c r="D6097" s="372" t="s">
        <v>5902</v>
      </c>
      <c r="E6097" s="146" t="s">
        <v>6346</v>
      </c>
      <c r="F6097" s="757">
        <v>17500</v>
      </c>
      <c r="G6097" s="756" t="s">
        <v>505</v>
      </c>
      <c r="H6097" s="683" t="s">
        <v>5951</v>
      </c>
      <c r="I6097" s="84">
        <v>278</v>
      </c>
    </row>
    <row r="6098" spans="1:9" ht="44.25" hidden="1" customHeight="1" x14ac:dyDescent="0.2">
      <c r="A6098" s="3">
        <v>6117</v>
      </c>
      <c r="B6098" s="372" t="s">
        <v>9048</v>
      </c>
      <c r="C6098" s="127" t="s">
        <v>8187</v>
      </c>
      <c r="D6098" s="372" t="s">
        <v>5902</v>
      </c>
      <c r="E6098" s="131" t="s">
        <v>3020</v>
      </c>
      <c r="F6098" s="757">
        <v>28242</v>
      </c>
      <c r="G6098" s="756" t="s">
        <v>306</v>
      </c>
      <c r="H6098" s="683" t="s">
        <v>5951</v>
      </c>
      <c r="I6098" s="84">
        <v>278</v>
      </c>
    </row>
    <row r="6099" spans="1:9" ht="44.25" hidden="1" customHeight="1" x14ac:dyDescent="0.2">
      <c r="A6099" s="3">
        <v>6118</v>
      </c>
      <c r="B6099" s="372" t="s">
        <v>9048</v>
      </c>
      <c r="C6099" s="127" t="s">
        <v>9060</v>
      </c>
      <c r="D6099" s="372" t="s">
        <v>5902</v>
      </c>
      <c r="E6099" s="131" t="s">
        <v>8190</v>
      </c>
      <c r="F6099" s="757">
        <v>84000</v>
      </c>
      <c r="G6099" s="756" t="s">
        <v>364</v>
      </c>
      <c r="H6099" s="683" t="s">
        <v>5951</v>
      </c>
      <c r="I6099" s="84">
        <v>304</v>
      </c>
    </row>
    <row r="6100" spans="1:9" ht="44.25" hidden="1" customHeight="1" x14ac:dyDescent="0.2">
      <c r="A6100" s="3">
        <v>6119</v>
      </c>
      <c r="B6100" s="372" t="s">
        <v>9048</v>
      </c>
      <c r="C6100" s="127" t="s">
        <v>8199</v>
      </c>
      <c r="D6100" s="372" t="s">
        <v>5902</v>
      </c>
      <c r="E6100" s="131" t="s">
        <v>8200</v>
      </c>
      <c r="F6100" s="757">
        <v>4500</v>
      </c>
      <c r="G6100" s="756" t="s">
        <v>364</v>
      </c>
      <c r="H6100" s="683" t="s">
        <v>5951</v>
      </c>
      <c r="I6100" s="84">
        <v>304</v>
      </c>
    </row>
    <row r="6101" spans="1:9" ht="44.25" hidden="1" customHeight="1" x14ac:dyDescent="0.2">
      <c r="A6101" s="3">
        <v>6120</v>
      </c>
      <c r="B6101" s="372" t="s">
        <v>9048</v>
      </c>
      <c r="C6101" s="127" t="s">
        <v>9061</v>
      </c>
      <c r="D6101" s="372" t="s">
        <v>5902</v>
      </c>
      <c r="E6101" s="131" t="s">
        <v>8202</v>
      </c>
      <c r="F6101" s="757">
        <v>75000</v>
      </c>
      <c r="G6101" s="756" t="s">
        <v>364</v>
      </c>
      <c r="H6101" s="683" t="s">
        <v>5951</v>
      </c>
      <c r="I6101" s="84">
        <v>304</v>
      </c>
    </row>
    <row r="6102" spans="1:9" ht="44.25" hidden="1" customHeight="1" x14ac:dyDescent="0.2">
      <c r="A6102" s="3">
        <v>6121</v>
      </c>
      <c r="B6102" s="372" t="s">
        <v>9048</v>
      </c>
      <c r="C6102" s="127" t="s">
        <v>9062</v>
      </c>
      <c r="D6102" s="372" t="s">
        <v>5902</v>
      </c>
      <c r="E6102" s="131" t="s">
        <v>9063</v>
      </c>
      <c r="F6102" s="757">
        <v>510000</v>
      </c>
      <c r="G6102" s="756" t="s">
        <v>364</v>
      </c>
      <c r="H6102" s="683" t="s">
        <v>5951</v>
      </c>
      <c r="I6102" s="84">
        <v>304</v>
      </c>
    </row>
    <row r="6103" spans="1:9" ht="44.25" hidden="1" customHeight="1" x14ac:dyDescent="0.2">
      <c r="A6103" s="3">
        <v>6122</v>
      </c>
      <c r="B6103" s="372" t="s">
        <v>9048</v>
      </c>
      <c r="C6103" s="127" t="s">
        <v>8203</v>
      </c>
      <c r="D6103" s="372" t="s">
        <v>5902</v>
      </c>
      <c r="E6103" s="131" t="s">
        <v>6688</v>
      </c>
      <c r="F6103" s="757">
        <v>130000</v>
      </c>
      <c r="G6103" s="756" t="s">
        <v>2141</v>
      </c>
      <c r="H6103" s="683" t="s">
        <v>5951</v>
      </c>
      <c r="I6103" s="84">
        <v>309</v>
      </c>
    </row>
    <row r="6104" spans="1:9" ht="44.25" hidden="1" customHeight="1" x14ac:dyDescent="0.2">
      <c r="A6104" s="3">
        <v>6123</v>
      </c>
      <c r="B6104" s="372" t="s">
        <v>9048</v>
      </c>
      <c r="C6104" s="127" t="s">
        <v>9064</v>
      </c>
      <c r="D6104" s="372" t="s">
        <v>5902</v>
      </c>
      <c r="E6104" s="131" t="s">
        <v>9065</v>
      </c>
      <c r="F6104" s="757">
        <v>65000</v>
      </c>
      <c r="G6104" s="756" t="s">
        <v>2141</v>
      </c>
      <c r="H6104" s="683" t="s">
        <v>5951</v>
      </c>
      <c r="I6104" s="84">
        <v>309</v>
      </c>
    </row>
    <row r="6105" spans="1:9" ht="44.25" hidden="1" customHeight="1" x14ac:dyDescent="0.2">
      <c r="A6105" s="3">
        <v>6124</v>
      </c>
      <c r="B6105" s="372" t="s">
        <v>9048</v>
      </c>
      <c r="C6105" s="127" t="s">
        <v>9066</v>
      </c>
      <c r="D6105" s="372" t="s">
        <v>5902</v>
      </c>
      <c r="E6105" s="131" t="s">
        <v>9067</v>
      </c>
      <c r="F6105" s="757">
        <v>22500</v>
      </c>
      <c r="G6105" s="756" t="s">
        <v>2141</v>
      </c>
      <c r="H6105" s="683" t="s">
        <v>5951</v>
      </c>
      <c r="I6105" s="84">
        <v>309</v>
      </c>
    </row>
    <row r="6106" spans="1:9" ht="44.25" hidden="1" customHeight="1" x14ac:dyDescent="0.2">
      <c r="A6106" s="3">
        <v>6125</v>
      </c>
      <c r="B6106" s="372" t="s">
        <v>9048</v>
      </c>
      <c r="C6106" s="127" t="s">
        <v>8204</v>
      </c>
      <c r="D6106" s="372" t="s">
        <v>5902</v>
      </c>
      <c r="E6106" s="131" t="s">
        <v>8205</v>
      </c>
      <c r="F6106" s="757">
        <v>308000</v>
      </c>
      <c r="G6106" s="756" t="s">
        <v>2141</v>
      </c>
      <c r="H6106" s="683" t="s">
        <v>5951</v>
      </c>
      <c r="I6106" s="84">
        <v>309</v>
      </c>
    </row>
    <row r="6107" spans="1:9" ht="44.25" hidden="1" customHeight="1" x14ac:dyDescent="0.2">
      <c r="A6107" s="3">
        <v>6126</v>
      </c>
      <c r="B6107" s="372" t="s">
        <v>9048</v>
      </c>
      <c r="C6107" s="127" t="s">
        <v>8206</v>
      </c>
      <c r="D6107" s="372" t="s">
        <v>5902</v>
      </c>
      <c r="E6107" s="131" t="s">
        <v>8207</v>
      </c>
      <c r="F6107" s="757">
        <v>180000</v>
      </c>
      <c r="G6107" s="756" t="s">
        <v>2141</v>
      </c>
      <c r="H6107" s="683" t="s">
        <v>5951</v>
      </c>
      <c r="I6107" s="84">
        <v>309</v>
      </c>
    </row>
    <row r="6108" spans="1:9" ht="44.25" hidden="1" customHeight="1" x14ac:dyDescent="0.2">
      <c r="A6108" s="3">
        <v>6127</v>
      </c>
      <c r="B6108" s="372" t="s">
        <v>9048</v>
      </c>
      <c r="C6108" s="127" t="s">
        <v>8208</v>
      </c>
      <c r="D6108" s="372" t="s">
        <v>5902</v>
      </c>
      <c r="E6108" s="131" t="s">
        <v>8209</v>
      </c>
      <c r="F6108" s="757">
        <v>172000</v>
      </c>
      <c r="G6108" s="756" t="s">
        <v>2141</v>
      </c>
      <c r="H6108" s="683" t="s">
        <v>5951</v>
      </c>
      <c r="I6108" s="84">
        <v>309</v>
      </c>
    </row>
    <row r="6109" spans="1:9" ht="44.25" hidden="1" customHeight="1" x14ac:dyDescent="0.2">
      <c r="A6109" s="3">
        <v>6128</v>
      </c>
      <c r="B6109" s="372" t="s">
        <v>9048</v>
      </c>
      <c r="C6109" s="373" t="s">
        <v>2010</v>
      </c>
      <c r="D6109" s="372" t="s">
        <v>5902</v>
      </c>
      <c r="E6109" s="146" t="s">
        <v>6727</v>
      </c>
      <c r="F6109" s="757">
        <v>32500</v>
      </c>
      <c r="G6109" s="146" t="s">
        <v>306</v>
      </c>
      <c r="H6109" s="683" t="s">
        <v>5951</v>
      </c>
      <c r="I6109" s="84">
        <v>314</v>
      </c>
    </row>
    <row r="6110" spans="1:9" ht="44.25" hidden="1" customHeight="1" x14ac:dyDescent="0.2">
      <c r="A6110" s="3">
        <v>6129</v>
      </c>
      <c r="B6110" s="372" t="s">
        <v>9048</v>
      </c>
      <c r="C6110" s="127" t="s">
        <v>2823</v>
      </c>
      <c r="D6110" s="372" t="s">
        <v>5902</v>
      </c>
      <c r="E6110" s="131" t="s">
        <v>8213</v>
      </c>
      <c r="F6110" s="757">
        <v>75000</v>
      </c>
      <c r="G6110" s="756" t="s">
        <v>35</v>
      </c>
      <c r="H6110" s="683" t="s">
        <v>5951</v>
      </c>
      <c r="I6110" s="84">
        <v>314</v>
      </c>
    </row>
    <row r="6111" spans="1:9" ht="44.25" hidden="1" customHeight="1" x14ac:dyDescent="0.2">
      <c r="A6111" s="3">
        <v>6130</v>
      </c>
      <c r="B6111" s="372" t="s">
        <v>9048</v>
      </c>
      <c r="C6111" s="127" t="s">
        <v>2822</v>
      </c>
      <c r="D6111" s="372" t="s">
        <v>5902</v>
      </c>
      <c r="E6111" s="131" t="s">
        <v>6164</v>
      </c>
      <c r="F6111" s="757">
        <v>75000</v>
      </c>
      <c r="G6111" s="756" t="s">
        <v>35</v>
      </c>
      <c r="H6111" s="683" t="s">
        <v>5951</v>
      </c>
      <c r="I6111" s="84">
        <v>314</v>
      </c>
    </row>
    <row r="6112" spans="1:9" ht="44.25" hidden="1" customHeight="1" x14ac:dyDescent="0.2">
      <c r="A6112" s="3">
        <v>6131</v>
      </c>
      <c r="B6112" s="372" t="s">
        <v>9048</v>
      </c>
      <c r="C6112" s="127" t="s">
        <v>9068</v>
      </c>
      <c r="D6112" s="372" t="s">
        <v>5902</v>
      </c>
      <c r="E6112" s="131" t="s">
        <v>8216</v>
      </c>
      <c r="F6112" s="757">
        <v>7500</v>
      </c>
      <c r="G6112" s="756" t="s">
        <v>35</v>
      </c>
      <c r="H6112" s="683" t="s">
        <v>5951</v>
      </c>
      <c r="I6112" s="84">
        <v>314</v>
      </c>
    </row>
    <row r="6113" spans="1:9" ht="44.25" hidden="1" customHeight="1" x14ac:dyDescent="0.2">
      <c r="A6113" s="3">
        <v>6132</v>
      </c>
      <c r="B6113" s="372" t="s">
        <v>9048</v>
      </c>
      <c r="C6113" s="127" t="s">
        <v>9069</v>
      </c>
      <c r="D6113" s="372" t="s">
        <v>5902</v>
      </c>
      <c r="E6113" s="131" t="s">
        <v>8218</v>
      </c>
      <c r="F6113" s="757">
        <v>158000</v>
      </c>
      <c r="G6113" s="756" t="s">
        <v>35</v>
      </c>
      <c r="H6113" s="683" t="s">
        <v>5951</v>
      </c>
      <c r="I6113" s="84">
        <v>314</v>
      </c>
    </row>
    <row r="6114" spans="1:9" ht="44.25" hidden="1" customHeight="1" x14ac:dyDescent="0.2">
      <c r="A6114" s="3">
        <v>6133</v>
      </c>
      <c r="B6114" s="372" t="s">
        <v>9048</v>
      </c>
      <c r="C6114" s="127" t="s">
        <v>9070</v>
      </c>
      <c r="D6114" s="372" t="s">
        <v>5902</v>
      </c>
      <c r="E6114" s="131" t="s">
        <v>8220</v>
      </c>
      <c r="F6114" s="757">
        <v>126000</v>
      </c>
      <c r="G6114" s="756" t="s">
        <v>35</v>
      </c>
      <c r="H6114" s="683" t="s">
        <v>5951</v>
      </c>
      <c r="I6114" s="84">
        <v>314</v>
      </c>
    </row>
    <row r="6115" spans="1:9" ht="44.25" hidden="1" customHeight="1" x14ac:dyDescent="0.2">
      <c r="A6115" s="3">
        <v>6134</v>
      </c>
      <c r="B6115" s="372" t="s">
        <v>9048</v>
      </c>
      <c r="C6115" s="127" t="s">
        <v>9071</v>
      </c>
      <c r="D6115" s="372" t="s">
        <v>5902</v>
      </c>
      <c r="E6115" s="131" t="s">
        <v>8222</v>
      </c>
      <c r="F6115" s="757">
        <v>320000</v>
      </c>
      <c r="G6115" s="756" t="s">
        <v>35</v>
      </c>
      <c r="H6115" s="683" t="s">
        <v>5951</v>
      </c>
      <c r="I6115" s="84">
        <v>314</v>
      </c>
    </row>
    <row r="6116" spans="1:9" ht="44.25" hidden="1" customHeight="1" x14ac:dyDescent="0.2">
      <c r="A6116" s="3">
        <v>6135</v>
      </c>
      <c r="B6116" s="372" t="s">
        <v>9048</v>
      </c>
      <c r="C6116" s="127" t="s">
        <v>9072</v>
      </c>
      <c r="D6116" s="372" t="s">
        <v>5902</v>
      </c>
      <c r="E6116" s="131" t="s">
        <v>8224</v>
      </c>
      <c r="F6116" s="757">
        <v>13500</v>
      </c>
      <c r="G6116" s="756" t="s">
        <v>669</v>
      </c>
      <c r="H6116" s="683" t="s">
        <v>5951</v>
      </c>
      <c r="I6116" s="84">
        <v>344</v>
      </c>
    </row>
    <row r="6117" spans="1:9" ht="44.25" hidden="1" customHeight="1" x14ac:dyDescent="0.2">
      <c r="A6117" s="3">
        <v>6136</v>
      </c>
      <c r="B6117" s="372" t="s">
        <v>9048</v>
      </c>
      <c r="C6117" s="127" t="s">
        <v>8226</v>
      </c>
      <c r="D6117" s="372" t="s">
        <v>5902</v>
      </c>
      <c r="E6117" s="131" t="s">
        <v>6151</v>
      </c>
      <c r="F6117" s="757">
        <v>15000</v>
      </c>
      <c r="G6117" s="756" t="s">
        <v>669</v>
      </c>
      <c r="H6117" s="683" t="s">
        <v>5951</v>
      </c>
      <c r="I6117" s="84">
        <v>344</v>
      </c>
    </row>
    <row r="6118" spans="1:9" ht="44.25" hidden="1" customHeight="1" x14ac:dyDescent="0.2">
      <c r="A6118" s="3">
        <v>6137</v>
      </c>
      <c r="B6118" s="372" t="s">
        <v>9048</v>
      </c>
      <c r="C6118" s="127" t="s">
        <v>9073</v>
      </c>
      <c r="D6118" s="372" t="s">
        <v>5902</v>
      </c>
      <c r="E6118" s="131" t="s">
        <v>8228</v>
      </c>
      <c r="F6118" s="757">
        <v>475000</v>
      </c>
      <c r="G6118" s="756" t="s">
        <v>495</v>
      </c>
      <c r="H6118" s="683" t="s">
        <v>5951</v>
      </c>
      <c r="I6118" s="84">
        <v>319</v>
      </c>
    </row>
    <row r="6119" spans="1:9" ht="44.25" hidden="1" customHeight="1" x14ac:dyDescent="0.2">
      <c r="A6119" s="3">
        <v>6138</v>
      </c>
      <c r="B6119" s="372" t="s">
        <v>9048</v>
      </c>
      <c r="C6119" s="127" t="s">
        <v>9074</v>
      </c>
      <c r="D6119" s="372" t="s">
        <v>5902</v>
      </c>
      <c r="E6119" s="131" t="s">
        <v>8230</v>
      </c>
      <c r="F6119" s="757">
        <v>47250</v>
      </c>
      <c r="G6119" s="756" t="s">
        <v>495</v>
      </c>
      <c r="H6119" s="683" t="s">
        <v>5951</v>
      </c>
      <c r="I6119" s="84">
        <v>319</v>
      </c>
    </row>
    <row r="6120" spans="1:9" ht="44.25" hidden="1" customHeight="1" x14ac:dyDescent="0.2">
      <c r="A6120" s="3">
        <v>6139</v>
      </c>
      <c r="B6120" s="372" t="s">
        <v>9048</v>
      </c>
      <c r="C6120" s="127" t="s">
        <v>9075</v>
      </c>
      <c r="D6120" s="372" t="s">
        <v>5902</v>
      </c>
      <c r="E6120" s="131" t="s">
        <v>9076</v>
      </c>
      <c r="F6120" s="757">
        <v>16462</v>
      </c>
      <c r="G6120" s="756" t="s">
        <v>495</v>
      </c>
      <c r="H6120" s="683" t="s">
        <v>5951</v>
      </c>
      <c r="I6120" s="84">
        <v>324</v>
      </c>
    </row>
    <row r="6121" spans="1:9" ht="44.25" hidden="1" customHeight="1" x14ac:dyDescent="0.2">
      <c r="A6121" s="3">
        <v>6140</v>
      </c>
      <c r="B6121" s="372" t="s">
        <v>9048</v>
      </c>
      <c r="C6121" s="127" t="s">
        <v>9077</v>
      </c>
      <c r="D6121" s="372" t="s">
        <v>5902</v>
      </c>
      <c r="E6121" s="131" t="s">
        <v>9078</v>
      </c>
      <c r="F6121" s="757">
        <v>15200</v>
      </c>
      <c r="G6121" s="756" t="s">
        <v>495</v>
      </c>
      <c r="H6121" s="683" t="s">
        <v>5951</v>
      </c>
      <c r="I6121" s="84">
        <v>324</v>
      </c>
    </row>
    <row r="6122" spans="1:9" ht="44.25" hidden="1" customHeight="1" x14ac:dyDescent="0.2">
      <c r="A6122" s="3">
        <v>6141</v>
      </c>
      <c r="B6122" s="372" t="s">
        <v>9048</v>
      </c>
      <c r="C6122" s="127" t="s">
        <v>8231</v>
      </c>
      <c r="D6122" s="372" t="s">
        <v>5902</v>
      </c>
      <c r="E6122" s="131" t="s">
        <v>8232</v>
      </c>
      <c r="F6122" s="757">
        <v>48750</v>
      </c>
      <c r="G6122" s="756" t="s">
        <v>505</v>
      </c>
      <c r="H6122" s="683" t="s">
        <v>5951</v>
      </c>
      <c r="I6122" s="84">
        <v>324</v>
      </c>
    </row>
    <row r="6123" spans="1:9" ht="44.25" hidden="1" customHeight="1" x14ac:dyDescent="0.2">
      <c r="A6123" s="3">
        <v>6142</v>
      </c>
      <c r="B6123" s="372" t="s">
        <v>9048</v>
      </c>
      <c r="C6123" s="127" t="s">
        <v>8236</v>
      </c>
      <c r="D6123" s="372" t="s">
        <v>5902</v>
      </c>
      <c r="E6123" s="131" t="s">
        <v>8237</v>
      </c>
      <c r="F6123" s="757">
        <v>55000</v>
      </c>
      <c r="G6123" s="756" t="s">
        <v>505</v>
      </c>
      <c r="H6123" s="683" t="s">
        <v>5951</v>
      </c>
      <c r="I6123" s="84">
        <v>324</v>
      </c>
    </row>
    <row r="6124" spans="1:9" ht="44.25" hidden="1" customHeight="1" x14ac:dyDescent="0.2">
      <c r="A6124" s="3">
        <v>6143</v>
      </c>
      <c r="B6124" s="372" t="s">
        <v>9048</v>
      </c>
      <c r="C6124" s="127" t="s">
        <v>8238</v>
      </c>
      <c r="D6124" s="372" t="s">
        <v>5902</v>
      </c>
      <c r="E6124" s="131" t="s">
        <v>8237</v>
      </c>
      <c r="F6124" s="757">
        <v>55000</v>
      </c>
      <c r="G6124" s="756" t="s">
        <v>505</v>
      </c>
      <c r="H6124" s="683" t="s">
        <v>5951</v>
      </c>
      <c r="I6124" s="84">
        <v>324</v>
      </c>
    </row>
    <row r="6125" spans="1:9" ht="44.25" hidden="1" customHeight="1" x14ac:dyDescent="0.2">
      <c r="A6125" s="3">
        <v>6144</v>
      </c>
      <c r="B6125" s="372" t="s">
        <v>9048</v>
      </c>
      <c r="C6125" s="127" t="s">
        <v>9079</v>
      </c>
      <c r="D6125" s="372" t="s">
        <v>5902</v>
      </c>
      <c r="E6125" s="146" t="s">
        <v>6759</v>
      </c>
      <c r="F6125" s="757">
        <v>34000</v>
      </c>
      <c r="G6125" s="756" t="s">
        <v>505</v>
      </c>
      <c r="H6125" s="683" t="s">
        <v>5951</v>
      </c>
      <c r="I6125" s="84">
        <v>324</v>
      </c>
    </row>
    <row r="6126" spans="1:9" ht="44.25" hidden="1" customHeight="1" x14ac:dyDescent="0.2">
      <c r="A6126" s="3">
        <v>6145</v>
      </c>
      <c r="B6126" s="372" t="s">
        <v>9048</v>
      </c>
      <c r="C6126" s="127" t="s">
        <v>1992</v>
      </c>
      <c r="D6126" s="372" t="s">
        <v>5902</v>
      </c>
      <c r="E6126" s="131" t="s">
        <v>8239</v>
      </c>
      <c r="F6126" s="757">
        <v>59950</v>
      </c>
      <c r="G6126" s="756" t="s">
        <v>505</v>
      </c>
      <c r="H6126" s="683" t="s">
        <v>5951</v>
      </c>
      <c r="I6126" s="84">
        <v>324</v>
      </c>
    </row>
    <row r="6127" spans="1:9" ht="44.25" hidden="1" customHeight="1" x14ac:dyDescent="0.2">
      <c r="A6127" s="3">
        <v>6146</v>
      </c>
      <c r="B6127" s="372" t="s">
        <v>9048</v>
      </c>
      <c r="C6127" s="127" t="s">
        <v>2834</v>
      </c>
      <c r="D6127" s="372" t="s">
        <v>5902</v>
      </c>
      <c r="E6127" s="131" t="s">
        <v>8241</v>
      </c>
      <c r="F6127" s="757">
        <v>35000</v>
      </c>
      <c r="G6127" s="756" t="s">
        <v>505</v>
      </c>
      <c r="H6127" s="683" t="s">
        <v>5951</v>
      </c>
      <c r="I6127" s="84">
        <v>324</v>
      </c>
    </row>
    <row r="6128" spans="1:9" ht="44.25" hidden="1" customHeight="1" x14ac:dyDescent="0.2">
      <c r="A6128" s="3">
        <v>6147</v>
      </c>
      <c r="B6128" s="372" t="s">
        <v>9048</v>
      </c>
      <c r="C6128" s="127" t="s">
        <v>9081</v>
      </c>
      <c r="D6128" s="372" t="s">
        <v>5902</v>
      </c>
      <c r="E6128" s="146" t="s">
        <v>6603</v>
      </c>
      <c r="F6128" s="757">
        <v>42000</v>
      </c>
      <c r="G6128" s="756" t="s">
        <v>505</v>
      </c>
      <c r="H6128" s="683" t="s">
        <v>5951</v>
      </c>
      <c r="I6128" s="84">
        <v>324</v>
      </c>
    </row>
    <row r="6129" spans="1:9" ht="44.25" hidden="1" customHeight="1" x14ac:dyDescent="0.2">
      <c r="A6129" s="3">
        <v>6148</v>
      </c>
      <c r="B6129" s="372" t="s">
        <v>9048</v>
      </c>
      <c r="C6129" s="127" t="s">
        <v>6604</v>
      </c>
      <c r="D6129" s="372" t="s">
        <v>5902</v>
      </c>
      <c r="E6129" s="131" t="s">
        <v>8242</v>
      </c>
      <c r="F6129" s="757">
        <v>17500</v>
      </c>
      <c r="G6129" s="756" t="s">
        <v>505</v>
      </c>
      <c r="H6129" s="683" t="s">
        <v>5951</v>
      </c>
      <c r="I6129" s="84">
        <v>324</v>
      </c>
    </row>
    <row r="6130" spans="1:9" ht="44.25" hidden="1" customHeight="1" x14ac:dyDescent="0.2">
      <c r="A6130" s="3">
        <v>6149</v>
      </c>
      <c r="B6130" s="372" t="s">
        <v>9048</v>
      </c>
      <c r="C6130" s="127" t="s">
        <v>9082</v>
      </c>
      <c r="D6130" s="372" t="s">
        <v>5902</v>
      </c>
      <c r="E6130" s="131" t="s">
        <v>8491</v>
      </c>
      <c r="F6130" s="757">
        <v>18750</v>
      </c>
      <c r="G6130" s="756" t="s">
        <v>505</v>
      </c>
      <c r="H6130" s="683" t="s">
        <v>5951</v>
      </c>
      <c r="I6130" s="84">
        <v>324</v>
      </c>
    </row>
    <row r="6131" spans="1:9" ht="44.25" hidden="1" customHeight="1" x14ac:dyDescent="0.2">
      <c r="A6131" s="3">
        <v>6150</v>
      </c>
      <c r="B6131" s="372" t="s">
        <v>9048</v>
      </c>
      <c r="C6131" s="127" t="s">
        <v>8243</v>
      </c>
      <c r="D6131" s="372" t="s">
        <v>5902</v>
      </c>
      <c r="E6131" s="131" t="s">
        <v>8244</v>
      </c>
      <c r="F6131" s="757">
        <v>6500</v>
      </c>
      <c r="G6131" s="756" t="s">
        <v>505</v>
      </c>
      <c r="H6131" s="683" t="s">
        <v>5951</v>
      </c>
      <c r="I6131" s="84">
        <v>324</v>
      </c>
    </row>
    <row r="6132" spans="1:9" ht="44.25" hidden="1" customHeight="1" x14ac:dyDescent="0.2">
      <c r="A6132" s="3">
        <v>6151</v>
      </c>
      <c r="B6132" s="372" t="s">
        <v>9048</v>
      </c>
      <c r="C6132" s="127" t="s">
        <v>8245</v>
      </c>
      <c r="D6132" s="372" t="s">
        <v>5902</v>
      </c>
      <c r="E6132" s="131" t="s">
        <v>8246</v>
      </c>
      <c r="F6132" s="757">
        <v>52500</v>
      </c>
      <c r="G6132" s="131" t="s">
        <v>693</v>
      </c>
      <c r="H6132" s="683" t="s">
        <v>5951</v>
      </c>
      <c r="I6132" s="84">
        <v>364</v>
      </c>
    </row>
    <row r="6133" spans="1:9" ht="44.25" hidden="1" customHeight="1" x14ac:dyDescent="0.2">
      <c r="A6133" s="3">
        <v>6152</v>
      </c>
      <c r="B6133" s="372" t="s">
        <v>9048</v>
      </c>
      <c r="C6133" s="127" t="s">
        <v>8248</v>
      </c>
      <c r="D6133" s="372" t="s">
        <v>5902</v>
      </c>
      <c r="E6133" s="131" t="s">
        <v>6285</v>
      </c>
      <c r="F6133" s="757">
        <v>36000</v>
      </c>
      <c r="G6133" s="131" t="s">
        <v>693</v>
      </c>
      <c r="H6133" s="683" t="s">
        <v>5951</v>
      </c>
      <c r="I6133" s="84">
        <v>364</v>
      </c>
    </row>
    <row r="6134" spans="1:9" ht="44.25" hidden="1" customHeight="1" x14ac:dyDescent="0.2">
      <c r="A6134" s="3">
        <v>6153</v>
      </c>
      <c r="B6134" s="372" t="s">
        <v>9048</v>
      </c>
      <c r="C6134" s="127" t="s">
        <v>8249</v>
      </c>
      <c r="D6134" s="372" t="s">
        <v>5902</v>
      </c>
      <c r="E6134" s="131" t="s">
        <v>8250</v>
      </c>
      <c r="F6134" s="757">
        <v>73000</v>
      </c>
      <c r="G6134" s="131" t="s">
        <v>693</v>
      </c>
      <c r="H6134" s="683" t="s">
        <v>5951</v>
      </c>
      <c r="I6134" s="84">
        <v>364</v>
      </c>
    </row>
    <row r="6135" spans="1:9" ht="44.25" hidden="1" customHeight="1" x14ac:dyDescent="0.2">
      <c r="A6135" s="3">
        <v>6154</v>
      </c>
      <c r="B6135" s="372" t="s">
        <v>9048</v>
      </c>
      <c r="C6135" s="127" t="s">
        <v>8251</v>
      </c>
      <c r="D6135" s="372" t="s">
        <v>5902</v>
      </c>
      <c r="E6135" s="131" t="s">
        <v>8252</v>
      </c>
      <c r="F6135" s="757">
        <v>3500</v>
      </c>
      <c r="G6135" s="131" t="s">
        <v>693</v>
      </c>
      <c r="H6135" s="683" t="s">
        <v>5951</v>
      </c>
      <c r="I6135" s="84">
        <v>364</v>
      </c>
    </row>
    <row r="6136" spans="1:9" ht="44.25" hidden="1" customHeight="1" x14ac:dyDescent="0.2">
      <c r="A6136" s="3">
        <v>6155</v>
      </c>
      <c r="B6136" s="372" t="s">
        <v>9048</v>
      </c>
      <c r="C6136" s="127" t="s">
        <v>9083</v>
      </c>
      <c r="D6136" s="372" t="s">
        <v>5902</v>
      </c>
      <c r="E6136" s="131" t="s">
        <v>8257</v>
      </c>
      <c r="F6136" s="757">
        <v>4750</v>
      </c>
      <c r="G6136" s="756" t="s">
        <v>693</v>
      </c>
      <c r="H6136" s="683" t="s">
        <v>5951</v>
      </c>
      <c r="I6136" s="84">
        <v>365</v>
      </c>
    </row>
    <row r="6137" spans="1:9" ht="44.25" hidden="1" customHeight="1" x14ac:dyDescent="0.2">
      <c r="A6137" s="3">
        <v>6156</v>
      </c>
      <c r="B6137" s="372" t="s">
        <v>9048</v>
      </c>
      <c r="C6137" s="127" t="s">
        <v>8258</v>
      </c>
      <c r="D6137" s="372" t="s">
        <v>5902</v>
      </c>
      <c r="E6137" s="131" t="s">
        <v>8259</v>
      </c>
      <c r="F6137" s="757">
        <v>4721</v>
      </c>
      <c r="G6137" s="756" t="s">
        <v>693</v>
      </c>
      <c r="H6137" s="683" t="s">
        <v>5951</v>
      </c>
      <c r="I6137" s="84">
        <v>365</v>
      </c>
    </row>
    <row r="6138" spans="1:9" ht="44.25" hidden="1" customHeight="1" x14ac:dyDescent="0.2">
      <c r="A6138" s="3">
        <v>6157</v>
      </c>
      <c r="B6138" s="372" t="s">
        <v>9048</v>
      </c>
      <c r="C6138" s="127" t="s">
        <v>9084</v>
      </c>
      <c r="D6138" s="372" t="s">
        <v>5902</v>
      </c>
      <c r="E6138" s="131" t="s">
        <v>9085</v>
      </c>
      <c r="F6138" s="757">
        <v>6500</v>
      </c>
      <c r="G6138" s="756" t="s">
        <v>693</v>
      </c>
      <c r="H6138" s="683" t="s">
        <v>5951</v>
      </c>
      <c r="I6138" s="84">
        <v>365</v>
      </c>
    </row>
    <row r="6139" spans="1:9" ht="44.25" hidden="1" customHeight="1" x14ac:dyDescent="0.2">
      <c r="A6139" s="3">
        <v>6158</v>
      </c>
      <c r="B6139" s="372" t="s">
        <v>9048</v>
      </c>
      <c r="C6139" s="127" t="s">
        <v>9086</v>
      </c>
      <c r="D6139" s="372" t="s">
        <v>5902</v>
      </c>
      <c r="E6139" s="131" t="s">
        <v>9087</v>
      </c>
      <c r="F6139" s="757">
        <v>4331</v>
      </c>
      <c r="G6139" s="756" t="s">
        <v>693</v>
      </c>
      <c r="H6139" s="683" t="s">
        <v>5951</v>
      </c>
      <c r="I6139" s="84">
        <v>365</v>
      </c>
    </row>
    <row r="6140" spans="1:9" ht="44.25" hidden="1" customHeight="1" x14ac:dyDescent="0.2">
      <c r="A6140" s="3">
        <v>6159</v>
      </c>
      <c r="B6140" s="372" t="s">
        <v>9048</v>
      </c>
      <c r="C6140" s="127" t="s">
        <v>9088</v>
      </c>
      <c r="D6140" s="372" t="s">
        <v>5902</v>
      </c>
      <c r="E6140" s="131" t="s">
        <v>4223</v>
      </c>
      <c r="F6140" s="757">
        <v>3200</v>
      </c>
      <c r="G6140" s="756" t="s">
        <v>693</v>
      </c>
      <c r="H6140" s="683" t="s">
        <v>5951</v>
      </c>
      <c r="I6140" s="84">
        <v>365</v>
      </c>
    </row>
    <row r="6141" spans="1:9" ht="44.25" hidden="1" customHeight="1" x14ac:dyDescent="0.2">
      <c r="A6141" s="3">
        <v>6160</v>
      </c>
      <c r="B6141" s="372" t="s">
        <v>9048</v>
      </c>
      <c r="C6141" s="127" t="s">
        <v>37</v>
      </c>
      <c r="D6141" s="372" t="s">
        <v>5902</v>
      </c>
      <c r="E6141" s="131" t="s">
        <v>2302</v>
      </c>
      <c r="F6141" s="757">
        <v>4575</v>
      </c>
      <c r="G6141" s="131" t="s">
        <v>720</v>
      </c>
      <c r="H6141" s="683" t="s">
        <v>5951</v>
      </c>
      <c r="I6141" s="763">
        <v>374</v>
      </c>
    </row>
    <row r="6142" spans="1:9" ht="44.25" hidden="1" customHeight="1" x14ac:dyDescent="0.2">
      <c r="A6142" s="3">
        <v>6161</v>
      </c>
      <c r="B6142" s="372" t="s">
        <v>9048</v>
      </c>
      <c r="C6142" s="127" t="s">
        <v>2403</v>
      </c>
      <c r="D6142" s="372" t="s">
        <v>5902</v>
      </c>
      <c r="E6142" s="146" t="s">
        <v>6553</v>
      </c>
      <c r="F6142" s="757">
        <v>1200</v>
      </c>
      <c r="G6142" s="756" t="s">
        <v>720</v>
      </c>
      <c r="H6142" s="683" t="s">
        <v>5951</v>
      </c>
      <c r="I6142" s="84">
        <v>374</v>
      </c>
    </row>
    <row r="6143" spans="1:9" ht="44.25" hidden="1" customHeight="1" x14ac:dyDescent="0.2">
      <c r="A6143" s="3">
        <v>6162</v>
      </c>
      <c r="B6143" s="372" t="s">
        <v>9048</v>
      </c>
      <c r="C6143" s="127" t="s">
        <v>2399</v>
      </c>
      <c r="D6143" s="372" t="s">
        <v>5902</v>
      </c>
      <c r="E6143" s="131" t="s">
        <v>6008</v>
      </c>
      <c r="F6143" s="757">
        <v>468</v>
      </c>
      <c r="G6143" s="756" t="s">
        <v>1901</v>
      </c>
      <c r="H6143" s="683" t="s">
        <v>5951</v>
      </c>
      <c r="I6143" s="84">
        <v>350</v>
      </c>
    </row>
    <row r="6144" spans="1:9" ht="44.25" hidden="1" customHeight="1" x14ac:dyDescent="0.2">
      <c r="A6144" s="3">
        <v>6163</v>
      </c>
      <c r="B6144" s="372" t="s">
        <v>9048</v>
      </c>
      <c r="C6144" s="127" t="s">
        <v>9089</v>
      </c>
      <c r="D6144" s="372" t="s">
        <v>5902</v>
      </c>
      <c r="E6144" s="131" t="s">
        <v>4201</v>
      </c>
      <c r="F6144" s="757">
        <v>280</v>
      </c>
      <c r="G6144" s="756" t="s">
        <v>1901</v>
      </c>
      <c r="H6144" s="683" t="s">
        <v>5951</v>
      </c>
      <c r="I6144" s="84">
        <v>350</v>
      </c>
    </row>
    <row r="6145" spans="1:9" ht="44.25" hidden="1" customHeight="1" x14ac:dyDescent="0.2">
      <c r="A6145" s="3">
        <v>6164</v>
      </c>
      <c r="B6145" s="372" t="s">
        <v>9048</v>
      </c>
      <c r="C6145" s="127" t="s">
        <v>6763</v>
      </c>
      <c r="D6145" s="372" t="s">
        <v>5902</v>
      </c>
      <c r="E6145" s="146" t="s">
        <v>6651</v>
      </c>
      <c r="F6145" s="757">
        <v>2600</v>
      </c>
      <c r="G6145" s="146" t="s">
        <v>1901</v>
      </c>
      <c r="H6145" s="683" t="s">
        <v>5951</v>
      </c>
      <c r="I6145" s="84">
        <v>350</v>
      </c>
    </row>
    <row r="6146" spans="1:9" ht="44.25" hidden="1" customHeight="1" x14ac:dyDescent="0.2">
      <c r="A6146" s="3">
        <v>6165</v>
      </c>
      <c r="B6146" s="372" t="s">
        <v>9048</v>
      </c>
      <c r="C6146" s="127" t="s">
        <v>797</v>
      </c>
      <c r="D6146" s="372" t="s">
        <v>5902</v>
      </c>
      <c r="E6146" s="131" t="s">
        <v>2519</v>
      </c>
      <c r="F6146" s="757">
        <v>2300</v>
      </c>
      <c r="G6146" s="756" t="s">
        <v>1901</v>
      </c>
      <c r="H6146" s="683" t="s">
        <v>5951</v>
      </c>
      <c r="I6146" s="84">
        <v>350</v>
      </c>
    </row>
    <row r="6147" spans="1:9" ht="44.25" hidden="1" customHeight="1" x14ac:dyDescent="0.2">
      <c r="A6147" s="3">
        <v>6166</v>
      </c>
      <c r="B6147" s="372" t="s">
        <v>9048</v>
      </c>
      <c r="C6147" s="127" t="s">
        <v>9090</v>
      </c>
      <c r="D6147" s="372" t="s">
        <v>5902</v>
      </c>
      <c r="E6147" s="131" t="s">
        <v>9091</v>
      </c>
      <c r="F6147" s="757">
        <v>25000</v>
      </c>
      <c r="G6147" s="756" t="s">
        <v>364</v>
      </c>
      <c r="H6147" s="683" t="s">
        <v>5951</v>
      </c>
      <c r="I6147" s="84">
        <v>304</v>
      </c>
    </row>
    <row r="6148" spans="1:9" ht="44.25" hidden="1" customHeight="1" x14ac:dyDescent="0.2">
      <c r="A6148" s="3">
        <v>6167</v>
      </c>
      <c r="B6148" s="372" t="s">
        <v>9048</v>
      </c>
      <c r="C6148" s="127" t="s">
        <v>6821</v>
      </c>
      <c r="D6148" s="372" t="s">
        <v>5902</v>
      </c>
      <c r="E6148" s="131" t="s">
        <v>2397</v>
      </c>
      <c r="F6148" s="757">
        <v>35</v>
      </c>
      <c r="G6148" s="756" t="s">
        <v>1901</v>
      </c>
      <c r="H6148" s="683" t="s">
        <v>5951</v>
      </c>
      <c r="I6148" s="84">
        <v>350</v>
      </c>
    </row>
    <row r="6149" spans="1:9" ht="44.25" hidden="1" customHeight="1" x14ac:dyDescent="0.2">
      <c r="A6149" s="3">
        <v>6168</v>
      </c>
      <c r="B6149" s="372" t="s">
        <v>9048</v>
      </c>
      <c r="C6149" s="127" t="s">
        <v>9094</v>
      </c>
      <c r="D6149" s="372" t="s">
        <v>5902</v>
      </c>
      <c r="E6149" s="131" t="s">
        <v>9095</v>
      </c>
      <c r="F6149" s="757">
        <v>450</v>
      </c>
      <c r="G6149" s="756" t="s">
        <v>1901</v>
      </c>
      <c r="H6149" s="683" t="s">
        <v>5951</v>
      </c>
      <c r="I6149" s="84">
        <v>350</v>
      </c>
    </row>
    <row r="6150" spans="1:9" ht="44.25" hidden="1" customHeight="1" x14ac:dyDescent="0.2">
      <c r="A6150" s="3">
        <v>6169</v>
      </c>
      <c r="B6150" s="372" t="s">
        <v>9048</v>
      </c>
      <c r="C6150" s="127" t="s">
        <v>8281</v>
      </c>
      <c r="D6150" s="372" t="s">
        <v>5902</v>
      </c>
      <c r="E6150" s="131" t="s">
        <v>6285</v>
      </c>
      <c r="F6150" s="757">
        <v>23469</v>
      </c>
      <c r="G6150" s="756" t="s">
        <v>8282</v>
      </c>
      <c r="H6150" s="683" t="s">
        <v>5951</v>
      </c>
      <c r="I6150" s="84">
        <v>324</v>
      </c>
    </row>
    <row r="6151" spans="1:9" ht="44.25" hidden="1" customHeight="1" x14ac:dyDescent="0.2">
      <c r="A6151" s="3">
        <v>6170</v>
      </c>
      <c r="B6151" s="372" t="s">
        <v>9048</v>
      </c>
      <c r="C6151" s="127" t="s">
        <v>1981</v>
      </c>
      <c r="D6151" s="372" t="s">
        <v>5902</v>
      </c>
      <c r="E6151" s="131" t="s">
        <v>8279</v>
      </c>
      <c r="F6151" s="757">
        <v>5500</v>
      </c>
      <c r="G6151" s="756" t="s">
        <v>3897</v>
      </c>
      <c r="H6151" s="683" t="s">
        <v>5951</v>
      </c>
      <c r="I6151" s="84">
        <v>278</v>
      </c>
    </row>
    <row r="6152" spans="1:9" ht="44.25" hidden="1" customHeight="1" x14ac:dyDescent="0.2">
      <c r="A6152" s="3">
        <v>6171</v>
      </c>
      <c r="B6152" s="372" t="s">
        <v>9048</v>
      </c>
      <c r="C6152" s="127" t="s">
        <v>8277</v>
      </c>
      <c r="D6152" s="372" t="s">
        <v>5902</v>
      </c>
      <c r="E6152" s="131" t="s">
        <v>8278</v>
      </c>
      <c r="F6152" s="757">
        <v>2700</v>
      </c>
      <c r="G6152" s="756" t="s">
        <v>3897</v>
      </c>
      <c r="H6152" s="683" t="s">
        <v>5951</v>
      </c>
      <c r="I6152" s="84">
        <v>354</v>
      </c>
    </row>
    <row r="6153" spans="1:9" ht="44.25" hidden="1" customHeight="1" x14ac:dyDescent="0.2">
      <c r="A6153" s="3">
        <v>6172</v>
      </c>
      <c r="B6153" s="372" t="s">
        <v>9048</v>
      </c>
      <c r="C6153" s="127" t="s">
        <v>8283</v>
      </c>
      <c r="D6153" s="372" t="s">
        <v>5902</v>
      </c>
      <c r="E6153" s="131" t="s">
        <v>8284</v>
      </c>
      <c r="F6153" s="757">
        <v>47500</v>
      </c>
      <c r="G6153" s="756" t="s">
        <v>364</v>
      </c>
      <c r="H6153" s="683" t="s">
        <v>5951</v>
      </c>
      <c r="I6153" s="84">
        <v>304</v>
      </c>
    </row>
    <row r="6154" spans="1:9" ht="44.25" hidden="1" customHeight="1" x14ac:dyDescent="0.2">
      <c r="A6154" s="3">
        <v>6173</v>
      </c>
      <c r="B6154" s="372" t="s">
        <v>9048</v>
      </c>
      <c r="C6154" s="695" t="s">
        <v>6798</v>
      </c>
      <c r="D6154" s="372" t="s">
        <v>5902</v>
      </c>
      <c r="E6154" s="131" t="s">
        <v>6799</v>
      </c>
      <c r="F6154" s="632">
        <v>120000</v>
      </c>
      <c r="G6154" s="131" t="s">
        <v>693</v>
      </c>
      <c r="H6154" s="84" t="s">
        <v>5951</v>
      </c>
      <c r="I6154" s="84">
        <v>365</v>
      </c>
    </row>
    <row r="6155" spans="1:9" ht="44.25" hidden="1" customHeight="1" x14ac:dyDescent="0.2">
      <c r="A6155" s="3">
        <v>6174</v>
      </c>
      <c r="B6155" s="372" t="s">
        <v>9048</v>
      </c>
      <c r="C6155" s="127" t="s">
        <v>6731</v>
      </c>
      <c r="D6155" s="372" t="s">
        <v>5902</v>
      </c>
      <c r="E6155" s="131" t="s">
        <v>6670</v>
      </c>
      <c r="F6155" s="632">
        <v>200000</v>
      </c>
      <c r="G6155" s="131" t="s">
        <v>364</v>
      </c>
      <c r="H6155" s="84" t="s">
        <v>5951</v>
      </c>
      <c r="I6155" s="84">
        <v>304</v>
      </c>
    </row>
    <row r="6156" spans="1:9" ht="44.25" hidden="1" customHeight="1" x14ac:dyDescent="0.2">
      <c r="A6156" s="3">
        <v>6175</v>
      </c>
      <c r="B6156" s="372" t="s">
        <v>9048</v>
      </c>
      <c r="C6156" s="127" t="s">
        <v>6664</v>
      </c>
      <c r="D6156" s="372" t="s">
        <v>5902</v>
      </c>
      <c r="E6156" s="131" t="s">
        <v>6665</v>
      </c>
      <c r="F6156" s="632">
        <v>35000</v>
      </c>
      <c r="G6156" s="131" t="s">
        <v>364</v>
      </c>
      <c r="H6156" s="84" t="s">
        <v>5951</v>
      </c>
      <c r="I6156" s="84">
        <v>304</v>
      </c>
    </row>
    <row r="6157" spans="1:9" ht="44.25" hidden="1" customHeight="1" x14ac:dyDescent="0.2">
      <c r="A6157" s="3">
        <v>6176</v>
      </c>
      <c r="B6157" s="372" t="s">
        <v>9048</v>
      </c>
      <c r="C6157" s="127" t="s">
        <v>6667</v>
      </c>
      <c r="D6157" s="372" t="s">
        <v>5902</v>
      </c>
      <c r="E6157" s="131" t="s">
        <v>6665</v>
      </c>
      <c r="F6157" s="632">
        <v>35000</v>
      </c>
      <c r="G6157" s="131" t="s">
        <v>364</v>
      </c>
      <c r="H6157" s="84" t="s">
        <v>5951</v>
      </c>
      <c r="I6157" s="84">
        <v>304</v>
      </c>
    </row>
    <row r="6158" spans="1:9" ht="44.25" hidden="1" customHeight="1" x14ac:dyDescent="0.2">
      <c r="A6158" s="3">
        <v>6177</v>
      </c>
      <c r="B6158" s="372" t="s">
        <v>9048</v>
      </c>
      <c r="C6158" s="127" t="s">
        <v>6668</v>
      </c>
      <c r="D6158" s="372" t="s">
        <v>5902</v>
      </c>
      <c r="E6158" s="131" t="s">
        <v>6665</v>
      </c>
      <c r="F6158" s="632">
        <v>35000</v>
      </c>
      <c r="G6158" s="131" t="s">
        <v>364</v>
      </c>
      <c r="H6158" s="84" t="s">
        <v>5951</v>
      </c>
      <c r="I6158" s="84">
        <v>304</v>
      </c>
    </row>
    <row r="6159" spans="1:9" ht="44.25" hidden="1" customHeight="1" x14ac:dyDescent="0.2">
      <c r="A6159" s="3">
        <v>6178</v>
      </c>
      <c r="B6159" s="372" t="s">
        <v>9048</v>
      </c>
      <c r="C6159" s="127" t="s">
        <v>6669</v>
      </c>
      <c r="D6159" s="372" t="s">
        <v>5902</v>
      </c>
      <c r="E6159" s="131" t="s">
        <v>6670</v>
      </c>
      <c r="F6159" s="632">
        <v>135000</v>
      </c>
      <c r="G6159" s="131" t="s">
        <v>364</v>
      </c>
      <c r="H6159" s="84" t="s">
        <v>5951</v>
      </c>
      <c r="I6159" s="84">
        <v>304</v>
      </c>
    </row>
    <row r="6160" spans="1:9" ht="44.25" hidden="1" customHeight="1" x14ac:dyDescent="0.2">
      <c r="A6160" s="3">
        <v>6179</v>
      </c>
      <c r="B6160" s="372" t="s">
        <v>9048</v>
      </c>
      <c r="C6160" s="127" t="s">
        <v>6671</v>
      </c>
      <c r="D6160" s="372" t="s">
        <v>5902</v>
      </c>
      <c r="E6160" s="131" t="s">
        <v>6672</v>
      </c>
      <c r="F6160" s="632">
        <v>29000</v>
      </c>
      <c r="G6160" s="131" t="s">
        <v>364</v>
      </c>
      <c r="H6160" s="84" t="s">
        <v>5951</v>
      </c>
      <c r="I6160" s="84">
        <v>304</v>
      </c>
    </row>
    <row r="6161" spans="1:9" ht="44.25" hidden="1" customHeight="1" x14ac:dyDescent="0.2">
      <c r="A6161" s="3">
        <v>6180</v>
      </c>
      <c r="B6161" s="372" t="s">
        <v>9048</v>
      </c>
      <c r="C6161" s="127" t="s">
        <v>6673</v>
      </c>
      <c r="D6161" s="372" t="s">
        <v>5902</v>
      </c>
      <c r="E6161" s="131" t="s">
        <v>6672</v>
      </c>
      <c r="F6161" s="632">
        <v>15000</v>
      </c>
      <c r="G6161" s="131" t="s">
        <v>364</v>
      </c>
      <c r="H6161" s="84" t="s">
        <v>5951</v>
      </c>
      <c r="I6161" s="84">
        <v>304</v>
      </c>
    </row>
    <row r="6162" spans="1:9" ht="44.25" hidden="1" customHeight="1" x14ac:dyDescent="0.2">
      <c r="A6162" s="3">
        <v>6181</v>
      </c>
      <c r="B6162" s="372" t="s">
        <v>9048</v>
      </c>
      <c r="C6162" s="127" t="s">
        <v>6674</v>
      </c>
      <c r="D6162" s="372" t="s">
        <v>5902</v>
      </c>
      <c r="E6162" s="131" t="s">
        <v>6675</v>
      </c>
      <c r="F6162" s="632">
        <v>35000</v>
      </c>
      <c r="G6162" s="131" t="s">
        <v>364</v>
      </c>
      <c r="H6162" s="84" t="s">
        <v>5951</v>
      </c>
      <c r="I6162" s="84">
        <v>304</v>
      </c>
    </row>
    <row r="6163" spans="1:9" ht="44.25" hidden="1" customHeight="1" x14ac:dyDescent="0.2">
      <c r="A6163" s="3">
        <v>6182</v>
      </c>
      <c r="B6163" s="372" t="s">
        <v>9048</v>
      </c>
      <c r="C6163" s="127" t="s">
        <v>6735</v>
      </c>
      <c r="D6163" s="372" t="s">
        <v>5902</v>
      </c>
      <c r="E6163" s="131" t="s">
        <v>6670</v>
      </c>
      <c r="F6163" s="632">
        <v>54000</v>
      </c>
      <c r="G6163" s="131" t="s">
        <v>364</v>
      </c>
      <c r="H6163" s="84" t="s">
        <v>5951</v>
      </c>
      <c r="I6163" s="84">
        <v>304</v>
      </c>
    </row>
    <row r="6164" spans="1:9" ht="44.25" hidden="1" customHeight="1" x14ac:dyDescent="0.2">
      <c r="A6164" s="3">
        <v>6183</v>
      </c>
      <c r="B6164" s="372" t="s">
        <v>9048</v>
      </c>
      <c r="C6164" s="127" t="s">
        <v>6676</v>
      </c>
      <c r="D6164" s="372" t="s">
        <v>5902</v>
      </c>
      <c r="E6164" s="131" t="s">
        <v>6677</v>
      </c>
      <c r="F6164" s="632">
        <v>55000</v>
      </c>
      <c r="G6164" s="131" t="s">
        <v>364</v>
      </c>
      <c r="H6164" s="84" t="s">
        <v>5951</v>
      </c>
      <c r="I6164" s="84">
        <v>304</v>
      </c>
    </row>
    <row r="6165" spans="1:9" ht="44.25" hidden="1" customHeight="1" x14ac:dyDescent="0.2">
      <c r="A6165" s="3">
        <v>6184</v>
      </c>
      <c r="B6165" s="372" t="s">
        <v>9048</v>
      </c>
      <c r="C6165" s="127" t="s">
        <v>6678</v>
      </c>
      <c r="D6165" s="372" t="s">
        <v>5902</v>
      </c>
      <c r="E6165" s="131" t="s">
        <v>6679</v>
      </c>
      <c r="F6165" s="632">
        <v>36000</v>
      </c>
      <c r="G6165" s="131" t="s">
        <v>364</v>
      </c>
      <c r="H6165" s="84" t="s">
        <v>5951</v>
      </c>
      <c r="I6165" s="84">
        <v>304</v>
      </c>
    </row>
    <row r="6166" spans="1:9" ht="44.25" hidden="1" customHeight="1" x14ac:dyDescent="0.2">
      <c r="A6166" s="3">
        <v>6185</v>
      </c>
      <c r="B6166" s="372" t="s">
        <v>9048</v>
      </c>
      <c r="C6166" s="127" t="s">
        <v>6680</v>
      </c>
      <c r="D6166" s="372" t="s">
        <v>5902</v>
      </c>
      <c r="E6166" s="131" t="s">
        <v>6681</v>
      </c>
      <c r="F6166" s="632">
        <v>36000</v>
      </c>
      <c r="G6166" s="131" t="s">
        <v>364</v>
      </c>
      <c r="H6166" s="84" t="s">
        <v>5951</v>
      </c>
      <c r="I6166" s="84">
        <v>304</v>
      </c>
    </row>
    <row r="6167" spans="1:9" ht="44.25" hidden="1" customHeight="1" x14ac:dyDescent="0.2">
      <c r="A6167" s="3">
        <v>6186</v>
      </c>
      <c r="B6167" s="372" t="s">
        <v>9048</v>
      </c>
      <c r="C6167" s="127" t="s">
        <v>6682</v>
      </c>
      <c r="D6167" s="372" t="s">
        <v>5902</v>
      </c>
      <c r="E6167" s="131" t="s">
        <v>6683</v>
      </c>
      <c r="F6167" s="632">
        <v>75000</v>
      </c>
      <c r="G6167" s="131" t="s">
        <v>364</v>
      </c>
      <c r="H6167" s="84" t="s">
        <v>5951</v>
      </c>
      <c r="I6167" s="84">
        <v>304</v>
      </c>
    </row>
    <row r="6168" spans="1:9" ht="44.25" hidden="1" customHeight="1" x14ac:dyDescent="0.2">
      <c r="A6168" s="3">
        <v>6187</v>
      </c>
      <c r="B6168" s="372" t="s">
        <v>9048</v>
      </c>
      <c r="C6168" s="127" t="s">
        <v>6685</v>
      </c>
      <c r="D6168" s="372" t="s">
        <v>5902</v>
      </c>
      <c r="E6168" s="131" t="s">
        <v>6686</v>
      </c>
      <c r="F6168" s="632">
        <v>22000</v>
      </c>
      <c r="G6168" s="131" t="s">
        <v>364</v>
      </c>
      <c r="H6168" s="84" t="s">
        <v>5951</v>
      </c>
      <c r="I6168" s="84">
        <v>304</v>
      </c>
    </row>
    <row r="6169" spans="1:9" ht="44.25" hidden="1" customHeight="1" x14ac:dyDescent="0.2">
      <c r="A6169" s="3">
        <v>6188</v>
      </c>
      <c r="B6169" s="372" t="s">
        <v>9048</v>
      </c>
      <c r="C6169" s="373" t="s">
        <v>6494</v>
      </c>
      <c r="D6169" s="372" t="s">
        <v>5902</v>
      </c>
      <c r="E6169" s="146" t="s">
        <v>6495</v>
      </c>
      <c r="F6169" s="703">
        <v>9500</v>
      </c>
      <c r="G6169" s="146" t="s">
        <v>1901</v>
      </c>
      <c r="H6169" s="84" t="s">
        <v>5951</v>
      </c>
      <c r="I6169" s="146">
        <v>350</v>
      </c>
    </row>
    <row r="6170" spans="1:9" ht="44.25" hidden="1" customHeight="1" x14ac:dyDescent="0.2">
      <c r="A6170" s="3">
        <v>6189</v>
      </c>
      <c r="B6170" s="372" t="s">
        <v>9048</v>
      </c>
      <c r="C6170" s="373" t="s">
        <v>6652</v>
      </c>
      <c r="D6170" s="372" t="s">
        <v>5902</v>
      </c>
      <c r="E6170" s="146" t="s">
        <v>6653</v>
      </c>
      <c r="F6170" s="703">
        <v>12500</v>
      </c>
      <c r="G6170" s="146" t="s">
        <v>1901</v>
      </c>
      <c r="H6170" s="84" t="s">
        <v>5951</v>
      </c>
      <c r="I6170" s="146">
        <v>350</v>
      </c>
    </row>
    <row r="6171" spans="1:9" ht="44.25" hidden="1" customHeight="1" x14ac:dyDescent="0.2">
      <c r="A6171" s="3">
        <v>6190</v>
      </c>
      <c r="B6171" s="372" t="s">
        <v>9048</v>
      </c>
      <c r="C6171" s="373" t="s">
        <v>9098</v>
      </c>
      <c r="D6171" s="372" t="s">
        <v>5902</v>
      </c>
      <c r="E6171" s="146" t="s">
        <v>6655</v>
      </c>
      <c r="F6171" s="703">
        <v>7500</v>
      </c>
      <c r="G6171" s="146" t="s">
        <v>1901</v>
      </c>
      <c r="H6171" s="84" t="s">
        <v>5951</v>
      </c>
      <c r="I6171" s="146">
        <v>350</v>
      </c>
    </row>
    <row r="6172" spans="1:9" ht="44.25" hidden="1" customHeight="1" x14ac:dyDescent="0.2">
      <c r="A6172" s="3">
        <v>6191</v>
      </c>
      <c r="B6172" s="372" t="s">
        <v>9048</v>
      </c>
      <c r="C6172" s="373" t="s">
        <v>9099</v>
      </c>
      <c r="D6172" s="372" t="s">
        <v>5902</v>
      </c>
      <c r="E6172" s="146" t="s">
        <v>6655</v>
      </c>
      <c r="F6172" s="703">
        <v>7500</v>
      </c>
      <c r="G6172" s="146" t="s">
        <v>1901</v>
      </c>
      <c r="H6172" s="84" t="s">
        <v>5951</v>
      </c>
      <c r="I6172" s="146">
        <v>350</v>
      </c>
    </row>
    <row r="6173" spans="1:9" ht="44.25" hidden="1" customHeight="1" x14ac:dyDescent="0.2">
      <c r="A6173" s="3">
        <v>6192</v>
      </c>
      <c r="B6173" s="372" t="s">
        <v>9048</v>
      </c>
      <c r="C6173" s="373" t="s">
        <v>6657</v>
      </c>
      <c r="D6173" s="372" t="s">
        <v>5902</v>
      </c>
      <c r="E6173" s="146" t="s">
        <v>6658</v>
      </c>
      <c r="F6173" s="703">
        <v>17500</v>
      </c>
      <c r="G6173" s="146" t="s">
        <v>1901</v>
      </c>
      <c r="H6173" s="84" t="s">
        <v>5951</v>
      </c>
      <c r="I6173" s="146">
        <v>350</v>
      </c>
    </row>
    <row r="6174" spans="1:9" ht="44.25" hidden="1" customHeight="1" x14ac:dyDescent="0.2">
      <c r="A6174" s="3">
        <v>6193</v>
      </c>
      <c r="B6174" s="372" t="s">
        <v>9048</v>
      </c>
      <c r="C6174" s="373" t="s">
        <v>6659</v>
      </c>
      <c r="D6174" s="372" t="s">
        <v>5902</v>
      </c>
      <c r="E6174" s="146" t="s">
        <v>6658</v>
      </c>
      <c r="F6174" s="703">
        <v>17500</v>
      </c>
      <c r="G6174" s="146" t="s">
        <v>1901</v>
      </c>
      <c r="H6174" s="84" t="s">
        <v>5951</v>
      </c>
      <c r="I6174" s="146">
        <v>350</v>
      </c>
    </row>
    <row r="6175" spans="1:9" ht="44.25" hidden="1" customHeight="1" x14ac:dyDescent="0.2">
      <c r="A6175" s="3">
        <v>6194</v>
      </c>
      <c r="B6175" s="372" t="s">
        <v>9048</v>
      </c>
      <c r="C6175" s="373" t="s">
        <v>6660</v>
      </c>
      <c r="D6175" s="372" t="s">
        <v>5902</v>
      </c>
      <c r="E6175" s="146" t="s">
        <v>6661</v>
      </c>
      <c r="F6175" s="703">
        <v>9500</v>
      </c>
      <c r="G6175" s="146" t="s">
        <v>1901</v>
      </c>
      <c r="H6175" s="84" t="s">
        <v>5951</v>
      </c>
      <c r="I6175" s="146">
        <v>350</v>
      </c>
    </row>
    <row r="6176" spans="1:9" ht="44.25" hidden="1" customHeight="1" x14ac:dyDescent="0.2">
      <c r="A6176" s="3">
        <v>6195</v>
      </c>
      <c r="B6176" s="372" t="s">
        <v>9048</v>
      </c>
      <c r="C6176" s="373" t="s">
        <v>264</v>
      </c>
      <c r="D6176" s="372" t="s">
        <v>5902</v>
      </c>
      <c r="E6176" s="146" t="s">
        <v>6762</v>
      </c>
      <c r="F6176" s="703">
        <v>7500</v>
      </c>
      <c r="G6176" s="146" t="s">
        <v>1901</v>
      </c>
      <c r="H6176" s="84" t="s">
        <v>5951</v>
      </c>
      <c r="I6176" s="146">
        <v>350</v>
      </c>
    </row>
    <row r="6177" spans="1:9" ht="44.25" hidden="1" customHeight="1" x14ac:dyDescent="0.2">
      <c r="A6177" s="3">
        <v>6196</v>
      </c>
      <c r="B6177" s="372" t="s">
        <v>9048</v>
      </c>
      <c r="C6177" s="373" t="s">
        <v>6644</v>
      </c>
      <c r="D6177" s="372" t="s">
        <v>5902</v>
      </c>
      <c r="E6177" s="146" t="s">
        <v>6645</v>
      </c>
      <c r="F6177" s="703">
        <v>9000</v>
      </c>
      <c r="G6177" s="146" t="s">
        <v>1901</v>
      </c>
      <c r="H6177" s="84" t="s">
        <v>5951</v>
      </c>
      <c r="I6177" s="146">
        <v>350</v>
      </c>
    </row>
    <row r="6178" spans="1:9" ht="44.25" hidden="1" customHeight="1" x14ac:dyDescent="0.2">
      <c r="A6178" s="3">
        <v>6197</v>
      </c>
      <c r="B6178" s="372" t="s">
        <v>9048</v>
      </c>
      <c r="C6178" s="373" t="s">
        <v>6646</v>
      </c>
      <c r="D6178" s="372" t="s">
        <v>5902</v>
      </c>
      <c r="E6178" s="146" t="s">
        <v>6647</v>
      </c>
      <c r="F6178" s="703">
        <v>9000</v>
      </c>
      <c r="G6178" s="146" t="s">
        <v>1901</v>
      </c>
      <c r="H6178" s="84" t="s">
        <v>5951</v>
      </c>
      <c r="I6178" s="146">
        <v>350</v>
      </c>
    </row>
    <row r="6179" spans="1:9" ht="44.25" hidden="1" customHeight="1" x14ac:dyDescent="0.2">
      <c r="A6179" s="3">
        <v>6198</v>
      </c>
      <c r="B6179" s="372" t="s">
        <v>9048</v>
      </c>
      <c r="C6179" s="373" t="s">
        <v>6648</v>
      </c>
      <c r="D6179" s="372" t="s">
        <v>5902</v>
      </c>
      <c r="E6179" s="146" t="s">
        <v>6649</v>
      </c>
      <c r="F6179" s="703">
        <v>11500</v>
      </c>
      <c r="G6179" s="146" t="s">
        <v>1901</v>
      </c>
      <c r="H6179" s="84" t="s">
        <v>5951</v>
      </c>
      <c r="I6179" s="146">
        <v>350</v>
      </c>
    </row>
    <row r="6180" spans="1:9" ht="44.25" hidden="1" customHeight="1" x14ac:dyDescent="0.2">
      <c r="A6180" s="3">
        <v>6199</v>
      </c>
      <c r="B6180" s="372" t="s">
        <v>9048</v>
      </c>
      <c r="C6180" s="373" t="s">
        <v>6763</v>
      </c>
      <c r="D6180" s="372" t="s">
        <v>5902</v>
      </c>
      <c r="E6180" s="146" t="s">
        <v>6651</v>
      </c>
      <c r="F6180" s="703">
        <v>34800</v>
      </c>
      <c r="G6180" s="146" t="s">
        <v>1901</v>
      </c>
      <c r="H6180" s="84" t="s">
        <v>5951</v>
      </c>
      <c r="I6180" s="146">
        <v>350</v>
      </c>
    </row>
    <row r="6181" spans="1:9" ht="44.25" hidden="1" customHeight="1" x14ac:dyDescent="0.2">
      <c r="A6181" s="3">
        <v>6200</v>
      </c>
      <c r="B6181" s="372" t="s">
        <v>9048</v>
      </c>
      <c r="C6181" s="373" t="s">
        <v>6764</v>
      </c>
      <c r="D6181" s="372" t="s">
        <v>5902</v>
      </c>
      <c r="E6181" s="146" t="s">
        <v>6765</v>
      </c>
      <c r="F6181" s="703">
        <v>15000</v>
      </c>
      <c r="G6181" s="146" t="s">
        <v>1901</v>
      </c>
      <c r="H6181" s="84" t="s">
        <v>5951</v>
      </c>
      <c r="I6181" s="146">
        <v>350</v>
      </c>
    </row>
    <row r="6182" spans="1:9" ht="44.25" hidden="1" customHeight="1" x14ac:dyDescent="0.2">
      <c r="A6182" s="3">
        <v>6201</v>
      </c>
      <c r="B6182" s="372" t="s">
        <v>9048</v>
      </c>
      <c r="C6182" s="373" t="s">
        <v>9100</v>
      </c>
      <c r="D6182" s="372" t="s">
        <v>5902</v>
      </c>
      <c r="E6182" s="146" t="s">
        <v>6767</v>
      </c>
      <c r="F6182" s="703">
        <v>7500</v>
      </c>
      <c r="G6182" s="146" t="s">
        <v>1901</v>
      </c>
      <c r="H6182" s="84" t="s">
        <v>5951</v>
      </c>
      <c r="I6182" s="146">
        <v>350</v>
      </c>
    </row>
    <row r="6183" spans="1:9" ht="44.25" hidden="1" customHeight="1" x14ac:dyDescent="0.2">
      <c r="A6183" s="3">
        <v>6202</v>
      </c>
      <c r="B6183" s="372" t="s">
        <v>9048</v>
      </c>
      <c r="C6183" s="373" t="s">
        <v>9101</v>
      </c>
      <c r="D6183" s="372" t="s">
        <v>5902</v>
      </c>
      <c r="E6183" s="505" t="s">
        <v>9102</v>
      </c>
      <c r="F6183" s="703">
        <v>15000</v>
      </c>
      <c r="G6183" s="146" t="s">
        <v>505</v>
      </c>
      <c r="H6183" s="146" t="s">
        <v>5951</v>
      </c>
      <c r="I6183" s="146">
        <v>324</v>
      </c>
    </row>
    <row r="6184" spans="1:9" ht="44.25" hidden="1" customHeight="1" x14ac:dyDescent="0.2">
      <c r="A6184" s="3">
        <v>6203</v>
      </c>
      <c r="B6184" s="372" t="s">
        <v>9048</v>
      </c>
      <c r="C6184" s="373" t="s">
        <v>6411</v>
      </c>
      <c r="D6184" s="372" t="s">
        <v>5902</v>
      </c>
      <c r="E6184" s="146" t="s">
        <v>6615</v>
      </c>
      <c r="F6184" s="703">
        <v>45000</v>
      </c>
      <c r="G6184" s="146" t="s">
        <v>505</v>
      </c>
      <c r="H6184" s="146" t="s">
        <v>5951</v>
      </c>
      <c r="I6184" s="146">
        <v>324</v>
      </c>
    </row>
    <row r="6185" spans="1:9" ht="44.25" hidden="1" customHeight="1" x14ac:dyDescent="0.2">
      <c r="A6185" s="3">
        <v>6204</v>
      </c>
      <c r="B6185" s="372" t="s">
        <v>9048</v>
      </c>
      <c r="C6185" s="373" t="s">
        <v>6414</v>
      </c>
      <c r="D6185" s="372" t="s">
        <v>5902</v>
      </c>
      <c r="E6185" s="146" t="s">
        <v>6616</v>
      </c>
      <c r="F6185" s="703">
        <v>4500</v>
      </c>
      <c r="G6185" s="146" t="s">
        <v>505</v>
      </c>
      <c r="H6185" s="146" t="s">
        <v>5951</v>
      </c>
      <c r="I6185" s="146">
        <v>324</v>
      </c>
    </row>
    <row r="6186" spans="1:9" ht="44.25" hidden="1" customHeight="1" x14ac:dyDescent="0.2">
      <c r="A6186" s="3">
        <v>6205</v>
      </c>
      <c r="B6186" s="372" t="s">
        <v>9048</v>
      </c>
      <c r="C6186" s="373" t="s">
        <v>6416</v>
      </c>
      <c r="D6186" s="372" t="s">
        <v>5902</v>
      </c>
      <c r="E6186" s="146" t="s">
        <v>6617</v>
      </c>
      <c r="F6186" s="703">
        <v>3500</v>
      </c>
      <c r="G6186" s="146" t="s">
        <v>505</v>
      </c>
      <c r="H6186" s="146" t="s">
        <v>5951</v>
      </c>
      <c r="I6186" s="146">
        <v>324</v>
      </c>
    </row>
    <row r="6187" spans="1:9" ht="44.25" hidden="1" customHeight="1" x14ac:dyDescent="0.2">
      <c r="A6187" s="3">
        <v>6206</v>
      </c>
      <c r="B6187" s="372" t="s">
        <v>9048</v>
      </c>
      <c r="C6187" s="373" t="s">
        <v>6418</v>
      </c>
      <c r="D6187" s="372" t="s">
        <v>5902</v>
      </c>
      <c r="E6187" s="146" t="s">
        <v>6618</v>
      </c>
      <c r="F6187" s="703">
        <v>4500</v>
      </c>
      <c r="G6187" s="146" t="s">
        <v>505</v>
      </c>
      <c r="H6187" s="146" t="s">
        <v>5951</v>
      </c>
      <c r="I6187" s="146">
        <v>324</v>
      </c>
    </row>
    <row r="6188" spans="1:9" ht="44.25" hidden="1" customHeight="1" x14ac:dyDescent="0.2">
      <c r="A6188" s="3">
        <v>6207</v>
      </c>
      <c r="B6188" s="372" t="s">
        <v>9048</v>
      </c>
      <c r="C6188" s="373" t="s">
        <v>6420</v>
      </c>
      <c r="D6188" s="372" t="s">
        <v>5902</v>
      </c>
      <c r="E6188" s="146" t="s">
        <v>6619</v>
      </c>
      <c r="F6188" s="703">
        <v>4500</v>
      </c>
      <c r="G6188" s="146" t="s">
        <v>505</v>
      </c>
      <c r="H6188" s="146" t="s">
        <v>5951</v>
      </c>
      <c r="I6188" s="146">
        <v>324</v>
      </c>
    </row>
    <row r="6189" spans="1:9" ht="44.25" hidden="1" customHeight="1" x14ac:dyDescent="0.2">
      <c r="A6189" s="3">
        <v>6208</v>
      </c>
      <c r="B6189" s="372" t="s">
        <v>9048</v>
      </c>
      <c r="C6189" s="373" t="s">
        <v>6422</v>
      </c>
      <c r="D6189" s="372" t="s">
        <v>5902</v>
      </c>
      <c r="E6189" s="505" t="s">
        <v>9103</v>
      </c>
      <c r="F6189" s="703">
        <v>6500</v>
      </c>
      <c r="G6189" s="146" t="s">
        <v>6424</v>
      </c>
      <c r="H6189" s="146" t="s">
        <v>5951</v>
      </c>
      <c r="I6189" s="146">
        <v>324</v>
      </c>
    </row>
    <row r="6190" spans="1:9" ht="44.25" hidden="1" customHeight="1" x14ac:dyDescent="0.2">
      <c r="A6190" s="3">
        <v>6209</v>
      </c>
      <c r="B6190" s="372" t="s">
        <v>9048</v>
      </c>
      <c r="C6190" s="373" t="s">
        <v>6425</v>
      </c>
      <c r="D6190" s="372" t="s">
        <v>5902</v>
      </c>
      <c r="E6190" s="505" t="s">
        <v>9104</v>
      </c>
      <c r="F6190" s="703">
        <v>5500</v>
      </c>
      <c r="G6190" s="146" t="s">
        <v>6427</v>
      </c>
      <c r="H6190" s="146" t="s">
        <v>5951</v>
      </c>
      <c r="I6190" s="146">
        <v>324</v>
      </c>
    </row>
    <row r="6191" spans="1:9" ht="44.25" hidden="1" customHeight="1" x14ac:dyDescent="0.2">
      <c r="A6191" s="3">
        <v>6210</v>
      </c>
      <c r="B6191" s="372" t="s">
        <v>9048</v>
      </c>
      <c r="C6191" s="373" t="s">
        <v>6428</v>
      </c>
      <c r="D6191" s="372" t="s">
        <v>5902</v>
      </c>
      <c r="E6191" s="505" t="s">
        <v>9105</v>
      </c>
      <c r="F6191" s="703">
        <v>5500</v>
      </c>
      <c r="G6191" s="146" t="s">
        <v>6427</v>
      </c>
      <c r="H6191" s="146" t="s">
        <v>5951</v>
      </c>
      <c r="I6191" s="146">
        <v>324</v>
      </c>
    </row>
    <row r="6192" spans="1:9" ht="44.25" hidden="1" customHeight="1" x14ac:dyDescent="0.2">
      <c r="A6192" s="3">
        <v>6211</v>
      </c>
      <c r="B6192" s="372" t="s">
        <v>9048</v>
      </c>
      <c r="C6192" s="127" t="s">
        <v>6430</v>
      </c>
      <c r="D6192" s="372" t="s">
        <v>5902</v>
      </c>
      <c r="E6192" s="131" t="s">
        <v>9106</v>
      </c>
      <c r="F6192" s="632">
        <v>6500</v>
      </c>
      <c r="G6192" s="131" t="s">
        <v>6427</v>
      </c>
      <c r="H6192" s="84" t="s">
        <v>5951</v>
      </c>
      <c r="I6192" s="84">
        <v>324</v>
      </c>
    </row>
    <row r="6193" spans="1:9" ht="44.25" hidden="1" customHeight="1" x14ac:dyDescent="0.2">
      <c r="A6193" s="3">
        <v>6212</v>
      </c>
      <c r="B6193" s="372" t="s">
        <v>9048</v>
      </c>
      <c r="C6193" s="127" t="s">
        <v>6432</v>
      </c>
      <c r="D6193" s="372" t="s">
        <v>5902</v>
      </c>
      <c r="E6193" s="131" t="s">
        <v>9106</v>
      </c>
      <c r="F6193" s="632">
        <v>6500</v>
      </c>
      <c r="G6193" s="131" t="s">
        <v>6427</v>
      </c>
      <c r="H6193" s="84" t="s">
        <v>5951</v>
      </c>
      <c r="I6193" s="84">
        <v>324</v>
      </c>
    </row>
    <row r="6194" spans="1:9" ht="44.25" hidden="1" customHeight="1" x14ac:dyDescent="0.2">
      <c r="A6194" s="3">
        <v>6213</v>
      </c>
      <c r="B6194" s="372" t="s">
        <v>9048</v>
      </c>
      <c r="C6194" s="127" t="s">
        <v>6433</v>
      </c>
      <c r="D6194" s="372" t="s">
        <v>5902</v>
      </c>
      <c r="E6194" s="131" t="s">
        <v>9107</v>
      </c>
      <c r="F6194" s="632">
        <v>2300</v>
      </c>
      <c r="G6194" s="131" t="s">
        <v>6427</v>
      </c>
      <c r="H6194" s="84" t="s">
        <v>5951</v>
      </c>
      <c r="I6194" s="84">
        <v>324</v>
      </c>
    </row>
    <row r="6195" spans="1:9" ht="44.25" hidden="1" customHeight="1" x14ac:dyDescent="0.2">
      <c r="A6195" s="3">
        <v>6214</v>
      </c>
      <c r="B6195" s="372" t="s">
        <v>9048</v>
      </c>
      <c r="C6195" s="127" t="s">
        <v>6435</v>
      </c>
      <c r="D6195" s="372" t="s">
        <v>5902</v>
      </c>
      <c r="E6195" s="131" t="s">
        <v>9108</v>
      </c>
      <c r="F6195" s="632">
        <v>11000</v>
      </c>
      <c r="G6195" s="131" t="s">
        <v>6427</v>
      </c>
      <c r="H6195" s="84" t="s">
        <v>5951</v>
      </c>
      <c r="I6195" s="84">
        <v>324</v>
      </c>
    </row>
    <row r="6196" spans="1:9" ht="44.25" hidden="1" customHeight="1" x14ac:dyDescent="0.2">
      <c r="A6196" s="3">
        <v>6215</v>
      </c>
      <c r="B6196" s="372" t="s">
        <v>9048</v>
      </c>
      <c r="C6196" s="127" t="s">
        <v>6437</v>
      </c>
      <c r="D6196" s="372" t="s">
        <v>5902</v>
      </c>
      <c r="E6196" s="131" t="s">
        <v>9109</v>
      </c>
      <c r="F6196" s="632">
        <v>6500</v>
      </c>
      <c r="G6196" s="131" t="s">
        <v>6439</v>
      </c>
      <c r="H6196" s="84" t="s">
        <v>5951</v>
      </c>
      <c r="I6196" s="84">
        <v>324</v>
      </c>
    </row>
    <row r="6197" spans="1:9" ht="44.25" hidden="1" customHeight="1" x14ac:dyDescent="0.2">
      <c r="A6197" s="3">
        <v>6216</v>
      </c>
      <c r="B6197" s="372" t="s">
        <v>9048</v>
      </c>
      <c r="C6197" s="127" t="s">
        <v>6440</v>
      </c>
      <c r="D6197" s="372" t="s">
        <v>5902</v>
      </c>
      <c r="E6197" s="131" t="s">
        <v>6617</v>
      </c>
      <c r="F6197" s="632">
        <v>6000</v>
      </c>
      <c r="G6197" s="131" t="s">
        <v>6427</v>
      </c>
      <c r="H6197" s="84" t="s">
        <v>5951</v>
      </c>
      <c r="I6197" s="84">
        <v>324</v>
      </c>
    </row>
    <row r="6198" spans="1:9" ht="44.25" hidden="1" customHeight="1" x14ac:dyDescent="0.2">
      <c r="A6198" s="3">
        <v>6217</v>
      </c>
      <c r="B6198" s="372" t="s">
        <v>9048</v>
      </c>
      <c r="C6198" s="127" t="s">
        <v>9110</v>
      </c>
      <c r="D6198" s="372" t="s">
        <v>5902</v>
      </c>
      <c r="E6198" s="131" t="s">
        <v>9111</v>
      </c>
      <c r="F6198" s="632">
        <v>12000</v>
      </c>
      <c r="G6198" s="131" t="s">
        <v>6427</v>
      </c>
      <c r="H6198" s="84" t="s">
        <v>5951</v>
      </c>
      <c r="I6198" s="84">
        <v>324</v>
      </c>
    </row>
    <row r="6199" spans="1:9" ht="44.25" hidden="1" customHeight="1" x14ac:dyDescent="0.2">
      <c r="A6199" s="3">
        <v>6218</v>
      </c>
      <c r="B6199" s="372" t="s">
        <v>9048</v>
      </c>
      <c r="C6199" s="127" t="s">
        <v>9112</v>
      </c>
      <c r="D6199" s="372" t="s">
        <v>5902</v>
      </c>
      <c r="E6199" s="131" t="s">
        <v>9113</v>
      </c>
      <c r="F6199" s="632">
        <v>12000</v>
      </c>
      <c r="G6199" s="131" t="s">
        <v>6427</v>
      </c>
      <c r="H6199" s="84" t="s">
        <v>5951</v>
      </c>
      <c r="I6199" s="84">
        <v>324</v>
      </c>
    </row>
    <row r="6200" spans="1:9" ht="44.25" hidden="1" customHeight="1" x14ac:dyDescent="0.2">
      <c r="A6200" s="3">
        <v>6219</v>
      </c>
      <c r="B6200" s="372" t="s">
        <v>9048</v>
      </c>
      <c r="C6200" s="127" t="s">
        <v>9114</v>
      </c>
      <c r="D6200" s="372" t="s">
        <v>5902</v>
      </c>
      <c r="E6200" s="131" t="s">
        <v>9115</v>
      </c>
      <c r="F6200" s="632">
        <v>12000</v>
      </c>
      <c r="G6200" s="131" t="s">
        <v>6427</v>
      </c>
      <c r="H6200" s="84" t="s">
        <v>5951</v>
      </c>
      <c r="I6200" s="84">
        <v>324</v>
      </c>
    </row>
    <row r="6201" spans="1:9" ht="44.25" hidden="1" customHeight="1" x14ac:dyDescent="0.2">
      <c r="A6201" s="3">
        <v>6220</v>
      </c>
      <c r="B6201" s="372" t="s">
        <v>9048</v>
      </c>
      <c r="C6201" s="127" t="s">
        <v>9116</v>
      </c>
      <c r="D6201" s="372" t="s">
        <v>5902</v>
      </c>
      <c r="E6201" s="131" t="s">
        <v>9117</v>
      </c>
      <c r="F6201" s="632">
        <v>12000</v>
      </c>
      <c r="G6201" s="131" t="s">
        <v>6427</v>
      </c>
      <c r="H6201" s="84" t="s">
        <v>5951</v>
      </c>
      <c r="I6201" s="84">
        <v>324</v>
      </c>
    </row>
    <row r="6202" spans="1:9" ht="44.25" hidden="1" customHeight="1" x14ac:dyDescent="0.2">
      <c r="A6202" s="3">
        <v>6221</v>
      </c>
      <c r="B6202" s="372" t="s">
        <v>9048</v>
      </c>
      <c r="C6202" s="127" t="s">
        <v>9118</v>
      </c>
      <c r="D6202" s="372" t="s">
        <v>5902</v>
      </c>
      <c r="E6202" s="131" t="s">
        <v>9111</v>
      </c>
      <c r="F6202" s="632">
        <v>20000</v>
      </c>
      <c r="G6202" s="131" t="s">
        <v>6427</v>
      </c>
      <c r="H6202" s="84" t="s">
        <v>5951</v>
      </c>
      <c r="I6202" s="84">
        <v>324</v>
      </c>
    </row>
    <row r="6203" spans="1:9" ht="44.25" hidden="1" customHeight="1" x14ac:dyDescent="0.2">
      <c r="A6203" s="3">
        <v>6222</v>
      </c>
      <c r="B6203" s="372" t="s">
        <v>9048</v>
      </c>
      <c r="C6203" s="373" t="s">
        <v>9119</v>
      </c>
      <c r="D6203" s="372" t="s">
        <v>5902</v>
      </c>
      <c r="E6203" s="146" t="s">
        <v>6772</v>
      </c>
      <c r="F6203" s="703">
        <v>28800</v>
      </c>
      <c r="G6203" s="146" t="s">
        <v>3897</v>
      </c>
      <c r="H6203" s="84" t="s">
        <v>5951</v>
      </c>
      <c r="I6203" s="146">
        <v>354</v>
      </c>
    </row>
    <row r="6204" spans="1:9" ht="44.25" hidden="1" customHeight="1" x14ac:dyDescent="0.2">
      <c r="A6204" s="3">
        <v>6223</v>
      </c>
      <c r="B6204" s="372" t="s">
        <v>9048</v>
      </c>
      <c r="C6204" s="373" t="s">
        <v>9120</v>
      </c>
      <c r="D6204" s="372" t="s">
        <v>5902</v>
      </c>
      <c r="E6204" s="146" t="s">
        <v>6774</v>
      </c>
      <c r="F6204" s="703">
        <v>28800</v>
      </c>
      <c r="G6204" s="146" t="s">
        <v>3897</v>
      </c>
      <c r="H6204" s="84" t="s">
        <v>5951</v>
      </c>
      <c r="I6204" s="146">
        <v>354</v>
      </c>
    </row>
    <row r="6205" spans="1:9" ht="44.25" hidden="1" customHeight="1" x14ac:dyDescent="0.2">
      <c r="A6205" s="3">
        <v>6224</v>
      </c>
      <c r="B6205" s="372" t="s">
        <v>9048</v>
      </c>
      <c r="C6205" s="373" t="s">
        <v>6610</v>
      </c>
      <c r="D6205" s="372" t="s">
        <v>5902</v>
      </c>
      <c r="E6205" s="146" t="s">
        <v>6611</v>
      </c>
      <c r="F6205" s="703">
        <v>25000</v>
      </c>
      <c r="G6205" s="146" t="s">
        <v>505</v>
      </c>
      <c r="H6205" s="84" t="s">
        <v>5951</v>
      </c>
      <c r="I6205" s="84">
        <v>324</v>
      </c>
    </row>
    <row r="6206" spans="1:9" ht="44.25" hidden="1" customHeight="1" x14ac:dyDescent="0.2">
      <c r="A6206" s="3">
        <v>6225</v>
      </c>
      <c r="B6206" s="372" t="s">
        <v>9048</v>
      </c>
      <c r="C6206" s="373" t="s">
        <v>9121</v>
      </c>
      <c r="D6206" s="372" t="s">
        <v>5902</v>
      </c>
      <c r="E6206" s="146" t="s">
        <v>6613</v>
      </c>
      <c r="F6206" s="703">
        <v>25000</v>
      </c>
      <c r="G6206" s="146" t="s">
        <v>505</v>
      </c>
      <c r="H6206" s="84" t="s">
        <v>5951</v>
      </c>
      <c r="I6206" s="84">
        <v>324</v>
      </c>
    </row>
    <row r="6207" spans="1:9" ht="44.25" hidden="1" customHeight="1" x14ac:dyDescent="0.2">
      <c r="A6207" s="3">
        <v>6226</v>
      </c>
      <c r="B6207" s="84">
        <v>7413</v>
      </c>
      <c r="C6207" s="127" t="s">
        <v>10410</v>
      </c>
      <c r="D6207" s="372" t="s">
        <v>5902</v>
      </c>
      <c r="E6207" s="131" t="s">
        <v>9122</v>
      </c>
      <c r="F6207" s="755">
        <v>213000000</v>
      </c>
      <c r="G6207" s="131" t="s">
        <v>9123</v>
      </c>
      <c r="H6207" s="72">
        <v>44958</v>
      </c>
      <c r="I6207" s="211">
        <v>340</v>
      </c>
    </row>
    <row r="6208" spans="1:9" ht="44.25" hidden="1" customHeight="1" x14ac:dyDescent="0.2">
      <c r="A6208" s="3">
        <v>6227</v>
      </c>
      <c r="B6208" s="84">
        <v>7413</v>
      </c>
      <c r="C6208" s="127" t="s">
        <v>10411</v>
      </c>
      <c r="D6208" s="372" t="s">
        <v>5902</v>
      </c>
      <c r="E6208" s="131" t="s">
        <v>9125</v>
      </c>
      <c r="F6208" s="755">
        <v>35000000</v>
      </c>
      <c r="G6208" s="131" t="s">
        <v>9126</v>
      </c>
      <c r="H6208" s="72">
        <v>44958</v>
      </c>
      <c r="I6208" s="211">
        <v>175</v>
      </c>
    </row>
    <row r="6209" spans="1:9" ht="44.25" hidden="1" customHeight="1" x14ac:dyDescent="0.2">
      <c r="A6209" s="3">
        <v>6228</v>
      </c>
      <c r="B6209" s="84">
        <v>7413</v>
      </c>
      <c r="C6209" s="127" t="s">
        <v>10412</v>
      </c>
      <c r="D6209" s="372" t="s">
        <v>5902</v>
      </c>
      <c r="E6209" s="131" t="s">
        <v>9127</v>
      </c>
      <c r="F6209" s="755">
        <v>20000000</v>
      </c>
      <c r="G6209" s="131" t="s">
        <v>9123</v>
      </c>
      <c r="H6209" s="72">
        <v>44958</v>
      </c>
      <c r="I6209" s="211">
        <v>340</v>
      </c>
    </row>
    <row r="6210" spans="1:9" ht="44.25" hidden="1" customHeight="1" x14ac:dyDescent="0.2">
      <c r="A6210" s="3">
        <v>6229</v>
      </c>
      <c r="B6210" s="84">
        <v>7413</v>
      </c>
      <c r="C6210" s="127" t="s">
        <v>10413</v>
      </c>
      <c r="D6210" s="372" t="s">
        <v>5902</v>
      </c>
      <c r="E6210" s="131" t="s">
        <v>9128</v>
      </c>
      <c r="F6210" s="755">
        <v>12000000</v>
      </c>
      <c r="G6210" s="131" t="s">
        <v>9123</v>
      </c>
      <c r="H6210" s="72">
        <v>44958</v>
      </c>
      <c r="I6210" s="211">
        <v>340</v>
      </c>
    </row>
    <row r="6211" spans="1:9" ht="44.25" hidden="1" customHeight="1" x14ac:dyDescent="0.2">
      <c r="A6211" s="3">
        <v>6230</v>
      </c>
      <c r="B6211" s="84">
        <v>7413</v>
      </c>
      <c r="C6211" s="127" t="s">
        <v>10414</v>
      </c>
      <c r="D6211" s="372" t="s">
        <v>5902</v>
      </c>
      <c r="E6211" s="131" t="s">
        <v>9129</v>
      </c>
      <c r="F6211" s="755">
        <v>13500000</v>
      </c>
      <c r="G6211" s="131" t="s">
        <v>9123</v>
      </c>
      <c r="H6211" s="72">
        <v>44958</v>
      </c>
      <c r="I6211" s="211">
        <v>340</v>
      </c>
    </row>
    <row r="6212" spans="1:9" ht="44.25" hidden="1" customHeight="1" x14ac:dyDescent="0.2">
      <c r="A6212" s="3">
        <v>6231</v>
      </c>
      <c r="B6212" s="84">
        <v>7413</v>
      </c>
      <c r="C6212" s="127" t="s">
        <v>9130</v>
      </c>
      <c r="D6212" s="372" t="s">
        <v>5902</v>
      </c>
      <c r="E6212" s="131">
        <v>81101504</v>
      </c>
      <c r="F6212" s="755">
        <v>400000000</v>
      </c>
      <c r="G6212" s="131" t="s">
        <v>9123</v>
      </c>
      <c r="H6212" s="72">
        <v>44958</v>
      </c>
      <c r="I6212" s="211">
        <v>340</v>
      </c>
    </row>
    <row r="6213" spans="1:9" ht="44.25" hidden="1" customHeight="1" x14ac:dyDescent="0.2">
      <c r="A6213" s="3">
        <v>6232</v>
      </c>
      <c r="B6213" s="84">
        <v>7413</v>
      </c>
      <c r="C6213" s="127" t="s">
        <v>9132</v>
      </c>
      <c r="D6213" s="372" t="s">
        <v>5902</v>
      </c>
      <c r="E6213" s="131">
        <v>26101766</v>
      </c>
      <c r="F6213" s="755">
        <v>80000000</v>
      </c>
      <c r="G6213" s="131" t="s">
        <v>9123</v>
      </c>
      <c r="H6213" s="72">
        <v>45139</v>
      </c>
      <c r="I6213" s="211">
        <v>340</v>
      </c>
    </row>
    <row r="6214" spans="1:9" ht="44.25" hidden="1" customHeight="1" x14ac:dyDescent="0.2">
      <c r="A6214" s="3">
        <v>6233</v>
      </c>
      <c r="B6214" s="84">
        <v>7413</v>
      </c>
      <c r="C6214" s="127" t="s">
        <v>9134</v>
      </c>
      <c r="D6214" s="372" t="s">
        <v>5902</v>
      </c>
      <c r="E6214" s="131">
        <v>43221724</v>
      </c>
      <c r="F6214" s="755">
        <v>65000000</v>
      </c>
      <c r="G6214" s="131" t="s">
        <v>9123</v>
      </c>
      <c r="H6214" s="72">
        <v>45139</v>
      </c>
      <c r="I6214" s="211">
        <v>340</v>
      </c>
    </row>
    <row r="6215" spans="1:9" ht="44.25" hidden="1" customHeight="1" x14ac:dyDescent="0.2">
      <c r="A6215" s="3">
        <v>6234</v>
      </c>
      <c r="B6215" s="84">
        <v>7413</v>
      </c>
      <c r="C6215" s="127" t="s">
        <v>9136</v>
      </c>
      <c r="D6215" s="372" t="s">
        <v>5902</v>
      </c>
      <c r="E6215" s="131" t="s">
        <v>9137</v>
      </c>
      <c r="F6215" s="755">
        <v>14000000</v>
      </c>
      <c r="G6215" s="131" t="s">
        <v>9123</v>
      </c>
      <c r="H6215" s="72">
        <v>44958</v>
      </c>
      <c r="I6215" s="211">
        <v>340</v>
      </c>
    </row>
    <row r="6216" spans="1:9" ht="44.25" hidden="1" customHeight="1" x14ac:dyDescent="0.2">
      <c r="A6216" s="3">
        <v>6235</v>
      </c>
      <c r="B6216" s="84">
        <v>7413</v>
      </c>
      <c r="C6216" s="127" t="s">
        <v>10415</v>
      </c>
      <c r="D6216" s="372" t="s">
        <v>5902</v>
      </c>
      <c r="E6216" s="131" t="s">
        <v>9139</v>
      </c>
      <c r="F6216" s="755">
        <v>6200000</v>
      </c>
      <c r="G6216" s="131" t="s">
        <v>9123</v>
      </c>
      <c r="H6216" s="72">
        <v>45017</v>
      </c>
      <c r="I6216" s="211">
        <v>340</v>
      </c>
    </row>
    <row r="6217" spans="1:9" ht="44.25" hidden="1" customHeight="1" x14ac:dyDescent="0.2">
      <c r="A6217" s="3">
        <v>6236</v>
      </c>
      <c r="B6217" s="84">
        <v>7413</v>
      </c>
      <c r="C6217" s="127" t="s">
        <v>10416</v>
      </c>
      <c r="D6217" s="372" t="s">
        <v>5902</v>
      </c>
      <c r="E6217" s="131" t="s">
        <v>9141</v>
      </c>
      <c r="F6217" s="755">
        <v>7500000</v>
      </c>
      <c r="G6217" s="131" t="s">
        <v>9123</v>
      </c>
      <c r="H6217" s="72">
        <v>45017</v>
      </c>
      <c r="I6217" s="211">
        <v>340</v>
      </c>
    </row>
    <row r="6218" spans="1:9" ht="44.25" hidden="1" customHeight="1" x14ac:dyDescent="0.2">
      <c r="A6218" s="3">
        <v>6237</v>
      </c>
      <c r="B6218" s="84">
        <v>7413</v>
      </c>
      <c r="C6218" s="127" t="s">
        <v>10417</v>
      </c>
      <c r="D6218" s="372" t="s">
        <v>5902</v>
      </c>
      <c r="E6218" s="131" t="s">
        <v>10418</v>
      </c>
      <c r="F6218" s="755">
        <v>9000000</v>
      </c>
      <c r="G6218" s="131" t="s">
        <v>9123</v>
      </c>
      <c r="H6218" s="72">
        <v>45017</v>
      </c>
      <c r="I6218" s="211">
        <v>340</v>
      </c>
    </row>
    <row r="6219" spans="1:9" ht="44.25" hidden="1" customHeight="1" x14ac:dyDescent="0.2">
      <c r="A6219" s="3">
        <v>6238</v>
      </c>
      <c r="B6219" s="84">
        <v>7413</v>
      </c>
      <c r="C6219" s="127" t="s">
        <v>9142</v>
      </c>
      <c r="D6219" s="372" t="s">
        <v>5902</v>
      </c>
      <c r="E6219" s="131" t="s">
        <v>9143</v>
      </c>
      <c r="F6219" s="703">
        <v>20000000</v>
      </c>
      <c r="G6219" s="131" t="s">
        <v>9123</v>
      </c>
      <c r="H6219" s="72">
        <v>44927</v>
      </c>
      <c r="I6219" s="211">
        <v>340</v>
      </c>
    </row>
    <row r="6220" spans="1:9" ht="44.25" hidden="1" customHeight="1" x14ac:dyDescent="0.2">
      <c r="A6220" s="3">
        <v>6239</v>
      </c>
      <c r="B6220" s="84">
        <v>7413</v>
      </c>
      <c r="C6220" s="127" t="s">
        <v>9145</v>
      </c>
      <c r="D6220" s="372" t="s">
        <v>5902</v>
      </c>
      <c r="E6220" s="131" t="s">
        <v>9146</v>
      </c>
      <c r="F6220" s="755">
        <v>3500000</v>
      </c>
      <c r="G6220" s="131" t="s">
        <v>9123</v>
      </c>
      <c r="H6220" s="72">
        <v>44927</v>
      </c>
      <c r="I6220" s="211">
        <v>340</v>
      </c>
    </row>
    <row r="6221" spans="1:9" ht="44.25" hidden="1" customHeight="1" x14ac:dyDescent="0.2">
      <c r="A6221" s="3">
        <v>6240</v>
      </c>
      <c r="B6221" s="84">
        <v>7413</v>
      </c>
      <c r="C6221" s="127" t="s">
        <v>9148</v>
      </c>
      <c r="D6221" s="372" t="s">
        <v>5902</v>
      </c>
      <c r="E6221" s="131">
        <v>81141506</v>
      </c>
      <c r="F6221" s="703">
        <v>45000000</v>
      </c>
      <c r="G6221" s="131" t="s">
        <v>9126</v>
      </c>
      <c r="H6221" s="72">
        <v>44986</v>
      </c>
      <c r="I6221" s="211">
        <v>175</v>
      </c>
    </row>
    <row r="6222" spans="1:9" ht="44.25" hidden="1" customHeight="1" x14ac:dyDescent="0.2">
      <c r="A6222" s="3">
        <v>6241</v>
      </c>
      <c r="B6222" s="84">
        <v>7413</v>
      </c>
      <c r="C6222" s="127" t="s">
        <v>9150</v>
      </c>
      <c r="D6222" s="372" t="s">
        <v>5902</v>
      </c>
      <c r="E6222" s="84">
        <v>81101802</v>
      </c>
      <c r="F6222" s="703">
        <v>7000000</v>
      </c>
      <c r="G6222" s="131" t="s">
        <v>9126</v>
      </c>
      <c r="H6222" s="72">
        <v>44986</v>
      </c>
      <c r="I6222" s="211">
        <v>175</v>
      </c>
    </row>
    <row r="6223" spans="1:9" ht="44.25" hidden="1" customHeight="1" x14ac:dyDescent="0.2">
      <c r="A6223" s="3">
        <v>6242</v>
      </c>
      <c r="B6223" s="84">
        <v>7413</v>
      </c>
      <c r="C6223" s="127" t="s">
        <v>9152</v>
      </c>
      <c r="D6223" s="372" t="s">
        <v>5902</v>
      </c>
      <c r="E6223" s="131">
        <v>40141613</v>
      </c>
      <c r="F6223" s="664">
        <v>15000000</v>
      </c>
      <c r="G6223" s="131" t="s">
        <v>9123</v>
      </c>
      <c r="H6223" s="662">
        <v>44958</v>
      </c>
      <c r="I6223" s="131">
        <v>340</v>
      </c>
    </row>
    <row r="6224" spans="1:9" ht="44.25" hidden="1" customHeight="1" x14ac:dyDescent="0.2">
      <c r="A6224" s="3">
        <v>6243</v>
      </c>
      <c r="B6224" s="84">
        <v>7413</v>
      </c>
      <c r="C6224" s="127" t="s">
        <v>9154</v>
      </c>
      <c r="D6224" s="372" t="s">
        <v>5902</v>
      </c>
      <c r="E6224" s="131">
        <v>41113637</v>
      </c>
      <c r="F6224" s="664">
        <v>6000000</v>
      </c>
      <c r="G6224" s="131" t="s">
        <v>9123</v>
      </c>
      <c r="H6224" s="662">
        <v>44958</v>
      </c>
      <c r="I6224" s="131">
        <v>340</v>
      </c>
    </row>
    <row r="6225" spans="1:9" ht="44.25" hidden="1" customHeight="1" x14ac:dyDescent="0.2">
      <c r="A6225" s="3">
        <v>6244</v>
      </c>
      <c r="B6225" s="84">
        <v>7413</v>
      </c>
      <c r="C6225" s="127" t="s">
        <v>9156</v>
      </c>
      <c r="D6225" s="372" t="s">
        <v>5902</v>
      </c>
      <c r="E6225" s="131">
        <v>39122210</v>
      </c>
      <c r="F6225" s="664">
        <v>3500000</v>
      </c>
      <c r="G6225" s="131" t="s">
        <v>9123</v>
      </c>
      <c r="H6225" s="662">
        <v>44927</v>
      </c>
      <c r="I6225" s="131">
        <v>340</v>
      </c>
    </row>
    <row r="6226" spans="1:9" ht="44.25" hidden="1" customHeight="1" x14ac:dyDescent="0.2">
      <c r="A6226" s="3">
        <v>6245</v>
      </c>
      <c r="B6226" s="84">
        <v>7413</v>
      </c>
      <c r="C6226" s="127" t="s">
        <v>9158</v>
      </c>
      <c r="D6226" s="372" t="s">
        <v>5902</v>
      </c>
      <c r="E6226" s="131">
        <v>30102005</v>
      </c>
      <c r="F6226" s="664">
        <v>1250000</v>
      </c>
      <c r="G6226" s="131" t="s">
        <v>9123</v>
      </c>
      <c r="H6226" s="662">
        <v>44927</v>
      </c>
      <c r="I6226" s="84">
        <v>340</v>
      </c>
    </row>
    <row r="6227" spans="1:9" ht="44.25" hidden="1" customHeight="1" x14ac:dyDescent="0.2">
      <c r="A6227" s="3">
        <v>6246</v>
      </c>
      <c r="B6227" s="84">
        <v>7413</v>
      </c>
      <c r="C6227" s="127" t="s">
        <v>9160</v>
      </c>
      <c r="D6227" s="372" t="s">
        <v>5902</v>
      </c>
      <c r="E6227" s="131">
        <v>32121701</v>
      </c>
      <c r="F6227" s="664">
        <v>1500000</v>
      </c>
      <c r="G6227" s="131" t="s">
        <v>9123</v>
      </c>
      <c r="H6227" s="131" t="s">
        <v>5485</v>
      </c>
      <c r="I6227" s="84">
        <v>340</v>
      </c>
    </row>
    <row r="6228" spans="1:9" ht="44.25" hidden="1" customHeight="1" x14ac:dyDescent="0.2">
      <c r="A6228" s="3">
        <v>6247</v>
      </c>
      <c r="B6228" s="84">
        <v>7413</v>
      </c>
      <c r="C6228" s="127" t="s">
        <v>9162</v>
      </c>
      <c r="D6228" s="372" t="s">
        <v>5902</v>
      </c>
      <c r="E6228" s="131">
        <v>32151709</v>
      </c>
      <c r="F6228" s="664">
        <v>4600000</v>
      </c>
      <c r="G6228" s="131" t="s">
        <v>9123</v>
      </c>
      <c r="H6228" s="131" t="s">
        <v>5485</v>
      </c>
      <c r="I6228" s="84">
        <v>340</v>
      </c>
    </row>
    <row r="6229" spans="1:9" ht="44.25" hidden="1" customHeight="1" x14ac:dyDescent="0.2">
      <c r="A6229" s="3">
        <v>6248</v>
      </c>
      <c r="B6229" s="84">
        <v>7413</v>
      </c>
      <c r="C6229" s="127" t="s">
        <v>9163</v>
      </c>
      <c r="D6229" s="372" t="s">
        <v>5902</v>
      </c>
      <c r="E6229" s="131">
        <v>32151705</v>
      </c>
      <c r="F6229" s="664">
        <v>4200000</v>
      </c>
      <c r="G6229" s="131" t="s">
        <v>9123</v>
      </c>
      <c r="H6229" s="131" t="s">
        <v>5485</v>
      </c>
      <c r="I6229" s="84">
        <v>340</v>
      </c>
    </row>
    <row r="6230" spans="1:9" ht="44.25" hidden="1" customHeight="1" x14ac:dyDescent="0.2">
      <c r="A6230" s="3">
        <v>6249</v>
      </c>
      <c r="B6230" s="84">
        <v>7413</v>
      </c>
      <c r="C6230" s="127" t="s">
        <v>9164</v>
      </c>
      <c r="D6230" s="372" t="s">
        <v>5902</v>
      </c>
      <c r="E6230" s="131">
        <v>39121552</v>
      </c>
      <c r="F6230" s="664">
        <v>1500000</v>
      </c>
      <c r="G6230" s="131" t="s">
        <v>9123</v>
      </c>
      <c r="H6230" s="131" t="s">
        <v>5485</v>
      </c>
      <c r="I6230" s="84">
        <v>340</v>
      </c>
    </row>
    <row r="6231" spans="1:9" ht="44.25" hidden="1" customHeight="1" x14ac:dyDescent="0.2">
      <c r="A6231" s="3">
        <v>6250</v>
      </c>
      <c r="B6231" s="84">
        <v>7413</v>
      </c>
      <c r="C6231" s="127" t="s">
        <v>9165</v>
      </c>
      <c r="D6231" s="372" t="s">
        <v>5902</v>
      </c>
      <c r="E6231" s="131">
        <v>26111601</v>
      </c>
      <c r="F6231" s="664">
        <v>20000000</v>
      </c>
      <c r="G6231" s="131" t="s">
        <v>9123</v>
      </c>
      <c r="H6231" s="662">
        <v>44986</v>
      </c>
      <c r="I6231" s="84">
        <v>340</v>
      </c>
    </row>
    <row r="6232" spans="1:9" ht="44.25" hidden="1" customHeight="1" x14ac:dyDescent="0.2">
      <c r="A6232" s="3">
        <v>6251</v>
      </c>
      <c r="B6232" s="84">
        <v>7413</v>
      </c>
      <c r="C6232" s="127" t="s">
        <v>9167</v>
      </c>
      <c r="D6232" s="372" t="s">
        <v>5902</v>
      </c>
      <c r="E6232" s="131">
        <v>39121552</v>
      </c>
      <c r="F6232" s="664">
        <v>2000000</v>
      </c>
      <c r="G6232" s="131" t="s">
        <v>9123</v>
      </c>
      <c r="H6232" s="662">
        <v>45047</v>
      </c>
      <c r="I6232" s="84">
        <v>340</v>
      </c>
    </row>
    <row r="6233" spans="1:9" ht="44.25" hidden="1" customHeight="1" x14ac:dyDescent="0.2">
      <c r="A6233" s="3">
        <v>6252</v>
      </c>
      <c r="B6233" s="84">
        <v>7413</v>
      </c>
      <c r="C6233" s="127" t="s">
        <v>9172</v>
      </c>
      <c r="D6233" s="372" t="s">
        <v>5902</v>
      </c>
      <c r="E6233" s="131">
        <v>26111601</v>
      </c>
      <c r="F6233" s="664">
        <v>6000000</v>
      </c>
      <c r="G6233" s="131" t="s">
        <v>9126</v>
      </c>
      <c r="H6233" s="662">
        <v>45017</v>
      </c>
      <c r="I6233" s="84">
        <v>175</v>
      </c>
    </row>
    <row r="6234" spans="1:9" ht="44.25" hidden="1" customHeight="1" x14ac:dyDescent="0.2">
      <c r="A6234" s="3">
        <v>6253</v>
      </c>
      <c r="B6234" s="84">
        <v>7413</v>
      </c>
      <c r="C6234" s="127" t="s">
        <v>9174</v>
      </c>
      <c r="D6234" s="372" t="s">
        <v>5902</v>
      </c>
      <c r="E6234" s="131">
        <v>72154302</v>
      </c>
      <c r="F6234" s="664">
        <v>5000000</v>
      </c>
      <c r="G6234" s="131" t="s">
        <v>9175</v>
      </c>
      <c r="H6234" s="662">
        <v>44958</v>
      </c>
      <c r="I6234" s="84">
        <v>192</v>
      </c>
    </row>
    <row r="6235" spans="1:9" ht="44.25" hidden="1" customHeight="1" x14ac:dyDescent="0.2">
      <c r="A6235" s="3">
        <v>6254</v>
      </c>
      <c r="B6235" s="84">
        <v>7413</v>
      </c>
      <c r="C6235" s="127" t="s">
        <v>9177</v>
      </c>
      <c r="D6235" s="372" t="s">
        <v>5902</v>
      </c>
      <c r="E6235" s="131">
        <v>24112108</v>
      </c>
      <c r="F6235" s="664">
        <v>250000</v>
      </c>
      <c r="G6235" s="131" t="s">
        <v>9178</v>
      </c>
      <c r="H6235" s="662">
        <v>45047</v>
      </c>
      <c r="I6235" s="84">
        <v>314</v>
      </c>
    </row>
    <row r="6236" spans="1:9" ht="44.25" hidden="1" customHeight="1" x14ac:dyDescent="0.2">
      <c r="A6236" s="3">
        <v>6255</v>
      </c>
      <c r="B6236" s="84">
        <v>7413</v>
      </c>
      <c r="C6236" s="131" t="s">
        <v>7459</v>
      </c>
      <c r="D6236" s="372" t="s">
        <v>5902</v>
      </c>
      <c r="E6236" s="131">
        <v>31211803</v>
      </c>
      <c r="F6236" s="703">
        <v>50000</v>
      </c>
      <c r="G6236" s="131" t="s">
        <v>9180</v>
      </c>
      <c r="H6236" s="662">
        <v>45047</v>
      </c>
      <c r="I6236" s="84">
        <v>277</v>
      </c>
    </row>
    <row r="6237" spans="1:9" ht="44.25" hidden="1" customHeight="1" x14ac:dyDescent="0.2">
      <c r="A6237" s="3">
        <v>6256</v>
      </c>
      <c r="B6237" s="84">
        <v>7413</v>
      </c>
      <c r="C6237" s="127" t="s">
        <v>9181</v>
      </c>
      <c r="D6237" s="372" t="s">
        <v>5902</v>
      </c>
      <c r="E6237" s="131">
        <v>31201701</v>
      </c>
      <c r="F6237" s="664">
        <v>30000</v>
      </c>
      <c r="G6237" s="131" t="s">
        <v>9180</v>
      </c>
      <c r="H6237" s="662">
        <v>45047</v>
      </c>
      <c r="I6237" s="84">
        <v>278</v>
      </c>
    </row>
    <row r="6238" spans="1:9" ht="44.25" hidden="1" customHeight="1" x14ac:dyDescent="0.2">
      <c r="A6238" s="3">
        <v>6257</v>
      </c>
      <c r="B6238" s="84">
        <v>7413</v>
      </c>
      <c r="C6238" s="127" t="s">
        <v>9182</v>
      </c>
      <c r="D6238" s="372" t="s">
        <v>5902</v>
      </c>
      <c r="E6238" s="131">
        <v>31201701</v>
      </c>
      <c r="F6238" s="664">
        <v>50000</v>
      </c>
      <c r="G6238" s="131" t="s">
        <v>9180</v>
      </c>
      <c r="H6238" s="662">
        <v>45047</v>
      </c>
      <c r="I6238" s="84">
        <v>278</v>
      </c>
    </row>
    <row r="6239" spans="1:9" ht="44.25" hidden="1" customHeight="1" x14ac:dyDescent="0.2">
      <c r="A6239" s="3">
        <v>6258</v>
      </c>
      <c r="B6239" s="84">
        <v>7413</v>
      </c>
      <c r="C6239" s="127" t="s">
        <v>9183</v>
      </c>
      <c r="D6239" s="372" t="s">
        <v>5902</v>
      </c>
      <c r="E6239" s="131">
        <v>31201701</v>
      </c>
      <c r="F6239" s="664">
        <v>50000</v>
      </c>
      <c r="G6239" s="131" t="s">
        <v>9180</v>
      </c>
      <c r="H6239" s="662">
        <v>45047</v>
      </c>
      <c r="I6239" s="84">
        <v>278</v>
      </c>
    </row>
    <row r="6240" spans="1:9" ht="44.25" hidden="1" customHeight="1" x14ac:dyDescent="0.2">
      <c r="A6240" s="3">
        <v>6259</v>
      </c>
      <c r="B6240" s="84">
        <v>7413</v>
      </c>
      <c r="C6240" s="127" t="s">
        <v>9184</v>
      </c>
      <c r="D6240" s="372" t="s">
        <v>5902</v>
      </c>
      <c r="E6240" s="131">
        <v>31201701</v>
      </c>
      <c r="F6240" s="664">
        <v>60000</v>
      </c>
      <c r="G6240" s="131" t="s">
        <v>9180</v>
      </c>
      <c r="H6240" s="662">
        <v>45047</v>
      </c>
      <c r="I6240" s="84">
        <v>278</v>
      </c>
    </row>
    <row r="6241" spans="1:9" ht="44.25" hidden="1" customHeight="1" x14ac:dyDescent="0.2">
      <c r="A6241" s="3">
        <v>6260</v>
      </c>
      <c r="B6241" s="84">
        <v>7413</v>
      </c>
      <c r="C6241" s="127" t="s">
        <v>9185</v>
      </c>
      <c r="D6241" s="372" t="s">
        <v>5902</v>
      </c>
      <c r="E6241" s="131">
        <v>31201701</v>
      </c>
      <c r="F6241" s="664">
        <v>100000</v>
      </c>
      <c r="G6241" s="131" t="s">
        <v>9180</v>
      </c>
      <c r="H6241" s="662">
        <v>45047</v>
      </c>
      <c r="I6241" s="84">
        <v>278</v>
      </c>
    </row>
    <row r="6242" spans="1:9" ht="44.25" hidden="1" customHeight="1" x14ac:dyDescent="0.2">
      <c r="A6242" s="3">
        <v>6261</v>
      </c>
      <c r="B6242" s="84">
        <v>7413</v>
      </c>
      <c r="C6242" s="127" t="s">
        <v>9186</v>
      </c>
      <c r="D6242" s="372" t="s">
        <v>5902</v>
      </c>
      <c r="E6242" s="131">
        <v>31201701</v>
      </c>
      <c r="F6242" s="664">
        <v>100000</v>
      </c>
      <c r="G6242" s="131" t="s">
        <v>9180</v>
      </c>
      <c r="H6242" s="662">
        <v>45047</v>
      </c>
      <c r="I6242" s="84">
        <v>278</v>
      </c>
    </row>
    <row r="6243" spans="1:9" ht="44.25" hidden="1" customHeight="1" x14ac:dyDescent="0.2">
      <c r="A6243" s="3">
        <v>6262</v>
      </c>
      <c r="B6243" s="84">
        <v>7413</v>
      </c>
      <c r="C6243" s="127" t="s">
        <v>9187</v>
      </c>
      <c r="D6243" s="372" t="s">
        <v>5902</v>
      </c>
      <c r="E6243" s="131">
        <v>31201701</v>
      </c>
      <c r="F6243" s="664">
        <v>200000</v>
      </c>
      <c r="G6243" s="131" t="s">
        <v>9180</v>
      </c>
      <c r="H6243" s="662">
        <v>45047</v>
      </c>
      <c r="I6243" s="84">
        <v>278</v>
      </c>
    </row>
    <row r="6244" spans="1:9" ht="44.25" hidden="1" customHeight="1" x14ac:dyDescent="0.2">
      <c r="A6244" s="3">
        <v>6263</v>
      </c>
      <c r="B6244" s="84">
        <v>7413</v>
      </c>
      <c r="C6244" s="127" t="s">
        <v>9188</v>
      </c>
      <c r="D6244" s="372" t="s">
        <v>5902</v>
      </c>
      <c r="E6244" s="131">
        <v>31201701</v>
      </c>
      <c r="F6244" s="664">
        <v>50000</v>
      </c>
      <c r="G6244" s="131" t="s">
        <v>9180</v>
      </c>
      <c r="H6244" s="662">
        <v>45047</v>
      </c>
      <c r="I6244" s="84">
        <v>278</v>
      </c>
    </row>
    <row r="6245" spans="1:9" ht="44.25" hidden="1" customHeight="1" x14ac:dyDescent="0.2">
      <c r="A6245" s="3">
        <v>6264</v>
      </c>
      <c r="B6245" s="84">
        <v>7413</v>
      </c>
      <c r="C6245" s="127" t="s">
        <v>9189</v>
      </c>
      <c r="D6245" s="372" t="s">
        <v>5902</v>
      </c>
      <c r="E6245" s="131">
        <v>31201623</v>
      </c>
      <c r="F6245" s="664">
        <v>6000</v>
      </c>
      <c r="G6245" s="131" t="s">
        <v>9180</v>
      </c>
      <c r="H6245" s="662">
        <v>45047</v>
      </c>
      <c r="I6245" s="84">
        <v>278</v>
      </c>
    </row>
    <row r="6246" spans="1:9" ht="44.25" hidden="1" customHeight="1" x14ac:dyDescent="0.2">
      <c r="A6246" s="3">
        <v>6265</v>
      </c>
      <c r="B6246" s="84">
        <v>7413</v>
      </c>
      <c r="C6246" s="127" t="s">
        <v>9190</v>
      </c>
      <c r="D6246" s="372" t="s">
        <v>5902</v>
      </c>
      <c r="E6246" s="131">
        <v>31181602</v>
      </c>
      <c r="F6246" s="664">
        <v>750000</v>
      </c>
      <c r="G6246" s="131" t="s">
        <v>9123</v>
      </c>
      <c r="H6246" s="662">
        <v>45047</v>
      </c>
      <c r="I6246" s="84">
        <v>340</v>
      </c>
    </row>
    <row r="6247" spans="1:9" ht="44.25" hidden="1" customHeight="1" x14ac:dyDescent="0.2">
      <c r="A6247" s="3">
        <v>6266</v>
      </c>
      <c r="B6247" s="84">
        <v>7413</v>
      </c>
      <c r="C6247" s="127" t="s">
        <v>9191</v>
      </c>
      <c r="D6247" s="372" t="s">
        <v>5902</v>
      </c>
      <c r="E6247" s="131">
        <v>31181602</v>
      </c>
      <c r="F6247" s="664">
        <v>750000</v>
      </c>
      <c r="G6247" s="131" t="s">
        <v>9123</v>
      </c>
      <c r="H6247" s="662">
        <v>45047</v>
      </c>
      <c r="I6247" s="84">
        <v>340</v>
      </c>
    </row>
    <row r="6248" spans="1:9" ht="44.25" hidden="1" customHeight="1" x14ac:dyDescent="0.2">
      <c r="A6248" s="3">
        <v>6267</v>
      </c>
      <c r="B6248" s="84">
        <v>7413</v>
      </c>
      <c r="C6248" s="127" t="s">
        <v>9192</v>
      </c>
      <c r="D6248" s="372" t="s">
        <v>5902</v>
      </c>
      <c r="E6248" s="131">
        <v>31171605</v>
      </c>
      <c r="F6248" s="664">
        <v>3600000</v>
      </c>
      <c r="G6248" s="131" t="s">
        <v>9123</v>
      </c>
      <c r="H6248" s="662">
        <v>45047</v>
      </c>
      <c r="I6248" s="84">
        <v>340</v>
      </c>
    </row>
    <row r="6249" spans="1:9" ht="44.25" hidden="1" customHeight="1" x14ac:dyDescent="0.2">
      <c r="A6249" s="3">
        <v>6268</v>
      </c>
      <c r="B6249" s="84">
        <v>7413</v>
      </c>
      <c r="C6249" s="127" t="s">
        <v>9193</v>
      </c>
      <c r="D6249" s="372" t="s">
        <v>5902</v>
      </c>
      <c r="E6249" s="131">
        <v>31171605</v>
      </c>
      <c r="F6249" s="664">
        <v>2700000</v>
      </c>
      <c r="G6249" s="131" t="s">
        <v>9123</v>
      </c>
      <c r="H6249" s="662">
        <v>45047</v>
      </c>
      <c r="I6249" s="84">
        <v>340</v>
      </c>
    </row>
    <row r="6250" spans="1:9" ht="44.25" hidden="1" customHeight="1" x14ac:dyDescent="0.2">
      <c r="A6250" s="3">
        <v>6269</v>
      </c>
      <c r="B6250" s="84">
        <v>7413</v>
      </c>
      <c r="C6250" s="127" t="s">
        <v>9194</v>
      </c>
      <c r="D6250" s="372" t="s">
        <v>5902</v>
      </c>
      <c r="E6250" s="131">
        <v>31171605</v>
      </c>
      <c r="F6250" s="664">
        <v>4150000</v>
      </c>
      <c r="G6250" s="131" t="s">
        <v>9123</v>
      </c>
      <c r="H6250" s="662">
        <v>45047</v>
      </c>
      <c r="I6250" s="84">
        <v>340</v>
      </c>
    </row>
    <row r="6251" spans="1:9" ht="44.25" hidden="1" customHeight="1" x14ac:dyDescent="0.2">
      <c r="A6251" s="3">
        <v>6270</v>
      </c>
      <c r="B6251" s="84">
        <v>7413</v>
      </c>
      <c r="C6251" s="127" t="s">
        <v>9195</v>
      </c>
      <c r="D6251" s="372" t="s">
        <v>5902</v>
      </c>
      <c r="E6251" s="84">
        <v>31161532</v>
      </c>
      <c r="F6251" s="664">
        <v>100000</v>
      </c>
      <c r="G6251" s="131" t="s">
        <v>9178</v>
      </c>
      <c r="H6251" s="662">
        <v>45047</v>
      </c>
      <c r="I6251" s="84">
        <v>314</v>
      </c>
    </row>
    <row r="6252" spans="1:9" ht="44.25" hidden="1" customHeight="1" x14ac:dyDescent="0.2">
      <c r="A6252" s="3">
        <v>6271</v>
      </c>
      <c r="B6252" s="84">
        <v>7413</v>
      </c>
      <c r="C6252" s="127" t="s">
        <v>9196</v>
      </c>
      <c r="D6252" s="372" t="s">
        <v>5902</v>
      </c>
      <c r="E6252" s="84">
        <v>31161532</v>
      </c>
      <c r="F6252" s="664">
        <v>150000</v>
      </c>
      <c r="G6252" s="131" t="s">
        <v>9178</v>
      </c>
      <c r="H6252" s="662">
        <v>45047</v>
      </c>
      <c r="I6252" s="84">
        <v>314</v>
      </c>
    </row>
    <row r="6253" spans="1:9" ht="44.25" hidden="1" customHeight="1" x14ac:dyDescent="0.2">
      <c r="A6253" s="3">
        <v>6272</v>
      </c>
      <c r="B6253" s="84">
        <v>7413</v>
      </c>
      <c r="C6253" s="127" t="s">
        <v>9197</v>
      </c>
      <c r="D6253" s="372" t="s">
        <v>5902</v>
      </c>
      <c r="E6253" s="131">
        <v>31163301</v>
      </c>
      <c r="F6253" s="664">
        <v>10000</v>
      </c>
      <c r="G6253" s="131" t="s">
        <v>9178</v>
      </c>
      <c r="H6253" s="662">
        <v>45047</v>
      </c>
      <c r="I6253" s="84">
        <v>314</v>
      </c>
    </row>
    <row r="6254" spans="1:9" ht="44.25" hidden="1" customHeight="1" x14ac:dyDescent="0.2">
      <c r="A6254" s="3">
        <v>6273</v>
      </c>
      <c r="B6254" s="84">
        <v>7413</v>
      </c>
      <c r="C6254" s="127" t="s">
        <v>9198</v>
      </c>
      <c r="D6254" s="372" t="s">
        <v>5902</v>
      </c>
      <c r="E6254" s="131">
        <v>31161801</v>
      </c>
      <c r="F6254" s="664">
        <v>5000</v>
      </c>
      <c r="G6254" s="131" t="s">
        <v>9178</v>
      </c>
      <c r="H6254" s="662">
        <v>45047</v>
      </c>
      <c r="I6254" s="84">
        <v>314</v>
      </c>
    </row>
    <row r="6255" spans="1:9" ht="44.25" hidden="1" customHeight="1" x14ac:dyDescent="0.2">
      <c r="A6255" s="3">
        <v>6274</v>
      </c>
      <c r="B6255" s="84">
        <v>7413</v>
      </c>
      <c r="C6255" s="127" t="s">
        <v>9199</v>
      </c>
      <c r="D6255" s="372" t="s">
        <v>5902</v>
      </c>
      <c r="E6255" s="84">
        <v>31161727</v>
      </c>
      <c r="F6255" s="664">
        <v>10000000</v>
      </c>
      <c r="G6255" s="131" t="s">
        <v>9178</v>
      </c>
      <c r="H6255" s="662">
        <v>45047</v>
      </c>
      <c r="I6255" s="84">
        <v>314</v>
      </c>
    </row>
    <row r="6256" spans="1:9" ht="44.25" hidden="1" customHeight="1" x14ac:dyDescent="0.2">
      <c r="A6256" s="3">
        <v>6275</v>
      </c>
      <c r="B6256" s="84">
        <v>7413</v>
      </c>
      <c r="C6256" s="127" t="s">
        <v>9200</v>
      </c>
      <c r="D6256" s="372" t="s">
        <v>5902</v>
      </c>
      <c r="E6256" s="84">
        <v>31161501</v>
      </c>
      <c r="F6256" s="664">
        <v>50000</v>
      </c>
      <c r="G6256" s="131" t="s">
        <v>9178</v>
      </c>
      <c r="H6256" s="662">
        <v>45047</v>
      </c>
      <c r="I6256" s="84">
        <v>314</v>
      </c>
    </row>
    <row r="6257" spans="1:9" ht="44.25" hidden="1" customHeight="1" x14ac:dyDescent="0.2">
      <c r="A6257" s="3">
        <v>6276</v>
      </c>
      <c r="B6257" s="84">
        <v>7413</v>
      </c>
      <c r="C6257" s="127" t="s">
        <v>9201</v>
      </c>
      <c r="D6257" s="372" t="s">
        <v>5902</v>
      </c>
      <c r="E6257" s="84">
        <v>31161501</v>
      </c>
      <c r="F6257" s="664">
        <v>50000</v>
      </c>
      <c r="G6257" s="131" t="s">
        <v>9178</v>
      </c>
      <c r="H6257" s="662">
        <v>45047</v>
      </c>
      <c r="I6257" s="84">
        <v>314</v>
      </c>
    </row>
    <row r="6258" spans="1:9" ht="44.25" hidden="1" customHeight="1" x14ac:dyDescent="0.2">
      <c r="A6258" s="3">
        <v>6277</v>
      </c>
      <c r="B6258" s="84">
        <v>7413</v>
      </c>
      <c r="C6258" s="127" t="s">
        <v>9202</v>
      </c>
      <c r="D6258" s="372" t="s">
        <v>5902</v>
      </c>
      <c r="E6258" s="84">
        <v>31161501</v>
      </c>
      <c r="F6258" s="664">
        <v>50000</v>
      </c>
      <c r="G6258" s="131" t="s">
        <v>9178</v>
      </c>
      <c r="H6258" s="662">
        <v>45047</v>
      </c>
      <c r="I6258" s="84">
        <v>314</v>
      </c>
    </row>
    <row r="6259" spans="1:9" ht="44.25" hidden="1" customHeight="1" x14ac:dyDescent="0.2">
      <c r="A6259" s="3">
        <v>6278</v>
      </c>
      <c r="B6259" s="84">
        <v>7413</v>
      </c>
      <c r="C6259" s="127" t="s">
        <v>9203</v>
      </c>
      <c r="D6259" s="372" t="s">
        <v>5902</v>
      </c>
      <c r="E6259" s="84">
        <v>31161501</v>
      </c>
      <c r="F6259" s="664">
        <v>75000</v>
      </c>
      <c r="G6259" s="131" t="s">
        <v>9178</v>
      </c>
      <c r="H6259" s="662">
        <v>45047</v>
      </c>
      <c r="I6259" s="84">
        <v>314</v>
      </c>
    </row>
    <row r="6260" spans="1:9" ht="44.25" hidden="1" customHeight="1" x14ac:dyDescent="0.2">
      <c r="A6260" s="3">
        <v>6279</v>
      </c>
      <c r="B6260" s="84">
        <v>7413</v>
      </c>
      <c r="C6260" s="127" t="s">
        <v>9204</v>
      </c>
      <c r="D6260" s="372" t="s">
        <v>5902</v>
      </c>
      <c r="E6260" s="84">
        <v>31161501</v>
      </c>
      <c r="F6260" s="664">
        <v>50000</v>
      </c>
      <c r="G6260" s="131" t="s">
        <v>9178</v>
      </c>
      <c r="H6260" s="662">
        <v>45047</v>
      </c>
      <c r="I6260" s="84">
        <v>314</v>
      </c>
    </row>
    <row r="6261" spans="1:9" ht="44.25" hidden="1" customHeight="1" x14ac:dyDescent="0.2">
      <c r="A6261" s="3">
        <v>6280</v>
      </c>
      <c r="B6261" s="84">
        <v>7413</v>
      </c>
      <c r="C6261" s="127" t="s">
        <v>9205</v>
      </c>
      <c r="D6261" s="372" t="s">
        <v>5902</v>
      </c>
      <c r="E6261" s="84">
        <v>31161501</v>
      </c>
      <c r="F6261" s="664">
        <v>50000</v>
      </c>
      <c r="G6261" s="131" t="s">
        <v>9178</v>
      </c>
      <c r="H6261" s="662">
        <v>45047</v>
      </c>
      <c r="I6261" s="84">
        <v>314</v>
      </c>
    </row>
    <row r="6262" spans="1:9" ht="44.25" hidden="1" customHeight="1" x14ac:dyDescent="0.2">
      <c r="A6262" s="3">
        <v>6281</v>
      </c>
      <c r="B6262" s="84">
        <v>7413</v>
      </c>
      <c r="C6262" s="127" t="s">
        <v>9206</v>
      </c>
      <c r="D6262" s="372" t="s">
        <v>5902</v>
      </c>
      <c r="E6262" s="84">
        <v>31161501</v>
      </c>
      <c r="F6262" s="664">
        <v>50000</v>
      </c>
      <c r="G6262" s="131" t="s">
        <v>9178</v>
      </c>
      <c r="H6262" s="662">
        <v>45047</v>
      </c>
      <c r="I6262" s="84">
        <v>314</v>
      </c>
    </row>
    <row r="6263" spans="1:9" ht="44.25" hidden="1" customHeight="1" x14ac:dyDescent="0.2">
      <c r="A6263" s="3">
        <v>6282</v>
      </c>
      <c r="B6263" s="84">
        <v>7413</v>
      </c>
      <c r="C6263" s="127" t="s">
        <v>9207</v>
      </c>
      <c r="D6263" s="372" t="s">
        <v>5902</v>
      </c>
      <c r="E6263" s="84">
        <v>31161501</v>
      </c>
      <c r="F6263" s="664">
        <v>75000</v>
      </c>
      <c r="G6263" s="131" t="s">
        <v>9178</v>
      </c>
      <c r="H6263" s="662">
        <v>45047</v>
      </c>
      <c r="I6263" s="84">
        <v>314</v>
      </c>
    </row>
    <row r="6264" spans="1:9" ht="44.25" hidden="1" customHeight="1" x14ac:dyDescent="0.2">
      <c r="A6264" s="3">
        <v>6283</v>
      </c>
      <c r="B6264" s="84">
        <v>7413</v>
      </c>
      <c r="C6264" s="127" t="s">
        <v>9208</v>
      </c>
      <c r="D6264" s="372" t="s">
        <v>5902</v>
      </c>
      <c r="E6264" s="84">
        <v>31161501</v>
      </c>
      <c r="F6264" s="664">
        <v>50000</v>
      </c>
      <c r="G6264" s="131" t="s">
        <v>9178</v>
      </c>
      <c r="H6264" s="662">
        <v>45047</v>
      </c>
      <c r="I6264" s="84">
        <v>314</v>
      </c>
    </row>
    <row r="6265" spans="1:9" ht="44.25" hidden="1" customHeight="1" x14ac:dyDescent="0.2">
      <c r="A6265" s="3">
        <v>6284</v>
      </c>
      <c r="B6265" s="84">
        <v>7413</v>
      </c>
      <c r="C6265" s="127" t="s">
        <v>9209</v>
      </c>
      <c r="D6265" s="372" t="s">
        <v>5902</v>
      </c>
      <c r="E6265" s="84">
        <v>31161501</v>
      </c>
      <c r="F6265" s="664">
        <v>50000</v>
      </c>
      <c r="G6265" s="131" t="s">
        <v>9178</v>
      </c>
      <c r="H6265" s="662">
        <v>45047</v>
      </c>
      <c r="I6265" s="84">
        <v>314</v>
      </c>
    </row>
    <row r="6266" spans="1:9" ht="44.25" hidden="1" customHeight="1" x14ac:dyDescent="0.2">
      <c r="A6266" s="3">
        <v>6285</v>
      </c>
      <c r="B6266" s="84">
        <v>7413</v>
      </c>
      <c r="C6266" s="127" t="s">
        <v>9210</v>
      </c>
      <c r="D6266" s="372" t="s">
        <v>5902</v>
      </c>
      <c r="E6266" s="84">
        <v>31161501</v>
      </c>
      <c r="F6266" s="664">
        <v>5000</v>
      </c>
      <c r="G6266" s="131" t="s">
        <v>9178</v>
      </c>
      <c r="H6266" s="662">
        <v>45047</v>
      </c>
      <c r="I6266" s="84">
        <v>314</v>
      </c>
    </row>
    <row r="6267" spans="1:9" ht="44.25" hidden="1" customHeight="1" x14ac:dyDescent="0.2">
      <c r="A6267" s="3">
        <v>6286</v>
      </c>
      <c r="B6267" s="84">
        <v>7413</v>
      </c>
      <c r="C6267" s="127" t="s">
        <v>9211</v>
      </c>
      <c r="D6267" s="372" t="s">
        <v>5902</v>
      </c>
      <c r="E6267" s="84">
        <v>31161501</v>
      </c>
      <c r="F6267" s="664">
        <v>5000</v>
      </c>
      <c r="G6267" s="131" t="s">
        <v>9178</v>
      </c>
      <c r="H6267" s="662">
        <v>45047</v>
      </c>
      <c r="I6267" s="84">
        <v>314</v>
      </c>
    </row>
    <row r="6268" spans="1:9" ht="44.25" hidden="1" customHeight="1" x14ac:dyDescent="0.2">
      <c r="A6268" s="3">
        <v>6287</v>
      </c>
      <c r="B6268" s="84">
        <v>7413</v>
      </c>
      <c r="C6268" s="127" t="s">
        <v>9212</v>
      </c>
      <c r="D6268" s="372" t="s">
        <v>5902</v>
      </c>
      <c r="E6268" s="84">
        <v>31161501</v>
      </c>
      <c r="F6268" s="664">
        <v>4000</v>
      </c>
      <c r="G6268" s="131" t="s">
        <v>9178</v>
      </c>
      <c r="H6268" s="662">
        <v>45047</v>
      </c>
      <c r="I6268" s="84">
        <v>314</v>
      </c>
    </row>
    <row r="6269" spans="1:9" ht="44.25" hidden="1" customHeight="1" x14ac:dyDescent="0.2">
      <c r="A6269" s="3">
        <v>6288</v>
      </c>
      <c r="B6269" s="84">
        <v>7413</v>
      </c>
      <c r="C6269" s="127" t="s">
        <v>9213</v>
      </c>
      <c r="D6269" s="372" t="s">
        <v>5902</v>
      </c>
      <c r="E6269" s="84">
        <v>31161501</v>
      </c>
      <c r="F6269" s="664">
        <v>35000</v>
      </c>
      <c r="G6269" s="131" t="s">
        <v>9178</v>
      </c>
      <c r="H6269" s="662">
        <v>45047</v>
      </c>
      <c r="I6269" s="84">
        <v>314</v>
      </c>
    </row>
    <row r="6270" spans="1:9" ht="44.25" hidden="1" customHeight="1" x14ac:dyDescent="0.2">
      <c r="A6270" s="3">
        <v>6289</v>
      </c>
      <c r="B6270" s="84">
        <v>7413</v>
      </c>
      <c r="C6270" s="127" t="s">
        <v>9214</v>
      </c>
      <c r="D6270" s="372" t="s">
        <v>5902</v>
      </c>
      <c r="E6270" s="84">
        <v>31161501</v>
      </c>
      <c r="F6270" s="664">
        <v>20000</v>
      </c>
      <c r="G6270" s="131" t="s">
        <v>9178</v>
      </c>
      <c r="H6270" s="662">
        <v>45047</v>
      </c>
      <c r="I6270" s="84">
        <v>314</v>
      </c>
    </row>
    <row r="6271" spans="1:9" ht="44.25" hidden="1" customHeight="1" x14ac:dyDescent="0.2">
      <c r="A6271" s="3">
        <v>6290</v>
      </c>
      <c r="B6271" s="84">
        <v>7413</v>
      </c>
      <c r="C6271" s="127" t="s">
        <v>9215</v>
      </c>
      <c r="D6271" s="372" t="s">
        <v>5902</v>
      </c>
      <c r="E6271" s="84">
        <v>31161501</v>
      </c>
      <c r="F6271" s="664">
        <v>40000</v>
      </c>
      <c r="G6271" s="131" t="s">
        <v>9178</v>
      </c>
      <c r="H6271" s="662">
        <v>45047</v>
      </c>
      <c r="I6271" s="84">
        <v>314</v>
      </c>
    </row>
    <row r="6272" spans="1:9" ht="44.25" hidden="1" customHeight="1" x14ac:dyDescent="0.2">
      <c r="A6272" s="3">
        <v>6291</v>
      </c>
      <c r="B6272" s="84">
        <v>7413</v>
      </c>
      <c r="C6272" s="127" t="s">
        <v>9216</v>
      </c>
      <c r="D6272" s="372" t="s">
        <v>5902</v>
      </c>
      <c r="E6272" s="84">
        <v>31161501</v>
      </c>
      <c r="F6272" s="664">
        <v>5000</v>
      </c>
      <c r="G6272" s="131" t="s">
        <v>9178</v>
      </c>
      <c r="H6272" s="662">
        <v>45047</v>
      </c>
      <c r="I6272" s="84">
        <v>314</v>
      </c>
    </row>
    <row r="6273" spans="1:9" ht="44.25" hidden="1" customHeight="1" x14ac:dyDescent="0.2">
      <c r="A6273" s="3">
        <v>6292</v>
      </c>
      <c r="B6273" s="84">
        <v>7413</v>
      </c>
      <c r="C6273" s="127" t="s">
        <v>9217</v>
      </c>
      <c r="D6273" s="372" t="s">
        <v>5902</v>
      </c>
      <c r="E6273" s="131">
        <v>31181506</v>
      </c>
      <c r="F6273" s="664">
        <v>7000</v>
      </c>
      <c r="G6273" s="131" t="s">
        <v>9123</v>
      </c>
      <c r="H6273" s="662">
        <v>45047</v>
      </c>
      <c r="I6273" s="84">
        <v>340</v>
      </c>
    </row>
    <row r="6274" spans="1:9" ht="44.25" hidden="1" customHeight="1" x14ac:dyDescent="0.2">
      <c r="A6274" s="3">
        <v>6293</v>
      </c>
      <c r="B6274" s="84">
        <v>7413</v>
      </c>
      <c r="C6274" s="127" t="s">
        <v>9218</v>
      </c>
      <c r="D6274" s="372" t="s">
        <v>5902</v>
      </c>
      <c r="E6274" s="131">
        <v>31181506</v>
      </c>
      <c r="F6274" s="664">
        <v>15000</v>
      </c>
      <c r="G6274" s="131" t="s">
        <v>9123</v>
      </c>
      <c r="H6274" s="662">
        <v>45047</v>
      </c>
      <c r="I6274" s="84">
        <v>340</v>
      </c>
    </row>
    <row r="6275" spans="1:9" ht="44.25" hidden="1" customHeight="1" x14ac:dyDescent="0.2">
      <c r="A6275" s="3">
        <v>6294</v>
      </c>
      <c r="B6275" s="84">
        <v>7413</v>
      </c>
      <c r="C6275" s="127" t="s">
        <v>9219</v>
      </c>
      <c r="D6275" s="372" t="s">
        <v>5902</v>
      </c>
      <c r="E6275" s="131">
        <v>31181506</v>
      </c>
      <c r="F6275" s="664">
        <v>15000</v>
      </c>
      <c r="G6275" s="131" t="s">
        <v>9123</v>
      </c>
      <c r="H6275" s="662">
        <v>45047</v>
      </c>
      <c r="I6275" s="84">
        <v>340</v>
      </c>
    </row>
    <row r="6276" spans="1:9" ht="44.25" hidden="1" customHeight="1" x14ac:dyDescent="0.2">
      <c r="A6276" s="3">
        <v>6295</v>
      </c>
      <c r="B6276" s="84">
        <v>7413</v>
      </c>
      <c r="C6276" s="127" t="s">
        <v>9220</v>
      </c>
      <c r="D6276" s="372" t="s">
        <v>5902</v>
      </c>
      <c r="E6276" s="131">
        <v>31181506</v>
      </c>
      <c r="F6276" s="664">
        <v>16000</v>
      </c>
      <c r="G6276" s="131" t="s">
        <v>9123</v>
      </c>
      <c r="H6276" s="662">
        <v>45047</v>
      </c>
      <c r="I6276" s="84">
        <v>340</v>
      </c>
    </row>
    <row r="6277" spans="1:9" ht="44.25" hidden="1" customHeight="1" x14ac:dyDescent="0.2">
      <c r="A6277" s="3">
        <v>6296</v>
      </c>
      <c r="B6277" s="84">
        <v>7413</v>
      </c>
      <c r="C6277" s="127" t="s">
        <v>9221</v>
      </c>
      <c r="D6277" s="372" t="s">
        <v>5902</v>
      </c>
      <c r="E6277" s="131">
        <v>31181506</v>
      </c>
      <c r="F6277" s="664">
        <v>10000</v>
      </c>
      <c r="G6277" s="131" t="s">
        <v>9123</v>
      </c>
      <c r="H6277" s="662">
        <v>45047</v>
      </c>
      <c r="I6277" s="84">
        <v>340</v>
      </c>
    </row>
    <row r="6278" spans="1:9" ht="44.25" hidden="1" customHeight="1" x14ac:dyDescent="0.2">
      <c r="A6278" s="3">
        <v>6297</v>
      </c>
      <c r="B6278" s="84">
        <v>7413</v>
      </c>
      <c r="C6278" s="127" t="s">
        <v>9222</v>
      </c>
      <c r="D6278" s="372" t="s">
        <v>5902</v>
      </c>
      <c r="E6278" s="131">
        <v>31181506</v>
      </c>
      <c r="F6278" s="664">
        <v>8000</v>
      </c>
      <c r="G6278" s="131" t="s">
        <v>9123</v>
      </c>
      <c r="H6278" s="662">
        <v>45047</v>
      </c>
      <c r="I6278" s="84">
        <v>340</v>
      </c>
    </row>
    <row r="6279" spans="1:9" ht="44.25" hidden="1" customHeight="1" x14ac:dyDescent="0.2">
      <c r="A6279" s="3">
        <v>6298</v>
      </c>
      <c r="B6279" s="84">
        <v>7413</v>
      </c>
      <c r="C6279" s="127" t="s">
        <v>9223</v>
      </c>
      <c r="D6279" s="372" t="s">
        <v>5902</v>
      </c>
      <c r="E6279" s="131">
        <v>31181506</v>
      </c>
      <c r="F6279" s="664">
        <v>3000</v>
      </c>
      <c r="G6279" s="131" t="s">
        <v>9123</v>
      </c>
      <c r="H6279" s="662">
        <v>45047</v>
      </c>
      <c r="I6279" s="84">
        <v>340</v>
      </c>
    </row>
    <row r="6280" spans="1:9" ht="44.25" hidden="1" customHeight="1" x14ac:dyDescent="0.2">
      <c r="A6280" s="3">
        <v>6299</v>
      </c>
      <c r="B6280" s="84">
        <v>7413</v>
      </c>
      <c r="C6280" s="127" t="s">
        <v>9224</v>
      </c>
      <c r="D6280" s="372" t="s">
        <v>5902</v>
      </c>
      <c r="E6280" s="131">
        <v>31181506</v>
      </c>
      <c r="F6280" s="664">
        <v>2500</v>
      </c>
      <c r="G6280" s="131" t="s">
        <v>9123</v>
      </c>
      <c r="H6280" s="662">
        <v>45047</v>
      </c>
      <c r="I6280" s="84">
        <v>340</v>
      </c>
    </row>
    <row r="6281" spans="1:9" ht="44.25" hidden="1" customHeight="1" x14ac:dyDescent="0.2">
      <c r="A6281" s="3">
        <v>6300</v>
      </c>
      <c r="B6281" s="84">
        <v>7413</v>
      </c>
      <c r="C6281" s="127" t="s">
        <v>9225</v>
      </c>
      <c r="D6281" s="372" t="s">
        <v>5902</v>
      </c>
      <c r="E6281" s="131">
        <v>31181506</v>
      </c>
      <c r="F6281" s="664">
        <v>20000</v>
      </c>
      <c r="G6281" s="131" t="s">
        <v>9123</v>
      </c>
      <c r="H6281" s="662">
        <v>45047</v>
      </c>
      <c r="I6281" s="84">
        <v>340</v>
      </c>
    </row>
    <row r="6282" spans="1:9" ht="44.25" hidden="1" customHeight="1" x14ac:dyDescent="0.2">
      <c r="A6282" s="3">
        <v>6301</v>
      </c>
      <c r="B6282" s="84">
        <v>7413</v>
      </c>
      <c r="C6282" s="127" t="s">
        <v>9226</v>
      </c>
      <c r="D6282" s="372" t="s">
        <v>5902</v>
      </c>
      <c r="E6282" s="131">
        <v>31181506</v>
      </c>
      <c r="F6282" s="664">
        <v>18000</v>
      </c>
      <c r="G6282" s="131" t="s">
        <v>9123</v>
      </c>
      <c r="H6282" s="662">
        <v>45047</v>
      </c>
      <c r="I6282" s="84">
        <v>340</v>
      </c>
    </row>
    <row r="6283" spans="1:9" ht="44.25" hidden="1" customHeight="1" x14ac:dyDescent="0.2">
      <c r="A6283" s="3">
        <v>6302</v>
      </c>
      <c r="B6283" s="84">
        <v>7413</v>
      </c>
      <c r="C6283" s="127" t="s">
        <v>9227</v>
      </c>
      <c r="D6283" s="372" t="s">
        <v>5902</v>
      </c>
      <c r="E6283" s="131">
        <v>31181506</v>
      </c>
      <c r="F6283" s="664">
        <v>2000</v>
      </c>
      <c r="G6283" s="131" t="s">
        <v>9123</v>
      </c>
      <c r="H6283" s="662">
        <v>45047</v>
      </c>
      <c r="I6283" s="84">
        <v>340</v>
      </c>
    </row>
    <row r="6284" spans="1:9" ht="44.25" hidden="1" customHeight="1" x14ac:dyDescent="0.2">
      <c r="A6284" s="3">
        <v>6303</v>
      </c>
      <c r="B6284" s="84">
        <v>7413</v>
      </c>
      <c r="C6284" s="127" t="s">
        <v>9228</v>
      </c>
      <c r="D6284" s="372" t="s">
        <v>5902</v>
      </c>
      <c r="E6284" s="131">
        <v>31231403</v>
      </c>
      <c r="F6284" s="664">
        <v>1730000</v>
      </c>
      <c r="G6284" s="131" t="s">
        <v>9178</v>
      </c>
      <c r="H6284" s="662">
        <v>45047</v>
      </c>
      <c r="I6284" s="84">
        <v>314</v>
      </c>
    </row>
    <row r="6285" spans="1:9" ht="44.25" hidden="1" customHeight="1" x14ac:dyDescent="0.2">
      <c r="A6285" s="3">
        <v>6304</v>
      </c>
      <c r="B6285" s="84">
        <v>7413</v>
      </c>
      <c r="C6285" s="127" t="s">
        <v>9229</v>
      </c>
      <c r="D6285" s="372" t="s">
        <v>5902</v>
      </c>
      <c r="E6285" s="131">
        <v>11161704</v>
      </c>
      <c r="F6285" s="664">
        <v>25000</v>
      </c>
      <c r="G6285" s="131" t="s">
        <v>9178</v>
      </c>
      <c r="H6285" s="662">
        <v>45047</v>
      </c>
      <c r="I6285" s="84">
        <v>314</v>
      </c>
    </row>
    <row r="6286" spans="1:9" ht="44.25" hidden="1" customHeight="1" x14ac:dyDescent="0.2">
      <c r="A6286" s="3">
        <v>6305</v>
      </c>
      <c r="B6286" s="84">
        <v>7413</v>
      </c>
      <c r="C6286" s="127" t="s">
        <v>9230</v>
      </c>
      <c r="D6286" s="372" t="s">
        <v>5902</v>
      </c>
      <c r="E6286" s="131">
        <v>31231403</v>
      </c>
      <c r="F6286" s="664">
        <v>30000</v>
      </c>
      <c r="G6286" s="131" t="s">
        <v>9178</v>
      </c>
      <c r="H6286" s="662">
        <v>45047</v>
      </c>
      <c r="I6286" s="84">
        <v>314</v>
      </c>
    </row>
    <row r="6287" spans="1:9" ht="44.25" hidden="1" customHeight="1" x14ac:dyDescent="0.2">
      <c r="A6287" s="3">
        <v>6306</v>
      </c>
      <c r="B6287" s="84">
        <v>7413</v>
      </c>
      <c r="C6287" s="127" t="s">
        <v>9231</v>
      </c>
      <c r="D6287" s="372" t="s">
        <v>5902</v>
      </c>
      <c r="E6287" s="131">
        <v>31231403</v>
      </c>
      <c r="F6287" s="664">
        <v>30000</v>
      </c>
      <c r="G6287" s="131" t="s">
        <v>9178</v>
      </c>
      <c r="H6287" s="662">
        <v>45047</v>
      </c>
      <c r="I6287" s="84">
        <v>314</v>
      </c>
    </row>
    <row r="6288" spans="1:9" ht="44.25" hidden="1" customHeight="1" x14ac:dyDescent="0.2">
      <c r="A6288" s="3">
        <v>6307</v>
      </c>
      <c r="B6288" s="84">
        <v>7413</v>
      </c>
      <c r="C6288" s="127" t="s">
        <v>9232</v>
      </c>
      <c r="D6288" s="372" t="s">
        <v>5902</v>
      </c>
      <c r="E6288" s="131">
        <v>31231403</v>
      </c>
      <c r="F6288" s="664">
        <v>30000</v>
      </c>
      <c r="G6288" s="131" t="s">
        <v>9178</v>
      </c>
      <c r="H6288" s="662">
        <v>45047</v>
      </c>
      <c r="I6288" s="84">
        <v>314</v>
      </c>
    </row>
    <row r="6289" spans="1:9" ht="44.25" hidden="1" customHeight="1" x14ac:dyDescent="0.2">
      <c r="A6289" s="3">
        <v>6308</v>
      </c>
      <c r="B6289" s="84">
        <v>7413</v>
      </c>
      <c r="C6289" s="127" t="s">
        <v>9233</v>
      </c>
      <c r="D6289" s="372" t="s">
        <v>5902</v>
      </c>
      <c r="E6289" s="131">
        <v>31231403</v>
      </c>
      <c r="F6289" s="664">
        <v>25000</v>
      </c>
      <c r="G6289" s="131" t="s">
        <v>9178</v>
      </c>
      <c r="H6289" s="662">
        <v>45047</v>
      </c>
      <c r="I6289" s="84">
        <v>314</v>
      </c>
    </row>
    <row r="6290" spans="1:9" ht="44.25" hidden="1" customHeight="1" x14ac:dyDescent="0.2">
      <c r="A6290" s="3">
        <v>6309</v>
      </c>
      <c r="B6290" s="84">
        <v>7413</v>
      </c>
      <c r="C6290" s="127" t="s">
        <v>9234</v>
      </c>
      <c r="D6290" s="372" t="s">
        <v>5902</v>
      </c>
      <c r="E6290" s="131">
        <v>31231403</v>
      </c>
      <c r="F6290" s="664">
        <v>25000</v>
      </c>
      <c r="G6290" s="131" t="s">
        <v>9178</v>
      </c>
      <c r="H6290" s="662">
        <v>45047</v>
      </c>
      <c r="I6290" s="84">
        <v>314</v>
      </c>
    </row>
    <row r="6291" spans="1:9" ht="44.25" hidden="1" customHeight="1" x14ac:dyDescent="0.2">
      <c r="A6291" s="3">
        <v>6310</v>
      </c>
      <c r="B6291" s="84">
        <v>7413</v>
      </c>
      <c r="C6291" s="127" t="s">
        <v>9235</v>
      </c>
      <c r="D6291" s="372" t="s">
        <v>5902</v>
      </c>
      <c r="E6291" s="84" t="s">
        <v>9236</v>
      </c>
      <c r="F6291" s="764">
        <v>18000</v>
      </c>
      <c r="G6291" s="131" t="s">
        <v>9178</v>
      </c>
      <c r="H6291" s="72">
        <v>45108</v>
      </c>
      <c r="I6291" s="211">
        <v>314</v>
      </c>
    </row>
    <row r="6292" spans="1:9" ht="44.25" hidden="1" customHeight="1" x14ac:dyDescent="0.2">
      <c r="A6292" s="3">
        <v>6311</v>
      </c>
      <c r="B6292" s="84">
        <v>7413</v>
      </c>
      <c r="C6292" s="127" t="s">
        <v>9239</v>
      </c>
      <c r="D6292" s="372" t="s">
        <v>5902</v>
      </c>
      <c r="E6292" s="84" t="s">
        <v>9241</v>
      </c>
      <c r="F6292" s="764">
        <v>760000</v>
      </c>
      <c r="G6292" s="131" t="s">
        <v>9178</v>
      </c>
      <c r="H6292" s="72">
        <v>44986</v>
      </c>
      <c r="I6292" s="211">
        <v>314</v>
      </c>
    </row>
    <row r="6293" spans="1:9" ht="44.25" hidden="1" customHeight="1" x14ac:dyDescent="0.2">
      <c r="A6293" s="3">
        <v>6312</v>
      </c>
      <c r="B6293" s="84">
        <v>7413</v>
      </c>
      <c r="C6293" s="127" t="s">
        <v>71</v>
      </c>
      <c r="D6293" s="372" t="s">
        <v>5902</v>
      </c>
      <c r="E6293" s="84">
        <v>72101505</v>
      </c>
      <c r="F6293" s="764">
        <v>14000</v>
      </c>
      <c r="G6293" s="131" t="s">
        <v>9178</v>
      </c>
      <c r="H6293" s="72">
        <v>44958</v>
      </c>
      <c r="I6293" s="211">
        <v>314</v>
      </c>
    </row>
    <row r="6294" spans="1:9" ht="44.25" hidden="1" customHeight="1" x14ac:dyDescent="0.2">
      <c r="A6294" s="3">
        <v>6313</v>
      </c>
      <c r="B6294" s="84">
        <v>7413</v>
      </c>
      <c r="C6294" s="127" t="s">
        <v>9246</v>
      </c>
      <c r="D6294" s="372" t="s">
        <v>5902</v>
      </c>
      <c r="E6294" s="84" t="s">
        <v>9247</v>
      </c>
      <c r="F6294" s="764">
        <v>50000</v>
      </c>
      <c r="G6294" s="131" t="s">
        <v>9178</v>
      </c>
      <c r="H6294" s="72">
        <v>44986</v>
      </c>
      <c r="I6294" s="211">
        <v>314</v>
      </c>
    </row>
    <row r="6295" spans="1:9" ht="44.25" hidden="1" customHeight="1" x14ac:dyDescent="0.2">
      <c r="A6295" s="3">
        <v>6314</v>
      </c>
      <c r="B6295" s="84">
        <v>7413</v>
      </c>
      <c r="C6295" s="127" t="s">
        <v>9250</v>
      </c>
      <c r="D6295" s="372" t="s">
        <v>5902</v>
      </c>
      <c r="E6295" s="84" t="s">
        <v>9251</v>
      </c>
      <c r="F6295" s="764">
        <v>50000</v>
      </c>
      <c r="G6295" s="131" t="s">
        <v>9178</v>
      </c>
      <c r="H6295" s="72">
        <v>44986</v>
      </c>
      <c r="I6295" s="211">
        <v>314</v>
      </c>
    </row>
    <row r="6296" spans="1:9" ht="44.25" hidden="1" customHeight="1" x14ac:dyDescent="0.2">
      <c r="A6296" s="3">
        <v>6315</v>
      </c>
      <c r="B6296" s="84">
        <v>7413</v>
      </c>
      <c r="C6296" s="127" t="s">
        <v>9252</v>
      </c>
      <c r="D6296" s="372" t="s">
        <v>5902</v>
      </c>
      <c r="E6296" s="131" t="s">
        <v>2302</v>
      </c>
      <c r="F6296" s="764">
        <v>80000</v>
      </c>
      <c r="G6296" s="131" t="s">
        <v>9255</v>
      </c>
      <c r="H6296" s="72">
        <v>44927</v>
      </c>
      <c r="I6296" s="211">
        <v>374</v>
      </c>
    </row>
    <row r="6297" spans="1:9" ht="44.25" hidden="1" customHeight="1" x14ac:dyDescent="0.2">
      <c r="A6297" s="3">
        <v>6316</v>
      </c>
      <c r="B6297" s="84">
        <v>7413</v>
      </c>
      <c r="C6297" s="127" t="s">
        <v>9257</v>
      </c>
      <c r="D6297" s="372" t="s">
        <v>5902</v>
      </c>
      <c r="E6297" s="131" t="s">
        <v>2883</v>
      </c>
      <c r="F6297" s="764">
        <v>15500</v>
      </c>
      <c r="G6297" s="131" t="s">
        <v>9255</v>
      </c>
      <c r="H6297" s="72">
        <v>44927</v>
      </c>
      <c r="I6297" s="211">
        <v>374</v>
      </c>
    </row>
    <row r="6298" spans="1:9" ht="44.25" hidden="1" customHeight="1" x14ac:dyDescent="0.2">
      <c r="A6298" s="3">
        <v>6317</v>
      </c>
      <c r="B6298" s="84">
        <v>7413</v>
      </c>
      <c r="C6298" s="127" t="s">
        <v>9264</v>
      </c>
      <c r="D6298" s="372" t="s">
        <v>5902</v>
      </c>
      <c r="E6298" s="84">
        <v>72154503</v>
      </c>
      <c r="F6298" s="764">
        <v>1000000</v>
      </c>
      <c r="G6298" s="131" t="s">
        <v>9267</v>
      </c>
      <c r="H6298" s="72">
        <v>45047</v>
      </c>
      <c r="I6298" s="211">
        <v>141</v>
      </c>
    </row>
    <row r="6299" spans="1:9" ht="44.25" hidden="1" customHeight="1" x14ac:dyDescent="0.2">
      <c r="A6299" s="3">
        <v>6318</v>
      </c>
      <c r="B6299" s="84">
        <v>7413</v>
      </c>
      <c r="C6299" s="127" t="s">
        <v>9274</v>
      </c>
      <c r="D6299" s="372" t="s">
        <v>5902</v>
      </c>
      <c r="E6299" s="84" t="s">
        <v>8259</v>
      </c>
      <c r="F6299" s="764">
        <v>30000</v>
      </c>
      <c r="G6299" s="131" t="s">
        <v>9276</v>
      </c>
      <c r="H6299" s="72">
        <v>44958</v>
      </c>
      <c r="I6299" s="211">
        <v>274</v>
      </c>
    </row>
    <row r="6300" spans="1:9" ht="44.25" hidden="1" customHeight="1" x14ac:dyDescent="0.2">
      <c r="A6300" s="3">
        <v>6319</v>
      </c>
      <c r="B6300" s="84">
        <v>7413</v>
      </c>
      <c r="C6300" s="127" t="s">
        <v>9282</v>
      </c>
      <c r="D6300" s="372" t="s">
        <v>5902</v>
      </c>
      <c r="E6300" s="84" t="s">
        <v>9284</v>
      </c>
      <c r="F6300" s="764">
        <v>600000</v>
      </c>
      <c r="G6300" s="131" t="s">
        <v>9280</v>
      </c>
      <c r="H6300" s="72">
        <v>44986</v>
      </c>
      <c r="I6300" s="211">
        <v>269</v>
      </c>
    </row>
    <row r="6301" spans="1:9" ht="44.25" hidden="1" customHeight="1" x14ac:dyDescent="0.2">
      <c r="A6301" s="3">
        <v>6320</v>
      </c>
      <c r="B6301" s="84">
        <v>7413</v>
      </c>
      <c r="C6301" s="127" t="s">
        <v>9287</v>
      </c>
      <c r="D6301" s="372" t="s">
        <v>5902</v>
      </c>
      <c r="E6301" s="84" t="s">
        <v>9288</v>
      </c>
      <c r="F6301" s="764">
        <v>350000</v>
      </c>
      <c r="G6301" s="131" t="s">
        <v>9280</v>
      </c>
      <c r="H6301" s="72">
        <v>44986</v>
      </c>
      <c r="I6301" s="211">
        <v>269</v>
      </c>
    </row>
    <row r="6302" spans="1:9" ht="44.25" hidden="1" customHeight="1" x14ac:dyDescent="0.2">
      <c r="A6302" s="3">
        <v>6321</v>
      </c>
      <c r="B6302" s="84">
        <v>7413</v>
      </c>
      <c r="C6302" s="127" t="s">
        <v>9291</v>
      </c>
      <c r="D6302" s="372" t="s">
        <v>5902</v>
      </c>
      <c r="E6302" s="84" t="s">
        <v>9292</v>
      </c>
      <c r="F6302" s="764">
        <v>39000</v>
      </c>
      <c r="G6302" s="131" t="s">
        <v>9280</v>
      </c>
      <c r="H6302" s="72">
        <v>44958</v>
      </c>
      <c r="I6302" s="211">
        <v>269</v>
      </c>
    </row>
    <row r="6303" spans="1:9" ht="44.25" hidden="1" customHeight="1" x14ac:dyDescent="0.2">
      <c r="A6303" s="3">
        <v>6322</v>
      </c>
      <c r="B6303" s="84">
        <v>7413</v>
      </c>
      <c r="C6303" s="127" t="s">
        <v>9295</v>
      </c>
      <c r="D6303" s="372" t="s">
        <v>5902</v>
      </c>
      <c r="E6303" s="84" t="s">
        <v>9297</v>
      </c>
      <c r="F6303" s="764">
        <v>220000</v>
      </c>
      <c r="G6303" s="131" t="s">
        <v>9280</v>
      </c>
      <c r="H6303" s="72">
        <v>44958</v>
      </c>
      <c r="I6303" s="211">
        <v>269</v>
      </c>
    </row>
    <row r="6304" spans="1:9" ht="44.25" hidden="1" customHeight="1" x14ac:dyDescent="0.2">
      <c r="A6304" s="3">
        <v>6323</v>
      </c>
      <c r="B6304" s="84">
        <v>7413</v>
      </c>
      <c r="C6304" s="127" t="s">
        <v>9300</v>
      </c>
      <c r="D6304" s="372" t="s">
        <v>5902</v>
      </c>
      <c r="E6304" s="84" t="s">
        <v>9301</v>
      </c>
      <c r="F6304" s="764">
        <v>180000</v>
      </c>
      <c r="G6304" s="131" t="s">
        <v>9280</v>
      </c>
      <c r="H6304" s="72">
        <v>44958</v>
      </c>
      <c r="I6304" s="211">
        <v>269</v>
      </c>
    </row>
    <row r="6305" spans="1:9" ht="44.25" hidden="1" customHeight="1" x14ac:dyDescent="0.2">
      <c r="A6305" s="3">
        <v>6324</v>
      </c>
      <c r="B6305" s="84">
        <v>7413</v>
      </c>
      <c r="C6305" s="131" t="s">
        <v>7459</v>
      </c>
      <c r="D6305" s="372" t="s">
        <v>5902</v>
      </c>
      <c r="E6305" s="84" t="s">
        <v>9304</v>
      </c>
      <c r="F6305" s="765">
        <v>96000</v>
      </c>
      <c r="G6305" s="131" t="s">
        <v>9180</v>
      </c>
      <c r="H6305" s="72">
        <v>44927</v>
      </c>
      <c r="I6305" s="211">
        <v>277</v>
      </c>
    </row>
    <row r="6306" spans="1:9" ht="44.25" hidden="1" customHeight="1" x14ac:dyDescent="0.2">
      <c r="A6306" s="3">
        <v>6325</v>
      </c>
      <c r="B6306" s="84">
        <v>7413</v>
      </c>
      <c r="C6306" s="131" t="s">
        <v>9306</v>
      </c>
      <c r="D6306" s="372" t="s">
        <v>5902</v>
      </c>
      <c r="E6306" s="84" t="s">
        <v>9308</v>
      </c>
      <c r="F6306" s="765">
        <v>300000</v>
      </c>
      <c r="G6306" s="131" t="s">
        <v>9180</v>
      </c>
      <c r="H6306" s="72">
        <v>44927</v>
      </c>
      <c r="I6306" s="211">
        <v>277</v>
      </c>
    </row>
    <row r="6307" spans="1:9" ht="44.25" hidden="1" customHeight="1" x14ac:dyDescent="0.2">
      <c r="A6307" s="3">
        <v>6326</v>
      </c>
      <c r="B6307" s="84">
        <v>7413</v>
      </c>
      <c r="C6307" s="131" t="s">
        <v>9309</v>
      </c>
      <c r="D6307" s="372" t="s">
        <v>5902</v>
      </c>
      <c r="E6307" s="60">
        <v>31211707</v>
      </c>
      <c r="F6307" s="765">
        <v>500000</v>
      </c>
      <c r="G6307" s="131" t="s">
        <v>9180</v>
      </c>
      <c r="H6307" s="72">
        <v>44927</v>
      </c>
      <c r="I6307" s="211">
        <v>277</v>
      </c>
    </row>
    <row r="6308" spans="1:9" ht="44.25" hidden="1" customHeight="1" x14ac:dyDescent="0.2">
      <c r="A6308" s="3">
        <v>6327</v>
      </c>
      <c r="B6308" s="84">
        <v>7413</v>
      </c>
      <c r="C6308" s="131" t="s">
        <v>9312</v>
      </c>
      <c r="D6308" s="372" t="s">
        <v>5902</v>
      </c>
      <c r="E6308" s="84">
        <v>31211505</v>
      </c>
      <c r="F6308" s="765">
        <v>27000</v>
      </c>
      <c r="G6308" s="131" t="s">
        <v>9180</v>
      </c>
      <c r="H6308" s="72">
        <v>44927</v>
      </c>
      <c r="I6308" s="211">
        <v>277</v>
      </c>
    </row>
    <row r="6309" spans="1:9" ht="44.25" hidden="1" customHeight="1" x14ac:dyDescent="0.2">
      <c r="A6309" s="3">
        <v>6328</v>
      </c>
      <c r="B6309" s="84">
        <v>7413</v>
      </c>
      <c r="C6309" s="131" t="s">
        <v>9315</v>
      </c>
      <c r="D6309" s="372" t="s">
        <v>5902</v>
      </c>
      <c r="E6309" s="84">
        <v>31211505</v>
      </c>
      <c r="F6309" s="765">
        <v>40000</v>
      </c>
      <c r="G6309" s="131" t="s">
        <v>9180</v>
      </c>
      <c r="H6309" s="72">
        <v>44927</v>
      </c>
      <c r="I6309" s="211">
        <v>277</v>
      </c>
    </row>
    <row r="6310" spans="1:9" ht="44.25" hidden="1" customHeight="1" x14ac:dyDescent="0.2">
      <c r="A6310" s="3">
        <v>6329</v>
      </c>
      <c r="B6310" s="84">
        <v>7413</v>
      </c>
      <c r="C6310" s="131" t="s">
        <v>9317</v>
      </c>
      <c r="D6310" s="372" t="s">
        <v>5902</v>
      </c>
      <c r="E6310" s="84">
        <v>31211505</v>
      </c>
      <c r="F6310" s="765">
        <v>95000</v>
      </c>
      <c r="G6310" s="131" t="s">
        <v>9180</v>
      </c>
      <c r="H6310" s="72">
        <v>44927</v>
      </c>
      <c r="I6310" s="211">
        <v>277</v>
      </c>
    </row>
    <row r="6311" spans="1:9" ht="44.25" hidden="1" customHeight="1" x14ac:dyDescent="0.2">
      <c r="A6311" s="3">
        <v>6330</v>
      </c>
      <c r="B6311" s="84">
        <v>7413</v>
      </c>
      <c r="C6311" s="131" t="s">
        <v>9320</v>
      </c>
      <c r="D6311" s="372" t="s">
        <v>5902</v>
      </c>
      <c r="E6311" s="84">
        <v>31211505</v>
      </c>
      <c r="F6311" s="765">
        <v>150000</v>
      </c>
      <c r="G6311" s="131" t="s">
        <v>9180</v>
      </c>
      <c r="H6311" s="72">
        <v>44927</v>
      </c>
      <c r="I6311" s="211">
        <v>277</v>
      </c>
    </row>
    <row r="6312" spans="1:9" ht="44.25" hidden="1" customHeight="1" x14ac:dyDescent="0.2">
      <c r="A6312" s="3">
        <v>6331</v>
      </c>
      <c r="B6312" s="84">
        <v>7413</v>
      </c>
      <c r="C6312" s="131" t="s">
        <v>9322</v>
      </c>
      <c r="D6312" s="372" t="s">
        <v>5902</v>
      </c>
      <c r="E6312" s="84">
        <v>31211505</v>
      </c>
      <c r="F6312" s="765">
        <v>35000</v>
      </c>
      <c r="G6312" s="131" t="s">
        <v>9180</v>
      </c>
      <c r="H6312" s="72">
        <v>44927</v>
      </c>
      <c r="I6312" s="211">
        <v>277</v>
      </c>
    </row>
    <row r="6313" spans="1:9" ht="44.25" hidden="1" customHeight="1" x14ac:dyDescent="0.2">
      <c r="A6313" s="3">
        <v>6332</v>
      </c>
      <c r="B6313" s="84">
        <v>7413</v>
      </c>
      <c r="C6313" s="131" t="s">
        <v>9324</v>
      </c>
      <c r="D6313" s="372" t="s">
        <v>5902</v>
      </c>
      <c r="E6313" s="84">
        <v>31211505</v>
      </c>
      <c r="F6313" s="765">
        <v>35000</v>
      </c>
      <c r="G6313" s="131" t="s">
        <v>9180</v>
      </c>
      <c r="H6313" s="72">
        <v>44927</v>
      </c>
      <c r="I6313" s="211">
        <v>277</v>
      </c>
    </row>
    <row r="6314" spans="1:9" ht="44.25" hidden="1" customHeight="1" x14ac:dyDescent="0.2">
      <c r="A6314" s="3">
        <v>6333</v>
      </c>
      <c r="B6314" s="84">
        <v>7413</v>
      </c>
      <c r="C6314" s="131" t="s">
        <v>9312</v>
      </c>
      <c r="D6314" s="372" t="s">
        <v>5902</v>
      </c>
      <c r="E6314" s="84">
        <v>31211505</v>
      </c>
      <c r="F6314" s="765">
        <v>45000</v>
      </c>
      <c r="G6314" s="131" t="s">
        <v>9180</v>
      </c>
      <c r="H6314" s="72">
        <v>44927</v>
      </c>
      <c r="I6314" s="211">
        <v>277</v>
      </c>
    </row>
    <row r="6315" spans="1:9" ht="44.25" hidden="1" customHeight="1" x14ac:dyDescent="0.2">
      <c r="A6315" s="3">
        <v>6334</v>
      </c>
      <c r="B6315" s="84">
        <v>7413</v>
      </c>
      <c r="C6315" s="127" t="s">
        <v>9327</v>
      </c>
      <c r="D6315" s="372" t="s">
        <v>5902</v>
      </c>
      <c r="E6315" s="84">
        <v>31191501</v>
      </c>
      <c r="F6315" s="764">
        <v>210000</v>
      </c>
      <c r="G6315" s="131" t="s">
        <v>9180</v>
      </c>
      <c r="H6315" s="72">
        <v>44986</v>
      </c>
      <c r="I6315" s="211">
        <v>278</v>
      </c>
    </row>
    <row r="6316" spans="1:9" ht="44.25" hidden="1" customHeight="1" x14ac:dyDescent="0.2">
      <c r="A6316" s="3">
        <v>6335</v>
      </c>
      <c r="B6316" s="84">
        <v>7413</v>
      </c>
      <c r="C6316" s="127" t="s">
        <v>9329</v>
      </c>
      <c r="D6316" s="372" t="s">
        <v>5902</v>
      </c>
      <c r="E6316" s="60">
        <v>31211707</v>
      </c>
      <c r="F6316" s="764">
        <v>105000</v>
      </c>
      <c r="G6316" s="131" t="s">
        <v>9180</v>
      </c>
      <c r="H6316" s="72">
        <v>44986</v>
      </c>
      <c r="I6316" s="211">
        <v>278</v>
      </c>
    </row>
    <row r="6317" spans="1:9" ht="44.25" hidden="1" customHeight="1" x14ac:dyDescent="0.2">
      <c r="A6317" s="3">
        <v>6336</v>
      </c>
      <c r="B6317" s="84">
        <v>7413</v>
      </c>
      <c r="C6317" s="679" t="s">
        <v>9331</v>
      </c>
      <c r="D6317" s="372" t="s">
        <v>5902</v>
      </c>
      <c r="E6317" s="84">
        <v>12141903</v>
      </c>
      <c r="F6317" s="766">
        <v>300000</v>
      </c>
      <c r="G6317" s="211" t="s">
        <v>169</v>
      </c>
      <c r="H6317" s="211" t="s">
        <v>9332</v>
      </c>
      <c r="I6317" s="767">
        <v>278</v>
      </c>
    </row>
    <row r="6318" spans="1:9" ht="44.25" hidden="1" customHeight="1" x14ac:dyDescent="0.2">
      <c r="A6318" s="3">
        <v>6337</v>
      </c>
      <c r="B6318" s="84">
        <v>7413</v>
      </c>
      <c r="C6318" s="127" t="s">
        <v>9333</v>
      </c>
      <c r="D6318" s="372" t="s">
        <v>5902</v>
      </c>
      <c r="E6318" s="84">
        <v>30102516</v>
      </c>
      <c r="F6318" s="632">
        <v>33448</v>
      </c>
      <c r="G6318" s="131" t="s">
        <v>4705</v>
      </c>
      <c r="H6318" s="211" t="s">
        <v>9332</v>
      </c>
      <c r="I6318" s="84">
        <v>340</v>
      </c>
    </row>
    <row r="6319" spans="1:9" ht="44.25" hidden="1" customHeight="1" x14ac:dyDescent="0.2">
      <c r="A6319" s="3">
        <v>6338</v>
      </c>
      <c r="B6319" s="84">
        <v>7413</v>
      </c>
      <c r="C6319" s="127" t="s">
        <v>9334</v>
      </c>
      <c r="D6319" s="372" t="s">
        <v>5902</v>
      </c>
      <c r="E6319" s="84">
        <v>31201503</v>
      </c>
      <c r="F6319" s="632">
        <v>22820</v>
      </c>
      <c r="G6319" s="131" t="s">
        <v>505</v>
      </c>
      <c r="H6319" s="211" t="s">
        <v>9332</v>
      </c>
      <c r="I6319" s="84">
        <v>324</v>
      </c>
    </row>
    <row r="6320" spans="1:9" ht="44.25" hidden="1" customHeight="1" x14ac:dyDescent="0.2">
      <c r="A6320" s="3">
        <v>6339</v>
      </c>
      <c r="B6320" s="84">
        <v>7413</v>
      </c>
      <c r="C6320" s="127" t="s">
        <v>9335</v>
      </c>
      <c r="D6320" s="372" t="s">
        <v>5902</v>
      </c>
      <c r="E6320" s="84">
        <v>39121721</v>
      </c>
      <c r="F6320" s="632">
        <v>190518</v>
      </c>
      <c r="G6320" s="131" t="s">
        <v>505</v>
      </c>
      <c r="H6320" s="211" t="s">
        <v>9332</v>
      </c>
      <c r="I6320" s="84">
        <v>324</v>
      </c>
    </row>
    <row r="6321" spans="1:9" ht="44.25" hidden="1" customHeight="1" x14ac:dyDescent="0.2">
      <c r="A6321" s="3">
        <v>6340</v>
      </c>
      <c r="B6321" s="84">
        <v>7413</v>
      </c>
      <c r="C6321" s="127" t="s">
        <v>9337</v>
      </c>
      <c r="D6321" s="372" t="s">
        <v>5902</v>
      </c>
      <c r="E6321" s="84">
        <v>30103605</v>
      </c>
      <c r="F6321" s="632">
        <v>30000</v>
      </c>
      <c r="G6321" s="131" t="s">
        <v>495</v>
      </c>
      <c r="H6321" s="211" t="s">
        <v>9332</v>
      </c>
      <c r="I6321" s="84">
        <v>319</v>
      </c>
    </row>
    <row r="6322" spans="1:9" ht="44.25" hidden="1" customHeight="1" x14ac:dyDescent="0.2">
      <c r="A6322" s="3">
        <v>6341</v>
      </c>
      <c r="B6322" s="84">
        <v>7413</v>
      </c>
      <c r="C6322" s="127" t="s">
        <v>9339</v>
      </c>
      <c r="D6322" s="372" t="s">
        <v>5902</v>
      </c>
      <c r="E6322" s="84">
        <v>31162418</v>
      </c>
      <c r="F6322" s="632">
        <v>8820</v>
      </c>
      <c r="G6322" s="131" t="s">
        <v>364</v>
      </c>
      <c r="H6322" s="211" t="s">
        <v>9332</v>
      </c>
      <c r="I6322" s="84">
        <v>304</v>
      </c>
    </row>
    <row r="6323" spans="1:9" ht="44.25" hidden="1" customHeight="1" x14ac:dyDescent="0.2">
      <c r="A6323" s="3">
        <v>6342</v>
      </c>
      <c r="B6323" s="84">
        <v>7413</v>
      </c>
      <c r="C6323" s="127" t="s">
        <v>9341</v>
      </c>
      <c r="D6323" s="372" t="s">
        <v>5902</v>
      </c>
      <c r="E6323" s="84">
        <v>39121448</v>
      </c>
      <c r="F6323" s="632">
        <v>6306.3</v>
      </c>
      <c r="G6323" s="131" t="s">
        <v>364</v>
      </c>
      <c r="H6323" s="211" t="s">
        <v>9332</v>
      </c>
      <c r="I6323" s="84">
        <v>304</v>
      </c>
    </row>
    <row r="6324" spans="1:9" ht="44.25" hidden="1" customHeight="1" x14ac:dyDescent="0.2">
      <c r="A6324" s="3">
        <v>6343</v>
      </c>
      <c r="B6324" s="84">
        <v>7414</v>
      </c>
      <c r="C6324" s="127" t="s">
        <v>9342</v>
      </c>
      <c r="D6324" s="372" t="s">
        <v>5902</v>
      </c>
      <c r="E6324" s="84">
        <v>26101404</v>
      </c>
      <c r="F6324" s="632">
        <v>6000000</v>
      </c>
      <c r="G6324" s="131" t="s">
        <v>364</v>
      </c>
      <c r="H6324" s="211" t="s">
        <v>9332</v>
      </c>
      <c r="I6324" s="84">
        <v>304</v>
      </c>
    </row>
    <row r="6325" spans="1:9" ht="44.25" hidden="1" customHeight="1" x14ac:dyDescent="0.2">
      <c r="A6325" s="3">
        <v>6344</v>
      </c>
      <c r="B6325" s="84">
        <v>7413</v>
      </c>
      <c r="C6325" s="127" t="s">
        <v>9345</v>
      </c>
      <c r="D6325" s="372" t="s">
        <v>5902</v>
      </c>
      <c r="E6325" s="84">
        <v>26101404</v>
      </c>
      <c r="F6325" s="632">
        <v>910013.04</v>
      </c>
      <c r="G6325" s="131" t="s">
        <v>669</v>
      </c>
      <c r="H6325" s="211" t="s">
        <v>9332</v>
      </c>
      <c r="I6325" s="84">
        <v>340</v>
      </c>
    </row>
    <row r="6326" spans="1:9" ht="44.25" hidden="1" customHeight="1" x14ac:dyDescent="0.2">
      <c r="A6326" s="3">
        <v>6345</v>
      </c>
      <c r="B6326" s="84">
        <v>7413</v>
      </c>
      <c r="C6326" s="127" t="s">
        <v>9347</v>
      </c>
      <c r="D6326" s="372" t="s">
        <v>5902</v>
      </c>
      <c r="E6326" s="84">
        <v>31171505</v>
      </c>
      <c r="F6326" s="632">
        <v>300000</v>
      </c>
      <c r="G6326" s="131" t="s">
        <v>35</v>
      </c>
      <c r="H6326" s="211" t="s">
        <v>9332</v>
      </c>
      <c r="I6326" s="84">
        <v>314</v>
      </c>
    </row>
    <row r="6327" spans="1:9" ht="44.25" hidden="1" customHeight="1" x14ac:dyDescent="0.2">
      <c r="A6327" s="3">
        <v>6346</v>
      </c>
      <c r="B6327" s="84">
        <v>7413</v>
      </c>
      <c r="C6327" s="127" t="s">
        <v>9349</v>
      </c>
      <c r="D6327" s="372" t="s">
        <v>5902</v>
      </c>
      <c r="E6327" s="84">
        <v>31171505</v>
      </c>
      <c r="F6327" s="632">
        <v>15661.8</v>
      </c>
      <c r="G6327" s="131" t="s">
        <v>669</v>
      </c>
      <c r="H6327" s="211" t="s">
        <v>9332</v>
      </c>
      <c r="I6327" s="84">
        <v>344</v>
      </c>
    </row>
    <row r="6328" spans="1:9" ht="44.25" hidden="1" customHeight="1" x14ac:dyDescent="0.2">
      <c r="A6328" s="3">
        <v>6347</v>
      </c>
      <c r="B6328" s="84">
        <v>7413</v>
      </c>
      <c r="C6328" s="127" t="s">
        <v>9351</v>
      </c>
      <c r="D6328" s="372" t="s">
        <v>5902</v>
      </c>
      <c r="E6328" s="84">
        <v>31191501</v>
      </c>
      <c r="F6328" s="632">
        <v>101293.2</v>
      </c>
      <c r="G6328" s="131" t="s">
        <v>306</v>
      </c>
      <c r="H6328" s="211" t="s">
        <v>9332</v>
      </c>
      <c r="I6328" s="84">
        <v>278</v>
      </c>
    </row>
    <row r="6329" spans="1:9" ht="44.25" hidden="1" customHeight="1" x14ac:dyDescent="0.2">
      <c r="A6329" s="3">
        <v>6348</v>
      </c>
      <c r="B6329" s="84">
        <v>7413</v>
      </c>
      <c r="C6329" s="127" t="s">
        <v>9352</v>
      </c>
      <c r="D6329" s="372" t="s">
        <v>5902</v>
      </c>
      <c r="E6329" s="84">
        <v>42295427</v>
      </c>
      <c r="F6329" s="632">
        <v>15700</v>
      </c>
      <c r="G6329" s="131" t="s">
        <v>3897</v>
      </c>
      <c r="H6329" s="211" t="s">
        <v>9332</v>
      </c>
      <c r="I6329" s="84">
        <v>354</v>
      </c>
    </row>
    <row r="6330" spans="1:9" ht="44.25" hidden="1" customHeight="1" x14ac:dyDescent="0.2">
      <c r="A6330" s="3">
        <v>6349</v>
      </c>
      <c r="B6330" s="84">
        <v>7413</v>
      </c>
      <c r="C6330" s="127" t="s">
        <v>9353</v>
      </c>
      <c r="D6330" s="372" t="s">
        <v>5902</v>
      </c>
      <c r="E6330" s="84">
        <v>42295427</v>
      </c>
      <c r="F6330" s="632">
        <v>20000</v>
      </c>
      <c r="G6330" s="131" t="s">
        <v>3897</v>
      </c>
      <c r="H6330" s="211" t="s">
        <v>9332</v>
      </c>
      <c r="I6330" s="84">
        <v>354</v>
      </c>
    </row>
    <row r="6331" spans="1:9" ht="44.25" hidden="1" customHeight="1" x14ac:dyDescent="0.2">
      <c r="A6331" s="3">
        <v>6350</v>
      </c>
      <c r="B6331" s="84">
        <v>7413</v>
      </c>
      <c r="C6331" s="127" t="s">
        <v>9354</v>
      </c>
      <c r="D6331" s="372" t="s">
        <v>5902</v>
      </c>
      <c r="E6331" s="84">
        <v>42295427</v>
      </c>
      <c r="F6331" s="632">
        <v>27500</v>
      </c>
      <c r="G6331" s="131" t="s">
        <v>3897</v>
      </c>
      <c r="H6331" s="211" t="s">
        <v>9332</v>
      </c>
      <c r="I6331" s="84">
        <v>354</v>
      </c>
    </row>
    <row r="6332" spans="1:9" ht="44.25" hidden="1" customHeight="1" x14ac:dyDescent="0.2">
      <c r="A6332" s="3">
        <v>6351</v>
      </c>
      <c r="B6332" s="84">
        <v>7413</v>
      </c>
      <c r="C6332" s="127" t="s">
        <v>9355</v>
      </c>
      <c r="D6332" s="372" t="s">
        <v>5902</v>
      </c>
      <c r="E6332" s="84">
        <v>42295427</v>
      </c>
      <c r="F6332" s="632">
        <v>6500</v>
      </c>
      <c r="G6332" s="131" t="s">
        <v>3897</v>
      </c>
      <c r="H6332" s="211" t="s">
        <v>9332</v>
      </c>
      <c r="I6332" s="84">
        <v>354</v>
      </c>
    </row>
    <row r="6333" spans="1:9" ht="44.25" hidden="1" customHeight="1" x14ac:dyDescent="0.2">
      <c r="A6333" s="3">
        <v>6352</v>
      </c>
      <c r="B6333" s="84">
        <v>7413</v>
      </c>
      <c r="C6333" s="127" t="s">
        <v>9356</v>
      </c>
      <c r="D6333" s="372" t="s">
        <v>5902</v>
      </c>
      <c r="E6333" s="84">
        <v>42295427</v>
      </c>
      <c r="F6333" s="632">
        <v>22000</v>
      </c>
      <c r="G6333" s="131" t="s">
        <v>3897</v>
      </c>
      <c r="H6333" s="211" t="s">
        <v>9332</v>
      </c>
      <c r="I6333" s="84">
        <v>354</v>
      </c>
    </row>
    <row r="6334" spans="1:9" ht="44.25" hidden="1" customHeight="1" x14ac:dyDescent="0.2">
      <c r="A6334" s="3">
        <v>6353</v>
      </c>
      <c r="B6334" s="84">
        <v>7413</v>
      </c>
      <c r="C6334" s="127" t="s">
        <v>9357</v>
      </c>
      <c r="D6334" s="372" t="s">
        <v>5902</v>
      </c>
      <c r="E6334" s="84">
        <v>47131603</v>
      </c>
      <c r="F6334" s="632">
        <v>19605</v>
      </c>
      <c r="G6334" s="131" t="s">
        <v>3897</v>
      </c>
      <c r="H6334" s="211" t="s">
        <v>9332</v>
      </c>
      <c r="I6334" s="84">
        <v>354</v>
      </c>
    </row>
    <row r="6335" spans="1:9" ht="44.25" hidden="1" customHeight="1" x14ac:dyDescent="0.2">
      <c r="A6335" s="3">
        <v>6354</v>
      </c>
      <c r="B6335" s="84">
        <v>7413</v>
      </c>
      <c r="C6335" s="127" t="s">
        <v>9358</v>
      </c>
      <c r="D6335" s="372" t="s">
        <v>5902</v>
      </c>
      <c r="E6335" s="84">
        <v>31191501</v>
      </c>
      <c r="F6335" s="632">
        <v>30000</v>
      </c>
      <c r="G6335" s="131" t="s">
        <v>6168</v>
      </c>
      <c r="H6335" s="211" t="s">
        <v>9332</v>
      </c>
      <c r="I6335" s="84">
        <v>324</v>
      </c>
    </row>
    <row r="6336" spans="1:9" ht="44.25" hidden="1" customHeight="1" x14ac:dyDescent="0.2">
      <c r="A6336" s="3">
        <v>6355</v>
      </c>
      <c r="B6336" s="84">
        <v>7413</v>
      </c>
      <c r="C6336" s="127" t="s">
        <v>9359</v>
      </c>
      <c r="D6336" s="372" t="s">
        <v>5902</v>
      </c>
      <c r="E6336" s="84">
        <v>31162906</v>
      </c>
      <c r="F6336" s="632">
        <v>4000</v>
      </c>
      <c r="G6336" s="131" t="s">
        <v>35</v>
      </c>
      <c r="H6336" s="211" t="s">
        <v>9332</v>
      </c>
      <c r="I6336" s="84">
        <v>314</v>
      </c>
    </row>
    <row r="6337" spans="1:9" ht="44.25" hidden="1" customHeight="1" x14ac:dyDescent="0.2">
      <c r="A6337" s="3">
        <v>6356</v>
      </c>
      <c r="B6337" s="84">
        <v>7413</v>
      </c>
      <c r="C6337" s="127" t="s">
        <v>9360</v>
      </c>
      <c r="D6337" s="372" t="s">
        <v>5902</v>
      </c>
      <c r="E6337" s="84">
        <v>39121404</v>
      </c>
      <c r="F6337" s="632">
        <v>2000</v>
      </c>
      <c r="G6337" s="131" t="s">
        <v>364</v>
      </c>
      <c r="H6337" s="211" t="s">
        <v>9332</v>
      </c>
      <c r="I6337" s="84">
        <v>304</v>
      </c>
    </row>
    <row r="6338" spans="1:9" ht="44.25" hidden="1" customHeight="1" x14ac:dyDescent="0.2">
      <c r="A6338" s="3">
        <v>6357</v>
      </c>
      <c r="B6338" s="84">
        <v>7413</v>
      </c>
      <c r="C6338" s="127" t="s">
        <v>9361</v>
      </c>
      <c r="D6338" s="372" t="s">
        <v>5902</v>
      </c>
      <c r="E6338" s="84">
        <v>39121404</v>
      </c>
      <c r="F6338" s="632">
        <v>2000</v>
      </c>
      <c r="G6338" s="131" t="s">
        <v>364</v>
      </c>
      <c r="H6338" s="211" t="s">
        <v>9332</v>
      </c>
      <c r="I6338" s="84">
        <v>304</v>
      </c>
    </row>
    <row r="6339" spans="1:9" ht="44.25" hidden="1" customHeight="1" x14ac:dyDescent="0.2">
      <c r="A6339" s="3">
        <v>6358</v>
      </c>
      <c r="B6339" s="84">
        <v>7413</v>
      </c>
      <c r="C6339" s="127" t="s">
        <v>9362</v>
      </c>
      <c r="D6339" s="372" t="s">
        <v>5902</v>
      </c>
      <c r="E6339" s="84">
        <v>39121404</v>
      </c>
      <c r="F6339" s="632">
        <v>2000</v>
      </c>
      <c r="G6339" s="131" t="s">
        <v>364</v>
      </c>
      <c r="H6339" s="211" t="s">
        <v>9332</v>
      </c>
      <c r="I6339" s="84">
        <v>304</v>
      </c>
    </row>
    <row r="6340" spans="1:9" ht="44.25" hidden="1" customHeight="1" x14ac:dyDescent="0.2">
      <c r="A6340" s="3">
        <v>6359</v>
      </c>
      <c r="B6340" s="84">
        <v>7413</v>
      </c>
      <c r="C6340" s="127" t="s">
        <v>9363</v>
      </c>
      <c r="D6340" s="372" t="s">
        <v>5902</v>
      </c>
      <c r="E6340" s="84">
        <v>39131504</v>
      </c>
      <c r="F6340" s="632">
        <v>6000</v>
      </c>
      <c r="G6340" s="131" t="s">
        <v>364</v>
      </c>
      <c r="H6340" s="211" t="s">
        <v>9332</v>
      </c>
      <c r="I6340" s="84">
        <v>304</v>
      </c>
    </row>
    <row r="6341" spans="1:9" ht="44.25" hidden="1" customHeight="1" x14ac:dyDescent="0.2">
      <c r="A6341" s="3">
        <v>6360</v>
      </c>
      <c r="B6341" s="84">
        <v>7413</v>
      </c>
      <c r="C6341" s="127" t="s">
        <v>9364</v>
      </c>
      <c r="D6341" s="372" t="s">
        <v>5902</v>
      </c>
      <c r="E6341" s="84">
        <v>39131504</v>
      </c>
      <c r="F6341" s="632">
        <v>6000</v>
      </c>
      <c r="G6341" s="131" t="s">
        <v>364</v>
      </c>
      <c r="H6341" s="211" t="s">
        <v>9332</v>
      </c>
      <c r="I6341" s="84">
        <v>304</v>
      </c>
    </row>
    <row r="6342" spans="1:9" ht="44.25" hidden="1" customHeight="1" x14ac:dyDescent="0.2">
      <c r="A6342" s="3">
        <v>6361</v>
      </c>
      <c r="B6342" s="84">
        <v>7413</v>
      </c>
      <c r="C6342" s="127" t="s">
        <v>9365</v>
      </c>
      <c r="D6342" s="372" t="s">
        <v>5902</v>
      </c>
      <c r="E6342" s="84">
        <v>39131504</v>
      </c>
      <c r="F6342" s="632">
        <v>6000</v>
      </c>
      <c r="G6342" s="131" t="s">
        <v>364</v>
      </c>
      <c r="H6342" s="211" t="s">
        <v>9332</v>
      </c>
      <c r="I6342" s="84">
        <v>304</v>
      </c>
    </row>
    <row r="6343" spans="1:9" ht="44.25" hidden="1" customHeight="1" x14ac:dyDescent="0.2">
      <c r="A6343" s="3">
        <v>6362</v>
      </c>
      <c r="B6343" s="84">
        <v>7413</v>
      </c>
      <c r="C6343" s="127" t="s">
        <v>9366</v>
      </c>
      <c r="D6343" s="372" t="s">
        <v>5902</v>
      </c>
      <c r="E6343" s="84">
        <v>39121031</v>
      </c>
      <c r="F6343" s="632">
        <v>15683.32</v>
      </c>
      <c r="G6343" s="131" t="s">
        <v>364</v>
      </c>
      <c r="H6343" s="211" t="s">
        <v>9332</v>
      </c>
      <c r="I6343" s="84">
        <v>304</v>
      </c>
    </row>
    <row r="6344" spans="1:9" ht="44.25" hidden="1" customHeight="1" x14ac:dyDescent="0.2">
      <c r="A6344" s="3">
        <v>6363</v>
      </c>
      <c r="B6344" s="84">
        <v>7413</v>
      </c>
      <c r="C6344" s="127" t="s">
        <v>9367</v>
      </c>
      <c r="D6344" s="372" t="s">
        <v>5902</v>
      </c>
      <c r="E6344" s="84">
        <v>39121607</v>
      </c>
      <c r="F6344" s="632">
        <v>18260.259999999998</v>
      </c>
      <c r="G6344" s="131" t="s">
        <v>35</v>
      </c>
      <c r="H6344" s="211" t="s">
        <v>9332</v>
      </c>
      <c r="I6344" s="84">
        <v>304</v>
      </c>
    </row>
    <row r="6345" spans="1:9" ht="44.25" hidden="1" customHeight="1" x14ac:dyDescent="0.2">
      <c r="A6345" s="3">
        <v>6364</v>
      </c>
      <c r="B6345" s="84">
        <v>7413</v>
      </c>
      <c r="C6345" s="127" t="s">
        <v>9368</v>
      </c>
      <c r="D6345" s="372" t="s">
        <v>5902</v>
      </c>
      <c r="E6345" s="84">
        <v>47131502</v>
      </c>
      <c r="F6345" s="632">
        <v>9000</v>
      </c>
      <c r="G6345" s="131" t="s">
        <v>3897</v>
      </c>
      <c r="H6345" s="211" t="s">
        <v>9332</v>
      </c>
      <c r="I6345" s="84">
        <v>354</v>
      </c>
    </row>
    <row r="6346" spans="1:9" ht="44.25" hidden="1" customHeight="1" x14ac:dyDescent="0.2">
      <c r="A6346" s="3">
        <v>6365</v>
      </c>
      <c r="B6346" s="84">
        <v>7413</v>
      </c>
      <c r="C6346" s="131" t="s">
        <v>9369</v>
      </c>
      <c r="D6346" s="372" t="s">
        <v>5902</v>
      </c>
      <c r="E6346" s="84">
        <v>31211707</v>
      </c>
      <c r="F6346" s="632">
        <v>62500</v>
      </c>
      <c r="G6346" s="131" t="s">
        <v>306</v>
      </c>
      <c r="H6346" s="211" t="s">
        <v>9332</v>
      </c>
      <c r="I6346" s="84">
        <v>277</v>
      </c>
    </row>
    <row r="6347" spans="1:9" ht="44.25" hidden="1" customHeight="1" x14ac:dyDescent="0.2">
      <c r="A6347" s="3">
        <v>6366</v>
      </c>
      <c r="B6347" s="84">
        <v>7413</v>
      </c>
      <c r="C6347" s="127" t="s">
        <v>9370</v>
      </c>
      <c r="D6347" s="372" t="s">
        <v>5902</v>
      </c>
      <c r="E6347" s="84">
        <v>39121717</v>
      </c>
      <c r="F6347" s="632">
        <v>20000</v>
      </c>
      <c r="G6347" s="131" t="s">
        <v>364</v>
      </c>
      <c r="H6347" s="211" t="s">
        <v>9332</v>
      </c>
      <c r="I6347" s="84">
        <v>304</v>
      </c>
    </row>
    <row r="6348" spans="1:9" ht="44.25" hidden="1" customHeight="1" x14ac:dyDescent="0.2">
      <c r="A6348" s="3">
        <v>6367</v>
      </c>
      <c r="B6348" s="84">
        <v>7413</v>
      </c>
      <c r="C6348" s="127" t="s">
        <v>9371</v>
      </c>
      <c r="D6348" s="372" t="s">
        <v>5902</v>
      </c>
      <c r="E6348" s="84">
        <v>41111946</v>
      </c>
      <c r="F6348" s="632">
        <v>400000</v>
      </c>
      <c r="G6348" s="131" t="s">
        <v>364</v>
      </c>
      <c r="H6348" s="211" t="s">
        <v>9332</v>
      </c>
      <c r="I6348" s="84">
        <v>304</v>
      </c>
    </row>
    <row r="6349" spans="1:9" ht="44.25" hidden="1" customHeight="1" x14ac:dyDescent="0.2">
      <c r="A6349" s="3">
        <v>6368</v>
      </c>
      <c r="B6349" s="84">
        <v>7413</v>
      </c>
      <c r="C6349" s="127" t="s">
        <v>9373</v>
      </c>
      <c r="D6349" s="372" t="s">
        <v>5902</v>
      </c>
      <c r="E6349" s="84">
        <v>44102999</v>
      </c>
      <c r="F6349" s="632">
        <v>102886.5</v>
      </c>
      <c r="G6349" s="131" t="s">
        <v>306</v>
      </c>
      <c r="H6349" s="211" t="s">
        <v>9332</v>
      </c>
      <c r="I6349" s="84">
        <v>278</v>
      </c>
    </row>
    <row r="6350" spans="1:9" ht="44.25" hidden="1" customHeight="1" x14ac:dyDescent="0.2">
      <c r="A6350" s="3">
        <v>6369</v>
      </c>
      <c r="B6350" s="84">
        <v>7413</v>
      </c>
      <c r="C6350" s="127" t="s">
        <v>9374</v>
      </c>
      <c r="D6350" s="372" t="s">
        <v>5902</v>
      </c>
      <c r="E6350" s="84">
        <v>51191602</v>
      </c>
      <c r="F6350" s="632">
        <v>10000</v>
      </c>
      <c r="G6350" s="131" t="s">
        <v>2140</v>
      </c>
      <c r="H6350" s="211" t="s">
        <v>9332</v>
      </c>
      <c r="I6350" s="84">
        <v>274</v>
      </c>
    </row>
    <row r="6351" spans="1:9" ht="44.25" hidden="1" customHeight="1" x14ac:dyDescent="0.2">
      <c r="A6351" s="3">
        <v>6370</v>
      </c>
      <c r="B6351" s="84">
        <v>7413</v>
      </c>
      <c r="C6351" s="127" t="s">
        <v>9375</v>
      </c>
      <c r="D6351" s="372" t="s">
        <v>5902</v>
      </c>
      <c r="E6351" s="84">
        <v>42311546</v>
      </c>
      <c r="F6351" s="632">
        <v>3000</v>
      </c>
      <c r="G6351" s="131" t="s">
        <v>2140</v>
      </c>
      <c r="H6351" s="211" t="s">
        <v>9332</v>
      </c>
      <c r="I6351" s="84">
        <v>274</v>
      </c>
    </row>
    <row r="6352" spans="1:9" ht="44.25" hidden="1" customHeight="1" x14ac:dyDescent="0.2">
      <c r="A6352" s="3">
        <v>6371</v>
      </c>
      <c r="B6352" s="84">
        <v>7413</v>
      </c>
      <c r="C6352" s="127" t="s">
        <v>9376</v>
      </c>
      <c r="D6352" s="372" t="s">
        <v>5902</v>
      </c>
      <c r="E6352" s="84">
        <v>42132203</v>
      </c>
      <c r="F6352" s="632">
        <v>12000</v>
      </c>
      <c r="G6352" s="131" t="s">
        <v>2140</v>
      </c>
      <c r="H6352" s="211" t="s">
        <v>9332</v>
      </c>
      <c r="I6352" s="84">
        <v>274</v>
      </c>
    </row>
    <row r="6353" spans="1:9" ht="44.25" hidden="1" customHeight="1" x14ac:dyDescent="0.2">
      <c r="A6353" s="3">
        <v>6372</v>
      </c>
      <c r="B6353" s="84">
        <v>7413</v>
      </c>
      <c r="C6353" s="127" t="s">
        <v>9377</v>
      </c>
      <c r="D6353" s="372" t="s">
        <v>5902</v>
      </c>
      <c r="E6353" s="84">
        <v>51283945</v>
      </c>
      <c r="F6353" s="632">
        <v>3000</v>
      </c>
      <c r="G6353" s="131" t="s">
        <v>2140</v>
      </c>
      <c r="H6353" s="211" t="s">
        <v>9332</v>
      </c>
      <c r="I6353" s="84">
        <v>274</v>
      </c>
    </row>
    <row r="6354" spans="1:9" ht="44.25" hidden="1" customHeight="1" x14ac:dyDescent="0.2">
      <c r="A6354" s="3">
        <v>6373</v>
      </c>
      <c r="B6354" s="84">
        <v>7413</v>
      </c>
      <c r="C6354" s="127" t="s">
        <v>9378</v>
      </c>
      <c r="D6354" s="372" t="s">
        <v>5902</v>
      </c>
      <c r="E6354" s="84">
        <v>42311546</v>
      </c>
      <c r="F6354" s="632">
        <v>1500</v>
      </c>
      <c r="G6354" s="131" t="s">
        <v>2140</v>
      </c>
      <c r="H6354" s="211" t="s">
        <v>9332</v>
      </c>
      <c r="I6354" s="84">
        <v>274</v>
      </c>
    </row>
    <row r="6355" spans="1:9" ht="44.25" hidden="1" customHeight="1" x14ac:dyDescent="0.2">
      <c r="A6355" s="3">
        <v>6374</v>
      </c>
      <c r="B6355" s="84">
        <v>7413</v>
      </c>
      <c r="C6355" s="127" t="s">
        <v>9379</v>
      </c>
      <c r="D6355" s="372" t="s">
        <v>5902</v>
      </c>
      <c r="E6355" s="84">
        <v>31201623</v>
      </c>
      <c r="F6355" s="632">
        <v>55000</v>
      </c>
      <c r="G6355" s="131" t="s">
        <v>306</v>
      </c>
      <c r="H6355" s="211" t="s">
        <v>9332</v>
      </c>
      <c r="I6355" s="84">
        <v>278</v>
      </c>
    </row>
    <row r="6356" spans="1:9" ht="44.25" hidden="1" customHeight="1" x14ac:dyDescent="0.2">
      <c r="A6356" s="3">
        <v>6375</v>
      </c>
      <c r="B6356" s="84">
        <v>7413</v>
      </c>
      <c r="C6356" s="127" t="s">
        <v>9380</v>
      </c>
      <c r="D6356" s="372" t="s">
        <v>5902</v>
      </c>
      <c r="E6356" s="84">
        <v>78181599</v>
      </c>
      <c r="F6356" s="632">
        <v>200000</v>
      </c>
      <c r="G6356" s="131" t="s">
        <v>105</v>
      </c>
      <c r="H6356" s="211" t="s">
        <v>9332</v>
      </c>
      <c r="I6356" s="84">
        <v>192</v>
      </c>
    </row>
    <row r="6357" spans="1:9" ht="44.25" hidden="1" customHeight="1" x14ac:dyDescent="0.2">
      <c r="A6357" s="3">
        <v>6376</v>
      </c>
      <c r="B6357" s="84">
        <v>7413</v>
      </c>
      <c r="C6357" s="127" t="s">
        <v>9381</v>
      </c>
      <c r="D6357" s="372" t="s">
        <v>5902</v>
      </c>
      <c r="E6357" s="84">
        <v>30102004</v>
      </c>
      <c r="F6357" s="632">
        <v>80000</v>
      </c>
      <c r="G6357" s="131" t="s">
        <v>141</v>
      </c>
      <c r="H6357" s="211" t="s">
        <v>9332</v>
      </c>
      <c r="I6357" s="84">
        <v>314</v>
      </c>
    </row>
    <row r="6358" spans="1:9" ht="44.25" hidden="1" customHeight="1" x14ac:dyDescent="0.2">
      <c r="A6358" s="3">
        <v>6377</v>
      </c>
      <c r="B6358" s="84">
        <v>7413</v>
      </c>
      <c r="C6358" s="127" t="s">
        <v>9382</v>
      </c>
      <c r="D6358" s="372" t="s">
        <v>5902</v>
      </c>
      <c r="E6358" s="84">
        <v>31151705</v>
      </c>
      <c r="F6358" s="632">
        <v>300000</v>
      </c>
      <c r="G6358" s="131" t="s">
        <v>45</v>
      </c>
      <c r="H6358" s="211" t="s">
        <v>9332</v>
      </c>
      <c r="I6358" s="84">
        <v>340</v>
      </c>
    </row>
    <row r="6359" spans="1:9" ht="44.25" hidden="1" customHeight="1" x14ac:dyDescent="0.2">
      <c r="A6359" s="3">
        <v>6378</v>
      </c>
      <c r="B6359" s="84">
        <v>7413</v>
      </c>
      <c r="C6359" s="127" t="s">
        <v>9383</v>
      </c>
      <c r="D6359" s="372" t="s">
        <v>5902</v>
      </c>
      <c r="E6359" s="84">
        <v>31151705</v>
      </c>
      <c r="F6359" s="632">
        <v>150000</v>
      </c>
      <c r="G6359" s="131" t="s">
        <v>45</v>
      </c>
      <c r="H6359" s="211" t="s">
        <v>9332</v>
      </c>
      <c r="I6359" s="84">
        <v>340</v>
      </c>
    </row>
    <row r="6360" spans="1:9" ht="44.25" hidden="1" customHeight="1" x14ac:dyDescent="0.2">
      <c r="A6360" s="3">
        <v>6379</v>
      </c>
      <c r="B6360" s="84">
        <v>7413</v>
      </c>
      <c r="C6360" s="127" t="s">
        <v>9384</v>
      </c>
      <c r="D6360" s="372" t="s">
        <v>5902</v>
      </c>
      <c r="E6360" s="84">
        <v>31162803</v>
      </c>
      <c r="F6360" s="632">
        <v>200000</v>
      </c>
      <c r="G6360" s="131" t="s">
        <v>45</v>
      </c>
      <c r="H6360" s="211" t="s">
        <v>9332</v>
      </c>
      <c r="I6360" s="84">
        <v>340</v>
      </c>
    </row>
    <row r="6361" spans="1:9" ht="44.25" hidden="1" customHeight="1" x14ac:dyDescent="0.2">
      <c r="A6361" s="3">
        <v>6380</v>
      </c>
      <c r="B6361" s="84">
        <v>7413</v>
      </c>
      <c r="C6361" s="127" t="s">
        <v>9385</v>
      </c>
      <c r="D6361" s="372" t="s">
        <v>5902</v>
      </c>
      <c r="E6361" s="84">
        <v>39121705</v>
      </c>
      <c r="F6361" s="632">
        <v>100000</v>
      </c>
      <c r="G6361" s="131" t="s">
        <v>45</v>
      </c>
      <c r="H6361" s="211" t="s">
        <v>9332</v>
      </c>
      <c r="I6361" s="84">
        <v>340</v>
      </c>
    </row>
    <row r="6362" spans="1:9" ht="44.25" hidden="1" customHeight="1" x14ac:dyDescent="0.2">
      <c r="A6362" s="3">
        <v>6381</v>
      </c>
      <c r="B6362" s="84">
        <v>7413</v>
      </c>
      <c r="C6362" s="127" t="s">
        <v>9386</v>
      </c>
      <c r="D6362" s="372" t="s">
        <v>5902</v>
      </c>
      <c r="E6362" s="84">
        <v>31181604</v>
      </c>
      <c r="F6362" s="632">
        <v>100000</v>
      </c>
      <c r="G6362" s="131" t="s">
        <v>76</v>
      </c>
      <c r="H6362" s="211" t="s">
        <v>9332</v>
      </c>
      <c r="I6362" s="84">
        <v>364</v>
      </c>
    </row>
    <row r="6363" spans="1:9" ht="44.25" hidden="1" customHeight="1" x14ac:dyDescent="0.2">
      <c r="A6363" s="3">
        <v>6382</v>
      </c>
      <c r="B6363" s="84">
        <v>7413</v>
      </c>
      <c r="C6363" s="127" t="s">
        <v>1414</v>
      </c>
      <c r="D6363" s="372" t="s">
        <v>5902</v>
      </c>
      <c r="E6363" s="84">
        <v>24101611</v>
      </c>
      <c r="F6363" s="632">
        <v>600000</v>
      </c>
      <c r="G6363" s="131" t="s">
        <v>76</v>
      </c>
      <c r="H6363" s="211" t="s">
        <v>9332</v>
      </c>
      <c r="I6363" s="84">
        <v>364</v>
      </c>
    </row>
    <row r="6364" spans="1:9" ht="44.25" hidden="1" customHeight="1" x14ac:dyDescent="0.2">
      <c r="A6364" s="3">
        <v>6383</v>
      </c>
      <c r="B6364" s="84">
        <v>7413</v>
      </c>
      <c r="C6364" s="127" t="s">
        <v>784</v>
      </c>
      <c r="D6364" s="372" t="s">
        <v>5902</v>
      </c>
      <c r="E6364" s="84">
        <v>26111702</v>
      </c>
      <c r="F6364" s="632">
        <v>40000</v>
      </c>
      <c r="G6364" s="131" t="s">
        <v>76</v>
      </c>
      <c r="H6364" s="211" t="s">
        <v>9332</v>
      </c>
      <c r="I6364" s="84">
        <v>364</v>
      </c>
    </row>
    <row r="6365" spans="1:9" ht="44.25" hidden="1" customHeight="1" x14ac:dyDescent="0.2">
      <c r="A6365" s="3">
        <v>6384</v>
      </c>
      <c r="B6365" s="84">
        <v>7413</v>
      </c>
      <c r="C6365" s="127" t="s">
        <v>9387</v>
      </c>
      <c r="D6365" s="372" t="s">
        <v>5902</v>
      </c>
      <c r="E6365" s="84">
        <v>41111927</v>
      </c>
      <c r="F6365" s="632">
        <v>600000</v>
      </c>
      <c r="G6365" s="131" t="s">
        <v>9123</v>
      </c>
      <c r="H6365" s="211" t="s">
        <v>9332</v>
      </c>
      <c r="I6365" s="84">
        <v>340</v>
      </c>
    </row>
    <row r="6366" spans="1:9" ht="44.25" hidden="1" customHeight="1" x14ac:dyDescent="0.2">
      <c r="A6366" s="3">
        <v>6385</v>
      </c>
      <c r="B6366" s="84">
        <v>7413</v>
      </c>
      <c r="C6366" s="127" t="s">
        <v>9390</v>
      </c>
      <c r="D6366" s="372" t="s">
        <v>5902</v>
      </c>
      <c r="E6366" s="84">
        <v>39122331</v>
      </c>
      <c r="F6366" s="632">
        <v>1700000</v>
      </c>
      <c r="G6366" s="131" t="s">
        <v>9123</v>
      </c>
      <c r="H6366" s="211" t="s">
        <v>9332</v>
      </c>
      <c r="I6366" s="84">
        <v>340</v>
      </c>
    </row>
    <row r="6367" spans="1:9" ht="44.25" hidden="1" customHeight="1" x14ac:dyDescent="0.2">
      <c r="A6367" s="3">
        <v>6386</v>
      </c>
      <c r="B6367" s="84">
        <v>6326</v>
      </c>
      <c r="C6367" s="705" t="s">
        <v>9391</v>
      </c>
      <c r="D6367" s="372" t="s">
        <v>5902</v>
      </c>
      <c r="E6367" s="84">
        <v>72154503</v>
      </c>
      <c r="F6367" s="768">
        <v>1500000</v>
      </c>
      <c r="G6367" s="211" t="s">
        <v>6841</v>
      </c>
      <c r="H6367" s="211" t="s">
        <v>9332</v>
      </c>
      <c r="I6367" s="767">
        <v>141</v>
      </c>
    </row>
    <row r="6368" spans="1:9" ht="44.25" hidden="1" customHeight="1" x14ac:dyDescent="0.2">
      <c r="A6368" s="3">
        <v>6387</v>
      </c>
      <c r="B6368" s="84">
        <v>6326</v>
      </c>
      <c r="C6368" s="705" t="s">
        <v>9393</v>
      </c>
      <c r="D6368" s="372" t="s">
        <v>5902</v>
      </c>
      <c r="E6368" s="84">
        <v>82129999</v>
      </c>
      <c r="F6368" s="768">
        <v>20000</v>
      </c>
      <c r="G6368" s="211" t="s">
        <v>1708</v>
      </c>
      <c r="H6368" s="211" t="s">
        <v>9332</v>
      </c>
      <c r="I6368" s="767">
        <v>147</v>
      </c>
    </row>
    <row r="6369" spans="1:9" ht="44.25" hidden="1" customHeight="1" x14ac:dyDescent="0.2">
      <c r="A6369" s="3">
        <v>6388</v>
      </c>
      <c r="B6369" s="84">
        <v>6326</v>
      </c>
      <c r="C6369" s="705" t="s">
        <v>9394</v>
      </c>
      <c r="D6369" s="372" t="s">
        <v>5902</v>
      </c>
      <c r="E6369" s="84">
        <v>82121903</v>
      </c>
      <c r="F6369" s="768">
        <v>30000</v>
      </c>
      <c r="G6369" s="211" t="s">
        <v>1708</v>
      </c>
      <c r="H6369" s="211" t="s">
        <v>9332</v>
      </c>
      <c r="I6369" s="767">
        <v>147</v>
      </c>
    </row>
    <row r="6370" spans="1:9" ht="44.25" hidden="1" customHeight="1" x14ac:dyDescent="0.2">
      <c r="A6370" s="3">
        <v>6389</v>
      </c>
      <c r="B6370" s="84">
        <v>6326</v>
      </c>
      <c r="C6370" s="705" t="s">
        <v>9395</v>
      </c>
      <c r="D6370" s="372" t="s">
        <v>5902</v>
      </c>
      <c r="E6370" s="84">
        <v>81101605</v>
      </c>
      <c r="F6370" s="768">
        <v>1500000</v>
      </c>
      <c r="G6370" s="211" t="s">
        <v>70</v>
      </c>
      <c r="H6370" s="211" t="s">
        <v>9332</v>
      </c>
      <c r="I6370" s="767">
        <v>175</v>
      </c>
    </row>
    <row r="6371" spans="1:9" ht="44.25" hidden="1" customHeight="1" x14ac:dyDescent="0.2">
      <c r="A6371" s="3">
        <v>6390</v>
      </c>
      <c r="B6371" s="84">
        <v>6326</v>
      </c>
      <c r="C6371" s="705" t="s">
        <v>9399</v>
      </c>
      <c r="D6371" s="372" t="s">
        <v>5902</v>
      </c>
      <c r="E6371" s="84">
        <v>73152108</v>
      </c>
      <c r="F6371" s="768">
        <v>700000</v>
      </c>
      <c r="G6371" s="211" t="s">
        <v>105</v>
      </c>
      <c r="H6371" s="211" t="s">
        <v>9332</v>
      </c>
      <c r="I6371" s="767">
        <v>192</v>
      </c>
    </row>
    <row r="6372" spans="1:9" ht="44.25" hidden="1" customHeight="1" x14ac:dyDescent="0.2">
      <c r="A6372" s="3">
        <v>6391</v>
      </c>
      <c r="B6372" s="84">
        <v>6326</v>
      </c>
      <c r="C6372" s="705" t="s">
        <v>9380</v>
      </c>
      <c r="D6372" s="372" t="s">
        <v>5902</v>
      </c>
      <c r="E6372" s="84">
        <v>78181599</v>
      </c>
      <c r="F6372" s="768">
        <v>200000</v>
      </c>
      <c r="G6372" s="211" t="s">
        <v>105</v>
      </c>
      <c r="H6372" s="211" t="s">
        <v>9332</v>
      </c>
      <c r="I6372" s="767">
        <v>192</v>
      </c>
    </row>
    <row r="6373" spans="1:9" ht="44.25" hidden="1" customHeight="1" x14ac:dyDescent="0.2">
      <c r="A6373" s="3">
        <v>6392</v>
      </c>
      <c r="B6373" s="84">
        <v>6326</v>
      </c>
      <c r="C6373" s="705" t="s">
        <v>9400</v>
      </c>
      <c r="D6373" s="372" t="s">
        <v>5902</v>
      </c>
      <c r="E6373" s="84">
        <v>81101802</v>
      </c>
      <c r="F6373" s="768">
        <v>200000</v>
      </c>
      <c r="G6373" s="131" t="s">
        <v>73</v>
      </c>
      <c r="H6373" s="211" t="s">
        <v>9332</v>
      </c>
      <c r="I6373" s="767">
        <v>247</v>
      </c>
    </row>
    <row r="6374" spans="1:9" ht="44.25" hidden="1" customHeight="1" x14ac:dyDescent="0.2">
      <c r="A6374" s="3">
        <v>6393</v>
      </c>
      <c r="B6374" s="84">
        <v>6326</v>
      </c>
      <c r="C6374" s="705" t="s">
        <v>9402</v>
      </c>
      <c r="D6374" s="372" t="s">
        <v>5902</v>
      </c>
      <c r="E6374" s="84">
        <v>73121509</v>
      </c>
      <c r="F6374" s="768">
        <v>150000</v>
      </c>
      <c r="G6374" s="211" t="s">
        <v>73</v>
      </c>
      <c r="H6374" s="211" t="s">
        <v>9332</v>
      </c>
      <c r="I6374" s="767">
        <v>250</v>
      </c>
    </row>
    <row r="6375" spans="1:9" ht="44.25" hidden="1" customHeight="1" x14ac:dyDescent="0.2">
      <c r="A6375" s="3">
        <v>6394</v>
      </c>
      <c r="B6375" s="84">
        <v>6326</v>
      </c>
      <c r="C6375" s="172" t="s">
        <v>9403</v>
      </c>
      <c r="D6375" s="372" t="s">
        <v>5902</v>
      </c>
      <c r="E6375" s="84">
        <v>15121504</v>
      </c>
      <c r="F6375" s="766">
        <v>100000</v>
      </c>
      <c r="G6375" s="211" t="s">
        <v>2863</v>
      </c>
      <c r="H6375" s="211" t="s">
        <v>9332</v>
      </c>
      <c r="I6375" s="767">
        <v>269</v>
      </c>
    </row>
    <row r="6376" spans="1:9" ht="44.25" hidden="1" customHeight="1" x14ac:dyDescent="0.2">
      <c r="A6376" s="3">
        <v>6395</v>
      </c>
      <c r="B6376" s="84">
        <v>6326</v>
      </c>
      <c r="C6376" s="172" t="s">
        <v>9404</v>
      </c>
      <c r="D6376" s="372" t="s">
        <v>5902</v>
      </c>
      <c r="E6376" s="84">
        <v>15121504</v>
      </c>
      <c r="F6376" s="766">
        <v>100000</v>
      </c>
      <c r="G6376" s="211" t="s">
        <v>2863</v>
      </c>
      <c r="H6376" s="211" t="s">
        <v>9332</v>
      </c>
      <c r="I6376" s="767">
        <v>269</v>
      </c>
    </row>
    <row r="6377" spans="1:9" ht="44.25" hidden="1" customHeight="1" x14ac:dyDescent="0.2">
      <c r="A6377" s="3">
        <v>6396</v>
      </c>
      <c r="B6377" s="84">
        <v>6326</v>
      </c>
      <c r="C6377" s="172" t="s">
        <v>9405</v>
      </c>
      <c r="D6377" s="372" t="s">
        <v>5902</v>
      </c>
      <c r="E6377" s="84">
        <v>15121504</v>
      </c>
      <c r="F6377" s="766">
        <v>200000</v>
      </c>
      <c r="G6377" s="211" t="s">
        <v>2863</v>
      </c>
      <c r="H6377" s="211" t="s">
        <v>9332</v>
      </c>
      <c r="I6377" s="767">
        <v>269</v>
      </c>
    </row>
    <row r="6378" spans="1:9" ht="44.25" hidden="1" customHeight="1" x14ac:dyDescent="0.2">
      <c r="A6378" s="3">
        <v>6397</v>
      </c>
      <c r="B6378" s="84">
        <v>6326</v>
      </c>
      <c r="C6378" s="172" t="s">
        <v>9406</v>
      </c>
      <c r="D6378" s="372" t="s">
        <v>5902</v>
      </c>
      <c r="E6378" s="84">
        <v>15121902</v>
      </c>
      <c r="F6378" s="766">
        <v>100000</v>
      </c>
      <c r="G6378" s="211" t="s">
        <v>2863</v>
      </c>
      <c r="H6378" s="211" t="s">
        <v>9332</v>
      </c>
      <c r="I6378" s="767">
        <v>269</v>
      </c>
    </row>
    <row r="6379" spans="1:9" ht="44.25" hidden="1" customHeight="1" x14ac:dyDescent="0.2">
      <c r="A6379" s="3">
        <v>6398</v>
      </c>
      <c r="B6379" s="84">
        <v>6326</v>
      </c>
      <c r="C6379" s="172" t="s">
        <v>9407</v>
      </c>
      <c r="D6379" s="372" t="s">
        <v>5902</v>
      </c>
      <c r="E6379" s="84">
        <v>15121902</v>
      </c>
      <c r="F6379" s="766">
        <v>50000</v>
      </c>
      <c r="G6379" s="211" t="s">
        <v>2863</v>
      </c>
      <c r="H6379" s="211" t="s">
        <v>9332</v>
      </c>
      <c r="I6379" s="767">
        <v>269</v>
      </c>
    </row>
    <row r="6380" spans="1:9" ht="44.25" hidden="1" customHeight="1" x14ac:dyDescent="0.2">
      <c r="A6380" s="3">
        <v>6399</v>
      </c>
      <c r="B6380" s="84">
        <v>6326</v>
      </c>
      <c r="C6380" s="172" t="s">
        <v>9408</v>
      </c>
      <c r="D6380" s="372" t="s">
        <v>5902</v>
      </c>
      <c r="E6380" s="84">
        <v>15121902</v>
      </c>
      <c r="F6380" s="766">
        <v>50000</v>
      </c>
      <c r="G6380" s="211" t="s">
        <v>2863</v>
      </c>
      <c r="H6380" s="211" t="s">
        <v>9332</v>
      </c>
      <c r="I6380" s="767">
        <v>269</v>
      </c>
    </row>
    <row r="6381" spans="1:9" ht="44.25" hidden="1" customHeight="1" x14ac:dyDescent="0.2">
      <c r="A6381" s="3">
        <v>6400</v>
      </c>
      <c r="B6381" s="84">
        <v>6326</v>
      </c>
      <c r="C6381" s="172" t="s">
        <v>9409</v>
      </c>
      <c r="D6381" s="372" t="s">
        <v>5902</v>
      </c>
      <c r="E6381" s="84">
        <v>15121902</v>
      </c>
      <c r="F6381" s="766">
        <v>200000</v>
      </c>
      <c r="G6381" s="211" t="s">
        <v>2863</v>
      </c>
      <c r="H6381" s="211" t="s">
        <v>9332</v>
      </c>
      <c r="I6381" s="767">
        <v>269</v>
      </c>
    </row>
    <row r="6382" spans="1:9" ht="44.25" hidden="1" customHeight="1" x14ac:dyDescent="0.2">
      <c r="A6382" s="3">
        <v>6401</v>
      </c>
      <c r="B6382" s="84">
        <v>6326</v>
      </c>
      <c r="C6382" s="172" t="s">
        <v>9410</v>
      </c>
      <c r="D6382" s="372" t="s">
        <v>5902</v>
      </c>
      <c r="E6382" s="84">
        <v>15121902</v>
      </c>
      <c r="F6382" s="766">
        <v>200000</v>
      </c>
      <c r="G6382" s="211" t="s">
        <v>2863</v>
      </c>
      <c r="H6382" s="211" t="s">
        <v>9332</v>
      </c>
      <c r="I6382" s="767">
        <v>269</v>
      </c>
    </row>
    <row r="6383" spans="1:9" ht="44.25" hidden="1" customHeight="1" x14ac:dyDescent="0.2">
      <c r="A6383" s="3">
        <v>6402</v>
      </c>
      <c r="B6383" s="84">
        <v>6326</v>
      </c>
      <c r="C6383" s="172" t="s">
        <v>9411</v>
      </c>
      <c r="D6383" s="372" t="s">
        <v>5902</v>
      </c>
      <c r="E6383" s="84">
        <v>25174004</v>
      </c>
      <c r="F6383" s="766">
        <v>200000</v>
      </c>
      <c r="G6383" s="211" t="s">
        <v>2863</v>
      </c>
      <c r="H6383" s="211" t="s">
        <v>9332</v>
      </c>
      <c r="I6383" s="767">
        <v>269</v>
      </c>
    </row>
    <row r="6384" spans="1:9" ht="44.25" hidden="1" customHeight="1" x14ac:dyDescent="0.2">
      <c r="A6384" s="3">
        <v>6403</v>
      </c>
      <c r="B6384" s="84">
        <v>6326</v>
      </c>
      <c r="C6384" s="172" t="s">
        <v>9412</v>
      </c>
      <c r="D6384" s="372" t="s">
        <v>5902</v>
      </c>
      <c r="E6384" s="84">
        <v>25174004</v>
      </c>
      <c r="F6384" s="766">
        <v>200000</v>
      </c>
      <c r="G6384" s="211" t="s">
        <v>2863</v>
      </c>
      <c r="H6384" s="211" t="s">
        <v>9332</v>
      </c>
      <c r="I6384" s="767">
        <v>269</v>
      </c>
    </row>
    <row r="6385" spans="1:9" ht="44.25" hidden="1" customHeight="1" x14ac:dyDescent="0.2">
      <c r="A6385" s="3">
        <v>6404</v>
      </c>
      <c r="B6385" s="84">
        <v>6326</v>
      </c>
      <c r="C6385" s="172" t="s">
        <v>9413</v>
      </c>
      <c r="D6385" s="372" t="s">
        <v>5902</v>
      </c>
      <c r="E6385" s="84">
        <v>15121504</v>
      </c>
      <c r="F6385" s="766">
        <v>150000</v>
      </c>
      <c r="G6385" s="211" t="s">
        <v>2863</v>
      </c>
      <c r="H6385" s="211" t="s">
        <v>9332</v>
      </c>
      <c r="I6385" s="767">
        <v>269</v>
      </c>
    </row>
    <row r="6386" spans="1:9" ht="44.25" hidden="1" customHeight="1" x14ac:dyDescent="0.2">
      <c r="A6386" s="3">
        <v>6405</v>
      </c>
      <c r="B6386" s="84">
        <v>6326</v>
      </c>
      <c r="C6386" s="172" t="s">
        <v>9414</v>
      </c>
      <c r="D6386" s="372" t="s">
        <v>5902</v>
      </c>
      <c r="E6386" s="84">
        <v>15121509</v>
      </c>
      <c r="F6386" s="766">
        <v>50000</v>
      </c>
      <c r="G6386" s="211" t="s">
        <v>2863</v>
      </c>
      <c r="H6386" s="211" t="s">
        <v>9332</v>
      </c>
      <c r="I6386" s="767">
        <v>269</v>
      </c>
    </row>
    <row r="6387" spans="1:9" ht="44.25" hidden="1" customHeight="1" x14ac:dyDescent="0.2">
      <c r="A6387" s="3">
        <v>6406</v>
      </c>
      <c r="B6387" s="84">
        <v>6326</v>
      </c>
      <c r="C6387" s="172" t="s">
        <v>9415</v>
      </c>
      <c r="D6387" s="372" t="s">
        <v>5902</v>
      </c>
      <c r="E6387" s="84">
        <v>15121902</v>
      </c>
      <c r="F6387" s="766">
        <v>300000</v>
      </c>
      <c r="G6387" s="211" t="s">
        <v>2863</v>
      </c>
      <c r="H6387" s="211" t="s">
        <v>9332</v>
      </c>
      <c r="I6387" s="767">
        <v>269</v>
      </c>
    </row>
    <row r="6388" spans="1:9" ht="44.25" hidden="1" customHeight="1" x14ac:dyDescent="0.2">
      <c r="A6388" s="3">
        <v>6407</v>
      </c>
      <c r="B6388" s="84">
        <v>6326</v>
      </c>
      <c r="C6388" s="172" t="s">
        <v>9416</v>
      </c>
      <c r="D6388" s="372" t="s">
        <v>5902</v>
      </c>
      <c r="E6388" s="84">
        <v>15121520</v>
      </c>
      <c r="F6388" s="766">
        <v>100000</v>
      </c>
      <c r="G6388" s="211" t="s">
        <v>2863</v>
      </c>
      <c r="H6388" s="211" t="s">
        <v>9332</v>
      </c>
      <c r="I6388" s="767">
        <v>269</v>
      </c>
    </row>
    <row r="6389" spans="1:9" ht="44.25" hidden="1" customHeight="1" x14ac:dyDescent="0.2">
      <c r="A6389" s="3">
        <v>6408</v>
      </c>
      <c r="B6389" s="84">
        <v>6326</v>
      </c>
      <c r="C6389" s="60" t="s">
        <v>9417</v>
      </c>
      <c r="D6389" s="372" t="s">
        <v>5902</v>
      </c>
      <c r="E6389" s="84">
        <v>31211505</v>
      </c>
      <c r="F6389" s="632">
        <v>200000</v>
      </c>
      <c r="G6389" s="211" t="s">
        <v>169</v>
      </c>
      <c r="H6389" s="211" t="s">
        <v>9332</v>
      </c>
      <c r="I6389" s="767">
        <v>277</v>
      </c>
    </row>
    <row r="6390" spans="1:9" ht="44.25" hidden="1" customHeight="1" x14ac:dyDescent="0.2">
      <c r="A6390" s="3">
        <v>6409</v>
      </c>
      <c r="B6390" s="84">
        <v>6326</v>
      </c>
      <c r="C6390" s="60" t="s">
        <v>9418</v>
      </c>
      <c r="D6390" s="372" t="s">
        <v>5902</v>
      </c>
      <c r="E6390" s="84">
        <v>31211505</v>
      </c>
      <c r="F6390" s="632">
        <v>50000</v>
      </c>
      <c r="G6390" s="211" t="s">
        <v>169</v>
      </c>
      <c r="H6390" s="211" t="s">
        <v>9332</v>
      </c>
      <c r="I6390" s="767">
        <v>277</v>
      </c>
    </row>
    <row r="6391" spans="1:9" ht="44.25" hidden="1" customHeight="1" x14ac:dyDescent="0.2">
      <c r="A6391" s="3">
        <v>6410</v>
      </c>
      <c r="B6391" s="84">
        <v>6326</v>
      </c>
      <c r="C6391" s="60" t="s">
        <v>9419</v>
      </c>
      <c r="D6391" s="372" t="s">
        <v>5902</v>
      </c>
      <c r="E6391" s="84">
        <v>31211505</v>
      </c>
      <c r="F6391" s="632">
        <v>50000</v>
      </c>
      <c r="G6391" s="211" t="s">
        <v>169</v>
      </c>
      <c r="H6391" s="211" t="s">
        <v>9332</v>
      </c>
      <c r="I6391" s="767">
        <v>277</v>
      </c>
    </row>
    <row r="6392" spans="1:9" ht="44.25" hidden="1" customHeight="1" x14ac:dyDescent="0.2">
      <c r="A6392" s="3">
        <v>6411</v>
      </c>
      <c r="B6392" s="84">
        <v>6326</v>
      </c>
      <c r="C6392" s="60" t="s">
        <v>9420</v>
      </c>
      <c r="D6392" s="372" t="s">
        <v>5902</v>
      </c>
      <c r="E6392" s="84">
        <v>31211505</v>
      </c>
      <c r="F6392" s="632">
        <v>50000</v>
      </c>
      <c r="G6392" s="211" t="s">
        <v>169</v>
      </c>
      <c r="H6392" s="211" t="s">
        <v>9332</v>
      </c>
      <c r="I6392" s="767">
        <v>277</v>
      </c>
    </row>
    <row r="6393" spans="1:9" ht="44.25" hidden="1" customHeight="1" x14ac:dyDescent="0.2">
      <c r="A6393" s="3">
        <v>6412</v>
      </c>
      <c r="B6393" s="84">
        <v>6326</v>
      </c>
      <c r="C6393" s="60" t="s">
        <v>9421</v>
      </c>
      <c r="D6393" s="372" t="s">
        <v>5902</v>
      </c>
      <c r="E6393" s="84">
        <v>31211505</v>
      </c>
      <c r="F6393" s="632">
        <v>50000</v>
      </c>
      <c r="G6393" s="211" t="s">
        <v>169</v>
      </c>
      <c r="H6393" s="211" t="s">
        <v>9332</v>
      </c>
      <c r="I6393" s="767">
        <v>277</v>
      </c>
    </row>
    <row r="6394" spans="1:9" ht="44.25" hidden="1" customHeight="1" x14ac:dyDescent="0.2">
      <c r="A6394" s="3">
        <v>6413</v>
      </c>
      <c r="B6394" s="84">
        <v>6326</v>
      </c>
      <c r="C6394" s="60" t="s">
        <v>9422</v>
      </c>
      <c r="D6394" s="372" t="s">
        <v>5902</v>
      </c>
      <c r="E6394" s="84">
        <v>31211505</v>
      </c>
      <c r="F6394" s="632">
        <v>50000</v>
      </c>
      <c r="G6394" s="211" t="s">
        <v>169</v>
      </c>
      <c r="H6394" s="211" t="s">
        <v>9332</v>
      </c>
      <c r="I6394" s="767">
        <v>277</v>
      </c>
    </row>
    <row r="6395" spans="1:9" ht="44.25" hidden="1" customHeight="1" x14ac:dyDescent="0.2">
      <c r="A6395" s="3">
        <v>6414</v>
      </c>
      <c r="B6395" s="84">
        <v>6326</v>
      </c>
      <c r="C6395" s="60" t="s">
        <v>9423</v>
      </c>
      <c r="D6395" s="372" t="s">
        <v>5902</v>
      </c>
      <c r="E6395" s="84">
        <v>31211505</v>
      </c>
      <c r="F6395" s="632">
        <v>50000</v>
      </c>
      <c r="G6395" s="211" t="s">
        <v>169</v>
      </c>
      <c r="H6395" s="211" t="s">
        <v>9332</v>
      </c>
      <c r="I6395" s="767">
        <v>277</v>
      </c>
    </row>
    <row r="6396" spans="1:9" ht="44.25" hidden="1" customHeight="1" x14ac:dyDescent="0.2">
      <c r="A6396" s="3">
        <v>6415</v>
      </c>
      <c r="B6396" s="84">
        <v>6326</v>
      </c>
      <c r="C6396" s="60" t="s">
        <v>9424</v>
      </c>
      <c r="D6396" s="372" t="s">
        <v>5902</v>
      </c>
      <c r="E6396" s="84">
        <v>31211505</v>
      </c>
      <c r="F6396" s="632">
        <v>50000</v>
      </c>
      <c r="G6396" s="211" t="s">
        <v>169</v>
      </c>
      <c r="H6396" s="211" t="s">
        <v>9332</v>
      </c>
      <c r="I6396" s="767">
        <v>277</v>
      </c>
    </row>
    <row r="6397" spans="1:9" ht="44.25" hidden="1" customHeight="1" x14ac:dyDescent="0.2">
      <c r="A6397" s="3">
        <v>6416</v>
      </c>
      <c r="B6397" s="84">
        <v>6326</v>
      </c>
      <c r="C6397" s="60" t="s">
        <v>9425</v>
      </c>
      <c r="D6397" s="372" t="s">
        <v>5902</v>
      </c>
      <c r="E6397" s="84">
        <v>31211505</v>
      </c>
      <c r="F6397" s="632">
        <v>150000</v>
      </c>
      <c r="G6397" s="211" t="s">
        <v>169</v>
      </c>
      <c r="H6397" s="211" t="s">
        <v>9332</v>
      </c>
      <c r="I6397" s="767">
        <v>277</v>
      </c>
    </row>
    <row r="6398" spans="1:9" ht="44.25" hidden="1" customHeight="1" x14ac:dyDescent="0.2">
      <c r="A6398" s="3">
        <v>6417</v>
      </c>
      <c r="B6398" s="84">
        <v>6326</v>
      </c>
      <c r="C6398" s="60" t="s">
        <v>9426</v>
      </c>
      <c r="D6398" s="372" t="s">
        <v>5902</v>
      </c>
      <c r="E6398" s="84">
        <v>31211505</v>
      </c>
      <c r="F6398" s="632">
        <v>100000</v>
      </c>
      <c r="G6398" s="211" t="s">
        <v>169</v>
      </c>
      <c r="H6398" s="211" t="s">
        <v>9332</v>
      </c>
      <c r="I6398" s="767">
        <v>277</v>
      </c>
    </row>
    <row r="6399" spans="1:9" ht="44.25" hidden="1" customHeight="1" x14ac:dyDescent="0.2">
      <c r="A6399" s="3">
        <v>6418</v>
      </c>
      <c r="B6399" s="84">
        <v>6326</v>
      </c>
      <c r="C6399" s="60" t="s">
        <v>9427</v>
      </c>
      <c r="D6399" s="372" t="s">
        <v>5902</v>
      </c>
      <c r="E6399" s="84">
        <v>31211803</v>
      </c>
      <c r="F6399" s="632">
        <v>50000</v>
      </c>
      <c r="G6399" s="211" t="s">
        <v>169</v>
      </c>
      <c r="H6399" s="211" t="s">
        <v>9332</v>
      </c>
      <c r="I6399" s="767">
        <v>277</v>
      </c>
    </row>
    <row r="6400" spans="1:9" ht="44.25" hidden="1" customHeight="1" x14ac:dyDescent="0.2">
      <c r="A6400" s="3">
        <v>6419</v>
      </c>
      <c r="B6400" s="84">
        <v>6326</v>
      </c>
      <c r="C6400" s="60" t="s">
        <v>7459</v>
      </c>
      <c r="D6400" s="372" t="s">
        <v>5902</v>
      </c>
      <c r="E6400" s="84">
        <v>31211803</v>
      </c>
      <c r="F6400" s="632">
        <v>50000</v>
      </c>
      <c r="G6400" s="211" t="s">
        <v>169</v>
      </c>
      <c r="H6400" s="211" t="s">
        <v>9332</v>
      </c>
      <c r="I6400" s="767">
        <v>277</v>
      </c>
    </row>
    <row r="6401" spans="1:9" ht="44.25" hidden="1" customHeight="1" x14ac:dyDescent="0.2">
      <c r="A6401" s="3">
        <v>6420</v>
      </c>
      <c r="B6401" s="84">
        <v>6326</v>
      </c>
      <c r="C6401" s="60" t="s">
        <v>9428</v>
      </c>
      <c r="D6401" s="372" t="s">
        <v>5902</v>
      </c>
      <c r="E6401" s="84">
        <v>31211803</v>
      </c>
      <c r="F6401" s="632">
        <v>50000</v>
      </c>
      <c r="G6401" s="211" t="s">
        <v>169</v>
      </c>
      <c r="H6401" s="211" t="s">
        <v>9332</v>
      </c>
      <c r="I6401" s="767">
        <v>277</v>
      </c>
    </row>
    <row r="6402" spans="1:9" ht="44.25" hidden="1" customHeight="1" x14ac:dyDescent="0.2">
      <c r="A6402" s="3">
        <v>6421</v>
      </c>
      <c r="B6402" s="84">
        <v>6326</v>
      </c>
      <c r="C6402" s="60" t="s">
        <v>9429</v>
      </c>
      <c r="D6402" s="372" t="s">
        <v>5902</v>
      </c>
      <c r="E6402" s="84">
        <v>31211801</v>
      </c>
      <c r="F6402" s="632">
        <v>50000</v>
      </c>
      <c r="G6402" s="211" t="s">
        <v>169</v>
      </c>
      <c r="H6402" s="211" t="s">
        <v>9332</v>
      </c>
      <c r="I6402" s="767">
        <v>277</v>
      </c>
    </row>
    <row r="6403" spans="1:9" ht="44.25" hidden="1" customHeight="1" x14ac:dyDescent="0.2">
      <c r="A6403" s="3">
        <v>6422</v>
      </c>
      <c r="B6403" s="84">
        <v>6326</v>
      </c>
      <c r="C6403" s="172" t="s">
        <v>9430</v>
      </c>
      <c r="D6403" s="372" t="s">
        <v>5902</v>
      </c>
      <c r="E6403" s="84">
        <v>31201615</v>
      </c>
      <c r="F6403" s="766">
        <v>50000</v>
      </c>
      <c r="G6403" s="211" t="s">
        <v>169</v>
      </c>
      <c r="H6403" s="211" t="s">
        <v>9332</v>
      </c>
      <c r="I6403" s="767">
        <v>278</v>
      </c>
    </row>
    <row r="6404" spans="1:9" ht="44.25" hidden="1" customHeight="1" x14ac:dyDescent="0.2">
      <c r="A6404" s="3">
        <v>6423</v>
      </c>
      <c r="B6404" s="84">
        <v>6326</v>
      </c>
      <c r="C6404" s="172" t="s">
        <v>9431</v>
      </c>
      <c r="D6404" s="372" t="s">
        <v>5902</v>
      </c>
      <c r="E6404" s="84">
        <v>31201701</v>
      </c>
      <c r="F6404" s="766">
        <v>50000</v>
      </c>
      <c r="G6404" s="211" t="s">
        <v>169</v>
      </c>
      <c r="H6404" s="211" t="s">
        <v>9332</v>
      </c>
      <c r="I6404" s="767">
        <v>278</v>
      </c>
    </row>
    <row r="6405" spans="1:9" ht="44.25" hidden="1" customHeight="1" x14ac:dyDescent="0.2">
      <c r="A6405" s="3">
        <v>6424</v>
      </c>
      <c r="B6405" s="84">
        <v>6326</v>
      </c>
      <c r="C6405" s="172" t="s">
        <v>9432</v>
      </c>
      <c r="D6405" s="372" t="s">
        <v>5902</v>
      </c>
      <c r="E6405" s="84">
        <v>31201701</v>
      </c>
      <c r="F6405" s="766">
        <v>100000</v>
      </c>
      <c r="G6405" s="211" t="s">
        <v>169</v>
      </c>
      <c r="H6405" s="211" t="s">
        <v>9332</v>
      </c>
      <c r="I6405" s="767">
        <v>278</v>
      </c>
    </row>
    <row r="6406" spans="1:9" ht="44.25" hidden="1" customHeight="1" x14ac:dyDescent="0.2">
      <c r="A6406" s="3">
        <v>6425</v>
      </c>
      <c r="B6406" s="84">
        <v>6326</v>
      </c>
      <c r="C6406" s="172" t="s">
        <v>9433</v>
      </c>
      <c r="D6406" s="372" t="s">
        <v>5902</v>
      </c>
      <c r="E6406" s="84">
        <v>31201623</v>
      </c>
      <c r="F6406" s="766">
        <v>50000</v>
      </c>
      <c r="G6406" s="211" t="s">
        <v>169</v>
      </c>
      <c r="H6406" s="211" t="s">
        <v>9332</v>
      </c>
      <c r="I6406" s="767">
        <v>278</v>
      </c>
    </row>
    <row r="6407" spans="1:9" ht="44.25" hidden="1" customHeight="1" x14ac:dyDescent="0.2">
      <c r="A6407" s="3">
        <v>6426</v>
      </c>
      <c r="B6407" s="84">
        <v>6326</v>
      </c>
      <c r="C6407" s="172" t="s">
        <v>9434</v>
      </c>
      <c r="D6407" s="372" t="s">
        <v>5902</v>
      </c>
      <c r="E6407" s="84">
        <v>31201623</v>
      </c>
      <c r="F6407" s="766">
        <v>50000</v>
      </c>
      <c r="G6407" s="211" t="s">
        <v>169</v>
      </c>
      <c r="H6407" s="211" t="s">
        <v>9332</v>
      </c>
      <c r="I6407" s="767">
        <v>278</v>
      </c>
    </row>
    <row r="6408" spans="1:9" ht="44.25" hidden="1" customHeight="1" x14ac:dyDescent="0.2">
      <c r="A6408" s="3">
        <v>6427</v>
      </c>
      <c r="B6408" s="84">
        <v>6326</v>
      </c>
      <c r="C6408" s="172" t="s">
        <v>9435</v>
      </c>
      <c r="D6408" s="372" t="s">
        <v>5902</v>
      </c>
      <c r="E6408" s="84">
        <v>31201632</v>
      </c>
      <c r="F6408" s="766">
        <v>150000</v>
      </c>
      <c r="G6408" s="211" t="s">
        <v>169</v>
      </c>
      <c r="H6408" s="211" t="s">
        <v>9332</v>
      </c>
      <c r="I6408" s="767">
        <v>278</v>
      </c>
    </row>
    <row r="6409" spans="1:9" ht="44.25" hidden="1" customHeight="1" x14ac:dyDescent="0.2">
      <c r="A6409" s="3">
        <v>6428</v>
      </c>
      <c r="B6409" s="84">
        <v>6326</v>
      </c>
      <c r="C6409" s="172" t="s">
        <v>9436</v>
      </c>
      <c r="D6409" s="372" t="s">
        <v>5902</v>
      </c>
      <c r="E6409" s="84">
        <v>31201632</v>
      </c>
      <c r="F6409" s="766">
        <v>175000</v>
      </c>
      <c r="G6409" s="211" t="s">
        <v>169</v>
      </c>
      <c r="H6409" s="211" t="s">
        <v>9332</v>
      </c>
      <c r="I6409" s="767">
        <v>278</v>
      </c>
    </row>
    <row r="6410" spans="1:9" ht="44.25" hidden="1" customHeight="1" x14ac:dyDescent="0.2">
      <c r="A6410" s="3">
        <v>6429</v>
      </c>
      <c r="B6410" s="84">
        <v>6326</v>
      </c>
      <c r="C6410" s="172" t="s">
        <v>9437</v>
      </c>
      <c r="D6410" s="372" t="s">
        <v>5902</v>
      </c>
      <c r="E6410" s="84">
        <v>31201632</v>
      </c>
      <c r="F6410" s="766">
        <v>50000</v>
      </c>
      <c r="G6410" s="211" t="s">
        <v>169</v>
      </c>
      <c r="H6410" s="211" t="s">
        <v>9332</v>
      </c>
      <c r="I6410" s="767">
        <v>278</v>
      </c>
    </row>
    <row r="6411" spans="1:9" ht="44.25" hidden="1" customHeight="1" x14ac:dyDescent="0.2">
      <c r="A6411" s="3">
        <v>6430</v>
      </c>
      <c r="B6411" s="84">
        <v>6326</v>
      </c>
      <c r="C6411" s="172" t="s">
        <v>9438</v>
      </c>
      <c r="D6411" s="372" t="s">
        <v>5902</v>
      </c>
      <c r="E6411" s="84">
        <v>31201623</v>
      </c>
      <c r="F6411" s="766">
        <v>75000</v>
      </c>
      <c r="G6411" s="211" t="s">
        <v>169</v>
      </c>
      <c r="H6411" s="211" t="s">
        <v>9332</v>
      </c>
      <c r="I6411" s="767">
        <v>278</v>
      </c>
    </row>
    <row r="6412" spans="1:9" ht="44.25" hidden="1" customHeight="1" x14ac:dyDescent="0.2">
      <c r="A6412" s="3">
        <v>6431</v>
      </c>
      <c r="B6412" s="84">
        <v>6326</v>
      </c>
      <c r="C6412" s="172" t="s">
        <v>9439</v>
      </c>
      <c r="D6412" s="372" t="s">
        <v>5902</v>
      </c>
      <c r="E6412" s="84">
        <v>47131821</v>
      </c>
      <c r="F6412" s="766">
        <v>150000</v>
      </c>
      <c r="G6412" s="211" t="s">
        <v>169</v>
      </c>
      <c r="H6412" s="211" t="s">
        <v>9332</v>
      </c>
      <c r="I6412" s="767">
        <v>278</v>
      </c>
    </row>
    <row r="6413" spans="1:9" ht="44.25" hidden="1" customHeight="1" x14ac:dyDescent="0.2">
      <c r="A6413" s="3">
        <v>6432</v>
      </c>
      <c r="B6413" s="84">
        <v>6326</v>
      </c>
      <c r="C6413" s="172" t="s">
        <v>9331</v>
      </c>
      <c r="D6413" s="372" t="s">
        <v>5902</v>
      </c>
      <c r="E6413" s="84">
        <v>12141903</v>
      </c>
      <c r="F6413" s="766">
        <v>300000</v>
      </c>
      <c r="G6413" s="211" t="s">
        <v>169</v>
      </c>
      <c r="H6413" s="211" t="s">
        <v>9332</v>
      </c>
      <c r="I6413" s="767">
        <v>278</v>
      </c>
    </row>
    <row r="6414" spans="1:9" ht="44.25" hidden="1" customHeight="1" x14ac:dyDescent="0.2">
      <c r="A6414" s="3">
        <v>6433</v>
      </c>
      <c r="B6414" s="84">
        <v>6326</v>
      </c>
      <c r="C6414" s="705" t="s">
        <v>9440</v>
      </c>
      <c r="D6414" s="372" t="s">
        <v>5902</v>
      </c>
      <c r="E6414" s="84">
        <v>47131805</v>
      </c>
      <c r="F6414" s="766">
        <v>300000</v>
      </c>
      <c r="G6414" s="211" t="s">
        <v>169</v>
      </c>
      <c r="H6414" s="211" t="s">
        <v>9332</v>
      </c>
      <c r="I6414" s="767">
        <v>278</v>
      </c>
    </row>
    <row r="6415" spans="1:9" ht="44.25" hidden="1" customHeight="1" x14ac:dyDescent="0.2">
      <c r="A6415" s="3">
        <v>6434</v>
      </c>
      <c r="B6415" s="84">
        <v>6326</v>
      </c>
      <c r="C6415" s="705" t="s">
        <v>37</v>
      </c>
      <c r="D6415" s="372" t="s">
        <v>5902</v>
      </c>
      <c r="E6415" s="84">
        <v>50201706</v>
      </c>
      <c r="F6415" s="766">
        <v>220000</v>
      </c>
      <c r="G6415" s="211" t="s">
        <v>40</v>
      </c>
      <c r="H6415" s="211" t="s">
        <v>9332</v>
      </c>
      <c r="I6415" s="767">
        <v>374</v>
      </c>
    </row>
    <row r="6416" spans="1:9" ht="44.25" hidden="1" customHeight="1" x14ac:dyDescent="0.2">
      <c r="A6416" s="3">
        <v>6435</v>
      </c>
      <c r="B6416" s="84">
        <v>6326</v>
      </c>
      <c r="C6416" s="705" t="s">
        <v>42</v>
      </c>
      <c r="D6416" s="372" t="s">
        <v>5902</v>
      </c>
      <c r="E6416" s="84">
        <v>50161509</v>
      </c>
      <c r="F6416" s="766">
        <v>60000</v>
      </c>
      <c r="G6416" s="211" t="s">
        <v>40</v>
      </c>
      <c r="H6416" s="211" t="s">
        <v>9332</v>
      </c>
      <c r="I6416" s="767">
        <v>374</v>
      </c>
    </row>
    <row r="6417" spans="1:9" ht="44.25" hidden="1" customHeight="1" x14ac:dyDescent="0.2">
      <c r="A6417" s="3">
        <v>6436</v>
      </c>
      <c r="B6417" s="84">
        <v>6326</v>
      </c>
      <c r="C6417" s="172" t="s">
        <v>9441</v>
      </c>
      <c r="D6417" s="372" t="s">
        <v>5902</v>
      </c>
      <c r="E6417" s="84">
        <v>31161501</v>
      </c>
      <c r="F6417" s="766">
        <v>40000</v>
      </c>
      <c r="G6417" s="211" t="s">
        <v>141</v>
      </c>
      <c r="H6417" s="211" t="s">
        <v>9332</v>
      </c>
      <c r="I6417" s="767">
        <v>314</v>
      </c>
    </row>
    <row r="6418" spans="1:9" ht="44.25" hidden="1" customHeight="1" x14ac:dyDescent="0.2">
      <c r="A6418" s="3">
        <v>6437</v>
      </c>
      <c r="B6418" s="84">
        <v>6326</v>
      </c>
      <c r="C6418" s="172" t="s">
        <v>9442</v>
      </c>
      <c r="D6418" s="372" t="s">
        <v>5902</v>
      </c>
      <c r="E6418" s="84">
        <v>31161501</v>
      </c>
      <c r="F6418" s="766">
        <v>40000</v>
      </c>
      <c r="G6418" s="211" t="s">
        <v>141</v>
      </c>
      <c r="H6418" s="211" t="s">
        <v>9332</v>
      </c>
      <c r="I6418" s="767">
        <v>314</v>
      </c>
    </row>
    <row r="6419" spans="1:9" ht="44.25" hidden="1" customHeight="1" x14ac:dyDescent="0.2">
      <c r="A6419" s="3">
        <v>6438</v>
      </c>
      <c r="B6419" s="84">
        <v>6326</v>
      </c>
      <c r="C6419" s="172" t="s">
        <v>9443</v>
      </c>
      <c r="D6419" s="372" t="s">
        <v>5902</v>
      </c>
      <c r="E6419" s="84">
        <v>31161501</v>
      </c>
      <c r="F6419" s="766">
        <v>40000</v>
      </c>
      <c r="G6419" s="211" t="s">
        <v>141</v>
      </c>
      <c r="H6419" s="211" t="s">
        <v>9332</v>
      </c>
      <c r="I6419" s="767">
        <v>314</v>
      </c>
    </row>
    <row r="6420" spans="1:9" ht="44.25" hidden="1" customHeight="1" x14ac:dyDescent="0.2">
      <c r="A6420" s="3">
        <v>6439</v>
      </c>
      <c r="B6420" s="84">
        <v>6326</v>
      </c>
      <c r="C6420" s="172" t="s">
        <v>9444</v>
      </c>
      <c r="D6420" s="372" t="s">
        <v>5902</v>
      </c>
      <c r="E6420" s="84">
        <v>31161501</v>
      </c>
      <c r="F6420" s="766">
        <v>40000</v>
      </c>
      <c r="G6420" s="211" t="s">
        <v>141</v>
      </c>
      <c r="H6420" s="211" t="s">
        <v>9332</v>
      </c>
      <c r="I6420" s="767">
        <v>314</v>
      </c>
    </row>
    <row r="6421" spans="1:9" ht="44.25" hidden="1" customHeight="1" x14ac:dyDescent="0.2">
      <c r="A6421" s="3">
        <v>6440</v>
      </c>
      <c r="B6421" s="84">
        <v>6326</v>
      </c>
      <c r="C6421" s="172" t="s">
        <v>9445</v>
      </c>
      <c r="D6421" s="372" t="s">
        <v>5902</v>
      </c>
      <c r="E6421" s="84">
        <v>31161532</v>
      </c>
      <c r="F6421" s="766">
        <v>40000</v>
      </c>
      <c r="G6421" s="211" t="s">
        <v>141</v>
      </c>
      <c r="H6421" s="211" t="s">
        <v>9332</v>
      </c>
      <c r="I6421" s="767">
        <v>314</v>
      </c>
    </row>
    <row r="6422" spans="1:9" ht="44.25" hidden="1" customHeight="1" x14ac:dyDescent="0.2">
      <c r="A6422" s="3">
        <v>6441</v>
      </c>
      <c r="B6422" s="84">
        <v>6326</v>
      </c>
      <c r="C6422" s="172" t="s">
        <v>9446</v>
      </c>
      <c r="D6422" s="372" t="s">
        <v>5902</v>
      </c>
      <c r="E6422" s="84">
        <v>31161532</v>
      </c>
      <c r="F6422" s="766">
        <v>40000</v>
      </c>
      <c r="G6422" s="211" t="s">
        <v>141</v>
      </c>
      <c r="H6422" s="211" t="s">
        <v>9332</v>
      </c>
      <c r="I6422" s="767">
        <v>314</v>
      </c>
    </row>
    <row r="6423" spans="1:9" ht="44.25" hidden="1" customHeight="1" x14ac:dyDescent="0.2">
      <c r="A6423" s="3">
        <v>6442</v>
      </c>
      <c r="B6423" s="84">
        <v>6326</v>
      </c>
      <c r="C6423" s="172" t="s">
        <v>9447</v>
      </c>
      <c r="D6423" s="372" t="s">
        <v>5902</v>
      </c>
      <c r="E6423" s="84">
        <v>31161532</v>
      </c>
      <c r="F6423" s="766">
        <v>40000</v>
      </c>
      <c r="G6423" s="211" t="s">
        <v>141</v>
      </c>
      <c r="H6423" s="211" t="s">
        <v>9332</v>
      </c>
      <c r="I6423" s="767">
        <v>314</v>
      </c>
    </row>
    <row r="6424" spans="1:9" ht="44.25" hidden="1" customHeight="1" x14ac:dyDescent="0.2">
      <c r="A6424" s="3">
        <v>6443</v>
      </c>
      <c r="B6424" s="84">
        <v>6326</v>
      </c>
      <c r="C6424" s="172" t="s">
        <v>9448</v>
      </c>
      <c r="D6424" s="372" t="s">
        <v>5902</v>
      </c>
      <c r="E6424" s="84">
        <v>31161532</v>
      </c>
      <c r="F6424" s="766">
        <v>40000</v>
      </c>
      <c r="G6424" s="211" t="s">
        <v>141</v>
      </c>
      <c r="H6424" s="211" t="s">
        <v>9332</v>
      </c>
      <c r="I6424" s="767">
        <v>314</v>
      </c>
    </row>
    <row r="6425" spans="1:9" ht="44.25" hidden="1" customHeight="1" x14ac:dyDescent="0.2">
      <c r="A6425" s="3">
        <v>6444</v>
      </c>
      <c r="B6425" s="84">
        <v>6326</v>
      </c>
      <c r="C6425" s="172" t="s">
        <v>9449</v>
      </c>
      <c r="D6425" s="372" t="s">
        <v>5902</v>
      </c>
      <c r="E6425" s="84">
        <v>31161532</v>
      </c>
      <c r="F6425" s="766">
        <v>40000</v>
      </c>
      <c r="G6425" s="211" t="s">
        <v>141</v>
      </c>
      <c r="H6425" s="211" t="s">
        <v>9332</v>
      </c>
      <c r="I6425" s="767">
        <v>314</v>
      </c>
    </row>
    <row r="6426" spans="1:9" ht="44.25" hidden="1" customHeight="1" x14ac:dyDescent="0.2">
      <c r="A6426" s="3">
        <v>6445</v>
      </c>
      <c r="B6426" s="84">
        <v>6326</v>
      </c>
      <c r="C6426" s="172" t="s">
        <v>9450</v>
      </c>
      <c r="D6426" s="372" t="s">
        <v>5902</v>
      </c>
      <c r="E6426" s="84">
        <v>31161532</v>
      </c>
      <c r="F6426" s="766">
        <v>40000</v>
      </c>
      <c r="G6426" s="211" t="s">
        <v>141</v>
      </c>
      <c r="H6426" s="211" t="s">
        <v>9332</v>
      </c>
      <c r="I6426" s="767">
        <v>314</v>
      </c>
    </row>
    <row r="6427" spans="1:9" ht="44.25" hidden="1" customHeight="1" x14ac:dyDescent="0.2">
      <c r="A6427" s="3">
        <v>6446</v>
      </c>
      <c r="B6427" s="84">
        <v>6326</v>
      </c>
      <c r="C6427" s="172" t="s">
        <v>2823</v>
      </c>
      <c r="D6427" s="372" t="s">
        <v>5902</v>
      </c>
      <c r="E6427" s="84">
        <v>31161727</v>
      </c>
      <c r="F6427" s="766">
        <v>40000</v>
      </c>
      <c r="G6427" s="211" t="s">
        <v>141</v>
      </c>
      <c r="H6427" s="211" t="s">
        <v>9332</v>
      </c>
      <c r="I6427" s="767">
        <v>314</v>
      </c>
    </row>
    <row r="6428" spans="1:9" ht="44.25" hidden="1" customHeight="1" x14ac:dyDescent="0.2">
      <c r="A6428" s="3">
        <v>6447</v>
      </c>
      <c r="B6428" s="84">
        <v>6326</v>
      </c>
      <c r="C6428" s="172" t="s">
        <v>9451</v>
      </c>
      <c r="D6428" s="372" t="s">
        <v>5902</v>
      </c>
      <c r="E6428" s="84">
        <v>31161807</v>
      </c>
      <c r="F6428" s="766">
        <v>40000</v>
      </c>
      <c r="G6428" s="211" t="s">
        <v>141</v>
      </c>
      <c r="H6428" s="211" t="s">
        <v>9332</v>
      </c>
      <c r="I6428" s="767">
        <v>314</v>
      </c>
    </row>
    <row r="6429" spans="1:9" ht="44.25" hidden="1" customHeight="1" x14ac:dyDescent="0.2">
      <c r="A6429" s="3">
        <v>6448</v>
      </c>
      <c r="B6429" s="84">
        <v>6326</v>
      </c>
      <c r="C6429" s="172" t="s">
        <v>9452</v>
      </c>
      <c r="D6429" s="372" t="s">
        <v>5902</v>
      </c>
      <c r="E6429" s="84">
        <v>31161837</v>
      </c>
      <c r="F6429" s="766">
        <v>40000</v>
      </c>
      <c r="G6429" s="211" t="s">
        <v>141</v>
      </c>
      <c r="H6429" s="211" t="s">
        <v>9332</v>
      </c>
      <c r="I6429" s="767">
        <v>314</v>
      </c>
    </row>
    <row r="6430" spans="1:9" ht="44.25" hidden="1" customHeight="1" x14ac:dyDescent="0.2">
      <c r="A6430" s="3">
        <v>6449</v>
      </c>
      <c r="B6430" s="84">
        <v>6326</v>
      </c>
      <c r="C6430" s="172" t="s">
        <v>9453</v>
      </c>
      <c r="D6430" s="372" t="s">
        <v>5902</v>
      </c>
      <c r="E6430" s="84">
        <v>40171501</v>
      </c>
      <c r="F6430" s="766">
        <v>15000</v>
      </c>
      <c r="G6430" s="211" t="s">
        <v>141</v>
      </c>
      <c r="H6430" s="211" t="s">
        <v>9332</v>
      </c>
      <c r="I6430" s="767">
        <v>314</v>
      </c>
    </row>
    <row r="6431" spans="1:9" ht="44.25" hidden="1" customHeight="1" x14ac:dyDescent="0.2">
      <c r="A6431" s="3">
        <v>6450</v>
      </c>
      <c r="B6431" s="84">
        <v>6326</v>
      </c>
      <c r="C6431" s="172" t="s">
        <v>9454</v>
      </c>
      <c r="D6431" s="372" t="s">
        <v>5902</v>
      </c>
      <c r="E6431" s="84">
        <v>40171501</v>
      </c>
      <c r="F6431" s="766">
        <v>50000</v>
      </c>
      <c r="G6431" s="211" t="s">
        <v>141</v>
      </c>
      <c r="H6431" s="211" t="s">
        <v>9332</v>
      </c>
      <c r="I6431" s="767">
        <v>314</v>
      </c>
    </row>
    <row r="6432" spans="1:9" ht="44.25" hidden="1" customHeight="1" x14ac:dyDescent="0.2">
      <c r="A6432" s="3">
        <v>6451</v>
      </c>
      <c r="B6432" s="84">
        <v>6326</v>
      </c>
      <c r="C6432" s="172" t="s">
        <v>9455</v>
      </c>
      <c r="D6432" s="372" t="s">
        <v>5902</v>
      </c>
      <c r="E6432" s="84">
        <v>40171501</v>
      </c>
      <c r="F6432" s="766">
        <v>40000</v>
      </c>
      <c r="G6432" s="211" t="s">
        <v>141</v>
      </c>
      <c r="H6432" s="211" t="s">
        <v>9332</v>
      </c>
      <c r="I6432" s="767">
        <v>314</v>
      </c>
    </row>
    <row r="6433" spans="1:9" ht="44.25" hidden="1" customHeight="1" x14ac:dyDescent="0.2">
      <c r="A6433" s="3">
        <v>6452</v>
      </c>
      <c r="B6433" s="84">
        <v>6326</v>
      </c>
      <c r="C6433" s="172" t="s">
        <v>9456</v>
      </c>
      <c r="D6433" s="372" t="s">
        <v>5902</v>
      </c>
      <c r="E6433" s="84">
        <v>40171501</v>
      </c>
      <c r="F6433" s="766">
        <v>50000</v>
      </c>
      <c r="G6433" s="211" t="s">
        <v>141</v>
      </c>
      <c r="H6433" s="211" t="s">
        <v>9332</v>
      </c>
      <c r="I6433" s="767">
        <v>314</v>
      </c>
    </row>
    <row r="6434" spans="1:9" ht="44.25" hidden="1" customHeight="1" x14ac:dyDescent="0.2">
      <c r="A6434" s="3">
        <v>6453</v>
      </c>
      <c r="B6434" s="84">
        <v>6326</v>
      </c>
      <c r="C6434" s="172" t="s">
        <v>9457</v>
      </c>
      <c r="D6434" s="372" t="s">
        <v>5902</v>
      </c>
      <c r="E6434" s="84">
        <v>40171501</v>
      </c>
      <c r="F6434" s="766">
        <v>80000</v>
      </c>
      <c r="G6434" s="211" t="s">
        <v>141</v>
      </c>
      <c r="H6434" s="211" t="s">
        <v>9332</v>
      </c>
      <c r="I6434" s="767">
        <v>314</v>
      </c>
    </row>
    <row r="6435" spans="1:9" ht="44.25" hidden="1" customHeight="1" x14ac:dyDescent="0.2">
      <c r="A6435" s="3">
        <v>6454</v>
      </c>
      <c r="B6435" s="84">
        <v>6326</v>
      </c>
      <c r="C6435" s="172" t="s">
        <v>9458</v>
      </c>
      <c r="D6435" s="372" t="s">
        <v>5902</v>
      </c>
      <c r="E6435" s="84">
        <v>40171501</v>
      </c>
      <c r="F6435" s="766">
        <v>80000</v>
      </c>
      <c r="G6435" s="211" t="s">
        <v>141</v>
      </c>
      <c r="H6435" s="211" t="s">
        <v>9332</v>
      </c>
      <c r="I6435" s="767">
        <v>314</v>
      </c>
    </row>
    <row r="6436" spans="1:9" ht="44.25" hidden="1" customHeight="1" x14ac:dyDescent="0.2">
      <c r="A6436" s="3">
        <v>6455</v>
      </c>
      <c r="B6436" s="84">
        <v>6326</v>
      </c>
      <c r="C6436" s="172" t="s">
        <v>9459</v>
      </c>
      <c r="D6436" s="372" t="s">
        <v>5902</v>
      </c>
      <c r="E6436" s="84">
        <v>40171501</v>
      </c>
      <c r="F6436" s="766">
        <v>90000</v>
      </c>
      <c r="G6436" s="211" t="s">
        <v>141</v>
      </c>
      <c r="H6436" s="211" t="s">
        <v>9332</v>
      </c>
      <c r="I6436" s="767">
        <v>314</v>
      </c>
    </row>
    <row r="6437" spans="1:9" ht="44.25" hidden="1" customHeight="1" x14ac:dyDescent="0.2">
      <c r="A6437" s="3">
        <v>6456</v>
      </c>
      <c r="B6437" s="84">
        <v>6326</v>
      </c>
      <c r="C6437" s="172" t="s">
        <v>9460</v>
      </c>
      <c r="D6437" s="372" t="s">
        <v>5902</v>
      </c>
      <c r="E6437" s="84">
        <v>40171501</v>
      </c>
      <c r="F6437" s="766">
        <v>130000</v>
      </c>
      <c r="G6437" s="211" t="s">
        <v>141</v>
      </c>
      <c r="H6437" s="211" t="s">
        <v>9332</v>
      </c>
      <c r="I6437" s="767">
        <v>314</v>
      </c>
    </row>
    <row r="6438" spans="1:9" ht="44.25" hidden="1" customHeight="1" x14ac:dyDescent="0.2">
      <c r="A6438" s="3">
        <v>6457</v>
      </c>
      <c r="B6438" s="84">
        <v>6326</v>
      </c>
      <c r="C6438" s="172" t="s">
        <v>9461</v>
      </c>
      <c r="D6438" s="372" t="s">
        <v>5902</v>
      </c>
      <c r="E6438" s="84">
        <v>40171501</v>
      </c>
      <c r="F6438" s="766">
        <v>15000</v>
      </c>
      <c r="G6438" s="211" t="s">
        <v>141</v>
      </c>
      <c r="H6438" s="211" t="s">
        <v>9332</v>
      </c>
      <c r="I6438" s="767">
        <v>314</v>
      </c>
    </row>
    <row r="6439" spans="1:9" ht="44.25" hidden="1" customHeight="1" x14ac:dyDescent="0.2">
      <c r="A6439" s="3">
        <v>6458</v>
      </c>
      <c r="B6439" s="84">
        <v>6326</v>
      </c>
      <c r="C6439" s="172" t="s">
        <v>9462</v>
      </c>
      <c r="D6439" s="372" t="s">
        <v>5902</v>
      </c>
      <c r="E6439" s="84">
        <v>40171501</v>
      </c>
      <c r="F6439" s="766">
        <v>40000</v>
      </c>
      <c r="G6439" s="211" t="s">
        <v>141</v>
      </c>
      <c r="H6439" s="211" t="s">
        <v>9332</v>
      </c>
      <c r="I6439" s="767">
        <v>314</v>
      </c>
    </row>
    <row r="6440" spans="1:9" ht="44.25" hidden="1" customHeight="1" x14ac:dyDescent="0.2">
      <c r="A6440" s="3">
        <v>6459</v>
      </c>
      <c r="B6440" s="84">
        <v>6326</v>
      </c>
      <c r="C6440" s="172" t="s">
        <v>9463</v>
      </c>
      <c r="D6440" s="372" t="s">
        <v>5902</v>
      </c>
      <c r="E6440" s="84">
        <v>40171501</v>
      </c>
      <c r="F6440" s="766">
        <v>60000</v>
      </c>
      <c r="G6440" s="211" t="s">
        <v>141</v>
      </c>
      <c r="H6440" s="211" t="s">
        <v>9332</v>
      </c>
      <c r="I6440" s="767">
        <v>314</v>
      </c>
    </row>
    <row r="6441" spans="1:9" ht="44.25" hidden="1" customHeight="1" x14ac:dyDescent="0.2">
      <c r="A6441" s="3">
        <v>6460</v>
      </c>
      <c r="B6441" s="84">
        <v>6326</v>
      </c>
      <c r="C6441" s="172" t="s">
        <v>9464</v>
      </c>
      <c r="D6441" s="372" t="s">
        <v>5902</v>
      </c>
      <c r="E6441" s="84">
        <v>40171501</v>
      </c>
      <c r="F6441" s="766">
        <v>115000</v>
      </c>
      <c r="G6441" s="211" t="s">
        <v>141</v>
      </c>
      <c r="H6441" s="211" t="s">
        <v>9332</v>
      </c>
      <c r="I6441" s="767">
        <v>314</v>
      </c>
    </row>
    <row r="6442" spans="1:9" ht="44.25" hidden="1" customHeight="1" x14ac:dyDescent="0.2">
      <c r="A6442" s="3">
        <v>6461</v>
      </c>
      <c r="B6442" s="84">
        <v>6326</v>
      </c>
      <c r="C6442" s="172" t="s">
        <v>9465</v>
      </c>
      <c r="D6442" s="372" t="s">
        <v>5902</v>
      </c>
      <c r="E6442" s="84">
        <v>40171501</v>
      </c>
      <c r="F6442" s="766">
        <v>90000</v>
      </c>
      <c r="G6442" s="211" t="s">
        <v>141</v>
      </c>
      <c r="H6442" s="211" t="s">
        <v>9332</v>
      </c>
      <c r="I6442" s="767">
        <v>314</v>
      </c>
    </row>
    <row r="6443" spans="1:9" ht="44.25" hidden="1" customHeight="1" x14ac:dyDescent="0.2">
      <c r="A6443" s="3">
        <v>6462</v>
      </c>
      <c r="B6443" s="84">
        <v>6326</v>
      </c>
      <c r="C6443" s="172" t="s">
        <v>9466</v>
      </c>
      <c r="D6443" s="372" t="s">
        <v>5902</v>
      </c>
      <c r="E6443" s="84">
        <v>40171501</v>
      </c>
      <c r="F6443" s="766">
        <v>120000</v>
      </c>
      <c r="G6443" s="211" t="s">
        <v>141</v>
      </c>
      <c r="H6443" s="211" t="s">
        <v>9332</v>
      </c>
      <c r="I6443" s="767">
        <v>314</v>
      </c>
    </row>
    <row r="6444" spans="1:9" ht="44.25" hidden="1" customHeight="1" x14ac:dyDescent="0.2">
      <c r="A6444" s="3">
        <v>6463</v>
      </c>
      <c r="B6444" s="84">
        <v>6326</v>
      </c>
      <c r="C6444" s="172" t="s">
        <v>9467</v>
      </c>
      <c r="D6444" s="372" t="s">
        <v>5902</v>
      </c>
      <c r="E6444" s="84">
        <v>40171501</v>
      </c>
      <c r="F6444" s="766">
        <v>160000</v>
      </c>
      <c r="G6444" s="211" t="s">
        <v>141</v>
      </c>
      <c r="H6444" s="211" t="s">
        <v>9332</v>
      </c>
      <c r="I6444" s="767">
        <v>314</v>
      </c>
    </row>
    <row r="6445" spans="1:9" ht="44.25" hidden="1" customHeight="1" x14ac:dyDescent="0.2">
      <c r="A6445" s="3">
        <v>6464</v>
      </c>
      <c r="B6445" s="84">
        <v>6326</v>
      </c>
      <c r="C6445" s="172" t="s">
        <v>9468</v>
      </c>
      <c r="D6445" s="372" t="s">
        <v>5902</v>
      </c>
      <c r="E6445" s="84">
        <v>40182401</v>
      </c>
      <c r="F6445" s="766">
        <v>75000</v>
      </c>
      <c r="G6445" s="211" t="s">
        <v>141</v>
      </c>
      <c r="H6445" s="211" t="s">
        <v>9332</v>
      </c>
      <c r="I6445" s="767">
        <v>314</v>
      </c>
    </row>
    <row r="6446" spans="1:9" ht="44.25" hidden="1" customHeight="1" x14ac:dyDescent="0.2">
      <c r="A6446" s="3">
        <v>6465</v>
      </c>
      <c r="B6446" s="84">
        <v>6326</v>
      </c>
      <c r="C6446" s="172" t="s">
        <v>9469</v>
      </c>
      <c r="D6446" s="372" t="s">
        <v>5902</v>
      </c>
      <c r="E6446" s="84">
        <v>40182401</v>
      </c>
      <c r="F6446" s="766">
        <v>120000</v>
      </c>
      <c r="G6446" s="211" t="s">
        <v>141</v>
      </c>
      <c r="H6446" s="211" t="s">
        <v>9332</v>
      </c>
      <c r="I6446" s="767">
        <v>314</v>
      </c>
    </row>
    <row r="6447" spans="1:9" ht="44.25" hidden="1" customHeight="1" x14ac:dyDescent="0.2">
      <c r="A6447" s="3">
        <v>6466</v>
      </c>
      <c r="B6447" s="84">
        <v>6326</v>
      </c>
      <c r="C6447" s="172" t="s">
        <v>9470</v>
      </c>
      <c r="D6447" s="372" t="s">
        <v>5902</v>
      </c>
      <c r="E6447" s="84">
        <v>40182401</v>
      </c>
      <c r="F6447" s="766">
        <v>160000</v>
      </c>
      <c r="G6447" s="211" t="s">
        <v>141</v>
      </c>
      <c r="H6447" s="211" t="s">
        <v>9332</v>
      </c>
      <c r="I6447" s="767">
        <v>314</v>
      </c>
    </row>
    <row r="6448" spans="1:9" ht="44.25" hidden="1" customHeight="1" x14ac:dyDescent="0.2">
      <c r="A6448" s="3">
        <v>6467</v>
      </c>
      <c r="B6448" s="84">
        <v>6326</v>
      </c>
      <c r="C6448" s="172" t="s">
        <v>9471</v>
      </c>
      <c r="D6448" s="372" t="s">
        <v>5902</v>
      </c>
      <c r="E6448" s="84">
        <v>40182401</v>
      </c>
      <c r="F6448" s="766">
        <v>250000</v>
      </c>
      <c r="G6448" s="211" t="s">
        <v>141</v>
      </c>
      <c r="H6448" s="211" t="s">
        <v>9332</v>
      </c>
      <c r="I6448" s="767">
        <v>314</v>
      </c>
    </row>
    <row r="6449" spans="1:9" ht="44.25" hidden="1" customHeight="1" x14ac:dyDescent="0.2">
      <c r="A6449" s="3">
        <v>6468</v>
      </c>
      <c r="B6449" s="84">
        <v>6326</v>
      </c>
      <c r="C6449" s="172" t="s">
        <v>9472</v>
      </c>
      <c r="D6449" s="372" t="s">
        <v>5902</v>
      </c>
      <c r="E6449" s="84">
        <v>40182401</v>
      </c>
      <c r="F6449" s="766">
        <v>330000</v>
      </c>
      <c r="G6449" s="211" t="s">
        <v>141</v>
      </c>
      <c r="H6449" s="211" t="s">
        <v>9332</v>
      </c>
      <c r="I6449" s="767">
        <v>314</v>
      </c>
    </row>
    <row r="6450" spans="1:9" ht="44.25" hidden="1" customHeight="1" x14ac:dyDescent="0.2">
      <c r="A6450" s="3">
        <v>6469</v>
      </c>
      <c r="B6450" s="84">
        <v>6326</v>
      </c>
      <c r="C6450" s="172" t="s">
        <v>9473</v>
      </c>
      <c r="D6450" s="372" t="s">
        <v>5902</v>
      </c>
      <c r="E6450" s="84">
        <v>40182401</v>
      </c>
      <c r="F6450" s="766">
        <v>460000</v>
      </c>
      <c r="G6450" s="211" t="s">
        <v>141</v>
      </c>
      <c r="H6450" s="211" t="s">
        <v>9332</v>
      </c>
      <c r="I6450" s="767">
        <v>314</v>
      </c>
    </row>
    <row r="6451" spans="1:9" ht="44.25" hidden="1" customHeight="1" x14ac:dyDescent="0.2">
      <c r="A6451" s="3">
        <v>6470</v>
      </c>
      <c r="B6451" s="84">
        <v>6326</v>
      </c>
      <c r="C6451" s="172" t="s">
        <v>9474</v>
      </c>
      <c r="D6451" s="372" t="s">
        <v>5902</v>
      </c>
      <c r="E6451" s="84">
        <v>40182401</v>
      </c>
      <c r="F6451" s="766">
        <v>800000</v>
      </c>
      <c r="G6451" s="211" t="s">
        <v>141</v>
      </c>
      <c r="H6451" s="211" t="s">
        <v>9332</v>
      </c>
      <c r="I6451" s="767">
        <v>314</v>
      </c>
    </row>
    <row r="6452" spans="1:9" ht="44.25" hidden="1" customHeight="1" x14ac:dyDescent="0.2">
      <c r="A6452" s="3">
        <v>6471</v>
      </c>
      <c r="B6452" s="84">
        <v>6326</v>
      </c>
      <c r="C6452" s="172" t="s">
        <v>9475</v>
      </c>
      <c r="D6452" s="372" t="s">
        <v>5902</v>
      </c>
      <c r="E6452" s="84">
        <v>40172802</v>
      </c>
      <c r="F6452" s="766">
        <v>30000</v>
      </c>
      <c r="G6452" s="211" t="s">
        <v>141</v>
      </c>
      <c r="H6452" s="211" t="s">
        <v>9332</v>
      </c>
      <c r="I6452" s="767">
        <v>314</v>
      </c>
    </row>
    <row r="6453" spans="1:9" ht="44.25" hidden="1" customHeight="1" x14ac:dyDescent="0.2">
      <c r="A6453" s="3">
        <v>6472</v>
      </c>
      <c r="B6453" s="84">
        <v>6326</v>
      </c>
      <c r="C6453" s="172" t="s">
        <v>9476</v>
      </c>
      <c r="D6453" s="372" t="s">
        <v>5902</v>
      </c>
      <c r="E6453" s="84">
        <v>40174613</v>
      </c>
      <c r="F6453" s="766">
        <v>30000</v>
      </c>
      <c r="G6453" s="211" t="s">
        <v>141</v>
      </c>
      <c r="H6453" s="211" t="s">
        <v>9332</v>
      </c>
      <c r="I6453" s="767">
        <v>314</v>
      </c>
    </row>
    <row r="6454" spans="1:9" ht="44.25" hidden="1" customHeight="1" x14ac:dyDescent="0.2">
      <c r="A6454" s="3">
        <v>6473</v>
      </c>
      <c r="B6454" s="84">
        <v>6326</v>
      </c>
      <c r="C6454" s="172" t="s">
        <v>9477</v>
      </c>
      <c r="D6454" s="372" t="s">
        <v>5902</v>
      </c>
      <c r="E6454" s="84">
        <v>40175203</v>
      </c>
      <c r="F6454" s="766">
        <v>20000</v>
      </c>
      <c r="G6454" s="211" t="s">
        <v>141</v>
      </c>
      <c r="H6454" s="211" t="s">
        <v>9332</v>
      </c>
      <c r="I6454" s="767">
        <v>314</v>
      </c>
    </row>
    <row r="6455" spans="1:9" ht="44.25" hidden="1" customHeight="1" x14ac:dyDescent="0.2">
      <c r="A6455" s="3">
        <v>6474</v>
      </c>
      <c r="B6455" s="84">
        <v>6326</v>
      </c>
      <c r="C6455" s="172" t="s">
        <v>9478</v>
      </c>
      <c r="D6455" s="372" t="s">
        <v>5902</v>
      </c>
      <c r="E6455" s="84">
        <v>40174997</v>
      </c>
      <c r="F6455" s="766">
        <v>15000</v>
      </c>
      <c r="G6455" s="211" t="s">
        <v>141</v>
      </c>
      <c r="H6455" s="211" t="s">
        <v>9332</v>
      </c>
      <c r="I6455" s="767">
        <v>314</v>
      </c>
    </row>
    <row r="6456" spans="1:9" ht="44.25" hidden="1" customHeight="1" x14ac:dyDescent="0.2">
      <c r="A6456" s="3">
        <v>6475</v>
      </c>
      <c r="B6456" s="84">
        <v>6326</v>
      </c>
      <c r="C6456" s="172" t="s">
        <v>9479</v>
      </c>
      <c r="D6456" s="372" t="s">
        <v>5902</v>
      </c>
      <c r="E6456" s="84">
        <v>40175302</v>
      </c>
      <c r="F6456" s="766">
        <v>30000</v>
      </c>
      <c r="G6456" s="211" t="s">
        <v>141</v>
      </c>
      <c r="H6456" s="211" t="s">
        <v>9332</v>
      </c>
      <c r="I6456" s="767">
        <v>314</v>
      </c>
    </row>
    <row r="6457" spans="1:9" ht="44.25" hidden="1" customHeight="1" x14ac:dyDescent="0.2">
      <c r="A6457" s="3">
        <v>6476</v>
      </c>
      <c r="B6457" s="84">
        <v>6326</v>
      </c>
      <c r="C6457" s="172" t="s">
        <v>9480</v>
      </c>
      <c r="D6457" s="372" t="s">
        <v>5902</v>
      </c>
      <c r="E6457" s="84">
        <v>40173311</v>
      </c>
      <c r="F6457" s="766">
        <v>30000</v>
      </c>
      <c r="G6457" s="211" t="s">
        <v>141</v>
      </c>
      <c r="H6457" s="211" t="s">
        <v>9332</v>
      </c>
      <c r="I6457" s="767">
        <v>314</v>
      </c>
    </row>
    <row r="6458" spans="1:9" ht="44.25" hidden="1" customHeight="1" x14ac:dyDescent="0.2">
      <c r="A6458" s="3">
        <v>6477</v>
      </c>
      <c r="B6458" s="84">
        <v>6326</v>
      </c>
      <c r="C6458" s="172" t="s">
        <v>9481</v>
      </c>
      <c r="D6458" s="372" t="s">
        <v>5902</v>
      </c>
      <c r="E6458" s="84">
        <v>40172702</v>
      </c>
      <c r="F6458" s="766">
        <v>10000</v>
      </c>
      <c r="G6458" s="211" t="s">
        <v>141</v>
      </c>
      <c r="H6458" s="211" t="s">
        <v>9332</v>
      </c>
      <c r="I6458" s="767">
        <v>314</v>
      </c>
    </row>
    <row r="6459" spans="1:9" ht="44.25" hidden="1" customHeight="1" x14ac:dyDescent="0.2">
      <c r="A6459" s="3">
        <v>6478</v>
      </c>
      <c r="B6459" s="84">
        <v>6326</v>
      </c>
      <c r="C6459" s="172" t="s">
        <v>9475</v>
      </c>
      <c r="D6459" s="372" t="s">
        <v>5902</v>
      </c>
      <c r="E6459" s="84">
        <v>40172802</v>
      </c>
      <c r="F6459" s="766">
        <v>30000</v>
      </c>
      <c r="G6459" s="211" t="s">
        <v>141</v>
      </c>
      <c r="H6459" s="211" t="s">
        <v>9332</v>
      </c>
      <c r="I6459" s="767">
        <v>314</v>
      </c>
    </row>
    <row r="6460" spans="1:9" ht="44.25" hidden="1" customHeight="1" x14ac:dyDescent="0.2">
      <c r="A6460" s="3">
        <v>6479</v>
      </c>
      <c r="B6460" s="84">
        <v>6326</v>
      </c>
      <c r="C6460" s="172" t="s">
        <v>9476</v>
      </c>
      <c r="D6460" s="372" t="s">
        <v>5902</v>
      </c>
      <c r="E6460" s="84">
        <v>40174613</v>
      </c>
      <c r="F6460" s="766">
        <v>30000</v>
      </c>
      <c r="G6460" s="211" t="s">
        <v>141</v>
      </c>
      <c r="H6460" s="211" t="s">
        <v>9332</v>
      </c>
      <c r="I6460" s="767">
        <v>314</v>
      </c>
    </row>
    <row r="6461" spans="1:9" ht="44.25" hidden="1" customHeight="1" x14ac:dyDescent="0.2">
      <c r="A6461" s="3">
        <v>6480</v>
      </c>
      <c r="B6461" s="84">
        <v>6326</v>
      </c>
      <c r="C6461" s="172" t="s">
        <v>9477</v>
      </c>
      <c r="D6461" s="372" t="s">
        <v>5902</v>
      </c>
      <c r="E6461" s="84">
        <v>40175203</v>
      </c>
      <c r="F6461" s="766">
        <v>20000</v>
      </c>
      <c r="G6461" s="211" t="s">
        <v>141</v>
      </c>
      <c r="H6461" s="211" t="s">
        <v>9332</v>
      </c>
      <c r="I6461" s="767">
        <v>314</v>
      </c>
    </row>
    <row r="6462" spans="1:9" ht="44.25" hidden="1" customHeight="1" x14ac:dyDescent="0.2">
      <c r="A6462" s="3">
        <v>6481</v>
      </c>
      <c r="B6462" s="84">
        <v>6326</v>
      </c>
      <c r="C6462" s="172" t="s">
        <v>9478</v>
      </c>
      <c r="D6462" s="372" t="s">
        <v>5902</v>
      </c>
      <c r="E6462" s="84">
        <v>40174997</v>
      </c>
      <c r="F6462" s="766">
        <v>30000</v>
      </c>
      <c r="G6462" s="211" t="s">
        <v>141</v>
      </c>
      <c r="H6462" s="211" t="s">
        <v>9332</v>
      </c>
      <c r="I6462" s="767">
        <v>314</v>
      </c>
    </row>
    <row r="6463" spans="1:9" ht="44.25" hidden="1" customHeight="1" x14ac:dyDescent="0.2">
      <c r="A6463" s="3">
        <v>6482</v>
      </c>
      <c r="B6463" s="84">
        <v>6326</v>
      </c>
      <c r="C6463" s="172" t="s">
        <v>9479</v>
      </c>
      <c r="D6463" s="372" t="s">
        <v>5902</v>
      </c>
      <c r="E6463" s="84">
        <v>40175302</v>
      </c>
      <c r="F6463" s="766">
        <v>20000</v>
      </c>
      <c r="G6463" s="211" t="s">
        <v>141</v>
      </c>
      <c r="H6463" s="211" t="s">
        <v>9332</v>
      </c>
      <c r="I6463" s="767">
        <v>314</v>
      </c>
    </row>
    <row r="6464" spans="1:9" ht="44.25" hidden="1" customHeight="1" x14ac:dyDescent="0.2">
      <c r="A6464" s="3">
        <v>6483</v>
      </c>
      <c r="B6464" s="84">
        <v>6326</v>
      </c>
      <c r="C6464" s="172" t="s">
        <v>9480</v>
      </c>
      <c r="D6464" s="372" t="s">
        <v>5902</v>
      </c>
      <c r="E6464" s="84">
        <v>40173311</v>
      </c>
      <c r="F6464" s="766">
        <v>40000</v>
      </c>
      <c r="G6464" s="211" t="s">
        <v>141</v>
      </c>
      <c r="H6464" s="211" t="s">
        <v>9332</v>
      </c>
      <c r="I6464" s="767">
        <v>314</v>
      </c>
    </row>
    <row r="6465" spans="1:9" ht="44.25" hidden="1" customHeight="1" x14ac:dyDescent="0.2">
      <c r="A6465" s="3">
        <v>6484</v>
      </c>
      <c r="B6465" s="84">
        <v>6326</v>
      </c>
      <c r="C6465" s="172" t="s">
        <v>9481</v>
      </c>
      <c r="D6465" s="372" t="s">
        <v>5902</v>
      </c>
      <c r="E6465" s="84">
        <v>40172702</v>
      </c>
      <c r="F6465" s="766">
        <v>15000</v>
      </c>
      <c r="G6465" s="211" t="s">
        <v>141</v>
      </c>
      <c r="H6465" s="211" t="s">
        <v>9332</v>
      </c>
      <c r="I6465" s="767">
        <v>314</v>
      </c>
    </row>
    <row r="6466" spans="1:9" ht="44.25" hidden="1" customHeight="1" x14ac:dyDescent="0.2">
      <c r="A6466" s="3">
        <v>6485</v>
      </c>
      <c r="B6466" s="84">
        <v>6326</v>
      </c>
      <c r="C6466" s="172" t="s">
        <v>9482</v>
      </c>
      <c r="D6466" s="372" t="s">
        <v>5902</v>
      </c>
      <c r="E6466" s="84">
        <v>40141607</v>
      </c>
      <c r="F6466" s="766">
        <v>40000</v>
      </c>
      <c r="G6466" s="211" t="s">
        <v>141</v>
      </c>
      <c r="H6466" s="211" t="s">
        <v>9332</v>
      </c>
      <c r="I6466" s="767">
        <v>314</v>
      </c>
    </row>
    <row r="6467" spans="1:9" ht="44.25" hidden="1" customHeight="1" x14ac:dyDescent="0.2">
      <c r="A6467" s="3">
        <v>6486</v>
      </c>
      <c r="B6467" s="84">
        <v>6326</v>
      </c>
      <c r="C6467" s="172" t="s">
        <v>9475</v>
      </c>
      <c r="D6467" s="372" t="s">
        <v>5902</v>
      </c>
      <c r="E6467" s="84">
        <v>40172807</v>
      </c>
      <c r="F6467" s="766">
        <v>50000</v>
      </c>
      <c r="G6467" s="211" t="s">
        <v>141</v>
      </c>
      <c r="H6467" s="211" t="s">
        <v>9332</v>
      </c>
      <c r="I6467" s="767">
        <v>314</v>
      </c>
    </row>
    <row r="6468" spans="1:9" ht="44.25" hidden="1" customHeight="1" x14ac:dyDescent="0.2">
      <c r="A6468" s="3">
        <v>6487</v>
      </c>
      <c r="B6468" s="84">
        <v>6326</v>
      </c>
      <c r="C6468" s="172" t="s">
        <v>9476</v>
      </c>
      <c r="D6468" s="372" t="s">
        <v>5902</v>
      </c>
      <c r="E6468" s="84">
        <v>40174607</v>
      </c>
      <c r="F6468" s="766">
        <v>50000</v>
      </c>
      <c r="G6468" s="211" t="s">
        <v>141</v>
      </c>
      <c r="H6468" s="211" t="s">
        <v>9332</v>
      </c>
      <c r="I6468" s="767">
        <v>314</v>
      </c>
    </row>
    <row r="6469" spans="1:9" ht="44.25" hidden="1" customHeight="1" x14ac:dyDescent="0.2">
      <c r="A6469" s="3">
        <v>6488</v>
      </c>
      <c r="B6469" s="84">
        <v>6326</v>
      </c>
      <c r="C6469" s="172" t="s">
        <v>9478</v>
      </c>
      <c r="D6469" s="372" t="s">
        <v>5902</v>
      </c>
      <c r="E6469" s="84">
        <v>40174907</v>
      </c>
      <c r="F6469" s="766">
        <v>30000</v>
      </c>
      <c r="G6469" s="211" t="s">
        <v>141</v>
      </c>
      <c r="H6469" s="211" t="s">
        <v>9332</v>
      </c>
      <c r="I6469" s="767">
        <v>314</v>
      </c>
    </row>
    <row r="6470" spans="1:9" ht="44.25" hidden="1" customHeight="1" x14ac:dyDescent="0.2">
      <c r="A6470" s="3">
        <v>6489</v>
      </c>
      <c r="B6470" s="84">
        <v>6326</v>
      </c>
      <c r="C6470" s="172" t="s">
        <v>9479</v>
      </c>
      <c r="D6470" s="372" t="s">
        <v>5902</v>
      </c>
      <c r="E6470" s="84">
        <v>40175302</v>
      </c>
      <c r="F6470" s="766">
        <v>40000</v>
      </c>
      <c r="G6470" s="211" t="s">
        <v>141</v>
      </c>
      <c r="H6470" s="211" t="s">
        <v>9332</v>
      </c>
      <c r="I6470" s="767">
        <v>314</v>
      </c>
    </row>
    <row r="6471" spans="1:9" ht="44.25" hidden="1" customHeight="1" x14ac:dyDescent="0.2">
      <c r="A6471" s="3">
        <v>6490</v>
      </c>
      <c r="B6471" s="84">
        <v>6326</v>
      </c>
      <c r="C6471" s="172" t="s">
        <v>9480</v>
      </c>
      <c r="D6471" s="372" t="s">
        <v>5902</v>
      </c>
      <c r="E6471" s="84">
        <v>40173303</v>
      </c>
      <c r="F6471" s="766">
        <v>50000</v>
      </c>
      <c r="G6471" s="211" t="s">
        <v>141</v>
      </c>
      <c r="H6471" s="211" t="s">
        <v>9332</v>
      </c>
      <c r="I6471" s="767">
        <v>314</v>
      </c>
    </row>
    <row r="6472" spans="1:9" ht="44.25" hidden="1" customHeight="1" x14ac:dyDescent="0.2">
      <c r="A6472" s="3">
        <v>6491</v>
      </c>
      <c r="B6472" s="84">
        <v>6326</v>
      </c>
      <c r="C6472" s="172" t="s">
        <v>9481</v>
      </c>
      <c r="D6472" s="372" t="s">
        <v>5902</v>
      </c>
      <c r="E6472" s="84">
        <v>40172707</v>
      </c>
      <c r="F6472" s="766">
        <v>15000</v>
      </c>
      <c r="G6472" s="211" t="s">
        <v>141</v>
      </c>
      <c r="H6472" s="211" t="s">
        <v>9332</v>
      </c>
      <c r="I6472" s="767">
        <v>314</v>
      </c>
    </row>
    <row r="6473" spans="1:9" ht="44.25" hidden="1" customHeight="1" x14ac:dyDescent="0.2">
      <c r="A6473" s="3">
        <v>6492</v>
      </c>
      <c r="B6473" s="84">
        <v>6326</v>
      </c>
      <c r="C6473" s="172" t="s">
        <v>9482</v>
      </c>
      <c r="D6473" s="372" t="s">
        <v>5902</v>
      </c>
      <c r="E6473" s="84">
        <v>40141607</v>
      </c>
      <c r="F6473" s="766">
        <v>50000</v>
      </c>
      <c r="G6473" s="211" t="s">
        <v>141</v>
      </c>
      <c r="H6473" s="211" t="s">
        <v>9332</v>
      </c>
      <c r="I6473" s="767">
        <v>314</v>
      </c>
    </row>
    <row r="6474" spans="1:9" ht="44.25" hidden="1" customHeight="1" x14ac:dyDescent="0.2">
      <c r="A6474" s="3">
        <v>6493</v>
      </c>
      <c r="B6474" s="84">
        <v>6326</v>
      </c>
      <c r="C6474" s="172" t="s">
        <v>9483</v>
      </c>
      <c r="D6474" s="372" t="s">
        <v>5902</v>
      </c>
      <c r="E6474" s="84">
        <v>30102003</v>
      </c>
      <c r="F6474" s="766">
        <v>100000</v>
      </c>
      <c r="G6474" s="211" t="s">
        <v>141</v>
      </c>
      <c r="H6474" s="211" t="s">
        <v>9332</v>
      </c>
      <c r="I6474" s="767">
        <v>314</v>
      </c>
    </row>
    <row r="6475" spans="1:9" ht="44.25" hidden="1" customHeight="1" x14ac:dyDescent="0.2">
      <c r="A6475" s="3">
        <v>6494</v>
      </c>
      <c r="B6475" s="84">
        <v>6326</v>
      </c>
      <c r="C6475" s="172" t="s">
        <v>9484</v>
      </c>
      <c r="D6475" s="372" t="s">
        <v>5902</v>
      </c>
      <c r="E6475" s="84">
        <v>30102003</v>
      </c>
      <c r="F6475" s="766">
        <v>100000</v>
      </c>
      <c r="G6475" s="211" t="s">
        <v>141</v>
      </c>
      <c r="H6475" s="211" t="s">
        <v>9332</v>
      </c>
      <c r="I6475" s="767">
        <v>314</v>
      </c>
    </row>
    <row r="6476" spans="1:9" ht="44.25" hidden="1" customHeight="1" x14ac:dyDescent="0.2">
      <c r="A6476" s="3">
        <v>6495</v>
      </c>
      <c r="B6476" s="84">
        <v>6326</v>
      </c>
      <c r="C6476" s="172" t="s">
        <v>9485</v>
      </c>
      <c r="D6476" s="372" t="s">
        <v>5902</v>
      </c>
      <c r="E6476" s="84">
        <v>30102005</v>
      </c>
      <c r="F6476" s="766">
        <v>150000</v>
      </c>
      <c r="G6476" s="211" t="s">
        <v>141</v>
      </c>
      <c r="H6476" s="211" t="s">
        <v>9332</v>
      </c>
      <c r="I6476" s="767">
        <v>314</v>
      </c>
    </row>
    <row r="6477" spans="1:9" ht="44.25" hidden="1" customHeight="1" x14ac:dyDescent="0.2">
      <c r="A6477" s="3">
        <v>6496</v>
      </c>
      <c r="B6477" s="84">
        <v>6326</v>
      </c>
      <c r="C6477" s="172" t="s">
        <v>9486</v>
      </c>
      <c r="D6477" s="372" t="s">
        <v>5902</v>
      </c>
      <c r="E6477" s="84">
        <v>30103405</v>
      </c>
      <c r="F6477" s="766">
        <v>100000</v>
      </c>
      <c r="G6477" s="211" t="s">
        <v>141</v>
      </c>
      <c r="H6477" s="211" t="s">
        <v>9332</v>
      </c>
      <c r="I6477" s="767">
        <v>314</v>
      </c>
    </row>
    <row r="6478" spans="1:9" ht="44.25" hidden="1" customHeight="1" x14ac:dyDescent="0.2">
      <c r="A6478" s="3">
        <v>6497</v>
      </c>
      <c r="B6478" s="84">
        <v>6326</v>
      </c>
      <c r="C6478" s="172" t="s">
        <v>9381</v>
      </c>
      <c r="D6478" s="372" t="s">
        <v>5902</v>
      </c>
      <c r="E6478" s="84">
        <v>30102004</v>
      </c>
      <c r="F6478" s="766">
        <v>80000</v>
      </c>
      <c r="G6478" s="211" t="s">
        <v>141</v>
      </c>
      <c r="H6478" s="211" t="s">
        <v>9332</v>
      </c>
      <c r="I6478" s="767">
        <v>314</v>
      </c>
    </row>
    <row r="6479" spans="1:9" ht="44.25" hidden="1" customHeight="1" x14ac:dyDescent="0.2">
      <c r="A6479" s="3">
        <v>6498</v>
      </c>
      <c r="B6479" s="84">
        <v>6326</v>
      </c>
      <c r="C6479" s="172" t="s">
        <v>9487</v>
      </c>
      <c r="D6479" s="372" t="s">
        <v>5902</v>
      </c>
      <c r="E6479" s="84">
        <v>31162906</v>
      </c>
      <c r="F6479" s="766">
        <v>30000</v>
      </c>
      <c r="G6479" s="211" t="s">
        <v>141</v>
      </c>
      <c r="H6479" s="211" t="s">
        <v>9332</v>
      </c>
      <c r="I6479" s="767">
        <v>314</v>
      </c>
    </row>
    <row r="6480" spans="1:9" ht="44.25" hidden="1" customHeight="1" x14ac:dyDescent="0.2">
      <c r="A6480" s="3">
        <v>6499</v>
      </c>
      <c r="B6480" s="84">
        <v>6326</v>
      </c>
      <c r="C6480" s="172" t="s">
        <v>9488</v>
      </c>
      <c r="D6480" s="372" t="s">
        <v>5902</v>
      </c>
      <c r="E6480" s="84">
        <v>31161502</v>
      </c>
      <c r="F6480" s="766">
        <v>15000</v>
      </c>
      <c r="G6480" s="211" t="s">
        <v>141</v>
      </c>
      <c r="H6480" s="211" t="s">
        <v>9332</v>
      </c>
      <c r="I6480" s="767">
        <v>314</v>
      </c>
    </row>
    <row r="6481" spans="1:9" ht="44.25" hidden="1" customHeight="1" x14ac:dyDescent="0.2">
      <c r="A6481" s="3">
        <v>6500</v>
      </c>
      <c r="B6481" s="84">
        <v>6326</v>
      </c>
      <c r="C6481" s="172" t="s">
        <v>9489</v>
      </c>
      <c r="D6481" s="372" t="s">
        <v>5902</v>
      </c>
      <c r="E6481" s="84">
        <v>31161502</v>
      </c>
      <c r="F6481" s="766">
        <v>80000</v>
      </c>
      <c r="G6481" s="211" t="s">
        <v>141</v>
      </c>
      <c r="H6481" s="211" t="s">
        <v>9332</v>
      </c>
      <c r="I6481" s="767">
        <v>314</v>
      </c>
    </row>
    <row r="6482" spans="1:9" ht="44.25" hidden="1" customHeight="1" x14ac:dyDescent="0.2">
      <c r="A6482" s="3">
        <v>6501</v>
      </c>
      <c r="B6482" s="84">
        <v>6326</v>
      </c>
      <c r="C6482" s="172" t="s">
        <v>9490</v>
      </c>
      <c r="D6482" s="372" t="s">
        <v>5902</v>
      </c>
      <c r="E6482" s="84">
        <v>30101503</v>
      </c>
      <c r="F6482" s="766">
        <v>20000</v>
      </c>
      <c r="G6482" s="211" t="s">
        <v>141</v>
      </c>
      <c r="H6482" s="211" t="s">
        <v>9332</v>
      </c>
      <c r="I6482" s="767">
        <v>314</v>
      </c>
    </row>
    <row r="6483" spans="1:9" ht="44.25" hidden="1" customHeight="1" x14ac:dyDescent="0.2">
      <c r="A6483" s="3">
        <v>6502</v>
      </c>
      <c r="B6483" s="84">
        <v>6326</v>
      </c>
      <c r="C6483" s="172" t="s">
        <v>9491</v>
      </c>
      <c r="D6483" s="372" t="s">
        <v>5902</v>
      </c>
      <c r="E6483" s="84">
        <v>30101503</v>
      </c>
      <c r="F6483" s="766">
        <v>50000</v>
      </c>
      <c r="G6483" s="211" t="s">
        <v>141</v>
      </c>
      <c r="H6483" s="211" t="s">
        <v>9332</v>
      </c>
      <c r="I6483" s="767">
        <v>314</v>
      </c>
    </row>
    <row r="6484" spans="1:9" ht="44.25" hidden="1" customHeight="1" x14ac:dyDescent="0.2">
      <c r="A6484" s="3">
        <v>6503</v>
      </c>
      <c r="B6484" s="84">
        <v>6326</v>
      </c>
      <c r="C6484" s="172" t="s">
        <v>9492</v>
      </c>
      <c r="D6484" s="372" t="s">
        <v>5902</v>
      </c>
      <c r="E6484" s="84">
        <v>30101503</v>
      </c>
      <c r="F6484" s="766">
        <v>30000</v>
      </c>
      <c r="G6484" s="211" t="s">
        <v>141</v>
      </c>
      <c r="H6484" s="211" t="s">
        <v>9332</v>
      </c>
      <c r="I6484" s="767">
        <v>314</v>
      </c>
    </row>
    <row r="6485" spans="1:9" ht="44.25" hidden="1" customHeight="1" x14ac:dyDescent="0.2">
      <c r="A6485" s="3">
        <v>6504</v>
      </c>
      <c r="B6485" s="84">
        <v>6326</v>
      </c>
      <c r="C6485" s="172" t="s">
        <v>9493</v>
      </c>
      <c r="D6485" s="372" t="s">
        <v>5902</v>
      </c>
      <c r="E6485" s="84">
        <v>30102404</v>
      </c>
      <c r="F6485" s="766">
        <v>20000</v>
      </c>
      <c r="G6485" s="211" t="s">
        <v>141</v>
      </c>
      <c r="H6485" s="211" t="s">
        <v>9332</v>
      </c>
      <c r="I6485" s="767">
        <v>314</v>
      </c>
    </row>
    <row r="6486" spans="1:9" ht="44.25" hidden="1" customHeight="1" x14ac:dyDescent="0.2">
      <c r="A6486" s="3">
        <v>6505</v>
      </c>
      <c r="B6486" s="84">
        <v>6326</v>
      </c>
      <c r="C6486" s="705" t="s">
        <v>9494</v>
      </c>
      <c r="D6486" s="372" t="s">
        <v>5902</v>
      </c>
      <c r="E6486" s="84">
        <v>11122001</v>
      </c>
      <c r="F6486" s="766">
        <v>20000</v>
      </c>
      <c r="G6486" s="211" t="s">
        <v>2177</v>
      </c>
      <c r="H6486" s="211" t="s">
        <v>9332</v>
      </c>
      <c r="I6486" s="767">
        <v>319</v>
      </c>
    </row>
    <row r="6487" spans="1:9" ht="44.25" hidden="1" customHeight="1" x14ac:dyDescent="0.2">
      <c r="A6487" s="3">
        <v>6506</v>
      </c>
      <c r="B6487" s="84">
        <v>6326</v>
      </c>
      <c r="C6487" s="705" t="s">
        <v>9495</v>
      </c>
      <c r="D6487" s="372" t="s">
        <v>5902</v>
      </c>
      <c r="E6487" s="84">
        <v>30103605</v>
      </c>
      <c r="F6487" s="766">
        <v>10000</v>
      </c>
      <c r="G6487" s="211" t="s">
        <v>2177</v>
      </c>
      <c r="H6487" s="211" t="s">
        <v>9332</v>
      </c>
      <c r="I6487" s="767">
        <v>319</v>
      </c>
    </row>
    <row r="6488" spans="1:9" ht="44.25" hidden="1" customHeight="1" x14ac:dyDescent="0.2">
      <c r="A6488" s="3">
        <v>6507</v>
      </c>
      <c r="B6488" s="84">
        <v>6326</v>
      </c>
      <c r="C6488" s="705" t="s">
        <v>9496</v>
      </c>
      <c r="D6488" s="372" t="s">
        <v>5902</v>
      </c>
      <c r="E6488" s="84">
        <v>30103605</v>
      </c>
      <c r="F6488" s="766">
        <v>20000</v>
      </c>
      <c r="G6488" s="211" t="s">
        <v>2177</v>
      </c>
      <c r="H6488" s="211" t="s">
        <v>9332</v>
      </c>
      <c r="I6488" s="767">
        <v>319</v>
      </c>
    </row>
    <row r="6489" spans="1:9" ht="44.25" hidden="1" customHeight="1" x14ac:dyDescent="0.2">
      <c r="A6489" s="3">
        <v>6508</v>
      </c>
      <c r="B6489" s="84">
        <v>6326</v>
      </c>
      <c r="C6489" s="172" t="s">
        <v>9497</v>
      </c>
      <c r="D6489" s="372" t="s">
        <v>5902</v>
      </c>
      <c r="E6489" s="84">
        <v>27112838</v>
      </c>
      <c r="F6489" s="766">
        <v>50000</v>
      </c>
      <c r="G6489" s="211" t="s">
        <v>2178</v>
      </c>
      <c r="H6489" s="211" t="s">
        <v>9332</v>
      </c>
      <c r="I6489" s="767">
        <v>324</v>
      </c>
    </row>
    <row r="6490" spans="1:9" ht="44.25" hidden="1" customHeight="1" x14ac:dyDescent="0.2">
      <c r="A6490" s="3">
        <v>6509</v>
      </c>
      <c r="B6490" s="84">
        <v>6326</v>
      </c>
      <c r="C6490" s="172" t="s">
        <v>9498</v>
      </c>
      <c r="D6490" s="372" t="s">
        <v>5902</v>
      </c>
      <c r="E6490" s="84">
        <v>27112838</v>
      </c>
      <c r="F6490" s="766">
        <v>50000</v>
      </c>
      <c r="G6490" s="211" t="s">
        <v>2178</v>
      </c>
      <c r="H6490" s="211" t="s">
        <v>9332</v>
      </c>
      <c r="I6490" s="767">
        <v>324</v>
      </c>
    </row>
    <row r="6491" spans="1:9" ht="44.25" hidden="1" customHeight="1" x14ac:dyDescent="0.2">
      <c r="A6491" s="3">
        <v>6510</v>
      </c>
      <c r="B6491" s="84">
        <v>6326</v>
      </c>
      <c r="C6491" s="172" t="s">
        <v>9499</v>
      </c>
      <c r="D6491" s="372" t="s">
        <v>5902</v>
      </c>
      <c r="E6491" s="84">
        <v>27112838</v>
      </c>
      <c r="F6491" s="766">
        <v>50000</v>
      </c>
      <c r="G6491" s="211" t="s">
        <v>2178</v>
      </c>
      <c r="H6491" s="211" t="s">
        <v>9332</v>
      </c>
      <c r="I6491" s="767">
        <v>324</v>
      </c>
    </row>
    <row r="6492" spans="1:9" ht="44.25" hidden="1" customHeight="1" x14ac:dyDescent="0.2">
      <c r="A6492" s="3">
        <v>6511</v>
      </c>
      <c r="B6492" s="84">
        <v>6326</v>
      </c>
      <c r="C6492" s="172" t="s">
        <v>9500</v>
      </c>
      <c r="D6492" s="372" t="s">
        <v>5902</v>
      </c>
      <c r="E6492" s="84">
        <v>31162701</v>
      </c>
      <c r="F6492" s="766">
        <v>250000</v>
      </c>
      <c r="G6492" s="211" t="s">
        <v>2178</v>
      </c>
      <c r="H6492" s="211" t="s">
        <v>9332</v>
      </c>
      <c r="I6492" s="767">
        <v>324</v>
      </c>
    </row>
    <row r="6493" spans="1:9" ht="44.25" hidden="1" customHeight="1" x14ac:dyDescent="0.2">
      <c r="A6493" s="3">
        <v>6512</v>
      </c>
      <c r="B6493" s="84">
        <v>6326</v>
      </c>
      <c r="C6493" s="172" t="s">
        <v>9501</v>
      </c>
      <c r="D6493" s="372" t="s">
        <v>5902</v>
      </c>
      <c r="E6493" s="84">
        <v>40171517</v>
      </c>
      <c r="F6493" s="766">
        <v>15000</v>
      </c>
      <c r="G6493" s="211" t="s">
        <v>2178</v>
      </c>
      <c r="H6493" s="211" t="s">
        <v>9332</v>
      </c>
      <c r="I6493" s="767">
        <v>324</v>
      </c>
    </row>
    <row r="6494" spans="1:9" ht="44.25" hidden="1" customHeight="1" x14ac:dyDescent="0.2">
      <c r="A6494" s="3">
        <v>6513</v>
      </c>
      <c r="B6494" s="84">
        <v>6326</v>
      </c>
      <c r="C6494" s="172" t="s">
        <v>9502</v>
      </c>
      <c r="D6494" s="372" t="s">
        <v>5902</v>
      </c>
      <c r="E6494" s="84">
        <v>40171517</v>
      </c>
      <c r="F6494" s="766">
        <v>20000</v>
      </c>
      <c r="G6494" s="211" t="s">
        <v>2178</v>
      </c>
      <c r="H6494" s="211" t="s">
        <v>9332</v>
      </c>
      <c r="I6494" s="767">
        <v>324</v>
      </c>
    </row>
    <row r="6495" spans="1:9" ht="44.25" hidden="1" customHeight="1" x14ac:dyDescent="0.2">
      <c r="A6495" s="3">
        <v>6514</v>
      </c>
      <c r="B6495" s="84">
        <v>6326</v>
      </c>
      <c r="C6495" s="172" t="s">
        <v>9503</v>
      </c>
      <c r="D6495" s="372" t="s">
        <v>5902</v>
      </c>
      <c r="E6495" s="84">
        <v>40171517</v>
      </c>
      <c r="F6495" s="766">
        <v>30000</v>
      </c>
      <c r="G6495" s="211" t="s">
        <v>2178</v>
      </c>
      <c r="H6495" s="211" t="s">
        <v>9332</v>
      </c>
      <c r="I6495" s="767">
        <v>324</v>
      </c>
    </row>
    <row r="6496" spans="1:9" ht="44.25" hidden="1" customHeight="1" x14ac:dyDescent="0.2">
      <c r="A6496" s="3">
        <v>6515</v>
      </c>
      <c r="B6496" s="84">
        <v>6326</v>
      </c>
      <c r="C6496" s="172" t="s">
        <v>9504</v>
      </c>
      <c r="D6496" s="372" t="s">
        <v>5902</v>
      </c>
      <c r="E6496" s="84">
        <v>40171517</v>
      </c>
      <c r="F6496" s="766">
        <v>30000</v>
      </c>
      <c r="G6496" s="211" t="s">
        <v>2178</v>
      </c>
      <c r="H6496" s="211" t="s">
        <v>9332</v>
      </c>
      <c r="I6496" s="767">
        <v>324</v>
      </c>
    </row>
    <row r="6497" spans="1:9" ht="44.25" hidden="1" customHeight="1" x14ac:dyDescent="0.2">
      <c r="A6497" s="3">
        <v>6516</v>
      </c>
      <c r="B6497" s="84">
        <v>6326</v>
      </c>
      <c r="C6497" s="172" t="s">
        <v>9505</v>
      </c>
      <c r="D6497" s="372" t="s">
        <v>5902</v>
      </c>
      <c r="E6497" s="84">
        <v>40171517</v>
      </c>
      <c r="F6497" s="766">
        <v>40000</v>
      </c>
      <c r="G6497" s="211" t="s">
        <v>2178</v>
      </c>
      <c r="H6497" s="211" t="s">
        <v>9332</v>
      </c>
      <c r="I6497" s="767">
        <v>324</v>
      </c>
    </row>
    <row r="6498" spans="1:9" ht="44.25" hidden="1" customHeight="1" x14ac:dyDescent="0.2">
      <c r="A6498" s="3">
        <v>6517</v>
      </c>
      <c r="B6498" s="84">
        <v>6326</v>
      </c>
      <c r="C6498" s="172" t="s">
        <v>9475</v>
      </c>
      <c r="D6498" s="372" t="s">
        <v>5902</v>
      </c>
      <c r="E6498" s="84">
        <v>40172808</v>
      </c>
      <c r="F6498" s="766">
        <v>10000</v>
      </c>
      <c r="G6498" s="211" t="s">
        <v>2178</v>
      </c>
      <c r="H6498" s="211" t="s">
        <v>9332</v>
      </c>
      <c r="I6498" s="767">
        <v>324</v>
      </c>
    </row>
    <row r="6499" spans="1:9" ht="44.25" hidden="1" customHeight="1" x14ac:dyDescent="0.2">
      <c r="A6499" s="3">
        <v>6518</v>
      </c>
      <c r="B6499" s="84">
        <v>6326</v>
      </c>
      <c r="C6499" s="172" t="s">
        <v>9476</v>
      </c>
      <c r="D6499" s="372" t="s">
        <v>5902</v>
      </c>
      <c r="E6499" s="84">
        <v>40174608</v>
      </c>
      <c r="F6499" s="766">
        <v>10000</v>
      </c>
      <c r="G6499" s="211" t="s">
        <v>2178</v>
      </c>
      <c r="H6499" s="211" t="s">
        <v>9332</v>
      </c>
      <c r="I6499" s="767">
        <v>324</v>
      </c>
    </row>
    <row r="6500" spans="1:9" ht="44.25" hidden="1" customHeight="1" x14ac:dyDescent="0.2">
      <c r="A6500" s="3">
        <v>6519</v>
      </c>
      <c r="B6500" s="84">
        <v>6326</v>
      </c>
      <c r="C6500" s="172" t="s">
        <v>9477</v>
      </c>
      <c r="D6500" s="372" t="s">
        <v>5902</v>
      </c>
      <c r="E6500" s="84">
        <v>40175208</v>
      </c>
      <c r="F6500" s="766">
        <v>50000</v>
      </c>
      <c r="G6500" s="211" t="s">
        <v>2178</v>
      </c>
      <c r="H6500" s="211" t="s">
        <v>9332</v>
      </c>
      <c r="I6500" s="767">
        <v>324</v>
      </c>
    </row>
    <row r="6501" spans="1:9" ht="44.25" hidden="1" customHeight="1" x14ac:dyDescent="0.2">
      <c r="A6501" s="3">
        <v>6520</v>
      </c>
      <c r="B6501" s="84">
        <v>6326</v>
      </c>
      <c r="C6501" s="172" t="s">
        <v>9482</v>
      </c>
      <c r="D6501" s="372" t="s">
        <v>5902</v>
      </c>
      <c r="E6501" s="84">
        <v>40141607</v>
      </c>
      <c r="F6501" s="766">
        <v>30000</v>
      </c>
      <c r="G6501" s="211" t="s">
        <v>2178</v>
      </c>
      <c r="H6501" s="211" t="s">
        <v>9332</v>
      </c>
      <c r="I6501" s="767">
        <v>324</v>
      </c>
    </row>
    <row r="6502" spans="1:9" ht="44.25" hidden="1" customHeight="1" x14ac:dyDescent="0.2">
      <c r="A6502" s="3">
        <v>6521</v>
      </c>
      <c r="B6502" s="84">
        <v>6326</v>
      </c>
      <c r="C6502" s="172" t="s">
        <v>9478</v>
      </c>
      <c r="D6502" s="372" t="s">
        <v>5902</v>
      </c>
      <c r="E6502" s="84">
        <v>40174908</v>
      </c>
      <c r="F6502" s="766">
        <v>10000</v>
      </c>
      <c r="G6502" s="211" t="s">
        <v>2178</v>
      </c>
      <c r="H6502" s="211" t="s">
        <v>9332</v>
      </c>
      <c r="I6502" s="767">
        <v>324</v>
      </c>
    </row>
    <row r="6503" spans="1:9" ht="44.25" hidden="1" customHeight="1" x14ac:dyDescent="0.2">
      <c r="A6503" s="3">
        <v>6522</v>
      </c>
      <c r="B6503" s="84">
        <v>6326</v>
      </c>
      <c r="C6503" s="172" t="s">
        <v>9506</v>
      </c>
      <c r="D6503" s="372" t="s">
        <v>5902</v>
      </c>
      <c r="E6503" s="84">
        <v>31191501</v>
      </c>
      <c r="F6503" s="766">
        <v>10000</v>
      </c>
      <c r="G6503" s="211" t="s">
        <v>2178</v>
      </c>
      <c r="H6503" s="211" t="s">
        <v>9332</v>
      </c>
      <c r="I6503" s="767">
        <v>324</v>
      </c>
    </row>
    <row r="6504" spans="1:9" ht="44.25" hidden="1" customHeight="1" x14ac:dyDescent="0.2">
      <c r="A6504" s="3">
        <v>6523</v>
      </c>
      <c r="B6504" s="84">
        <v>6326</v>
      </c>
      <c r="C6504" s="172" t="s">
        <v>9507</v>
      </c>
      <c r="D6504" s="372" t="s">
        <v>5902</v>
      </c>
      <c r="E6504" s="84">
        <v>31191501</v>
      </c>
      <c r="F6504" s="766">
        <v>10000</v>
      </c>
      <c r="G6504" s="211" t="s">
        <v>2178</v>
      </c>
      <c r="H6504" s="211" t="s">
        <v>9332</v>
      </c>
      <c r="I6504" s="767">
        <v>324</v>
      </c>
    </row>
    <row r="6505" spans="1:9" ht="44.25" hidden="1" customHeight="1" x14ac:dyDescent="0.2">
      <c r="A6505" s="3">
        <v>6524</v>
      </c>
      <c r="B6505" s="84">
        <v>6326</v>
      </c>
      <c r="C6505" s="172" t="s">
        <v>9508</v>
      </c>
      <c r="D6505" s="372" t="s">
        <v>5902</v>
      </c>
      <c r="E6505" s="84">
        <v>31191501</v>
      </c>
      <c r="F6505" s="766">
        <v>10000</v>
      </c>
      <c r="G6505" s="211" t="s">
        <v>2178</v>
      </c>
      <c r="H6505" s="211" t="s">
        <v>9332</v>
      </c>
      <c r="I6505" s="767">
        <v>324</v>
      </c>
    </row>
    <row r="6506" spans="1:9" ht="44.25" hidden="1" customHeight="1" x14ac:dyDescent="0.2">
      <c r="A6506" s="3">
        <v>6525</v>
      </c>
      <c r="B6506" s="84">
        <v>6326</v>
      </c>
      <c r="C6506" s="172" t="s">
        <v>9509</v>
      </c>
      <c r="D6506" s="372" t="s">
        <v>5902</v>
      </c>
      <c r="E6506" s="84">
        <v>31191501</v>
      </c>
      <c r="F6506" s="766">
        <v>10000</v>
      </c>
      <c r="G6506" s="211" t="s">
        <v>2178</v>
      </c>
      <c r="H6506" s="211" t="s">
        <v>9332</v>
      </c>
      <c r="I6506" s="767">
        <v>324</v>
      </c>
    </row>
    <row r="6507" spans="1:9" ht="44.25" hidden="1" customHeight="1" x14ac:dyDescent="0.2">
      <c r="A6507" s="3">
        <v>6526</v>
      </c>
      <c r="B6507" s="84">
        <v>6326</v>
      </c>
      <c r="C6507" s="172" t="s">
        <v>9510</v>
      </c>
      <c r="D6507" s="372" t="s">
        <v>5902</v>
      </c>
      <c r="E6507" s="84">
        <v>31191501</v>
      </c>
      <c r="F6507" s="766">
        <v>10000</v>
      </c>
      <c r="G6507" s="211" t="s">
        <v>2178</v>
      </c>
      <c r="H6507" s="211" t="s">
        <v>9332</v>
      </c>
      <c r="I6507" s="767">
        <v>324</v>
      </c>
    </row>
    <row r="6508" spans="1:9" ht="44.25" hidden="1" customHeight="1" x14ac:dyDescent="0.2">
      <c r="A6508" s="3">
        <v>6527</v>
      </c>
      <c r="B6508" s="84">
        <v>6326</v>
      </c>
      <c r="C6508" s="172" t="s">
        <v>9511</v>
      </c>
      <c r="D6508" s="372" t="s">
        <v>5902</v>
      </c>
      <c r="E6508" s="84">
        <v>31191501</v>
      </c>
      <c r="F6508" s="766">
        <v>10000</v>
      </c>
      <c r="G6508" s="211" t="s">
        <v>2178</v>
      </c>
      <c r="H6508" s="211" t="s">
        <v>9332</v>
      </c>
      <c r="I6508" s="767">
        <v>324</v>
      </c>
    </row>
    <row r="6509" spans="1:9" ht="44.25" hidden="1" customHeight="1" x14ac:dyDescent="0.2">
      <c r="A6509" s="3">
        <v>6528</v>
      </c>
      <c r="B6509" s="84">
        <v>6326</v>
      </c>
      <c r="C6509" s="172" t="s">
        <v>9512</v>
      </c>
      <c r="D6509" s="372" t="s">
        <v>5902</v>
      </c>
      <c r="E6509" s="84">
        <v>23271810</v>
      </c>
      <c r="F6509" s="766">
        <v>50000</v>
      </c>
      <c r="G6509" s="211" t="s">
        <v>2178</v>
      </c>
      <c r="H6509" s="211" t="s">
        <v>9332</v>
      </c>
      <c r="I6509" s="767">
        <v>324</v>
      </c>
    </row>
    <row r="6510" spans="1:9" ht="44.25" hidden="1" customHeight="1" x14ac:dyDescent="0.2">
      <c r="A6510" s="3">
        <v>6529</v>
      </c>
      <c r="B6510" s="84">
        <v>6326</v>
      </c>
      <c r="C6510" s="172" t="s">
        <v>9513</v>
      </c>
      <c r="D6510" s="372" t="s">
        <v>5902</v>
      </c>
      <c r="E6510" s="84">
        <v>23271810</v>
      </c>
      <c r="F6510" s="766">
        <v>50000</v>
      </c>
      <c r="G6510" s="211" t="s">
        <v>2178</v>
      </c>
      <c r="H6510" s="211" t="s">
        <v>9332</v>
      </c>
      <c r="I6510" s="767">
        <v>324</v>
      </c>
    </row>
    <row r="6511" spans="1:9" ht="44.25" hidden="1" customHeight="1" x14ac:dyDescent="0.2">
      <c r="A6511" s="3">
        <v>6530</v>
      </c>
      <c r="B6511" s="84">
        <v>6326</v>
      </c>
      <c r="C6511" s="172" t="s">
        <v>9514</v>
      </c>
      <c r="D6511" s="372" t="s">
        <v>5902</v>
      </c>
      <c r="E6511" s="84">
        <v>23271810</v>
      </c>
      <c r="F6511" s="766">
        <v>30000</v>
      </c>
      <c r="G6511" s="211" t="s">
        <v>2178</v>
      </c>
      <c r="H6511" s="211" t="s">
        <v>9332</v>
      </c>
      <c r="I6511" s="767">
        <v>324</v>
      </c>
    </row>
    <row r="6512" spans="1:9" ht="44.25" hidden="1" customHeight="1" x14ac:dyDescent="0.2">
      <c r="A6512" s="3">
        <v>6531</v>
      </c>
      <c r="B6512" s="84">
        <v>6326</v>
      </c>
      <c r="C6512" s="172" t="s">
        <v>9515</v>
      </c>
      <c r="D6512" s="372" t="s">
        <v>5902</v>
      </c>
      <c r="E6512" s="84">
        <v>23271810</v>
      </c>
      <c r="F6512" s="766">
        <v>20000</v>
      </c>
      <c r="G6512" s="211" t="s">
        <v>2178</v>
      </c>
      <c r="H6512" s="211" t="s">
        <v>9332</v>
      </c>
      <c r="I6512" s="767">
        <v>324</v>
      </c>
    </row>
    <row r="6513" spans="1:9" ht="44.25" hidden="1" customHeight="1" x14ac:dyDescent="0.2">
      <c r="A6513" s="3">
        <v>6532</v>
      </c>
      <c r="B6513" s="84">
        <v>6326</v>
      </c>
      <c r="C6513" s="172" t="s">
        <v>2834</v>
      </c>
      <c r="D6513" s="372" t="s">
        <v>5902</v>
      </c>
      <c r="E6513" s="84">
        <v>31211904</v>
      </c>
      <c r="F6513" s="766">
        <v>30000</v>
      </c>
      <c r="G6513" s="211" t="s">
        <v>2178</v>
      </c>
      <c r="H6513" s="211" t="s">
        <v>9332</v>
      </c>
      <c r="I6513" s="767">
        <v>324</v>
      </c>
    </row>
    <row r="6514" spans="1:9" ht="44.25" hidden="1" customHeight="1" x14ac:dyDescent="0.2">
      <c r="A6514" s="3">
        <v>6533</v>
      </c>
      <c r="B6514" s="84">
        <v>6326</v>
      </c>
      <c r="C6514" s="172" t="s">
        <v>9516</v>
      </c>
      <c r="D6514" s="372" t="s">
        <v>5902</v>
      </c>
      <c r="E6514" s="84">
        <v>31162103</v>
      </c>
      <c r="F6514" s="766">
        <v>40000</v>
      </c>
      <c r="G6514" s="211" t="s">
        <v>2178</v>
      </c>
      <c r="H6514" s="211" t="s">
        <v>9332</v>
      </c>
      <c r="I6514" s="767">
        <v>324</v>
      </c>
    </row>
    <row r="6515" spans="1:9" ht="44.25" hidden="1" customHeight="1" x14ac:dyDescent="0.2">
      <c r="A6515" s="3">
        <v>6534</v>
      </c>
      <c r="B6515" s="84">
        <v>6326</v>
      </c>
      <c r="C6515" s="172" t="s">
        <v>9517</v>
      </c>
      <c r="D6515" s="372" t="s">
        <v>5902</v>
      </c>
      <c r="E6515" s="84">
        <v>30102515</v>
      </c>
      <c r="F6515" s="766">
        <v>50000</v>
      </c>
      <c r="G6515" s="211" t="s">
        <v>2178</v>
      </c>
      <c r="H6515" s="211" t="s">
        <v>9332</v>
      </c>
      <c r="I6515" s="767">
        <v>324</v>
      </c>
    </row>
    <row r="6516" spans="1:9" ht="44.25" hidden="1" customHeight="1" x14ac:dyDescent="0.2">
      <c r="A6516" s="3">
        <v>6535</v>
      </c>
      <c r="B6516" s="84">
        <v>6326</v>
      </c>
      <c r="C6516" s="172" t="s">
        <v>9518</v>
      </c>
      <c r="D6516" s="372" t="s">
        <v>5902</v>
      </c>
      <c r="E6516" s="84">
        <v>30102515</v>
      </c>
      <c r="F6516" s="766">
        <v>45000</v>
      </c>
      <c r="G6516" s="211" t="s">
        <v>2178</v>
      </c>
      <c r="H6516" s="211" t="s">
        <v>9332</v>
      </c>
      <c r="I6516" s="767">
        <v>324</v>
      </c>
    </row>
    <row r="6517" spans="1:9" ht="44.25" hidden="1" customHeight="1" x14ac:dyDescent="0.2">
      <c r="A6517" s="3">
        <v>6536</v>
      </c>
      <c r="B6517" s="84">
        <v>6326</v>
      </c>
      <c r="C6517" s="172" t="s">
        <v>5916</v>
      </c>
      <c r="D6517" s="372" t="s">
        <v>5902</v>
      </c>
      <c r="E6517" s="84">
        <v>47131603</v>
      </c>
      <c r="F6517" s="766">
        <v>10000</v>
      </c>
      <c r="G6517" s="211" t="s">
        <v>2178</v>
      </c>
      <c r="H6517" s="211" t="s">
        <v>9332</v>
      </c>
      <c r="I6517" s="767">
        <v>324</v>
      </c>
    </row>
    <row r="6518" spans="1:9" ht="44.25" hidden="1" customHeight="1" x14ac:dyDescent="0.2">
      <c r="A6518" s="3">
        <v>6537</v>
      </c>
      <c r="B6518" s="84">
        <v>6326</v>
      </c>
      <c r="C6518" s="172" t="s">
        <v>3060</v>
      </c>
      <c r="D6518" s="372" t="s">
        <v>5902</v>
      </c>
      <c r="E6518" s="84">
        <v>27111907</v>
      </c>
      <c r="F6518" s="766">
        <v>30000</v>
      </c>
      <c r="G6518" s="211" t="s">
        <v>2178</v>
      </c>
      <c r="H6518" s="211" t="s">
        <v>9332</v>
      </c>
      <c r="I6518" s="767">
        <v>324</v>
      </c>
    </row>
    <row r="6519" spans="1:9" ht="44.25" hidden="1" customHeight="1" x14ac:dyDescent="0.2">
      <c r="A6519" s="3">
        <v>6538</v>
      </c>
      <c r="B6519" s="84">
        <v>6326</v>
      </c>
      <c r="C6519" s="172" t="s">
        <v>9519</v>
      </c>
      <c r="D6519" s="372" t="s">
        <v>5902</v>
      </c>
      <c r="E6519" s="84">
        <v>27112803</v>
      </c>
      <c r="F6519" s="766">
        <v>10000</v>
      </c>
      <c r="G6519" s="211" t="s">
        <v>2178</v>
      </c>
      <c r="H6519" s="211" t="s">
        <v>9332</v>
      </c>
      <c r="I6519" s="767">
        <v>324</v>
      </c>
    </row>
    <row r="6520" spans="1:9" ht="44.25" hidden="1" customHeight="1" x14ac:dyDescent="0.2">
      <c r="A6520" s="3">
        <v>6539</v>
      </c>
      <c r="B6520" s="84">
        <v>6326</v>
      </c>
      <c r="C6520" s="172" t="s">
        <v>9520</v>
      </c>
      <c r="D6520" s="372" t="s">
        <v>5902</v>
      </c>
      <c r="E6520" s="84">
        <v>31191501</v>
      </c>
      <c r="F6520" s="766">
        <v>80000</v>
      </c>
      <c r="G6520" s="211" t="s">
        <v>2178</v>
      </c>
      <c r="H6520" s="211" t="s">
        <v>9332</v>
      </c>
      <c r="I6520" s="767">
        <v>324</v>
      </c>
    </row>
    <row r="6521" spans="1:9" ht="44.25" hidden="1" customHeight="1" x14ac:dyDescent="0.2">
      <c r="A6521" s="3">
        <v>6540</v>
      </c>
      <c r="B6521" s="84">
        <v>6326</v>
      </c>
      <c r="C6521" s="172" t="s">
        <v>9521</v>
      </c>
      <c r="D6521" s="372" t="s">
        <v>5902</v>
      </c>
      <c r="E6521" s="84">
        <v>27111907</v>
      </c>
      <c r="F6521" s="766">
        <v>80000</v>
      </c>
      <c r="G6521" s="211" t="s">
        <v>2178</v>
      </c>
      <c r="H6521" s="211" t="s">
        <v>9332</v>
      </c>
      <c r="I6521" s="767">
        <v>324</v>
      </c>
    </row>
    <row r="6522" spans="1:9" ht="44.25" hidden="1" customHeight="1" x14ac:dyDescent="0.2">
      <c r="A6522" s="3">
        <v>6541</v>
      </c>
      <c r="B6522" s="84">
        <v>6326</v>
      </c>
      <c r="C6522" s="172" t="s">
        <v>9522</v>
      </c>
      <c r="D6522" s="372" t="s">
        <v>5902</v>
      </c>
      <c r="E6522" s="84">
        <v>30102015</v>
      </c>
      <c r="F6522" s="766">
        <v>10000</v>
      </c>
      <c r="G6522" s="211" t="s">
        <v>2178</v>
      </c>
      <c r="H6522" s="211" t="s">
        <v>9332</v>
      </c>
      <c r="I6522" s="767">
        <v>324</v>
      </c>
    </row>
    <row r="6523" spans="1:9" ht="44.25" hidden="1" customHeight="1" x14ac:dyDescent="0.2">
      <c r="A6523" s="3">
        <v>6542</v>
      </c>
      <c r="B6523" s="84">
        <v>6326</v>
      </c>
      <c r="C6523" s="172" t="s">
        <v>9523</v>
      </c>
      <c r="D6523" s="372" t="s">
        <v>5902</v>
      </c>
      <c r="E6523" s="84">
        <v>27112802</v>
      </c>
      <c r="F6523" s="766">
        <v>10000</v>
      </c>
      <c r="G6523" s="211" t="s">
        <v>2178</v>
      </c>
      <c r="H6523" s="211" t="s">
        <v>9332</v>
      </c>
      <c r="I6523" s="767">
        <v>324</v>
      </c>
    </row>
    <row r="6524" spans="1:9" ht="44.25" hidden="1" customHeight="1" x14ac:dyDescent="0.2">
      <c r="A6524" s="3">
        <v>6543</v>
      </c>
      <c r="B6524" s="84">
        <v>6326</v>
      </c>
      <c r="C6524" s="705" t="s">
        <v>9524</v>
      </c>
      <c r="D6524" s="372" t="s">
        <v>5902</v>
      </c>
      <c r="E6524" s="84">
        <v>26121613</v>
      </c>
      <c r="F6524" s="766">
        <v>100000</v>
      </c>
      <c r="G6524" s="211" t="s">
        <v>136</v>
      </c>
      <c r="H6524" s="211" t="s">
        <v>9332</v>
      </c>
      <c r="I6524" s="767">
        <v>299</v>
      </c>
    </row>
    <row r="6525" spans="1:9" ht="44.25" hidden="1" customHeight="1" x14ac:dyDescent="0.2">
      <c r="A6525" s="3">
        <v>6544</v>
      </c>
      <c r="B6525" s="84">
        <v>6326</v>
      </c>
      <c r="C6525" s="172" t="s">
        <v>9525</v>
      </c>
      <c r="D6525" s="372" t="s">
        <v>5902</v>
      </c>
      <c r="E6525" s="84">
        <v>39101699</v>
      </c>
      <c r="F6525" s="766">
        <v>50000</v>
      </c>
      <c r="G6525" s="211" t="s">
        <v>136</v>
      </c>
      <c r="H6525" s="211" t="s">
        <v>9332</v>
      </c>
      <c r="I6525" s="767">
        <v>304</v>
      </c>
    </row>
    <row r="6526" spans="1:9" ht="44.25" hidden="1" customHeight="1" x14ac:dyDescent="0.2">
      <c r="A6526" s="3">
        <v>6545</v>
      </c>
      <c r="B6526" s="84">
        <v>6326</v>
      </c>
      <c r="C6526" s="172" t="s">
        <v>9526</v>
      </c>
      <c r="D6526" s="372" t="s">
        <v>5902</v>
      </c>
      <c r="E6526" s="84">
        <v>39121439</v>
      </c>
      <c r="F6526" s="766">
        <v>50000</v>
      </c>
      <c r="G6526" s="211" t="s">
        <v>136</v>
      </c>
      <c r="H6526" s="211" t="s">
        <v>9332</v>
      </c>
      <c r="I6526" s="767">
        <v>304</v>
      </c>
    </row>
    <row r="6527" spans="1:9" ht="44.25" hidden="1" customHeight="1" x14ac:dyDescent="0.2">
      <c r="A6527" s="3">
        <v>6546</v>
      </c>
      <c r="B6527" s="84">
        <v>6326</v>
      </c>
      <c r="C6527" s="172" t="s">
        <v>9527</v>
      </c>
      <c r="D6527" s="372" t="s">
        <v>5902</v>
      </c>
      <c r="E6527" s="84">
        <v>39121561</v>
      </c>
      <c r="F6527" s="766">
        <v>100000</v>
      </c>
      <c r="G6527" s="211" t="s">
        <v>136</v>
      </c>
      <c r="H6527" s="211" t="s">
        <v>9332</v>
      </c>
      <c r="I6527" s="767">
        <v>304</v>
      </c>
    </row>
    <row r="6528" spans="1:9" ht="44.25" hidden="1" customHeight="1" x14ac:dyDescent="0.2">
      <c r="A6528" s="3">
        <v>6547</v>
      </c>
      <c r="B6528" s="84">
        <v>6326</v>
      </c>
      <c r="C6528" s="172" t="s">
        <v>9528</v>
      </c>
      <c r="D6528" s="372" t="s">
        <v>5902</v>
      </c>
      <c r="E6528" s="84">
        <v>40141607</v>
      </c>
      <c r="F6528" s="766">
        <v>15000</v>
      </c>
      <c r="G6528" s="211" t="s">
        <v>45</v>
      </c>
      <c r="H6528" s="211" t="s">
        <v>9332</v>
      </c>
      <c r="I6528" s="767">
        <v>340</v>
      </c>
    </row>
    <row r="6529" spans="1:9" ht="44.25" hidden="1" customHeight="1" x14ac:dyDescent="0.2">
      <c r="A6529" s="3">
        <v>6548</v>
      </c>
      <c r="B6529" s="84">
        <v>6326</v>
      </c>
      <c r="C6529" s="172" t="s">
        <v>9529</v>
      </c>
      <c r="D6529" s="372" t="s">
        <v>5902</v>
      </c>
      <c r="E6529" s="84">
        <v>40141607</v>
      </c>
      <c r="F6529" s="766">
        <v>25000</v>
      </c>
      <c r="G6529" s="211" t="s">
        <v>45</v>
      </c>
      <c r="H6529" s="211" t="s">
        <v>9332</v>
      </c>
      <c r="I6529" s="767">
        <v>340</v>
      </c>
    </row>
    <row r="6530" spans="1:9" ht="44.25" hidden="1" customHeight="1" x14ac:dyDescent="0.2">
      <c r="A6530" s="3">
        <v>6549</v>
      </c>
      <c r="B6530" s="84">
        <v>6326</v>
      </c>
      <c r="C6530" s="172" t="s">
        <v>9530</v>
      </c>
      <c r="D6530" s="372" t="s">
        <v>5902</v>
      </c>
      <c r="E6530" s="84">
        <v>40141607</v>
      </c>
      <c r="F6530" s="766">
        <v>35000</v>
      </c>
      <c r="G6530" s="211" t="s">
        <v>45</v>
      </c>
      <c r="H6530" s="211" t="s">
        <v>9332</v>
      </c>
      <c r="I6530" s="767">
        <v>340</v>
      </c>
    </row>
    <row r="6531" spans="1:9" ht="44.25" hidden="1" customHeight="1" x14ac:dyDescent="0.2">
      <c r="A6531" s="3">
        <v>6550</v>
      </c>
      <c r="B6531" s="84">
        <v>6326</v>
      </c>
      <c r="C6531" s="172" t="s">
        <v>9531</v>
      </c>
      <c r="D6531" s="372" t="s">
        <v>5902</v>
      </c>
      <c r="E6531" s="84">
        <v>40141607</v>
      </c>
      <c r="F6531" s="766">
        <v>45000</v>
      </c>
      <c r="G6531" s="211" t="s">
        <v>45</v>
      </c>
      <c r="H6531" s="211" t="s">
        <v>9332</v>
      </c>
      <c r="I6531" s="767">
        <v>340</v>
      </c>
    </row>
    <row r="6532" spans="1:9" ht="44.25" hidden="1" customHeight="1" x14ac:dyDescent="0.2">
      <c r="A6532" s="3">
        <v>6551</v>
      </c>
      <c r="B6532" s="84">
        <v>6326</v>
      </c>
      <c r="C6532" s="172" t="s">
        <v>9532</v>
      </c>
      <c r="D6532" s="372" t="s">
        <v>5902</v>
      </c>
      <c r="E6532" s="84">
        <v>40141607</v>
      </c>
      <c r="F6532" s="766">
        <v>60000</v>
      </c>
      <c r="G6532" s="211" t="s">
        <v>45</v>
      </c>
      <c r="H6532" s="211" t="s">
        <v>9332</v>
      </c>
      <c r="I6532" s="767">
        <v>340</v>
      </c>
    </row>
    <row r="6533" spans="1:9" ht="44.25" hidden="1" customHeight="1" x14ac:dyDescent="0.2">
      <c r="A6533" s="3">
        <v>6552</v>
      </c>
      <c r="B6533" s="84">
        <v>6326</v>
      </c>
      <c r="C6533" s="172" t="s">
        <v>9533</v>
      </c>
      <c r="D6533" s="372" t="s">
        <v>5902</v>
      </c>
      <c r="E6533" s="84">
        <v>40141613</v>
      </c>
      <c r="F6533" s="766">
        <v>40000</v>
      </c>
      <c r="G6533" s="211" t="s">
        <v>45</v>
      </c>
      <c r="H6533" s="211" t="s">
        <v>9332</v>
      </c>
      <c r="I6533" s="767">
        <v>340</v>
      </c>
    </row>
    <row r="6534" spans="1:9" ht="44.25" hidden="1" customHeight="1" x14ac:dyDescent="0.2">
      <c r="A6534" s="3">
        <v>6553</v>
      </c>
      <c r="B6534" s="84">
        <v>6326</v>
      </c>
      <c r="C6534" s="172" t="s">
        <v>9534</v>
      </c>
      <c r="D6534" s="372" t="s">
        <v>5902</v>
      </c>
      <c r="E6534" s="84">
        <v>40141613</v>
      </c>
      <c r="F6534" s="766">
        <v>40000</v>
      </c>
      <c r="G6534" s="211" t="s">
        <v>45</v>
      </c>
      <c r="H6534" s="211" t="s">
        <v>9332</v>
      </c>
      <c r="I6534" s="767">
        <v>340</v>
      </c>
    </row>
    <row r="6535" spans="1:9" ht="44.25" hidden="1" customHeight="1" x14ac:dyDescent="0.2">
      <c r="A6535" s="3">
        <v>6554</v>
      </c>
      <c r="B6535" s="84">
        <v>6326</v>
      </c>
      <c r="C6535" s="172" t="s">
        <v>9535</v>
      </c>
      <c r="D6535" s="372" t="s">
        <v>5902</v>
      </c>
      <c r="E6535" s="84">
        <v>40141613</v>
      </c>
      <c r="F6535" s="766">
        <v>100000</v>
      </c>
      <c r="G6535" s="211" t="s">
        <v>45</v>
      </c>
      <c r="H6535" s="211" t="s">
        <v>9332</v>
      </c>
      <c r="I6535" s="767">
        <v>340</v>
      </c>
    </row>
    <row r="6536" spans="1:9" ht="44.25" hidden="1" customHeight="1" x14ac:dyDescent="0.2">
      <c r="A6536" s="3">
        <v>6555</v>
      </c>
      <c r="B6536" s="84">
        <v>6326</v>
      </c>
      <c r="C6536" s="172" t="s">
        <v>9536</v>
      </c>
      <c r="D6536" s="372" t="s">
        <v>5902</v>
      </c>
      <c r="E6536" s="84">
        <v>40141613</v>
      </c>
      <c r="F6536" s="766">
        <v>750000</v>
      </c>
      <c r="G6536" s="211" t="s">
        <v>45</v>
      </c>
      <c r="H6536" s="211" t="s">
        <v>9332</v>
      </c>
      <c r="I6536" s="767">
        <v>340</v>
      </c>
    </row>
    <row r="6537" spans="1:9" ht="44.25" hidden="1" customHeight="1" x14ac:dyDescent="0.2">
      <c r="A6537" s="3">
        <v>6556</v>
      </c>
      <c r="B6537" s="84">
        <v>6326</v>
      </c>
      <c r="C6537" s="172" t="s">
        <v>9537</v>
      </c>
      <c r="D6537" s="372" t="s">
        <v>5902</v>
      </c>
      <c r="E6537" s="84">
        <v>40141613</v>
      </c>
      <c r="F6537" s="766">
        <v>1400000</v>
      </c>
      <c r="G6537" s="211" t="s">
        <v>45</v>
      </c>
      <c r="H6537" s="211" t="s">
        <v>9332</v>
      </c>
      <c r="I6537" s="767">
        <v>340</v>
      </c>
    </row>
    <row r="6538" spans="1:9" ht="44.25" hidden="1" customHeight="1" x14ac:dyDescent="0.2">
      <c r="A6538" s="3">
        <v>6557</v>
      </c>
      <c r="B6538" s="84">
        <v>6326</v>
      </c>
      <c r="C6538" s="172" t="s">
        <v>9538</v>
      </c>
      <c r="D6538" s="372" t="s">
        <v>5902</v>
      </c>
      <c r="E6538" s="84">
        <v>40141619</v>
      </c>
      <c r="F6538" s="766">
        <v>300000</v>
      </c>
      <c r="G6538" s="211" t="s">
        <v>45</v>
      </c>
      <c r="H6538" s="211" t="s">
        <v>9332</v>
      </c>
      <c r="I6538" s="767">
        <v>340</v>
      </c>
    </row>
    <row r="6539" spans="1:9" ht="44.25" hidden="1" customHeight="1" x14ac:dyDescent="0.2">
      <c r="A6539" s="3">
        <v>6558</v>
      </c>
      <c r="B6539" s="84">
        <v>6326</v>
      </c>
      <c r="C6539" s="172" t="s">
        <v>9539</v>
      </c>
      <c r="D6539" s="372" t="s">
        <v>5902</v>
      </c>
      <c r="E6539" s="84">
        <v>40141619</v>
      </c>
      <c r="F6539" s="766">
        <v>3500000</v>
      </c>
      <c r="G6539" s="211" t="s">
        <v>45</v>
      </c>
      <c r="H6539" s="211" t="s">
        <v>9332</v>
      </c>
      <c r="I6539" s="767">
        <v>340</v>
      </c>
    </row>
    <row r="6540" spans="1:9" ht="44.25" hidden="1" customHeight="1" x14ac:dyDescent="0.2">
      <c r="A6540" s="3">
        <v>6559</v>
      </c>
      <c r="B6540" s="84">
        <v>6326</v>
      </c>
      <c r="C6540" s="172" t="s">
        <v>9540</v>
      </c>
      <c r="D6540" s="372" t="s">
        <v>5902</v>
      </c>
      <c r="E6540" s="84">
        <v>40141611</v>
      </c>
      <c r="F6540" s="766">
        <v>30000</v>
      </c>
      <c r="G6540" s="211" t="s">
        <v>45</v>
      </c>
      <c r="H6540" s="211" t="s">
        <v>9332</v>
      </c>
      <c r="I6540" s="767">
        <v>340</v>
      </c>
    </row>
    <row r="6541" spans="1:9" ht="44.25" hidden="1" customHeight="1" x14ac:dyDescent="0.2">
      <c r="A6541" s="3">
        <v>6560</v>
      </c>
      <c r="B6541" s="84">
        <v>6326</v>
      </c>
      <c r="C6541" s="172" t="s">
        <v>9541</v>
      </c>
      <c r="D6541" s="372" t="s">
        <v>5902</v>
      </c>
      <c r="E6541" s="84">
        <v>40141611</v>
      </c>
      <c r="F6541" s="766">
        <v>50000</v>
      </c>
      <c r="G6541" s="211" t="s">
        <v>45</v>
      </c>
      <c r="H6541" s="211" t="s">
        <v>9332</v>
      </c>
      <c r="I6541" s="767">
        <v>340</v>
      </c>
    </row>
    <row r="6542" spans="1:9" ht="44.25" hidden="1" customHeight="1" x14ac:dyDescent="0.2">
      <c r="A6542" s="3">
        <v>6561</v>
      </c>
      <c r="B6542" s="84">
        <v>6326</v>
      </c>
      <c r="C6542" s="172" t="s">
        <v>9542</v>
      </c>
      <c r="D6542" s="372" t="s">
        <v>5902</v>
      </c>
      <c r="E6542" s="84">
        <v>40141611</v>
      </c>
      <c r="F6542" s="766">
        <v>100000</v>
      </c>
      <c r="G6542" s="211" t="s">
        <v>45</v>
      </c>
      <c r="H6542" s="211" t="s">
        <v>9332</v>
      </c>
      <c r="I6542" s="767">
        <v>340</v>
      </c>
    </row>
    <row r="6543" spans="1:9" ht="44.25" hidden="1" customHeight="1" x14ac:dyDescent="0.2">
      <c r="A6543" s="3">
        <v>6562</v>
      </c>
      <c r="B6543" s="84">
        <v>6326</v>
      </c>
      <c r="C6543" s="172" t="s">
        <v>9543</v>
      </c>
      <c r="D6543" s="372" t="s">
        <v>5902</v>
      </c>
      <c r="E6543" s="84">
        <v>40141611</v>
      </c>
      <c r="F6543" s="766">
        <v>200000</v>
      </c>
      <c r="G6543" s="211" t="s">
        <v>45</v>
      </c>
      <c r="H6543" s="211" t="s">
        <v>9332</v>
      </c>
      <c r="I6543" s="767">
        <v>340</v>
      </c>
    </row>
    <row r="6544" spans="1:9" ht="44.25" hidden="1" customHeight="1" x14ac:dyDescent="0.2">
      <c r="A6544" s="3">
        <v>6563</v>
      </c>
      <c r="B6544" s="84">
        <v>6326</v>
      </c>
      <c r="C6544" s="172" t="s">
        <v>9544</v>
      </c>
      <c r="D6544" s="372" t="s">
        <v>5902</v>
      </c>
      <c r="E6544" s="84">
        <v>31181601</v>
      </c>
      <c r="F6544" s="766">
        <v>2665000</v>
      </c>
      <c r="G6544" s="211" t="s">
        <v>45</v>
      </c>
      <c r="H6544" s="211" t="s">
        <v>9332</v>
      </c>
      <c r="I6544" s="767">
        <v>340</v>
      </c>
    </row>
    <row r="6545" spans="1:9" ht="44.25" hidden="1" customHeight="1" x14ac:dyDescent="0.2">
      <c r="A6545" s="3">
        <v>6564</v>
      </c>
      <c r="B6545" s="84">
        <v>6326</v>
      </c>
      <c r="C6545" s="172" t="s">
        <v>9545</v>
      </c>
      <c r="D6545" s="372" t="s">
        <v>5902</v>
      </c>
      <c r="E6545" s="84">
        <v>31163202</v>
      </c>
      <c r="F6545" s="766">
        <v>40000</v>
      </c>
      <c r="G6545" s="211" t="s">
        <v>45</v>
      </c>
      <c r="H6545" s="211" t="s">
        <v>9332</v>
      </c>
      <c r="I6545" s="767">
        <v>340</v>
      </c>
    </row>
    <row r="6546" spans="1:9" ht="44.25" hidden="1" customHeight="1" x14ac:dyDescent="0.2">
      <c r="A6546" s="3">
        <v>6565</v>
      </c>
      <c r="B6546" s="84">
        <v>6326</v>
      </c>
      <c r="C6546" s="172" t="s">
        <v>9546</v>
      </c>
      <c r="D6546" s="372" t="s">
        <v>5902</v>
      </c>
      <c r="E6546" s="84">
        <v>31181506</v>
      </c>
      <c r="F6546" s="766">
        <v>30000</v>
      </c>
      <c r="G6546" s="211" t="s">
        <v>45</v>
      </c>
      <c r="H6546" s="211" t="s">
        <v>9332</v>
      </c>
      <c r="I6546" s="767">
        <v>340</v>
      </c>
    </row>
    <row r="6547" spans="1:9" ht="44.25" hidden="1" customHeight="1" x14ac:dyDescent="0.2">
      <c r="A6547" s="3">
        <v>6566</v>
      </c>
      <c r="B6547" s="84">
        <v>6326</v>
      </c>
      <c r="C6547" s="172" t="s">
        <v>9547</v>
      </c>
      <c r="D6547" s="372" t="s">
        <v>5902</v>
      </c>
      <c r="E6547" s="84">
        <v>31181506</v>
      </c>
      <c r="F6547" s="766">
        <v>30000</v>
      </c>
      <c r="G6547" s="211" t="s">
        <v>45</v>
      </c>
      <c r="H6547" s="211" t="s">
        <v>9332</v>
      </c>
      <c r="I6547" s="767">
        <v>340</v>
      </c>
    </row>
    <row r="6548" spans="1:9" ht="44.25" hidden="1" customHeight="1" x14ac:dyDescent="0.2">
      <c r="A6548" s="3">
        <v>6567</v>
      </c>
      <c r="B6548" s="84">
        <v>6326</v>
      </c>
      <c r="C6548" s="172" t="s">
        <v>9548</v>
      </c>
      <c r="D6548" s="372" t="s">
        <v>5902</v>
      </c>
      <c r="E6548" s="84">
        <v>31181506</v>
      </c>
      <c r="F6548" s="766">
        <v>30000</v>
      </c>
      <c r="G6548" s="211" t="s">
        <v>45</v>
      </c>
      <c r="H6548" s="211" t="s">
        <v>9332</v>
      </c>
      <c r="I6548" s="767">
        <v>340</v>
      </c>
    </row>
    <row r="6549" spans="1:9" ht="44.25" hidden="1" customHeight="1" x14ac:dyDescent="0.2">
      <c r="A6549" s="3">
        <v>6568</v>
      </c>
      <c r="B6549" s="84">
        <v>6326</v>
      </c>
      <c r="C6549" s="172" t="s">
        <v>9549</v>
      </c>
      <c r="D6549" s="372" t="s">
        <v>5902</v>
      </c>
      <c r="E6549" s="84">
        <v>31181506</v>
      </c>
      <c r="F6549" s="766">
        <v>30000</v>
      </c>
      <c r="G6549" s="211" t="s">
        <v>45</v>
      </c>
      <c r="H6549" s="211" t="s">
        <v>9332</v>
      </c>
      <c r="I6549" s="767">
        <v>340</v>
      </c>
    </row>
    <row r="6550" spans="1:9" ht="44.25" hidden="1" customHeight="1" x14ac:dyDescent="0.2">
      <c r="A6550" s="3">
        <v>6569</v>
      </c>
      <c r="B6550" s="84">
        <v>6326</v>
      </c>
      <c r="C6550" s="172" t="s">
        <v>9550</v>
      </c>
      <c r="D6550" s="372" t="s">
        <v>5902</v>
      </c>
      <c r="E6550" s="84">
        <v>31181506</v>
      </c>
      <c r="F6550" s="766">
        <v>30000</v>
      </c>
      <c r="G6550" s="211" t="s">
        <v>45</v>
      </c>
      <c r="H6550" s="211" t="s">
        <v>9332</v>
      </c>
      <c r="I6550" s="767">
        <v>340</v>
      </c>
    </row>
    <row r="6551" spans="1:9" ht="44.25" hidden="1" customHeight="1" x14ac:dyDescent="0.2">
      <c r="A6551" s="3">
        <v>6570</v>
      </c>
      <c r="B6551" s="84">
        <v>6326</v>
      </c>
      <c r="C6551" s="172" t="s">
        <v>9551</v>
      </c>
      <c r="D6551" s="372" t="s">
        <v>5902</v>
      </c>
      <c r="E6551" s="84">
        <v>31181506</v>
      </c>
      <c r="F6551" s="766">
        <v>30000</v>
      </c>
      <c r="G6551" s="211" t="s">
        <v>45</v>
      </c>
      <c r="H6551" s="211" t="s">
        <v>9332</v>
      </c>
      <c r="I6551" s="767">
        <v>340</v>
      </c>
    </row>
    <row r="6552" spans="1:9" ht="44.25" hidden="1" customHeight="1" x14ac:dyDescent="0.2">
      <c r="A6552" s="3">
        <v>6571</v>
      </c>
      <c r="B6552" s="84">
        <v>6326</v>
      </c>
      <c r="C6552" s="172" t="s">
        <v>9552</v>
      </c>
      <c r="D6552" s="372" t="s">
        <v>5902</v>
      </c>
      <c r="E6552" s="84">
        <v>31181506</v>
      </c>
      <c r="F6552" s="766">
        <v>30000</v>
      </c>
      <c r="G6552" s="211" t="s">
        <v>45</v>
      </c>
      <c r="H6552" s="211" t="s">
        <v>9332</v>
      </c>
      <c r="I6552" s="767">
        <v>340</v>
      </c>
    </row>
    <row r="6553" spans="1:9" ht="44.25" hidden="1" customHeight="1" x14ac:dyDescent="0.2">
      <c r="A6553" s="3">
        <v>6572</v>
      </c>
      <c r="B6553" s="84">
        <v>6326</v>
      </c>
      <c r="C6553" s="172" t="s">
        <v>9553</v>
      </c>
      <c r="D6553" s="372" t="s">
        <v>5902</v>
      </c>
      <c r="E6553" s="84">
        <v>31181506</v>
      </c>
      <c r="F6553" s="766">
        <v>30000</v>
      </c>
      <c r="G6553" s="211" t="s">
        <v>45</v>
      </c>
      <c r="H6553" s="211" t="s">
        <v>9332</v>
      </c>
      <c r="I6553" s="767">
        <v>340</v>
      </c>
    </row>
    <row r="6554" spans="1:9" ht="44.25" hidden="1" customHeight="1" x14ac:dyDescent="0.2">
      <c r="A6554" s="3">
        <v>6573</v>
      </c>
      <c r="B6554" s="84">
        <v>6326</v>
      </c>
      <c r="C6554" s="172" t="s">
        <v>9382</v>
      </c>
      <c r="D6554" s="372" t="s">
        <v>5902</v>
      </c>
      <c r="E6554" s="84">
        <v>31151705</v>
      </c>
      <c r="F6554" s="766">
        <v>150000</v>
      </c>
      <c r="G6554" s="211" t="s">
        <v>45</v>
      </c>
      <c r="H6554" s="211" t="s">
        <v>9332</v>
      </c>
      <c r="I6554" s="767">
        <v>340</v>
      </c>
    </row>
    <row r="6555" spans="1:9" ht="44.25" hidden="1" customHeight="1" x14ac:dyDescent="0.2">
      <c r="A6555" s="3">
        <v>6574</v>
      </c>
      <c r="B6555" s="84">
        <v>6326</v>
      </c>
      <c r="C6555" s="172" t="s">
        <v>9383</v>
      </c>
      <c r="D6555" s="372" t="s">
        <v>5902</v>
      </c>
      <c r="E6555" s="84">
        <v>31151705</v>
      </c>
      <c r="F6555" s="766">
        <v>150000</v>
      </c>
      <c r="G6555" s="211" t="s">
        <v>45</v>
      </c>
      <c r="H6555" s="211" t="s">
        <v>9332</v>
      </c>
      <c r="I6555" s="767">
        <v>340</v>
      </c>
    </row>
    <row r="6556" spans="1:9" ht="44.25" hidden="1" customHeight="1" x14ac:dyDescent="0.2">
      <c r="A6556" s="3">
        <v>6575</v>
      </c>
      <c r="B6556" s="84">
        <v>6326</v>
      </c>
      <c r="C6556" s="172" t="s">
        <v>9384</v>
      </c>
      <c r="D6556" s="372" t="s">
        <v>5902</v>
      </c>
      <c r="E6556" s="84">
        <v>31162803</v>
      </c>
      <c r="F6556" s="766">
        <v>200000</v>
      </c>
      <c r="G6556" s="211" t="s">
        <v>45</v>
      </c>
      <c r="H6556" s="211" t="s">
        <v>9332</v>
      </c>
      <c r="I6556" s="767">
        <v>340</v>
      </c>
    </row>
    <row r="6557" spans="1:9" ht="44.25" hidden="1" customHeight="1" x14ac:dyDescent="0.2">
      <c r="A6557" s="3">
        <v>6576</v>
      </c>
      <c r="B6557" s="84">
        <v>6326</v>
      </c>
      <c r="C6557" s="172" t="s">
        <v>9385</v>
      </c>
      <c r="D6557" s="372" t="s">
        <v>5902</v>
      </c>
      <c r="E6557" s="84">
        <v>39121705</v>
      </c>
      <c r="F6557" s="766">
        <v>100000</v>
      </c>
      <c r="G6557" s="211" t="s">
        <v>45</v>
      </c>
      <c r="H6557" s="211" t="s">
        <v>9332</v>
      </c>
      <c r="I6557" s="767">
        <v>340</v>
      </c>
    </row>
    <row r="6558" spans="1:9" ht="44.25" hidden="1" customHeight="1" x14ac:dyDescent="0.2">
      <c r="A6558" s="3">
        <v>6577</v>
      </c>
      <c r="B6558" s="84">
        <v>6326</v>
      </c>
      <c r="C6558" s="172" t="s">
        <v>9554</v>
      </c>
      <c r="D6558" s="372" t="s">
        <v>5902</v>
      </c>
      <c r="E6558" s="84">
        <v>40142006</v>
      </c>
      <c r="F6558" s="766">
        <v>300000</v>
      </c>
      <c r="G6558" s="211" t="s">
        <v>45</v>
      </c>
      <c r="H6558" s="211" t="s">
        <v>9332</v>
      </c>
      <c r="I6558" s="767">
        <v>340</v>
      </c>
    </row>
    <row r="6559" spans="1:9" ht="44.25" hidden="1" customHeight="1" x14ac:dyDescent="0.2">
      <c r="A6559" s="3">
        <v>6578</v>
      </c>
      <c r="B6559" s="84">
        <v>6326</v>
      </c>
      <c r="C6559" s="172" t="s">
        <v>9555</v>
      </c>
      <c r="D6559" s="372" t="s">
        <v>5902</v>
      </c>
      <c r="E6559" s="84">
        <v>40142002</v>
      </c>
      <c r="F6559" s="766">
        <v>300000</v>
      </c>
      <c r="G6559" s="211" t="s">
        <v>45</v>
      </c>
      <c r="H6559" s="211" t="s">
        <v>9332</v>
      </c>
      <c r="I6559" s="767">
        <v>340</v>
      </c>
    </row>
    <row r="6560" spans="1:9" ht="44.25" hidden="1" customHeight="1" x14ac:dyDescent="0.2">
      <c r="A6560" s="3">
        <v>6579</v>
      </c>
      <c r="B6560" s="84">
        <v>6326</v>
      </c>
      <c r="C6560" s="172" t="s">
        <v>9556</v>
      </c>
      <c r="D6560" s="372" t="s">
        <v>5902</v>
      </c>
      <c r="E6560" s="84">
        <v>31162906</v>
      </c>
      <c r="F6560" s="766">
        <v>80000</v>
      </c>
      <c r="G6560" s="211" t="s">
        <v>45</v>
      </c>
      <c r="H6560" s="211" t="s">
        <v>9332</v>
      </c>
      <c r="I6560" s="767">
        <v>340</v>
      </c>
    </row>
    <row r="6561" spans="1:9" ht="44.25" hidden="1" customHeight="1" x14ac:dyDescent="0.2">
      <c r="A6561" s="3">
        <v>6580</v>
      </c>
      <c r="B6561" s="84">
        <v>6326</v>
      </c>
      <c r="C6561" s="172" t="s">
        <v>9557</v>
      </c>
      <c r="D6561" s="372" t="s">
        <v>5902</v>
      </c>
      <c r="E6561" s="84">
        <v>40161505</v>
      </c>
      <c r="F6561" s="766">
        <v>100000</v>
      </c>
      <c r="G6561" s="211" t="s">
        <v>45</v>
      </c>
      <c r="H6561" s="211" t="s">
        <v>9332</v>
      </c>
      <c r="I6561" s="767">
        <v>340</v>
      </c>
    </row>
    <row r="6562" spans="1:9" ht="44.25" hidden="1" customHeight="1" x14ac:dyDescent="0.2">
      <c r="A6562" s="3">
        <v>6581</v>
      </c>
      <c r="B6562" s="84">
        <v>6326</v>
      </c>
      <c r="C6562" s="172" t="s">
        <v>9558</v>
      </c>
      <c r="D6562" s="372" t="s">
        <v>5902</v>
      </c>
      <c r="E6562" s="84">
        <v>40161504</v>
      </c>
      <c r="F6562" s="766">
        <v>100000</v>
      </c>
      <c r="G6562" s="211" t="s">
        <v>45</v>
      </c>
      <c r="H6562" s="211" t="s">
        <v>9332</v>
      </c>
      <c r="I6562" s="767">
        <v>340</v>
      </c>
    </row>
    <row r="6563" spans="1:9" ht="44.25" hidden="1" customHeight="1" x14ac:dyDescent="0.2">
      <c r="A6563" s="3">
        <v>6582</v>
      </c>
      <c r="B6563" s="84">
        <v>6326</v>
      </c>
      <c r="C6563" s="172" t="s">
        <v>9559</v>
      </c>
      <c r="D6563" s="372" t="s">
        <v>5902</v>
      </c>
      <c r="E6563" s="84">
        <v>40161502</v>
      </c>
      <c r="F6563" s="766">
        <v>50000</v>
      </c>
      <c r="G6563" s="211" t="s">
        <v>45</v>
      </c>
      <c r="H6563" s="211" t="s">
        <v>9332</v>
      </c>
      <c r="I6563" s="767">
        <v>340</v>
      </c>
    </row>
    <row r="6564" spans="1:9" ht="44.25" hidden="1" customHeight="1" x14ac:dyDescent="0.2">
      <c r="A6564" s="3">
        <v>6583</v>
      </c>
      <c r="B6564" s="84">
        <v>6326</v>
      </c>
      <c r="C6564" s="172" t="s">
        <v>9560</v>
      </c>
      <c r="D6564" s="372" t="s">
        <v>5902</v>
      </c>
      <c r="E6564" s="84">
        <v>40161513</v>
      </c>
      <c r="F6564" s="766">
        <v>40000</v>
      </c>
      <c r="G6564" s="211" t="s">
        <v>45</v>
      </c>
      <c r="H6564" s="211" t="s">
        <v>9332</v>
      </c>
      <c r="I6564" s="767">
        <v>340</v>
      </c>
    </row>
    <row r="6565" spans="1:9" ht="44.25" hidden="1" customHeight="1" x14ac:dyDescent="0.2">
      <c r="A6565" s="3">
        <v>6584</v>
      </c>
      <c r="B6565" s="84">
        <v>6326</v>
      </c>
      <c r="C6565" s="172" t="s">
        <v>9561</v>
      </c>
      <c r="D6565" s="372" t="s">
        <v>5902</v>
      </c>
      <c r="E6565" s="84">
        <v>40151510</v>
      </c>
      <c r="F6565" s="766">
        <v>350000</v>
      </c>
      <c r="G6565" s="211" t="s">
        <v>45</v>
      </c>
      <c r="H6565" s="211" t="s">
        <v>9332</v>
      </c>
      <c r="I6565" s="767">
        <v>340</v>
      </c>
    </row>
    <row r="6566" spans="1:9" ht="44.25" hidden="1" customHeight="1" x14ac:dyDescent="0.2">
      <c r="A6566" s="3">
        <v>6585</v>
      </c>
      <c r="B6566" s="84">
        <v>6326</v>
      </c>
      <c r="C6566" s="172" t="s">
        <v>9562</v>
      </c>
      <c r="D6566" s="372" t="s">
        <v>5902</v>
      </c>
      <c r="E6566" s="84">
        <v>40151533</v>
      </c>
      <c r="F6566" s="766">
        <v>500000</v>
      </c>
      <c r="G6566" s="211" t="s">
        <v>45</v>
      </c>
      <c r="H6566" s="211" t="s">
        <v>9332</v>
      </c>
      <c r="I6566" s="767">
        <v>340</v>
      </c>
    </row>
    <row r="6567" spans="1:9" ht="44.25" hidden="1" customHeight="1" x14ac:dyDescent="0.2">
      <c r="A6567" s="3">
        <v>6586</v>
      </c>
      <c r="B6567" s="84">
        <v>6326</v>
      </c>
      <c r="C6567" s="172" t="s">
        <v>9563</v>
      </c>
      <c r="D6567" s="372" t="s">
        <v>5902</v>
      </c>
      <c r="E6567" s="84">
        <v>40141608</v>
      </c>
      <c r="F6567" s="766">
        <v>175000</v>
      </c>
      <c r="G6567" s="211" t="s">
        <v>45</v>
      </c>
      <c r="H6567" s="211" t="s">
        <v>9332</v>
      </c>
      <c r="I6567" s="767">
        <v>340</v>
      </c>
    </row>
    <row r="6568" spans="1:9" ht="44.25" hidden="1" customHeight="1" x14ac:dyDescent="0.2">
      <c r="A6568" s="3">
        <v>6587</v>
      </c>
      <c r="B6568" s="84">
        <v>6326</v>
      </c>
      <c r="C6568" s="172" t="s">
        <v>9564</v>
      </c>
      <c r="D6568" s="372" t="s">
        <v>5902</v>
      </c>
      <c r="E6568" s="84">
        <v>25171713</v>
      </c>
      <c r="F6568" s="766">
        <v>75000</v>
      </c>
      <c r="G6568" s="211" t="s">
        <v>45</v>
      </c>
      <c r="H6568" s="211" t="s">
        <v>9332</v>
      </c>
      <c r="I6568" s="767">
        <v>340</v>
      </c>
    </row>
    <row r="6569" spans="1:9" ht="44.25" hidden="1" customHeight="1" x14ac:dyDescent="0.2">
      <c r="A6569" s="3">
        <v>6588</v>
      </c>
      <c r="B6569" s="84">
        <v>6326</v>
      </c>
      <c r="C6569" s="172" t="s">
        <v>9565</v>
      </c>
      <c r="D6569" s="372" t="s">
        <v>5902</v>
      </c>
      <c r="E6569" s="84">
        <v>26111801</v>
      </c>
      <c r="F6569" s="766">
        <v>100000</v>
      </c>
      <c r="G6569" s="211" t="s">
        <v>45</v>
      </c>
      <c r="H6569" s="211" t="s">
        <v>9332</v>
      </c>
      <c r="I6569" s="767">
        <v>340</v>
      </c>
    </row>
    <row r="6570" spans="1:9" ht="44.25" hidden="1" customHeight="1" x14ac:dyDescent="0.2">
      <c r="A6570" s="3">
        <v>6589</v>
      </c>
      <c r="B6570" s="84">
        <v>6326</v>
      </c>
      <c r="C6570" s="172" t="s">
        <v>9566</v>
      </c>
      <c r="D6570" s="372" t="s">
        <v>5902</v>
      </c>
      <c r="E6570" s="84">
        <v>26111807</v>
      </c>
      <c r="F6570" s="766">
        <v>50000</v>
      </c>
      <c r="G6570" s="211" t="s">
        <v>45</v>
      </c>
      <c r="H6570" s="211" t="s">
        <v>9332</v>
      </c>
      <c r="I6570" s="767">
        <v>340</v>
      </c>
    </row>
    <row r="6571" spans="1:9" ht="44.25" hidden="1" customHeight="1" x14ac:dyDescent="0.2">
      <c r="A6571" s="3">
        <v>6590</v>
      </c>
      <c r="B6571" s="84">
        <v>6326</v>
      </c>
      <c r="C6571" s="172" t="s">
        <v>2848</v>
      </c>
      <c r="D6571" s="372" t="s">
        <v>5902</v>
      </c>
      <c r="E6571" s="84">
        <v>30102521</v>
      </c>
      <c r="F6571" s="766">
        <v>100000</v>
      </c>
      <c r="G6571" s="211" t="s">
        <v>45</v>
      </c>
      <c r="H6571" s="211" t="s">
        <v>9332</v>
      </c>
      <c r="I6571" s="767">
        <v>340</v>
      </c>
    </row>
    <row r="6572" spans="1:9" ht="44.25" hidden="1" customHeight="1" x14ac:dyDescent="0.2">
      <c r="A6572" s="3">
        <v>6591</v>
      </c>
      <c r="B6572" s="84">
        <v>6326</v>
      </c>
      <c r="C6572" s="172" t="s">
        <v>9567</v>
      </c>
      <c r="D6572" s="372" t="s">
        <v>5902</v>
      </c>
      <c r="E6572" s="84">
        <v>40173602</v>
      </c>
      <c r="F6572" s="766">
        <v>150000</v>
      </c>
      <c r="G6572" s="211" t="s">
        <v>45</v>
      </c>
      <c r="H6572" s="211" t="s">
        <v>9332</v>
      </c>
      <c r="I6572" s="767">
        <v>340</v>
      </c>
    </row>
    <row r="6573" spans="1:9" ht="44.25" hidden="1" customHeight="1" x14ac:dyDescent="0.2">
      <c r="A6573" s="3">
        <v>6592</v>
      </c>
      <c r="B6573" s="84">
        <v>6326</v>
      </c>
      <c r="C6573" s="172" t="s">
        <v>9568</v>
      </c>
      <c r="D6573" s="372" t="s">
        <v>5902</v>
      </c>
      <c r="E6573" s="84">
        <v>41103311</v>
      </c>
      <c r="F6573" s="766">
        <v>300000</v>
      </c>
      <c r="G6573" s="211" t="s">
        <v>45</v>
      </c>
      <c r="H6573" s="211" t="s">
        <v>9332</v>
      </c>
      <c r="I6573" s="767">
        <v>340</v>
      </c>
    </row>
    <row r="6574" spans="1:9" ht="44.25" hidden="1" customHeight="1" x14ac:dyDescent="0.2">
      <c r="A6574" s="3">
        <v>6593</v>
      </c>
      <c r="B6574" s="84">
        <v>6326</v>
      </c>
      <c r="C6574" s="172" t="s">
        <v>9569</v>
      </c>
      <c r="D6574" s="372" t="s">
        <v>5902</v>
      </c>
      <c r="E6574" s="84">
        <v>31171505</v>
      </c>
      <c r="F6574" s="766">
        <v>250000</v>
      </c>
      <c r="G6574" s="211" t="s">
        <v>45</v>
      </c>
      <c r="H6574" s="211" t="s">
        <v>9332</v>
      </c>
      <c r="I6574" s="767">
        <v>340</v>
      </c>
    </row>
    <row r="6575" spans="1:9" ht="44.25" hidden="1" customHeight="1" x14ac:dyDescent="0.2">
      <c r="A6575" s="3">
        <v>6594</v>
      </c>
      <c r="B6575" s="84">
        <v>6326</v>
      </c>
      <c r="C6575" s="172" t="s">
        <v>2828</v>
      </c>
      <c r="D6575" s="372" t="s">
        <v>5902</v>
      </c>
      <c r="E6575" s="84">
        <v>31171520</v>
      </c>
      <c r="F6575" s="766">
        <v>100000</v>
      </c>
      <c r="G6575" s="211" t="s">
        <v>45</v>
      </c>
      <c r="H6575" s="211" t="s">
        <v>9332</v>
      </c>
      <c r="I6575" s="767">
        <v>340</v>
      </c>
    </row>
    <row r="6576" spans="1:9" ht="44.25" hidden="1" customHeight="1" x14ac:dyDescent="0.2">
      <c r="A6576" s="3">
        <v>6595</v>
      </c>
      <c r="B6576" s="84">
        <v>6326</v>
      </c>
      <c r="C6576" s="172" t="s">
        <v>9570</v>
      </c>
      <c r="D6576" s="372" t="s">
        <v>5902</v>
      </c>
      <c r="E6576" s="84">
        <v>20142904</v>
      </c>
      <c r="F6576" s="766">
        <v>400000</v>
      </c>
      <c r="G6576" s="211" t="s">
        <v>45</v>
      </c>
      <c r="H6576" s="211" t="s">
        <v>9332</v>
      </c>
      <c r="I6576" s="767">
        <v>340</v>
      </c>
    </row>
    <row r="6577" spans="1:9" ht="44.25" hidden="1" customHeight="1" x14ac:dyDescent="0.2">
      <c r="A6577" s="3">
        <v>6596</v>
      </c>
      <c r="B6577" s="84">
        <v>6326</v>
      </c>
      <c r="C6577" s="705" t="s">
        <v>9571</v>
      </c>
      <c r="D6577" s="372" t="s">
        <v>5902</v>
      </c>
      <c r="E6577" s="84">
        <v>40101802</v>
      </c>
      <c r="F6577" s="766">
        <v>800000</v>
      </c>
      <c r="G6577" s="211" t="s">
        <v>45</v>
      </c>
      <c r="H6577" s="211" t="s">
        <v>9332</v>
      </c>
      <c r="I6577" s="767">
        <v>340</v>
      </c>
    </row>
    <row r="6578" spans="1:9" ht="44.25" hidden="1" customHeight="1" x14ac:dyDescent="0.2">
      <c r="A6578" s="3">
        <v>6597</v>
      </c>
      <c r="B6578" s="84">
        <v>6326</v>
      </c>
      <c r="C6578" s="705" t="s">
        <v>9572</v>
      </c>
      <c r="D6578" s="372" t="s">
        <v>5902</v>
      </c>
      <c r="E6578" s="84">
        <v>23271712</v>
      </c>
      <c r="F6578" s="766">
        <v>50000</v>
      </c>
      <c r="G6578" s="211" t="s">
        <v>45</v>
      </c>
      <c r="H6578" s="211" t="s">
        <v>9332</v>
      </c>
      <c r="I6578" s="767">
        <v>344</v>
      </c>
    </row>
    <row r="6579" spans="1:9" ht="44.25" hidden="1" customHeight="1" x14ac:dyDescent="0.2">
      <c r="A6579" s="3">
        <v>6598</v>
      </c>
      <c r="B6579" s="84">
        <v>6326</v>
      </c>
      <c r="C6579" s="705" t="s">
        <v>9573</v>
      </c>
      <c r="D6579" s="372" t="s">
        <v>5902</v>
      </c>
      <c r="E6579" s="84">
        <v>73152108</v>
      </c>
      <c r="F6579" s="766">
        <v>250000</v>
      </c>
      <c r="G6579" s="211" t="s">
        <v>45</v>
      </c>
      <c r="H6579" s="211" t="s">
        <v>9332</v>
      </c>
      <c r="I6579" s="767">
        <v>344</v>
      </c>
    </row>
    <row r="6580" spans="1:9" ht="44.25" hidden="1" customHeight="1" x14ac:dyDescent="0.2">
      <c r="A6580" s="3">
        <v>6599</v>
      </c>
      <c r="B6580" s="84">
        <v>6326</v>
      </c>
      <c r="C6580" s="705" t="s">
        <v>9574</v>
      </c>
      <c r="D6580" s="372" t="s">
        <v>5902</v>
      </c>
      <c r="E6580" s="84">
        <v>31201514</v>
      </c>
      <c r="F6580" s="766">
        <v>100000</v>
      </c>
      <c r="G6580" s="211" t="s">
        <v>76</v>
      </c>
      <c r="H6580" s="211" t="s">
        <v>9332</v>
      </c>
      <c r="I6580" s="767">
        <v>364</v>
      </c>
    </row>
    <row r="6581" spans="1:9" ht="44.25" hidden="1" customHeight="1" x14ac:dyDescent="0.2">
      <c r="A6581" s="3">
        <v>6600</v>
      </c>
      <c r="B6581" s="84">
        <v>6326</v>
      </c>
      <c r="C6581" s="705" t="s">
        <v>5916</v>
      </c>
      <c r="D6581" s="372" t="s">
        <v>5902</v>
      </c>
      <c r="E6581" s="84">
        <v>47131603</v>
      </c>
      <c r="F6581" s="766">
        <v>20000</v>
      </c>
      <c r="G6581" s="211" t="s">
        <v>76</v>
      </c>
      <c r="H6581" s="211" t="s">
        <v>9332</v>
      </c>
      <c r="I6581" s="767">
        <v>364</v>
      </c>
    </row>
    <row r="6582" spans="1:9" ht="44.25" hidden="1" customHeight="1" x14ac:dyDescent="0.2">
      <c r="A6582" s="3">
        <v>6601</v>
      </c>
      <c r="B6582" s="84">
        <v>6326</v>
      </c>
      <c r="C6582" s="705" t="s">
        <v>2732</v>
      </c>
      <c r="D6582" s="372" t="s">
        <v>5902</v>
      </c>
      <c r="E6582" s="84">
        <v>47131810</v>
      </c>
      <c r="F6582" s="766">
        <v>20000</v>
      </c>
      <c r="G6582" s="211" t="s">
        <v>76</v>
      </c>
      <c r="H6582" s="211" t="s">
        <v>9332</v>
      </c>
      <c r="I6582" s="767">
        <v>364</v>
      </c>
    </row>
    <row r="6583" spans="1:9" ht="44.25" hidden="1" customHeight="1" x14ac:dyDescent="0.2">
      <c r="A6583" s="3">
        <v>6602</v>
      </c>
      <c r="B6583" s="84">
        <v>6326</v>
      </c>
      <c r="C6583" s="705" t="s">
        <v>9045</v>
      </c>
      <c r="D6583" s="372" t="s">
        <v>5902</v>
      </c>
      <c r="E6583" s="84">
        <v>40161502</v>
      </c>
      <c r="F6583" s="766">
        <v>70000</v>
      </c>
      <c r="G6583" s="211" t="s">
        <v>76</v>
      </c>
      <c r="H6583" s="211" t="s">
        <v>9332</v>
      </c>
      <c r="I6583" s="767">
        <v>364</v>
      </c>
    </row>
    <row r="6584" spans="1:9" ht="44.25" hidden="1" customHeight="1" x14ac:dyDescent="0.2">
      <c r="A6584" s="3">
        <v>6603</v>
      </c>
      <c r="B6584" s="84">
        <v>6326</v>
      </c>
      <c r="C6584" s="705" t="s">
        <v>9575</v>
      </c>
      <c r="D6584" s="372" t="s">
        <v>5902</v>
      </c>
      <c r="E6584" s="84">
        <v>55121611</v>
      </c>
      <c r="F6584" s="766">
        <v>250000</v>
      </c>
      <c r="G6584" s="211" t="s">
        <v>76</v>
      </c>
      <c r="H6584" s="211" t="s">
        <v>9332</v>
      </c>
      <c r="I6584" s="767">
        <v>364</v>
      </c>
    </row>
    <row r="6585" spans="1:9" ht="44.25" hidden="1" customHeight="1" x14ac:dyDescent="0.2">
      <c r="A6585" s="3">
        <v>6604</v>
      </c>
      <c r="B6585" s="84">
        <v>6326</v>
      </c>
      <c r="C6585" s="705" t="s">
        <v>9576</v>
      </c>
      <c r="D6585" s="372" t="s">
        <v>5902</v>
      </c>
      <c r="E6585" s="84">
        <v>31162418</v>
      </c>
      <c r="F6585" s="766">
        <v>60000</v>
      </c>
      <c r="G6585" s="211" t="s">
        <v>76</v>
      </c>
      <c r="H6585" s="211" t="s">
        <v>9332</v>
      </c>
      <c r="I6585" s="767">
        <v>364</v>
      </c>
    </row>
    <row r="6586" spans="1:9" ht="44.25" hidden="1" customHeight="1" x14ac:dyDescent="0.2">
      <c r="A6586" s="3">
        <v>6605</v>
      </c>
      <c r="B6586" s="84">
        <v>6326</v>
      </c>
      <c r="C6586" s="705" t="s">
        <v>9577</v>
      </c>
      <c r="D6586" s="372" t="s">
        <v>5902</v>
      </c>
      <c r="E6586" s="84">
        <v>31181702</v>
      </c>
      <c r="F6586" s="766">
        <v>300000</v>
      </c>
      <c r="G6586" s="211" t="s">
        <v>76</v>
      </c>
      <c r="H6586" s="211" t="s">
        <v>9332</v>
      </c>
      <c r="I6586" s="767">
        <v>364</v>
      </c>
    </row>
    <row r="6587" spans="1:9" ht="44.25" hidden="1" customHeight="1" x14ac:dyDescent="0.2">
      <c r="A6587" s="3">
        <v>6606</v>
      </c>
      <c r="B6587" s="84">
        <v>6326</v>
      </c>
      <c r="C6587" s="705" t="s">
        <v>9578</v>
      </c>
      <c r="D6587" s="372" t="s">
        <v>5902</v>
      </c>
      <c r="E6587" s="84">
        <v>25171713</v>
      </c>
      <c r="F6587" s="766">
        <v>250000</v>
      </c>
      <c r="G6587" s="211" t="s">
        <v>76</v>
      </c>
      <c r="H6587" s="211" t="s">
        <v>9332</v>
      </c>
      <c r="I6587" s="767">
        <v>364</v>
      </c>
    </row>
    <row r="6588" spans="1:9" ht="44.25" hidden="1" customHeight="1" x14ac:dyDescent="0.2">
      <c r="A6588" s="3">
        <v>6607</v>
      </c>
      <c r="B6588" s="84">
        <v>6326</v>
      </c>
      <c r="C6588" s="705" t="s">
        <v>3019</v>
      </c>
      <c r="D6588" s="372" t="s">
        <v>5902</v>
      </c>
      <c r="E6588" s="84">
        <v>31201632</v>
      </c>
      <c r="F6588" s="766">
        <v>100000</v>
      </c>
      <c r="G6588" s="211" t="s">
        <v>76</v>
      </c>
      <c r="H6588" s="211" t="s">
        <v>9332</v>
      </c>
      <c r="I6588" s="767">
        <v>364</v>
      </c>
    </row>
    <row r="6589" spans="1:9" ht="44.25" hidden="1" customHeight="1" x14ac:dyDescent="0.2">
      <c r="A6589" s="3">
        <v>6608</v>
      </c>
      <c r="B6589" s="84">
        <v>6326</v>
      </c>
      <c r="C6589" s="705" t="s">
        <v>9386</v>
      </c>
      <c r="D6589" s="372" t="s">
        <v>5902</v>
      </c>
      <c r="E6589" s="84">
        <v>31181604</v>
      </c>
      <c r="F6589" s="766">
        <v>100000</v>
      </c>
      <c r="G6589" s="211" t="s">
        <v>76</v>
      </c>
      <c r="H6589" s="211" t="s">
        <v>9332</v>
      </c>
      <c r="I6589" s="767">
        <v>364</v>
      </c>
    </row>
    <row r="6590" spans="1:9" ht="44.25" hidden="1" customHeight="1" x14ac:dyDescent="0.2">
      <c r="A6590" s="3">
        <v>6609</v>
      </c>
      <c r="B6590" s="84">
        <v>6326</v>
      </c>
      <c r="C6590" s="705" t="s">
        <v>1414</v>
      </c>
      <c r="D6590" s="372" t="s">
        <v>5902</v>
      </c>
      <c r="E6590" s="84">
        <v>24101611</v>
      </c>
      <c r="F6590" s="766">
        <v>100000</v>
      </c>
      <c r="G6590" s="211" t="s">
        <v>76</v>
      </c>
      <c r="H6590" s="211" t="s">
        <v>9332</v>
      </c>
      <c r="I6590" s="767">
        <v>364</v>
      </c>
    </row>
    <row r="6591" spans="1:9" ht="44.25" hidden="1" customHeight="1" x14ac:dyDescent="0.2">
      <c r="A6591" s="3">
        <v>6610</v>
      </c>
      <c r="B6591" s="84">
        <v>6326</v>
      </c>
      <c r="C6591" s="705" t="s">
        <v>9579</v>
      </c>
      <c r="D6591" s="372" t="s">
        <v>5902</v>
      </c>
      <c r="E6591" s="84">
        <v>24112401</v>
      </c>
      <c r="F6591" s="766">
        <v>150000</v>
      </c>
      <c r="G6591" s="211" t="s">
        <v>76</v>
      </c>
      <c r="H6591" s="211" t="s">
        <v>9332</v>
      </c>
      <c r="I6591" s="767">
        <v>364</v>
      </c>
    </row>
    <row r="6592" spans="1:9" ht="44.25" hidden="1" customHeight="1" x14ac:dyDescent="0.2">
      <c r="A6592" s="3">
        <v>6611</v>
      </c>
      <c r="B6592" s="84">
        <v>6326</v>
      </c>
      <c r="C6592" s="705" t="s">
        <v>9580</v>
      </c>
      <c r="D6592" s="372" t="s">
        <v>5902</v>
      </c>
      <c r="E6592" s="84">
        <v>40142007</v>
      </c>
      <c r="F6592" s="766">
        <v>60000</v>
      </c>
      <c r="G6592" s="211" t="s">
        <v>76</v>
      </c>
      <c r="H6592" s="211" t="s">
        <v>9332</v>
      </c>
      <c r="I6592" s="767">
        <v>364</v>
      </c>
    </row>
    <row r="6593" spans="1:9" ht="44.25" hidden="1" customHeight="1" x14ac:dyDescent="0.2">
      <c r="A6593" s="3">
        <v>6612</v>
      </c>
      <c r="B6593" s="84">
        <v>6326</v>
      </c>
      <c r="C6593" s="705" t="s">
        <v>9581</v>
      </c>
      <c r="D6593" s="372" t="s">
        <v>5902</v>
      </c>
      <c r="E6593" s="84">
        <v>47131502</v>
      </c>
      <c r="F6593" s="766">
        <v>50000</v>
      </c>
      <c r="G6593" s="211" t="s">
        <v>76</v>
      </c>
      <c r="H6593" s="211" t="s">
        <v>9332</v>
      </c>
      <c r="I6593" s="767">
        <v>364</v>
      </c>
    </row>
    <row r="6594" spans="1:9" ht="44.25" hidden="1" customHeight="1" x14ac:dyDescent="0.2">
      <c r="A6594" s="3">
        <v>6613</v>
      </c>
      <c r="B6594" s="84">
        <v>6326</v>
      </c>
      <c r="C6594" s="705" t="s">
        <v>9582</v>
      </c>
      <c r="D6594" s="372" t="s">
        <v>5902</v>
      </c>
      <c r="E6594" s="84">
        <v>47131605</v>
      </c>
      <c r="F6594" s="766">
        <v>100000</v>
      </c>
      <c r="G6594" s="211" t="s">
        <v>76</v>
      </c>
      <c r="H6594" s="211" t="s">
        <v>9332</v>
      </c>
      <c r="I6594" s="767">
        <v>364</v>
      </c>
    </row>
    <row r="6595" spans="1:9" ht="44.25" hidden="1" customHeight="1" x14ac:dyDescent="0.2">
      <c r="A6595" s="3">
        <v>6614</v>
      </c>
      <c r="B6595" s="84">
        <v>6326</v>
      </c>
      <c r="C6595" s="705" t="s">
        <v>9583</v>
      </c>
      <c r="D6595" s="372" t="s">
        <v>5902</v>
      </c>
      <c r="E6595" s="84">
        <v>24112404</v>
      </c>
      <c r="F6595" s="766">
        <v>100000</v>
      </c>
      <c r="G6595" s="211" t="s">
        <v>76</v>
      </c>
      <c r="H6595" s="211" t="s">
        <v>9332</v>
      </c>
      <c r="I6595" s="767">
        <v>364</v>
      </c>
    </row>
    <row r="6596" spans="1:9" ht="44.25" hidden="1" customHeight="1" x14ac:dyDescent="0.2">
      <c r="A6596" s="3">
        <v>6615</v>
      </c>
      <c r="B6596" s="84">
        <v>6326</v>
      </c>
      <c r="C6596" s="705" t="s">
        <v>9584</v>
      </c>
      <c r="D6596" s="372" t="s">
        <v>5902</v>
      </c>
      <c r="E6596" s="84">
        <v>52152102</v>
      </c>
      <c r="F6596" s="766">
        <v>30000</v>
      </c>
      <c r="G6596" s="211" t="s">
        <v>76</v>
      </c>
      <c r="H6596" s="211" t="s">
        <v>9332</v>
      </c>
      <c r="I6596" s="767">
        <v>364</v>
      </c>
    </row>
    <row r="6597" spans="1:9" ht="44.25" hidden="1" customHeight="1" x14ac:dyDescent="0.2">
      <c r="A6597" s="3">
        <v>6616</v>
      </c>
      <c r="B6597" s="84">
        <v>6326</v>
      </c>
      <c r="C6597" s="705" t="s">
        <v>784</v>
      </c>
      <c r="D6597" s="372" t="s">
        <v>5902</v>
      </c>
      <c r="E6597" s="84">
        <v>26111702</v>
      </c>
      <c r="F6597" s="766">
        <v>40000</v>
      </c>
      <c r="G6597" s="211" t="s">
        <v>76</v>
      </c>
      <c r="H6597" s="211" t="s">
        <v>9332</v>
      </c>
      <c r="I6597" s="767">
        <v>364</v>
      </c>
    </row>
    <row r="6598" spans="1:9" ht="44.25" hidden="1" customHeight="1" x14ac:dyDescent="0.2">
      <c r="A6598" s="3">
        <v>6617</v>
      </c>
      <c r="B6598" s="84">
        <v>6326</v>
      </c>
      <c r="C6598" s="769" t="s">
        <v>9585</v>
      </c>
      <c r="D6598" s="372" t="s">
        <v>5902</v>
      </c>
      <c r="E6598" s="84">
        <v>31201512</v>
      </c>
      <c r="F6598" s="766">
        <v>10000</v>
      </c>
      <c r="G6598" s="211" t="s">
        <v>47</v>
      </c>
      <c r="H6598" s="211" t="s">
        <v>9332</v>
      </c>
      <c r="I6598" s="767">
        <v>350</v>
      </c>
    </row>
    <row r="6599" spans="1:9" ht="44.25" hidden="1" customHeight="1" x14ac:dyDescent="0.2">
      <c r="A6599" s="3">
        <v>6618</v>
      </c>
      <c r="B6599" s="84">
        <v>6326</v>
      </c>
      <c r="C6599" s="769" t="s">
        <v>260</v>
      </c>
      <c r="D6599" s="372" t="s">
        <v>5902</v>
      </c>
      <c r="E6599" s="84">
        <v>44122107</v>
      </c>
      <c r="F6599" s="766">
        <v>5000</v>
      </c>
      <c r="G6599" s="211" t="s">
        <v>47</v>
      </c>
      <c r="H6599" s="211" t="s">
        <v>9332</v>
      </c>
      <c r="I6599" s="767">
        <v>350</v>
      </c>
    </row>
    <row r="6600" spans="1:9" ht="44.25" hidden="1" customHeight="1" x14ac:dyDescent="0.2">
      <c r="A6600" s="3">
        <v>6619</v>
      </c>
      <c r="B6600" s="84">
        <v>6326</v>
      </c>
      <c r="C6600" s="769" t="s">
        <v>9586</v>
      </c>
      <c r="D6600" s="372" t="s">
        <v>5902</v>
      </c>
      <c r="E6600" s="84">
        <v>44102001</v>
      </c>
      <c r="F6600" s="766">
        <v>20000</v>
      </c>
      <c r="G6600" s="211" t="s">
        <v>47</v>
      </c>
      <c r="H6600" s="211" t="s">
        <v>9332</v>
      </c>
      <c r="I6600" s="767">
        <v>350</v>
      </c>
    </row>
    <row r="6601" spans="1:9" ht="44.25" hidden="1" customHeight="1" x14ac:dyDescent="0.2">
      <c r="A6601" s="3">
        <v>6620</v>
      </c>
      <c r="B6601" s="84">
        <v>6326</v>
      </c>
      <c r="C6601" s="769" t="s">
        <v>9587</v>
      </c>
      <c r="D6601" s="372" t="s">
        <v>5902</v>
      </c>
      <c r="E6601" s="84">
        <v>81141504</v>
      </c>
      <c r="F6601" s="766">
        <v>150000</v>
      </c>
      <c r="G6601" s="211" t="s">
        <v>70</v>
      </c>
      <c r="H6601" s="211" t="s">
        <v>9332</v>
      </c>
      <c r="I6601" s="767">
        <v>175</v>
      </c>
    </row>
    <row r="6602" spans="1:9" ht="44.25" hidden="1" customHeight="1" x14ac:dyDescent="0.2">
      <c r="A6602" s="3">
        <v>6621</v>
      </c>
      <c r="B6602" s="131">
        <v>6325</v>
      </c>
      <c r="C6602" s="127" t="s">
        <v>9588</v>
      </c>
      <c r="D6602" s="372" t="s">
        <v>5902</v>
      </c>
      <c r="E6602" s="131">
        <v>39111544</v>
      </c>
      <c r="F6602" s="632">
        <v>3400000</v>
      </c>
      <c r="G6602" s="131" t="s">
        <v>364</v>
      </c>
      <c r="H6602" s="662">
        <v>44927</v>
      </c>
      <c r="I6602" s="84">
        <v>304</v>
      </c>
    </row>
    <row r="6603" spans="1:9" ht="44.25" hidden="1" customHeight="1" x14ac:dyDescent="0.2">
      <c r="A6603" s="3">
        <v>6622</v>
      </c>
      <c r="B6603" s="84">
        <v>6325</v>
      </c>
      <c r="C6603" s="127" t="s">
        <v>9590</v>
      </c>
      <c r="D6603" s="372" t="s">
        <v>5902</v>
      </c>
      <c r="E6603" s="131">
        <v>39101803</v>
      </c>
      <c r="F6603" s="632">
        <v>13200</v>
      </c>
      <c r="G6603" s="131" t="s">
        <v>364</v>
      </c>
      <c r="H6603" s="662">
        <v>44927</v>
      </c>
      <c r="I6603" s="84">
        <v>304</v>
      </c>
    </row>
    <row r="6604" spans="1:9" ht="44.25" hidden="1" customHeight="1" x14ac:dyDescent="0.2">
      <c r="A6604" s="3">
        <v>6623</v>
      </c>
      <c r="B6604" s="84">
        <v>6325</v>
      </c>
      <c r="C6604" s="127" t="s">
        <v>9591</v>
      </c>
      <c r="D6604" s="372" t="s">
        <v>5902</v>
      </c>
      <c r="E6604" s="131" t="s">
        <v>9592</v>
      </c>
      <c r="F6604" s="632">
        <v>5520</v>
      </c>
      <c r="G6604" s="131" t="s">
        <v>364</v>
      </c>
      <c r="H6604" s="662">
        <v>44927</v>
      </c>
      <c r="I6604" s="84">
        <v>304</v>
      </c>
    </row>
    <row r="6605" spans="1:9" ht="44.25" hidden="1" customHeight="1" x14ac:dyDescent="0.2">
      <c r="A6605" s="3">
        <v>6624</v>
      </c>
      <c r="B6605" s="84">
        <v>6325</v>
      </c>
      <c r="C6605" s="127" t="s">
        <v>9593</v>
      </c>
      <c r="D6605" s="372" t="s">
        <v>5902</v>
      </c>
      <c r="E6605" s="84" t="s">
        <v>9592</v>
      </c>
      <c r="F6605" s="632">
        <v>5520</v>
      </c>
      <c r="G6605" s="131" t="s">
        <v>364</v>
      </c>
      <c r="H6605" s="662">
        <v>44927</v>
      </c>
      <c r="I6605" s="84">
        <v>304</v>
      </c>
    </row>
    <row r="6606" spans="1:9" ht="44.25" hidden="1" customHeight="1" x14ac:dyDescent="0.2">
      <c r="A6606" s="3">
        <v>6625</v>
      </c>
      <c r="B6606" s="84">
        <v>6325</v>
      </c>
      <c r="C6606" s="127" t="s">
        <v>9595</v>
      </c>
      <c r="D6606" s="372" t="s">
        <v>5902</v>
      </c>
      <c r="E6606" s="131">
        <v>39101803</v>
      </c>
      <c r="F6606" s="632">
        <v>5520</v>
      </c>
      <c r="G6606" s="131" t="s">
        <v>364</v>
      </c>
      <c r="H6606" s="662">
        <v>44927</v>
      </c>
      <c r="I6606" s="84">
        <v>304</v>
      </c>
    </row>
    <row r="6607" spans="1:9" ht="44.25" hidden="1" customHeight="1" x14ac:dyDescent="0.2">
      <c r="A6607" s="3">
        <v>6626</v>
      </c>
      <c r="B6607" s="84">
        <v>6325</v>
      </c>
      <c r="C6607" s="127" t="s">
        <v>9333</v>
      </c>
      <c r="D6607" s="372" t="s">
        <v>5902</v>
      </c>
      <c r="E6607" s="84">
        <v>30102516</v>
      </c>
      <c r="F6607" s="632">
        <v>33448</v>
      </c>
      <c r="G6607" s="131" t="s">
        <v>4705</v>
      </c>
      <c r="H6607" s="662">
        <v>44927</v>
      </c>
      <c r="I6607" s="84">
        <v>340</v>
      </c>
    </row>
    <row r="6608" spans="1:9" ht="44.25" hidden="1" customHeight="1" x14ac:dyDescent="0.2">
      <c r="A6608" s="3">
        <v>6627</v>
      </c>
      <c r="B6608" s="84">
        <v>6325</v>
      </c>
      <c r="C6608" s="127" t="s">
        <v>9596</v>
      </c>
      <c r="D6608" s="372" t="s">
        <v>5902</v>
      </c>
      <c r="E6608" s="84">
        <v>27131613</v>
      </c>
      <c r="F6608" s="632">
        <v>10500</v>
      </c>
      <c r="G6608" s="131" t="s">
        <v>364</v>
      </c>
      <c r="H6608" s="662">
        <v>44927</v>
      </c>
      <c r="I6608" s="84">
        <v>304</v>
      </c>
    </row>
    <row r="6609" spans="1:9" ht="44.25" hidden="1" customHeight="1" x14ac:dyDescent="0.2">
      <c r="A6609" s="3">
        <v>6628</v>
      </c>
      <c r="B6609" s="84">
        <v>6325</v>
      </c>
      <c r="C6609" s="127" t="s">
        <v>9597</v>
      </c>
      <c r="D6609" s="372" t="s">
        <v>5902</v>
      </c>
      <c r="E6609" s="84">
        <v>27121703</v>
      </c>
      <c r="F6609" s="632">
        <v>5000</v>
      </c>
      <c r="G6609" s="131" t="s">
        <v>364</v>
      </c>
      <c r="H6609" s="662">
        <v>44927</v>
      </c>
      <c r="I6609" s="84">
        <v>304</v>
      </c>
    </row>
    <row r="6610" spans="1:9" ht="44.25" hidden="1" customHeight="1" x14ac:dyDescent="0.2">
      <c r="A6610" s="3">
        <v>6629</v>
      </c>
      <c r="B6610" s="84">
        <v>6325</v>
      </c>
      <c r="C6610" s="127" t="s">
        <v>9598</v>
      </c>
      <c r="D6610" s="372" t="s">
        <v>5902</v>
      </c>
      <c r="E6610" s="131">
        <v>30111903</v>
      </c>
      <c r="F6610" s="632">
        <v>2500</v>
      </c>
      <c r="G6610" s="131" t="s">
        <v>364</v>
      </c>
      <c r="H6610" s="662">
        <v>44927</v>
      </c>
      <c r="I6610" s="84">
        <v>304</v>
      </c>
    </row>
    <row r="6611" spans="1:9" ht="44.25" hidden="1" customHeight="1" x14ac:dyDescent="0.2">
      <c r="A6611" s="3">
        <v>6630</v>
      </c>
      <c r="B6611" s="84">
        <v>6325</v>
      </c>
      <c r="C6611" s="127" t="s">
        <v>9599</v>
      </c>
      <c r="D6611" s="372" t="s">
        <v>5902</v>
      </c>
      <c r="E6611" s="84">
        <v>40142020</v>
      </c>
      <c r="F6611" s="632">
        <v>30000</v>
      </c>
      <c r="G6611" s="131" t="s">
        <v>505</v>
      </c>
      <c r="H6611" s="662">
        <v>44927</v>
      </c>
      <c r="I6611" s="84">
        <v>324</v>
      </c>
    </row>
    <row r="6612" spans="1:9" ht="44.25" hidden="1" customHeight="1" x14ac:dyDescent="0.2">
      <c r="A6612" s="3">
        <v>6631</v>
      </c>
      <c r="B6612" s="84">
        <v>6325</v>
      </c>
      <c r="C6612" s="127" t="s">
        <v>9600</v>
      </c>
      <c r="D6612" s="372" t="s">
        <v>5902</v>
      </c>
      <c r="E6612" s="84">
        <v>40141734</v>
      </c>
      <c r="F6612" s="632">
        <v>580</v>
      </c>
      <c r="G6612" s="131" t="s">
        <v>364</v>
      </c>
      <c r="H6612" s="662">
        <v>44927</v>
      </c>
      <c r="I6612" s="84">
        <v>304</v>
      </c>
    </row>
    <row r="6613" spans="1:9" ht="44.25" hidden="1" customHeight="1" x14ac:dyDescent="0.2">
      <c r="A6613" s="3">
        <v>6632</v>
      </c>
      <c r="B6613" s="84">
        <v>6325</v>
      </c>
      <c r="C6613" s="127" t="s">
        <v>9601</v>
      </c>
      <c r="D6613" s="372" t="s">
        <v>5902</v>
      </c>
      <c r="E6613" s="84">
        <v>31201701</v>
      </c>
      <c r="F6613" s="632">
        <v>23991.03</v>
      </c>
      <c r="G6613" s="131" t="s">
        <v>306</v>
      </c>
      <c r="H6613" s="662">
        <v>44927</v>
      </c>
      <c r="I6613" s="84">
        <v>278</v>
      </c>
    </row>
    <row r="6614" spans="1:9" ht="44.25" hidden="1" customHeight="1" x14ac:dyDescent="0.2">
      <c r="A6614" s="3">
        <v>6633</v>
      </c>
      <c r="B6614" s="84">
        <v>6325</v>
      </c>
      <c r="C6614" s="127" t="s">
        <v>9602</v>
      </c>
      <c r="D6614" s="372" t="s">
        <v>5902</v>
      </c>
      <c r="E6614" s="84">
        <v>27111908</v>
      </c>
      <c r="F6614" s="632">
        <v>7007.13</v>
      </c>
      <c r="G6614" s="131" t="s">
        <v>505</v>
      </c>
      <c r="H6614" s="662">
        <v>44927</v>
      </c>
      <c r="I6614" s="84">
        <v>324</v>
      </c>
    </row>
    <row r="6615" spans="1:9" ht="44.25" hidden="1" customHeight="1" x14ac:dyDescent="0.2">
      <c r="A6615" s="3">
        <v>6634</v>
      </c>
      <c r="B6615" s="84">
        <v>6325</v>
      </c>
      <c r="C6615" s="127" t="s">
        <v>9603</v>
      </c>
      <c r="D6615" s="372" t="s">
        <v>5902</v>
      </c>
      <c r="E6615" s="84">
        <v>40174907</v>
      </c>
      <c r="F6615" s="632">
        <v>27500</v>
      </c>
      <c r="G6615" s="131" t="s">
        <v>35</v>
      </c>
      <c r="H6615" s="662">
        <v>44927</v>
      </c>
      <c r="I6615" s="84">
        <v>314</v>
      </c>
    </row>
    <row r="6616" spans="1:9" ht="44.25" hidden="1" customHeight="1" x14ac:dyDescent="0.2">
      <c r="A6616" s="3">
        <v>6635</v>
      </c>
      <c r="B6616" s="84">
        <v>6325</v>
      </c>
      <c r="C6616" s="127" t="s">
        <v>9604</v>
      </c>
      <c r="D6616" s="372" t="s">
        <v>5902</v>
      </c>
      <c r="E6616" s="84">
        <v>40173303</v>
      </c>
      <c r="F6616" s="632">
        <v>40000</v>
      </c>
      <c r="G6616" s="131" t="s">
        <v>35</v>
      </c>
      <c r="H6616" s="662">
        <v>44927</v>
      </c>
      <c r="I6616" s="84">
        <v>314</v>
      </c>
    </row>
    <row r="6617" spans="1:9" ht="44.25" hidden="1" customHeight="1" x14ac:dyDescent="0.2">
      <c r="A6617" s="3">
        <v>6636</v>
      </c>
      <c r="B6617" s="84">
        <v>6325</v>
      </c>
      <c r="C6617" s="131" t="s">
        <v>9606</v>
      </c>
      <c r="D6617" s="372" t="s">
        <v>5902</v>
      </c>
      <c r="E6617" s="84">
        <v>31211604</v>
      </c>
      <c r="F6617" s="632">
        <v>181557</v>
      </c>
      <c r="G6617" s="131" t="s">
        <v>306</v>
      </c>
      <c r="H6617" s="662">
        <v>44927</v>
      </c>
      <c r="I6617" s="84">
        <v>277</v>
      </c>
    </row>
    <row r="6618" spans="1:9" ht="44.25" hidden="1" customHeight="1" x14ac:dyDescent="0.2">
      <c r="A6618" s="3">
        <v>6637</v>
      </c>
      <c r="B6618" s="84">
        <v>6325</v>
      </c>
      <c r="C6618" s="127" t="s">
        <v>9608</v>
      </c>
      <c r="D6618" s="372" t="s">
        <v>5902</v>
      </c>
      <c r="E6618" s="84">
        <v>39121439</v>
      </c>
      <c r="F6618" s="632">
        <v>6000</v>
      </c>
      <c r="G6618" s="131" t="s">
        <v>364</v>
      </c>
      <c r="H6618" s="662">
        <v>44927</v>
      </c>
      <c r="I6618" s="84">
        <v>304</v>
      </c>
    </row>
    <row r="6619" spans="1:9" ht="44.25" hidden="1" customHeight="1" x14ac:dyDescent="0.2">
      <c r="A6619" s="3">
        <v>6638</v>
      </c>
      <c r="B6619" s="84">
        <v>6325</v>
      </c>
      <c r="C6619" s="127" t="s">
        <v>9609</v>
      </c>
      <c r="D6619" s="372" t="s">
        <v>5902</v>
      </c>
      <c r="E6619" s="84">
        <v>39121439</v>
      </c>
      <c r="F6619" s="632">
        <v>8400</v>
      </c>
      <c r="G6619" s="131" t="s">
        <v>364</v>
      </c>
      <c r="H6619" s="662">
        <v>44927</v>
      </c>
      <c r="I6619" s="84">
        <v>304</v>
      </c>
    </row>
    <row r="6620" spans="1:9" ht="44.25" hidden="1" customHeight="1" x14ac:dyDescent="0.2">
      <c r="A6620" s="3">
        <v>6639</v>
      </c>
      <c r="B6620" s="84">
        <v>6325</v>
      </c>
      <c r="C6620" s="127" t="s">
        <v>9334</v>
      </c>
      <c r="D6620" s="372" t="s">
        <v>5902</v>
      </c>
      <c r="E6620" s="131">
        <v>31201503</v>
      </c>
      <c r="F6620" s="632">
        <v>22820</v>
      </c>
      <c r="G6620" s="131" t="s">
        <v>505</v>
      </c>
      <c r="H6620" s="662">
        <v>44927</v>
      </c>
      <c r="I6620" s="84">
        <v>324</v>
      </c>
    </row>
    <row r="6621" spans="1:9" ht="44.25" hidden="1" customHeight="1" x14ac:dyDescent="0.2">
      <c r="A6621" s="3">
        <v>6640</v>
      </c>
      <c r="B6621" s="84">
        <v>6325</v>
      </c>
      <c r="C6621" s="127" t="s">
        <v>9610</v>
      </c>
      <c r="D6621" s="372" t="s">
        <v>5902</v>
      </c>
      <c r="E6621" s="131">
        <v>31211904</v>
      </c>
      <c r="F6621" s="632">
        <v>22500</v>
      </c>
      <c r="G6621" s="131" t="s">
        <v>505</v>
      </c>
      <c r="H6621" s="662">
        <v>44927</v>
      </c>
      <c r="I6621" s="84">
        <v>324</v>
      </c>
    </row>
    <row r="6622" spans="1:9" ht="44.25" hidden="1" customHeight="1" x14ac:dyDescent="0.2">
      <c r="A6622" s="3">
        <v>6641</v>
      </c>
      <c r="B6622" s="84">
        <v>6325</v>
      </c>
      <c r="C6622" s="127" t="s">
        <v>9611</v>
      </c>
      <c r="D6622" s="372" t="s">
        <v>5902</v>
      </c>
      <c r="E6622" s="131">
        <v>47131603</v>
      </c>
      <c r="F6622" s="632">
        <v>1500</v>
      </c>
      <c r="G6622" s="131" t="s">
        <v>505</v>
      </c>
      <c r="H6622" s="662">
        <v>44927</v>
      </c>
      <c r="I6622" s="84">
        <v>324</v>
      </c>
    </row>
    <row r="6623" spans="1:9" ht="44.25" hidden="1" customHeight="1" x14ac:dyDescent="0.2">
      <c r="A6623" s="3">
        <v>6642</v>
      </c>
      <c r="B6623" s="84">
        <v>6325</v>
      </c>
      <c r="C6623" s="127" t="s">
        <v>8889</v>
      </c>
      <c r="D6623" s="372" t="s">
        <v>5902</v>
      </c>
      <c r="E6623" s="131">
        <v>31191501</v>
      </c>
      <c r="F6623" s="632">
        <v>250</v>
      </c>
      <c r="G6623" s="131" t="s">
        <v>505</v>
      </c>
      <c r="H6623" s="662">
        <v>44927</v>
      </c>
      <c r="I6623" s="84">
        <v>324</v>
      </c>
    </row>
    <row r="6624" spans="1:9" ht="44.25" hidden="1" customHeight="1" x14ac:dyDescent="0.2">
      <c r="A6624" s="3">
        <v>6643</v>
      </c>
      <c r="B6624" s="84">
        <v>6325</v>
      </c>
      <c r="C6624" s="127" t="s">
        <v>9612</v>
      </c>
      <c r="D6624" s="372" t="s">
        <v>5902</v>
      </c>
      <c r="E6624" s="131">
        <v>31191501</v>
      </c>
      <c r="F6624" s="632">
        <v>4750</v>
      </c>
      <c r="G6624" s="131" t="s">
        <v>505</v>
      </c>
      <c r="H6624" s="662">
        <v>44927</v>
      </c>
      <c r="I6624" s="84">
        <v>324</v>
      </c>
    </row>
    <row r="6625" spans="1:9" ht="44.25" hidden="1" customHeight="1" x14ac:dyDescent="0.2">
      <c r="A6625" s="3">
        <v>6644</v>
      </c>
      <c r="B6625" s="84">
        <v>6325</v>
      </c>
      <c r="C6625" s="131" t="s">
        <v>9614</v>
      </c>
      <c r="D6625" s="372" t="s">
        <v>5902</v>
      </c>
      <c r="E6625" s="84">
        <v>31211803</v>
      </c>
      <c r="F6625" s="632">
        <v>92340</v>
      </c>
      <c r="G6625" s="131" t="s">
        <v>306</v>
      </c>
      <c r="H6625" s="662">
        <v>44927</v>
      </c>
      <c r="I6625" s="84">
        <v>277</v>
      </c>
    </row>
    <row r="6626" spans="1:9" ht="44.25" hidden="1" customHeight="1" x14ac:dyDescent="0.2">
      <c r="A6626" s="3">
        <v>6645</v>
      </c>
      <c r="B6626" s="84">
        <v>6325</v>
      </c>
      <c r="C6626" s="127" t="s">
        <v>9616</v>
      </c>
      <c r="D6626" s="372" t="s">
        <v>5902</v>
      </c>
      <c r="E6626" s="84">
        <v>39121439</v>
      </c>
      <c r="F6626" s="632">
        <v>1719.86</v>
      </c>
      <c r="G6626" s="131" t="s">
        <v>364</v>
      </c>
      <c r="H6626" s="662">
        <v>44927</v>
      </c>
      <c r="I6626" s="84">
        <v>304</v>
      </c>
    </row>
    <row r="6627" spans="1:9" ht="44.25" hidden="1" customHeight="1" x14ac:dyDescent="0.2">
      <c r="A6627" s="3">
        <v>6646</v>
      </c>
      <c r="B6627" s="84">
        <v>6325</v>
      </c>
      <c r="C6627" s="127" t="s">
        <v>9617</v>
      </c>
      <c r="D6627" s="372" t="s">
        <v>5902</v>
      </c>
      <c r="E6627" s="84">
        <v>47131603</v>
      </c>
      <c r="F6627" s="632">
        <v>3473.64</v>
      </c>
      <c r="G6627" s="131" t="s">
        <v>505</v>
      </c>
      <c r="H6627" s="662">
        <v>44927</v>
      </c>
      <c r="I6627" s="84">
        <v>324</v>
      </c>
    </row>
    <row r="6628" spans="1:9" ht="44.25" hidden="1" customHeight="1" x14ac:dyDescent="0.2">
      <c r="A6628" s="3">
        <v>6647</v>
      </c>
      <c r="B6628" s="84">
        <v>6325</v>
      </c>
      <c r="C6628" s="127" t="s">
        <v>9618</v>
      </c>
      <c r="D6628" s="372" t="s">
        <v>5902</v>
      </c>
      <c r="E6628" s="84">
        <v>31191501</v>
      </c>
      <c r="F6628" s="632">
        <v>4000</v>
      </c>
      <c r="G6628" s="131" t="s">
        <v>505</v>
      </c>
      <c r="H6628" s="662">
        <v>44927</v>
      </c>
      <c r="I6628" s="84">
        <v>324</v>
      </c>
    </row>
    <row r="6629" spans="1:9" ht="44.25" hidden="1" customHeight="1" x14ac:dyDescent="0.2">
      <c r="A6629" s="3">
        <v>6648</v>
      </c>
      <c r="B6629" s="84">
        <v>6325</v>
      </c>
      <c r="C6629" s="127" t="s">
        <v>9619</v>
      </c>
      <c r="D6629" s="372" t="s">
        <v>5902</v>
      </c>
      <c r="E6629" s="84">
        <v>31191501</v>
      </c>
      <c r="F6629" s="632">
        <v>4500</v>
      </c>
      <c r="G6629" s="131" t="s">
        <v>505</v>
      </c>
      <c r="H6629" s="662">
        <v>44927</v>
      </c>
      <c r="I6629" s="84">
        <v>324</v>
      </c>
    </row>
    <row r="6630" spans="1:9" ht="44.25" hidden="1" customHeight="1" x14ac:dyDescent="0.2">
      <c r="A6630" s="3">
        <v>6649</v>
      </c>
      <c r="B6630" s="84">
        <v>6325</v>
      </c>
      <c r="C6630" s="127" t="s">
        <v>9621</v>
      </c>
      <c r="D6630" s="372" t="s">
        <v>5902</v>
      </c>
      <c r="E6630" s="84">
        <v>40141651</v>
      </c>
      <c r="F6630" s="632">
        <v>33029.9</v>
      </c>
      <c r="G6630" s="131" t="s">
        <v>669</v>
      </c>
      <c r="H6630" s="662">
        <v>44927</v>
      </c>
      <c r="I6630" s="84">
        <v>340</v>
      </c>
    </row>
    <row r="6631" spans="1:9" ht="44.25" hidden="1" customHeight="1" x14ac:dyDescent="0.2">
      <c r="A6631" s="3">
        <v>6650</v>
      </c>
      <c r="B6631" s="84">
        <v>6325</v>
      </c>
      <c r="C6631" s="127" t="s">
        <v>9622</v>
      </c>
      <c r="D6631" s="372" t="s">
        <v>5902</v>
      </c>
      <c r="E6631" s="84">
        <v>40172201</v>
      </c>
      <c r="F6631" s="632">
        <v>6000</v>
      </c>
      <c r="G6631" s="131" t="s">
        <v>505</v>
      </c>
      <c r="H6631" s="662">
        <v>44927</v>
      </c>
      <c r="I6631" s="84">
        <v>324</v>
      </c>
    </row>
    <row r="6632" spans="1:9" ht="44.25" hidden="1" customHeight="1" x14ac:dyDescent="0.2">
      <c r="A6632" s="3">
        <v>6651</v>
      </c>
      <c r="B6632" s="84">
        <v>6325</v>
      </c>
      <c r="C6632" s="127" t="s">
        <v>9623</v>
      </c>
      <c r="D6632" s="372" t="s">
        <v>5902</v>
      </c>
      <c r="E6632" s="84">
        <v>40173311</v>
      </c>
      <c r="F6632" s="632">
        <v>30000</v>
      </c>
      <c r="G6632" s="131" t="s">
        <v>505</v>
      </c>
      <c r="H6632" s="662">
        <v>44927</v>
      </c>
      <c r="I6632" s="84">
        <v>324</v>
      </c>
    </row>
    <row r="6633" spans="1:9" ht="44.25" hidden="1" customHeight="1" x14ac:dyDescent="0.2">
      <c r="A6633" s="3">
        <v>6652</v>
      </c>
      <c r="B6633" s="84">
        <v>6325</v>
      </c>
      <c r="C6633" s="127" t="s">
        <v>9625</v>
      </c>
      <c r="D6633" s="372" t="s">
        <v>5902</v>
      </c>
      <c r="E6633" s="84">
        <v>82121507</v>
      </c>
      <c r="F6633" s="632">
        <v>4500</v>
      </c>
      <c r="G6633" s="131" t="s">
        <v>295</v>
      </c>
      <c r="H6633" s="662">
        <v>44927</v>
      </c>
      <c r="I6633" s="84">
        <v>147</v>
      </c>
    </row>
    <row r="6634" spans="1:9" ht="44.25" hidden="1" customHeight="1" x14ac:dyDescent="0.2">
      <c r="A6634" s="3">
        <v>6653</v>
      </c>
      <c r="B6634" s="84">
        <v>6325</v>
      </c>
      <c r="C6634" s="127" t="s">
        <v>9626</v>
      </c>
      <c r="D6634" s="372" t="s">
        <v>5902</v>
      </c>
      <c r="E6634" s="84">
        <v>40161505</v>
      </c>
      <c r="F6634" s="632">
        <v>19628.099999999999</v>
      </c>
      <c r="G6634" s="131" t="s">
        <v>364</v>
      </c>
      <c r="H6634" s="662">
        <v>44927</v>
      </c>
      <c r="I6634" s="84">
        <v>304</v>
      </c>
    </row>
    <row r="6635" spans="1:9" ht="44.25" hidden="1" customHeight="1" x14ac:dyDescent="0.2">
      <c r="A6635" s="3">
        <v>6654</v>
      </c>
      <c r="B6635" s="84">
        <v>6325</v>
      </c>
      <c r="C6635" s="127" t="s">
        <v>9627</v>
      </c>
      <c r="D6635" s="372" t="s">
        <v>5902</v>
      </c>
      <c r="E6635" s="84">
        <v>39121402</v>
      </c>
      <c r="F6635" s="632">
        <v>4500</v>
      </c>
      <c r="G6635" s="131" t="s">
        <v>364</v>
      </c>
      <c r="H6635" s="662">
        <v>44927</v>
      </c>
      <c r="I6635" s="84">
        <v>304</v>
      </c>
    </row>
    <row r="6636" spans="1:9" ht="44.25" hidden="1" customHeight="1" x14ac:dyDescent="0.2">
      <c r="A6636" s="3">
        <v>6655</v>
      </c>
      <c r="B6636" s="84">
        <v>6325</v>
      </c>
      <c r="C6636" s="127" t="s">
        <v>9628</v>
      </c>
      <c r="D6636" s="372" t="s">
        <v>5902</v>
      </c>
      <c r="E6636" s="84">
        <v>39122299</v>
      </c>
      <c r="F6636" s="632">
        <v>2000</v>
      </c>
      <c r="G6636" s="131" t="s">
        <v>364</v>
      </c>
      <c r="H6636" s="662">
        <v>44927</v>
      </c>
      <c r="I6636" s="84">
        <v>304</v>
      </c>
    </row>
    <row r="6637" spans="1:9" ht="44.25" hidden="1" customHeight="1" x14ac:dyDescent="0.2">
      <c r="A6637" s="3">
        <v>6656</v>
      </c>
      <c r="B6637" s="84">
        <v>6325</v>
      </c>
      <c r="C6637" s="127" t="s">
        <v>9629</v>
      </c>
      <c r="D6637" s="372" t="s">
        <v>5902</v>
      </c>
      <c r="E6637" s="84">
        <v>47131605</v>
      </c>
      <c r="F6637" s="632">
        <v>7440</v>
      </c>
      <c r="G6637" s="131" t="s">
        <v>3897</v>
      </c>
      <c r="H6637" s="662">
        <v>44927</v>
      </c>
      <c r="I6637" s="84">
        <v>354</v>
      </c>
    </row>
    <row r="6638" spans="1:9" ht="44.25" hidden="1" customHeight="1" x14ac:dyDescent="0.2">
      <c r="A6638" s="3">
        <v>6657</v>
      </c>
      <c r="B6638" s="84">
        <v>6325</v>
      </c>
      <c r="C6638" s="127" t="s">
        <v>9630</v>
      </c>
      <c r="D6638" s="372" t="s">
        <v>5902</v>
      </c>
      <c r="E6638" s="84">
        <v>47131821</v>
      </c>
      <c r="F6638" s="632">
        <v>191422</v>
      </c>
      <c r="G6638" s="131" t="s">
        <v>306</v>
      </c>
      <c r="H6638" s="662">
        <v>44927</v>
      </c>
      <c r="I6638" s="84">
        <v>278</v>
      </c>
    </row>
    <row r="6639" spans="1:9" ht="44.25" hidden="1" customHeight="1" x14ac:dyDescent="0.2">
      <c r="A6639" s="3">
        <v>6658</v>
      </c>
      <c r="B6639" s="84">
        <v>6325</v>
      </c>
      <c r="C6639" s="127" t="s">
        <v>9631</v>
      </c>
      <c r="D6639" s="372" t="s">
        <v>5902</v>
      </c>
      <c r="E6639" s="84">
        <v>13111001</v>
      </c>
      <c r="F6639" s="632">
        <v>43803.32</v>
      </c>
      <c r="G6639" s="131" t="s">
        <v>306</v>
      </c>
      <c r="H6639" s="662">
        <v>44927</v>
      </c>
      <c r="I6639" s="84">
        <v>278</v>
      </c>
    </row>
    <row r="6640" spans="1:9" ht="44.25" hidden="1" customHeight="1" x14ac:dyDescent="0.2">
      <c r="A6640" s="3">
        <v>6659</v>
      </c>
      <c r="B6640" s="84">
        <v>6325</v>
      </c>
      <c r="C6640" s="127" t="s">
        <v>9632</v>
      </c>
      <c r="D6640" s="372" t="s">
        <v>5902</v>
      </c>
      <c r="E6640" s="84">
        <v>39121402</v>
      </c>
      <c r="F6640" s="632">
        <v>1900</v>
      </c>
      <c r="G6640" s="131" t="s">
        <v>364</v>
      </c>
      <c r="H6640" s="662">
        <v>44927</v>
      </c>
      <c r="I6640" s="84">
        <v>304</v>
      </c>
    </row>
    <row r="6641" spans="1:9" ht="44.25" hidden="1" customHeight="1" x14ac:dyDescent="0.2">
      <c r="A6641" s="3">
        <v>6660</v>
      </c>
      <c r="B6641" s="84">
        <v>6325</v>
      </c>
      <c r="C6641" s="131" t="s">
        <v>9633</v>
      </c>
      <c r="D6641" s="372" t="s">
        <v>5902</v>
      </c>
      <c r="E6641" s="84">
        <v>31211701</v>
      </c>
      <c r="F6641" s="632">
        <v>58000</v>
      </c>
      <c r="G6641" s="131" t="s">
        <v>306</v>
      </c>
      <c r="H6641" s="662">
        <v>44927</v>
      </c>
      <c r="I6641" s="84">
        <v>277</v>
      </c>
    </row>
    <row r="6642" spans="1:9" ht="44.25" hidden="1" customHeight="1" x14ac:dyDescent="0.2">
      <c r="A6642" s="3">
        <v>6661</v>
      </c>
      <c r="B6642" s="84">
        <v>6325</v>
      </c>
      <c r="C6642" s="127" t="s">
        <v>9635</v>
      </c>
      <c r="D6642" s="372" t="s">
        <v>5902</v>
      </c>
      <c r="E6642" s="84">
        <v>23151608</v>
      </c>
      <c r="F6642" s="632">
        <v>8500</v>
      </c>
      <c r="G6642" s="131" t="s">
        <v>505</v>
      </c>
      <c r="H6642" s="662">
        <v>44927</v>
      </c>
      <c r="I6642" s="84">
        <v>324</v>
      </c>
    </row>
    <row r="6643" spans="1:9" ht="44.25" hidden="1" customHeight="1" x14ac:dyDescent="0.2">
      <c r="A6643" s="3">
        <v>6662</v>
      </c>
      <c r="B6643" s="84">
        <v>6325</v>
      </c>
      <c r="C6643" s="127" t="s">
        <v>9636</v>
      </c>
      <c r="D6643" s="372" t="s">
        <v>5902</v>
      </c>
      <c r="E6643" s="84">
        <v>27112838</v>
      </c>
      <c r="F6643" s="632">
        <v>35934</v>
      </c>
      <c r="G6643" s="131" t="s">
        <v>505</v>
      </c>
      <c r="H6643" s="662">
        <v>44927</v>
      </c>
      <c r="I6643" s="84">
        <v>324</v>
      </c>
    </row>
    <row r="6644" spans="1:9" ht="44.25" hidden="1" customHeight="1" x14ac:dyDescent="0.2">
      <c r="A6644" s="3">
        <v>6663</v>
      </c>
      <c r="B6644" s="84">
        <v>6325</v>
      </c>
      <c r="C6644" s="127" t="s">
        <v>9637</v>
      </c>
      <c r="D6644" s="372" t="s">
        <v>5902</v>
      </c>
      <c r="E6644" s="84">
        <v>32121505</v>
      </c>
      <c r="F6644" s="632">
        <v>13125.55</v>
      </c>
      <c r="G6644" s="131" t="s">
        <v>364</v>
      </c>
      <c r="H6644" s="662">
        <v>44927</v>
      </c>
      <c r="I6644" s="84">
        <v>304</v>
      </c>
    </row>
    <row r="6645" spans="1:9" ht="44.25" hidden="1" customHeight="1" x14ac:dyDescent="0.2">
      <c r="A6645" s="3">
        <v>6664</v>
      </c>
      <c r="B6645" s="84">
        <v>6325</v>
      </c>
      <c r="C6645" s="127" t="s">
        <v>9335</v>
      </c>
      <c r="D6645" s="372" t="s">
        <v>5902</v>
      </c>
      <c r="E6645" s="84">
        <v>39121721</v>
      </c>
      <c r="F6645" s="632">
        <v>190518</v>
      </c>
      <c r="G6645" s="131" t="s">
        <v>505</v>
      </c>
      <c r="H6645" s="662">
        <v>44927</v>
      </c>
      <c r="I6645" s="84">
        <v>324</v>
      </c>
    </row>
    <row r="6646" spans="1:9" ht="44.25" hidden="1" customHeight="1" x14ac:dyDescent="0.2">
      <c r="A6646" s="3">
        <v>6665</v>
      </c>
      <c r="B6646" s="84">
        <v>6325</v>
      </c>
      <c r="C6646" s="127" t="s">
        <v>9638</v>
      </c>
      <c r="D6646" s="372" t="s">
        <v>5902</v>
      </c>
      <c r="E6646" s="84">
        <v>23242199</v>
      </c>
      <c r="F6646" s="632">
        <v>10205.89</v>
      </c>
      <c r="G6646" s="131" t="s">
        <v>35</v>
      </c>
      <c r="H6646" s="662">
        <v>44927</v>
      </c>
      <c r="I6646" s="84">
        <v>314</v>
      </c>
    </row>
    <row r="6647" spans="1:9" ht="44.25" hidden="1" customHeight="1" x14ac:dyDescent="0.2">
      <c r="A6647" s="3">
        <v>6666</v>
      </c>
      <c r="B6647" s="84">
        <v>6325</v>
      </c>
      <c r="C6647" s="127" t="s">
        <v>9639</v>
      </c>
      <c r="D6647" s="372" t="s">
        <v>5902</v>
      </c>
      <c r="E6647" s="84">
        <v>31161504</v>
      </c>
      <c r="F6647" s="632">
        <v>42500</v>
      </c>
      <c r="G6647" s="131" t="s">
        <v>35</v>
      </c>
      <c r="H6647" s="662">
        <v>44927</v>
      </c>
      <c r="I6647" s="84">
        <v>314</v>
      </c>
    </row>
    <row r="6648" spans="1:9" ht="44.25" hidden="1" customHeight="1" x14ac:dyDescent="0.2">
      <c r="A6648" s="3">
        <v>6667</v>
      </c>
      <c r="B6648" s="84">
        <v>6325</v>
      </c>
      <c r="C6648" s="127" t="s">
        <v>9640</v>
      </c>
      <c r="D6648" s="372" t="s">
        <v>5902</v>
      </c>
      <c r="E6648" s="84">
        <v>31161709</v>
      </c>
      <c r="F6648" s="632">
        <v>20000</v>
      </c>
      <c r="G6648" s="131" t="s">
        <v>35</v>
      </c>
      <c r="H6648" s="662">
        <v>44927</v>
      </c>
      <c r="I6648" s="84">
        <v>314</v>
      </c>
    </row>
    <row r="6649" spans="1:9" ht="44.25" hidden="1" customHeight="1" x14ac:dyDescent="0.2">
      <c r="A6649" s="3">
        <v>6668</v>
      </c>
      <c r="B6649" s="84">
        <v>6325</v>
      </c>
      <c r="C6649" s="127" t="s">
        <v>9641</v>
      </c>
      <c r="D6649" s="372" t="s">
        <v>5902</v>
      </c>
      <c r="E6649" s="84">
        <v>47131602</v>
      </c>
      <c r="F6649" s="632">
        <v>15531.6</v>
      </c>
      <c r="G6649" s="131" t="s">
        <v>3897</v>
      </c>
      <c r="H6649" s="662">
        <v>44927</v>
      </c>
      <c r="I6649" s="84">
        <v>354</v>
      </c>
    </row>
    <row r="6650" spans="1:9" ht="44.25" hidden="1" customHeight="1" x14ac:dyDescent="0.2">
      <c r="A6650" s="3">
        <v>6669</v>
      </c>
      <c r="B6650" s="84">
        <v>6325</v>
      </c>
      <c r="C6650" s="127" t="s">
        <v>9644</v>
      </c>
      <c r="D6650" s="372" t="s">
        <v>5902</v>
      </c>
      <c r="E6650" s="84">
        <v>51473016</v>
      </c>
      <c r="F6650" s="632">
        <v>2625</v>
      </c>
      <c r="G6650" s="131" t="s">
        <v>3897</v>
      </c>
      <c r="H6650" s="662">
        <v>44927</v>
      </c>
      <c r="I6650" s="84">
        <v>354</v>
      </c>
    </row>
    <row r="6651" spans="1:9" ht="44.25" hidden="1" customHeight="1" x14ac:dyDescent="0.2">
      <c r="A6651" s="3">
        <v>6670</v>
      </c>
      <c r="B6651" s="84">
        <v>6325</v>
      </c>
      <c r="C6651" s="127" t="s">
        <v>9646</v>
      </c>
      <c r="D6651" s="372" t="s">
        <v>5902</v>
      </c>
      <c r="E6651" s="84">
        <v>31191506</v>
      </c>
      <c r="F6651" s="632">
        <v>14849.7</v>
      </c>
      <c r="G6651" s="131" t="s">
        <v>505</v>
      </c>
      <c r="H6651" s="662">
        <v>44927</v>
      </c>
      <c r="I6651" s="84">
        <v>324</v>
      </c>
    </row>
    <row r="6652" spans="1:9" ht="44.25" hidden="1" customHeight="1" x14ac:dyDescent="0.2">
      <c r="A6652" s="3">
        <v>6671</v>
      </c>
      <c r="B6652" s="84">
        <v>6325</v>
      </c>
      <c r="C6652" s="131" t="s">
        <v>9647</v>
      </c>
      <c r="D6652" s="372" t="s">
        <v>5902</v>
      </c>
      <c r="E6652" s="84">
        <v>31211707</v>
      </c>
      <c r="F6652" s="632">
        <v>193186</v>
      </c>
      <c r="G6652" s="131" t="s">
        <v>306</v>
      </c>
      <c r="H6652" s="662">
        <v>44927</v>
      </c>
      <c r="I6652" s="84">
        <v>277</v>
      </c>
    </row>
    <row r="6653" spans="1:9" ht="44.25" hidden="1" customHeight="1" x14ac:dyDescent="0.2">
      <c r="A6653" s="3">
        <v>6672</v>
      </c>
      <c r="B6653" s="84">
        <v>6325</v>
      </c>
      <c r="C6653" s="127" t="s">
        <v>9337</v>
      </c>
      <c r="D6653" s="372" t="s">
        <v>5902</v>
      </c>
      <c r="E6653" s="84">
        <v>30103605</v>
      </c>
      <c r="F6653" s="632">
        <v>30000</v>
      </c>
      <c r="G6653" s="131" t="s">
        <v>495</v>
      </c>
      <c r="H6653" s="662">
        <v>44927</v>
      </c>
      <c r="I6653" s="84">
        <v>319</v>
      </c>
    </row>
    <row r="6654" spans="1:9" ht="44.25" hidden="1" customHeight="1" x14ac:dyDescent="0.2">
      <c r="A6654" s="3">
        <v>6673</v>
      </c>
      <c r="B6654" s="84">
        <v>6325</v>
      </c>
      <c r="C6654" s="127" t="s">
        <v>9339</v>
      </c>
      <c r="D6654" s="372" t="s">
        <v>5902</v>
      </c>
      <c r="E6654" s="84">
        <v>31162418</v>
      </c>
      <c r="F6654" s="632">
        <v>8820</v>
      </c>
      <c r="G6654" s="131" t="s">
        <v>364</v>
      </c>
      <c r="H6654" s="662">
        <v>44927</v>
      </c>
      <c r="I6654" s="84">
        <v>304</v>
      </c>
    </row>
    <row r="6655" spans="1:9" ht="44.25" hidden="1" customHeight="1" x14ac:dyDescent="0.2">
      <c r="A6655" s="3">
        <v>6674</v>
      </c>
      <c r="B6655" s="84">
        <v>6325</v>
      </c>
      <c r="C6655" s="127" t="s">
        <v>9341</v>
      </c>
      <c r="D6655" s="372" t="s">
        <v>5902</v>
      </c>
      <c r="E6655" s="770">
        <v>39121448</v>
      </c>
      <c r="F6655" s="632">
        <v>6306.3</v>
      </c>
      <c r="G6655" s="131" t="s">
        <v>364</v>
      </c>
      <c r="H6655" s="662">
        <v>44927</v>
      </c>
      <c r="I6655" s="84">
        <v>304</v>
      </c>
    </row>
    <row r="6656" spans="1:9" ht="44.25" hidden="1" customHeight="1" x14ac:dyDescent="0.2">
      <c r="A6656" s="3">
        <v>6675</v>
      </c>
      <c r="B6656" s="84">
        <v>6325</v>
      </c>
      <c r="C6656" s="127" t="s">
        <v>9651</v>
      </c>
      <c r="D6656" s="372" t="s">
        <v>5902</v>
      </c>
      <c r="E6656" s="84">
        <v>27112806</v>
      </c>
      <c r="F6656" s="632">
        <v>14740.85</v>
      </c>
      <c r="G6656" s="131" t="s">
        <v>35</v>
      </c>
      <c r="H6656" s="662">
        <v>44927</v>
      </c>
      <c r="I6656" s="84">
        <v>314</v>
      </c>
    </row>
    <row r="6657" spans="1:9" ht="44.25" hidden="1" customHeight="1" x14ac:dyDescent="0.2">
      <c r="A6657" s="3">
        <v>6676</v>
      </c>
      <c r="B6657" s="84">
        <v>6325</v>
      </c>
      <c r="C6657" s="127" t="s">
        <v>9652</v>
      </c>
      <c r="D6657" s="372" t="s">
        <v>5902</v>
      </c>
      <c r="E6657" s="84">
        <v>31161727</v>
      </c>
      <c r="F6657" s="632">
        <v>23000</v>
      </c>
      <c r="G6657" s="131" t="s">
        <v>35</v>
      </c>
      <c r="H6657" s="662">
        <v>44927</v>
      </c>
      <c r="I6657" s="84">
        <v>314</v>
      </c>
    </row>
    <row r="6658" spans="1:9" ht="44.25" hidden="1" customHeight="1" x14ac:dyDescent="0.2">
      <c r="A6658" s="3">
        <v>6677</v>
      </c>
      <c r="B6658" s="84">
        <v>6325</v>
      </c>
      <c r="C6658" s="127" t="s">
        <v>9653</v>
      </c>
      <c r="D6658" s="372" t="s">
        <v>5902</v>
      </c>
      <c r="E6658" s="84">
        <v>31161837</v>
      </c>
      <c r="F6658" s="632">
        <v>50500</v>
      </c>
      <c r="G6658" s="131" t="s">
        <v>35</v>
      </c>
      <c r="H6658" s="662">
        <v>44927</v>
      </c>
      <c r="I6658" s="84">
        <v>314</v>
      </c>
    </row>
    <row r="6659" spans="1:9" ht="44.25" hidden="1" customHeight="1" x14ac:dyDescent="0.2">
      <c r="A6659" s="3">
        <v>6678</v>
      </c>
      <c r="B6659" s="84">
        <v>6325</v>
      </c>
      <c r="C6659" s="127" t="s">
        <v>9654</v>
      </c>
      <c r="D6659" s="372" t="s">
        <v>5902</v>
      </c>
      <c r="E6659" s="84">
        <v>31161807</v>
      </c>
      <c r="F6659" s="632">
        <v>20000</v>
      </c>
      <c r="G6659" s="131" t="s">
        <v>35</v>
      </c>
      <c r="H6659" s="662">
        <v>44927</v>
      </c>
      <c r="I6659" s="84">
        <v>314</v>
      </c>
    </row>
    <row r="6660" spans="1:9" ht="44.25" hidden="1" customHeight="1" x14ac:dyDescent="0.2">
      <c r="A6660" s="3">
        <v>6679</v>
      </c>
      <c r="B6660" s="84">
        <v>6325</v>
      </c>
      <c r="C6660" s="127" t="s">
        <v>9655</v>
      </c>
      <c r="D6660" s="372" t="s">
        <v>5902</v>
      </c>
      <c r="E6660" s="84">
        <v>39121721</v>
      </c>
      <c r="F6660" s="632">
        <v>45332.21</v>
      </c>
      <c r="G6660" s="131" t="s">
        <v>364</v>
      </c>
      <c r="H6660" s="662">
        <v>44927</v>
      </c>
      <c r="I6660" s="84">
        <v>304</v>
      </c>
    </row>
    <row r="6661" spans="1:9" ht="44.25" hidden="1" customHeight="1" x14ac:dyDescent="0.2">
      <c r="A6661" s="3">
        <v>6680</v>
      </c>
      <c r="B6661" s="84">
        <v>6325</v>
      </c>
      <c r="C6661" s="127" t="s">
        <v>9656</v>
      </c>
      <c r="D6661" s="372" t="s">
        <v>5902</v>
      </c>
      <c r="E6661" s="84">
        <v>39121721</v>
      </c>
      <c r="F6661" s="632">
        <v>30000</v>
      </c>
      <c r="G6661" s="131" t="s">
        <v>364</v>
      </c>
      <c r="H6661" s="662">
        <v>44927</v>
      </c>
      <c r="I6661" s="84">
        <v>304</v>
      </c>
    </row>
    <row r="6662" spans="1:9" ht="44.25" hidden="1" customHeight="1" x14ac:dyDescent="0.2">
      <c r="A6662" s="3">
        <v>6681</v>
      </c>
      <c r="B6662" s="84">
        <v>6325</v>
      </c>
      <c r="C6662" s="127" t="s">
        <v>9657</v>
      </c>
      <c r="D6662" s="372" t="s">
        <v>5902</v>
      </c>
      <c r="E6662" s="84">
        <v>39121405</v>
      </c>
      <c r="F6662" s="632">
        <v>6500</v>
      </c>
      <c r="G6662" s="131" t="s">
        <v>364</v>
      </c>
      <c r="H6662" s="662">
        <v>44927</v>
      </c>
      <c r="I6662" s="84">
        <v>304</v>
      </c>
    </row>
    <row r="6663" spans="1:9" ht="44.25" hidden="1" customHeight="1" x14ac:dyDescent="0.2">
      <c r="A6663" s="3">
        <v>6682</v>
      </c>
      <c r="B6663" s="84">
        <v>6325</v>
      </c>
      <c r="C6663" s="127" t="s">
        <v>9658</v>
      </c>
      <c r="D6663" s="372" t="s">
        <v>5902</v>
      </c>
      <c r="E6663" s="84">
        <v>31161709</v>
      </c>
      <c r="F6663" s="632">
        <v>6500</v>
      </c>
      <c r="G6663" s="131" t="s">
        <v>35</v>
      </c>
      <c r="H6663" s="662">
        <v>44927</v>
      </c>
      <c r="I6663" s="84">
        <v>314</v>
      </c>
    </row>
    <row r="6664" spans="1:9" ht="44.25" hidden="1" customHeight="1" x14ac:dyDescent="0.2">
      <c r="A6664" s="3">
        <v>6683</v>
      </c>
      <c r="B6664" s="84">
        <v>6325</v>
      </c>
      <c r="C6664" s="127" t="s">
        <v>9659</v>
      </c>
      <c r="D6664" s="372" t="s">
        <v>5902</v>
      </c>
      <c r="E6664" s="84">
        <v>31161520</v>
      </c>
      <c r="F6664" s="632">
        <v>6800</v>
      </c>
      <c r="G6664" s="131" t="s">
        <v>35</v>
      </c>
      <c r="H6664" s="662">
        <v>44927</v>
      </c>
      <c r="I6664" s="84">
        <v>314</v>
      </c>
    </row>
    <row r="6665" spans="1:9" ht="44.25" hidden="1" customHeight="1" x14ac:dyDescent="0.2">
      <c r="A6665" s="3">
        <v>6684</v>
      </c>
      <c r="B6665" s="84">
        <v>6325</v>
      </c>
      <c r="C6665" s="127" t="s">
        <v>9660</v>
      </c>
      <c r="D6665" s="372" t="s">
        <v>5902</v>
      </c>
      <c r="E6665" s="84">
        <v>31161520</v>
      </c>
      <c r="F6665" s="632">
        <v>6800</v>
      </c>
      <c r="G6665" s="131" t="s">
        <v>35</v>
      </c>
      <c r="H6665" s="662">
        <v>44927</v>
      </c>
      <c r="I6665" s="84">
        <v>314</v>
      </c>
    </row>
    <row r="6666" spans="1:9" ht="44.25" hidden="1" customHeight="1" x14ac:dyDescent="0.2">
      <c r="A6666" s="3">
        <v>6685</v>
      </c>
      <c r="B6666" s="84">
        <v>6325</v>
      </c>
      <c r="C6666" s="127" t="s">
        <v>9661</v>
      </c>
      <c r="D6666" s="372" t="s">
        <v>5902</v>
      </c>
      <c r="E6666" s="84">
        <v>31161801</v>
      </c>
      <c r="F6666" s="632">
        <v>7500</v>
      </c>
      <c r="G6666" s="131" t="s">
        <v>35</v>
      </c>
      <c r="H6666" s="662">
        <v>44927</v>
      </c>
      <c r="I6666" s="84">
        <v>314</v>
      </c>
    </row>
    <row r="6667" spans="1:9" ht="44.25" hidden="1" customHeight="1" x14ac:dyDescent="0.2">
      <c r="A6667" s="3">
        <v>6686</v>
      </c>
      <c r="B6667" s="84">
        <v>6325</v>
      </c>
      <c r="C6667" s="127" t="s">
        <v>9662</v>
      </c>
      <c r="D6667" s="372" t="s">
        <v>5902</v>
      </c>
      <c r="E6667" s="84">
        <v>27112806</v>
      </c>
      <c r="F6667" s="632">
        <v>1500</v>
      </c>
      <c r="G6667" s="131" t="s">
        <v>35</v>
      </c>
      <c r="H6667" s="662">
        <v>44927</v>
      </c>
      <c r="I6667" s="84">
        <v>314</v>
      </c>
    </row>
    <row r="6668" spans="1:9" ht="44.25" hidden="1" customHeight="1" x14ac:dyDescent="0.2">
      <c r="A6668" s="3">
        <v>6687</v>
      </c>
      <c r="B6668" s="84">
        <v>6325</v>
      </c>
      <c r="C6668" s="127" t="s">
        <v>9663</v>
      </c>
      <c r="D6668" s="372" t="s">
        <v>5902</v>
      </c>
      <c r="E6668" s="84">
        <v>47131605</v>
      </c>
      <c r="F6668" s="632">
        <v>127440</v>
      </c>
      <c r="G6668" s="131" t="s">
        <v>3897</v>
      </c>
      <c r="H6668" s="662">
        <v>44927</v>
      </c>
      <c r="I6668" s="84">
        <v>354</v>
      </c>
    </row>
    <row r="6669" spans="1:9" ht="44.25" hidden="1" customHeight="1" x14ac:dyDescent="0.2">
      <c r="A6669" s="3">
        <v>6688</v>
      </c>
      <c r="B6669" s="84">
        <v>6325</v>
      </c>
      <c r="C6669" s="127" t="s">
        <v>9664</v>
      </c>
      <c r="D6669" s="372" t="s">
        <v>5902</v>
      </c>
      <c r="E6669" s="84">
        <v>31211507</v>
      </c>
      <c r="F6669" s="632">
        <v>20500</v>
      </c>
      <c r="G6669" s="131" t="s">
        <v>306</v>
      </c>
      <c r="H6669" s="662">
        <v>44927</v>
      </c>
      <c r="I6669" s="84">
        <v>278</v>
      </c>
    </row>
    <row r="6670" spans="1:9" ht="44.25" hidden="1" customHeight="1" x14ac:dyDescent="0.2">
      <c r="A6670" s="3">
        <v>6689</v>
      </c>
      <c r="B6670" s="84">
        <v>6325</v>
      </c>
      <c r="C6670" s="127" t="s">
        <v>9665</v>
      </c>
      <c r="D6670" s="372" t="s">
        <v>5902</v>
      </c>
      <c r="E6670" s="84">
        <v>31201610</v>
      </c>
      <c r="F6670" s="632">
        <v>7000</v>
      </c>
      <c r="G6670" s="131" t="s">
        <v>306</v>
      </c>
      <c r="H6670" s="662">
        <v>44927</v>
      </c>
      <c r="I6670" s="84">
        <v>278</v>
      </c>
    </row>
    <row r="6671" spans="1:9" ht="44.25" hidden="1" customHeight="1" x14ac:dyDescent="0.2">
      <c r="A6671" s="3">
        <v>6690</v>
      </c>
      <c r="B6671" s="84">
        <v>6325</v>
      </c>
      <c r="C6671" s="127" t="s">
        <v>8373</v>
      </c>
      <c r="D6671" s="372" t="s">
        <v>5902</v>
      </c>
      <c r="E6671" s="84">
        <v>47131821</v>
      </c>
      <c r="F6671" s="632">
        <v>23991.03</v>
      </c>
      <c r="G6671" s="131" t="s">
        <v>301</v>
      </c>
      <c r="H6671" s="662">
        <v>44927</v>
      </c>
      <c r="I6671" s="84">
        <v>269</v>
      </c>
    </row>
    <row r="6672" spans="1:9" ht="44.25" hidden="1" customHeight="1" x14ac:dyDescent="0.2">
      <c r="A6672" s="3">
        <v>6691</v>
      </c>
      <c r="B6672" s="84">
        <v>6325</v>
      </c>
      <c r="C6672" s="131" t="s">
        <v>9667</v>
      </c>
      <c r="D6672" s="372" t="s">
        <v>5902</v>
      </c>
      <c r="E6672" s="84">
        <v>31211505</v>
      </c>
      <c r="F6672" s="632">
        <v>8000</v>
      </c>
      <c r="G6672" s="131" t="s">
        <v>306</v>
      </c>
      <c r="H6672" s="662">
        <v>44927</v>
      </c>
      <c r="I6672" s="84">
        <v>277</v>
      </c>
    </row>
    <row r="6673" spans="1:9" ht="44.25" hidden="1" customHeight="1" x14ac:dyDescent="0.2">
      <c r="A6673" s="3">
        <v>6692</v>
      </c>
      <c r="B6673" s="84">
        <v>6325</v>
      </c>
      <c r="C6673" s="127" t="s">
        <v>9668</v>
      </c>
      <c r="D6673" s="372" t="s">
        <v>5902</v>
      </c>
      <c r="E6673" s="84">
        <v>47131821</v>
      </c>
      <c r="F6673" s="632">
        <v>6864.75</v>
      </c>
      <c r="G6673" s="131" t="s">
        <v>301</v>
      </c>
      <c r="H6673" s="662">
        <v>44927</v>
      </c>
      <c r="I6673" s="84">
        <v>269</v>
      </c>
    </row>
    <row r="6674" spans="1:9" ht="44.25" hidden="1" customHeight="1" x14ac:dyDescent="0.2">
      <c r="A6674" s="3">
        <v>6693</v>
      </c>
      <c r="B6674" s="84">
        <v>6325</v>
      </c>
      <c r="C6674" s="131" t="s">
        <v>9669</v>
      </c>
      <c r="D6674" s="372" t="s">
        <v>5902</v>
      </c>
      <c r="E6674" s="84">
        <v>31211501</v>
      </c>
      <c r="F6674" s="632">
        <v>25195.63</v>
      </c>
      <c r="G6674" s="131" t="s">
        <v>306</v>
      </c>
      <c r="H6674" s="662">
        <v>44927</v>
      </c>
      <c r="I6674" s="84">
        <v>277</v>
      </c>
    </row>
    <row r="6675" spans="1:9" ht="44.25" hidden="1" customHeight="1" x14ac:dyDescent="0.2">
      <c r="A6675" s="3">
        <v>6694</v>
      </c>
      <c r="B6675" s="84">
        <v>6325</v>
      </c>
      <c r="C6675" s="127" t="s">
        <v>9670</v>
      </c>
      <c r="D6675" s="372" t="s">
        <v>5902</v>
      </c>
      <c r="E6675" s="84">
        <v>27111907</v>
      </c>
      <c r="F6675" s="632">
        <v>10000</v>
      </c>
      <c r="G6675" s="131" t="s">
        <v>505</v>
      </c>
      <c r="H6675" s="662">
        <v>44927</v>
      </c>
      <c r="I6675" s="84">
        <v>324</v>
      </c>
    </row>
    <row r="6676" spans="1:9" ht="44.25" hidden="1" customHeight="1" x14ac:dyDescent="0.2">
      <c r="A6676" s="3">
        <v>6695</v>
      </c>
      <c r="B6676" s="84">
        <v>6325</v>
      </c>
      <c r="C6676" s="127" t="s">
        <v>9671</v>
      </c>
      <c r="D6676" s="372" t="s">
        <v>5902</v>
      </c>
      <c r="E6676" s="84">
        <v>27121704</v>
      </c>
      <c r="F6676" s="632">
        <v>1200</v>
      </c>
      <c r="G6676" s="131" t="s">
        <v>505</v>
      </c>
      <c r="H6676" s="662">
        <v>44927</v>
      </c>
      <c r="I6676" s="84">
        <v>324</v>
      </c>
    </row>
    <row r="6677" spans="1:9" ht="44.25" hidden="1" customHeight="1" x14ac:dyDescent="0.2">
      <c r="A6677" s="3">
        <v>6696</v>
      </c>
      <c r="B6677" s="84">
        <v>6325</v>
      </c>
      <c r="C6677" s="127" t="s">
        <v>9672</v>
      </c>
      <c r="D6677" s="372" t="s">
        <v>5902</v>
      </c>
      <c r="E6677" s="84">
        <v>27121704</v>
      </c>
      <c r="F6677" s="632">
        <v>1200</v>
      </c>
      <c r="G6677" s="131" t="s">
        <v>505</v>
      </c>
      <c r="H6677" s="662">
        <v>44927</v>
      </c>
      <c r="I6677" s="84">
        <v>324</v>
      </c>
    </row>
    <row r="6678" spans="1:9" ht="44.25" hidden="1" customHeight="1" x14ac:dyDescent="0.2">
      <c r="A6678" s="3">
        <v>6697</v>
      </c>
      <c r="B6678" s="84">
        <v>6325</v>
      </c>
      <c r="C6678" s="127" t="s">
        <v>9673</v>
      </c>
      <c r="D6678" s="372" t="s">
        <v>5902</v>
      </c>
      <c r="E6678" s="84">
        <v>27121703</v>
      </c>
      <c r="F6678" s="632">
        <v>16000</v>
      </c>
      <c r="G6678" s="131" t="s">
        <v>505</v>
      </c>
      <c r="H6678" s="662">
        <v>44927</v>
      </c>
      <c r="I6678" s="84">
        <v>324</v>
      </c>
    </row>
    <row r="6679" spans="1:9" ht="44.25" hidden="1" customHeight="1" x14ac:dyDescent="0.2">
      <c r="A6679" s="3">
        <v>6698</v>
      </c>
      <c r="B6679" s="84">
        <v>6325</v>
      </c>
      <c r="C6679" s="127" t="s">
        <v>9674</v>
      </c>
      <c r="D6679" s="372" t="s">
        <v>5902</v>
      </c>
      <c r="E6679" s="84">
        <v>15121902</v>
      </c>
      <c r="F6679" s="632">
        <v>5814.41</v>
      </c>
      <c r="G6679" s="131" t="s">
        <v>301</v>
      </c>
      <c r="H6679" s="662">
        <v>44927</v>
      </c>
      <c r="I6679" s="84">
        <v>269</v>
      </c>
    </row>
    <row r="6680" spans="1:9" ht="44.25" hidden="1" customHeight="1" x14ac:dyDescent="0.2">
      <c r="A6680" s="3">
        <v>6699</v>
      </c>
      <c r="B6680" s="84">
        <v>6325</v>
      </c>
      <c r="C6680" s="127" t="s">
        <v>9675</v>
      </c>
      <c r="D6680" s="372" t="s">
        <v>5902</v>
      </c>
      <c r="E6680" s="84">
        <v>26121634</v>
      </c>
      <c r="F6680" s="632">
        <v>199500</v>
      </c>
      <c r="G6680" s="131" t="s">
        <v>364</v>
      </c>
      <c r="H6680" s="662">
        <v>44927</v>
      </c>
      <c r="I6680" s="84">
        <v>299</v>
      </c>
    </row>
    <row r="6681" spans="1:9" ht="44.25" hidden="1" customHeight="1" x14ac:dyDescent="0.2">
      <c r="A6681" s="3">
        <v>6700</v>
      </c>
      <c r="B6681" s="84">
        <v>6325</v>
      </c>
      <c r="C6681" s="127" t="s">
        <v>9677</v>
      </c>
      <c r="D6681" s="372" t="s">
        <v>5902</v>
      </c>
      <c r="E6681" s="84">
        <v>26121634</v>
      </c>
      <c r="F6681" s="632">
        <v>6554000</v>
      </c>
      <c r="G6681" s="131" t="s">
        <v>364</v>
      </c>
      <c r="H6681" s="662">
        <v>44927</v>
      </c>
      <c r="I6681" s="84">
        <v>299</v>
      </c>
    </row>
    <row r="6682" spans="1:9" ht="44.25" hidden="1" customHeight="1" x14ac:dyDescent="0.2">
      <c r="A6682" s="3">
        <v>6701</v>
      </c>
      <c r="B6682" s="84">
        <v>6325</v>
      </c>
      <c r="C6682" s="127" t="s">
        <v>9678</v>
      </c>
      <c r="D6682" s="372" t="s">
        <v>5902</v>
      </c>
      <c r="E6682" s="84">
        <v>26101404</v>
      </c>
      <c r="F6682" s="632">
        <v>910013.04</v>
      </c>
      <c r="G6682" s="131" t="s">
        <v>669</v>
      </c>
      <c r="H6682" s="662">
        <v>44927</v>
      </c>
      <c r="I6682" s="84">
        <v>340</v>
      </c>
    </row>
    <row r="6683" spans="1:9" ht="44.25" hidden="1" customHeight="1" x14ac:dyDescent="0.2">
      <c r="A6683" s="3">
        <v>6702</v>
      </c>
      <c r="B6683" s="84">
        <v>6325</v>
      </c>
      <c r="C6683" s="769" t="s">
        <v>9679</v>
      </c>
      <c r="D6683" s="372" t="s">
        <v>5902</v>
      </c>
      <c r="E6683" s="84">
        <v>26101404</v>
      </c>
      <c r="F6683" s="632">
        <v>1011229.12</v>
      </c>
      <c r="G6683" s="131" t="s">
        <v>669</v>
      </c>
      <c r="H6683" s="662">
        <v>44927</v>
      </c>
      <c r="I6683" s="131">
        <v>340</v>
      </c>
    </row>
    <row r="6684" spans="1:9" ht="44.25" hidden="1" customHeight="1" x14ac:dyDescent="0.2">
      <c r="A6684" s="3">
        <v>6703</v>
      </c>
      <c r="B6684" s="84">
        <v>6325</v>
      </c>
      <c r="C6684" s="127" t="s">
        <v>9681</v>
      </c>
      <c r="D6684" s="372" t="s">
        <v>5902</v>
      </c>
      <c r="E6684" s="84">
        <v>26101404</v>
      </c>
      <c r="F6684" s="632">
        <v>465272.17</v>
      </c>
      <c r="G6684" s="131" t="s">
        <v>669</v>
      </c>
      <c r="H6684" s="662">
        <v>44927</v>
      </c>
      <c r="I6684" s="84">
        <v>340</v>
      </c>
    </row>
    <row r="6685" spans="1:9" ht="44.25" hidden="1" customHeight="1" x14ac:dyDescent="0.2">
      <c r="A6685" s="3">
        <v>6704</v>
      </c>
      <c r="B6685" s="84">
        <v>6325</v>
      </c>
      <c r="C6685" s="769" t="s">
        <v>9683</v>
      </c>
      <c r="D6685" s="372" t="s">
        <v>5902</v>
      </c>
      <c r="E6685" s="771">
        <v>26101404</v>
      </c>
      <c r="F6685" s="632">
        <v>928155</v>
      </c>
      <c r="G6685" s="131" t="s">
        <v>669</v>
      </c>
      <c r="H6685" s="662">
        <v>44927</v>
      </c>
      <c r="I6685" s="84">
        <v>340</v>
      </c>
    </row>
    <row r="6686" spans="1:9" ht="44.25" hidden="1" customHeight="1" x14ac:dyDescent="0.2">
      <c r="A6686" s="3">
        <v>6705</v>
      </c>
      <c r="B6686" s="84">
        <v>6325</v>
      </c>
      <c r="C6686" s="127" t="s">
        <v>9684</v>
      </c>
      <c r="D6686" s="372" t="s">
        <v>5902</v>
      </c>
      <c r="E6686" s="84">
        <v>26101404</v>
      </c>
      <c r="F6686" s="632">
        <v>550000</v>
      </c>
      <c r="G6686" s="131" t="s">
        <v>669</v>
      </c>
      <c r="H6686" s="662">
        <v>44927</v>
      </c>
      <c r="I6686" s="84">
        <v>340</v>
      </c>
    </row>
    <row r="6687" spans="1:9" ht="44.25" hidden="1" customHeight="1" x14ac:dyDescent="0.2">
      <c r="A6687" s="3">
        <v>6706</v>
      </c>
      <c r="B6687" s="84">
        <v>6325</v>
      </c>
      <c r="C6687" s="127" t="s">
        <v>9685</v>
      </c>
      <c r="D6687" s="372" t="s">
        <v>5902</v>
      </c>
      <c r="E6687" s="84">
        <v>26121613</v>
      </c>
      <c r="F6687" s="632">
        <v>199500</v>
      </c>
      <c r="G6687" s="131" t="s">
        <v>364</v>
      </c>
      <c r="H6687" s="662">
        <v>44927</v>
      </c>
      <c r="I6687" s="84">
        <v>299</v>
      </c>
    </row>
    <row r="6688" spans="1:9" ht="44.25" hidden="1" customHeight="1" x14ac:dyDescent="0.2">
      <c r="A6688" s="3">
        <v>6707</v>
      </c>
      <c r="B6688" s="131">
        <v>6325</v>
      </c>
      <c r="C6688" s="127" t="s">
        <v>9686</v>
      </c>
      <c r="D6688" s="372" t="s">
        <v>5902</v>
      </c>
      <c r="E6688" s="84">
        <v>39121534</v>
      </c>
      <c r="F6688" s="632">
        <v>5520</v>
      </c>
      <c r="G6688" s="131" t="s">
        <v>364</v>
      </c>
      <c r="H6688" s="662">
        <v>44927</v>
      </c>
      <c r="I6688" s="84">
        <v>304</v>
      </c>
    </row>
    <row r="6689" spans="1:9" ht="44.25" hidden="1" customHeight="1" x14ac:dyDescent="0.2">
      <c r="A6689" s="3">
        <v>6708</v>
      </c>
      <c r="B6689" s="131">
        <v>6325</v>
      </c>
      <c r="C6689" s="127" t="s">
        <v>9688</v>
      </c>
      <c r="D6689" s="372" t="s">
        <v>5902</v>
      </c>
      <c r="E6689" s="84">
        <v>39121534</v>
      </c>
      <c r="F6689" s="632">
        <v>5520</v>
      </c>
      <c r="G6689" s="131" t="s">
        <v>364</v>
      </c>
      <c r="H6689" s="662">
        <v>44927</v>
      </c>
      <c r="I6689" s="84">
        <v>304</v>
      </c>
    </row>
    <row r="6690" spans="1:9" ht="44.25" hidden="1" customHeight="1" x14ac:dyDescent="0.2">
      <c r="A6690" s="3">
        <v>6709</v>
      </c>
      <c r="B6690" s="131">
        <v>6325</v>
      </c>
      <c r="C6690" s="127" t="s">
        <v>9689</v>
      </c>
      <c r="D6690" s="372" t="s">
        <v>5902</v>
      </c>
      <c r="E6690" s="84">
        <v>39121534</v>
      </c>
      <c r="F6690" s="632">
        <v>5520</v>
      </c>
      <c r="G6690" s="131" t="s">
        <v>364</v>
      </c>
      <c r="H6690" s="662">
        <v>44927</v>
      </c>
      <c r="I6690" s="84">
        <v>304</v>
      </c>
    </row>
    <row r="6691" spans="1:9" ht="44.25" hidden="1" customHeight="1" x14ac:dyDescent="0.2">
      <c r="A6691" s="3">
        <v>6710</v>
      </c>
      <c r="B6691" s="131">
        <v>6325</v>
      </c>
      <c r="C6691" s="127" t="s">
        <v>9690</v>
      </c>
      <c r="D6691" s="372" t="s">
        <v>5902</v>
      </c>
      <c r="E6691" s="84">
        <v>30102204</v>
      </c>
      <c r="F6691" s="632">
        <v>4885</v>
      </c>
      <c r="G6691" s="131" t="s">
        <v>35</v>
      </c>
      <c r="H6691" s="662">
        <v>44927</v>
      </c>
      <c r="I6691" s="84">
        <v>314</v>
      </c>
    </row>
    <row r="6692" spans="1:9" ht="44.25" hidden="1" customHeight="1" x14ac:dyDescent="0.2">
      <c r="A6692" s="3">
        <v>6711</v>
      </c>
      <c r="B6692" s="131">
        <v>6325</v>
      </c>
      <c r="C6692" s="127" t="s">
        <v>9691</v>
      </c>
      <c r="D6692" s="372" t="s">
        <v>5902</v>
      </c>
      <c r="E6692" s="84">
        <v>31162201</v>
      </c>
      <c r="F6692" s="632">
        <v>1200</v>
      </c>
      <c r="G6692" s="131" t="s">
        <v>35</v>
      </c>
      <c r="H6692" s="662">
        <v>44927</v>
      </c>
      <c r="I6692" s="84">
        <v>314</v>
      </c>
    </row>
    <row r="6693" spans="1:9" ht="44.25" hidden="1" customHeight="1" x14ac:dyDescent="0.2">
      <c r="A6693" s="3">
        <v>6712</v>
      </c>
      <c r="B6693" s="131">
        <v>6325</v>
      </c>
      <c r="C6693" s="127" t="s">
        <v>9692</v>
      </c>
      <c r="D6693" s="372" t="s">
        <v>5902</v>
      </c>
      <c r="E6693" s="84">
        <v>27111909</v>
      </c>
      <c r="F6693" s="632">
        <v>3155</v>
      </c>
      <c r="G6693" s="131" t="s">
        <v>505</v>
      </c>
      <c r="H6693" s="662">
        <v>44927</v>
      </c>
      <c r="I6693" s="84">
        <v>324</v>
      </c>
    </row>
    <row r="6694" spans="1:9" ht="44.25" hidden="1" customHeight="1" x14ac:dyDescent="0.2">
      <c r="A6694" s="3">
        <v>6713</v>
      </c>
      <c r="B6694" s="131">
        <v>6325</v>
      </c>
      <c r="C6694" s="127" t="s">
        <v>9693</v>
      </c>
      <c r="D6694" s="372" t="s">
        <v>5902</v>
      </c>
      <c r="E6694" s="84">
        <v>31201501</v>
      </c>
      <c r="F6694" s="632">
        <v>4000</v>
      </c>
      <c r="G6694" s="131" t="s">
        <v>505</v>
      </c>
      <c r="H6694" s="662">
        <v>44927</v>
      </c>
      <c r="I6694" s="84">
        <v>324</v>
      </c>
    </row>
    <row r="6695" spans="1:9" ht="44.25" hidden="1" customHeight="1" x14ac:dyDescent="0.2">
      <c r="A6695" s="3">
        <v>6714</v>
      </c>
      <c r="B6695" s="131">
        <v>6325</v>
      </c>
      <c r="C6695" s="127" t="s">
        <v>9694</v>
      </c>
      <c r="D6695" s="372" t="s">
        <v>5902</v>
      </c>
      <c r="E6695" s="84">
        <v>40141742</v>
      </c>
      <c r="F6695" s="632">
        <v>3000</v>
      </c>
      <c r="G6695" s="131" t="s">
        <v>505</v>
      </c>
      <c r="H6695" s="662">
        <v>44927</v>
      </c>
      <c r="I6695" s="84">
        <v>324</v>
      </c>
    </row>
    <row r="6696" spans="1:9" ht="44.25" hidden="1" customHeight="1" x14ac:dyDescent="0.2">
      <c r="A6696" s="3">
        <v>6715</v>
      </c>
      <c r="B6696" s="131">
        <v>6325</v>
      </c>
      <c r="C6696" s="127" t="s">
        <v>9695</v>
      </c>
      <c r="D6696" s="372" t="s">
        <v>5902</v>
      </c>
      <c r="E6696" s="84">
        <v>27111909</v>
      </c>
      <c r="F6696" s="632">
        <v>3080</v>
      </c>
      <c r="G6696" s="131" t="s">
        <v>505</v>
      </c>
      <c r="H6696" s="662">
        <v>44927</v>
      </c>
      <c r="I6696" s="84">
        <v>324</v>
      </c>
    </row>
    <row r="6697" spans="1:9" ht="44.25" hidden="1" customHeight="1" x14ac:dyDescent="0.2">
      <c r="A6697" s="3">
        <v>6716</v>
      </c>
      <c r="B6697" s="131">
        <v>6325</v>
      </c>
      <c r="C6697" s="127" t="s">
        <v>9696</v>
      </c>
      <c r="D6697" s="372" t="s">
        <v>5902</v>
      </c>
      <c r="E6697" s="84">
        <v>27111907</v>
      </c>
      <c r="F6697" s="632">
        <v>1800</v>
      </c>
      <c r="G6697" s="131" t="s">
        <v>505</v>
      </c>
      <c r="H6697" s="662">
        <v>44927</v>
      </c>
      <c r="I6697" s="84">
        <v>324</v>
      </c>
    </row>
    <row r="6698" spans="1:9" ht="44.25" hidden="1" customHeight="1" x14ac:dyDescent="0.2">
      <c r="A6698" s="3">
        <v>6717</v>
      </c>
      <c r="B6698" s="131">
        <v>6325</v>
      </c>
      <c r="C6698" s="127" t="s">
        <v>9697</v>
      </c>
      <c r="D6698" s="372" t="s">
        <v>5902</v>
      </c>
      <c r="E6698" s="84">
        <v>27111907</v>
      </c>
      <c r="F6698" s="632">
        <v>2500</v>
      </c>
      <c r="G6698" s="131" t="s">
        <v>505</v>
      </c>
      <c r="H6698" s="662">
        <v>44927</v>
      </c>
      <c r="I6698" s="84">
        <v>324</v>
      </c>
    </row>
    <row r="6699" spans="1:9" ht="44.25" hidden="1" customHeight="1" x14ac:dyDescent="0.2">
      <c r="A6699" s="3">
        <v>6718</v>
      </c>
      <c r="B6699" s="131">
        <v>6325</v>
      </c>
      <c r="C6699" s="131" t="s">
        <v>9698</v>
      </c>
      <c r="D6699" s="372" t="s">
        <v>5902</v>
      </c>
      <c r="E6699" s="84">
        <v>31211604</v>
      </c>
      <c r="F6699" s="632">
        <v>53700</v>
      </c>
      <c r="G6699" s="131" t="s">
        <v>306</v>
      </c>
      <c r="H6699" s="662">
        <v>44927</v>
      </c>
      <c r="I6699" s="84">
        <v>277</v>
      </c>
    </row>
    <row r="6700" spans="1:9" ht="44.25" hidden="1" customHeight="1" x14ac:dyDescent="0.2">
      <c r="A6700" s="3">
        <v>6719</v>
      </c>
      <c r="B6700" s="131">
        <v>6325</v>
      </c>
      <c r="C6700" s="127" t="s">
        <v>9700</v>
      </c>
      <c r="D6700" s="372" t="s">
        <v>5902</v>
      </c>
      <c r="E6700" s="84">
        <v>31201503</v>
      </c>
      <c r="F6700" s="632">
        <v>1830</v>
      </c>
      <c r="G6700" s="131" t="s">
        <v>505</v>
      </c>
      <c r="H6700" s="662">
        <v>44927</v>
      </c>
      <c r="I6700" s="84">
        <v>324</v>
      </c>
    </row>
    <row r="6701" spans="1:9" ht="44.25" hidden="1" customHeight="1" x14ac:dyDescent="0.2">
      <c r="A6701" s="3">
        <v>6720</v>
      </c>
      <c r="B6701" s="131">
        <v>6325</v>
      </c>
      <c r="C6701" s="127" t="s">
        <v>9701</v>
      </c>
      <c r="D6701" s="372" t="s">
        <v>5902</v>
      </c>
      <c r="E6701" s="84">
        <v>13111201</v>
      </c>
      <c r="F6701" s="632">
        <v>11551</v>
      </c>
      <c r="G6701" s="131" t="s">
        <v>505</v>
      </c>
      <c r="H6701" s="662">
        <v>44927</v>
      </c>
      <c r="I6701" s="84">
        <v>324</v>
      </c>
    </row>
    <row r="6702" spans="1:9" ht="44.25" hidden="1" customHeight="1" x14ac:dyDescent="0.2">
      <c r="A6702" s="3">
        <v>6721</v>
      </c>
      <c r="B6702" s="131">
        <v>6325</v>
      </c>
      <c r="C6702" s="127" t="s">
        <v>9703</v>
      </c>
      <c r="D6702" s="372" t="s">
        <v>5902</v>
      </c>
      <c r="E6702" s="84">
        <v>31161520</v>
      </c>
      <c r="F6702" s="632">
        <v>1000</v>
      </c>
      <c r="G6702" s="131" t="s">
        <v>35</v>
      </c>
      <c r="H6702" s="662">
        <v>44927</v>
      </c>
      <c r="I6702" s="84">
        <v>314</v>
      </c>
    </row>
    <row r="6703" spans="1:9" ht="44.25" hidden="1" customHeight="1" x14ac:dyDescent="0.2">
      <c r="A6703" s="3">
        <v>6722</v>
      </c>
      <c r="B6703" s="131">
        <v>6325</v>
      </c>
      <c r="C6703" s="127" t="s">
        <v>9704</v>
      </c>
      <c r="D6703" s="372" t="s">
        <v>5902</v>
      </c>
      <c r="E6703" s="84">
        <v>31161837</v>
      </c>
      <c r="F6703" s="632">
        <v>475</v>
      </c>
      <c r="G6703" s="131" t="s">
        <v>35</v>
      </c>
      <c r="H6703" s="662">
        <v>44927</v>
      </c>
      <c r="I6703" s="84">
        <v>314</v>
      </c>
    </row>
    <row r="6704" spans="1:9" ht="44.25" hidden="1" customHeight="1" x14ac:dyDescent="0.2">
      <c r="A6704" s="3">
        <v>6723</v>
      </c>
      <c r="B6704" s="131">
        <v>6325</v>
      </c>
      <c r="C6704" s="127" t="s">
        <v>9705</v>
      </c>
      <c r="D6704" s="372" t="s">
        <v>5902</v>
      </c>
      <c r="E6704" s="84">
        <v>31161807</v>
      </c>
      <c r="F6704" s="632">
        <v>950</v>
      </c>
      <c r="G6704" s="131" t="s">
        <v>35</v>
      </c>
      <c r="H6704" s="662">
        <v>44927</v>
      </c>
      <c r="I6704" s="84">
        <v>314</v>
      </c>
    </row>
    <row r="6705" spans="1:9" ht="44.25" hidden="1" customHeight="1" x14ac:dyDescent="0.2">
      <c r="A6705" s="3">
        <v>6724</v>
      </c>
      <c r="B6705" s="131">
        <v>6325</v>
      </c>
      <c r="C6705" s="127" t="s">
        <v>9706</v>
      </c>
      <c r="D6705" s="372" t="s">
        <v>5902</v>
      </c>
      <c r="E6705" s="84">
        <v>31201515</v>
      </c>
      <c r="F6705" s="632">
        <v>3375</v>
      </c>
      <c r="G6705" s="131" t="s">
        <v>505</v>
      </c>
      <c r="H6705" s="662">
        <v>44927</v>
      </c>
      <c r="I6705" s="84">
        <v>324</v>
      </c>
    </row>
    <row r="6706" spans="1:9" ht="44.25" hidden="1" customHeight="1" x14ac:dyDescent="0.2">
      <c r="A6706" s="3">
        <v>6725</v>
      </c>
      <c r="B6706" s="131">
        <v>6325</v>
      </c>
      <c r="C6706" s="127" t="s">
        <v>9707</v>
      </c>
      <c r="D6706" s="372" t="s">
        <v>5902</v>
      </c>
      <c r="E6706" s="84">
        <v>31211904</v>
      </c>
      <c r="F6706" s="632">
        <v>7400</v>
      </c>
      <c r="G6706" s="131" t="s">
        <v>505</v>
      </c>
      <c r="H6706" s="662">
        <v>44927</v>
      </c>
      <c r="I6706" s="84">
        <v>324</v>
      </c>
    </row>
    <row r="6707" spans="1:9" ht="44.25" hidden="1" customHeight="1" x14ac:dyDescent="0.2">
      <c r="A6707" s="3">
        <v>6726</v>
      </c>
      <c r="B6707" s="131">
        <v>6325</v>
      </c>
      <c r="C6707" s="127" t="s">
        <v>9708</v>
      </c>
      <c r="D6707" s="372" t="s">
        <v>5902</v>
      </c>
      <c r="E6707" s="84">
        <v>31211904</v>
      </c>
      <c r="F6707" s="632">
        <v>17500</v>
      </c>
      <c r="G6707" s="131" t="s">
        <v>505</v>
      </c>
      <c r="H6707" s="662">
        <v>44927</v>
      </c>
      <c r="I6707" s="84">
        <v>324</v>
      </c>
    </row>
    <row r="6708" spans="1:9" ht="44.25" hidden="1" customHeight="1" x14ac:dyDescent="0.2">
      <c r="A6708" s="3">
        <v>6727</v>
      </c>
      <c r="B6708" s="131">
        <v>6325</v>
      </c>
      <c r="C6708" s="127" t="s">
        <v>9709</v>
      </c>
      <c r="D6708" s="372" t="s">
        <v>5902</v>
      </c>
      <c r="E6708" s="84">
        <v>31211906</v>
      </c>
      <c r="F6708" s="632">
        <v>2000</v>
      </c>
      <c r="G6708" s="131" t="s">
        <v>505</v>
      </c>
      <c r="H6708" s="662">
        <v>44927</v>
      </c>
      <c r="I6708" s="84">
        <v>324</v>
      </c>
    </row>
    <row r="6709" spans="1:9" ht="44.25" hidden="1" customHeight="1" x14ac:dyDescent="0.2">
      <c r="A6709" s="3">
        <v>6728</v>
      </c>
      <c r="B6709" s="131">
        <v>6325</v>
      </c>
      <c r="C6709" s="127" t="s">
        <v>8487</v>
      </c>
      <c r="D6709" s="372" t="s">
        <v>5902</v>
      </c>
      <c r="E6709" s="84">
        <v>31211917</v>
      </c>
      <c r="F6709" s="632">
        <v>4500</v>
      </c>
      <c r="G6709" s="131" t="s">
        <v>505</v>
      </c>
      <c r="H6709" s="662">
        <v>44927</v>
      </c>
      <c r="I6709" s="84">
        <v>324</v>
      </c>
    </row>
    <row r="6710" spans="1:9" ht="44.25" hidden="1" customHeight="1" x14ac:dyDescent="0.2">
      <c r="A6710" s="3">
        <v>6729</v>
      </c>
      <c r="B6710" s="131">
        <v>6325</v>
      </c>
      <c r="C6710" s="131" t="s">
        <v>8390</v>
      </c>
      <c r="D6710" s="372" t="s">
        <v>5902</v>
      </c>
      <c r="E6710" s="84">
        <v>31211803</v>
      </c>
      <c r="F6710" s="632">
        <v>34185</v>
      </c>
      <c r="G6710" s="131" t="s">
        <v>306</v>
      </c>
      <c r="H6710" s="662">
        <v>44927</v>
      </c>
      <c r="I6710" s="84">
        <v>277</v>
      </c>
    </row>
    <row r="6711" spans="1:9" ht="44.25" hidden="1" customHeight="1" x14ac:dyDescent="0.2">
      <c r="A6711" s="3">
        <v>6730</v>
      </c>
      <c r="B6711" s="131">
        <v>6325</v>
      </c>
      <c r="C6711" s="127" t="s">
        <v>9711</v>
      </c>
      <c r="D6711" s="372" t="s">
        <v>5902</v>
      </c>
      <c r="E6711" s="84">
        <v>27112838</v>
      </c>
      <c r="F6711" s="632">
        <v>4500</v>
      </c>
      <c r="G6711" s="131" t="s">
        <v>505</v>
      </c>
      <c r="H6711" s="662">
        <v>44927</v>
      </c>
      <c r="I6711" s="84">
        <v>324</v>
      </c>
    </row>
    <row r="6712" spans="1:9" ht="44.25" hidden="1" customHeight="1" x14ac:dyDescent="0.2">
      <c r="A6712" s="3">
        <v>6731</v>
      </c>
      <c r="B6712" s="131">
        <v>6325</v>
      </c>
      <c r="C6712" s="127" t="s">
        <v>9712</v>
      </c>
      <c r="D6712" s="372" t="s">
        <v>5902</v>
      </c>
      <c r="E6712" s="84">
        <v>31161807</v>
      </c>
      <c r="F6712" s="632">
        <v>500</v>
      </c>
      <c r="G6712" s="131" t="s">
        <v>35</v>
      </c>
      <c r="H6712" s="662">
        <v>44927</v>
      </c>
      <c r="I6712" s="84">
        <v>314</v>
      </c>
    </row>
    <row r="6713" spans="1:9" ht="44.25" hidden="1" customHeight="1" x14ac:dyDescent="0.2">
      <c r="A6713" s="3">
        <v>6732</v>
      </c>
      <c r="B6713" s="131">
        <v>6325</v>
      </c>
      <c r="C6713" s="127" t="s">
        <v>9713</v>
      </c>
      <c r="D6713" s="372" t="s">
        <v>5902</v>
      </c>
      <c r="E6713" s="84">
        <v>31161521</v>
      </c>
      <c r="F6713" s="632">
        <v>1000</v>
      </c>
      <c r="G6713" s="131" t="s">
        <v>35</v>
      </c>
      <c r="H6713" s="662">
        <v>44927</v>
      </c>
      <c r="I6713" s="84">
        <v>314</v>
      </c>
    </row>
    <row r="6714" spans="1:9" ht="44.25" hidden="1" customHeight="1" x14ac:dyDescent="0.2">
      <c r="A6714" s="3">
        <v>6733</v>
      </c>
      <c r="B6714" s="131">
        <v>6325</v>
      </c>
      <c r="C6714" s="127" t="s">
        <v>9714</v>
      </c>
      <c r="D6714" s="372" t="s">
        <v>5902</v>
      </c>
      <c r="E6714" s="84">
        <v>30101704</v>
      </c>
      <c r="F6714" s="632">
        <v>7000</v>
      </c>
      <c r="G6714" s="131" t="s">
        <v>35</v>
      </c>
      <c r="H6714" s="662">
        <v>44927</v>
      </c>
      <c r="I6714" s="84">
        <v>314</v>
      </c>
    </row>
    <row r="6715" spans="1:9" ht="44.25" hidden="1" customHeight="1" x14ac:dyDescent="0.2">
      <c r="A6715" s="3">
        <v>6734</v>
      </c>
      <c r="B6715" s="131">
        <v>6325</v>
      </c>
      <c r="C6715" s="127" t="s">
        <v>9612</v>
      </c>
      <c r="D6715" s="372" t="s">
        <v>5902</v>
      </c>
      <c r="E6715" s="84">
        <v>31191501</v>
      </c>
      <c r="F6715" s="632">
        <v>3700</v>
      </c>
      <c r="G6715" s="131" t="s">
        <v>505</v>
      </c>
      <c r="H6715" s="662">
        <v>44927</v>
      </c>
      <c r="I6715" s="84">
        <v>324</v>
      </c>
    </row>
    <row r="6716" spans="1:9" ht="44.25" hidden="1" customHeight="1" x14ac:dyDescent="0.2">
      <c r="A6716" s="3">
        <v>6735</v>
      </c>
      <c r="B6716" s="131">
        <v>6325</v>
      </c>
      <c r="C6716" s="127" t="s">
        <v>9715</v>
      </c>
      <c r="D6716" s="372" t="s">
        <v>5902</v>
      </c>
      <c r="E6716" s="84">
        <v>31201605</v>
      </c>
      <c r="F6716" s="632">
        <v>4500</v>
      </c>
      <c r="G6716" s="131" t="s">
        <v>505</v>
      </c>
      <c r="H6716" s="662">
        <v>44927</v>
      </c>
      <c r="I6716" s="84">
        <v>324</v>
      </c>
    </row>
    <row r="6717" spans="1:9" ht="44.25" hidden="1" customHeight="1" x14ac:dyDescent="0.2">
      <c r="A6717" s="3">
        <v>6736</v>
      </c>
      <c r="B6717" s="131">
        <v>6325</v>
      </c>
      <c r="C6717" s="131" t="s">
        <v>9716</v>
      </c>
      <c r="D6717" s="372" t="s">
        <v>5902</v>
      </c>
      <c r="E6717" s="84">
        <v>31211701</v>
      </c>
      <c r="F6717" s="632">
        <v>28193.5</v>
      </c>
      <c r="G6717" s="131" t="s">
        <v>306</v>
      </c>
      <c r="H6717" s="662">
        <v>44927</v>
      </c>
      <c r="I6717" s="84">
        <v>277</v>
      </c>
    </row>
    <row r="6718" spans="1:9" ht="44.25" hidden="1" customHeight="1" x14ac:dyDescent="0.2">
      <c r="A6718" s="3">
        <v>6737</v>
      </c>
      <c r="B6718" s="131">
        <v>6325</v>
      </c>
      <c r="C6718" s="127" t="s">
        <v>9717</v>
      </c>
      <c r="D6718" s="372" t="s">
        <v>5902</v>
      </c>
      <c r="E6718" s="84">
        <v>31211603</v>
      </c>
      <c r="F6718" s="632">
        <v>540</v>
      </c>
      <c r="G6718" s="131" t="s">
        <v>306</v>
      </c>
      <c r="H6718" s="662">
        <v>44927</v>
      </c>
      <c r="I6718" s="84">
        <v>278</v>
      </c>
    </row>
    <row r="6719" spans="1:9" ht="44.25" hidden="1" customHeight="1" x14ac:dyDescent="0.2">
      <c r="A6719" s="3">
        <v>6738</v>
      </c>
      <c r="B6719" s="131">
        <v>6325</v>
      </c>
      <c r="C6719" s="127" t="s">
        <v>9718</v>
      </c>
      <c r="D6719" s="372" t="s">
        <v>5902</v>
      </c>
      <c r="E6719" s="84">
        <v>47131604</v>
      </c>
      <c r="F6719" s="632">
        <v>7659</v>
      </c>
      <c r="G6719" s="131" t="s">
        <v>3897</v>
      </c>
      <c r="H6719" s="662">
        <v>44927</v>
      </c>
      <c r="I6719" s="84">
        <v>354</v>
      </c>
    </row>
    <row r="6720" spans="1:9" ht="44.25" hidden="1" customHeight="1" x14ac:dyDescent="0.2">
      <c r="A6720" s="3">
        <v>6739</v>
      </c>
      <c r="B6720" s="131">
        <v>6325</v>
      </c>
      <c r="C6720" s="127" t="s">
        <v>9719</v>
      </c>
      <c r="D6720" s="372" t="s">
        <v>5902</v>
      </c>
      <c r="E6720" s="84">
        <v>47131603</v>
      </c>
      <c r="F6720" s="632">
        <v>2800</v>
      </c>
      <c r="G6720" s="131" t="s">
        <v>3897</v>
      </c>
      <c r="H6720" s="662">
        <v>44927</v>
      </c>
      <c r="I6720" s="84">
        <v>354</v>
      </c>
    </row>
    <row r="6721" spans="1:9" ht="44.25" hidden="1" customHeight="1" x14ac:dyDescent="0.2">
      <c r="A6721" s="3">
        <v>6740</v>
      </c>
      <c r="B6721" s="131">
        <v>6325</v>
      </c>
      <c r="C6721" s="127" t="s">
        <v>9663</v>
      </c>
      <c r="D6721" s="372" t="s">
        <v>5902</v>
      </c>
      <c r="E6721" s="84">
        <v>47131605</v>
      </c>
      <c r="F6721" s="632">
        <v>7500</v>
      </c>
      <c r="G6721" s="131" t="s">
        <v>3897</v>
      </c>
      <c r="H6721" s="662">
        <v>44927</v>
      </c>
      <c r="I6721" s="84">
        <v>354</v>
      </c>
    </row>
    <row r="6722" spans="1:9" ht="44.25" hidden="1" customHeight="1" x14ac:dyDescent="0.2">
      <c r="A6722" s="3">
        <v>6741</v>
      </c>
      <c r="B6722" s="131">
        <v>6325</v>
      </c>
      <c r="C6722" s="127" t="s">
        <v>9720</v>
      </c>
      <c r="D6722" s="372" t="s">
        <v>5902</v>
      </c>
      <c r="E6722" s="84">
        <v>47131605</v>
      </c>
      <c r="F6722" s="632">
        <v>37500</v>
      </c>
      <c r="G6722" s="131" t="s">
        <v>3897</v>
      </c>
      <c r="H6722" s="662">
        <v>44927</v>
      </c>
      <c r="I6722" s="84">
        <v>354</v>
      </c>
    </row>
    <row r="6723" spans="1:9" ht="44.25" hidden="1" customHeight="1" x14ac:dyDescent="0.2">
      <c r="A6723" s="3">
        <v>6742</v>
      </c>
      <c r="B6723" s="131">
        <v>6325</v>
      </c>
      <c r="C6723" s="127" t="s">
        <v>9721</v>
      </c>
      <c r="D6723" s="372" t="s">
        <v>5902</v>
      </c>
      <c r="E6723" s="84">
        <v>31211507</v>
      </c>
      <c r="F6723" s="632">
        <v>3250</v>
      </c>
      <c r="G6723" s="131" t="s">
        <v>301</v>
      </c>
      <c r="H6723" s="662">
        <v>44927</v>
      </c>
      <c r="I6723" s="84">
        <v>269</v>
      </c>
    </row>
    <row r="6724" spans="1:9" ht="44.25" hidden="1" customHeight="1" x14ac:dyDescent="0.2">
      <c r="A6724" s="3">
        <v>6743</v>
      </c>
      <c r="B6724" s="131">
        <v>6325</v>
      </c>
      <c r="C6724" s="127" t="s">
        <v>9722</v>
      </c>
      <c r="D6724" s="372" t="s">
        <v>5902</v>
      </c>
      <c r="E6724" s="84">
        <v>31191501</v>
      </c>
      <c r="F6724" s="632">
        <v>6165</v>
      </c>
      <c r="G6724" s="131" t="s">
        <v>505</v>
      </c>
      <c r="H6724" s="662">
        <v>44927</v>
      </c>
      <c r="I6724" s="84">
        <v>324</v>
      </c>
    </row>
    <row r="6725" spans="1:9" ht="44.25" hidden="1" customHeight="1" x14ac:dyDescent="0.2">
      <c r="A6725" s="3">
        <v>6744</v>
      </c>
      <c r="B6725" s="131">
        <v>6325</v>
      </c>
      <c r="C6725" s="131" t="s">
        <v>9723</v>
      </c>
      <c r="D6725" s="372" t="s">
        <v>5902</v>
      </c>
      <c r="E6725" s="84">
        <v>31211510</v>
      </c>
      <c r="F6725" s="632">
        <v>6510</v>
      </c>
      <c r="G6725" s="131" t="s">
        <v>306</v>
      </c>
      <c r="H6725" s="662">
        <v>44927</v>
      </c>
      <c r="I6725" s="84">
        <v>277</v>
      </c>
    </row>
    <row r="6726" spans="1:9" ht="44.25" hidden="1" customHeight="1" x14ac:dyDescent="0.2">
      <c r="A6726" s="3">
        <v>6745</v>
      </c>
      <c r="B6726" s="131">
        <v>6325</v>
      </c>
      <c r="C6726" s="127" t="s">
        <v>9724</v>
      </c>
      <c r="D6726" s="372" t="s">
        <v>5902</v>
      </c>
      <c r="E6726" s="84">
        <v>31201503</v>
      </c>
      <c r="F6726" s="632">
        <v>17370.34</v>
      </c>
      <c r="G6726" s="131" t="s">
        <v>505</v>
      </c>
      <c r="H6726" s="662">
        <v>44927</v>
      </c>
      <c r="I6726" s="84">
        <v>324</v>
      </c>
    </row>
    <row r="6727" spans="1:9" ht="44.25" hidden="1" customHeight="1" x14ac:dyDescent="0.2">
      <c r="A6727" s="3">
        <v>6746</v>
      </c>
      <c r="B6727" s="131">
        <v>6325</v>
      </c>
      <c r="C6727" s="127" t="s">
        <v>9725</v>
      </c>
      <c r="D6727" s="372" t="s">
        <v>5902</v>
      </c>
      <c r="E6727" s="84">
        <v>31162103</v>
      </c>
      <c r="F6727" s="632">
        <v>5769.8</v>
      </c>
      <c r="G6727" s="131" t="s">
        <v>35</v>
      </c>
      <c r="H6727" s="662">
        <v>44927</v>
      </c>
      <c r="I6727" s="84">
        <v>314</v>
      </c>
    </row>
    <row r="6728" spans="1:9" ht="44.25" hidden="1" customHeight="1" x14ac:dyDescent="0.2">
      <c r="A6728" s="3">
        <v>6747</v>
      </c>
      <c r="B6728" s="131">
        <v>6325</v>
      </c>
      <c r="C6728" s="127" t="s">
        <v>9726</v>
      </c>
      <c r="D6728" s="372" t="s">
        <v>5902</v>
      </c>
      <c r="E6728" s="84">
        <v>31161520</v>
      </c>
      <c r="F6728" s="632">
        <v>5760</v>
      </c>
      <c r="G6728" s="131" t="s">
        <v>35</v>
      </c>
      <c r="H6728" s="662">
        <v>44927</v>
      </c>
      <c r="I6728" s="84">
        <v>314</v>
      </c>
    </row>
    <row r="6729" spans="1:9" ht="44.25" hidden="1" customHeight="1" x14ac:dyDescent="0.2">
      <c r="A6729" s="3">
        <v>6748</v>
      </c>
      <c r="B6729" s="131">
        <v>6325</v>
      </c>
      <c r="C6729" s="127" t="s">
        <v>9727</v>
      </c>
      <c r="D6729" s="372" t="s">
        <v>5902</v>
      </c>
      <c r="E6729" s="84">
        <v>31161520</v>
      </c>
      <c r="F6729" s="632">
        <v>3100</v>
      </c>
      <c r="G6729" s="131" t="s">
        <v>35</v>
      </c>
      <c r="H6729" s="662">
        <v>44927</v>
      </c>
      <c r="I6729" s="84">
        <v>314</v>
      </c>
    </row>
    <row r="6730" spans="1:9" ht="44.25" hidden="1" customHeight="1" x14ac:dyDescent="0.2">
      <c r="A6730" s="3">
        <v>6749</v>
      </c>
      <c r="B6730" s="131">
        <v>6325</v>
      </c>
      <c r="C6730" s="127" t="s">
        <v>9658</v>
      </c>
      <c r="D6730" s="372" t="s">
        <v>5902</v>
      </c>
      <c r="E6730" s="84">
        <v>31161709</v>
      </c>
      <c r="F6730" s="632">
        <v>2800</v>
      </c>
      <c r="G6730" s="131" t="s">
        <v>35</v>
      </c>
      <c r="H6730" s="662">
        <v>44927</v>
      </c>
      <c r="I6730" s="84">
        <v>314</v>
      </c>
    </row>
    <row r="6731" spans="1:9" ht="44.25" hidden="1" customHeight="1" x14ac:dyDescent="0.2">
      <c r="A6731" s="3">
        <v>6750</v>
      </c>
      <c r="B6731" s="131">
        <v>6325</v>
      </c>
      <c r="C6731" s="127" t="s">
        <v>9728</v>
      </c>
      <c r="D6731" s="372" t="s">
        <v>5902</v>
      </c>
      <c r="E6731" s="84">
        <v>31161807</v>
      </c>
      <c r="F6731" s="632">
        <v>4500</v>
      </c>
      <c r="G6731" s="131" t="s">
        <v>35</v>
      </c>
      <c r="H6731" s="662">
        <v>44927</v>
      </c>
      <c r="I6731" s="84">
        <v>314</v>
      </c>
    </row>
    <row r="6732" spans="1:9" ht="44.25" hidden="1" customHeight="1" x14ac:dyDescent="0.2">
      <c r="A6732" s="3">
        <v>6751</v>
      </c>
      <c r="B6732" s="131">
        <v>6325</v>
      </c>
      <c r="C6732" s="127" t="s">
        <v>9729</v>
      </c>
      <c r="D6732" s="372" t="s">
        <v>5902</v>
      </c>
      <c r="E6732" s="84">
        <v>27111538</v>
      </c>
      <c r="F6732" s="632">
        <v>7500</v>
      </c>
      <c r="G6732" s="131" t="s">
        <v>35</v>
      </c>
      <c r="H6732" s="662">
        <v>44927</v>
      </c>
      <c r="I6732" s="84">
        <v>314</v>
      </c>
    </row>
    <row r="6733" spans="1:9" ht="44.25" hidden="1" customHeight="1" x14ac:dyDescent="0.2">
      <c r="A6733" s="3">
        <v>6752</v>
      </c>
      <c r="B6733" s="131">
        <v>6325</v>
      </c>
      <c r="C6733" s="127" t="s">
        <v>9730</v>
      </c>
      <c r="D6733" s="372" t="s">
        <v>5902</v>
      </c>
      <c r="E6733" s="84">
        <v>27111538</v>
      </c>
      <c r="F6733" s="632">
        <v>8000</v>
      </c>
      <c r="G6733" s="131" t="s">
        <v>35</v>
      </c>
      <c r="H6733" s="662">
        <v>44927</v>
      </c>
      <c r="I6733" s="84">
        <v>314</v>
      </c>
    </row>
    <row r="6734" spans="1:9" ht="44.25" hidden="1" customHeight="1" x14ac:dyDescent="0.2">
      <c r="A6734" s="3">
        <v>6753</v>
      </c>
      <c r="B6734" s="131">
        <v>6325</v>
      </c>
      <c r="C6734" s="127" t="s">
        <v>9731</v>
      </c>
      <c r="D6734" s="372" t="s">
        <v>5902</v>
      </c>
      <c r="E6734" s="84">
        <v>27111538</v>
      </c>
      <c r="F6734" s="632">
        <v>11250</v>
      </c>
      <c r="G6734" s="131" t="s">
        <v>35</v>
      </c>
      <c r="H6734" s="662">
        <v>44927</v>
      </c>
      <c r="I6734" s="84">
        <v>314</v>
      </c>
    </row>
    <row r="6735" spans="1:9" ht="44.25" hidden="1" customHeight="1" x14ac:dyDescent="0.2">
      <c r="A6735" s="3">
        <v>6754</v>
      </c>
      <c r="B6735" s="131">
        <v>6325</v>
      </c>
      <c r="C6735" s="127" t="s">
        <v>9732</v>
      </c>
      <c r="D6735" s="372" t="s">
        <v>5902</v>
      </c>
      <c r="E6735" s="84">
        <v>27111538</v>
      </c>
      <c r="F6735" s="632">
        <v>8000</v>
      </c>
      <c r="G6735" s="131" t="s">
        <v>35</v>
      </c>
      <c r="H6735" s="662">
        <v>44927</v>
      </c>
      <c r="I6735" s="84">
        <v>314</v>
      </c>
    </row>
    <row r="6736" spans="1:9" ht="44.25" hidden="1" customHeight="1" x14ac:dyDescent="0.2">
      <c r="A6736" s="3">
        <v>6755</v>
      </c>
      <c r="B6736" s="131">
        <v>6325</v>
      </c>
      <c r="C6736" s="127" t="s">
        <v>9733</v>
      </c>
      <c r="D6736" s="372" t="s">
        <v>5902</v>
      </c>
      <c r="E6736" s="84">
        <v>31161837</v>
      </c>
      <c r="F6736" s="632">
        <v>2200</v>
      </c>
      <c r="G6736" s="131" t="s">
        <v>35</v>
      </c>
      <c r="H6736" s="662">
        <v>44927</v>
      </c>
      <c r="I6736" s="84">
        <v>314</v>
      </c>
    </row>
    <row r="6737" spans="1:9" ht="44.25" hidden="1" customHeight="1" x14ac:dyDescent="0.2">
      <c r="A6737" s="3">
        <v>6756</v>
      </c>
      <c r="B6737" s="131">
        <v>6325</v>
      </c>
      <c r="C6737" s="127" t="s">
        <v>9734</v>
      </c>
      <c r="D6737" s="372" t="s">
        <v>5902</v>
      </c>
      <c r="E6737" s="84">
        <v>31161709</v>
      </c>
      <c r="F6737" s="632">
        <v>2200</v>
      </c>
      <c r="G6737" s="131" t="s">
        <v>35</v>
      </c>
      <c r="H6737" s="662">
        <v>44927</v>
      </c>
      <c r="I6737" s="84">
        <v>314</v>
      </c>
    </row>
    <row r="6738" spans="1:9" ht="44.25" hidden="1" customHeight="1" x14ac:dyDescent="0.2">
      <c r="A6738" s="3">
        <v>6757</v>
      </c>
      <c r="B6738" s="131">
        <v>6325</v>
      </c>
      <c r="C6738" s="127" t="s">
        <v>9735</v>
      </c>
      <c r="D6738" s="372" t="s">
        <v>5902</v>
      </c>
      <c r="E6738" s="84">
        <v>27111543</v>
      </c>
      <c r="F6738" s="632">
        <v>2500</v>
      </c>
      <c r="G6738" s="131" t="s">
        <v>35</v>
      </c>
      <c r="H6738" s="662">
        <v>44927</v>
      </c>
      <c r="I6738" s="84">
        <v>314</v>
      </c>
    </row>
    <row r="6739" spans="1:9" ht="44.25" hidden="1" customHeight="1" x14ac:dyDescent="0.2">
      <c r="A6739" s="3">
        <v>6758</v>
      </c>
      <c r="B6739" s="131">
        <v>6325</v>
      </c>
      <c r="C6739" s="127" t="s">
        <v>9736</v>
      </c>
      <c r="D6739" s="372" t="s">
        <v>5902</v>
      </c>
      <c r="E6739" s="84">
        <v>31162906</v>
      </c>
      <c r="F6739" s="632">
        <v>800</v>
      </c>
      <c r="G6739" s="131" t="s">
        <v>35</v>
      </c>
      <c r="H6739" s="662">
        <v>44927</v>
      </c>
      <c r="I6739" s="84">
        <v>314</v>
      </c>
    </row>
    <row r="6740" spans="1:9" ht="44.25" hidden="1" customHeight="1" x14ac:dyDescent="0.2">
      <c r="A6740" s="3">
        <v>6759</v>
      </c>
      <c r="B6740" s="131">
        <v>6325</v>
      </c>
      <c r="C6740" s="127" t="s">
        <v>9737</v>
      </c>
      <c r="D6740" s="372" t="s">
        <v>5902</v>
      </c>
      <c r="E6740" s="84">
        <v>31162906</v>
      </c>
      <c r="F6740" s="632">
        <v>800</v>
      </c>
      <c r="G6740" s="131" t="s">
        <v>35</v>
      </c>
      <c r="H6740" s="662">
        <v>44927</v>
      </c>
      <c r="I6740" s="84">
        <v>314</v>
      </c>
    </row>
    <row r="6741" spans="1:9" ht="44.25" hidden="1" customHeight="1" x14ac:dyDescent="0.2">
      <c r="A6741" s="3">
        <v>6760</v>
      </c>
      <c r="B6741" s="131">
        <v>6325</v>
      </c>
      <c r="C6741" s="127" t="s">
        <v>9738</v>
      </c>
      <c r="D6741" s="372" t="s">
        <v>5902</v>
      </c>
      <c r="E6741" s="84">
        <v>27111538</v>
      </c>
      <c r="F6741" s="632">
        <v>3600</v>
      </c>
      <c r="G6741" s="131" t="s">
        <v>35</v>
      </c>
      <c r="H6741" s="662">
        <v>44927</v>
      </c>
      <c r="I6741" s="84">
        <v>314</v>
      </c>
    </row>
    <row r="6742" spans="1:9" ht="44.25" hidden="1" customHeight="1" x14ac:dyDescent="0.2">
      <c r="A6742" s="3">
        <v>6761</v>
      </c>
      <c r="B6742" s="131">
        <v>6325</v>
      </c>
      <c r="C6742" s="127" t="s">
        <v>9739</v>
      </c>
      <c r="D6742" s="372" t="s">
        <v>5902</v>
      </c>
      <c r="E6742" s="84">
        <v>31161709</v>
      </c>
      <c r="F6742" s="632">
        <v>544</v>
      </c>
      <c r="G6742" s="131" t="s">
        <v>35</v>
      </c>
      <c r="H6742" s="662">
        <v>44927</v>
      </c>
      <c r="I6742" s="84">
        <v>314</v>
      </c>
    </row>
    <row r="6743" spans="1:9" ht="44.25" hidden="1" customHeight="1" x14ac:dyDescent="0.2">
      <c r="A6743" s="3">
        <v>6762</v>
      </c>
      <c r="B6743" s="131">
        <v>6325</v>
      </c>
      <c r="C6743" s="127" t="s">
        <v>9740</v>
      </c>
      <c r="D6743" s="372" t="s">
        <v>5902</v>
      </c>
      <c r="E6743" s="84">
        <v>31161520</v>
      </c>
      <c r="F6743" s="632">
        <v>250</v>
      </c>
      <c r="G6743" s="131" t="s">
        <v>35</v>
      </c>
      <c r="H6743" s="662">
        <v>44927</v>
      </c>
      <c r="I6743" s="84">
        <v>314</v>
      </c>
    </row>
    <row r="6744" spans="1:9" ht="44.25" hidden="1" customHeight="1" x14ac:dyDescent="0.2">
      <c r="A6744" s="3">
        <v>6763</v>
      </c>
      <c r="B6744" s="131">
        <v>6325</v>
      </c>
      <c r="C6744" s="127" t="s">
        <v>9741</v>
      </c>
      <c r="D6744" s="372" t="s">
        <v>5902</v>
      </c>
      <c r="E6744" s="84">
        <v>31161618</v>
      </c>
      <c r="F6744" s="632">
        <v>650</v>
      </c>
      <c r="G6744" s="131" t="s">
        <v>35</v>
      </c>
      <c r="H6744" s="662">
        <v>44927</v>
      </c>
      <c r="I6744" s="84">
        <v>314</v>
      </c>
    </row>
    <row r="6745" spans="1:9" ht="44.25" hidden="1" customHeight="1" x14ac:dyDescent="0.2">
      <c r="A6745" s="3">
        <v>6764</v>
      </c>
      <c r="B6745" s="131">
        <v>6325</v>
      </c>
      <c r="C6745" s="127" t="s">
        <v>9742</v>
      </c>
      <c r="D6745" s="372" t="s">
        <v>5902</v>
      </c>
      <c r="E6745" s="84">
        <v>13111023</v>
      </c>
      <c r="F6745" s="632">
        <v>4860</v>
      </c>
      <c r="G6745" s="131" t="s">
        <v>306</v>
      </c>
      <c r="H6745" s="662">
        <v>44927</v>
      </c>
      <c r="I6745" s="84">
        <v>278</v>
      </c>
    </row>
    <row r="6746" spans="1:9" ht="44.25" hidden="1" customHeight="1" x14ac:dyDescent="0.2">
      <c r="A6746" s="3">
        <v>6765</v>
      </c>
      <c r="B6746" s="131">
        <v>6325</v>
      </c>
      <c r="C6746" s="127" t="s">
        <v>9743</v>
      </c>
      <c r="D6746" s="372" t="s">
        <v>5902</v>
      </c>
      <c r="E6746" s="84">
        <v>31201607</v>
      </c>
      <c r="F6746" s="632">
        <v>3495</v>
      </c>
      <c r="G6746" s="131" t="s">
        <v>306</v>
      </c>
      <c r="H6746" s="662">
        <v>44927</v>
      </c>
      <c r="I6746" s="84">
        <v>278</v>
      </c>
    </row>
    <row r="6747" spans="1:9" ht="44.25" hidden="1" customHeight="1" x14ac:dyDescent="0.2">
      <c r="A6747" s="3">
        <v>6766</v>
      </c>
      <c r="B6747" s="131">
        <v>6325</v>
      </c>
      <c r="C6747" s="127" t="s">
        <v>9357</v>
      </c>
      <c r="D6747" s="372" t="s">
        <v>5902</v>
      </c>
      <c r="E6747" s="84">
        <v>47131603</v>
      </c>
      <c r="F6747" s="632">
        <v>19805</v>
      </c>
      <c r="G6747" s="131" t="s">
        <v>3897</v>
      </c>
      <c r="H6747" s="662">
        <v>44927</v>
      </c>
      <c r="I6747" s="84">
        <v>354</v>
      </c>
    </row>
    <row r="6748" spans="1:9" ht="44.25" hidden="1" customHeight="1" x14ac:dyDescent="0.2">
      <c r="A6748" s="3">
        <v>6767</v>
      </c>
      <c r="B6748" s="131">
        <v>6325</v>
      </c>
      <c r="C6748" s="127" t="s">
        <v>9744</v>
      </c>
      <c r="D6748" s="372" t="s">
        <v>5902</v>
      </c>
      <c r="E6748" s="84">
        <v>47131605</v>
      </c>
      <c r="F6748" s="632">
        <v>8500</v>
      </c>
      <c r="G6748" s="131" t="s">
        <v>3897</v>
      </c>
      <c r="H6748" s="662">
        <v>44927</v>
      </c>
      <c r="I6748" s="84">
        <v>354</v>
      </c>
    </row>
    <row r="6749" spans="1:9" ht="44.25" hidden="1" customHeight="1" x14ac:dyDescent="0.2">
      <c r="A6749" s="3">
        <v>6768</v>
      </c>
      <c r="B6749" s="131">
        <v>6325</v>
      </c>
      <c r="C6749" s="127" t="s">
        <v>9745</v>
      </c>
      <c r="D6749" s="372" t="s">
        <v>5902</v>
      </c>
      <c r="E6749" s="84">
        <v>47131605</v>
      </c>
      <c r="F6749" s="632">
        <v>22500</v>
      </c>
      <c r="G6749" s="131" t="s">
        <v>3897</v>
      </c>
      <c r="H6749" s="662">
        <v>44927</v>
      </c>
      <c r="I6749" s="84">
        <v>354</v>
      </c>
    </row>
    <row r="6750" spans="1:9" ht="44.25" hidden="1" customHeight="1" x14ac:dyDescent="0.2">
      <c r="A6750" s="3">
        <v>6769</v>
      </c>
      <c r="B6750" s="131">
        <v>6325</v>
      </c>
      <c r="C6750" s="127" t="s">
        <v>9746</v>
      </c>
      <c r="D6750" s="372" t="s">
        <v>5902</v>
      </c>
      <c r="E6750" s="84">
        <v>31161509</v>
      </c>
      <c r="F6750" s="632">
        <v>4640</v>
      </c>
      <c r="G6750" s="131" t="s">
        <v>35</v>
      </c>
      <c r="H6750" s="662">
        <v>44927</v>
      </c>
      <c r="I6750" s="84">
        <v>314</v>
      </c>
    </row>
    <row r="6751" spans="1:9" ht="44.25" hidden="1" customHeight="1" x14ac:dyDescent="0.2">
      <c r="A6751" s="3">
        <v>6770</v>
      </c>
      <c r="B6751" s="131">
        <v>6325</v>
      </c>
      <c r="C6751" s="127" t="s">
        <v>9747</v>
      </c>
      <c r="D6751" s="372" t="s">
        <v>5902</v>
      </c>
      <c r="E6751" s="84">
        <v>31201503</v>
      </c>
      <c r="F6751" s="632">
        <v>11395</v>
      </c>
      <c r="G6751" s="131" t="s">
        <v>505</v>
      </c>
      <c r="H6751" s="662">
        <v>44927</v>
      </c>
      <c r="I6751" s="84">
        <v>324</v>
      </c>
    </row>
    <row r="6752" spans="1:9" ht="44.25" hidden="1" customHeight="1" x14ac:dyDescent="0.2">
      <c r="A6752" s="3">
        <v>6771</v>
      </c>
      <c r="B6752" s="131">
        <v>6325</v>
      </c>
      <c r="C6752" s="127" t="s">
        <v>9748</v>
      </c>
      <c r="D6752" s="372" t="s">
        <v>5902</v>
      </c>
      <c r="E6752" s="84">
        <v>31161520</v>
      </c>
      <c r="F6752" s="632">
        <v>4000</v>
      </c>
      <c r="G6752" s="131" t="s">
        <v>35</v>
      </c>
      <c r="H6752" s="662">
        <v>44927</v>
      </c>
      <c r="I6752" s="84">
        <v>314</v>
      </c>
    </row>
    <row r="6753" spans="1:9" ht="44.25" hidden="1" customHeight="1" x14ac:dyDescent="0.2">
      <c r="A6753" s="3">
        <v>6772</v>
      </c>
      <c r="B6753" s="131">
        <v>6325</v>
      </c>
      <c r="C6753" s="127" t="s">
        <v>9749</v>
      </c>
      <c r="D6753" s="372" t="s">
        <v>5902</v>
      </c>
      <c r="E6753" s="84">
        <v>15111505</v>
      </c>
      <c r="F6753" s="632">
        <v>9898.2000000000007</v>
      </c>
      <c r="G6753" s="131" t="s">
        <v>301</v>
      </c>
      <c r="H6753" s="662">
        <v>44927</v>
      </c>
      <c r="I6753" s="84">
        <v>269</v>
      </c>
    </row>
    <row r="6754" spans="1:9" ht="44.25" hidden="1" customHeight="1" x14ac:dyDescent="0.2">
      <c r="A6754" s="3">
        <v>6773</v>
      </c>
      <c r="B6754" s="131">
        <v>6325</v>
      </c>
      <c r="C6754" s="127" t="s">
        <v>9750</v>
      </c>
      <c r="D6754" s="372" t="s">
        <v>5902</v>
      </c>
      <c r="E6754" s="84">
        <v>30102015</v>
      </c>
      <c r="F6754" s="632">
        <v>59840.4</v>
      </c>
      <c r="G6754" s="131" t="s">
        <v>505</v>
      </c>
      <c r="H6754" s="662">
        <v>44927</v>
      </c>
      <c r="I6754" s="84">
        <v>324</v>
      </c>
    </row>
    <row r="6755" spans="1:9" ht="44.25" hidden="1" customHeight="1" x14ac:dyDescent="0.2">
      <c r="A6755" s="3">
        <v>6774</v>
      </c>
      <c r="B6755" s="131">
        <v>6325</v>
      </c>
      <c r="C6755" s="127" t="s">
        <v>9358</v>
      </c>
      <c r="D6755" s="372" t="s">
        <v>5902</v>
      </c>
      <c r="E6755" s="84">
        <v>39121721</v>
      </c>
      <c r="F6755" s="632">
        <v>112493.75999999999</v>
      </c>
      <c r="G6755" s="131" t="s">
        <v>505</v>
      </c>
      <c r="H6755" s="662">
        <v>44927</v>
      </c>
      <c r="I6755" s="84">
        <v>324</v>
      </c>
    </row>
    <row r="6756" spans="1:9" ht="44.25" hidden="1" customHeight="1" x14ac:dyDescent="0.2">
      <c r="A6756" s="3">
        <v>6775</v>
      </c>
      <c r="B6756" s="131">
        <v>6325</v>
      </c>
      <c r="C6756" s="127" t="s">
        <v>9751</v>
      </c>
      <c r="D6756" s="372" t="s">
        <v>5902</v>
      </c>
      <c r="E6756" s="84">
        <v>31162614</v>
      </c>
      <c r="F6756" s="632">
        <v>4800</v>
      </c>
      <c r="G6756" s="131" t="s">
        <v>35</v>
      </c>
      <c r="H6756" s="662">
        <v>44927</v>
      </c>
      <c r="I6756" s="84">
        <v>314</v>
      </c>
    </row>
    <row r="6757" spans="1:9" ht="44.25" hidden="1" customHeight="1" x14ac:dyDescent="0.2">
      <c r="A6757" s="3">
        <v>6776</v>
      </c>
      <c r="B6757" s="131">
        <v>6325</v>
      </c>
      <c r="C6757" s="127" t="s">
        <v>9753</v>
      </c>
      <c r="D6757" s="372" t="s">
        <v>5902</v>
      </c>
      <c r="E6757" s="84">
        <v>39131504</v>
      </c>
      <c r="F6757" s="632">
        <v>6745</v>
      </c>
      <c r="G6757" s="131" t="s">
        <v>364</v>
      </c>
      <c r="H6757" s="662">
        <v>44927</v>
      </c>
      <c r="I6757" s="84">
        <v>304</v>
      </c>
    </row>
    <row r="6758" spans="1:9" ht="44.25" hidden="1" customHeight="1" x14ac:dyDescent="0.2">
      <c r="A6758" s="3">
        <v>6777</v>
      </c>
      <c r="B6758" s="131">
        <v>6325</v>
      </c>
      <c r="C6758" s="127" t="s">
        <v>9754</v>
      </c>
      <c r="D6758" s="372" t="s">
        <v>5902</v>
      </c>
      <c r="E6758" s="84">
        <v>39131601</v>
      </c>
      <c r="F6758" s="632">
        <v>25000</v>
      </c>
      <c r="G6758" s="131" t="s">
        <v>364</v>
      </c>
      <c r="H6758" s="662">
        <v>44927</v>
      </c>
      <c r="I6758" s="84">
        <v>304</v>
      </c>
    </row>
    <row r="6759" spans="1:9" ht="44.25" hidden="1" customHeight="1" x14ac:dyDescent="0.2">
      <c r="A6759" s="3">
        <v>6778</v>
      </c>
      <c r="B6759" s="131">
        <v>6325</v>
      </c>
      <c r="C6759" s="127" t="s">
        <v>9755</v>
      </c>
      <c r="D6759" s="372" t="s">
        <v>5902</v>
      </c>
      <c r="E6759" s="84">
        <v>40172513</v>
      </c>
      <c r="F6759" s="632">
        <v>4500</v>
      </c>
      <c r="G6759" s="131" t="s">
        <v>364</v>
      </c>
      <c r="H6759" s="662">
        <v>44927</v>
      </c>
      <c r="I6759" s="84">
        <v>304</v>
      </c>
    </row>
    <row r="6760" spans="1:9" ht="44.25" hidden="1" customHeight="1" x14ac:dyDescent="0.2">
      <c r="A6760" s="3">
        <v>6779</v>
      </c>
      <c r="B6760" s="131">
        <v>6325</v>
      </c>
      <c r="C6760" s="127" t="s">
        <v>9756</v>
      </c>
      <c r="D6760" s="372" t="s">
        <v>5902</v>
      </c>
      <c r="E6760" s="84">
        <v>39121723</v>
      </c>
      <c r="F6760" s="632">
        <v>3500</v>
      </c>
      <c r="G6760" s="131" t="s">
        <v>364</v>
      </c>
      <c r="H6760" s="662">
        <v>44927</v>
      </c>
      <c r="I6760" s="84">
        <v>304</v>
      </c>
    </row>
    <row r="6761" spans="1:9" ht="44.25" hidden="1" customHeight="1" x14ac:dyDescent="0.2">
      <c r="A6761" s="3">
        <v>6780</v>
      </c>
      <c r="B6761" s="131">
        <v>6325</v>
      </c>
      <c r="C6761" s="127" t="s">
        <v>9757</v>
      </c>
      <c r="D6761" s="372" t="s">
        <v>5902</v>
      </c>
      <c r="E6761" s="84">
        <v>39121723</v>
      </c>
      <c r="F6761" s="632">
        <v>3500</v>
      </c>
      <c r="G6761" s="131" t="s">
        <v>364</v>
      </c>
      <c r="H6761" s="662">
        <v>44927</v>
      </c>
      <c r="I6761" s="84">
        <v>304</v>
      </c>
    </row>
    <row r="6762" spans="1:9" ht="44.25" hidden="1" customHeight="1" x14ac:dyDescent="0.2">
      <c r="A6762" s="3">
        <v>6781</v>
      </c>
      <c r="B6762" s="131">
        <v>6325</v>
      </c>
      <c r="C6762" s="127" t="s">
        <v>9758</v>
      </c>
      <c r="D6762" s="372" t="s">
        <v>5902</v>
      </c>
      <c r="E6762" s="84">
        <v>39121723</v>
      </c>
      <c r="F6762" s="632">
        <v>4800</v>
      </c>
      <c r="G6762" s="131" t="s">
        <v>364</v>
      </c>
      <c r="H6762" s="662">
        <v>44927</v>
      </c>
      <c r="I6762" s="84">
        <v>304</v>
      </c>
    </row>
    <row r="6763" spans="1:9" ht="44.25" hidden="1" customHeight="1" x14ac:dyDescent="0.2">
      <c r="A6763" s="3">
        <v>6782</v>
      </c>
      <c r="B6763" s="131">
        <v>6325</v>
      </c>
      <c r="C6763" s="127" t="s">
        <v>9759</v>
      </c>
      <c r="D6763" s="372" t="s">
        <v>5902</v>
      </c>
      <c r="E6763" s="84">
        <v>39131504</v>
      </c>
      <c r="F6763" s="632">
        <v>2500</v>
      </c>
      <c r="G6763" s="131" t="s">
        <v>364</v>
      </c>
      <c r="H6763" s="662">
        <v>44927</v>
      </c>
      <c r="I6763" s="84">
        <v>304</v>
      </c>
    </row>
    <row r="6764" spans="1:9" ht="44.25" hidden="1" customHeight="1" x14ac:dyDescent="0.2">
      <c r="A6764" s="3">
        <v>6783</v>
      </c>
      <c r="B6764" s="131">
        <v>6325</v>
      </c>
      <c r="C6764" s="127" t="s">
        <v>9760</v>
      </c>
      <c r="D6764" s="372" t="s">
        <v>5902</v>
      </c>
      <c r="E6764" s="84">
        <v>39131504</v>
      </c>
      <c r="F6764" s="632">
        <v>2500</v>
      </c>
      <c r="G6764" s="131" t="s">
        <v>364</v>
      </c>
      <c r="H6764" s="662">
        <v>44927</v>
      </c>
      <c r="I6764" s="84">
        <v>304</v>
      </c>
    </row>
    <row r="6765" spans="1:9" ht="44.25" hidden="1" customHeight="1" x14ac:dyDescent="0.2">
      <c r="A6765" s="3">
        <v>6784</v>
      </c>
      <c r="B6765" s="131">
        <v>6325</v>
      </c>
      <c r="C6765" s="127" t="s">
        <v>9761</v>
      </c>
      <c r="D6765" s="372" t="s">
        <v>5902</v>
      </c>
      <c r="E6765" s="84">
        <v>39131504</v>
      </c>
      <c r="F6765" s="632">
        <v>2500</v>
      </c>
      <c r="G6765" s="131" t="s">
        <v>364</v>
      </c>
      <c r="H6765" s="662">
        <v>44927</v>
      </c>
      <c r="I6765" s="84">
        <v>304</v>
      </c>
    </row>
    <row r="6766" spans="1:9" ht="44.25" hidden="1" customHeight="1" x14ac:dyDescent="0.2">
      <c r="A6766" s="3">
        <v>6785</v>
      </c>
      <c r="B6766" s="131">
        <v>6325</v>
      </c>
      <c r="C6766" s="127" t="s">
        <v>9762</v>
      </c>
      <c r="D6766" s="372" t="s">
        <v>5902</v>
      </c>
      <c r="E6766" s="84">
        <v>40172513</v>
      </c>
      <c r="F6766" s="632">
        <v>6134</v>
      </c>
      <c r="G6766" s="131" t="s">
        <v>364</v>
      </c>
      <c r="H6766" s="662">
        <v>44927</v>
      </c>
      <c r="I6766" s="84">
        <v>304</v>
      </c>
    </row>
    <row r="6767" spans="1:9" ht="44.25" hidden="1" customHeight="1" x14ac:dyDescent="0.2">
      <c r="A6767" s="3">
        <v>6786</v>
      </c>
      <c r="B6767" s="131">
        <v>6325</v>
      </c>
      <c r="C6767" s="127" t="s">
        <v>9763</v>
      </c>
      <c r="D6767" s="372" t="s">
        <v>5902</v>
      </c>
      <c r="E6767" s="84">
        <v>39131601</v>
      </c>
      <c r="F6767" s="632">
        <v>67500</v>
      </c>
      <c r="G6767" s="131" t="s">
        <v>364</v>
      </c>
      <c r="H6767" s="662">
        <v>44927</v>
      </c>
      <c r="I6767" s="84">
        <v>304</v>
      </c>
    </row>
    <row r="6768" spans="1:9" ht="44.25" hidden="1" customHeight="1" x14ac:dyDescent="0.2">
      <c r="A6768" s="3">
        <v>6787</v>
      </c>
      <c r="B6768" s="131">
        <v>6325</v>
      </c>
      <c r="C6768" s="127" t="s">
        <v>9764</v>
      </c>
      <c r="D6768" s="372" t="s">
        <v>5902</v>
      </c>
      <c r="E6768" s="84">
        <v>39121613</v>
      </c>
      <c r="F6768" s="632">
        <v>12000</v>
      </c>
      <c r="G6768" s="131" t="s">
        <v>364</v>
      </c>
      <c r="H6768" s="662">
        <v>44927</v>
      </c>
      <c r="I6768" s="84">
        <v>304</v>
      </c>
    </row>
    <row r="6769" spans="1:9" ht="44.25" hidden="1" customHeight="1" x14ac:dyDescent="0.2">
      <c r="A6769" s="3">
        <v>6788</v>
      </c>
      <c r="B6769" s="131">
        <v>6325</v>
      </c>
      <c r="C6769" s="127" t="s">
        <v>9765</v>
      </c>
      <c r="D6769" s="372" t="s">
        <v>5902</v>
      </c>
      <c r="E6769" s="84">
        <v>39121303</v>
      </c>
      <c r="F6769" s="632">
        <v>6000</v>
      </c>
      <c r="G6769" s="131" t="s">
        <v>364</v>
      </c>
      <c r="H6769" s="662">
        <v>44927</v>
      </c>
      <c r="I6769" s="84">
        <v>304</v>
      </c>
    </row>
    <row r="6770" spans="1:9" ht="44.25" hidden="1" customHeight="1" x14ac:dyDescent="0.2">
      <c r="A6770" s="3">
        <v>6789</v>
      </c>
      <c r="B6770" s="131">
        <v>6325</v>
      </c>
      <c r="C6770" s="127" t="s">
        <v>9766</v>
      </c>
      <c r="D6770" s="372" t="s">
        <v>5902</v>
      </c>
      <c r="E6770" s="84">
        <v>39121432</v>
      </c>
      <c r="F6770" s="632">
        <v>7500</v>
      </c>
      <c r="G6770" s="131" t="s">
        <v>364</v>
      </c>
      <c r="H6770" s="662">
        <v>44927</v>
      </c>
      <c r="I6770" s="84">
        <v>304</v>
      </c>
    </row>
    <row r="6771" spans="1:9" ht="44.25" hidden="1" customHeight="1" x14ac:dyDescent="0.2">
      <c r="A6771" s="3">
        <v>6790</v>
      </c>
      <c r="B6771" s="131">
        <v>6325</v>
      </c>
      <c r="C6771" s="127" t="s">
        <v>9767</v>
      </c>
      <c r="D6771" s="372" t="s">
        <v>5902</v>
      </c>
      <c r="E6771" s="84">
        <v>39121304</v>
      </c>
      <c r="F6771" s="632">
        <v>18000</v>
      </c>
      <c r="G6771" s="131" t="s">
        <v>364</v>
      </c>
      <c r="H6771" s="662">
        <v>44927</v>
      </c>
      <c r="I6771" s="84">
        <v>304</v>
      </c>
    </row>
    <row r="6772" spans="1:9" ht="44.25" hidden="1" customHeight="1" x14ac:dyDescent="0.2">
      <c r="A6772" s="3">
        <v>6791</v>
      </c>
      <c r="B6772" s="131">
        <v>6325</v>
      </c>
      <c r="C6772" s="127" t="s">
        <v>9768</v>
      </c>
      <c r="D6772" s="372" t="s">
        <v>5902</v>
      </c>
      <c r="E6772" s="84">
        <v>39121701</v>
      </c>
      <c r="F6772" s="632">
        <v>18000</v>
      </c>
      <c r="G6772" s="131" t="s">
        <v>364</v>
      </c>
      <c r="H6772" s="662">
        <v>44927</v>
      </c>
      <c r="I6772" s="84">
        <v>304</v>
      </c>
    </row>
    <row r="6773" spans="1:9" ht="44.25" hidden="1" customHeight="1" x14ac:dyDescent="0.2">
      <c r="A6773" s="3">
        <v>6792</v>
      </c>
      <c r="B6773" s="131">
        <v>6325</v>
      </c>
      <c r="C6773" s="127" t="s">
        <v>9769</v>
      </c>
      <c r="D6773" s="372" t="s">
        <v>5902</v>
      </c>
      <c r="E6773" s="84">
        <v>39121405</v>
      </c>
      <c r="F6773" s="632">
        <v>4000</v>
      </c>
      <c r="G6773" s="131" t="s">
        <v>364</v>
      </c>
      <c r="H6773" s="662">
        <v>44927</v>
      </c>
      <c r="I6773" s="84">
        <v>304</v>
      </c>
    </row>
    <row r="6774" spans="1:9" ht="44.25" hidden="1" customHeight="1" x14ac:dyDescent="0.2">
      <c r="A6774" s="3">
        <v>6793</v>
      </c>
      <c r="B6774" s="131">
        <v>6325</v>
      </c>
      <c r="C6774" s="127" t="s">
        <v>9770</v>
      </c>
      <c r="D6774" s="372" t="s">
        <v>5902</v>
      </c>
      <c r="E6774" s="84">
        <v>39131504</v>
      </c>
      <c r="F6774" s="632">
        <v>2500</v>
      </c>
      <c r="G6774" s="131" t="s">
        <v>364</v>
      </c>
      <c r="H6774" s="662">
        <v>44927</v>
      </c>
      <c r="I6774" s="84">
        <v>304</v>
      </c>
    </row>
    <row r="6775" spans="1:9" ht="44.25" hidden="1" customHeight="1" x14ac:dyDescent="0.2">
      <c r="A6775" s="3">
        <v>6794</v>
      </c>
      <c r="B6775" s="131">
        <v>6325</v>
      </c>
      <c r="C6775" s="127" t="s">
        <v>9771</v>
      </c>
      <c r="D6775" s="372" t="s">
        <v>5902</v>
      </c>
      <c r="E6775" s="84">
        <v>31162418</v>
      </c>
      <c r="F6775" s="632">
        <v>4000</v>
      </c>
      <c r="G6775" s="131" t="s">
        <v>364</v>
      </c>
      <c r="H6775" s="662">
        <v>44927</v>
      </c>
      <c r="I6775" s="84">
        <v>304</v>
      </c>
    </row>
    <row r="6776" spans="1:9" ht="44.25" hidden="1" customHeight="1" x14ac:dyDescent="0.2">
      <c r="A6776" s="3">
        <v>6795</v>
      </c>
      <c r="B6776" s="131">
        <v>6325</v>
      </c>
      <c r="C6776" s="127" t="s">
        <v>9772</v>
      </c>
      <c r="D6776" s="372" t="s">
        <v>5902</v>
      </c>
      <c r="E6776" s="84">
        <v>39131504</v>
      </c>
      <c r="F6776" s="632">
        <v>5000</v>
      </c>
      <c r="G6776" s="131" t="s">
        <v>364</v>
      </c>
      <c r="H6776" s="662">
        <v>44927</v>
      </c>
      <c r="I6776" s="84">
        <v>304</v>
      </c>
    </row>
    <row r="6777" spans="1:9" ht="44.25" hidden="1" customHeight="1" x14ac:dyDescent="0.2">
      <c r="A6777" s="3">
        <v>6796</v>
      </c>
      <c r="B6777" s="131">
        <v>6325</v>
      </c>
      <c r="C6777" s="127" t="s">
        <v>9773</v>
      </c>
      <c r="D6777" s="372" t="s">
        <v>5902</v>
      </c>
      <c r="E6777" s="84">
        <v>39131504</v>
      </c>
      <c r="F6777" s="632">
        <v>5000</v>
      </c>
      <c r="G6777" s="131" t="s">
        <v>364</v>
      </c>
      <c r="H6777" s="662">
        <v>44927</v>
      </c>
      <c r="I6777" s="84">
        <v>304</v>
      </c>
    </row>
    <row r="6778" spans="1:9" ht="44.25" hidden="1" customHeight="1" x14ac:dyDescent="0.2">
      <c r="A6778" s="3">
        <v>6797</v>
      </c>
      <c r="B6778" s="131">
        <v>6325</v>
      </c>
      <c r="C6778" s="127" t="s">
        <v>9774</v>
      </c>
      <c r="D6778" s="372" t="s">
        <v>5902</v>
      </c>
      <c r="E6778" s="84">
        <v>39131504</v>
      </c>
      <c r="F6778" s="632">
        <v>5000</v>
      </c>
      <c r="G6778" s="131" t="s">
        <v>364</v>
      </c>
      <c r="H6778" s="662">
        <v>44927</v>
      </c>
      <c r="I6778" s="84">
        <v>304</v>
      </c>
    </row>
    <row r="6779" spans="1:9" ht="44.25" hidden="1" customHeight="1" x14ac:dyDescent="0.2">
      <c r="A6779" s="3">
        <v>6798</v>
      </c>
      <c r="B6779" s="131">
        <v>6325</v>
      </c>
      <c r="C6779" s="127" t="s">
        <v>9775</v>
      </c>
      <c r="D6779" s="372" t="s">
        <v>5902</v>
      </c>
      <c r="E6779" s="84">
        <v>39131504</v>
      </c>
      <c r="F6779" s="632">
        <v>5000</v>
      </c>
      <c r="G6779" s="131" t="s">
        <v>364</v>
      </c>
      <c r="H6779" s="662">
        <v>44927</v>
      </c>
      <c r="I6779" s="84">
        <v>304</v>
      </c>
    </row>
    <row r="6780" spans="1:9" ht="44.25" hidden="1" customHeight="1" x14ac:dyDescent="0.2">
      <c r="A6780" s="3">
        <v>6799</v>
      </c>
      <c r="B6780" s="131">
        <v>6325</v>
      </c>
      <c r="C6780" s="127" t="s">
        <v>9776</v>
      </c>
      <c r="D6780" s="372" t="s">
        <v>5902</v>
      </c>
      <c r="E6780" s="84">
        <v>31162418</v>
      </c>
      <c r="F6780" s="632">
        <v>6000</v>
      </c>
      <c r="G6780" s="131" t="s">
        <v>364</v>
      </c>
      <c r="H6780" s="662">
        <v>44927</v>
      </c>
      <c r="I6780" s="84">
        <v>304</v>
      </c>
    </row>
    <row r="6781" spans="1:9" ht="44.25" hidden="1" customHeight="1" x14ac:dyDescent="0.2">
      <c r="A6781" s="3">
        <v>6800</v>
      </c>
      <c r="B6781" s="131">
        <v>6325</v>
      </c>
      <c r="C6781" s="127" t="s">
        <v>9777</v>
      </c>
      <c r="D6781" s="372" t="s">
        <v>5902</v>
      </c>
      <c r="E6781" s="84">
        <v>40172513</v>
      </c>
      <c r="F6781" s="632">
        <v>7500</v>
      </c>
      <c r="G6781" s="131" t="s">
        <v>364</v>
      </c>
      <c r="H6781" s="662">
        <v>44927</v>
      </c>
      <c r="I6781" s="84">
        <v>304</v>
      </c>
    </row>
    <row r="6782" spans="1:9" ht="44.25" hidden="1" customHeight="1" x14ac:dyDescent="0.2">
      <c r="A6782" s="3">
        <v>6801</v>
      </c>
      <c r="B6782" s="131">
        <v>6325</v>
      </c>
      <c r="C6782" s="127" t="s">
        <v>9778</v>
      </c>
      <c r="D6782" s="372" t="s">
        <v>5902</v>
      </c>
      <c r="E6782" s="84">
        <v>40172513</v>
      </c>
      <c r="F6782" s="632">
        <v>8000</v>
      </c>
      <c r="G6782" s="131" t="s">
        <v>364</v>
      </c>
      <c r="H6782" s="662">
        <v>44927</v>
      </c>
      <c r="I6782" s="84">
        <v>304</v>
      </c>
    </row>
    <row r="6783" spans="1:9" ht="44.25" hidden="1" customHeight="1" x14ac:dyDescent="0.2">
      <c r="A6783" s="3">
        <v>6802</v>
      </c>
      <c r="B6783" s="131">
        <v>6325</v>
      </c>
      <c r="C6783" s="127" t="s">
        <v>9779</v>
      </c>
      <c r="D6783" s="372" t="s">
        <v>5902</v>
      </c>
      <c r="E6783" s="84">
        <v>39131601</v>
      </c>
      <c r="F6783" s="632">
        <v>7500</v>
      </c>
      <c r="G6783" s="131" t="s">
        <v>364</v>
      </c>
      <c r="H6783" s="662">
        <v>44927</v>
      </c>
      <c r="I6783" s="84">
        <v>304</v>
      </c>
    </row>
    <row r="6784" spans="1:9" ht="44.25" hidden="1" customHeight="1" x14ac:dyDescent="0.2">
      <c r="A6784" s="3">
        <v>6803</v>
      </c>
      <c r="B6784" s="131">
        <v>6325</v>
      </c>
      <c r="C6784" s="127" t="s">
        <v>9780</v>
      </c>
      <c r="D6784" s="372" t="s">
        <v>5902</v>
      </c>
      <c r="E6784" s="84">
        <v>39122250</v>
      </c>
      <c r="F6784" s="632">
        <v>25290</v>
      </c>
      <c r="G6784" s="131" t="s">
        <v>364</v>
      </c>
      <c r="H6784" s="662">
        <v>44927</v>
      </c>
      <c r="I6784" s="84">
        <v>304</v>
      </c>
    </row>
    <row r="6785" spans="1:9" ht="44.25" hidden="1" customHeight="1" x14ac:dyDescent="0.2">
      <c r="A6785" s="3">
        <v>6804</v>
      </c>
      <c r="B6785" s="131">
        <v>6325</v>
      </c>
      <c r="C6785" s="127" t="s">
        <v>9781</v>
      </c>
      <c r="D6785" s="372" t="s">
        <v>5902</v>
      </c>
      <c r="E6785" s="84">
        <v>39121522</v>
      </c>
      <c r="F6785" s="632">
        <v>22500</v>
      </c>
      <c r="G6785" s="131" t="s">
        <v>364</v>
      </c>
      <c r="H6785" s="662">
        <v>44927</v>
      </c>
      <c r="I6785" s="84">
        <v>304</v>
      </c>
    </row>
    <row r="6786" spans="1:9" ht="44.25" hidden="1" customHeight="1" x14ac:dyDescent="0.2">
      <c r="A6786" s="3">
        <v>6805</v>
      </c>
      <c r="B6786" s="131">
        <v>6325</v>
      </c>
      <c r="C6786" s="127" t="s">
        <v>9782</v>
      </c>
      <c r="D6786" s="372" t="s">
        <v>5902</v>
      </c>
      <c r="E6786" s="84">
        <v>39121432</v>
      </c>
      <c r="F6786" s="632">
        <v>23894.53</v>
      </c>
      <c r="G6786" s="131" t="s">
        <v>364</v>
      </c>
      <c r="H6786" s="662">
        <v>44927</v>
      </c>
      <c r="I6786" s="84">
        <v>304</v>
      </c>
    </row>
    <row r="6787" spans="1:9" ht="44.25" hidden="1" customHeight="1" x14ac:dyDescent="0.2">
      <c r="A6787" s="3">
        <v>6806</v>
      </c>
      <c r="B6787" s="131">
        <v>6325</v>
      </c>
      <c r="C6787" s="127" t="s">
        <v>9783</v>
      </c>
      <c r="D6787" s="372" t="s">
        <v>5902</v>
      </c>
      <c r="E6787" s="84">
        <v>39121601</v>
      </c>
      <c r="F6787" s="632">
        <v>42444</v>
      </c>
      <c r="G6787" s="131" t="s">
        <v>364</v>
      </c>
      <c r="H6787" s="662">
        <v>44927</v>
      </c>
      <c r="I6787" s="84">
        <v>304</v>
      </c>
    </row>
    <row r="6788" spans="1:9" ht="44.25" hidden="1" customHeight="1" x14ac:dyDescent="0.2">
      <c r="A6788" s="3">
        <v>6807</v>
      </c>
      <c r="B6788" s="131">
        <v>6325</v>
      </c>
      <c r="C6788" s="127" t="s">
        <v>9784</v>
      </c>
      <c r="D6788" s="372" t="s">
        <v>5902</v>
      </c>
      <c r="E6788" s="84">
        <v>39121708</v>
      </c>
      <c r="F6788" s="632">
        <v>20000</v>
      </c>
      <c r="G6788" s="131" t="s">
        <v>364</v>
      </c>
      <c r="H6788" s="662">
        <v>44927</v>
      </c>
      <c r="I6788" s="84">
        <v>304</v>
      </c>
    </row>
    <row r="6789" spans="1:9" ht="44.25" hidden="1" customHeight="1" x14ac:dyDescent="0.2">
      <c r="A6789" s="3">
        <v>6808</v>
      </c>
      <c r="B6789" s="131">
        <v>6325</v>
      </c>
      <c r="C6789" s="127" t="s">
        <v>9785</v>
      </c>
      <c r="D6789" s="372" t="s">
        <v>5902</v>
      </c>
      <c r="E6789" s="84">
        <v>39131711</v>
      </c>
      <c r="F6789" s="632">
        <v>8000</v>
      </c>
      <c r="G6789" s="131" t="s">
        <v>364</v>
      </c>
      <c r="H6789" s="662">
        <v>44927</v>
      </c>
      <c r="I6789" s="84">
        <v>304</v>
      </c>
    </row>
    <row r="6790" spans="1:9" ht="44.25" hidden="1" customHeight="1" x14ac:dyDescent="0.2">
      <c r="A6790" s="3">
        <v>6809</v>
      </c>
      <c r="B6790" s="131">
        <v>6325</v>
      </c>
      <c r="C6790" s="127" t="s">
        <v>9786</v>
      </c>
      <c r="D6790" s="372" t="s">
        <v>5902</v>
      </c>
      <c r="E6790" s="84">
        <v>39121432</v>
      </c>
      <c r="F6790" s="632">
        <v>25000</v>
      </c>
      <c r="G6790" s="131" t="s">
        <v>364</v>
      </c>
      <c r="H6790" s="662">
        <v>44927</v>
      </c>
      <c r="I6790" s="84">
        <v>304</v>
      </c>
    </row>
    <row r="6791" spans="1:9" ht="44.25" hidden="1" customHeight="1" x14ac:dyDescent="0.2">
      <c r="A6791" s="3">
        <v>6810</v>
      </c>
      <c r="B6791" s="131">
        <v>6325</v>
      </c>
      <c r="C6791" s="127" t="s">
        <v>9787</v>
      </c>
      <c r="D6791" s="372" t="s">
        <v>5902</v>
      </c>
      <c r="E6791" s="84">
        <v>39121601</v>
      </c>
      <c r="F6791" s="632">
        <v>45000</v>
      </c>
      <c r="G6791" s="131" t="s">
        <v>364</v>
      </c>
      <c r="H6791" s="662">
        <v>44927</v>
      </c>
      <c r="I6791" s="84">
        <v>304</v>
      </c>
    </row>
    <row r="6792" spans="1:9" ht="44.25" hidden="1" customHeight="1" x14ac:dyDescent="0.2">
      <c r="A6792" s="3">
        <v>6811</v>
      </c>
      <c r="B6792" s="131">
        <v>6325</v>
      </c>
      <c r="C6792" s="127" t="s">
        <v>9788</v>
      </c>
      <c r="D6792" s="372" t="s">
        <v>5902</v>
      </c>
      <c r="E6792" s="84">
        <v>39121601</v>
      </c>
      <c r="F6792" s="632">
        <v>65681</v>
      </c>
      <c r="G6792" s="131" t="s">
        <v>364</v>
      </c>
      <c r="H6792" s="662">
        <v>44927</v>
      </c>
      <c r="I6792" s="84">
        <v>304</v>
      </c>
    </row>
    <row r="6793" spans="1:9" ht="44.25" hidden="1" customHeight="1" x14ac:dyDescent="0.2">
      <c r="A6793" s="3">
        <v>6812</v>
      </c>
      <c r="B6793" s="84">
        <v>6325</v>
      </c>
      <c r="C6793" s="127" t="s">
        <v>9789</v>
      </c>
      <c r="D6793" s="372" t="s">
        <v>5902</v>
      </c>
      <c r="E6793" s="84">
        <v>47131907</v>
      </c>
      <c r="F6793" s="772">
        <v>101965.55</v>
      </c>
      <c r="G6793" s="131" t="s">
        <v>693</v>
      </c>
      <c r="H6793" s="662">
        <v>44927</v>
      </c>
      <c r="I6793" s="84">
        <v>365</v>
      </c>
    </row>
    <row r="6794" spans="1:9" ht="44.25" hidden="1" customHeight="1" x14ac:dyDescent="0.2">
      <c r="A6794" s="3">
        <v>6813</v>
      </c>
      <c r="B6794" s="84">
        <v>6325</v>
      </c>
      <c r="C6794" s="127" t="s">
        <v>9791</v>
      </c>
      <c r="D6794" s="372" t="s">
        <v>5902</v>
      </c>
      <c r="E6794" s="84">
        <v>47131904</v>
      </c>
      <c r="F6794" s="772">
        <v>137097.25</v>
      </c>
      <c r="G6794" s="131" t="s">
        <v>693</v>
      </c>
      <c r="H6794" s="662">
        <v>44928</v>
      </c>
      <c r="I6794" s="84">
        <v>365</v>
      </c>
    </row>
    <row r="6795" spans="1:9" ht="44.25" hidden="1" customHeight="1" x14ac:dyDescent="0.2">
      <c r="A6795" s="3">
        <v>6814</v>
      </c>
      <c r="B6795" s="84">
        <v>6325</v>
      </c>
      <c r="C6795" s="127" t="s">
        <v>9792</v>
      </c>
      <c r="D6795" s="372" t="s">
        <v>5902</v>
      </c>
      <c r="E6795" s="84">
        <v>47131904</v>
      </c>
      <c r="F6795" s="772">
        <v>98762</v>
      </c>
      <c r="G6795" s="131" t="s">
        <v>693</v>
      </c>
      <c r="H6795" s="662">
        <v>44929</v>
      </c>
      <c r="I6795" s="84">
        <v>365</v>
      </c>
    </row>
    <row r="6796" spans="1:9" ht="44.25" hidden="1" customHeight="1" x14ac:dyDescent="0.2">
      <c r="A6796" s="3">
        <v>6815</v>
      </c>
      <c r="B6796" s="84">
        <v>6325</v>
      </c>
      <c r="C6796" s="127" t="s">
        <v>8481</v>
      </c>
      <c r="D6796" s="372" t="s">
        <v>5902</v>
      </c>
      <c r="E6796" s="84">
        <v>31211904</v>
      </c>
      <c r="F6796" s="772">
        <v>6246</v>
      </c>
      <c r="G6796" s="131" t="s">
        <v>505</v>
      </c>
      <c r="H6796" s="662">
        <v>44930</v>
      </c>
      <c r="I6796" s="84">
        <v>324</v>
      </c>
    </row>
    <row r="6797" spans="1:9" ht="44.25" hidden="1" customHeight="1" x14ac:dyDescent="0.2">
      <c r="A6797" s="3">
        <v>6816</v>
      </c>
      <c r="B6797" s="84">
        <v>6325</v>
      </c>
      <c r="C6797" s="127" t="s">
        <v>9794</v>
      </c>
      <c r="D6797" s="372" t="s">
        <v>5902</v>
      </c>
      <c r="E6797" s="84">
        <v>27111907</v>
      </c>
      <c r="F6797" s="772">
        <v>3500</v>
      </c>
      <c r="G6797" s="131" t="s">
        <v>505</v>
      </c>
      <c r="H6797" s="662">
        <v>44931</v>
      </c>
      <c r="I6797" s="84">
        <v>324</v>
      </c>
    </row>
    <row r="6798" spans="1:9" ht="44.25" hidden="1" customHeight="1" x14ac:dyDescent="0.2">
      <c r="A6798" s="3">
        <v>6817</v>
      </c>
      <c r="B6798" s="84">
        <v>6325</v>
      </c>
      <c r="C6798" s="127" t="s">
        <v>9795</v>
      </c>
      <c r="D6798" s="372" t="s">
        <v>5902</v>
      </c>
      <c r="E6798" s="131">
        <v>27111907</v>
      </c>
      <c r="F6798" s="772">
        <v>4260</v>
      </c>
      <c r="G6798" s="131" t="s">
        <v>505</v>
      </c>
      <c r="H6798" s="662">
        <v>44932</v>
      </c>
      <c r="I6798" s="84">
        <v>324</v>
      </c>
    </row>
    <row r="6799" spans="1:9" ht="44.25" hidden="1" customHeight="1" x14ac:dyDescent="0.2">
      <c r="A6799" s="3">
        <v>6818</v>
      </c>
      <c r="B6799" s="84">
        <v>6325</v>
      </c>
      <c r="C6799" s="127" t="s">
        <v>9796</v>
      </c>
      <c r="D6799" s="372" t="s">
        <v>5902</v>
      </c>
      <c r="E6799" s="60">
        <v>47131605</v>
      </c>
      <c r="F6799" s="772">
        <v>19110.009999999998</v>
      </c>
      <c r="G6799" s="131" t="s">
        <v>505</v>
      </c>
      <c r="H6799" s="662">
        <v>44933</v>
      </c>
      <c r="I6799" s="84">
        <v>324</v>
      </c>
    </row>
    <row r="6800" spans="1:9" ht="44.25" hidden="1" customHeight="1" x14ac:dyDescent="0.2">
      <c r="A6800" s="3">
        <v>6819</v>
      </c>
      <c r="B6800" s="84">
        <v>6325</v>
      </c>
      <c r="C6800" s="127" t="s">
        <v>9797</v>
      </c>
      <c r="D6800" s="372" t="s">
        <v>5902</v>
      </c>
      <c r="E6800" s="84">
        <v>31201507</v>
      </c>
      <c r="F6800" s="772">
        <v>45922.05</v>
      </c>
      <c r="G6800" s="131" t="s">
        <v>364</v>
      </c>
      <c r="H6800" s="662">
        <v>44934</v>
      </c>
      <c r="I6800" s="84">
        <v>304</v>
      </c>
    </row>
    <row r="6801" spans="1:9" ht="44.25" hidden="1" customHeight="1" x14ac:dyDescent="0.2">
      <c r="A6801" s="3">
        <v>6820</v>
      </c>
      <c r="B6801" s="84">
        <v>6325</v>
      </c>
      <c r="C6801" s="127" t="s">
        <v>9798</v>
      </c>
      <c r="D6801" s="372" t="s">
        <v>5902</v>
      </c>
      <c r="E6801" s="770">
        <v>39121405</v>
      </c>
      <c r="F6801" s="772">
        <v>2500</v>
      </c>
      <c r="G6801" s="131" t="s">
        <v>364</v>
      </c>
      <c r="H6801" s="662">
        <v>44935</v>
      </c>
      <c r="I6801" s="84">
        <v>304</v>
      </c>
    </row>
    <row r="6802" spans="1:9" ht="44.25" hidden="1" customHeight="1" x14ac:dyDescent="0.2">
      <c r="A6802" s="3">
        <v>6821</v>
      </c>
      <c r="B6802" s="84">
        <v>6325</v>
      </c>
      <c r="C6802" s="127" t="s">
        <v>9799</v>
      </c>
      <c r="D6802" s="372" t="s">
        <v>5902</v>
      </c>
      <c r="E6802" s="770">
        <v>11151512</v>
      </c>
      <c r="F6802" s="772">
        <v>105500</v>
      </c>
      <c r="G6802" s="131" t="s">
        <v>364</v>
      </c>
      <c r="H6802" s="662">
        <v>44936</v>
      </c>
      <c r="I6802" s="84">
        <v>299</v>
      </c>
    </row>
    <row r="6803" spans="1:9" ht="44.25" hidden="1" customHeight="1" x14ac:dyDescent="0.2">
      <c r="A6803" s="3">
        <v>6822</v>
      </c>
      <c r="B6803" s="84">
        <v>6325</v>
      </c>
      <c r="C6803" s="131" t="s">
        <v>9800</v>
      </c>
      <c r="D6803" s="372" t="s">
        <v>5902</v>
      </c>
      <c r="E6803" s="770">
        <v>31201701</v>
      </c>
      <c r="F6803" s="632">
        <v>96050</v>
      </c>
      <c r="G6803" s="131" t="s">
        <v>306</v>
      </c>
      <c r="H6803" s="662">
        <v>44937</v>
      </c>
      <c r="I6803" s="84">
        <v>277</v>
      </c>
    </row>
    <row r="6804" spans="1:9" ht="44.25" hidden="1" customHeight="1" x14ac:dyDescent="0.2">
      <c r="A6804" s="3">
        <v>6823</v>
      </c>
      <c r="B6804" s="84">
        <v>6325</v>
      </c>
      <c r="C6804" s="131" t="s">
        <v>9801</v>
      </c>
      <c r="D6804" s="372" t="s">
        <v>5902</v>
      </c>
      <c r="E6804" s="770">
        <v>31211803</v>
      </c>
      <c r="F6804" s="632">
        <v>65268.800000000003</v>
      </c>
      <c r="G6804" s="131" t="s">
        <v>306</v>
      </c>
      <c r="H6804" s="662">
        <v>44938</v>
      </c>
      <c r="I6804" s="84">
        <v>277</v>
      </c>
    </row>
    <row r="6805" spans="1:9" ht="44.25" hidden="1" customHeight="1" x14ac:dyDescent="0.2">
      <c r="A6805" s="3">
        <v>6824</v>
      </c>
      <c r="B6805" s="84">
        <v>6325</v>
      </c>
      <c r="C6805" s="127" t="s">
        <v>9802</v>
      </c>
      <c r="D6805" s="372" t="s">
        <v>5902</v>
      </c>
      <c r="E6805" s="770">
        <v>41112206</v>
      </c>
      <c r="F6805" s="772">
        <v>58343.57</v>
      </c>
      <c r="G6805" s="131" t="s">
        <v>364</v>
      </c>
      <c r="H6805" s="662">
        <v>44939</v>
      </c>
      <c r="I6805" s="84">
        <v>304</v>
      </c>
    </row>
    <row r="6806" spans="1:9" ht="44.25" hidden="1" customHeight="1" x14ac:dyDescent="0.2">
      <c r="A6806" s="3">
        <v>6825</v>
      </c>
      <c r="B6806" s="84">
        <v>6325</v>
      </c>
      <c r="C6806" s="127" t="s">
        <v>9803</v>
      </c>
      <c r="D6806" s="372" t="s">
        <v>5902</v>
      </c>
      <c r="E6806" s="770">
        <v>41111926</v>
      </c>
      <c r="F6806" s="772">
        <v>160211.4</v>
      </c>
      <c r="G6806" s="131" t="s">
        <v>364</v>
      </c>
      <c r="H6806" s="662">
        <v>44940</v>
      </c>
      <c r="I6806" s="84">
        <v>304</v>
      </c>
    </row>
    <row r="6807" spans="1:9" ht="44.25" hidden="1" customHeight="1" x14ac:dyDescent="0.2">
      <c r="A6807" s="3">
        <v>6826</v>
      </c>
      <c r="B6807" s="84">
        <v>6325</v>
      </c>
      <c r="C6807" s="131" t="s">
        <v>8398</v>
      </c>
      <c r="D6807" s="372" t="s">
        <v>5902</v>
      </c>
      <c r="E6807" s="60">
        <v>47131821</v>
      </c>
      <c r="F6807" s="632">
        <v>7175</v>
      </c>
      <c r="G6807" s="131" t="s">
        <v>306</v>
      </c>
      <c r="H6807" s="662">
        <v>44941</v>
      </c>
      <c r="I6807" s="84">
        <v>277</v>
      </c>
    </row>
    <row r="6808" spans="1:9" ht="44.25" hidden="1" customHeight="1" x14ac:dyDescent="0.2">
      <c r="A6808" s="3">
        <v>6827</v>
      </c>
      <c r="B6808" s="84">
        <v>6325</v>
      </c>
      <c r="C6808" s="131" t="s">
        <v>9698</v>
      </c>
      <c r="D6808" s="372" t="s">
        <v>5902</v>
      </c>
      <c r="E6808" s="770">
        <v>31211803</v>
      </c>
      <c r="F6808" s="632">
        <v>18000</v>
      </c>
      <c r="G6808" s="131" t="s">
        <v>306</v>
      </c>
      <c r="H6808" s="662">
        <v>44942</v>
      </c>
      <c r="I6808" s="84">
        <v>277</v>
      </c>
    </row>
    <row r="6809" spans="1:9" ht="44.25" hidden="1" customHeight="1" x14ac:dyDescent="0.2">
      <c r="A6809" s="3">
        <v>6828</v>
      </c>
      <c r="B6809" s="84">
        <v>6325</v>
      </c>
      <c r="C6809" s="127" t="s">
        <v>9805</v>
      </c>
      <c r="D6809" s="372" t="s">
        <v>5902</v>
      </c>
      <c r="E6809" s="131">
        <v>31161520</v>
      </c>
      <c r="F6809" s="772">
        <v>9689.2999999999993</v>
      </c>
      <c r="G6809" s="131" t="s">
        <v>35</v>
      </c>
      <c r="H6809" s="662">
        <v>44944</v>
      </c>
      <c r="I6809" s="84">
        <v>314</v>
      </c>
    </row>
    <row r="6810" spans="1:9" ht="44.25" hidden="1" customHeight="1" x14ac:dyDescent="0.2">
      <c r="A6810" s="3">
        <v>6829</v>
      </c>
      <c r="B6810" s="84">
        <v>6325</v>
      </c>
      <c r="C6810" s="127" t="s">
        <v>9806</v>
      </c>
      <c r="D6810" s="372" t="s">
        <v>5902</v>
      </c>
      <c r="E6810" s="84">
        <v>39101803</v>
      </c>
      <c r="F6810" s="772">
        <v>43421.33</v>
      </c>
      <c r="G6810" s="131" t="s">
        <v>35</v>
      </c>
      <c r="H6810" s="662">
        <v>44945</v>
      </c>
      <c r="I6810" s="84">
        <v>314</v>
      </c>
    </row>
    <row r="6811" spans="1:9" ht="44.25" hidden="1" customHeight="1" x14ac:dyDescent="0.2">
      <c r="A6811" s="3">
        <v>6830</v>
      </c>
      <c r="B6811" s="84">
        <v>6325</v>
      </c>
      <c r="C6811" s="127" t="s">
        <v>9807</v>
      </c>
      <c r="D6811" s="372" t="s">
        <v>5902</v>
      </c>
      <c r="E6811" s="770">
        <v>39121410</v>
      </c>
      <c r="F6811" s="772">
        <v>9634.3799999999992</v>
      </c>
      <c r="G6811" s="131" t="s">
        <v>364</v>
      </c>
      <c r="H6811" s="662">
        <v>44946</v>
      </c>
      <c r="I6811" s="84">
        <v>304</v>
      </c>
    </row>
    <row r="6812" spans="1:9" ht="44.25" hidden="1" customHeight="1" x14ac:dyDescent="0.2">
      <c r="A6812" s="3">
        <v>6831</v>
      </c>
      <c r="B6812" s="84">
        <v>6325</v>
      </c>
      <c r="C6812" s="127" t="s">
        <v>9808</v>
      </c>
      <c r="D6812" s="372" t="s">
        <v>5902</v>
      </c>
      <c r="E6812" s="84">
        <v>47131602</v>
      </c>
      <c r="F6812" s="772">
        <v>18682</v>
      </c>
      <c r="G6812" s="131" t="s">
        <v>3897</v>
      </c>
      <c r="H6812" s="662">
        <v>44927</v>
      </c>
      <c r="I6812" s="84">
        <v>354</v>
      </c>
    </row>
    <row r="6813" spans="1:9" ht="44.25" hidden="1" customHeight="1" x14ac:dyDescent="0.2">
      <c r="A6813" s="3">
        <v>6832</v>
      </c>
      <c r="B6813" s="84">
        <v>6325</v>
      </c>
      <c r="C6813" s="127" t="s">
        <v>9811</v>
      </c>
      <c r="D6813" s="372" t="s">
        <v>5902</v>
      </c>
      <c r="E6813" s="60">
        <v>31211707</v>
      </c>
      <c r="F6813" s="772">
        <v>74964.2</v>
      </c>
      <c r="G6813" s="131" t="s">
        <v>306</v>
      </c>
      <c r="H6813" s="662">
        <v>44928</v>
      </c>
      <c r="I6813" s="84">
        <v>278</v>
      </c>
    </row>
    <row r="6814" spans="1:9" ht="44.25" hidden="1" customHeight="1" x14ac:dyDescent="0.2">
      <c r="A6814" s="3">
        <v>6833</v>
      </c>
      <c r="B6814" s="84">
        <v>6325</v>
      </c>
      <c r="C6814" s="127" t="s">
        <v>9813</v>
      </c>
      <c r="D6814" s="372" t="s">
        <v>5902</v>
      </c>
      <c r="E6814" s="770">
        <v>44102999</v>
      </c>
      <c r="F6814" s="772">
        <v>96502</v>
      </c>
      <c r="G6814" s="131" t="s">
        <v>306</v>
      </c>
      <c r="H6814" s="662">
        <v>44929</v>
      </c>
      <c r="I6814" s="84">
        <v>278</v>
      </c>
    </row>
    <row r="6815" spans="1:9" ht="44.25" hidden="1" customHeight="1" x14ac:dyDescent="0.2">
      <c r="A6815" s="3">
        <v>6834</v>
      </c>
      <c r="B6815" s="84">
        <v>6325</v>
      </c>
      <c r="C6815" s="127" t="s">
        <v>9815</v>
      </c>
      <c r="D6815" s="372" t="s">
        <v>5902</v>
      </c>
      <c r="E6815" s="770">
        <v>30102004</v>
      </c>
      <c r="F6815" s="772">
        <v>65000.43</v>
      </c>
      <c r="G6815" s="131" t="s">
        <v>35</v>
      </c>
      <c r="H6815" s="662">
        <v>44930</v>
      </c>
      <c r="I6815" s="84">
        <v>314</v>
      </c>
    </row>
    <row r="6816" spans="1:9" ht="44.25" hidden="1" customHeight="1" x14ac:dyDescent="0.2">
      <c r="A6816" s="3">
        <v>6835</v>
      </c>
      <c r="B6816" s="84">
        <v>6325</v>
      </c>
      <c r="C6816" s="127" t="s">
        <v>9816</v>
      </c>
      <c r="D6816" s="372" t="s">
        <v>5902</v>
      </c>
      <c r="E6816" s="84">
        <v>40101830</v>
      </c>
      <c r="F6816" s="772">
        <v>55000</v>
      </c>
      <c r="G6816" s="131" t="s">
        <v>364</v>
      </c>
      <c r="H6816" s="662">
        <v>44931</v>
      </c>
      <c r="I6816" s="84">
        <v>304</v>
      </c>
    </row>
    <row r="6817" spans="1:9" ht="44.25" hidden="1" customHeight="1" x14ac:dyDescent="0.2">
      <c r="A6817" s="3">
        <v>6836</v>
      </c>
      <c r="B6817" s="84">
        <v>6325</v>
      </c>
      <c r="C6817" s="127" t="s">
        <v>9817</v>
      </c>
      <c r="D6817" s="372" t="s">
        <v>5902</v>
      </c>
      <c r="E6817" s="770">
        <v>39121405</v>
      </c>
      <c r="F6817" s="772">
        <v>40000</v>
      </c>
      <c r="G6817" s="131" t="s">
        <v>364</v>
      </c>
      <c r="H6817" s="662">
        <v>44932</v>
      </c>
      <c r="I6817" s="84">
        <v>304</v>
      </c>
    </row>
    <row r="6818" spans="1:9" ht="44.25" hidden="1" customHeight="1" x14ac:dyDescent="0.2">
      <c r="A6818" s="3">
        <v>6837</v>
      </c>
      <c r="B6818" s="84">
        <v>6325</v>
      </c>
      <c r="C6818" s="127" t="s">
        <v>9818</v>
      </c>
      <c r="D6818" s="372" t="s">
        <v>5902</v>
      </c>
      <c r="E6818" s="60">
        <v>26121607</v>
      </c>
      <c r="F6818" s="772">
        <v>105000</v>
      </c>
      <c r="G6818" s="131" t="s">
        <v>364</v>
      </c>
      <c r="H6818" s="662">
        <v>44933</v>
      </c>
      <c r="I6818" s="84">
        <v>304</v>
      </c>
    </row>
    <row r="6819" spans="1:9" ht="44.25" hidden="1" customHeight="1" x14ac:dyDescent="0.2">
      <c r="A6819" s="3">
        <v>6839</v>
      </c>
      <c r="B6819" s="84">
        <v>6325</v>
      </c>
      <c r="C6819" s="131" t="s">
        <v>9820</v>
      </c>
      <c r="D6819" s="372" t="s">
        <v>5902</v>
      </c>
      <c r="E6819" s="770">
        <v>31211803</v>
      </c>
      <c r="F6819" s="632">
        <v>22800</v>
      </c>
      <c r="G6819" s="131" t="s">
        <v>306</v>
      </c>
      <c r="H6819" s="662">
        <v>44935</v>
      </c>
      <c r="I6819" s="84">
        <v>277</v>
      </c>
    </row>
    <row r="6820" spans="1:9" ht="44.25" hidden="1" customHeight="1" x14ac:dyDescent="0.2">
      <c r="A6820" s="3">
        <v>6840</v>
      </c>
      <c r="B6820" s="84">
        <v>6325</v>
      </c>
      <c r="C6820" s="127" t="s">
        <v>9821</v>
      </c>
      <c r="D6820" s="372" t="s">
        <v>5902</v>
      </c>
      <c r="E6820" s="770">
        <v>31211904</v>
      </c>
      <c r="F6820" s="772">
        <v>3200</v>
      </c>
      <c r="G6820" s="131" t="s">
        <v>505</v>
      </c>
      <c r="H6820" s="662">
        <v>44936</v>
      </c>
      <c r="I6820" s="84">
        <v>324</v>
      </c>
    </row>
    <row r="6821" spans="1:9" ht="44.25" hidden="1" customHeight="1" x14ac:dyDescent="0.2">
      <c r="A6821" s="3">
        <v>6841</v>
      </c>
      <c r="B6821" s="84">
        <v>6325</v>
      </c>
      <c r="C6821" s="127" t="s">
        <v>9822</v>
      </c>
      <c r="D6821" s="372" t="s">
        <v>5902</v>
      </c>
      <c r="E6821" s="770">
        <v>31211904</v>
      </c>
      <c r="F6821" s="772">
        <v>3200</v>
      </c>
      <c r="G6821" s="131" t="s">
        <v>505</v>
      </c>
      <c r="H6821" s="662">
        <v>44937</v>
      </c>
      <c r="I6821" s="84">
        <v>324</v>
      </c>
    </row>
    <row r="6822" spans="1:9" ht="44.25" hidden="1" customHeight="1" x14ac:dyDescent="0.2">
      <c r="A6822" s="3">
        <v>6842</v>
      </c>
      <c r="B6822" s="84">
        <v>6325</v>
      </c>
      <c r="C6822" s="131" t="s">
        <v>9823</v>
      </c>
      <c r="D6822" s="372" t="s">
        <v>5902</v>
      </c>
      <c r="E6822" s="770">
        <v>31211803</v>
      </c>
      <c r="F6822" s="632">
        <v>12800</v>
      </c>
      <c r="G6822" s="131" t="s">
        <v>306</v>
      </c>
      <c r="H6822" s="662">
        <v>44938</v>
      </c>
      <c r="I6822" s="84">
        <v>277</v>
      </c>
    </row>
    <row r="6823" spans="1:9" ht="44.25" hidden="1" customHeight="1" x14ac:dyDescent="0.2">
      <c r="A6823" s="3">
        <v>6843</v>
      </c>
      <c r="B6823" s="84">
        <v>6325</v>
      </c>
      <c r="C6823" s="127" t="s">
        <v>9824</v>
      </c>
      <c r="D6823" s="372" t="s">
        <v>5902</v>
      </c>
      <c r="E6823" s="60">
        <v>31161506</v>
      </c>
      <c r="F6823" s="772">
        <v>4800</v>
      </c>
      <c r="G6823" s="131" t="s">
        <v>35</v>
      </c>
      <c r="H6823" s="662">
        <v>44939</v>
      </c>
      <c r="I6823" s="84">
        <v>314</v>
      </c>
    </row>
    <row r="6824" spans="1:9" ht="44.25" hidden="1" customHeight="1" x14ac:dyDescent="0.2">
      <c r="A6824" s="3">
        <v>6844</v>
      </c>
      <c r="B6824" s="84">
        <v>6325</v>
      </c>
      <c r="C6824" s="127" t="s">
        <v>9825</v>
      </c>
      <c r="D6824" s="372" t="s">
        <v>5902</v>
      </c>
      <c r="E6824" s="60">
        <v>31161506</v>
      </c>
      <c r="F6824" s="772">
        <v>4800</v>
      </c>
      <c r="G6824" s="131" t="s">
        <v>35</v>
      </c>
      <c r="H6824" s="662">
        <v>44940</v>
      </c>
      <c r="I6824" s="84">
        <v>314</v>
      </c>
    </row>
    <row r="6825" spans="1:9" ht="44.25" hidden="1" customHeight="1" x14ac:dyDescent="0.2">
      <c r="A6825" s="3">
        <v>6845</v>
      </c>
      <c r="B6825" s="84">
        <v>6325</v>
      </c>
      <c r="C6825" s="127" t="s">
        <v>9826</v>
      </c>
      <c r="D6825" s="372" t="s">
        <v>5902</v>
      </c>
      <c r="E6825" s="60">
        <v>27112841</v>
      </c>
      <c r="F6825" s="772">
        <v>4500</v>
      </c>
      <c r="G6825" s="131" t="s">
        <v>35</v>
      </c>
      <c r="H6825" s="662">
        <v>44941</v>
      </c>
      <c r="I6825" s="84">
        <v>314</v>
      </c>
    </row>
    <row r="6826" spans="1:9" ht="44.25" hidden="1" customHeight="1" x14ac:dyDescent="0.2">
      <c r="A6826" s="3">
        <v>6846</v>
      </c>
      <c r="B6826" s="84">
        <v>6325</v>
      </c>
      <c r="C6826" s="127" t="s">
        <v>9827</v>
      </c>
      <c r="D6826" s="372" t="s">
        <v>5902</v>
      </c>
      <c r="E6826" s="770">
        <v>31162002</v>
      </c>
      <c r="F6826" s="772">
        <v>6000</v>
      </c>
      <c r="G6826" s="131" t="s">
        <v>35</v>
      </c>
      <c r="H6826" s="662">
        <v>44942</v>
      </c>
      <c r="I6826" s="84">
        <v>314</v>
      </c>
    </row>
    <row r="6827" spans="1:9" ht="44.25" hidden="1" customHeight="1" x14ac:dyDescent="0.2">
      <c r="A6827" s="3">
        <v>6847</v>
      </c>
      <c r="B6827" s="84">
        <v>6325</v>
      </c>
      <c r="C6827" s="131" t="s">
        <v>9828</v>
      </c>
      <c r="D6827" s="372" t="s">
        <v>5902</v>
      </c>
      <c r="E6827" s="770">
        <v>31211803</v>
      </c>
      <c r="F6827" s="632">
        <v>40600</v>
      </c>
      <c r="G6827" s="131" t="s">
        <v>306</v>
      </c>
      <c r="H6827" s="662">
        <v>44943</v>
      </c>
      <c r="I6827" s="84">
        <v>277</v>
      </c>
    </row>
    <row r="6828" spans="1:9" ht="44.25" hidden="1" customHeight="1" x14ac:dyDescent="0.2">
      <c r="A6828" s="3">
        <v>6848</v>
      </c>
      <c r="B6828" s="84">
        <v>6325</v>
      </c>
      <c r="C6828" s="127" t="s">
        <v>9829</v>
      </c>
      <c r="D6828" s="372" t="s">
        <v>5902</v>
      </c>
      <c r="E6828" s="84">
        <v>31161504</v>
      </c>
      <c r="F6828" s="772">
        <v>10592</v>
      </c>
      <c r="G6828" s="131" t="s">
        <v>35</v>
      </c>
      <c r="H6828" s="662">
        <v>44944</v>
      </c>
      <c r="I6828" s="84">
        <v>314</v>
      </c>
    </row>
    <row r="6829" spans="1:9" ht="44.25" hidden="1" customHeight="1" x14ac:dyDescent="0.2">
      <c r="A6829" s="3">
        <v>6849</v>
      </c>
      <c r="B6829" s="84"/>
      <c r="C6829" s="127" t="s">
        <v>9830</v>
      </c>
      <c r="D6829" s="372" t="s">
        <v>5902</v>
      </c>
      <c r="E6829" s="770">
        <v>31161507</v>
      </c>
      <c r="F6829" s="772">
        <v>10592</v>
      </c>
      <c r="G6829" s="131" t="s">
        <v>35</v>
      </c>
      <c r="H6829" s="662">
        <v>44945</v>
      </c>
      <c r="I6829" s="84">
        <v>314</v>
      </c>
    </row>
    <row r="6830" spans="1:9" ht="44.25" hidden="1" customHeight="1" x14ac:dyDescent="0.2">
      <c r="A6830" s="3">
        <v>6850</v>
      </c>
      <c r="B6830" s="84">
        <v>6325</v>
      </c>
      <c r="C6830" s="127" t="s">
        <v>9831</v>
      </c>
      <c r="D6830" s="372" t="s">
        <v>5902</v>
      </c>
      <c r="E6830" s="770">
        <v>31211904</v>
      </c>
      <c r="F6830" s="772">
        <v>10100</v>
      </c>
      <c r="G6830" s="131" t="s">
        <v>505</v>
      </c>
      <c r="H6830" s="662">
        <v>44946</v>
      </c>
      <c r="I6830" s="84">
        <v>324</v>
      </c>
    </row>
    <row r="6831" spans="1:9" ht="44.25" hidden="1" customHeight="1" x14ac:dyDescent="0.2">
      <c r="A6831" s="3">
        <v>6851</v>
      </c>
      <c r="B6831" s="84">
        <v>6325</v>
      </c>
      <c r="C6831" s="127" t="s">
        <v>9832</v>
      </c>
      <c r="D6831" s="372" t="s">
        <v>5902</v>
      </c>
      <c r="E6831" s="770">
        <v>39122331</v>
      </c>
      <c r="F6831" s="632">
        <v>25500</v>
      </c>
      <c r="G6831" s="131" t="s">
        <v>364</v>
      </c>
      <c r="H6831" s="662">
        <v>44927</v>
      </c>
      <c r="I6831" s="84">
        <v>304</v>
      </c>
    </row>
    <row r="6832" spans="1:9" ht="44.25" hidden="1" customHeight="1" x14ac:dyDescent="0.2">
      <c r="A6832" s="3">
        <v>6852</v>
      </c>
      <c r="B6832" s="84">
        <v>6325</v>
      </c>
      <c r="C6832" s="127" t="s">
        <v>9833</v>
      </c>
      <c r="D6832" s="372" t="s">
        <v>5902</v>
      </c>
      <c r="E6832" s="770">
        <v>39122331</v>
      </c>
      <c r="F6832" s="632">
        <v>10000</v>
      </c>
      <c r="G6832" s="131" t="s">
        <v>364</v>
      </c>
      <c r="H6832" s="662">
        <v>44927</v>
      </c>
      <c r="I6832" s="84">
        <v>304</v>
      </c>
    </row>
    <row r="6833" spans="1:9" ht="44.25" hidden="1" customHeight="1" x14ac:dyDescent="0.2">
      <c r="A6833" s="3">
        <v>6853</v>
      </c>
      <c r="B6833" s="84">
        <v>6325</v>
      </c>
      <c r="C6833" s="127" t="s">
        <v>9834</v>
      </c>
      <c r="D6833" s="372" t="s">
        <v>5902</v>
      </c>
      <c r="E6833" s="770">
        <v>31201503</v>
      </c>
      <c r="F6833" s="632">
        <v>12500</v>
      </c>
      <c r="G6833" s="131" t="s">
        <v>364</v>
      </c>
      <c r="H6833" s="662">
        <v>44927</v>
      </c>
      <c r="I6833" s="84">
        <v>304</v>
      </c>
    </row>
    <row r="6834" spans="1:9" ht="44.25" hidden="1" customHeight="1" x14ac:dyDescent="0.2">
      <c r="A6834" s="3">
        <v>6854</v>
      </c>
      <c r="B6834" s="84">
        <v>6325</v>
      </c>
      <c r="C6834" s="127" t="s">
        <v>9835</v>
      </c>
      <c r="D6834" s="372" t="s">
        <v>5902</v>
      </c>
      <c r="E6834" s="131">
        <v>31201503</v>
      </c>
      <c r="F6834" s="632">
        <v>13500</v>
      </c>
      <c r="G6834" s="131" t="s">
        <v>364</v>
      </c>
      <c r="H6834" s="662">
        <v>44927</v>
      </c>
      <c r="I6834" s="84">
        <v>304</v>
      </c>
    </row>
    <row r="6835" spans="1:9" ht="44.25" hidden="1" customHeight="1" x14ac:dyDescent="0.2">
      <c r="A6835" s="3">
        <v>6855</v>
      </c>
      <c r="B6835" s="84">
        <v>6325</v>
      </c>
      <c r="C6835" s="127" t="s">
        <v>9836</v>
      </c>
      <c r="D6835" s="372" t="s">
        <v>5902</v>
      </c>
      <c r="E6835" s="770">
        <v>31201503</v>
      </c>
      <c r="F6835" s="632">
        <v>6500</v>
      </c>
      <c r="G6835" s="131" t="s">
        <v>364</v>
      </c>
      <c r="H6835" s="662">
        <v>44927</v>
      </c>
      <c r="I6835" s="84">
        <v>304</v>
      </c>
    </row>
    <row r="6836" spans="1:9" ht="44.25" hidden="1" customHeight="1" x14ac:dyDescent="0.2">
      <c r="A6836" s="3">
        <v>6856</v>
      </c>
      <c r="B6836" s="84">
        <v>6325</v>
      </c>
      <c r="C6836" s="127" t="s">
        <v>9837</v>
      </c>
      <c r="D6836" s="372" t="s">
        <v>5902</v>
      </c>
      <c r="E6836" s="131">
        <v>13111001</v>
      </c>
      <c r="F6836" s="632">
        <v>33000</v>
      </c>
      <c r="G6836" s="131" t="s">
        <v>306</v>
      </c>
      <c r="H6836" s="662">
        <v>44927</v>
      </c>
      <c r="I6836" s="84">
        <v>278</v>
      </c>
    </row>
    <row r="6837" spans="1:9" ht="44.25" hidden="1" customHeight="1" x14ac:dyDescent="0.2">
      <c r="A6837" s="3">
        <v>6857</v>
      </c>
      <c r="B6837" s="84">
        <v>6325</v>
      </c>
      <c r="C6837" s="127" t="s">
        <v>9838</v>
      </c>
      <c r="D6837" s="372" t="s">
        <v>5902</v>
      </c>
      <c r="E6837" s="770">
        <v>31201502</v>
      </c>
      <c r="F6837" s="632">
        <v>20000</v>
      </c>
      <c r="G6837" s="131" t="s">
        <v>364</v>
      </c>
      <c r="H6837" s="662">
        <v>44927</v>
      </c>
      <c r="I6837" s="84">
        <v>304</v>
      </c>
    </row>
    <row r="6838" spans="1:9" ht="44.25" hidden="1" customHeight="1" x14ac:dyDescent="0.2">
      <c r="A6838" s="3">
        <v>6858</v>
      </c>
      <c r="B6838" s="84">
        <v>6325</v>
      </c>
      <c r="C6838" s="127" t="s">
        <v>9839</v>
      </c>
      <c r="D6838" s="372" t="s">
        <v>5902</v>
      </c>
      <c r="E6838" s="770">
        <v>26121602</v>
      </c>
      <c r="F6838" s="632">
        <v>199500</v>
      </c>
      <c r="G6838" s="131" t="s">
        <v>364</v>
      </c>
      <c r="H6838" s="662">
        <v>44927</v>
      </c>
      <c r="I6838" s="84">
        <v>299</v>
      </c>
    </row>
    <row r="6839" spans="1:9" ht="44.25" hidden="1" customHeight="1" x14ac:dyDescent="0.2">
      <c r="A6839" s="3">
        <v>6859</v>
      </c>
      <c r="B6839" s="84">
        <v>6325</v>
      </c>
      <c r="C6839" s="127" t="s">
        <v>9840</v>
      </c>
      <c r="D6839" s="372" t="s">
        <v>5902</v>
      </c>
      <c r="E6839" s="60">
        <v>31161816</v>
      </c>
      <c r="F6839" s="632">
        <v>213500</v>
      </c>
      <c r="G6839" s="131" t="s">
        <v>364</v>
      </c>
      <c r="H6839" s="662">
        <v>44927</v>
      </c>
      <c r="I6839" s="84">
        <v>304</v>
      </c>
    </row>
    <row r="6840" spans="1:9" ht="44.25" hidden="1" customHeight="1" x14ac:dyDescent="0.2">
      <c r="A6840" s="3">
        <v>6860</v>
      </c>
      <c r="B6840" s="84">
        <v>6325</v>
      </c>
      <c r="C6840" s="127" t="s">
        <v>9841</v>
      </c>
      <c r="D6840" s="372" t="s">
        <v>5902</v>
      </c>
      <c r="E6840" s="60">
        <v>31161816</v>
      </c>
      <c r="F6840" s="632">
        <v>194500</v>
      </c>
      <c r="G6840" s="131" t="s">
        <v>364</v>
      </c>
      <c r="H6840" s="662">
        <v>44927</v>
      </c>
      <c r="I6840" s="84">
        <v>304</v>
      </c>
    </row>
    <row r="6841" spans="1:9" ht="44.25" hidden="1" customHeight="1" x14ac:dyDescent="0.2">
      <c r="A6841" s="3">
        <v>6861</v>
      </c>
      <c r="B6841" s="84">
        <v>6325</v>
      </c>
      <c r="C6841" s="127" t="s">
        <v>9842</v>
      </c>
      <c r="D6841" s="372" t="s">
        <v>5902</v>
      </c>
      <c r="E6841" s="60">
        <v>31161816</v>
      </c>
      <c r="F6841" s="632">
        <v>220000</v>
      </c>
      <c r="G6841" s="131" t="s">
        <v>364</v>
      </c>
      <c r="H6841" s="662">
        <v>44927</v>
      </c>
      <c r="I6841" s="84">
        <v>304</v>
      </c>
    </row>
    <row r="6842" spans="1:9" ht="44.25" hidden="1" customHeight="1" x14ac:dyDescent="0.2">
      <c r="A6842" s="3">
        <v>6862</v>
      </c>
      <c r="B6842" s="84">
        <v>6325</v>
      </c>
      <c r="C6842" s="127" t="s">
        <v>9843</v>
      </c>
      <c r="D6842" s="372" t="s">
        <v>5902</v>
      </c>
      <c r="E6842" s="60">
        <v>31161816</v>
      </c>
      <c r="F6842" s="632">
        <v>194500</v>
      </c>
      <c r="G6842" s="131" t="s">
        <v>364</v>
      </c>
      <c r="H6842" s="662">
        <v>44927</v>
      </c>
      <c r="I6842" s="84">
        <v>304</v>
      </c>
    </row>
    <row r="6843" spans="1:9" ht="44.25" hidden="1" customHeight="1" x14ac:dyDescent="0.2">
      <c r="A6843" s="3">
        <v>6863</v>
      </c>
      <c r="B6843" s="84">
        <v>6325</v>
      </c>
      <c r="C6843" s="127" t="s">
        <v>9844</v>
      </c>
      <c r="D6843" s="372" t="s">
        <v>5902</v>
      </c>
      <c r="E6843" s="60">
        <v>31161816</v>
      </c>
      <c r="F6843" s="632">
        <v>194500</v>
      </c>
      <c r="G6843" s="131" t="s">
        <v>364</v>
      </c>
      <c r="H6843" s="662">
        <v>44927</v>
      </c>
      <c r="I6843" s="84">
        <v>304</v>
      </c>
    </row>
    <row r="6844" spans="1:9" ht="44.25" hidden="1" customHeight="1" x14ac:dyDescent="0.2">
      <c r="A6844" s="3">
        <v>6864</v>
      </c>
      <c r="B6844" s="84">
        <v>6325</v>
      </c>
      <c r="C6844" s="127" t="s">
        <v>9845</v>
      </c>
      <c r="D6844" s="372" t="s">
        <v>5902</v>
      </c>
      <c r="E6844" s="60">
        <v>31161816</v>
      </c>
      <c r="F6844" s="632">
        <v>194500</v>
      </c>
      <c r="G6844" s="131" t="s">
        <v>364</v>
      </c>
      <c r="H6844" s="662">
        <v>44927</v>
      </c>
      <c r="I6844" s="84">
        <v>304</v>
      </c>
    </row>
    <row r="6845" spans="1:9" ht="44.25" hidden="1" customHeight="1" x14ac:dyDescent="0.2">
      <c r="A6845" s="3">
        <v>6865</v>
      </c>
      <c r="B6845" s="84">
        <v>6325</v>
      </c>
      <c r="C6845" s="127" t="s">
        <v>9846</v>
      </c>
      <c r="D6845" s="372" t="s">
        <v>5902</v>
      </c>
      <c r="E6845" s="60">
        <v>39121032</v>
      </c>
      <c r="F6845" s="632">
        <v>1615000</v>
      </c>
      <c r="G6845" s="131" t="s">
        <v>3790</v>
      </c>
      <c r="H6845" s="662">
        <v>44927</v>
      </c>
      <c r="I6845" s="84">
        <v>192</v>
      </c>
    </row>
    <row r="6846" spans="1:9" ht="44.25" hidden="1" customHeight="1" x14ac:dyDescent="0.2">
      <c r="A6846" s="3">
        <v>6866</v>
      </c>
      <c r="B6846" s="84">
        <v>6325</v>
      </c>
      <c r="C6846" s="127" t="s">
        <v>10419</v>
      </c>
      <c r="D6846" s="372" t="s">
        <v>5902</v>
      </c>
      <c r="E6846" s="60">
        <v>26121634</v>
      </c>
      <c r="F6846" s="632">
        <v>4800000</v>
      </c>
      <c r="G6846" s="131" t="s">
        <v>364</v>
      </c>
      <c r="H6846" s="662">
        <v>44927</v>
      </c>
      <c r="I6846" s="84">
        <v>299</v>
      </c>
    </row>
    <row r="6847" spans="1:9" ht="44.25" hidden="1" customHeight="1" x14ac:dyDescent="0.2">
      <c r="A6847" s="3">
        <v>6867</v>
      </c>
      <c r="B6847" s="84">
        <v>6325</v>
      </c>
      <c r="C6847" s="127" t="s">
        <v>9848</v>
      </c>
      <c r="D6847" s="372" t="s">
        <v>5902</v>
      </c>
      <c r="E6847" s="60">
        <v>26121634</v>
      </c>
      <c r="F6847" s="632">
        <v>9263016</v>
      </c>
      <c r="G6847" s="131" t="s">
        <v>364</v>
      </c>
      <c r="H6847" s="662">
        <v>44927</v>
      </c>
      <c r="I6847" s="84">
        <v>299</v>
      </c>
    </row>
    <row r="6848" spans="1:9" ht="44.25" hidden="1" customHeight="1" x14ac:dyDescent="0.2">
      <c r="A6848" s="3">
        <v>6868</v>
      </c>
      <c r="B6848" s="84">
        <v>6325</v>
      </c>
      <c r="C6848" s="127" t="s">
        <v>9850</v>
      </c>
      <c r="D6848" s="372" t="s">
        <v>5902</v>
      </c>
      <c r="E6848" s="770">
        <v>39121405</v>
      </c>
      <c r="F6848" s="632">
        <v>2077815</v>
      </c>
      <c r="G6848" s="131" t="s">
        <v>364</v>
      </c>
      <c r="H6848" s="662">
        <v>44927</v>
      </c>
      <c r="I6848" s="84">
        <v>304</v>
      </c>
    </row>
    <row r="6849" spans="1:9" ht="44.25" hidden="1" customHeight="1" x14ac:dyDescent="0.2">
      <c r="A6849" s="3">
        <v>6869</v>
      </c>
      <c r="B6849" s="84">
        <v>6325</v>
      </c>
      <c r="C6849" s="127" t="s">
        <v>9851</v>
      </c>
      <c r="D6849" s="372" t="s">
        <v>5902</v>
      </c>
      <c r="E6849" s="770">
        <v>39121405</v>
      </c>
      <c r="F6849" s="632">
        <v>1038906.8</v>
      </c>
      <c r="G6849" s="131" t="s">
        <v>364</v>
      </c>
      <c r="H6849" s="662">
        <v>44927</v>
      </c>
      <c r="I6849" s="84">
        <v>304</v>
      </c>
    </row>
    <row r="6850" spans="1:9" ht="44.25" hidden="1" customHeight="1" x14ac:dyDescent="0.2">
      <c r="A6850" s="3">
        <v>6870</v>
      </c>
      <c r="B6850" s="84">
        <v>6325</v>
      </c>
      <c r="C6850" s="127" t="s">
        <v>9852</v>
      </c>
      <c r="D6850" s="372" t="s">
        <v>5902</v>
      </c>
      <c r="E6850" s="770">
        <v>30101609</v>
      </c>
      <c r="F6850" s="632">
        <v>250000</v>
      </c>
      <c r="G6850" s="131" t="s">
        <v>35</v>
      </c>
      <c r="H6850" s="662">
        <v>44927</v>
      </c>
      <c r="I6850" s="84">
        <v>314</v>
      </c>
    </row>
    <row r="6851" spans="1:9" ht="44.25" hidden="1" customHeight="1" x14ac:dyDescent="0.2">
      <c r="A6851" s="3">
        <v>6871</v>
      </c>
      <c r="B6851" s="84">
        <v>6325</v>
      </c>
      <c r="C6851" s="127" t="s">
        <v>9853</v>
      </c>
      <c r="D6851" s="372" t="s">
        <v>5902</v>
      </c>
      <c r="E6851" s="60">
        <v>32101522</v>
      </c>
      <c r="F6851" s="632">
        <v>112500</v>
      </c>
      <c r="G6851" s="131" t="s">
        <v>364</v>
      </c>
      <c r="H6851" s="662">
        <v>44927</v>
      </c>
      <c r="I6851" s="84">
        <v>304</v>
      </c>
    </row>
    <row r="6852" spans="1:9" ht="44.25" hidden="1" customHeight="1" x14ac:dyDescent="0.2">
      <c r="A6852" s="3">
        <v>6872</v>
      </c>
      <c r="B6852" s="84">
        <v>6325</v>
      </c>
      <c r="C6852" s="127" t="s">
        <v>10420</v>
      </c>
      <c r="D6852" s="372" t="s">
        <v>5902</v>
      </c>
      <c r="E6852" s="60">
        <v>26121603</v>
      </c>
      <c r="F6852" s="632">
        <v>10042875</v>
      </c>
      <c r="G6852" s="131" t="s">
        <v>364</v>
      </c>
      <c r="H6852" s="662">
        <v>44927</v>
      </c>
      <c r="I6852" s="84">
        <v>299</v>
      </c>
    </row>
    <row r="6853" spans="1:9" ht="44.25" hidden="1" customHeight="1" x14ac:dyDescent="0.2">
      <c r="A6853" s="3">
        <v>6873</v>
      </c>
      <c r="B6853" s="84">
        <v>6325</v>
      </c>
      <c r="C6853" s="127" t="s">
        <v>10421</v>
      </c>
      <c r="D6853" s="372" t="s">
        <v>5902</v>
      </c>
      <c r="E6853" s="60">
        <v>26121603</v>
      </c>
      <c r="F6853" s="632">
        <v>605000</v>
      </c>
      <c r="G6853" s="131" t="s">
        <v>364</v>
      </c>
      <c r="H6853" s="662">
        <v>44927</v>
      </c>
      <c r="I6853" s="84">
        <v>299</v>
      </c>
    </row>
    <row r="6854" spans="1:9" ht="44.25" hidden="1" customHeight="1" x14ac:dyDescent="0.2">
      <c r="A6854" s="3">
        <v>6874</v>
      </c>
      <c r="B6854" s="84">
        <v>6325</v>
      </c>
      <c r="C6854" s="127" t="s">
        <v>10422</v>
      </c>
      <c r="D6854" s="372" t="s">
        <v>5902</v>
      </c>
      <c r="E6854" s="60">
        <v>26121603</v>
      </c>
      <c r="F6854" s="632">
        <v>1017000</v>
      </c>
      <c r="G6854" s="131" t="s">
        <v>364</v>
      </c>
      <c r="H6854" s="662">
        <v>44927</v>
      </c>
      <c r="I6854" s="84">
        <v>299</v>
      </c>
    </row>
    <row r="6855" spans="1:9" ht="44.25" hidden="1" customHeight="1" x14ac:dyDescent="0.2">
      <c r="A6855" s="3">
        <v>6875</v>
      </c>
      <c r="B6855" s="84">
        <v>6325</v>
      </c>
      <c r="C6855" s="127" t="s">
        <v>10423</v>
      </c>
      <c r="D6855" s="372" t="s">
        <v>5902</v>
      </c>
      <c r="E6855" s="60">
        <v>26121603</v>
      </c>
      <c r="F6855" s="632">
        <v>280000</v>
      </c>
      <c r="G6855" s="131" t="s">
        <v>364</v>
      </c>
      <c r="H6855" s="662">
        <v>44927</v>
      </c>
      <c r="I6855" s="84">
        <v>299</v>
      </c>
    </row>
    <row r="6856" spans="1:9" ht="44.25" hidden="1" customHeight="1" x14ac:dyDescent="0.2">
      <c r="A6856" s="3">
        <v>6876</v>
      </c>
      <c r="B6856" s="84">
        <v>6325</v>
      </c>
      <c r="C6856" s="127" t="s">
        <v>9854</v>
      </c>
      <c r="D6856" s="372" t="s">
        <v>5902</v>
      </c>
      <c r="E6856" s="770">
        <v>39121405</v>
      </c>
      <c r="F6856" s="632">
        <v>312500</v>
      </c>
      <c r="G6856" s="131" t="s">
        <v>364</v>
      </c>
      <c r="H6856" s="662">
        <v>44927</v>
      </c>
      <c r="I6856" s="84">
        <v>304</v>
      </c>
    </row>
    <row r="6857" spans="1:9" ht="44.25" hidden="1" customHeight="1" x14ac:dyDescent="0.2">
      <c r="A6857" s="3">
        <v>6877</v>
      </c>
      <c r="B6857" s="84">
        <v>6325</v>
      </c>
      <c r="C6857" s="127" t="s">
        <v>9855</v>
      </c>
      <c r="D6857" s="372" t="s">
        <v>5902</v>
      </c>
      <c r="E6857" s="770">
        <v>39121405</v>
      </c>
      <c r="F6857" s="632">
        <v>85000</v>
      </c>
      <c r="G6857" s="131" t="s">
        <v>364</v>
      </c>
      <c r="H6857" s="662">
        <v>44927</v>
      </c>
      <c r="I6857" s="84">
        <v>304</v>
      </c>
    </row>
    <row r="6858" spans="1:9" ht="44.25" hidden="1" customHeight="1" x14ac:dyDescent="0.2">
      <c r="A6858" s="3">
        <v>6878</v>
      </c>
      <c r="B6858" s="84">
        <v>6325</v>
      </c>
      <c r="C6858" s="127" t="s">
        <v>9856</v>
      </c>
      <c r="D6858" s="372" t="s">
        <v>5902</v>
      </c>
      <c r="E6858" s="131">
        <v>55121611</v>
      </c>
      <c r="F6858" s="632">
        <v>45000</v>
      </c>
      <c r="G6858" s="131" t="s">
        <v>364</v>
      </c>
      <c r="H6858" s="662">
        <v>44927</v>
      </c>
      <c r="I6858" s="84">
        <v>304</v>
      </c>
    </row>
    <row r="6859" spans="1:9" ht="44.25" hidden="1" customHeight="1" x14ac:dyDescent="0.2">
      <c r="A6859" s="3">
        <v>6879</v>
      </c>
      <c r="B6859" s="84">
        <v>6325</v>
      </c>
      <c r="C6859" s="127" t="s">
        <v>9857</v>
      </c>
      <c r="D6859" s="372" t="s">
        <v>5902</v>
      </c>
      <c r="E6859" s="770">
        <v>40182305</v>
      </c>
      <c r="F6859" s="632">
        <v>16500</v>
      </c>
      <c r="G6859" s="131" t="s">
        <v>364</v>
      </c>
      <c r="H6859" s="662">
        <v>44927</v>
      </c>
      <c r="I6859" s="84">
        <v>304</v>
      </c>
    </row>
    <row r="6860" spans="1:9" ht="44.25" hidden="1" customHeight="1" x14ac:dyDescent="0.2">
      <c r="A6860" s="3">
        <v>6880</v>
      </c>
      <c r="B6860" s="84">
        <v>6325</v>
      </c>
      <c r="C6860" s="127" t="s">
        <v>9858</v>
      </c>
      <c r="D6860" s="372" t="s">
        <v>5902</v>
      </c>
      <c r="E6860" s="770">
        <v>43211903</v>
      </c>
      <c r="F6860" s="632">
        <v>128389.06</v>
      </c>
      <c r="G6860" s="131" t="s">
        <v>669</v>
      </c>
      <c r="H6860" s="662">
        <v>44927</v>
      </c>
      <c r="I6860" s="84">
        <v>340</v>
      </c>
    </row>
    <row r="6861" spans="1:9" ht="44.25" hidden="1" customHeight="1" x14ac:dyDescent="0.2">
      <c r="A6861" s="3">
        <v>6881</v>
      </c>
      <c r="B6861" s="84">
        <v>6325</v>
      </c>
      <c r="C6861" s="127" t="s">
        <v>9860</v>
      </c>
      <c r="D6861" s="372" t="s">
        <v>5902</v>
      </c>
      <c r="E6861" s="84">
        <v>31163202</v>
      </c>
      <c r="F6861" s="632">
        <v>7051.2</v>
      </c>
      <c r="G6861" s="131" t="s">
        <v>669</v>
      </c>
      <c r="H6861" s="662">
        <v>44927</v>
      </c>
      <c r="I6861" s="84">
        <v>340</v>
      </c>
    </row>
    <row r="6862" spans="1:9" ht="44.25" hidden="1" customHeight="1" x14ac:dyDescent="0.2">
      <c r="A6862" s="3">
        <v>6882</v>
      </c>
      <c r="B6862" s="84">
        <v>6325</v>
      </c>
      <c r="C6862" s="127" t="s">
        <v>9861</v>
      </c>
      <c r="D6862" s="372" t="s">
        <v>5902</v>
      </c>
      <c r="E6862" s="84">
        <v>31171505</v>
      </c>
      <c r="F6862" s="632">
        <v>30120</v>
      </c>
      <c r="G6862" s="131" t="s">
        <v>35</v>
      </c>
      <c r="H6862" s="662">
        <v>44927</v>
      </c>
      <c r="I6862" s="84">
        <v>314</v>
      </c>
    </row>
    <row r="6863" spans="1:9" ht="44.25" hidden="1" customHeight="1" x14ac:dyDescent="0.2">
      <c r="A6863" s="3">
        <v>6883</v>
      </c>
      <c r="B6863" s="84">
        <v>6325</v>
      </c>
      <c r="C6863" s="127" t="s">
        <v>9349</v>
      </c>
      <c r="D6863" s="372" t="s">
        <v>5902</v>
      </c>
      <c r="E6863" s="84">
        <v>31171505</v>
      </c>
      <c r="F6863" s="632">
        <v>15661.8</v>
      </c>
      <c r="G6863" s="131" t="s">
        <v>669</v>
      </c>
      <c r="H6863" s="662">
        <v>44927</v>
      </c>
      <c r="I6863" s="84">
        <v>344</v>
      </c>
    </row>
    <row r="6864" spans="1:9" ht="44.25" hidden="1" customHeight="1" x14ac:dyDescent="0.2">
      <c r="A6864" s="3">
        <v>6884</v>
      </c>
      <c r="B6864" s="84">
        <v>6325</v>
      </c>
      <c r="C6864" s="127" t="s">
        <v>9862</v>
      </c>
      <c r="D6864" s="372" t="s">
        <v>5902</v>
      </c>
      <c r="E6864" s="84">
        <v>42271936</v>
      </c>
      <c r="F6864" s="632">
        <v>30280.61</v>
      </c>
      <c r="G6864" s="131" t="s">
        <v>669</v>
      </c>
      <c r="H6864" s="662">
        <v>44927</v>
      </c>
      <c r="I6864" s="84">
        <v>340</v>
      </c>
    </row>
    <row r="6865" spans="1:9" ht="44.25" hidden="1" customHeight="1" x14ac:dyDescent="0.2">
      <c r="A6865" s="3">
        <v>6885</v>
      </c>
      <c r="B6865" s="84">
        <v>6325</v>
      </c>
      <c r="C6865" s="127" t="s">
        <v>9863</v>
      </c>
      <c r="D6865" s="372" t="s">
        <v>5902</v>
      </c>
      <c r="E6865" s="84">
        <v>31191501</v>
      </c>
      <c r="F6865" s="632">
        <v>8130</v>
      </c>
      <c r="G6865" s="131" t="s">
        <v>505</v>
      </c>
      <c r="H6865" s="662">
        <v>44927</v>
      </c>
      <c r="I6865" s="84">
        <v>324</v>
      </c>
    </row>
    <row r="6866" spans="1:9" ht="44.25" hidden="1" customHeight="1" x14ac:dyDescent="0.2">
      <c r="A6866" s="3">
        <v>6886</v>
      </c>
      <c r="B6866" s="84">
        <v>6325</v>
      </c>
      <c r="C6866" s="127" t="s">
        <v>9864</v>
      </c>
      <c r="D6866" s="372" t="s">
        <v>5902</v>
      </c>
      <c r="E6866" s="84">
        <v>39121439</v>
      </c>
      <c r="F6866" s="632">
        <v>3340</v>
      </c>
      <c r="G6866" s="131" t="s">
        <v>364</v>
      </c>
      <c r="H6866" s="662">
        <v>44927</v>
      </c>
      <c r="I6866" s="84">
        <v>304</v>
      </c>
    </row>
    <row r="6867" spans="1:9" ht="44.25" hidden="1" customHeight="1" x14ac:dyDescent="0.2">
      <c r="A6867" s="3">
        <v>6887</v>
      </c>
      <c r="B6867" s="84">
        <v>6325</v>
      </c>
      <c r="C6867" s="127" t="s">
        <v>9865</v>
      </c>
      <c r="D6867" s="372" t="s">
        <v>5902</v>
      </c>
      <c r="E6867" s="84">
        <v>50161509</v>
      </c>
      <c r="F6867" s="632">
        <v>179500</v>
      </c>
      <c r="G6867" s="131" t="s">
        <v>720</v>
      </c>
      <c r="H6867" s="662">
        <v>44927</v>
      </c>
      <c r="I6867" s="84">
        <v>374</v>
      </c>
    </row>
    <row r="6868" spans="1:9" ht="44.25" hidden="1" customHeight="1" x14ac:dyDescent="0.2">
      <c r="A6868" s="3">
        <v>6888</v>
      </c>
      <c r="B6868" s="84">
        <v>6325</v>
      </c>
      <c r="C6868" s="127" t="s">
        <v>9866</v>
      </c>
      <c r="D6868" s="372" t="s">
        <v>5902</v>
      </c>
      <c r="E6868" s="84">
        <v>50201706</v>
      </c>
      <c r="F6868" s="632">
        <v>267120</v>
      </c>
      <c r="G6868" s="131" t="s">
        <v>720</v>
      </c>
      <c r="H6868" s="662">
        <v>44927</v>
      </c>
      <c r="I6868" s="84">
        <v>374</v>
      </c>
    </row>
    <row r="6869" spans="1:9" ht="44.25" hidden="1" customHeight="1" x14ac:dyDescent="0.2">
      <c r="A6869" s="3">
        <v>6889</v>
      </c>
      <c r="B6869" s="84">
        <v>6325</v>
      </c>
      <c r="C6869" s="127" t="s">
        <v>9351</v>
      </c>
      <c r="D6869" s="372" t="s">
        <v>5902</v>
      </c>
      <c r="E6869" s="84">
        <v>31191501</v>
      </c>
      <c r="F6869" s="632">
        <v>101293.2</v>
      </c>
      <c r="G6869" s="131" t="s">
        <v>306</v>
      </c>
      <c r="H6869" s="662">
        <v>44927</v>
      </c>
      <c r="I6869" s="84">
        <v>278</v>
      </c>
    </row>
    <row r="6870" spans="1:9" ht="44.25" hidden="1" customHeight="1" x14ac:dyDescent="0.2">
      <c r="A6870" s="3">
        <v>6890</v>
      </c>
      <c r="B6870" s="84">
        <v>6325</v>
      </c>
      <c r="C6870" s="127" t="s">
        <v>9867</v>
      </c>
      <c r="D6870" s="372" t="s">
        <v>5902</v>
      </c>
      <c r="E6870" s="84">
        <v>39121405</v>
      </c>
      <c r="F6870" s="632">
        <v>102882.19</v>
      </c>
      <c r="G6870" s="131" t="s">
        <v>364</v>
      </c>
      <c r="H6870" s="662">
        <v>44927</v>
      </c>
      <c r="I6870" s="84">
        <v>304</v>
      </c>
    </row>
    <row r="6871" spans="1:9" ht="44.25" hidden="1" customHeight="1" x14ac:dyDescent="0.2">
      <c r="A6871" s="3">
        <v>6891</v>
      </c>
      <c r="B6871" s="84">
        <v>6325</v>
      </c>
      <c r="C6871" s="127" t="s">
        <v>9868</v>
      </c>
      <c r="D6871" s="372" t="s">
        <v>5902</v>
      </c>
      <c r="E6871" s="84">
        <v>39121405</v>
      </c>
      <c r="F6871" s="632">
        <v>40000</v>
      </c>
      <c r="G6871" s="131" t="s">
        <v>364</v>
      </c>
      <c r="H6871" s="662">
        <v>44927</v>
      </c>
      <c r="I6871" s="84">
        <v>304</v>
      </c>
    </row>
    <row r="6872" spans="1:9" ht="44.25" hidden="1" customHeight="1" x14ac:dyDescent="0.2">
      <c r="A6872" s="3">
        <v>6892</v>
      </c>
      <c r="B6872" s="84">
        <v>6325</v>
      </c>
      <c r="C6872" s="127" t="s">
        <v>9869</v>
      </c>
      <c r="D6872" s="372" t="s">
        <v>5902</v>
      </c>
      <c r="E6872" s="84">
        <v>15121501</v>
      </c>
      <c r="F6872" s="632">
        <v>9210</v>
      </c>
      <c r="G6872" s="131" t="s">
        <v>301</v>
      </c>
      <c r="H6872" s="662">
        <v>44927</v>
      </c>
      <c r="I6872" s="84">
        <v>269</v>
      </c>
    </row>
    <row r="6873" spans="1:9" ht="44.25" hidden="1" customHeight="1" x14ac:dyDescent="0.2">
      <c r="A6873" s="3">
        <v>6893</v>
      </c>
      <c r="B6873" s="84">
        <v>6325</v>
      </c>
      <c r="C6873" s="127" t="s">
        <v>9870</v>
      </c>
      <c r="D6873" s="372" t="s">
        <v>5902</v>
      </c>
      <c r="E6873" s="84">
        <v>40101604</v>
      </c>
      <c r="F6873" s="632">
        <v>47950</v>
      </c>
      <c r="G6873" s="131" t="s">
        <v>4705</v>
      </c>
      <c r="H6873" s="662">
        <v>44927</v>
      </c>
      <c r="I6873" s="84">
        <v>340</v>
      </c>
    </row>
    <row r="6874" spans="1:9" ht="44.25" hidden="1" customHeight="1" x14ac:dyDescent="0.2">
      <c r="A6874" s="3">
        <v>6894</v>
      </c>
      <c r="B6874" s="84">
        <v>6325</v>
      </c>
      <c r="C6874" s="127" t="s">
        <v>9871</v>
      </c>
      <c r="D6874" s="372" t="s">
        <v>5902</v>
      </c>
      <c r="E6874" s="84">
        <v>31191501</v>
      </c>
      <c r="F6874" s="632">
        <v>5867.96</v>
      </c>
      <c r="G6874" s="131" t="s">
        <v>505</v>
      </c>
      <c r="H6874" s="662">
        <v>44927</v>
      </c>
      <c r="I6874" s="84">
        <v>324</v>
      </c>
    </row>
    <row r="6875" spans="1:9" ht="44.25" hidden="1" customHeight="1" x14ac:dyDescent="0.2">
      <c r="A6875" s="3">
        <v>6895</v>
      </c>
      <c r="B6875" s="84">
        <v>6325</v>
      </c>
      <c r="C6875" s="131" t="s">
        <v>9872</v>
      </c>
      <c r="D6875" s="372" t="s">
        <v>5902</v>
      </c>
      <c r="E6875" s="84">
        <v>31211803</v>
      </c>
      <c r="F6875" s="632">
        <v>175750</v>
      </c>
      <c r="G6875" s="131" t="s">
        <v>306</v>
      </c>
      <c r="H6875" s="662">
        <v>44927</v>
      </c>
      <c r="I6875" s="84">
        <v>277</v>
      </c>
    </row>
    <row r="6876" spans="1:9" ht="44.25" hidden="1" customHeight="1" x14ac:dyDescent="0.2">
      <c r="A6876" s="3">
        <v>6896</v>
      </c>
      <c r="B6876" s="84">
        <v>6325</v>
      </c>
      <c r="C6876" s="127" t="s">
        <v>9873</v>
      </c>
      <c r="D6876" s="372" t="s">
        <v>5902</v>
      </c>
      <c r="E6876" s="84">
        <v>24112404</v>
      </c>
      <c r="F6876" s="632">
        <v>15300</v>
      </c>
      <c r="G6876" s="131" t="s">
        <v>2186</v>
      </c>
      <c r="H6876" s="662">
        <v>44927</v>
      </c>
      <c r="I6876" s="84">
        <v>364</v>
      </c>
    </row>
    <row r="6877" spans="1:9" ht="44.25" hidden="1" customHeight="1" x14ac:dyDescent="0.2">
      <c r="A6877" s="3">
        <v>6897</v>
      </c>
      <c r="B6877" s="84">
        <v>6325</v>
      </c>
      <c r="C6877" s="127" t="s">
        <v>9874</v>
      </c>
      <c r="D6877" s="372" t="s">
        <v>5902</v>
      </c>
      <c r="E6877" s="84">
        <v>24112404</v>
      </c>
      <c r="F6877" s="632">
        <v>40500</v>
      </c>
      <c r="G6877" s="131" t="s">
        <v>2186</v>
      </c>
      <c r="H6877" s="662">
        <v>44927</v>
      </c>
      <c r="I6877" s="84">
        <v>364</v>
      </c>
    </row>
    <row r="6878" spans="1:9" ht="44.25" hidden="1" customHeight="1" x14ac:dyDescent="0.2">
      <c r="A6878" s="3">
        <v>6898</v>
      </c>
      <c r="B6878" s="84">
        <v>6325</v>
      </c>
      <c r="C6878" s="127" t="s">
        <v>9875</v>
      </c>
      <c r="D6878" s="372" t="s">
        <v>5902</v>
      </c>
      <c r="E6878" s="84">
        <v>46182005</v>
      </c>
      <c r="F6878" s="632">
        <v>23900</v>
      </c>
      <c r="G6878" s="131" t="s">
        <v>669</v>
      </c>
      <c r="H6878" s="662">
        <v>44927</v>
      </c>
      <c r="I6878" s="84">
        <v>344</v>
      </c>
    </row>
    <row r="6879" spans="1:9" ht="44.25" hidden="1" customHeight="1" x14ac:dyDescent="0.2">
      <c r="A6879" s="3">
        <v>6899</v>
      </c>
      <c r="B6879" s="84">
        <v>6325</v>
      </c>
      <c r="C6879" s="127" t="s">
        <v>9876</v>
      </c>
      <c r="D6879" s="372" t="s">
        <v>5902</v>
      </c>
      <c r="E6879" s="84">
        <v>31191501</v>
      </c>
      <c r="F6879" s="632">
        <v>9995</v>
      </c>
      <c r="G6879" s="131" t="s">
        <v>364</v>
      </c>
      <c r="H6879" s="662">
        <v>44927</v>
      </c>
      <c r="I6879" s="84">
        <v>304</v>
      </c>
    </row>
    <row r="6880" spans="1:9" ht="44.25" hidden="1" customHeight="1" x14ac:dyDescent="0.2">
      <c r="A6880" s="3">
        <v>6900</v>
      </c>
      <c r="B6880" s="84">
        <v>6325</v>
      </c>
      <c r="C6880" s="127" t="s">
        <v>9877</v>
      </c>
      <c r="D6880" s="372" t="s">
        <v>5902</v>
      </c>
      <c r="E6880" s="84">
        <v>31211707</v>
      </c>
      <c r="F6880" s="632">
        <v>7500</v>
      </c>
      <c r="G6880" s="131" t="s">
        <v>301</v>
      </c>
      <c r="H6880" s="662">
        <v>44927</v>
      </c>
      <c r="I6880" s="84">
        <v>269</v>
      </c>
    </row>
    <row r="6881" spans="1:9" ht="44.25" hidden="1" customHeight="1" x14ac:dyDescent="0.2">
      <c r="A6881" s="3">
        <v>6901</v>
      </c>
      <c r="B6881" s="84">
        <v>6325</v>
      </c>
      <c r="C6881" s="127" t="s">
        <v>9878</v>
      </c>
      <c r="D6881" s="372" t="s">
        <v>5902</v>
      </c>
      <c r="E6881" s="84">
        <v>26111704</v>
      </c>
      <c r="F6881" s="632">
        <v>5000</v>
      </c>
      <c r="G6881" s="131" t="s">
        <v>669</v>
      </c>
      <c r="H6881" s="662">
        <v>44927</v>
      </c>
      <c r="I6881" s="84">
        <v>340</v>
      </c>
    </row>
    <row r="6882" spans="1:9" ht="44.25" hidden="1" customHeight="1" x14ac:dyDescent="0.2">
      <c r="A6882" s="3">
        <v>6902</v>
      </c>
      <c r="B6882" s="84">
        <v>6325</v>
      </c>
      <c r="C6882" s="127" t="s">
        <v>9879</v>
      </c>
      <c r="D6882" s="372" t="s">
        <v>5902</v>
      </c>
      <c r="E6882" s="84">
        <v>52141807</v>
      </c>
      <c r="F6882" s="632">
        <v>13334</v>
      </c>
      <c r="G6882" s="131" t="s">
        <v>669</v>
      </c>
      <c r="H6882" s="662">
        <v>44927</v>
      </c>
      <c r="I6882" s="84">
        <v>340</v>
      </c>
    </row>
    <row r="6883" spans="1:9" ht="44.25" hidden="1" customHeight="1" x14ac:dyDescent="0.2">
      <c r="A6883" s="3">
        <v>6903</v>
      </c>
      <c r="B6883" s="84">
        <v>6325</v>
      </c>
      <c r="C6883" s="127" t="s">
        <v>9880</v>
      </c>
      <c r="D6883" s="372" t="s">
        <v>5902</v>
      </c>
      <c r="E6883" s="84">
        <v>39121602</v>
      </c>
      <c r="F6883" s="632">
        <v>16588.400000000001</v>
      </c>
      <c r="G6883" s="131" t="s">
        <v>364</v>
      </c>
      <c r="H6883" s="662">
        <v>44927</v>
      </c>
      <c r="I6883" s="84">
        <v>304</v>
      </c>
    </row>
    <row r="6884" spans="1:9" ht="44.25" hidden="1" customHeight="1" x14ac:dyDescent="0.2">
      <c r="A6884" s="3">
        <v>6904</v>
      </c>
      <c r="B6884" s="84">
        <v>6325</v>
      </c>
      <c r="C6884" s="127" t="s">
        <v>9881</v>
      </c>
      <c r="D6884" s="372" t="s">
        <v>5902</v>
      </c>
      <c r="E6884" s="84">
        <v>39121318</v>
      </c>
      <c r="F6884" s="632">
        <v>9971.68</v>
      </c>
      <c r="G6884" s="131" t="s">
        <v>364</v>
      </c>
      <c r="H6884" s="662">
        <v>44927</v>
      </c>
      <c r="I6884" s="84">
        <v>304</v>
      </c>
    </row>
    <row r="6885" spans="1:9" ht="44.25" hidden="1" customHeight="1" x14ac:dyDescent="0.2">
      <c r="A6885" s="3">
        <v>6905</v>
      </c>
      <c r="B6885" s="84">
        <v>6325</v>
      </c>
      <c r="C6885" s="127" t="s">
        <v>9882</v>
      </c>
      <c r="D6885" s="372" t="s">
        <v>5902</v>
      </c>
      <c r="E6885" s="84">
        <v>43202222</v>
      </c>
      <c r="F6885" s="632">
        <v>83448.240000000005</v>
      </c>
      <c r="G6885" s="131" t="s">
        <v>364</v>
      </c>
      <c r="H6885" s="662">
        <v>44927</v>
      </c>
      <c r="I6885" s="84">
        <v>299</v>
      </c>
    </row>
    <row r="6886" spans="1:9" ht="44.25" hidden="1" customHeight="1" x14ac:dyDescent="0.2">
      <c r="A6886" s="3">
        <v>6906</v>
      </c>
      <c r="B6886" s="84">
        <v>6325</v>
      </c>
      <c r="C6886" s="127" t="s">
        <v>9883</v>
      </c>
      <c r="D6886" s="372" t="s">
        <v>5902</v>
      </c>
      <c r="E6886" s="84">
        <v>31191501</v>
      </c>
      <c r="F6886" s="632">
        <v>25123</v>
      </c>
      <c r="G6886" s="131" t="s">
        <v>364</v>
      </c>
      <c r="H6886" s="662">
        <v>44927</v>
      </c>
      <c r="I6886" s="84">
        <v>304</v>
      </c>
    </row>
    <row r="6887" spans="1:9" ht="44.25" hidden="1" customHeight="1" x14ac:dyDescent="0.2">
      <c r="A6887" s="3">
        <v>6907</v>
      </c>
      <c r="B6887" s="84">
        <v>6325</v>
      </c>
      <c r="C6887" s="127" t="s">
        <v>9884</v>
      </c>
      <c r="D6887" s="372" t="s">
        <v>5902</v>
      </c>
      <c r="E6887" s="84">
        <v>39121402</v>
      </c>
      <c r="F6887" s="632">
        <v>11500</v>
      </c>
      <c r="G6887" s="131" t="s">
        <v>364</v>
      </c>
      <c r="H6887" s="662">
        <v>44927</v>
      </c>
      <c r="I6887" s="84">
        <v>304</v>
      </c>
    </row>
    <row r="6888" spans="1:9" ht="44.25" hidden="1" customHeight="1" x14ac:dyDescent="0.2">
      <c r="A6888" s="3">
        <v>6908</v>
      </c>
      <c r="B6888" s="84">
        <v>6325</v>
      </c>
      <c r="C6888" s="127" t="s">
        <v>9885</v>
      </c>
      <c r="D6888" s="372" t="s">
        <v>5902</v>
      </c>
      <c r="E6888" s="84">
        <v>39121601</v>
      </c>
      <c r="F6888" s="632">
        <v>32765</v>
      </c>
      <c r="G6888" s="131" t="s">
        <v>364</v>
      </c>
      <c r="H6888" s="662">
        <v>44927</v>
      </c>
      <c r="I6888" s="84">
        <v>304</v>
      </c>
    </row>
    <row r="6889" spans="1:9" ht="44.25" hidden="1" customHeight="1" x14ac:dyDescent="0.2">
      <c r="A6889" s="3">
        <v>6909</v>
      </c>
      <c r="B6889" s="84">
        <v>6325</v>
      </c>
      <c r="C6889" s="127" t="s">
        <v>9886</v>
      </c>
      <c r="D6889" s="372" t="s">
        <v>5902</v>
      </c>
      <c r="E6889" s="84">
        <v>39121601</v>
      </c>
      <c r="F6889" s="632">
        <v>32765</v>
      </c>
      <c r="G6889" s="131" t="s">
        <v>364</v>
      </c>
      <c r="H6889" s="662">
        <v>44927</v>
      </c>
      <c r="I6889" s="84">
        <v>304</v>
      </c>
    </row>
    <row r="6890" spans="1:9" ht="44.25" hidden="1" customHeight="1" x14ac:dyDescent="0.2">
      <c r="A6890" s="3">
        <v>6910</v>
      </c>
      <c r="B6890" s="84">
        <v>6325</v>
      </c>
      <c r="C6890" s="127" t="s">
        <v>9887</v>
      </c>
      <c r="D6890" s="372" t="s">
        <v>5902</v>
      </c>
      <c r="E6890" s="131">
        <v>31171505</v>
      </c>
      <c r="F6890" s="632">
        <v>76107.759999999995</v>
      </c>
      <c r="G6890" s="131" t="s">
        <v>35</v>
      </c>
      <c r="H6890" s="662">
        <v>44927</v>
      </c>
      <c r="I6890" s="84">
        <v>314</v>
      </c>
    </row>
    <row r="6891" spans="1:9" ht="44.25" hidden="1" customHeight="1" x14ac:dyDescent="0.2">
      <c r="A6891" s="3">
        <v>6911</v>
      </c>
      <c r="B6891" s="84">
        <v>6325</v>
      </c>
      <c r="C6891" s="127" t="s">
        <v>9888</v>
      </c>
      <c r="D6891" s="372" t="s">
        <v>5902</v>
      </c>
      <c r="E6891" s="131">
        <v>31163011</v>
      </c>
      <c r="F6891" s="632">
        <v>12106.82</v>
      </c>
      <c r="G6891" s="131" t="s">
        <v>669</v>
      </c>
      <c r="H6891" s="662">
        <v>44927</v>
      </c>
      <c r="I6891" s="84">
        <v>340</v>
      </c>
    </row>
    <row r="6892" spans="1:9" ht="44.25" hidden="1" customHeight="1" x14ac:dyDescent="0.2">
      <c r="A6892" s="3">
        <v>6912</v>
      </c>
      <c r="B6892" s="84">
        <v>6325</v>
      </c>
      <c r="C6892" s="127" t="s">
        <v>9889</v>
      </c>
      <c r="D6892" s="372" t="s">
        <v>5902</v>
      </c>
      <c r="E6892" s="131">
        <v>39111706</v>
      </c>
      <c r="F6892" s="632">
        <v>16668</v>
      </c>
      <c r="G6892" s="131" t="s">
        <v>669</v>
      </c>
      <c r="H6892" s="662">
        <v>44927</v>
      </c>
      <c r="I6892" s="84">
        <v>340</v>
      </c>
    </row>
    <row r="6893" spans="1:9" ht="44.25" hidden="1" customHeight="1" x14ac:dyDescent="0.2">
      <c r="A6893" s="3">
        <v>6913</v>
      </c>
      <c r="B6893" s="84">
        <v>6325</v>
      </c>
      <c r="C6893" s="127" t="s">
        <v>9890</v>
      </c>
      <c r="D6893" s="372" t="s">
        <v>5902</v>
      </c>
      <c r="E6893" s="131">
        <v>39121444</v>
      </c>
      <c r="F6893" s="632">
        <v>2000</v>
      </c>
      <c r="G6893" s="131" t="s">
        <v>364</v>
      </c>
      <c r="H6893" s="662">
        <v>44927</v>
      </c>
      <c r="I6893" s="84">
        <v>304</v>
      </c>
    </row>
    <row r="6894" spans="1:9" ht="44.25" hidden="1" customHeight="1" x14ac:dyDescent="0.2">
      <c r="A6894" s="3">
        <v>6914</v>
      </c>
      <c r="B6894" s="84">
        <v>6325</v>
      </c>
      <c r="C6894" s="127" t="s">
        <v>9891</v>
      </c>
      <c r="D6894" s="372" t="s">
        <v>5902</v>
      </c>
      <c r="E6894" s="131">
        <v>26111702</v>
      </c>
      <c r="F6894" s="632">
        <v>10250</v>
      </c>
      <c r="G6894" s="131" t="s">
        <v>2186</v>
      </c>
      <c r="H6894" s="662">
        <v>44927</v>
      </c>
      <c r="I6894" s="84">
        <v>364</v>
      </c>
    </row>
    <row r="6895" spans="1:9" ht="44.25" hidden="1" customHeight="1" x14ac:dyDescent="0.2">
      <c r="A6895" s="3">
        <v>6915</v>
      </c>
      <c r="B6895" s="84">
        <v>6325</v>
      </c>
      <c r="C6895" s="127" t="s">
        <v>9892</v>
      </c>
      <c r="D6895" s="372" t="s">
        <v>5902</v>
      </c>
      <c r="E6895" s="131">
        <v>31211904</v>
      </c>
      <c r="F6895" s="632">
        <v>4040</v>
      </c>
      <c r="G6895" s="131" t="s">
        <v>505</v>
      </c>
      <c r="H6895" s="662">
        <v>44927</v>
      </c>
      <c r="I6895" s="84">
        <v>324</v>
      </c>
    </row>
    <row r="6896" spans="1:9" ht="44.25" hidden="1" customHeight="1" x14ac:dyDescent="0.2">
      <c r="A6896" s="3">
        <v>6916</v>
      </c>
      <c r="B6896" s="84">
        <v>6325</v>
      </c>
      <c r="C6896" s="127" t="s">
        <v>9893</v>
      </c>
      <c r="D6896" s="372" t="s">
        <v>5902</v>
      </c>
      <c r="E6896" s="131">
        <v>31201503</v>
      </c>
      <c r="F6896" s="632">
        <v>9000</v>
      </c>
      <c r="G6896" s="131" t="s">
        <v>505</v>
      </c>
      <c r="H6896" s="662">
        <v>44927</v>
      </c>
      <c r="I6896" s="84">
        <v>324</v>
      </c>
    </row>
    <row r="6897" spans="1:9" ht="44.25" hidden="1" customHeight="1" x14ac:dyDescent="0.2">
      <c r="A6897" s="3">
        <v>6917</v>
      </c>
      <c r="B6897" s="84">
        <v>6325</v>
      </c>
      <c r="C6897" s="127" t="s">
        <v>9894</v>
      </c>
      <c r="D6897" s="372" t="s">
        <v>5902</v>
      </c>
      <c r="E6897" s="131">
        <v>13111201</v>
      </c>
      <c r="F6897" s="632">
        <v>5000</v>
      </c>
      <c r="G6897" s="131" t="s">
        <v>505</v>
      </c>
      <c r="H6897" s="662">
        <v>44927</v>
      </c>
      <c r="I6897" s="84">
        <v>324</v>
      </c>
    </row>
    <row r="6898" spans="1:9" ht="44.25" hidden="1" customHeight="1" x14ac:dyDescent="0.2">
      <c r="A6898" s="3">
        <v>6918</v>
      </c>
      <c r="B6898" s="84">
        <v>6325</v>
      </c>
      <c r="C6898" s="127" t="s">
        <v>9895</v>
      </c>
      <c r="D6898" s="372" t="s">
        <v>5902</v>
      </c>
      <c r="E6898" s="131">
        <v>47131603</v>
      </c>
      <c r="F6898" s="632">
        <v>2471</v>
      </c>
      <c r="G6898" s="131" t="s">
        <v>3897</v>
      </c>
      <c r="H6898" s="662">
        <v>44927</v>
      </c>
      <c r="I6898" s="84">
        <v>354</v>
      </c>
    </row>
    <row r="6899" spans="1:9" ht="44.25" hidden="1" customHeight="1" x14ac:dyDescent="0.2">
      <c r="A6899" s="3">
        <v>6919</v>
      </c>
      <c r="B6899" s="84">
        <v>6325</v>
      </c>
      <c r="C6899" s="127" t="s">
        <v>9896</v>
      </c>
      <c r="D6899" s="372" t="s">
        <v>5902</v>
      </c>
      <c r="E6899" s="131">
        <v>27111907</v>
      </c>
      <c r="F6899" s="632">
        <v>9000</v>
      </c>
      <c r="G6899" s="131" t="s">
        <v>3897</v>
      </c>
      <c r="H6899" s="662">
        <v>44927</v>
      </c>
      <c r="I6899" s="84">
        <v>354</v>
      </c>
    </row>
    <row r="6900" spans="1:9" ht="44.25" hidden="1" customHeight="1" x14ac:dyDescent="0.2">
      <c r="A6900" s="3">
        <v>6920</v>
      </c>
      <c r="B6900" s="84">
        <v>6325</v>
      </c>
      <c r="C6900" s="127" t="s">
        <v>9897</v>
      </c>
      <c r="D6900" s="372" t="s">
        <v>5902</v>
      </c>
      <c r="E6900" s="131">
        <v>47131605</v>
      </c>
      <c r="F6900" s="632">
        <v>10000</v>
      </c>
      <c r="G6900" s="131" t="s">
        <v>3897</v>
      </c>
      <c r="H6900" s="662">
        <v>44927</v>
      </c>
      <c r="I6900" s="84">
        <v>354</v>
      </c>
    </row>
    <row r="6901" spans="1:9" ht="44.25" hidden="1" customHeight="1" x14ac:dyDescent="0.2">
      <c r="A6901" s="3">
        <v>6922</v>
      </c>
      <c r="B6901" s="84">
        <v>6325</v>
      </c>
      <c r="C6901" s="127" t="s">
        <v>9899</v>
      </c>
      <c r="D6901" s="372" t="s">
        <v>5902</v>
      </c>
      <c r="E6901" s="131">
        <v>47131821</v>
      </c>
      <c r="F6901" s="632">
        <v>195362.31</v>
      </c>
      <c r="G6901" s="131" t="s">
        <v>306</v>
      </c>
      <c r="H6901" s="662">
        <v>44927</v>
      </c>
      <c r="I6901" s="84">
        <v>278</v>
      </c>
    </row>
    <row r="6902" spans="1:9" ht="44.25" hidden="1" customHeight="1" x14ac:dyDescent="0.2">
      <c r="A6902" s="3">
        <v>6923</v>
      </c>
      <c r="B6902" s="84">
        <v>6325</v>
      </c>
      <c r="C6902" s="127" t="s">
        <v>9900</v>
      </c>
      <c r="D6902" s="372" t="s">
        <v>5902</v>
      </c>
      <c r="E6902" s="131">
        <v>31191501</v>
      </c>
      <c r="F6902" s="632">
        <v>102000</v>
      </c>
      <c r="G6902" s="131" t="s">
        <v>364</v>
      </c>
      <c r="H6902" s="662">
        <v>44927</v>
      </c>
      <c r="I6902" s="84">
        <v>304</v>
      </c>
    </row>
    <row r="6903" spans="1:9" ht="44.25" hidden="1" customHeight="1" x14ac:dyDescent="0.2">
      <c r="A6903" s="3">
        <v>6924</v>
      </c>
      <c r="B6903" s="84">
        <v>6325</v>
      </c>
      <c r="C6903" s="127" t="s">
        <v>9901</v>
      </c>
      <c r="D6903" s="372" t="s">
        <v>5902</v>
      </c>
      <c r="E6903" s="131">
        <v>30161801</v>
      </c>
      <c r="F6903" s="632">
        <v>44835.24</v>
      </c>
      <c r="G6903" s="131" t="s">
        <v>364</v>
      </c>
      <c r="H6903" s="662">
        <v>44927</v>
      </c>
      <c r="I6903" s="84">
        <v>304</v>
      </c>
    </row>
    <row r="6904" spans="1:9" ht="44.25" hidden="1" customHeight="1" x14ac:dyDescent="0.2">
      <c r="A6904" s="3">
        <v>6925</v>
      </c>
      <c r="B6904" s="84">
        <v>6325</v>
      </c>
      <c r="C6904" s="127" t="s">
        <v>9902</v>
      </c>
      <c r="D6904" s="372" t="s">
        <v>5902</v>
      </c>
      <c r="E6904" s="131">
        <v>26121620</v>
      </c>
      <c r="F6904" s="632">
        <v>181721.52</v>
      </c>
      <c r="G6904" s="131" t="s">
        <v>364</v>
      </c>
      <c r="H6904" s="662">
        <v>44927</v>
      </c>
      <c r="I6904" s="84">
        <v>299</v>
      </c>
    </row>
    <row r="6905" spans="1:9" ht="44.25" hidden="1" customHeight="1" x14ac:dyDescent="0.2">
      <c r="A6905" s="3">
        <v>6926</v>
      </c>
      <c r="B6905" s="84">
        <v>6325</v>
      </c>
      <c r="C6905" s="127" t="s">
        <v>9904</v>
      </c>
      <c r="D6905" s="372" t="s">
        <v>5902</v>
      </c>
      <c r="E6905" s="131">
        <v>31161504</v>
      </c>
      <c r="F6905" s="632">
        <v>2000</v>
      </c>
      <c r="G6905" s="131" t="s">
        <v>35</v>
      </c>
      <c r="H6905" s="662">
        <v>44927</v>
      </c>
      <c r="I6905" s="84">
        <v>314</v>
      </c>
    </row>
    <row r="6906" spans="1:9" ht="44.25" hidden="1" customHeight="1" x14ac:dyDescent="0.2">
      <c r="A6906" s="3">
        <v>6927</v>
      </c>
      <c r="B6906" s="84">
        <v>6325</v>
      </c>
      <c r="C6906" s="127" t="s">
        <v>9905</v>
      </c>
      <c r="D6906" s="372" t="s">
        <v>5902</v>
      </c>
      <c r="E6906" s="131">
        <v>44122011</v>
      </c>
      <c r="F6906" s="632">
        <v>2990</v>
      </c>
      <c r="G6906" s="131" t="s">
        <v>2186</v>
      </c>
      <c r="H6906" s="662">
        <v>44927</v>
      </c>
      <c r="I6906" s="84">
        <v>364</v>
      </c>
    </row>
    <row r="6907" spans="1:9" ht="44.25" hidden="1" customHeight="1" x14ac:dyDescent="0.2">
      <c r="A6907" s="3">
        <v>6928</v>
      </c>
      <c r="B6907" s="84">
        <v>6325</v>
      </c>
      <c r="C6907" s="127" t="s">
        <v>9906</v>
      </c>
      <c r="D6907" s="372" t="s">
        <v>5902</v>
      </c>
      <c r="E6907" s="131">
        <v>31161507</v>
      </c>
      <c r="F6907" s="632">
        <v>1138.95</v>
      </c>
      <c r="G6907" s="131" t="s">
        <v>35</v>
      </c>
      <c r="H6907" s="662">
        <v>44927</v>
      </c>
      <c r="I6907" s="84">
        <v>314</v>
      </c>
    </row>
    <row r="6908" spans="1:9" ht="44.25" hidden="1" customHeight="1" x14ac:dyDescent="0.2">
      <c r="A6908" s="3">
        <v>6929</v>
      </c>
      <c r="B6908" s="84">
        <v>6325</v>
      </c>
      <c r="C6908" s="127" t="s">
        <v>9907</v>
      </c>
      <c r="D6908" s="372" t="s">
        <v>5902</v>
      </c>
      <c r="E6908" s="131">
        <v>46171501</v>
      </c>
      <c r="F6908" s="632">
        <v>8885</v>
      </c>
      <c r="G6908" s="131" t="s">
        <v>35</v>
      </c>
      <c r="H6908" s="662">
        <v>44927</v>
      </c>
      <c r="I6908" s="84">
        <v>314</v>
      </c>
    </row>
    <row r="6909" spans="1:9" ht="44.25" hidden="1" customHeight="1" x14ac:dyDescent="0.2">
      <c r="A6909" s="3">
        <v>6930</v>
      </c>
      <c r="B6909" s="84">
        <v>6325</v>
      </c>
      <c r="C6909" s="127" t="s">
        <v>9908</v>
      </c>
      <c r="D6909" s="372" t="s">
        <v>5902</v>
      </c>
      <c r="E6909" s="131">
        <v>31151607</v>
      </c>
      <c r="F6909" s="632">
        <v>5000</v>
      </c>
      <c r="G6909" s="131" t="s">
        <v>35</v>
      </c>
      <c r="H6909" s="662">
        <v>44927</v>
      </c>
      <c r="I6909" s="84">
        <v>314</v>
      </c>
    </row>
    <row r="6910" spans="1:9" ht="44.25" hidden="1" customHeight="1" x14ac:dyDescent="0.2">
      <c r="A6910" s="3">
        <v>6931</v>
      </c>
      <c r="B6910" s="84">
        <v>6325</v>
      </c>
      <c r="C6910" s="127" t="s">
        <v>9909</v>
      </c>
      <c r="D6910" s="372" t="s">
        <v>5902</v>
      </c>
      <c r="E6910" s="131">
        <v>40174908</v>
      </c>
      <c r="F6910" s="632">
        <v>4500</v>
      </c>
      <c r="G6910" s="131" t="s">
        <v>505</v>
      </c>
      <c r="H6910" s="662">
        <v>44927</v>
      </c>
      <c r="I6910" s="84">
        <v>324</v>
      </c>
    </row>
    <row r="6911" spans="1:9" ht="44.25" hidden="1" customHeight="1" x14ac:dyDescent="0.2">
      <c r="A6911" s="3">
        <v>6932</v>
      </c>
      <c r="B6911" s="84">
        <v>6325</v>
      </c>
      <c r="C6911" s="127" t="s">
        <v>9910</v>
      </c>
      <c r="D6911" s="372" t="s">
        <v>5902</v>
      </c>
      <c r="E6911" s="131">
        <v>31162906</v>
      </c>
      <c r="F6911" s="632">
        <v>800</v>
      </c>
      <c r="G6911" s="131" t="s">
        <v>505</v>
      </c>
      <c r="H6911" s="662">
        <v>44927</v>
      </c>
      <c r="I6911" s="84">
        <v>324</v>
      </c>
    </row>
    <row r="6912" spans="1:9" ht="44.25" hidden="1" customHeight="1" x14ac:dyDescent="0.2">
      <c r="A6912" s="3">
        <v>6933</v>
      </c>
      <c r="B6912" s="84">
        <v>6325</v>
      </c>
      <c r="C6912" s="127" t="s">
        <v>9911</v>
      </c>
      <c r="D6912" s="372" t="s">
        <v>5902</v>
      </c>
      <c r="E6912" s="131">
        <v>31201623</v>
      </c>
      <c r="F6912" s="632">
        <v>26345</v>
      </c>
      <c r="G6912" s="131" t="s">
        <v>505</v>
      </c>
      <c r="H6912" s="662">
        <v>44927</v>
      </c>
      <c r="I6912" s="84">
        <v>324</v>
      </c>
    </row>
    <row r="6913" spans="1:9" ht="44.25" hidden="1" customHeight="1" x14ac:dyDescent="0.2">
      <c r="A6913" s="3">
        <v>6934</v>
      </c>
      <c r="B6913" s="84">
        <v>6325</v>
      </c>
      <c r="C6913" s="127" t="s">
        <v>9912</v>
      </c>
      <c r="D6913" s="372" t="s">
        <v>5902</v>
      </c>
      <c r="E6913" s="131">
        <v>44111503</v>
      </c>
      <c r="F6913" s="632">
        <v>6125</v>
      </c>
      <c r="G6913" s="131" t="s">
        <v>2186</v>
      </c>
      <c r="H6913" s="662">
        <v>44927</v>
      </c>
      <c r="I6913" s="84">
        <v>364</v>
      </c>
    </row>
    <row r="6914" spans="1:9" ht="44.25" hidden="1" customHeight="1" x14ac:dyDescent="0.2">
      <c r="A6914" s="3">
        <v>6935</v>
      </c>
      <c r="B6914" s="84">
        <v>6325</v>
      </c>
      <c r="C6914" s="127" t="s">
        <v>9913</v>
      </c>
      <c r="D6914" s="372" t="s">
        <v>5902</v>
      </c>
      <c r="E6914" s="131">
        <v>31161807</v>
      </c>
      <c r="F6914" s="632">
        <v>1585</v>
      </c>
      <c r="G6914" s="131" t="s">
        <v>35</v>
      </c>
      <c r="H6914" s="662">
        <v>44927</v>
      </c>
      <c r="I6914" s="84">
        <v>314</v>
      </c>
    </row>
    <row r="6915" spans="1:9" ht="44.25" hidden="1" customHeight="1" x14ac:dyDescent="0.2">
      <c r="A6915" s="3">
        <v>6936</v>
      </c>
      <c r="B6915" s="84">
        <v>6325</v>
      </c>
      <c r="C6915" s="127" t="s">
        <v>9914</v>
      </c>
      <c r="D6915" s="372" t="s">
        <v>5902</v>
      </c>
      <c r="E6915" s="131">
        <v>30141516</v>
      </c>
      <c r="F6915" s="632">
        <v>199189.39</v>
      </c>
      <c r="G6915" s="131" t="s">
        <v>4711</v>
      </c>
      <c r="H6915" s="662">
        <v>44927</v>
      </c>
      <c r="I6915" s="84">
        <v>278</v>
      </c>
    </row>
    <row r="6916" spans="1:9" ht="44.25" hidden="1" customHeight="1" x14ac:dyDescent="0.2">
      <c r="A6916" s="3">
        <v>6937</v>
      </c>
      <c r="B6916" s="84">
        <v>6325</v>
      </c>
      <c r="C6916" s="131" t="s">
        <v>9915</v>
      </c>
      <c r="D6916" s="372" t="s">
        <v>5902</v>
      </c>
      <c r="E6916" s="131">
        <v>31211704</v>
      </c>
      <c r="F6916" s="632">
        <v>144075</v>
      </c>
      <c r="G6916" s="131" t="s">
        <v>306</v>
      </c>
      <c r="H6916" s="662">
        <v>44927</v>
      </c>
      <c r="I6916" s="84">
        <v>277</v>
      </c>
    </row>
    <row r="6917" spans="1:9" ht="44.25" hidden="1" customHeight="1" x14ac:dyDescent="0.2">
      <c r="A6917" s="3">
        <v>6938</v>
      </c>
      <c r="B6917" s="84">
        <v>6325</v>
      </c>
      <c r="C6917" s="127" t="s">
        <v>9916</v>
      </c>
      <c r="D6917" s="372" t="s">
        <v>5902</v>
      </c>
      <c r="E6917" s="131">
        <v>39122324</v>
      </c>
      <c r="F6917" s="632">
        <v>12600</v>
      </c>
      <c r="G6917" s="131" t="s">
        <v>364</v>
      </c>
      <c r="H6917" s="662">
        <v>44927</v>
      </c>
      <c r="I6917" s="84">
        <v>304</v>
      </c>
    </row>
    <row r="6918" spans="1:9" ht="44.25" hidden="1" customHeight="1" x14ac:dyDescent="0.2">
      <c r="A6918" s="3">
        <v>6939</v>
      </c>
      <c r="B6918" s="84">
        <v>6325</v>
      </c>
      <c r="C6918" s="127" t="s">
        <v>9917</v>
      </c>
      <c r="D6918" s="372" t="s">
        <v>5902</v>
      </c>
      <c r="E6918" s="131">
        <v>39121701</v>
      </c>
      <c r="F6918" s="632">
        <v>4500</v>
      </c>
      <c r="G6918" s="131" t="s">
        <v>364</v>
      </c>
      <c r="H6918" s="662">
        <v>44927</v>
      </c>
      <c r="I6918" s="84">
        <v>304</v>
      </c>
    </row>
    <row r="6919" spans="1:9" ht="44.25" hidden="1" customHeight="1" x14ac:dyDescent="0.2">
      <c r="A6919" s="3">
        <v>6940</v>
      </c>
      <c r="B6919" s="84">
        <v>6325</v>
      </c>
      <c r="C6919" s="127" t="s">
        <v>9918</v>
      </c>
      <c r="D6919" s="372" t="s">
        <v>5902</v>
      </c>
      <c r="E6919" s="131">
        <v>31162418</v>
      </c>
      <c r="F6919" s="632">
        <v>14870.8</v>
      </c>
      <c r="G6919" s="131" t="s">
        <v>364</v>
      </c>
      <c r="H6919" s="662">
        <v>44927</v>
      </c>
      <c r="I6919" s="84">
        <v>304</v>
      </c>
    </row>
    <row r="6920" spans="1:9" ht="44.25" hidden="1" customHeight="1" x14ac:dyDescent="0.2">
      <c r="A6920" s="3">
        <v>6941</v>
      </c>
      <c r="B6920" s="84">
        <v>6325</v>
      </c>
      <c r="C6920" s="127" t="s">
        <v>9919</v>
      </c>
      <c r="D6920" s="372" t="s">
        <v>5902</v>
      </c>
      <c r="E6920" s="131">
        <v>40183002</v>
      </c>
      <c r="F6920" s="632">
        <v>9000</v>
      </c>
      <c r="G6920" s="131" t="s">
        <v>364</v>
      </c>
      <c r="H6920" s="662">
        <v>44927</v>
      </c>
      <c r="I6920" s="84">
        <v>304</v>
      </c>
    </row>
    <row r="6921" spans="1:9" ht="44.25" hidden="1" customHeight="1" x14ac:dyDescent="0.2">
      <c r="A6921" s="3">
        <v>6942</v>
      </c>
      <c r="B6921" s="84">
        <v>6325</v>
      </c>
      <c r="C6921" s="127" t="s">
        <v>9920</v>
      </c>
      <c r="D6921" s="372" t="s">
        <v>5902</v>
      </c>
      <c r="E6921" s="131">
        <v>39121444</v>
      </c>
      <c r="F6921" s="632">
        <v>1500</v>
      </c>
      <c r="G6921" s="131" t="s">
        <v>364</v>
      </c>
      <c r="H6921" s="662">
        <v>44927</v>
      </c>
      <c r="I6921" s="84">
        <v>304</v>
      </c>
    </row>
    <row r="6922" spans="1:9" ht="44.25" hidden="1" customHeight="1" x14ac:dyDescent="0.2">
      <c r="A6922" s="3">
        <v>6943</v>
      </c>
      <c r="B6922" s="84">
        <v>6325</v>
      </c>
      <c r="C6922" s="127" t="s">
        <v>9921</v>
      </c>
      <c r="D6922" s="372" t="s">
        <v>5902</v>
      </c>
      <c r="E6922" s="131">
        <v>27112806</v>
      </c>
      <c r="F6922" s="632">
        <v>3600</v>
      </c>
      <c r="G6922" s="131" t="s">
        <v>364</v>
      </c>
      <c r="H6922" s="662">
        <v>44927</v>
      </c>
      <c r="I6922" s="84">
        <v>304</v>
      </c>
    </row>
    <row r="6923" spans="1:9" ht="44.25" hidden="1" customHeight="1" x14ac:dyDescent="0.2">
      <c r="A6923" s="3">
        <v>6944</v>
      </c>
      <c r="B6923" s="84">
        <v>6325</v>
      </c>
      <c r="C6923" s="127" t="s">
        <v>9922</v>
      </c>
      <c r="D6923" s="372" t="s">
        <v>5902</v>
      </c>
      <c r="E6923" s="131">
        <v>39121432</v>
      </c>
      <c r="F6923" s="632">
        <v>5000</v>
      </c>
      <c r="G6923" s="131" t="s">
        <v>364</v>
      </c>
      <c r="H6923" s="662">
        <v>44927</v>
      </c>
      <c r="I6923" s="84">
        <v>304</v>
      </c>
    </row>
    <row r="6924" spans="1:9" ht="44.25" hidden="1" customHeight="1" x14ac:dyDescent="0.2">
      <c r="A6924" s="3">
        <v>6945</v>
      </c>
      <c r="B6924" s="84">
        <v>6325</v>
      </c>
      <c r="C6924" s="127" t="s">
        <v>9923</v>
      </c>
      <c r="D6924" s="372" t="s">
        <v>5902</v>
      </c>
      <c r="E6924" s="131">
        <v>39121304</v>
      </c>
      <c r="F6924" s="632">
        <v>3500</v>
      </c>
      <c r="G6924" s="131" t="s">
        <v>364</v>
      </c>
      <c r="H6924" s="662">
        <v>44927</v>
      </c>
      <c r="I6924" s="84">
        <v>304</v>
      </c>
    </row>
    <row r="6925" spans="1:9" ht="44.25" hidden="1" customHeight="1" x14ac:dyDescent="0.2">
      <c r="A6925" s="3">
        <v>6946</v>
      </c>
      <c r="B6925" s="84">
        <v>6325</v>
      </c>
      <c r="C6925" s="127" t="s">
        <v>9924</v>
      </c>
      <c r="D6925" s="372" t="s">
        <v>5902</v>
      </c>
      <c r="E6925" s="131">
        <v>39121303</v>
      </c>
      <c r="F6925" s="632">
        <v>3000</v>
      </c>
      <c r="G6925" s="131" t="s">
        <v>364</v>
      </c>
      <c r="H6925" s="662">
        <v>44927</v>
      </c>
      <c r="I6925" s="84">
        <v>304</v>
      </c>
    </row>
    <row r="6926" spans="1:9" ht="44.25" hidden="1" customHeight="1" x14ac:dyDescent="0.2">
      <c r="A6926" s="3">
        <v>6947</v>
      </c>
      <c r="B6926" s="84">
        <v>6325</v>
      </c>
      <c r="C6926" s="127" t="s">
        <v>9925</v>
      </c>
      <c r="D6926" s="372" t="s">
        <v>5902</v>
      </c>
      <c r="E6926" s="131">
        <v>39121434</v>
      </c>
      <c r="F6926" s="632">
        <v>1600</v>
      </c>
      <c r="G6926" s="131" t="s">
        <v>364</v>
      </c>
      <c r="H6926" s="662">
        <v>44927</v>
      </c>
      <c r="I6926" s="84">
        <v>304</v>
      </c>
    </row>
    <row r="6927" spans="1:9" ht="44.25" hidden="1" customHeight="1" x14ac:dyDescent="0.2">
      <c r="A6927" s="3">
        <v>6948</v>
      </c>
      <c r="B6927" s="84">
        <v>6325</v>
      </c>
      <c r="C6927" s="127" t="s">
        <v>9926</v>
      </c>
      <c r="D6927" s="372" t="s">
        <v>5902</v>
      </c>
      <c r="E6927" s="131">
        <v>39121432</v>
      </c>
      <c r="F6927" s="632">
        <v>1368</v>
      </c>
      <c r="G6927" s="131" t="s">
        <v>364</v>
      </c>
      <c r="H6927" s="662">
        <v>44927</v>
      </c>
      <c r="I6927" s="84">
        <v>304</v>
      </c>
    </row>
    <row r="6928" spans="1:9" ht="44.25" hidden="1" customHeight="1" x14ac:dyDescent="0.2">
      <c r="A6928" s="3">
        <v>6949</v>
      </c>
      <c r="B6928" s="84">
        <v>6325</v>
      </c>
      <c r="C6928" s="127" t="s">
        <v>9927</v>
      </c>
      <c r="D6928" s="372" t="s">
        <v>5902</v>
      </c>
      <c r="E6928" s="131">
        <v>39121432</v>
      </c>
      <c r="F6928" s="632">
        <v>4000</v>
      </c>
      <c r="G6928" s="131" t="s">
        <v>364</v>
      </c>
      <c r="H6928" s="662">
        <v>44927</v>
      </c>
      <c r="I6928" s="84">
        <v>304</v>
      </c>
    </row>
    <row r="6929" spans="1:9" ht="44.25" hidden="1" customHeight="1" x14ac:dyDescent="0.2">
      <c r="A6929" s="3">
        <v>6950</v>
      </c>
      <c r="B6929" s="84">
        <v>6325</v>
      </c>
      <c r="C6929" s="127" t="s">
        <v>9928</v>
      </c>
      <c r="D6929" s="372" t="s">
        <v>5902</v>
      </c>
      <c r="E6929" s="131">
        <v>39121302</v>
      </c>
      <c r="F6929" s="632">
        <v>79004</v>
      </c>
      <c r="G6929" s="131" t="s">
        <v>364</v>
      </c>
      <c r="H6929" s="662">
        <v>44927</v>
      </c>
      <c r="I6929" s="84">
        <v>304</v>
      </c>
    </row>
    <row r="6930" spans="1:9" ht="44.25" hidden="1" customHeight="1" x14ac:dyDescent="0.2">
      <c r="A6930" s="3">
        <v>6951</v>
      </c>
      <c r="B6930" s="84">
        <v>6325</v>
      </c>
      <c r="C6930" s="127" t="s">
        <v>9929</v>
      </c>
      <c r="D6930" s="372" t="s">
        <v>5902</v>
      </c>
      <c r="E6930" s="131">
        <v>39121529</v>
      </c>
      <c r="F6930" s="632">
        <v>22600</v>
      </c>
      <c r="G6930" s="131" t="s">
        <v>364</v>
      </c>
      <c r="H6930" s="662">
        <v>44927</v>
      </c>
      <c r="I6930" s="84">
        <v>304</v>
      </c>
    </row>
    <row r="6931" spans="1:9" ht="44.25" hidden="1" customHeight="1" x14ac:dyDescent="0.2">
      <c r="A6931" s="3">
        <v>6952</v>
      </c>
      <c r="B6931" s="84">
        <v>6325</v>
      </c>
      <c r="C6931" s="127" t="s">
        <v>9930</v>
      </c>
      <c r="D6931" s="372" t="s">
        <v>5902</v>
      </c>
      <c r="E6931" s="131">
        <v>26111711</v>
      </c>
      <c r="F6931" s="632">
        <v>41092</v>
      </c>
      <c r="G6931" s="131" t="s">
        <v>2186</v>
      </c>
      <c r="H6931" s="662">
        <v>44927</v>
      </c>
      <c r="I6931" s="84">
        <v>364</v>
      </c>
    </row>
    <row r="6932" spans="1:9" ht="44.25" hidden="1" customHeight="1" x14ac:dyDescent="0.2">
      <c r="A6932" s="3">
        <v>6953</v>
      </c>
      <c r="B6932" s="84">
        <v>6325</v>
      </c>
      <c r="C6932" s="127" t="s">
        <v>9931</v>
      </c>
      <c r="D6932" s="372" t="s">
        <v>5902</v>
      </c>
      <c r="E6932" s="131">
        <v>50202301</v>
      </c>
      <c r="F6932" s="632">
        <v>41040</v>
      </c>
      <c r="G6932" s="131" t="s">
        <v>720</v>
      </c>
      <c r="H6932" s="662">
        <v>44927</v>
      </c>
      <c r="I6932" s="84">
        <v>374</v>
      </c>
    </row>
    <row r="6933" spans="1:9" ht="44.25" hidden="1" customHeight="1" x14ac:dyDescent="0.2">
      <c r="A6933" s="3">
        <v>6954</v>
      </c>
      <c r="B6933" s="84">
        <v>6325</v>
      </c>
      <c r="C6933" s="127" t="s">
        <v>9932</v>
      </c>
      <c r="D6933" s="372" t="s">
        <v>5902</v>
      </c>
      <c r="E6933" s="131">
        <v>31161507</v>
      </c>
      <c r="F6933" s="632">
        <v>18666</v>
      </c>
      <c r="G6933" s="131" t="s">
        <v>35</v>
      </c>
      <c r="H6933" s="662">
        <v>44927</v>
      </c>
      <c r="I6933" s="84">
        <v>314</v>
      </c>
    </row>
    <row r="6934" spans="1:9" ht="44.25" hidden="1" customHeight="1" x14ac:dyDescent="0.2">
      <c r="A6934" s="3">
        <v>6955</v>
      </c>
      <c r="B6934" s="84">
        <v>6325</v>
      </c>
      <c r="C6934" s="127" t="s">
        <v>9933</v>
      </c>
      <c r="D6934" s="372" t="s">
        <v>5902</v>
      </c>
      <c r="E6934" s="131">
        <v>39121708</v>
      </c>
      <c r="F6934" s="632">
        <v>39764.699999999997</v>
      </c>
      <c r="G6934" s="131" t="s">
        <v>35</v>
      </c>
      <c r="H6934" s="662">
        <v>44927</v>
      </c>
      <c r="I6934" s="84">
        <v>314</v>
      </c>
    </row>
    <row r="6935" spans="1:9" ht="44.25" hidden="1" customHeight="1" x14ac:dyDescent="0.2">
      <c r="A6935" s="3">
        <v>6956</v>
      </c>
      <c r="B6935" s="84">
        <v>6325</v>
      </c>
      <c r="C6935" s="127" t="s">
        <v>9934</v>
      </c>
      <c r="D6935" s="372" t="s">
        <v>5902</v>
      </c>
      <c r="E6935" s="131">
        <v>31211904</v>
      </c>
      <c r="F6935" s="632">
        <v>8015</v>
      </c>
      <c r="G6935" s="131" t="s">
        <v>505</v>
      </c>
      <c r="H6935" s="662">
        <v>44927</v>
      </c>
      <c r="I6935" s="84">
        <v>324</v>
      </c>
    </row>
    <row r="6936" spans="1:9" ht="44.25" hidden="1" customHeight="1" x14ac:dyDescent="0.2">
      <c r="A6936" s="3">
        <v>6957</v>
      </c>
      <c r="B6936" s="84">
        <v>6325</v>
      </c>
      <c r="C6936" s="127" t="s">
        <v>9935</v>
      </c>
      <c r="D6936" s="372" t="s">
        <v>5902</v>
      </c>
      <c r="E6936" s="131">
        <v>31162906</v>
      </c>
      <c r="F6936" s="632">
        <v>2000</v>
      </c>
      <c r="G6936" s="131" t="s">
        <v>35</v>
      </c>
      <c r="H6936" s="662">
        <v>44927</v>
      </c>
      <c r="I6936" s="84">
        <v>314</v>
      </c>
    </row>
    <row r="6937" spans="1:9" ht="44.25" hidden="1" customHeight="1" x14ac:dyDescent="0.2">
      <c r="A6937" s="3">
        <v>6958</v>
      </c>
      <c r="B6937" s="84">
        <v>6325</v>
      </c>
      <c r="C6937" s="127" t="s">
        <v>9936</v>
      </c>
      <c r="D6937" s="372" t="s">
        <v>5902</v>
      </c>
      <c r="E6937" s="131">
        <v>27112838</v>
      </c>
      <c r="F6937" s="632">
        <v>6990</v>
      </c>
      <c r="G6937" s="131" t="s">
        <v>35</v>
      </c>
      <c r="H6937" s="662">
        <v>44927</v>
      </c>
      <c r="I6937" s="84">
        <v>314</v>
      </c>
    </row>
    <row r="6938" spans="1:9" ht="44.25" hidden="1" customHeight="1" x14ac:dyDescent="0.2">
      <c r="A6938" s="3">
        <v>6959</v>
      </c>
      <c r="B6938" s="84">
        <v>6325</v>
      </c>
      <c r="C6938" s="127" t="s">
        <v>9937</v>
      </c>
      <c r="D6938" s="372" t="s">
        <v>5902</v>
      </c>
      <c r="E6938" s="131">
        <v>31161501</v>
      </c>
      <c r="F6938" s="632">
        <v>20054</v>
      </c>
      <c r="G6938" s="131" t="s">
        <v>35</v>
      </c>
      <c r="H6938" s="662">
        <v>44927</v>
      </c>
      <c r="I6938" s="84">
        <v>314</v>
      </c>
    </row>
    <row r="6939" spans="1:9" ht="44.25" hidden="1" customHeight="1" x14ac:dyDescent="0.2">
      <c r="A6939" s="3">
        <v>6960</v>
      </c>
      <c r="B6939" s="84">
        <v>6325</v>
      </c>
      <c r="C6939" s="131" t="s">
        <v>9938</v>
      </c>
      <c r="D6939" s="372" t="s">
        <v>5902</v>
      </c>
      <c r="E6939" s="131">
        <v>31211508</v>
      </c>
      <c r="F6939" s="632">
        <v>45785</v>
      </c>
      <c r="G6939" s="131" t="s">
        <v>306</v>
      </c>
      <c r="H6939" s="662">
        <v>44927</v>
      </c>
      <c r="I6939" s="84">
        <v>277</v>
      </c>
    </row>
    <row r="6940" spans="1:9" ht="44.25" hidden="1" customHeight="1" x14ac:dyDescent="0.2">
      <c r="A6940" s="3">
        <v>6961</v>
      </c>
      <c r="B6940" s="84">
        <v>6325</v>
      </c>
      <c r="C6940" s="127" t="s">
        <v>9939</v>
      </c>
      <c r="D6940" s="372" t="s">
        <v>5902</v>
      </c>
      <c r="E6940" s="131">
        <v>39122325</v>
      </c>
      <c r="F6940" s="632">
        <v>100000</v>
      </c>
      <c r="G6940" s="131" t="s">
        <v>669</v>
      </c>
      <c r="H6940" s="662">
        <v>44927</v>
      </c>
      <c r="I6940" s="84">
        <v>340</v>
      </c>
    </row>
    <row r="6941" spans="1:9" ht="44.25" hidden="1" customHeight="1" x14ac:dyDescent="0.2">
      <c r="A6941" s="3">
        <v>6962</v>
      </c>
      <c r="B6941" s="84">
        <v>6325</v>
      </c>
      <c r="C6941" s="127" t="s">
        <v>9940</v>
      </c>
      <c r="D6941" s="372" t="s">
        <v>5902</v>
      </c>
      <c r="E6941" s="131">
        <v>39122335</v>
      </c>
      <c r="F6941" s="632">
        <v>49932.63</v>
      </c>
      <c r="G6941" s="131" t="s">
        <v>669</v>
      </c>
      <c r="H6941" s="662">
        <v>44927</v>
      </c>
      <c r="I6941" s="84">
        <v>340</v>
      </c>
    </row>
    <row r="6942" spans="1:9" ht="44.25" hidden="1" customHeight="1" x14ac:dyDescent="0.2">
      <c r="A6942" s="3">
        <v>6963</v>
      </c>
      <c r="B6942" s="84">
        <v>6325</v>
      </c>
      <c r="C6942" s="127" t="s">
        <v>9941</v>
      </c>
      <c r="D6942" s="372" t="s">
        <v>5902</v>
      </c>
      <c r="E6942" s="131">
        <v>44111907</v>
      </c>
      <c r="F6942" s="632">
        <v>18990</v>
      </c>
      <c r="G6942" s="131" t="s">
        <v>2186</v>
      </c>
      <c r="H6942" s="662">
        <v>44927</v>
      </c>
      <c r="I6942" s="84">
        <v>364</v>
      </c>
    </row>
    <row r="6943" spans="1:9" ht="44.25" hidden="1" customHeight="1" x14ac:dyDescent="0.2">
      <c r="A6943" s="3">
        <v>6964</v>
      </c>
      <c r="B6943" s="84">
        <v>6325</v>
      </c>
      <c r="C6943" s="127" t="s">
        <v>9944</v>
      </c>
      <c r="D6943" s="372" t="s">
        <v>5902</v>
      </c>
      <c r="E6943" s="131">
        <v>27111538</v>
      </c>
      <c r="F6943" s="632">
        <v>12000</v>
      </c>
      <c r="G6943" s="131" t="s">
        <v>35</v>
      </c>
      <c r="H6943" s="662">
        <v>44927</v>
      </c>
      <c r="I6943" s="84">
        <v>314</v>
      </c>
    </row>
    <row r="6944" spans="1:9" ht="44.25" hidden="1" customHeight="1" x14ac:dyDescent="0.2">
      <c r="A6944" s="3">
        <v>6965</v>
      </c>
      <c r="B6944" s="84">
        <v>6325</v>
      </c>
      <c r="C6944" s="127" t="s">
        <v>9945</v>
      </c>
      <c r="D6944" s="372" t="s">
        <v>5902</v>
      </c>
      <c r="E6944" s="131">
        <v>31161837</v>
      </c>
      <c r="F6944" s="632">
        <v>2500</v>
      </c>
      <c r="G6944" s="131" t="s">
        <v>35</v>
      </c>
      <c r="H6944" s="662">
        <v>44927</v>
      </c>
      <c r="I6944" s="84">
        <v>314</v>
      </c>
    </row>
    <row r="6945" spans="1:9" ht="44.25" hidden="1" customHeight="1" x14ac:dyDescent="0.2">
      <c r="A6945" s="3">
        <v>6966</v>
      </c>
      <c r="B6945" s="84">
        <v>6325</v>
      </c>
      <c r="C6945" s="127" t="s">
        <v>9946</v>
      </c>
      <c r="D6945" s="372" t="s">
        <v>5902</v>
      </c>
      <c r="E6945" s="131">
        <v>31161807</v>
      </c>
      <c r="F6945" s="632">
        <v>600</v>
      </c>
      <c r="G6945" s="131" t="s">
        <v>35</v>
      </c>
      <c r="H6945" s="662">
        <v>44927</v>
      </c>
      <c r="I6945" s="84">
        <v>314</v>
      </c>
    </row>
    <row r="6946" spans="1:9" ht="44.25" hidden="1" customHeight="1" x14ac:dyDescent="0.2">
      <c r="A6946" s="3">
        <v>6967</v>
      </c>
      <c r="B6946" s="84">
        <v>6325</v>
      </c>
      <c r="C6946" s="127" t="s">
        <v>9947</v>
      </c>
      <c r="D6946" s="372" t="s">
        <v>5902</v>
      </c>
      <c r="E6946" s="131">
        <v>31161709</v>
      </c>
      <c r="F6946" s="632">
        <v>3000</v>
      </c>
      <c r="G6946" s="131" t="s">
        <v>35</v>
      </c>
      <c r="H6946" s="662">
        <v>44927</v>
      </c>
      <c r="I6946" s="84">
        <v>314</v>
      </c>
    </row>
    <row r="6947" spans="1:9" ht="44.25" hidden="1" customHeight="1" x14ac:dyDescent="0.2">
      <c r="A6947" s="3">
        <v>6968</v>
      </c>
      <c r="B6947" s="84">
        <v>6325</v>
      </c>
      <c r="C6947" s="127" t="s">
        <v>9948</v>
      </c>
      <c r="D6947" s="372" t="s">
        <v>5902</v>
      </c>
      <c r="E6947" s="131">
        <v>31161837</v>
      </c>
      <c r="F6947" s="632">
        <v>4000</v>
      </c>
      <c r="G6947" s="131" t="s">
        <v>35</v>
      </c>
      <c r="H6947" s="662">
        <v>44927</v>
      </c>
      <c r="I6947" s="84">
        <v>314</v>
      </c>
    </row>
    <row r="6948" spans="1:9" ht="44.25" hidden="1" customHeight="1" x14ac:dyDescent="0.2">
      <c r="A6948" s="3">
        <v>6969</v>
      </c>
      <c r="B6948" s="84">
        <v>6325</v>
      </c>
      <c r="C6948" s="127" t="s">
        <v>9949</v>
      </c>
      <c r="D6948" s="372" t="s">
        <v>5902</v>
      </c>
      <c r="E6948" s="131">
        <v>31161709</v>
      </c>
      <c r="F6948" s="632">
        <v>2248.6999999999998</v>
      </c>
      <c r="G6948" s="131" t="s">
        <v>35</v>
      </c>
      <c r="H6948" s="662">
        <v>44927</v>
      </c>
      <c r="I6948" s="84">
        <v>314</v>
      </c>
    </row>
    <row r="6949" spans="1:9" ht="44.25" hidden="1" customHeight="1" x14ac:dyDescent="0.2">
      <c r="A6949" s="3">
        <v>6970</v>
      </c>
      <c r="B6949" s="84">
        <v>6325</v>
      </c>
      <c r="C6949" s="127" t="s">
        <v>9950</v>
      </c>
      <c r="D6949" s="372" t="s">
        <v>5902</v>
      </c>
      <c r="E6949" s="131">
        <v>31261501</v>
      </c>
      <c r="F6949" s="632">
        <v>23980</v>
      </c>
      <c r="G6949" s="131" t="s">
        <v>2186</v>
      </c>
      <c r="H6949" s="662">
        <v>44927</v>
      </c>
      <c r="I6949" s="84">
        <v>364</v>
      </c>
    </row>
    <row r="6950" spans="1:9" ht="44.25" hidden="1" customHeight="1" x14ac:dyDescent="0.2">
      <c r="A6950" s="3">
        <v>6971</v>
      </c>
      <c r="B6950" s="84">
        <v>6325</v>
      </c>
      <c r="C6950" s="127" t="s">
        <v>9951</v>
      </c>
      <c r="D6950" s="372" t="s">
        <v>5902</v>
      </c>
      <c r="E6950" s="131">
        <v>46171501</v>
      </c>
      <c r="F6950" s="632">
        <v>31090</v>
      </c>
      <c r="G6950" s="131" t="s">
        <v>35</v>
      </c>
      <c r="H6950" s="662">
        <v>44927</v>
      </c>
      <c r="I6950" s="84">
        <v>314</v>
      </c>
    </row>
    <row r="6951" spans="1:9" ht="44.25" hidden="1" customHeight="1" x14ac:dyDescent="0.2">
      <c r="A6951" s="3">
        <v>6972</v>
      </c>
      <c r="B6951" s="84">
        <v>6325</v>
      </c>
      <c r="C6951" s="127" t="s">
        <v>9952</v>
      </c>
      <c r="D6951" s="372" t="s">
        <v>5902</v>
      </c>
      <c r="E6951" s="131">
        <v>24112404</v>
      </c>
      <c r="F6951" s="632">
        <v>9000</v>
      </c>
      <c r="G6951" s="131" t="s">
        <v>35</v>
      </c>
      <c r="H6951" s="662">
        <v>44927</v>
      </c>
      <c r="I6951" s="84">
        <v>314</v>
      </c>
    </row>
    <row r="6952" spans="1:9" ht="44.25" hidden="1" customHeight="1" x14ac:dyDescent="0.2">
      <c r="A6952" s="3">
        <v>6973</v>
      </c>
      <c r="B6952" s="84">
        <v>6325</v>
      </c>
      <c r="C6952" s="127" t="s">
        <v>9953</v>
      </c>
      <c r="D6952" s="372" t="s">
        <v>5902</v>
      </c>
      <c r="E6952" s="131">
        <v>24112404</v>
      </c>
      <c r="F6952" s="632">
        <v>12000</v>
      </c>
      <c r="G6952" s="131" t="s">
        <v>35</v>
      </c>
      <c r="H6952" s="662">
        <v>44927</v>
      </c>
      <c r="I6952" s="84">
        <v>314</v>
      </c>
    </row>
    <row r="6953" spans="1:9" ht="44.25" hidden="1" customHeight="1" x14ac:dyDescent="0.2">
      <c r="A6953" s="3">
        <v>6974</v>
      </c>
      <c r="B6953" s="84">
        <v>6325</v>
      </c>
      <c r="C6953" s="127" t="s">
        <v>9954</v>
      </c>
      <c r="D6953" s="372" t="s">
        <v>5902</v>
      </c>
      <c r="E6953" s="131">
        <v>24112404</v>
      </c>
      <c r="F6953" s="632">
        <v>8500</v>
      </c>
      <c r="G6953" s="131" t="s">
        <v>35</v>
      </c>
      <c r="H6953" s="662">
        <v>44927</v>
      </c>
      <c r="I6953" s="84">
        <v>314</v>
      </c>
    </row>
    <row r="6954" spans="1:9" ht="44.25" hidden="1" customHeight="1" x14ac:dyDescent="0.2">
      <c r="A6954" s="3">
        <v>6975</v>
      </c>
      <c r="B6954" s="84">
        <v>6325</v>
      </c>
      <c r="C6954" s="127" t="s">
        <v>9956</v>
      </c>
      <c r="D6954" s="372" t="s">
        <v>5902</v>
      </c>
      <c r="E6954" s="131">
        <v>31211904</v>
      </c>
      <c r="F6954" s="632">
        <v>2500</v>
      </c>
      <c r="G6954" s="131" t="s">
        <v>35</v>
      </c>
      <c r="H6954" s="662">
        <v>44927</v>
      </c>
      <c r="I6954" s="84">
        <v>314</v>
      </c>
    </row>
    <row r="6955" spans="1:9" ht="44.25" hidden="1" customHeight="1" x14ac:dyDescent="0.2">
      <c r="A6955" s="3">
        <v>6976</v>
      </c>
      <c r="B6955" s="84">
        <v>6325</v>
      </c>
      <c r="C6955" s="127" t="s">
        <v>9958</v>
      </c>
      <c r="D6955" s="372" t="s">
        <v>5902</v>
      </c>
      <c r="E6955" s="131">
        <v>39122331</v>
      </c>
      <c r="F6955" s="632">
        <v>149996.20000000001</v>
      </c>
      <c r="G6955" s="131" t="s">
        <v>364</v>
      </c>
      <c r="H6955" s="662">
        <v>44927</v>
      </c>
      <c r="I6955" s="84">
        <v>304</v>
      </c>
    </row>
    <row r="6956" spans="1:9" ht="44.25" hidden="1" customHeight="1" x14ac:dyDescent="0.2">
      <c r="A6956" s="3">
        <v>6977</v>
      </c>
      <c r="B6956" s="84">
        <v>6325</v>
      </c>
      <c r="C6956" s="127" t="s">
        <v>9959</v>
      </c>
      <c r="D6956" s="372" t="s">
        <v>5902</v>
      </c>
      <c r="E6956" s="131">
        <v>41111946</v>
      </c>
      <c r="F6956" s="632">
        <v>110000</v>
      </c>
      <c r="G6956" s="131" t="s">
        <v>364</v>
      </c>
      <c r="H6956" s="662">
        <v>44927</v>
      </c>
      <c r="I6956" s="84">
        <v>304</v>
      </c>
    </row>
    <row r="6957" spans="1:9" ht="44.25" hidden="1" customHeight="1" x14ac:dyDescent="0.2">
      <c r="A6957" s="3">
        <v>6978</v>
      </c>
      <c r="B6957" s="84">
        <v>6325</v>
      </c>
      <c r="C6957" s="127" t="s">
        <v>9960</v>
      </c>
      <c r="D6957" s="372" t="s">
        <v>5902</v>
      </c>
      <c r="E6957" s="131">
        <v>24112404</v>
      </c>
      <c r="F6957" s="632">
        <v>6000</v>
      </c>
      <c r="G6957" s="131" t="s">
        <v>364</v>
      </c>
      <c r="H6957" s="662">
        <v>44927</v>
      </c>
      <c r="I6957" s="84">
        <v>304</v>
      </c>
    </row>
    <row r="6958" spans="1:9" ht="44.25" hidden="1" customHeight="1" x14ac:dyDescent="0.2">
      <c r="A6958" s="3">
        <v>6979</v>
      </c>
      <c r="B6958" s="84">
        <v>6325</v>
      </c>
      <c r="C6958" s="127" t="s">
        <v>9961</v>
      </c>
      <c r="D6958" s="372" t="s">
        <v>5902</v>
      </c>
      <c r="E6958" s="131">
        <v>39121302</v>
      </c>
      <c r="F6958" s="632">
        <v>12000</v>
      </c>
      <c r="G6958" s="131" t="s">
        <v>364</v>
      </c>
      <c r="H6958" s="662">
        <v>44927</v>
      </c>
      <c r="I6958" s="84">
        <v>304</v>
      </c>
    </row>
    <row r="6959" spans="1:9" ht="44.25" hidden="1" customHeight="1" x14ac:dyDescent="0.2">
      <c r="A6959" s="3">
        <v>6980</v>
      </c>
      <c r="B6959" s="84">
        <v>6325</v>
      </c>
      <c r="C6959" s="127" t="s">
        <v>9962</v>
      </c>
      <c r="D6959" s="372" t="s">
        <v>5902</v>
      </c>
      <c r="E6959" s="131">
        <v>39131601</v>
      </c>
      <c r="F6959" s="632">
        <v>13000</v>
      </c>
      <c r="G6959" s="131" t="s">
        <v>364</v>
      </c>
      <c r="H6959" s="662">
        <v>44927</v>
      </c>
      <c r="I6959" s="84">
        <v>304</v>
      </c>
    </row>
    <row r="6960" spans="1:9" ht="44.25" hidden="1" customHeight="1" x14ac:dyDescent="0.2">
      <c r="A6960" s="3">
        <v>6981</v>
      </c>
      <c r="B6960" s="84">
        <v>6325</v>
      </c>
      <c r="C6960" s="127" t="s">
        <v>9963</v>
      </c>
      <c r="D6960" s="372" t="s">
        <v>5902</v>
      </c>
      <c r="E6960" s="131">
        <v>39121434</v>
      </c>
      <c r="F6960" s="632">
        <v>6000</v>
      </c>
      <c r="G6960" s="131" t="s">
        <v>364</v>
      </c>
      <c r="H6960" s="662">
        <v>44927</v>
      </c>
      <c r="I6960" s="84">
        <v>304</v>
      </c>
    </row>
    <row r="6961" spans="1:9" ht="44.25" hidden="1" customHeight="1" x14ac:dyDescent="0.2">
      <c r="A6961" s="3">
        <v>6982</v>
      </c>
      <c r="B6961" s="84">
        <v>6325</v>
      </c>
      <c r="C6961" s="127" t="s">
        <v>9964</v>
      </c>
      <c r="D6961" s="372" t="s">
        <v>5902</v>
      </c>
      <c r="E6961" s="131">
        <v>39121434</v>
      </c>
      <c r="F6961" s="632">
        <v>6000</v>
      </c>
      <c r="G6961" s="131" t="s">
        <v>364</v>
      </c>
      <c r="H6961" s="662">
        <v>44927</v>
      </c>
      <c r="I6961" s="84">
        <v>304</v>
      </c>
    </row>
    <row r="6962" spans="1:9" ht="44.25" hidden="1" customHeight="1" x14ac:dyDescent="0.2">
      <c r="A6962" s="3">
        <v>6983</v>
      </c>
      <c r="B6962" s="84">
        <v>6325</v>
      </c>
      <c r="C6962" s="127" t="s">
        <v>9965</v>
      </c>
      <c r="D6962" s="372" t="s">
        <v>5902</v>
      </c>
      <c r="E6962" s="131">
        <v>39121434</v>
      </c>
      <c r="F6962" s="632">
        <v>6000</v>
      </c>
      <c r="G6962" s="131" t="s">
        <v>364</v>
      </c>
      <c r="H6962" s="662">
        <v>44927</v>
      </c>
      <c r="I6962" s="84">
        <v>304</v>
      </c>
    </row>
    <row r="6963" spans="1:9" ht="44.25" hidden="1" customHeight="1" x14ac:dyDescent="0.2">
      <c r="A6963" s="3">
        <v>6984</v>
      </c>
      <c r="B6963" s="84">
        <v>6325</v>
      </c>
      <c r="C6963" s="127" t="s">
        <v>9966</v>
      </c>
      <c r="D6963" s="372" t="s">
        <v>5902</v>
      </c>
      <c r="E6963" s="131">
        <v>39121708</v>
      </c>
      <c r="F6963" s="632">
        <v>11588.15</v>
      </c>
      <c r="G6963" s="131" t="s">
        <v>364</v>
      </c>
      <c r="H6963" s="662">
        <v>44927</v>
      </c>
      <c r="I6963" s="84">
        <v>304</v>
      </c>
    </row>
    <row r="6964" spans="1:9" ht="44.25" hidden="1" customHeight="1" x14ac:dyDescent="0.2">
      <c r="A6964" s="3">
        <v>6985</v>
      </c>
      <c r="B6964" s="84">
        <v>6325</v>
      </c>
      <c r="C6964" s="127" t="s">
        <v>9967</v>
      </c>
      <c r="D6964" s="372" t="s">
        <v>5902</v>
      </c>
      <c r="E6964" s="131">
        <v>27112132</v>
      </c>
      <c r="F6964" s="632">
        <v>28419.5</v>
      </c>
      <c r="G6964" s="131" t="s">
        <v>35</v>
      </c>
      <c r="H6964" s="662">
        <v>44927</v>
      </c>
      <c r="I6964" s="84">
        <v>314</v>
      </c>
    </row>
    <row r="6965" spans="1:9" ht="44.25" hidden="1" customHeight="1" x14ac:dyDescent="0.2">
      <c r="A6965" s="3">
        <v>6986</v>
      </c>
      <c r="B6965" s="84">
        <v>6325</v>
      </c>
      <c r="C6965" s="127" t="s">
        <v>9968</v>
      </c>
      <c r="D6965" s="372" t="s">
        <v>5902</v>
      </c>
      <c r="E6965" s="131">
        <v>39121529</v>
      </c>
      <c r="F6965" s="632">
        <v>198124</v>
      </c>
      <c r="G6965" s="131" t="s">
        <v>364</v>
      </c>
      <c r="H6965" s="662">
        <v>44927</v>
      </c>
      <c r="I6965" s="84">
        <v>304</v>
      </c>
    </row>
    <row r="6966" spans="1:9" ht="44.25" hidden="1" customHeight="1" x14ac:dyDescent="0.2">
      <c r="A6966" s="3">
        <v>6987</v>
      </c>
      <c r="B6966" s="84">
        <v>6325</v>
      </c>
      <c r="C6966" s="127" t="s">
        <v>9969</v>
      </c>
      <c r="D6966" s="372" t="s">
        <v>5902</v>
      </c>
      <c r="E6966" s="131">
        <v>39121031</v>
      </c>
      <c r="F6966" s="632">
        <v>9718</v>
      </c>
      <c r="G6966" s="131" t="s">
        <v>364</v>
      </c>
      <c r="H6966" s="662">
        <v>44927</v>
      </c>
      <c r="I6966" s="84">
        <v>304</v>
      </c>
    </row>
    <row r="6967" spans="1:9" ht="44.25" hidden="1" customHeight="1" x14ac:dyDescent="0.2">
      <c r="A6967" s="3">
        <v>6988</v>
      </c>
      <c r="B6967" s="84">
        <v>6325</v>
      </c>
      <c r="C6967" s="127" t="s">
        <v>9970</v>
      </c>
      <c r="D6967" s="372" t="s">
        <v>5902</v>
      </c>
      <c r="E6967" s="131">
        <v>39121522</v>
      </c>
      <c r="F6967" s="632">
        <v>16284</v>
      </c>
      <c r="G6967" s="131" t="s">
        <v>364</v>
      </c>
      <c r="H6967" s="662">
        <v>44927</v>
      </c>
      <c r="I6967" s="84">
        <v>304</v>
      </c>
    </row>
    <row r="6968" spans="1:9" ht="44.25" hidden="1" customHeight="1" x14ac:dyDescent="0.2">
      <c r="A6968" s="3">
        <v>6989</v>
      </c>
      <c r="B6968" s="84">
        <v>6325</v>
      </c>
      <c r="C6968" s="127" t="s">
        <v>9971</v>
      </c>
      <c r="D6968" s="372" t="s">
        <v>5902</v>
      </c>
      <c r="E6968" s="131">
        <v>39121404</v>
      </c>
      <c r="F6968" s="632">
        <v>4000</v>
      </c>
      <c r="G6968" s="131" t="s">
        <v>364</v>
      </c>
      <c r="H6968" s="662">
        <v>44927</v>
      </c>
      <c r="I6968" s="84">
        <v>304</v>
      </c>
    </row>
    <row r="6969" spans="1:9" ht="44.25" hidden="1" customHeight="1" x14ac:dyDescent="0.2">
      <c r="A6969" s="3">
        <v>6990</v>
      </c>
      <c r="B6969" s="84">
        <v>6325</v>
      </c>
      <c r="C6969" s="127" t="s">
        <v>9972</v>
      </c>
      <c r="D6969" s="372" t="s">
        <v>5902</v>
      </c>
      <c r="E6969" s="131">
        <v>31161709</v>
      </c>
      <c r="F6969" s="632">
        <v>4000</v>
      </c>
      <c r="G6969" s="131" t="s">
        <v>364</v>
      </c>
      <c r="H6969" s="662">
        <v>44927</v>
      </c>
      <c r="I6969" s="84">
        <v>304</v>
      </c>
    </row>
    <row r="6970" spans="1:9" ht="44.25" hidden="1" customHeight="1" x14ac:dyDescent="0.2">
      <c r="A6970" s="3">
        <v>6991</v>
      </c>
      <c r="B6970" s="84">
        <v>6325</v>
      </c>
      <c r="C6970" s="127" t="s">
        <v>9973</v>
      </c>
      <c r="D6970" s="372" t="s">
        <v>5902</v>
      </c>
      <c r="E6970" s="131">
        <v>39121404</v>
      </c>
      <c r="F6970" s="632">
        <v>77236</v>
      </c>
      <c r="G6970" s="131" t="s">
        <v>364</v>
      </c>
      <c r="H6970" s="662">
        <v>44927</v>
      </c>
      <c r="I6970" s="84">
        <v>304</v>
      </c>
    </row>
    <row r="6971" spans="1:9" ht="44.25" hidden="1" customHeight="1" x14ac:dyDescent="0.2">
      <c r="A6971" s="3">
        <v>6992</v>
      </c>
      <c r="B6971" s="84">
        <v>6325</v>
      </c>
      <c r="C6971" s="127" t="s">
        <v>9974</v>
      </c>
      <c r="D6971" s="372" t="s">
        <v>5902</v>
      </c>
      <c r="E6971" s="131">
        <v>39121601</v>
      </c>
      <c r="F6971" s="632">
        <v>39352</v>
      </c>
      <c r="G6971" s="131" t="s">
        <v>364</v>
      </c>
      <c r="H6971" s="662">
        <v>44927</v>
      </c>
      <c r="I6971" s="84">
        <v>304</v>
      </c>
    </row>
    <row r="6972" spans="1:9" ht="44.25" hidden="1" customHeight="1" x14ac:dyDescent="0.2">
      <c r="A6972" s="3">
        <v>6993</v>
      </c>
      <c r="B6972" s="84">
        <v>6325</v>
      </c>
      <c r="C6972" s="127" t="s">
        <v>9975</v>
      </c>
      <c r="D6972" s="372" t="s">
        <v>5902</v>
      </c>
      <c r="E6972" s="131">
        <v>39122245</v>
      </c>
      <c r="F6972" s="632">
        <v>22473.89</v>
      </c>
      <c r="G6972" s="131" t="s">
        <v>364</v>
      </c>
      <c r="H6972" s="662">
        <v>44927</v>
      </c>
      <c r="I6972" s="84">
        <v>304</v>
      </c>
    </row>
    <row r="6973" spans="1:9" ht="44.25" hidden="1" customHeight="1" x14ac:dyDescent="0.2">
      <c r="A6973" s="3">
        <v>6994</v>
      </c>
      <c r="B6973" s="84">
        <v>6325</v>
      </c>
      <c r="C6973" s="127" t="s">
        <v>9976</v>
      </c>
      <c r="D6973" s="372" t="s">
        <v>5902</v>
      </c>
      <c r="E6973" s="131">
        <v>39121708</v>
      </c>
      <c r="F6973" s="632">
        <v>7933.45</v>
      </c>
      <c r="G6973" s="131" t="s">
        <v>35</v>
      </c>
      <c r="H6973" s="662">
        <v>44927</v>
      </c>
      <c r="I6973" s="84">
        <v>314</v>
      </c>
    </row>
    <row r="6974" spans="1:9" ht="44.25" hidden="1" customHeight="1" x14ac:dyDescent="0.2">
      <c r="A6974" s="3">
        <v>6995</v>
      </c>
      <c r="B6974" s="84">
        <v>6325</v>
      </c>
      <c r="C6974" s="127" t="s">
        <v>9977</v>
      </c>
      <c r="D6974" s="372" t="s">
        <v>5902</v>
      </c>
      <c r="E6974" s="131">
        <v>39121522</v>
      </c>
      <c r="F6974" s="632">
        <v>18764.7</v>
      </c>
      <c r="G6974" s="131" t="s">
        <v>364</v>
      </c>
      <c r="H6974" s="662">
        <v>44927</v>
      </c>
      <c r="I6974" s="84">
        <v>304</v>
      </c>
    </row>
    <row r="6975" spans="1:9" ht="44.25" hidden="1" customHeight="1" x14ac:dyDescent="0.2">
      <c r="A6975" s="3">
        <v>6996</v>
      </c>
      <c r="B6975" s="84">
        <v>6325</v>
      </c>
      <c r="C6975" s="127" t="s">
        <v>9978</v>
      </c>
      <c r="D6975" s="372" t="s">
        <v>5902</v>
      </c>
      <c r="E6975" s="131">
        <v>39121721</v>
      </c>
      <c r="F6975" s="632">
        <v>5000</v>
      </c>
      <c r="G6975" s="131" t="s">
        <v>364</v>
      </c>
      <c r="H6975" s="662">
        <v>44927</v>
      </c>
      <c r="I6975" s="84">
        <v>299</v>
      </c>
    </row>
    <row r="6976" spans="1:9" ht="44.25" hidden="1" customHeight="1" x14ac:dyDescent="0.2">
      <c r="A6976" s="3">
        <v>6997</v>
      </c>
      <c r="B6976" s="84">
        <v>6325</v>
      </c>
      <c r="C6976" s="127" t="s">
        <v>9980</v>
      </c>
      <c r="D6976" s="372" t="s">
        <v>5902</v>
      </c>
      <c r="E6976" s="131">
        <v>39121330</v>
      </c>
      <c r="F6976" s="632">
        <v>1500</v>
      </c>
      <c r="G6976" s="131" t="s">
        <v>364</v>
      </c>
      <c r="H6976" s="662">
        <v>44927</v>
      </c>
      <c r="I6976" s="84">
        <v>304</v>
      </c>
    </row>
    <row r="6977" spans="1:9" ht="44.25" hidden="1" customHeight="1" x14ac:dyDescent="0.2">
      <c r="A6977" s="3">
        <v>6998</v>
      </c>
      <c r="B6977" s="84">
        <v>6325</v>
      </c>
      <c r="C6977" s="127" t="s">
        <v>9981</v>
      </c>
      <c r="D6977" s="372" t="s">
        <v>5902</v>
      </c>
      <c r="E6977" s="131">
        <v>39121439</v>
      </c>
      <c r="F6977" s="632">
        <v>6000</v>
      </c>
      <c r="G6977" s="131" t="s">
        <v>364</v>
      </c>
      <c r="H6977" s="662">
        <v>44927</v>
      </c>
      <c r="I6977" s="84">
        <v>304</v>
      </c>
    </row>
    <row r="6978" spans="1:9" ht="44.25" hidden="1" customHeight="1" x14ac:dyDescent="0.2">
      <c r="A6978" s="3">
        <v>6999</v>
      </c>
      <c r="B6978" s="84">
        <v>6325</v>
      </c>
      <c r="C6978" s="127" t="s">
        <v>9982</v>
      </c>
      <c r="D6978" s="372" t="s">
        <v>5902</v>
      </c>
      <c r="E6978" s="131">
        <v>39121302</v>
      </c>
      <c r="F6978" s="632">
        <v>4500</v>
      </c>
      <c r="G6978" s="131" t="s">
        <v>364</v>
      </c>
      <c r="H6978" s="662">
        <v>44927</v>
      </c>
      <c r="I6978" s="84">
        <v>304</v>
      </c>
    </row>
    <row r="6979" spans="1:9" ht="44.25" hidden="1" customHeight="1" x14ac:dyDescent="0.2">
      <c r="A6979" s="3">
        <v>7000</v>
      </c>
      <c r="B6979" s="84">
        <v>6325</v>
      </c>
      <c r="C6979" s="127" t="s">
        <v>9983</v>
      </c>
      <c r="D6979" s="372" t="s">
        <v>5902</v>
      </c>
      <c r="E6979" s="131">
        <v>39121440</v>
      </c>
      <c r="F6979" s="632">
        <v>74000</v>
      </c>
      <c r="G6979" s="131" t="s">
        <v>364</v>
      </c>
      <c r="H6979" s="662">
        <v>44927</v>
      </c>
      <c r="I6979" s="84">
        <v>299</v>
      </c>
    </row>
    <row r="6980" spans="1:9" ht="44.25" hidden="1" customHeight="1" x14ac:dyDescent="0.2">
      <c r="A6980" s="3">
        <v>7001</v>
      </c>
      <c r="B6980" s="84">
        <v>6325</v>
      </c>
      <c r="C6980" s="127" t="s">
        <v>9984</v>
      </c>
      <c r="D6980" s="372" t="s">
        <v>5902</v>
      </c>
      <c r="E6980" s="131">
        <v>39121402</v>
      </c>
      <c r="F6980" s="632">
        <v>5000</v>
      </c>
      <c r="G6980" s="131" t="s">
        <v>364</v>
      </c>
      <c r="H6980" s="662">
        <v>44927</v>
      </c>
      <c r="I6980" s="84">
        <v>304</v>
      </c>
    </row>
    <row r="6981" spans="1:9" ht="44.25" hidden="1" customHeight="1" x14ac:dyDescent="0.2">
      <c r="A6981" s="3">
        <v>7002</v>
      </c>
      <c r="B6981" s="84">
        <v>6325</v>
      </c>
      <c r="C6981" s="127" t="s">
        <v>9985</v>
      </c>
      <c r="D6981" s="372" t="s">
        <v>5902</v>
      </c>
      <c r="E6981" s="131">
        <v>39121303</v>
      </c>
      <c r="F6981" s="632">
        <v>6000</v>
      </c>
      <c r="G6981" s="131" t="s">
        <v>364</v>
      </c>
      <c r="H6981" s="662">
        <v>44927</v>
      </c>
      <c r="I6981" s="84">
        <v>304</v>
      </c>
    </row>
    <row r="6982" spans="1:9" ht="44.25" hidden="1" customHeight="1" x14ac:dyDescent="0.2">
      <c r="A6982" s="3">
        <v>7003</v>
      </c>
      <c r="B6982" s="84">
        <v>6325</v>
      </c>
      <c r="C6982" s="127" t="s">
        <v>9986</v>
      </c>
      <c r="D6982" s="372" t="s">
        <v>5902</v>
      </c>
      <c r="E6982" s="131">
        <v>39121432</v>
      </c>
      <c r="F6982" s="632">
        <v>8891.9699999999993</v>
      </c>
      <c r="G6982" s="131" t="s">
        <v>35</v>
      </c>
      <c r="H6982" s="662">
        <v>44927</v>
      </c>
      <c r="I6982" s="84">
        <v>314</v>
      </c>
    </row>
    <row r="6983" spans="1:9" ht="44.25" hidden="1" customHeight="1" x14ac:dyDescent="0.2">
      <c r="A6983" s="3">
        <v>7004</v>
      </c>
      <c r="B6983" s="84">
        <v>6325</v>
      </c>
      <c r="C6983" s="127" t="s">
        <v>9987</v>
      </c>
      <c r="D6983" s="372" t="s">
        <v>5902</v>
      </c>
      <c r="E6983" s="131">
        <v>46171515</v>
      </c>
      <c r="F6983" s="632">
        <v>1000</v>
      </c>
      <c r="G6983" s="131" t="s">
        <v>35</v>
      </c>
      <c r="H6983" s="662">
        <v>44927</v>
      </c>
      <c r="I6983" s="84">
        <v>314</v>
      </c>
    </row>
    <row r="6984" spans="1:9" ht="44.25" hidden="1" customHeight="1" x14ac:dyDescent="0.2">
      <c r="A6984" s="3">
        <v>7005</v>
      </c>
      <c r="B6984" s="84">
        <v>6325</v>
      </c>
      <c r="C6984" s="127" t="s">
        <v>9988</v>
      </c>
      <c r="D6984" s="372" t="s">
        <v>5902</v>
      </c>
      <c r="E6984" s="131">
        <v>55121612</v>
      </c>
      <c r="F6984" s="632">
        <v>14000</v>
      </c>
      <c r="G6984" s="131" t="s">
        <v>35</v>
      </c>
      <c r="H6984" s="662">
        <v>44927</v>
      </c>
      <c r="I6984" s="84">
        <v>314</v>
      </c>
    </row>
    <row r="6985" spans="1:9" ht="44.25" hidden="1" customHeight="1" x14ac:dyDescent="0.2">
      <c r="A6985" s="3">
        <v>7006</v>
      </c>
      <c r="B6985" s="84">
        <v>6325</v>
      </c>
      <c r="C6985" s="127" t="s">
        <v>9989</v>
      </c>
      <c r="D6985" s="372" t="s">
        <v>5902</v>
      </c>
      <c r="E6985" s="131">
        <v>31161502</v>
      </c>
      <c r="F6985" s="632">
        <v>36000</v>
      </c>
      <c r="G6985" s="131" t="s">
        <v>35</v>
      </c>
      <c r="H6985" s="662">
        <v>44927</v>
      </c>
      <c r="I6985" s="84">
        <v>314</v>
      </c>
    </row>
    <row r="6986" spans="1:9" ht="44.25" hidden="1" customHeight="1" x14ac:dyDescent="0.2">
      <c r="A6986" s="3">
        <v>7007</v>
      </c>
      <c r="B6986" s="84">
        <v>6325</v>
      </c>
      <c r="C6986" s="127" t="s">
        <v>9986</v>
      </c>
      <c r="D6986" s="372" t="s">
        <v>5902</v>
      </c>
      <c r="E6986" s="131">
        <v>39121432</v>
      </c>
      <c r="F6986" s="632">
        <v>11794</v>
      </c>
      <c r="G6986" s="131" t="s">
        <v>364</v>
      </c>
      <c r="H6986" s="662">
        <v>44927</v>
      </c>
      <c r="I6986" s="84">
        <v>304</v>
      </c>
    </row>
    <row r="6987" spans="1:9" ht="44.25" hidden="1" customHeight="1" x14ac:dyDescent="0.2">
      <c r="A6987" s="3">
        <v>7008</v>
      </c>
      <c r="B6987" s="84">
        <v>6325</v>
      </c>
      <c r="C6987" s="127" t="s">
        <v>9990</v>
      </c>
      <c r="D6987" s="372" t="s">
        <v>5902</v>
      </c>
      <c r="E6987" s="131">
        <v>26121613</v>
      </c>
      <c r="F6987" s="632">
        <v>19589.62</v>
      </c>
      <c r="G6987" s="131" t="s">
        <v>364</v>
      </c>
      <c r="H6987" s="662">
        <v>44927</v>
      </c>
      <c r="I6987" s="84">
        <v>299</v>
      </c>
    </row>
    <row r="6988" spans="1:9" ht="44.25" hidden="1" customHeight="1" x14ac:dyDescent="0.2">
      <c r="A6988" s="3">
        <v>7009</v>
      </c>
      <c r="B6988" s="84">
        <v>6325</v>
      </c>
      <c r="C6988" s="127" t="s">
        <v>9992</v>
      </c>
      <c r="D6988" s="372" t="s">
        <v>5902</v>
      </c>
      <c r="E6988" s="131">
        <v>30101815</v>
      </c>
      <c r="F6988" s="632">
        <v>5339.45</v>
      </c>
      <c r="G6988" s="131" t="s">
        <v>505</v>
      </c>
      <c r="H6988" s="662">
        <v>44927</v>
      </c>
      <c r="I6988" s="84">
        <v>324</v>
      </c>
    </row>
    <row r="6989" spans="1:9" ht="44.25" hidden="1" customHeight="1" x14ac:dyDescent="0.2">
      <c r="A6989" s="3">
        <v>7010</v>
      </c>
      <c r="B6989" s="84">
        <v>6325</v>
      </c>
      <c r="C6989" s="127" t="s">
        <v>9993</v>
      </c>
      <c r="D6989" s="372" t="s">
        <v>5902</v>
      </c>
      <c r="E6989" s="131">
        <v>41112206</v>
      </c>
      <c r="F6989" s="632">
        <v>2000</v>
      </c>
      <c r="G6989" s="131" t="s">
        <v>364</v>
      </c>
      <c r="H6989" s="662">
        <v>44927</v>
      </c>
      <c r="I6989" s="84">
        <v>304</v>
      </c>
    </row>
    <row r="6990" spans="1:9" ht="44.25" hidden="1" customHeight="1" x14ac:dyDescent="0.2">
      <c r="A6990" s="3">
        <v>7011</v>
      </c>
      <c r="B6990" s="84">
        <v>6325</v>
      </c>
      <c r="C6990" s="127" t="s">
        <v>9994</v>
      </c>
      <c r="D6990" s="372" t="s">
        <v>5902</v>
      </c>
      <c r="E6990" s="131">
        <v>39121444</v>
      </c>
      <c r="F6990" s="632">
        <v>4000</v>
      </c>
      <c r="G6990" s="131" t="s">
        <v>364</v>
      </c>
      <c r="H6990" s="662">
        <v>44927</v>
      </c>
      <c r="I6990" s="84">
        <v>304</v>
      </c>
    </row>
    <row r="6991" spans="1:9" ht="44.25" hidden="1" customHeight="1" x14ac:dyDescent="0.2">
      <c r="A6991" s="3">
        <v>7012</v>
      </c>
      <c r="B6991" s="84">
        <v>6325</v>
      </c>
      <c r="C6991" s="127" t="s">
        <v>9986</v>
      </c>
      <c r="D6991" s="372" t="s">
        <v>5902</v>
      </c>
      <c r="E6991" s="131">
        <v>39121432</v>
      </c>
      <c r="F6991" s="632">
        <v>4000</v>
      </c>
      <c r="G6991" s="131" t="s">
        <v>364</v>
      </c>
      <c r="H6991" s="662">
        <v>44927</v>
      </c>
      <c r="I6991" s="84">
        <v>304</v>
      </c>
    </row>
    <row r="6992" spans="1:9" ht="44.25" hidden="1" customHeight="1" x14ac:dyDescent="0.2">
      <c r="A6992" s="3">
        <v>7013</v>
      </c>
      <c r="B6992" s="84">
        <v>6325</v>
      </c>
      <c r="C6992" s="127" t="s">
        <v>9988</v>
      </c>
      <c r="D6992" s="372" t="s">
        <v>5902</v>
      </c>
      <c r="E6992" s="131">
        <v>55121612</v>
      </c>
      <c r="F6992" s="632">
        <v>2000</v>
      </c>
      <c r="G6992" s="131" t="s">
        <v>35</v>
      </c>
      <c r="H6992" s="662">
        <v>44927</v>
      </c>
      <c r="I6992" s="84">
        <v>314</v>
      </c>
    </row>
    <row r="6993" spans="1:9" ht="44.25" hidden="1" customHeight="1" x14ac:dyDescent="0.2">
      <c r="A6993" s="3">
        <v>7014</v>
      </c>
      <c r="B6993" s="84">
        <v>6325</v>
      </c>
      <c r="C6993" s="127" t="s">
        <v>9995</v>
      </c>
      <c r="D6993" s="372" t="s">
        <v>5902</v>
      </c>
      <c r="E6993" s="131">
        <v>31162307</v>
      </c>
      <c r="F6993" s="632">
        <v>3200</v>
      </c>
      <c r="G6993" s="131" t="s">
        <v>35</v>
      </c>
      <c r="H6993" s="662">
        <v>44927</v>
      </c>
      <c r="I6993" s="84">
        <v>314</v>
      </c>
    </row>
    <row r="6994" spans="1:9" ht="44.25" hidden="1" customHeight="1" x14ac:dyDescent="0.2">
      <c r="A6994" s="3">
        <v>7015</v>
      </c>
      <c r="B6994" s="84">
        <v>6325</v>
      </c>
      <c r="C6994" s="127" t="s">
        <v>9996</v>
      </c>
      <c r="D6994" s="372" t="s">
        <v>5902</v>
      </c>
      <c r="E6994" s="131">
        <v>30103605</v>
      </c>
      <c r="F6994" s="632">
        <v>10650</v>
      </c>
      <c r="G6994" s="131" t="s">
        <v>495</v>
      </c>
      <c r="H6994" s="662">
        <v>44927</v>
      </c>
      <c r="I6994" s="84">
        <v>319</v>
      </c>
    </row>
    <row r="6995" spans="1:9" ht="44.25" hidden="1" customHeight="1" x14ac:dyDescent="0.2">
      <c r="A6995" s="3">
        <v>7016</v>
      </c>
      <c r="B6995" s="84">
        <v>6325</v>
      </c>
      <c r="C6995" s="127" t="s">
        <v>9997</v>
      </c>
      <c r="D6995" s="372" t="s">
        <v>5902</v>
      </c>
      <c r="E6995" s="131">
        <v>41105514</v>
      </c>
      <c r="F6995" s="632">
        <v>48002.400000000001</v>
      </c>
      <c r="G6995" s="131" t="s">
        <v>306</v>
      </c>
      <c r="H6995" s="662">
        <v>44927</v>
      </c>
      <c r="I6995" s="84">
        <v>278</v>
      </c>
    </row>
    <row r="6996" spans="1:9" ht="44.25" hidden="1" customHeight="1" x14ac:dyDescent="0.2">
      <c r="A6996" s="3">
        <v>7017</v>
      </c>
      <c r="B6996" s="84">
        <v>6325</v>
      </c>
      <c r="C6996" s="127" t="s">
        <v>9999</v>
      </c>
      <c r="D6996" s="372" t="s">
        <v>5902</v>
      </c>
      <c r="E6996" s="131">
        <v>39121402</v>
      </c>
      <c r="F6996" s="632">
        <v>2535</v>
      </c>
      <c r="G6996" s="131" t="s">
        <v>364</v>
      </c>
      <c r="H6996" s="662">
        <v>44927</v>
      </c>
      <c r="I6996" s="84">
        <v>304</v>
      </c>
    </row>
    <row r="6997" spans="1:9" ht="44.25" hidden="1" customHeight="1" x14ac:dyDescent="0.2">
      <c r="A6997" s="3">
        <v>7018</v>
      </c>
      <c r="B6997" s="84">
        <v>6325</v>
      </c>
      <c r="C6997" s="127" t="s">
        <v>10000</v>
      </c>
      <c r="D6997" s="372" t="s">
        <v>5902</v>
      </c>
      <c r="E6997" s="84">
        <v>26111703</v>
      </c>
      <c r="F6997" s="632">
        <v>62912.75</v>
      </c>
      <c r="G6997" s="131" t="s">
        <v>669</v>
      </c>
      <c r="H6997" s="662">
        <v>44927</v>
      </c>
      <c r="I6997" s="84">
        <v>340</v>
      </c>
    </row>
    <row r="6998" spans="1:9" ht="44.25" hidden="1" customHeight="1" x14ac:dyDescent="0.2">
      <c r="A6998" s="3">
        <v>7019</v>
      </c>
      <c r="B6998" s="84">
        <v>6325</v>
      </c>
      <c r="C6998" s="127" t="s">
        <v>10001</v>
      </c>
      <c r="D6998" s="372" t="s">
        <v>5902</v>
      </c>
      <c r="E6998" s="131">
        <v>31162307</v>
      </c>
      <c r="F6998" s="632">
        <v>7011.65</v>
      </c>
      <c r="G6998" s="131" t="s">
        <v>364</v>
      </c>
      <c r="H6998" s="662">
        <v>44927</v>
      </c>
      <c r="I6998" s="84">
        <v>304</v>
      </c>
    </row>
    <row r="6999" spans="1:9" ht="44.25" hidden="1" customHeight="1" x14ac:dyDescent="0.2">
      <c r="A6999" s="3">
        <v>7020</v>
      </c>
      <c r="B6999" s="84">
        <v>6325</v>
      </c>
      <c r="C6999" s="127" t="s">
        <v>9988</v>
      </c>
      <c r="D6999" s="372" t="s">
        <v>5902</v>
      </c>
      <c r="E6999" s="131">
        <v>55121612</v>
      </c>
      <c r="F6999" s="632">
        <v>6000</v>
      </c>
      <c r="G6999" s="131" t="s">
        <v>364</v>
      </c>
      <c r="H6999" s="662">
        <v>44927</v>
      </c>
      <c r="I6999" s="84">
        <v>304</v>
      </c>
    </row>
    <row r="7000" spans="1:9" ht="44.25" hidden="1" customHeight="1" x14ac:dyDescent="0.2">
      <c r="A7000" s="3">
        <v>7021</v>
      </c>
      <c r="B7000" s="84">
        <v>6325</v>
      </c>
      <c r="C7000" s="127" t="s">
        <v>10002</v>
      </c>
      <c r="D7000" s="372" t="s">
        <v>5902</v>
      </c>
      <c r="E7000" s="131">
        <v>39121522</v>
      </c>
      <c r="F7000" s="632">
        <v>40339</v>
      </c>
      <c r="G7000" s="131" t="s">
        <v>364</v>
      </c>
      <c r="H7000" s="662">
        <v>44927</v>
      </c>
      <c r="I7000" s="84">
        <v>304</v>
      </c>
    </row>
    <row r="7001" spans="1:9" ht="44.25" hidden="1" customHeight="1" x14ac:dyDescent="0.2">
      <c r="A7001" s="3">
        <v>7022</v>
      </c>
      <c r="B7001" s="84">
        <v>6325</v>
      </c>
      <c r="C7001" s="127" t="s">
        <v>10003</v>
      </c>
      <c r="D7001" s="372" t="s">
        <v>5902</v>
      </c>
      <c r="E7001" s="131">
        <v>31162307</v>
      </c>
      <c r="F7001" s="632">
        <v>4733.34</v>
      </c>
      <c r="G7001" s="131" t="s">
        <v>35</v>
      </c>
      <c r="H7001" s="662">
        <v>44927</v>
      </c>
      <c r="I7001" s="84">
        <v>314</v>
      </c>
    </row>
    <row r="7002" spans="1:9" ht="44.25" hidden="1" customHeight="1" x14ac:dyDescent="0.2">
      <c r="A7002" s="3">
        <v>7023</v>
      </c>
      <c r="B7002" s="84">
        <v>6325</v>
      </c>
      <c r="C7002" s="127" t="s">
        <v>10004</v>
      </c>
      <c r="D7002" s="372" t="s">
        <v>5902</v>
      </c>
      <c r="E7002" s="131">
        <v>39121303</v>
      </c>
      <c r="F7002" s="632">
        <v>6760.33</v>
      </c>
      <c r="G7002" s="131" t="s">
        <v>669</v>
      </c>
      <c r="H7002" s="662">
        <v>44927</v>
      </c>
      <c r="I7002" s="84">
        <v>340</v>
      </c>
    </row>
    <row r="7003" spans="1:9" ht="44.25" hidden="1" customHeight="1" x14ac:dyDescent="0.2">
      <c r="A7003" s="3">
        <v>7024</v>
      </c>
      <c r="B7003" s="84">
        <v>6325</v>
      </c>
      <c r="C7003" s="127" t="s">
        <v>10005</v>
      </c>
      <c r="D7003" s="372" t="s">
        <v>5902</v>
      </c>
      <c r="E7003" s="131">
        <v>39121303</v>
      </c>
      <c r="F7003" s="632">
        <v>4644.24</v>
      </c>
      <c r="G7003" s="131" t="s">
        <v>364</v>
      </c>
      <c r="H7003" s="662">
        <v>44927</v>
      </c>
      <c r="I7003" s="84">
        <v>304</v>
      </c>
    </row>
    <row r="7004" spans="1:9" ht="44.25" hidden="1" customHeight="1" x14ac:dyDescent="0.2">
      <c r="A7004" s="3">
        <v>7025</v>
      </c>
      <c r="B7004" s="84">
        <v>6325</v>
      </c>
      <c r="C7004" s="127" t="s">
        <v>10006</v>
      </c>
      <c r="D7004" s="372" t="s">
        <v>5902</v>
      </c>
      <c r="E7004" s="131">
        <v>39122330</v>
      </c>
      <c r="F7004" s="632">
        <v>15000</v>
      </c>
      <c r="G7004" s="131" t="s">
        <v>364</v>
      </c>
      <c r="H7004" s="662">
        <v>44927</v>
      </c>
      <c r="I7004" s="84">
        <v>304</v>
      </c>
    </row>
    <row r="7005" spans="1:9" ht="44.25" hidden="1" customHeight="1" x14ac:dyDescent="0.2">
      <c r="A7005" s="3">
        <v>7026</v>
      </c>
      <c r="B7005" s="84">
        <v>6325</v>
      </c>
      <c r="C7005" s="127" t="s">
        <v>10007</v>
      </c>
      <c r="D7005" s="372" t="s">
        <v>5902</v>
      </c>
      <c r="E7005" s="131">
        <v>39121432</v>
      </c>
      <c r="F7005" s="632">
        <v>10000</v>
      </c>
      <c r="G7005" s="131" t="s">
        <v>364</v>
      </c>
      <c r="H7005" s="662">
        <v>44927</v>
      </c>
      <c r="I7005" s="84">
        <v>304</v>
      </c>
    </row>
    <row r="7006" spans="1:9" ht="44.25" hidden="1" customHeight="1" x14ac:dyDescent="0.2">
      <c r="A7006" s="3">
        <v>7027</v>
      </c>
      <c r="B7006" s="84">
        <v>6325</v>
      </c>
      <c r="C7006" s="127" t="s">
        <v>9917</v>
      </c>
      <c r="D7006" s="372" t="s">
        <v>5902</v>
      </c>
      <c r="E7006" s="131">
        <v>39121701</v>
      </c>
      <c r="F7006" s="632">
        <v>2500</v>
      </c>
      <c r="G7006" s="131" t="s">
        <v>364</v>
      </c>
      <c r="H7006" s="662">
        <v>44927</v>
      </c>
      <c r="I7006" s="84">
        <v>304</v>
      </c>
    </row>
    <row r="7007" spans="1:9" ht="44.25" hidden="1" customHeight="1" x14ac:dyDescent="0.2">
      <c r="A7007" s="3">
        <v>7028</v>
      </c>
      <c r="B7007" s="84">
        <v>6325</v>
      </c>
      <c r="C7007" s="127" t="s">
        <v>10008</v>
      </c>
      <c r="D7007" s="372" t="s">
        <v>5902</v>
      </c>
      <c r="E7007" s="131">
        <v>39121601</v>
      </c>
      <c r="F7007" s="632">
        <v>25000</v>
      </c>
      <c r="G7007" s="131" t="s">
        <v>364</v>
      </c>
      <c r="H7007" s="662">
        <v>44927</v>
      </c>
      <c r="I7007" s="84">
        <v>304</v>
      </c>
    </row>
    <row r="7008" spans="1:9" ht="44.25" hidden="1" customHeight="1" x14ac:dyDescent="0.2">
      <c r="A7008" s="3">
        <v>7029</v>
      </c>
      <c r="B7008" s="84">
        <v>6325</v>
      </c>
      <c r="C7008" s="127" t="s">
        <v>10009</v>
      </c>
      <c r="D7008" s="372" t="s">
        <v>5902</v>
      </c>
      <c r="E7008" s="131">
        <v>39122216</v>
      </c>
      <c r="F7008" s="632">
        <v>4000</v>
      </c>
      <c r="G7008" s="131" t="s">
        <v>364</v>
      </c>
      <c r="H7008" s="662">
        <v>44927</v>
      </c>
      <c r="I7008" s="84">
        <v>304</v>
      </c>
    </row>
    <row r="7009" spans="1:9" ht="44.25" hidden="1" customHeight="1" x14ac:dyDescent="0.2">
      <c r="A7009" s="3">
        <v>7030</v>
      </c>
      <c r="B7009" s="84">
        <v>6325</v>
      </c>
      <c r="C7009" s="127" t="s">
        <v>10010</v>
      </c>
      <c r="D7009" s="372" t="s">
        <v>5902</v>
      </c>
      <c r="E7009" s="131">
        <v>39121534</v>
      </c>
      <c r="F7009" s="632">
        <v>4500</v>
      </c>
      <c r="G7009" s="131" t="s">
        <v>364</v>
      </c>
      <c r="H7009" s="662">
        <v>44927</v>
      </c>
      <c r="I7009" s="84">
        <v>304</v>
      </c>
    </row>
    <row r="7010" spans="1:9" ht="44.25" hidden="1" customHeight="1" x14ac:dyDescent="0.2">
      <c r="A7010" s="3">
        <v>7031</v>
      </c>
      <c r="B7010" s="84">
        <v>6325</v>
      </c>
      <c r="C7010" s="127" t="s">
        <v>10011</v>
      </c>
      <c r="D7010" s="372" t="s">
        <v>5902</v>
      </c>
      <c r="E7010" s="131">
        <v>31162307</v>
      </c>
      <c r="F7010" s="632">
        <v>3500</v>
      </c>
      <c r="G7010" s="131" t="s">
        <v>364</v>
      </c>
      <c r="H7010" s="662">
        <v>44927</v>
      </c>
      <c r="I7010" s="84">
        <v>304</v>
      </c>
    </row>
    <row r="7011" spans="1:9" ht="44.25" hidden="1" customHeight="1" x14ac:dyDescent="0.2">
      <c r="A7011" s="3">
        <v>7032</v>
      </c>
      <c r="B7011" s="84">
        <v>6325</v>
      </c>
      <c r="C7011" s="127" t="s">
        <v>10012</v>
      </c>
      <c r="D7011" s="372" t="s">
        <v>5902</v>
      </c>
      <c r="E7011" s="131">
        <v>26121613</v>
      </c>
      <c r="F7011" s="632">
        <v>20000</v>
      </c>
      <c r="G7011" s="131" t="s">
        <v>364</v>
      </c>
      <c r="H7011" s="662">
        <v>44927</v>
      </c>
      <c r="I7011" s="84">
        <v>304</v>
      </c>
    </row>
    <row r="7012" spans="1:9" ht="44.25" hidden="1" customHeight="1" x14ac:dyDescent="0.2">
      <c r="A7012" s="3">
        <v>7033</v>
      </c>
      <c r="B7012" s="84">
        <v>6325</v>
      </c>
      <c r="C7012" s="127" t="s">
        <v>10013</v>
      </c>
      <c r="D7012" s="372" t="s">
        <v>5902</v>
      </c>
      <c r="E7012" s="131">
        <v>32151502</v>
      </c>
      <c r="F7012" s="632">
        <v>15000</v>
      </c>
      <c r="G7012" s="131" t="s">
        <v>364</v>
      </c>
      <c r="H7012" s="662">
        <v>44927</v>
      </c>
      <c r="I7012" s="84">
        <v>304</v>
      </c>
    </row>
    <row r="7013" spans="1:9" ht="44.25" hidden="1" customHeight="1" x14ac:dyDescent="0.2">
      <c r="A7013" s="3">
        <v>7034</v>
      </c>
      <c r="B7013" s="84">
        <v>6325</v>
      </c>
      <c r="C7013" s="127" t="s">
        <v>10014</v>
      </c>
      <c r="D7013" s="372" t="s">
        <v>5902</v>
      </c>
      <c r="E7013" s="131">
        <v>39121601</v>
      </c>
      <c r="F7013" s="632">
        <v>25000</v>
      </c>
      <c r="G7013" s="131" t="s">
        <v>364</v>
      </c>
      <c r="H7013" s="662">
        <v>44927</v>
      </c>
      <c r="I7013" s="84">
        <v>304</v>
      </c>
    </row>
    <row r="7014" spans="1:9" ht="44.25" hidden="1" customHeight="1" x14ac:dyDescent="0.2">
      <c r="A7014" s="3">
        <v>7035</v>
      </c>
      <c r="B7014" s="84">
        <v>6325</v>
      </c>
      <c r="C7014" s="127" t="s">
        <v>10015</v>
      </c>
      <c r="D7014" s="372" t="s">
        <v>5902</v>
      </c>
      <c r="E7014" s="131">
        <v>39121534</v>
      </c>
      <c r="F7014" s="632">
        <v>4500</v>
      </c>
      <c r="G7014" s="131" t="s">
        <v>364</v>
      </c>
      <c r="H7014" s="662">
        <v>44927</v>
      </c>
      <c r="I7014" s="84">
        <v>304</v>
      </c>
    </row>
    <row r="7015" spans="1:9" ht="44.25" hidden="1" customHeight="1" x14ac:dyDescent="0.2">
      <c r="A7015" s="3">
        <v>7036</v>
      </c>
      <c r="B7015" s="84">
        <v>6325</v>
      </c>
      <c r="C7015" s="127" t="s">
        <v>10016</v>
      </c>
      <c r="D7015" s="372" t="s">
        <v>5902</v>
      </c>
      <c r="E7015" s="131">
        <v>39122216</v>
      </c>
      <c r="F7015" s="632">
        <v>4500</v>
      </c>
      <c r="G7015" s="131" t="s">
        <v>364</v>
      </c>
      <c r="H7015" s="662">
        <v>44927</v>
      </c>
      <c r="I7015" s="84">
        <v>304</v>
      </c>
    </row>
    <row r="7016" spans="1:9" ht="44.25" hidden="1" customHeight="1" x14ac:dyDescent="0.2">
      <c r="A7016" s="3">
        <v>7037</v>
      </c>
      <c r="B7016" s="84">
        <v>6325</v>
      </c>
      <c r="C7016" s="127" t="s">
        <v>10017</v>
      </c>
      <c r="D7016" s="372" t="s">
        <v>5902</v>
      </c>
      <c r="E7016" s="131">
        <v>39122299</v>
      </c>
      <c r="F7016" s="632">
        <v>11430.9</v>
      </c>
      <c r="G7016" s="131" t="s">
        <v>364</v>
      </c>
      <c r="H7016" s="662">
        <v>44927</v>
      </c>
      <c r="I7016" s="84">
        <v>304</v>
      </c>
    </row>
    <row r="7017" spans="1:9" ht="44.25" hidden="1" customHeight="1" x14ac:dyDescent="0.2">
      <c r="A7017" s="3">
        <v>7038</v>
      </c>
      <c r="B7017" s="84">
        <v>6325</v>
      </c>
      <c r="C7017" s="127" t="s">
        <v>10018</v>
      </c>
      <c r="D7017" s="372" t="s">
        <v>5902</v>
      </c>
      <c r="E7017" s="131">
        <v>39101699</v>
      </c>
      <c r="F7017" s="632">
        <v>68526</v>
      </c>
      <c r="G7017" s="131" t="s">
        <v>364</v>
      </c>
      <c r="H7017" s="662">
        <v>44927</v>
      </c>
      <c r="I7017" s="84">
        <v>304</v>
      </c>
    </row>
    <row r="7018" spans="1:9" ht="44.25" hidden="1" customHeight="1" x14ac:dyDescent="0.2">
      <c r="A7018" s="3">
        <v>7039</v>
      </c>
      <c r="B7018" s="84">
        <v>6325</v>
      </c>
      <c r="C7018" s="127" t="s">
        <v>10019</v>
      </c>
      <c r="D7018" s="372" t="s">
        <v>5902</v>
      </c>
      <c r="E7018" s="131">
        <v>40101503</v>
      </c>
      <c r="F7018" s="632">
        <v>30769.27</v>
      </c>
      <c r="G7018" s="131" t="s">
        <v>364</v>
      </c>
      <c r="H7018" s="662">
        <v>44927</v>
      </c>
      <c r="I7018" s="84">
        <v>304</v>
      </c>
    </row>
    <row r="7019" spans="1:9" ht="44.25" hidden="1" customHeight="1" x14ac:dyDescent="0.2">
      <c r="A7019" s="3">
        <v>7040</v>
      </c>
      <c r="B7019" s="84">
        <v>6325</v>
      </c>
      <c r="C7019" s="127" t="s">
        <v>10020</v>
      </c>
      <c r="D7019" s="372" t="s">
        <v>5902</v>
      </c>
      <c r="E7019" s="131">
        <v>31162418</v>
      </c>
      <c r="F7019" s="632">
        <v>6000</v>
      </c>
      <c r="G7019" s="131" t="s">
        <v>364</v>
      </c>
      <c r="H7019" s="662">
        <v>44927</v>
      </c>
      <c r="I7019" s="84">
        <v>304</v>
      </c>
    </row>
    <row r="7020" spans="1:9" ht="44.25" hidden="1" customHeight="1" x14ac:dyDescent="0.2">
      <c r="A7020" s="3">
        <v>7041</v>
      </c>
      <c r="B7020" s="84">
        <v>6325</v>
      </c>
      <c r="C7020" s="127" t="s">
        <v>10021</v>
      </c>
      <c r="D7020" s="372" t="s">
        <v>5902</v>
      </c>
      <c r="E7020" s="131">
        <v>39121405</v>
      </c>
      <c r="F7020" s="632">
        <v>6000</v>
      </c>
      <c r="G7020" s="131" t="s">
        <v>364</v>
      </c>
      <c r="H7020" s="662">
        <v>44927</v>
      </c>
      <c r="I7020" s="84">
        <v>304</v>
      </c>
    </row>
    <row r="7021" spans="1:9" ht="44.25" hidden="1" customHeight="1" x14ac:dyDescent="0.2">
      <c r="A7021" s="3">
        <v>7042</v>
      </c>
      <c r="B7021" s="84">
        <v>6325</v>
      </c>
      <c r="C7021" s="127" t="s">
        <v>10022</v>
      </c>
      <c r="D7021" s="372" t="s">
        <v>5902</v>
      </c>
      <c r="E7021" s="131">
        <v>39131711</v>
      </c>
      <c r="F7021" s="632">
        <v>11266</v>
      </c>
      <c r="G7021" s="131" t="s">
        <v>364</v>
      </c>
      <c r="H7021" s="662">
        <v>44927</v>
      </c>
      <c r="I7021" s="84">
        <v>304</v>
      </c>
    </row>
    <row r="7022" spans="1:9" ht="44.25" hidden="1" customHeight="1" x14ac:dyDescent="0.2">
      <c r="A7022" s="3">
        <v>7043</v>
      </c>
      <c r="B7022" s="84">
        <v>6325</v>
      </c>
      <c r="C7022" s="127" t="s">
        <v>10023</v>
      </c>
      <c r="D7022" s="372" t="s">
        <v>5902</v>
      </c>
      <c r="E7022" s="131">
        <v>39131601</v>
      </c>
      <c r="F7022" s="632">
        <v>8000</v>
      </c>
      <c r="G7022" s="131" t="s">
        <v>364</v>
      </c>
      <c r="H7022" s="662">
        <v>44927</v>
      </c>
      <c r="I7022" s="84">
        <v>304</v>
      </c>
    </row>
    <row r="7023" spans="1:9" ht="44.25" hidden="1" customHeight="1" x14ac:dyDescent="0.2">
      <c r="A7023" s="3">
        <v>7044</v>
      </c>
      <c r="B7023" s="84">
        <v>6325</v>
      </c>
      <c r="C7023" s="127" t="s">
        <v>10024</v>
      </c>
      <c r="D7023" s="372" t="s">
        <v>5902</v>
      </c>
      <c r="E7023" s="131">
        <v>39121434</v>
      </c>
      <c r="F7023" s="632">
        <v>2000</v>
      </c>
      <c r="G7023" s="131" t="s">
        <v>364</v>
      </c>
      <c r="H7023" s="662">
        <v>44927</v>
      </c>
      <c r="I7023" s="84">
        <v>304</v>
      </c>
    </row>
    <row r="7024" spans="1:9" ht="44.25" hidden="1" customHeight="1" x14ac:dyDescent="0.2">
      <c r="A7024" s="3">
        <v>7045</v>
      </c>
      <c r="B7024" s="84">
        <v>6325</v>
      </c>
      <c r="C7024" s="127" t="s">
        <v>10025</v>
      </c>
      <c r="D7024" s="372" t="s">
        <v>5902</v>
      </c>
      <c r="E7024" s="131">
        <v>39121529</v>
      </c>
      <c r="F7024" s="632">
        <v>7859</v>
      </c>
      <c r="G7024" s="131" t="s">
        <v>364</v>
      </c>
      <c r="H7024" s="662">
        <v>44927</v>
      </c>
      <c r="I7024" s="84">
        <v>304</v>
      </c>
    </row>
    <row r="7025" spans="1:9" ht="44.25" hidden="1" customHeight="1" x14ac:dyDescent="0.2">
      <c r="A7025" s="3">
        <v>7046</v>
      </c>
      <c r="B7025" s="84">
        <v>6325</v>
      </c>
      <c r="C7025" s="127" t="s">
        <v>10026</v>
      </c>
      <c r="D7025" s="372" t="s">
        <v>5902</v>
      </c>
      <c r="E7025" s="131">
        <v>39121439</v>
      </c>
      <c r="F7025" s="632">
        <v>35000</v>
      </c>
      <c r="G7025" s="131" t="s">
        <v>364</v>
      </c>
      <c r="H7025" s="662">
        <v>44927</v>
      </c>
      <c r="I7025" s="84">
        <v>304</v>
      </c>
    </row>
    <row r="7026" spans="1:9" ht="44.25" hidden="1" customHeight="1" x14ac:dyDescent="0.2">
      <c r="A7026" s="3">
        <v>7047</v>
      </c>
      <c r="B7026" s="84">
        <v>6325</v>
      </c>
      <c r="C7026" s="127" t="s">
        <v>10027</v>
      </c>
      <c r="D7026" s="372" t="s">
        <v>5902</v>
      </c>
      <c r="E7026" s="131">
        <v>30102005</v>
      </c>
      <c r="F7026" s="632">
        <v>65000.43</v>
      </c>
      <c r="G7026" s="131" t="s">
        <v>35</v>
      </c>
      <c r="H7026" s="662">
        <v>44927</v>
      </c>
      <c r="I7026" s="84">
        <v>314</v>
      </c>
    </row>
    <row r="7027" spans="1:9" ht="44.25" hidden="1" customHeight="1" x14ac:dyDescent="0.2">
      <c r="A7027" s="3">
        <v>7048</v>
      </c>
      <c r="B7027" s="84">
        <v>6325</v>
      </c>
      <c r="C7027" s="127" t="s">
        <v>10028</v>
      </c>
      <c r="D7027" s="372" t="s">
        <v>5902</v>
      </c>
      <c r="E7027" s="131">
        <v>31211904</v>
      </c>
      <c r="F7027" s="632">
        <v>26000</v>
      </c>
      <c r="G7027" s="131" t="s">
        <v>6168</v>
      </c>
      <c r="H7027" s="662">
        <v>44927</v>
      </c>
      <c r="I7027" s="84">
        <v>324</v>
      </c>
    </row>
    <row r="7028" spans="1:9" ht="44.25" hidden="1" customHeight="1" x14ac:dyDescent="0.2">
      <c r="A7028" s="3">
        <v>7049</v>
      </c>
      <c r="B7028" s="84">
        <v>6325</v>
      </c>
      <c r="C7028" s="127" t="s">
        <v>10029</v>
      </c>
      <c r="D7028" s="372" t="s">
        <v>5902</v>
      </c>
      <c r="E7028" s="131">
        <v>42295427</v>
      </c>
      <c r="F7028" s="632">
        <v>6450</v>
      </c>
      <c r="G7028" s="131" t="s">
        <v>3897</v>
      </c>
      <c r="H7028" s="662">
        <v>44927</v>
      </c>
      <c r="I7028" s="84">
        <v>354</v>
      </c>
    </row>
    <row r="7029" spans="1:9" ht="44.25" hidden="1" customHeight="1" x14ac:dyDescent="0.2">
      <c r="A7029" s="3">
        <v>7050</v>
      </c>
      <c r="B7029" s="84">
        <v>6325</v>
      </c>
      <c r="C7029" s="127" t="s">
        <v>10030</v>
      </c>
      <c r="D7029" s="372" t="s">
        <v>5902</v>
      </c>
      <c r="E7029" s="131">
        <v>26111702</v>
      </c>
      <c r="F7029" s="632">
        <v>5410</v>
      </c>
      <c r="G7029" s="131" t="s">
        <v>693</v>
      </c>
      <c r="H7029" s="662">
        <v>44927</v>
      </c>
      <c r="I7029" s="84">
        <v>364</v>
      </c>
    </row>
    <row r="7030" spans="1:9" ht="44.25" hidden="1" customHeight="1" x14ac:dyDescent="0.2">
      <c r="A7030" s="3">
        <v>7051</v>
      </c>
      <c r="B7030" s="84">
        <v>6325</v>
      </c>
      <c r="C7030" s="127" t="s">
        <v>9700</v>
      </c>
      <c r="D7030" s="372" t="s">
        <v>5902</v>
      </c>
      <c r="E7030" s="131">
        <v>31201503</v>
      </c>
      <c r="F7030" s="632">
        <v>1830</v>
      </c>
      <c r="G7030" s="131" t="s">
        <v>6168</v>
      </c>
      <c r="H7030" s="662">
        <v>44927</v>
      </c>
      <c r="I7030" s="84">
        <v>324</v>
      </c>
    </row>
    <row r="7031" spans="1:9" ht="44.25" hidden="1" customHeight="1" x14ac:dyDescent="0.2">
      <c r="A7031" s="3">
        <v>7052</v>
      </c>
      <c r="B7031" s="84">
        <v>6325</v>
      </c>
      <c r="C7031" s="131" t="s">
        <v>10031</v>
      </c>
      <c r="D7031" s="372" t="s">
        <v>5902</v>
      </c>
      <c r="E7031" s="131">
        <v>31211604</v>
      </c>
      <c r="F7031" s="632">
        <v>92586</v>
      </c>
      <c r="G7031" s="131" t="s">
        <v>306</v>
      </c>
      <c r="H7031" s="662">
        <v>44927</v>
      </c>
      <c r="I7031" s="84">
        <v>277</v>
      </c>
    </row>
    <row r="7032" spans="1:9" ht="44.25" hidden="1" customHeight="1" x14ac:dyDescent="0.2">
      <c r="A7032" s="3">
        <v>7053</v>
      </c>
      <c r="B7032" s="84">
        <v>6325</v>
      </c>
      <c r="C7032" s="127" t="s">
        <v>10032</v>
      </c>
      <c r="D7032" s="372" t="s">
        <v>5902</v>
      </c>
      <c r="E7032" s="131">
        <v>31201525</v>
      </c>
      <c r="F7032" s="632">
        <v>2500</v>
      </c>
      <c r="G7032" s="131" t="s">
        <v>6168</v>
      </c>
      <c r="H7032" s="662">
        <v>44927</v>
      </c>
      <c r="I7032" s="84">
        <v>324</v>
      </c>
    </row>
    <row r="7033" spans="1:9" ht="44.25" hidden="1" customHeight="1" x14ac:dyDescent="0.2">
      <c r="A7033" s="3">
        <v>7054</v>
      </c>
      <c r="B7033" s="84">
        <v>6325</v>
      </c>
      <c r="C7033" s="127" t="s">
        <v>10033</v>
      </c>
      <c r="D7033" s="372" t="s">
        <v>5902</v>
      </c>
      <c r="E7033" s="131">
        <v>30102203</v>
      </c>
      <c r="F7033" s="632">
        <v>6085</v>
      </c>
      <c r="G7033" s="131" t="s">
        <v>35</v>
      </c>
      <c r="H7033" s="662">
        <v>44927</v>
      </c>
      <c r="I7033" s="84">
        <v>314</v>
      </c>
    </row>
    <row r="7034" spans="1:9" ht="44.25" hidden="1" customHeight="1" x14ac:dyDescent="0.2">
      <c r="A7034" s="3">
        <v>7055</v>
      </c>
      <c r="B7034" s="84">
        <v>6325</v>
      </c>
      <c r="C7034" s="127" t="s">
        <v>10034</v>
      </c>
      <c r="D7034" s="372" t="s">
        <v>5902</v>
      </c>
      <c r="E7034" s="131">
        <v>13111201</v>
      </c>
      <c r="F7034" s="632">
        <v>11551</v>
      </c>
      <c r="G7034" s="131" t="s">
        <v>6168</v>
      </c>
      <c r="H7034" s="662">
        <v>44927</v>
      </c>
      <c r="I7034" s="84">
        <v>324</v>
      </c>
    </row>
    <row r="7035" spans="1:9" ht="44.25" hidden="1" customHeight="1" x14ac:dyDescent="0.2">
      <c r="A7035" s="3">
        <v>7056</v>
      </c>
      <c r="B7035" s="84">
        <v>6325</v>
      </c>
      <c r="C7035" s="127" t="s">
        <v>10035</v>
      </c>
      <c r="D7035" s="372" t="s">
        <v>5902</v>
      </c>
      <c r="E7035" s="131">
        <v>10191509</v>
      </c>
      <c r="F7035" s="632">
        <v>2500</v>
      </c>
      <c r="G7035" s="131" t="s">
        <v>4711</v>
      </c>
      <c r="H7035" s="662">
        <v>44927</v>
      </c>
      <c r="I7035" s="84">
        <v>278</v>
      </c>
    </row>
    <row r="7036" spans="1:9" ht="44.25" hidden="1" customHeight="1" x14ac:dyDescent="0.2">
      <c r="A7036" s="3">
        <v>7057</v>
      </c>
      <c r="B7036" s="84">
        <v>6325</v>
      </c>
      <c r="C7036" s="127" t="s">
        <v>10036</v>
      </c>
      <c r="D7036" s="372" t="s">
        <v>5902</v>
      </c>
      <c r="E7036" s="131">
        <v>39122250</v>
      </c>
      <c r="F7036" s="632">
        <v>58979.64</v>
      </c>
      <c r="G7036" s="131" t="s">
        <v>364</v>
      </c>
      <c r="H7036" s="662">
        <v>44927</v>
      </c>
      <c r="I7036" s="84">
        <v>304</v>
      </c>
    </row>
    <row r="7037" spans="1:9" ht="44.25" hidden="1" customHeight="1" x14ac:dyDescent="0.2">
      <c r="A7037" s="3">
        <v>7058</v>
      </c>
      <c r="B7037" s="84">
        <v>6325</v>
      </c>
      <c r="C7037" s="127" t="s">
        <v>10037</v>
      </c>
      <c r="D7037" s="372" t="s">
        <v>5902</v>
      </c>
      <c r="E7037" s="131">
        <v>31162207</v>
      </c>
      <c r="F7037" s="632">
        <v>1200</v>
      </c>
      <c r="G7037" s="131" t="s">
        <v>35</v>
      </c>
      <c r="H7037" s="662">
        <v>44927</v>
      </c>
      <c r="I7037" s="84">
        <v>314</v>
      </c>
    </row>
    <row r="7038" spans="1:9" ht="44.25" hidden="1" customHeight="1" x14ac:dyDescent="0.2">
      <c r="A7038" s="3">
        <v>7059</v>
      </c>
      <c r="B7038" s="84">
        <v>6325</v>
      </c>
      <c r="C7038" s="127" t="s">
        <v>10038</v>
      </c>
      <c r="D7038" s="372" t="s">
        <v>5902</v>
      </c>
      <c r="E7038" s="131">
        <v>82121701</v>
      </c>
      <c r="F7038" s="632">
        <v>14720</v>
      </c>
      <c r="G7038" s="131" t="s">
        <v>295</v>
      </c>
      <c r="H7038" s="662">
        <v>44927</v>
      </c>
      <c r="I7038" s="84">
        <v>147</v>
      </c>
    </row>
    <row r="7039" spans="1:9" ht="44.25" hidden="1" customHeight="1" x14ac:dyDescent="0.2">
      <c r="A7039" s="3">
        <v>7060</v>
      </c>
      <c r="B7039" s="84">
        <v>6325</v>
      </c>
      <c r="C7039" s="127" t="s">
        <v>10039</v>
      </c>
      <c r="D7039" s="372" t="s">
        <v>5902</v>
      </c>
      <c r="E7039" s="131">
        <v>31161502</v>
      </c>
      <c r="F7039" s="632">
        <v>48769.65</v>
      </c>
      <c r="G7039" s="131" t="s">
        <v>35</v>
      </c>
      <c r="H7039" s="662">
        <v>44927</v>
      </c>
      <c r="I7039" s="84">
        <v>314</v>
      </c>
    </row>
    <row r="7040" spans="1:9" ht="44.25" hidden="1" customHeight="1" x14ac:dyDescent="0.2">
      <c r="A7040" s="3">
        <v>7061</v>
      </c>
      <c r="B7040" s="84">
        <v>6325</v>
      </c>
      <c r="C7040" s="127" t="s">
        <v>10040</v>
      </c>
      <c r="D7040" s="372" t="s">
        <v>5902</v>
      </c>
      <c r="E7040" s="131">
        <v>31201503</v>
      </c>
      <c r="F7040" s="632">
        <v>11395</v>
      </c>
      <c r="G7040" s="131" t="s">
        <v>6168</v>
      </c>
      <c r="H7040" s="662">
        <v>44927</v>
      </c>
      <c r="I7040" s="84">
        <v>324</v>
      </c>
    </row>
    <row r="7041" spans="1:9" ht="44.25" hidden="1" customHeight="1" x14ac:dyDescent="0.2">
      <c r="A7041" s="3">
        <v>7062</v>
      </c>
      <c r="B7041" s="84">
        <v>6325</v>
      </c>
      <c r="C7041" s="127" t="s">
        <v>10041</v>
      </c>
      <c r="D7041" s="372" t="s">
        <v>5902</v>
      </c>
      <c r="E7041" s="131">
        <v>31161520</v>
      </c>
      <c r="F7041" s="632">
        <v>3500</v>
      </c>
      <c r="G7041" s="131" t="s">
        <v>35</v>
      </c>
      <c r="H7041" s="662">
        <v>44927</v>
      </c>
      <c r="I7041" s="84">
        <v>314</v>
      </c>
    </row>
    <row r="7042" spans="1:9" ht="44.25" hidden="1" customHeight="1" x14ac:dyDescent="0.2">
      <c r="A7042" s="3">
        <v>7063</v>
      </c>
      <c r="B7042" s="84">
        <v>6325</v>
      </c>
      <c r="C7042" s="127" t="s">
        <v>10042</v>
      </c>
      <c r="D7042" s="372" t="s">
        <v>5902</v>
      </c>
      <c r="E7042" s="131">
        <v>31161520</v>
      </c>
      <c r="F7042" s="632">
        <v>2000</v>
      </c>
      <c r="G7042" s="131" t="s">
        <v>35</v>
      </c>
      <c r="H7042" s="662">
        <v>44927</v>
      </c>
      <c r="I7042" s="84">
        <v>314</v>
      </c>
    </row>
    <row r="7043" spans="1:9" ht="44.25" hidden="1" customHeight="1" x14ac:dyDescent="0.2">
      <c r="A7043" s="3">
        <v>7064</v>
      </c>
      <c r="B7043" s="84">
        <v>6325</v>
      </c>
      <c r="C7043" s="127" t="s">
        <v>10043</v>
      </c>
      <c r="D7043" s="372" t="s">
        <v>5902</v>
      </c>
      <c r="E7043" s="131">
        <v>31161709</v>
      </c>
      <c r="F7043" s="632">
        <v>8000</v>
      </c>
      <c r="G7043" s="131" t="s">
        <v>35</v>
      </c>
      <c r="H7043" s="662">
        <v>44927</v>
      </c>
      <c r="I7043" s="84">
        <v>314</v>
      </c>
    </row>
    <row r="7044" spans="1:9" ht="44.25" hidden="1" customHeight="1" x14ac:dyDescent="0.2">
      <c r="A7044" s="3">
        <v>7065</v>
      </c>
      <c r="B7044" s="84">
        <v>6325</v>
      </c>
      <c r="C7044" s="127" t="s">
        <v>10044</v>
      </c>
      <c r="D7044" s="372" t="s">
        <v>5902</v>
      </c>
      <c r="E7044" s="131">
        <v>31161807</v>
      </c>
      <c r="F7044" s="632">
        <v>6500</v>
      </c>
      <c r="G7044" s="131" t="s">
        <v>35</v>
      </c>
      <c r="H7044" s="662">
        <v>44927</v>
      </c>
      <c r="I7044" s="84">
        <v>314</v>
      </c>
    </row>
    <row r="7045" spans="1:9" ht="44.25" hidden="1" customHeight="1" x14ac:dyDescent="0.2">
      <c r="A7045" s="3">
        <v>7066</v>
      </c>
      <c r="B7045" s="84">
        <v>6325</v>
      </c>
      <c r="C7045" s="127" t="s">
        <v>10045</v>
      </c>
      <c r="D7045" s="372" t="s">
        <v>5902</v>
      </c>
      <c r="E7045" s="131">
        <v>27112841</v>
      </c>
      <c r="F7045" s="632">
        <v>3500</v>
      </c>
      <c r="G7045" s="131" t="s">
        <v>35</v>
      </c>
      <c r="H7045" s="662">
        <v>44927</v>
      </c>
      <c r="I7045" s="84">
        <v>314</v>
      </c>
    </row>
    <row r="7046" spans="1:9" ht="44.25" hidden="1" customHeight="1" x14ac:dyDescent="0.2">
      <c r="A7046" s="3">
        <v>7067</v>
      </c>
      <c r="B7046" s="84">
        <v>6325</v>
      </c>
      <c r="C7046" s="127" t="s">
        <v>10046</v>
      </c>
      <c r="D7046" s="372" t="s">
        <v>5902</v>
      </c>
      <c r="E7046" s="131">
        <v>27111538</v>
      </c>
      <c r="F7046" s="632">
        <v>3500</v>
      </c>
      <c r="G7046" s="131" t="s">
        <v>35</v>
      </c>
      <c r="H7046" s="662">
        <v>44927</v>
      </c>
      <c r="I7046" s="84">
        <v>314</v>
      </c>
    </row>
    <row r="7047" spans="1:9" ht="44.25" hidden="1" customHeight="1" x14ac:dyDescent="0.2">
      <c r="A7047" s="3">
        <v>7068</v>
      </c>
      <c r="B7047" s="84">
        <v>6325</v>
      </c>
      <c r="C7047" s="127" t="s">
        <v>9732</v>
      </c>
      <c r="D7047" s="372" t="s">
        <v>5902</v>
      </c>
      <c r="E7047" s="131">
        <v>27112841</v>
      </c>
      <c r="F7047" s="632">
        <v>2000</v>
      </c>
      <c r="G7047" s="131" t="s">
        <v>35</v>
      </c>
      <c r="H7047" s="662">
        <v>44927</v>
      </c>
      <c r="I7047" s="84">
        <v>314</v>
      </c>
    </row>
    <row r="7048" spans="1:9" ht="44.25" hidden="1" customHeight="1" x14ac:dyDescent="0.2">
      <c r="A7048" s="3">
        <v>7069</v>
      </c>
      <c r="B7048" s="84">
        <v>6325</v>
      </c>
      <c r="C7048" s="127" t="s">
        <v>10047</v>
      </c>
      <c r="D7048" s="372" t="s">
        <v>5902</v>
      </c>
      <c r="E7048" s="131">
        <v>31161727</v>
      </c>
      <c r="F7048" s="632">
        <v>14000</v>
      </c>
      <c r="G7048" s="131" t="s">
        <v>35</v>
      </c>
      <c r="H7048" s="662">
        <v>44927</v>
      </c>
      <c r="I7048" s="84">
        <v>314</v>
      </c>
    </row>
    <row r="7049" spans="1:9" ht="44.25" hidden="1" customHeight="1" x14ac:dyDescent="0.2">
      <c r="A7049" s="3">
        <v>7070</v>
      </c>
      <c r="B7049" s="84">
        <v>6325</v>
      </c>
      <c r="C7049" s="127" t="s">
        <v>10048</v>
      </c>
      <c r="D7049" s="372" t="s">
        <v>5902</v>
      </c>
      <c r="E7049" s="131">
        <v>27112841</v>
      </c>
      <c r="F7049" s="632">
        <v>4500</v>
      </c>
      <c r="G7049" s="131" t="s">
        <v>35</v>
      </c>
      <c r="H7049" s="662">
        <v>44927</v>
      </c>
      <c r="I7049" s="84">
        <v>314</v>
      </c>
    </row>
    <row r="7050" spans="1:9" ht="44.25" hidden="1" customHeight="1" x14ac:dyDescent="0.2">
      <c r="A7050" s="3">
        <v>7071</v>
      </c>
      <c r="B7050" s="84">
        <v>6325</v>
      </c>
      <c r="C7050" s="127" t="s">
        <v>9746</v>
      </c>
      <c r="D7050" s="372" t="s">
        <v>5902</v>
      </c>
      <c r="E7050" s="131">
        <v>31161509</v>
      </c>
      <c r="F7050" s="632">
        <v>4640</v>
      </c>
      <c r="G7050" s="131" t="s">
        <v>35</v>
      </c>
      <c r="H7050" s="662">
        <v>44927</v>
      </c>
      <c r="I7050" s="84">
        <v>314</v>
      </c>
    </row>
    <row r="7051" spans="1:9" ht="44.25" hidden="1" customHeight="1" x14ac:dyDescent="0.2">
      <c r="A7051" s="3">
        <v>7072</v>
      </c>
      <c r="B7051" s="84">
        <v>6325</v>
      </c>
      <c r="C7051" s="127" t="s">
        <v>10049</v>
      </c>
      <c r="D7051" s="372" t="s">
        <v>5902</v>
      </c>
      <c r="E7051" s="131">
        <v>39121326</v>
      </c>
      <c r="F7051" s="632">
        <v>12000</v>
      </c>
      <c r="G7051" s="131" t="s">
        <v>364</v>
      </c>
      <c r="H7051" s="662">
        <v>44927</v>
      </c>
      <c r="I7051" s="84">
        <v>304</v>
      </c>
    </row>
    <row r="7052" spans="1:9" ht="44.25" hidden="1" customHeight="1" x14ac:dyDescent="0.2">
      <c r="A7052" s="3">
        <v>7073</v>
      </c>
      <c r="B7052" s="84">
        <v>6325</v>
      </c>
      <c r="C7052" s="127" t="s">
        <v>10050</v>
      </c>
      <c r="D7052" s="372" t="s">
        <v>5902</v>
      </c>
      <c r="E7052" s="131">
        <v>39101699</v>
      </c>
      <c r="F7052" s="632">
        <v>20700</v>
      </c>
      <c r="G7052" s="131" t="s">
        <v>364</v>
      </c>
      <c r="H7052" s="662">
        <v>44927</v>
      </c>
      <c r="I7052" s="84">
        <v>304</v>
      </c>
    </row>
    <row r="7053" spans="1:9" ht="44.25" hidden="1" customHeight="1" x14ac:dyDescent="0.2">
      <c r="A7053" s="3">
        <v>7074</v>
      </c>
      <c r="B7053" s="84">
        <v>6325</v>
      </c>
      <c r="C7053" s="127" t="s">
        <v>10053</v>
      </c>
      <c r="D7053" s="372" t="s">
        <v>5902</v>
      </c>
      <c r="E7053" s="131">
        <v>39121439</v>
      </c>
      <c r="F7053" s="632">
        <v>8500</v>
      </c>
      <c r="G7053" s="131" t="s">
        <v>364</v>
      </c>
      <c r="H7053" s="662">
        <v>44927</v>
      </c>
      <c r="I7053" s="84">
        <v>304</v>
      </c>
    </row>
    <row r="7054" spans="1:9" ht="44.25" hidden="1" customHeight="1" x14ac:dyDescent="0.2">
      <c r="A7054" s="3">
        <v>7075</v>
      </c>
      <c r="B7054" s="84">
        <v>6325</v>
      </c>
      <c r="C7054" s="127" t="s">
        <v>10054</v>
      </c>
      <c r="D7054" s="372" t="s">
        <v>5902</v>
      </c>
      <c r="E7054" s="131">
        <v>39121434</v>
      </c>
      <c r="F7054" s="632">
        <v>28634.959999999999</v>
      </c>
      <c r="G7054" s="131" t="s">
        <v>364</v>
      </c>
      <c r="H7054" s="662">
        <v>44927</v>
      </c>
      <c r="I7054" s="84">
        <v>304</v>
      </c>
    </row>
    <row r="7055" spans="1:9" ht="44.25" hidden="1" customHeight="1" x14ac:dyDescent="0.2">
      <c r="A7055" s="3">
        <v>7076</v>
      </c>
      <c r="B7055" s="84">
        <v>6325</v>
      </c>
      <c r="C7055" s="127" t="s">
        <v>10055</v>
      </c>
      <c r="D7055" s="372" t="s">
        <v>5902</v>
      </c>
      <c r="E7055" s="131">
        <v>40183002</v>
      </c>
      <c r="F7055" s="632">
        <v>58000</v>
      </c>
      <c r="G7055" s="131" t="s">
        <v>364</v>
      </c>
      <c r="H7055" s="662">
        <v>44927</v>
      </c>
      <c r="I7055" s="84">
        <v>304</v>
      </c>
    </row>
    <row r="7056" spans="1:9" ht="44.25" hidden="1" customHeight="1" x14ac:dyDescent="0.2">
      <c r="A7056" s="3">
        <v>7077</v>
      </c>
      <c r="B7056" s="84">
        <v>6325</v>
      </c>
      <c r="C7056" s="127" t="s">
        <v>10056</v>
      </c>
      <c r="D7056" s="372" t="s">
        <v>5902</v>
      </c>
      <c r="E7056" s="131">
        <v>39121603</v>
      </c>
      <c r="F7056" s="632">
        <v>126500</v>
      </c>
      <c r="G7056" s="131" t="s">
        <v>364</v>
      </c>
      <c r="H7056" s="662">
        <v>44927</v>
      </c>
      <c r="I7056" s="84">
        <v>304</v>
      </c>
    </row>
    <row r="7057" spans="1:9" ht="44.25" hidden="1" customHeight="1" x14ac:dyDescent="0.2">
      <c r="A7057" s="3">
        <v>7078</v>
      </c>
      <c r="B7057" s="84">
        <v>6325</v>
      </c>
      <c r="C7057" s="127" t="s">
        <v>10057</v>
      </c>
      <c r="D7057" s="372" t="s">
        <v>5902</v>
      </c>
      <c r="E7057" s="131">
        <v>39111709</v>
      </c>
      <c r="F7057" s="632">
        <v>72377</v>
      </c>
      <c r="G7057" s="131" t="s">
        <v>35</v>
      </c>
      <c r="H7057" s="662">
        <v>44927</v>
      </c>
      <c r="I7057" s="84">
        <v>304</v>
      </c>
    </row>
    <row r="7058" spans="1:9" ht="44.25" hidden="1" customHeight="1" x14ac:dyDescent="0.2">
      <c r="A7058" s="3">
        <v>7079</v>
      </c>
      <c r="B7058" s="84">
        <v>6325</v>
      </c>
      <c r="C7058" s="127" t="s">
        <v>10058</v>
      </c>
      <c r="D7058" s="372" t="s">
        <v>5902</v>
      </c>
      <c r="E7058" s="131">
        <v>39121708</v>
      </c>
      <c r="F7058" s="632">
        <v>2500</v>
      </c>
      <c r="G7058" s="131" t="s">
        <v>364</v>
      </c>
      <c r="H7058" s="662">
        <v>44927</v>
      </c>
      <c r="I7058" s="84">
        <v>304</v>
      </c>
    </row>
    <row r="7059" spans="1:9" ht="44.25" hidden="1" customHeight="1" x14ac:dyDescent="0.2">
      <c r="A7059" s="3">
        <v>7080</v>
      </c>
      <c r="B7059" s="84">
        <v>6325</v>
      </c>
      <c r="C7059" s="127" t="s">
        <v>10059</v>
      </c>
      <c r="D7059" s="372" t="s">
        <v>5902</v>
      </c>
      <c r="E7059" s="131">
        <v>39131711</v>
      </c>
      <c r="F7059" s="632">
        <v>2000</v>
      </c>
      <c r="G7059" s="131" t="s">
        <v>364</v>
      </c>
      <c r="H7059" s="662">
        <v>44927</v>
      </c>
      <c r="I7059" s="84">
        <v>304</v>
      </c>
    </row>
    <row r="7060" spans="1:9" ht="44.25" hidden="1" customHeight="1" x14ac:dyDescent="0.2">
      <c r="A7060" s="3">
        <v>7081</v>
      </c>
      <c r="B7060" s="84">
        <v>6325</v>
      </c>
      <c r="C7060" s="127" t="s">
        <v>9786</v>
      </c>
      <c r="D7060" s="372" t="s">
        <v>5902</v>
      </c>
      <c r="E7060" s="131">
        <v>39121613</v>
      </c>
      <c r="F7060" s="632">
        <v>12500</v>
      </c>
      <c r="G7060" s="131" t="s">
        <v>364</v>
      </c>
      <c r="H7060" s="662">
        <v>44927</v>
      </c>
      <c r="I7060" s="84">
        <v>304</v>
      </c>
    </row>
    <row r="7061" spans="1:9" ht="44.25" hidden="1" customHeight="1" x14ac:dyDescent="0.2">
      <c r="A7061" s="3">
        <v>7082</v>
      </c>
      <c r="B7061" s="84">
        <v>6325</v>
      </c>
      <c r="C7061" s="127" t="s">
        <v>10060</v>
      </c>
      <c r="D7061" s="372" t="s">
        <v>5902</v>
      </c>
      <c r="E7061" s="131">
        <v>39131711</v>
      </c>
      <c r="F7061" s="632">
        <v>20500</v>
      </c>
      <c r="G7061" s="131" t="s">
        <v>364</v>
      </c>
      <c r="H7061" s="662">
        <v>44927</v>
      </c>
      <c r="I7061" s="84">
        <v>304</v>
      </c>
    </row>
    <row r="7062" spans="1:9" ht="44.25" hidden="1" customHeight="1" x14ac:dyDescent="0.2">
      <c r="A7062" s="3">
        <v>7083</v>
      </c>
      <c r="B7062" s="84">
        <v>6325</v>
      </c>
      <c r="C7062" s="127" t="s">
        <v>10061</v>
      </c>
      <c r="D7062" s="372" t="s">
        <v>5902</v>
      </c>
      <c r="E7062" s="131">
        <v>30102515</v>
      </c>
      <c r="F7062" s="632">
        <v>35000</v>
      </c>
      <c r="G7062" s="131" t="s">
        <v>364</v>
      </c>
      <c r="H7062" s="662">
        <v>44927</v>
      </c>
      <c r="I7062" s="84">
        <v>304</v>
      </c>
    </row>
    <row r="7063" spans="1:9" ht="44.25" hidden="1" customHeight="1" x14ac:dyDescent="0.2">
      <c r="A7063" s="3">
        <v>7084</v>
      </c>
      <c r="B7063" s="84">
        <v>6325</v>
      </c>
      <c r="C7063" s="127" t="s">
        <v>10062</v>
      </c>
      <c r="D7063" s="372" t="s">
        <v>5902</v>
      </c>
      <c r="E7063" s="131">
        <v>39121603</v>
      </c>
      <c r="F7063" s="632">
        <v>45000</v>
      </c>
      <c r="G7063" s="131" t="s">
        <v>364</v>
      </c>
      <c r="H7063" s="662">
        <v>44927</v>
      </c>
      <c r="I7063" s="84">
        <v>304</v>
      </c>
    </row>
    <row r="7064" spans="1:9" ht="44.25" hidden="1" customHeight="1" x14ac:dyDescent="0.2">
      <c r="A7064" s="3">
        <v>7085</v>
      </c>
      <c r="B7064" s="84">
        <v>6325</v>
      </c>
      <c r="C7064" s="127" t="s">
        <v>10063</v>
      </c>
      <c r="D7064" s="372" t="s">
        <v>5902</v>
      </c>
      <c r="E7064" s="131">
        <v>39121603</v>
      </c>
      <c r="F7064" s="632">
        <v>25000</v>
      </c>
      <c r="G7064" s="131" t="s">
        <v>364</v>
      </c>
      <c r="H7064" s="662">
        <v>44927</v>
      </c>
      <c r="I7064" s="84">
        <v>304</v>
      </c>
    </row>
    <row r="7065" spans="1:9" ht="44.25" hidden="1" customHeight="1" x14ac:dyDescent="0.2">
      <c r="A7065" s="3">
        <v>7086</v>
      </c>
      <c r="B7065" s="84">
        <v>6325</v>
      </c>
      <c r="C7065" s="127" t="s">
        <v>10064</v>
      </c>
      <c r="D7065" s="372" t="s">
        <v>5902</v>
      </c>
      <c r="E7065" s="131">
        <v>31161520</v>
      </c>
      <c r="F7065" s="632">
        <v>21185.47</v>
      </c>
      <c r="G7065" s="131" t="s">
        <v>35</v>
      </c>
      <c r="H7065" s="662">
        <v>44927</v>
      </c>
      <c r="I7065" s="84">
        <v>314</v>
      </c>
    </row>
    <row r="7066" spans="1:9" ht="44.25" hidden="1" customHeight="1" x14ac:dyDescent="0.2">
      <c r="A7066" s="3">
        <v>7087</v>
      </c>
      <c r="B7066" s="84">
        <v>6325</v>
      </c>
      <c r="C7066" s="127" t="s">
        <v>10065</v>
      </c>
      <c r="D7066" s="372" t="s">
        <v>5902</v>
      </c>
      <c r="E7066" s="131">
        <v>31161520</v>
      </c>
      <c r="F7066" s="632">
        <v>4500</v>
      </c>
      <c r="G7066" s="131" t="s">
        <v>35</v>
      </c>
      <c r="H7066" s="662">
        <v>44927</v>
      </c>
      <c r="I7066" s="84">
        <v>314</v>
      </c>
    </row>
    <row r="7067" spans="1:9" ht="44.25" hidden="1" customHeight="1" x14ac:dyDescent="0.2">
      <c r="A7067" s="3">
        <v>7088</v>
      </c>
      <c r="B7067" s="84">
        <v>6325</v>
      </c>
      <c r="C7067" s="127" t="s">
        <v>10066</v>
      </c>
      <c r="D7067" s="372" t="s">
        <v>5902</v>
      </c>
      <c r="E7067" s="131">
        <v>31161727</v>
      </c>
      <c r="F7067" s="632">
        <v>18000</v>
      </c>
      <c r="G7067" s="131" t="s">
        <v>35</v>
      </c>
      <c r="H7067" s="662">
        <v>44927</v>
      </c>
      <c r="I7067" s="84">
        <v>314</v>
      </c>
    </row>
    <row r="7068" spans="1:9" ht="44.25" hidden="1" customHeight="1" x14ac:dyDescent="0.2">
      <c r="A7068" s="3">
        <v>7089</v>
      </c>
      <c r="B7068" s="84">
        <v>6325</v>
      </c>
      <c r="C7068" s="127" t="s">
        <v>10067</v>
      </c>
      <c r="D7068" s="372" t="s">
        <v>5902</v>
      </c>
      <c r="E7068" s="131">
        <v>31161837</v>
      </c>
      <c r="F7068" s="632">
        <v>8000</v>
      </c>
      <c r="G7068" s="131" t="s">
        <v>35</v>
      </c>
      <c r="H7068" s="662">
        <v>44927</v>
      </c>
      <c r="I7068" s="84">
        <v>314</v>
      </c>
    </row>
    <row r="7069" spans="1:9" ht="44.25" hidden="1" customHeight="1" x14ac:dyDescent="0.2">
      <c r="A7069" s="3">
        <v>7090</v>
      </c>
      <c r="B7069" s="84">
        <v>6325</v>
      </c>
      <c r="C7069" s="127" t="s">
        <v>10068</v>
      </c>
      <c r="D7069" s="372" t="s">
        <v>5902</v>
      </c>
      <c r="E7069" s="131">
        <v>31161727</v>
      </c>
      <c r="F7069" s="632">
        <v>10000</v>
      </c>
      <c r="G7069" s="131" t="s">
        <v>35</v>
      </c>
      <c r="H7069" s="662">
        <v>44927</v>
      </c>
      <c r="I7069" s="84">
        <v>314</v>
      </c>
    </row>
    <row r="7070" spans="1:9" ht="44.25" hidden="1" customHeight="1" x14ac:dyDescent="0.2">
      <c r="A7070" s="3">
        <v>7091</v>
      </c>
      <c r="B7070" s="84">
        <v>6325</v>
      </c>
      <c r="C7070" s="127" t="s">
        <v>10069</v>
      </c>
      <c r="D7070" s="372" t="s">
        <v>5902</v>
      </c>
      <c r="E7070" s="131">
        <v>31161727</v>
      </c>
      <c r="F7070" s="632">
        <v>25000</v>
      </c>
      <c r="G7070" s="131" t="s">
        <v>35</v>
      </c>
      <c r="H7070" s="662">
        <v>44927</v>
      </c>
      <c r="I7070" s="84">
        <v>314</v>
      </c>
    </row>
    <row r="7071" spans="1:9" ht="44.25" hidden="1" customHeight="1" x14ac:dyDescent="0.2">
      <c r="A7071" s="3">
        <v>7092</v>
      </c>
      <c r="B7071" s="84">
        <v>6325</v>
      </c>
      <c r="C7071" s="127" t="s">
        <v>10070</v>
      </c>
      <c r="D7071" s="372" t="s">
        <v>5902</v>
      </c>
      <c r="E7071" s="131">
        <v>31161520</v>
      </c>
      <c r="F7071" s="632">
        <v>1910</v>
      </c>
      <c r="G7071" s="131" t="s">
        <v>35</v>
      </c>
      <c r="H7071" s="662">
        <v>44927</v>
      </c>
      <c r="I7071" s="84">
        <v>314</v>
      </c>
    </row>
    <row r="7072" spans="1:9" ht="44.25" hidden="1" customHeight="1" x14ac:dyDescent="0.2">
      <c r="A7072" s="3">
        <v>7093</v>
      </c>
      <c r="B7072" s="84">
        <v>6325</v>
      </c>
      <c r="C7072" s="127" t="s">
        <v>10071</v>
      </c>
      <c r="D7072" s="372" t="s">
        <v>5902</v>
      </c>
      <c r="E7072" s="131">
        <v>31161837</v>
      </c>
      <c r="F7072" s="632">
        <v>3000</v>
      </c>
      <c r="G7072" s="131" t="s">
        <v>35</v>
      </c>
      <c r="H7072" s="662">
        <v>44927</v>
      </c>
      <c r="I7072" s="84">
        <v>314</v>
      </c>
    </row>
    <row r="7073" spans="1:9" ht="44.25" hidden="1" customHeight="1" x14ac:dyDescent="0.2">
      <c r="A7073" s="3">
        <v>7094</v>
      </c>
      <c r="B7073" s="84">
        <v>6325</v>
      </c>
      <c r="C7073" s="127" t="s">
        <v>10072</v>
      </c>
      <c r="D7073" s="372" t="s">
        <v>5902</v>
      </c>
      <c r="E7073" s="131">
        <v>27112838</v>
      </c>
      <c r="F7073" s="632">
        <v>135350</v>
      </c>
      <c r="G7073" s="131" t="s">
        <v>35</v>
      </c>
      <c r="H7073" s="662">
        <v>44927</v>
      </c>
      <c r="I7073" s="84">
        <v>314</v>
      </c>
    </row>
    <row r="7074" spans="1:9" ht="44.25" hidden="1" customHeight="1" x14ac:dyDescent="0.2">
      <c r="A7074" s="3">
        <v>7095</v>
      </c>
      <c r="B7074" s="84">
        <v>6325</v>
      </c>
      <c r="C7074" s="131" t="s">
        <v>10073</v>
      </c>
      <c r="D7074" s="372" t="s">
        <v>5902</v>
      </c>
      <c r="E7074" s="131">
        <v>31211701</v>
      </c>
      <c r="F7074" s="632">
        <v>79350</v>
      </c>
      <c r="G7074" s="131" t="s">
        <v>306</v>
      </c>
      <c r="H7074" s="662">
        <v>44927</v>
      </c>
      <c r="I7074" s="84">
        <v>277</v>
      </c>
    </row>
    <row r="7075" spans="1:9" ht="44.25" hidden="1" customHeight="1" x14ac:dyDescent="0.2">
      <c r="A7075" s="3">
        <v>7096</v>
      </c>
      <c r="B7075" s="84">
        <v>6325</v>
      </c>
      <c r="C7075" s="127" t="s">
        <v>10074</v>
      </c>
      <c r="D7075" s="372" t="s">
        <v>5902</v>
      </c>
      <c r="E7075" s="131">
        <v>47131810</v>
      </c>
      <c r="F7075" s="632">
        <v>3580</v>
      </c>
      <c r="G7075" s="131" t="s">
        <v>3897</v>
      </c>
      <c r="H7075" s="662">
        <v>44927</v>
      </c>
      <c r="I7075" s="84">
        <v>354</v>
      </c>
    </row>
    <row r="7076" spans="1:9" ht="44.25" hidden="1" customHeight="1" x14ac:dyDescent="0.2">
      <c r="A7076" s="3">
        <v>7097</v>
      </c>
      <c r="B7076" s="84">
        <v>6325</v>
      </c>
      <c r="C7076" s="127" t="s">
        <v>10075</v>
      </c>
      <c r="D7076" s="372" t="s">
        <v>5902</v>
      </c>
      <c r="E7076" s="131">
        <v>23271811</v>
      </c>
      <c r="F7076" s="632">
        <v>142662.22</v>
      </c>
      <c r="G7076" s="131" t="s">
        <v>364</v>
      </c>
      <c r="H7076" s="662">
        <v>44927</v>
      </c>
      <c r="I7076" s="84">
        <v>304</v>
      </c>
    </row>
    <row r="7077" spans="1:9" ht="44.25" hidden="1" customHeight="1" x14ac:dyDescent="0.2">
      <c r="A7077" s="3">
        <v>7098</v>
      </c>
      <c r="B7077" s="84">
        <v>6325</v>
      </c>
      <c r="C7077" s="127" t="s">
        <v>10076</v>
      </c>
      <c r="D7077" s="372" t="s">
        <v>5902</v>
      </c>
      <c r="E7077" s="131">
        <v>23161606</v>
      </c>
      <c r="F7077" s="632">
        <v>68817.850000000006</v>
      </c>
      <c r="G7077" s="131" t="s">
        <v>6168</v>
      </c>
      <c r="H7077" s="662">
        <v>44927</v>
      </c>
      <c r="I7077" s="84">
        <v>324</v>
      </c>
    </row>
    <row r="7078" spans="1:9" ht="44.25" hidden="1" customHeight="1" x14ac:dyDescent="0.2">
      <c r="A7078" s="3">
        <v>7099</v>
      </c>
      <c r="B7078" s="84">
        <v>6325</v>
      </c>
      <c r="C7078" s="127" t="s">
        <v>10077</v>
      </c>
      <c r="D7078" s="372" t="s">
        <v>5902</v>
      </c>
      <c r="E7078" s="131">
        <v>23271806</v>
      </c>
      <c r="F7078" s="632">
        <v>42500</v>
      </c>
      <c r="G7078" s="131" t="s">
        <v>6168</v>
      </c>
      <c r="H7078" s="662">
        <v>44927</v>
      </c>
      <c r="I7078" s="84">
        <v>324</v>
      </c>
    </row>
    <row r="7079" spans="1:9" ht="44.25" hidden="1" customHeight="1" x14ac:dyDescent="0.2">
      <c r="A7079" s="3">
        <v>7100</v>
      </c>
      <c r="B7079" s="84">
        <v>6325</v>
      </c>
      <c r="C7079" s="127" t="s">
        <v>10078</v>
      </c>
      <c r="D7079" s="372" t="s">
        <v>5902</v>
      </c>
      <c r="E7079" s="131">
        <v>31201503</v>
      </c>
      <c r="F7079" s="632">
        <v>17370.34</v>
      </c>
      <c r="G7079" s="131" t="s">
        <v>6168</v>
      </c>
      <c r="H7079" s="662">
        <v>44927</v>
      </c>
      <c r="I7079" s="84">
        <v>324</v>
      </c>
    </row>
    <row r="7080" spans="1:9" ht="44.25" hidden="1" customHeight="1" x14ac:dyDescent="0.2">
      <c r="A7080" s="3">
        <v>7101</v>
      </c>
      <c r="B7080" s="84">
        <v>6325</v>
      </c>
      <c r="C7080" s="127" t="s">
        <v>10079</v>
      </c>
      <c r="D7080" s="372" t="s">
        <v>5902</v>
      </c>
      <c r="E7080" s="131">
        <v>31191506</v>
      </c>
      <c r="F7080" s="632">
        <v>6000</v>
      </c>
      <c r="G7080" s="131" t="s">
        <v>35</v>
      </c>
      <c r="H7080" s="662">
        <v>44927</v>
      </c>
      <c r="I7080" s="84">
        <v>314</v>
      </c>
    </row>
    <row r="7081" spans="1:9" ht="44.25" hidden="1" customHeight="1" x14ac:dyDescent="0.2">
      <c r="A7081" s="3">
        <v>7102</v>
      </c>
      <c r="B7081" s="84">
        <v>6325</v>
      </c>
      <c r="C7081" s="127" t="s">
        <v>10080</v>
      </c>
      <c r="D7081" s="372" t="s">
        <v>5902</v>
      </c>
      <c r="E7081" s="131">
        <v>27112841</v>
      </c>
      <c r="F7081" s="632">
        <v>50500</v>
      </c>
      <c r="G7081" s="131" t="s">
        <v>35</v>
      </c>
      <c r="H7081" s="662">
        <v>44927</v>
      </c>
      <c r="I7081" s="84">
        <v>314</v>
      </c>
    </row>
    <row r="7082" spans="1:9" ht="44.25" hidden="1" customHeight="1" x14ac:dyDescent="0.2">
      <c r="A7082" s="3">
        <v>7103</v>
      </c>
      <c r="B7082" s="84">
        <v>6325</v>
      </c>
      <c r="C7082" s="127" t="s">
        <v>10081</v>
      </c>
      <c r="D7082" s="372" t="s">
        <v>5902</v>
      </c>
      <c r="E7082" s="131">
        <v>27112742</v>
      </c>
      <c r="F7082" s="632">
        <v>28000</v>
      </c>
      <c r="G7082" s="131" t="s">
        <v>35</v>
      </c>
      <c r="H7082" s="662">
        <v>44927</v>
      </c>
      <c r="I7082" s="84">
        <v>314</v>
      </c>
    </row>
    <row r="7083" spans="1:9" ht="44.25" hidden="1" customHeight="1" x14ac:dyDescent="0.2">
      <c r="A7083" s="3">
        <v>7104</v>
      </c>
      <c r="B7083" s="84">
        <v>6325</v>
      </c>
      <c r="C7083" s="127" t="s">
        <v>10082</v>
      </c>
      <c r="D7083" s="372" t="s">
        <v>5902</v>
      </c>
      <c r="E7083" s="131">
        <v>31161618</v>
      </c>
      <c r="F7083" s="632">
        <v>1443.91</v>
      </c>
      <c r="G7083" s="131" t="s">
        <v>35</v>
      </c>
      <c r="H7083" s="662">
        <v>44927</v>
      </c>
      <c r="I7083" s="84">
        <v>314</v>
      </c>
    </row>
    <row r="7084" spans="1:9" ht="44.25" hidden="1" customHeight="1" x14ac:dyDescent="0.2">
      <c r="A7084" s="3">
        <v>7105</v>
      </c>
      <c r="B7084" s="84">
        <v>6325</v>
      </c>
      <c r="C7084" s="127" t="s">
        <v>9719</v>
      </c>
      <c r="D7084" s="372" t="s">
        <v>5902</v>
      </c>
      <c r="E7084" s="131">
        <v>47131603</v>
      </c>
      <c r="F7084" s="632">
        <v>4000</v>
      </c>
      <c r="G7084" s="131" t="s">
        <v>3897</v>
      </c>
      <c r="H7084" s="662">
        <v>44927</v>
      </c>
      <c r="I7084" s="84">
        <v>354</v>
      </c>
    </row>
    <row r="7085" spans="1:9" ht="44.25" hidden="1" customHeight="1" x14ac:dyDescent="0.2">
      <c r="A7085" s="3">
        <v>7106</v>
      </c>
      <c r="B7085" s="84">
        <v>6325</v>
      </c>
      <c r="C7085" s="127" t="s">
        <v>10083</v>
      </c>
      <c r="D7085" s="372" t="s">
        <v>5902</v>
      </c>
      <c r="E7085" s="131">
        <v>42295427</v>
      </c>
      <c r="F7085" s="632">
        <v>8000</v>
      </c>
      <c r="G7085" s="131" t="s">
        <v>3897</v>
      </c>
      <c r="H7085" s="662">
        <v>44927</v>
      </c>
      <c r="I7085" s="84">
        <v>354</v>
      </c>
    </row>
    <row r="7086" spans="1:9" ht="44.25" hidden="1" customHeight="1" x14ac:dyDescent="0.2">
      <c r="A7086" s="3">
        <v>7107</v>
      </c>
      <c r="B7086" s="84">
        <v>6325</v>
      </c>
      <c r="C7086" s="127" t="s">
        <v>10084</v>
      </c>
      <c r="D7086" s="372" t="s">
        <v>5902</v>
      </c>
      <c r="E7086" s="131">
        <v>31161520</v>
      </c>
      <c r="F7086" s="632">
        <v>1200</v>
      </c>
      <c r="G7086" s="131" t="s">
        <v>35</v>
      </c>
      <c r="H7086" s="662">
        <v>44927</v>
      </c>
      <c r="I7086" s="84">
        <v>314</v>
      </c>
    </row>
    <row r="7087" spans="1:9" ht="44.25" hidden="1" customHeight="1" x14ac:dyDescent="0.2">
      <c r="A7087" s="3">
        <v>7108</v>
      </c>
      <c r="B7087" s="84">
        <v>6325</v>
      </c>
      <c r="C7087" s="127" t="s">
        <v>9739</v>
      </c>
      <c r="D7087" s="372" t="s">
        <v>5902</v>
      </c>
      <c r="E7087" s="131">
        <v>31161727</v>
      </c>
      <c r="F7087" s="632">
        <v>19200</v>
      </c>
      <c r="G7087" s="131" t="s">
        <v>35</v>
      </c>
      <c r="H7087" s="662">
        <v>44927</v>
      </c>
      <c r="I7087" s="84">
        <v>314</v>
      </c>
    </row>
    <row r="7088" spans="1:9" ht="44.25" hidden="1" customHeight="1" x14ac:dyDescent="0.2">
      <c r="A7088" s="3">
        <v>7109</v>
      </c>
      <c r="B7088" s="84">
        <v>6325</v>
      </c>
      <c r="C7088" s="127" t="s">
        <v>10085</v>
      </c>
      <c r="D7088" s="372" t="s">
        <v>5902</v>
      </c>
      <c r="E7088" s="131">
        <v>47131604</v>
      </c>
      <c r="F7088" s="632">
        <v>4500</v>
      </c>
      <c r="G7088" s="131" t="s">
        <v>3897</v>
      </c>
      <c r="H7088" s="662">
        <v>44927</v>
      </c>
      <c r="I7088" s="84">
        <v>354</v>
      </c>
    </row>
    <row r="7089" spans="1:9" ht="44.25" hidden="1" customHeight="1" x14ac:dyDescent="0.2">
      <c r="A7089" s="3">
        <v>7110</v>
      </c>
      <c r="B7089" s="84">
        <v>6325</v>
      </c>
      <c r="C7089" s="127" t="s">
        <v>9352</v>
      </c>
      <c r="D7089" s="372" t="s">
        <v>5902</v>
      </c>
      <c r="E7089" s="131">
        <v>42295427</v>
      </c>
      <c r="F7089" s="632">
        <v>15700</v>
      </c>
      <c r="G7089" s="131" t="s">
        <v>3897</v>
      </c>
      <c r="H7089" s="662">
        <v>44927</v>
      </c>
      <c r="I7089" s="84">
        <v>354</v>
      </c>
    </row>
    <row r="7090" spans="1:9" ht="44.25" hidden="1" customHeight="1" x14ac:dyDescent="0.2">
      <c r="A7090" s="3">
        <v>7111</v>
      </c>
      <c r="B7090" s="84">
        <v>6325</v>
      </c>
      <c r="C7090" s="127" t="s">
        <v>9353</v>
      </c>
      <c r="D7090" s="372" t="s">
        <v>5902</v>
      </c>
      <c r="E7090" s="131">
        <v>42295427</v>
      </c>
      <c r="F7090" s="632">
        <v>20000</v>
      </c>
      <c r="G7090" s="131" t="s">
        <v>3897</v>
      </c>
      <c r="H7090" s="662">
        <v>44927</v>
      </c>
      <c r="I7090" s="84">
        <v>354</v>
      </c>
    </row>
    <row r="7091" spans="1:9" ht="44.25" hidden="1" customHeight="1" x14ac:dyDescent="0.2">
      <c r="A7091" s="3">
        <v>7112</v>
      </c>
      <c r="B7091" s="84">
        <v>6325</v>
      </c>
      <c r="C7091" s="127" t="s">
        <v>9354</v>
      </c>
      <c r="D7091" s="372" t="s">
        <v>5902</v>
      </c>
      <c r="E7091" s="131">
        <v>42295427</v>
      </c>
      <c r="F7091" s="632">
        <v>27500</v>
      </c>
      <c r="G7091" s="131" t="s">
        <v>3897</v>
      </c>
      <c r="H7091" s="662">
        <v>44927</v>
      </c>
      <c r="I7091" s="84">
        <v>354</v>
      </c>
    </row>
    <row r="7092" spans="1:9" ht="44.25" hidden="1" customHeight="1" x14ac:dyDescent="0.2">
      <c r="A7092" s="3">
        <v>7113</v>
      </c>
      <c r="B7092" s="84">
        <v>6325</v>
      </c>
      <c r="C7092" s="127" t="s">
        <v>9355</v>
      </c>
      <c r="D7092" s="372" t="s">
        <v>5902</v>
      </c>
      <c r="E7092" s="131">
        <v>42295427</v>
      </c>
      <c r="F7092" s="632">
        <v>6500</v>
      </c>
      <c r="G7092" s="131" t="s">
        <v>3897</v>
      </c>
      <c r="H7092" s="662">
        <v>44927</v>
      </c>
      <c r="I7092" s="84">
        <v>354</v>
      </c>
    </row>
    <row r="7093" spans="1:9" ht="44.25" hidden="1" customHeight="1" x14ac:dyDescent="0.2">
      <c r="A7093" s="3">
        <v>7114</v>
      </c>
      <c r="B7093" s="84">
        <v>6325</v>
      </c>
      <c r="C7093" s="127" t="s">
        <v>9356</v>
      </c>
      <c r="D7093" s="372" t="s">
        <v>5902</v>
      </c>
      <c r="E7093" s="131">
        <v>42295427</v>
      </c>
      <c r="F7093" s="632">
        <v>22000</v>
      </c>
      <c r="G7093" s="131" t="s">
        <v>3897</v>
      </c>
      <c r="H7093" s="662">
        <v>44927</v>
      </c>
      <c r="I7093" s="84">
        <v>354</v>
      </c>
    </row>
    <row r="7094" spans="1:9" ht="44.25" hidden="1" customHeight="1" x14ac:dyDescent="0.2">
      <c r="A7094" s="3">
        <v>7115</v>
      </c>
      <c r="B7094" s="84">
        <v>6325</v>
      </c>
      <c r="C7094" s="127" t="s">
        <v>9357</v>
      </c>
      <c r="D7094" s="372" t="s">
        <v>5902</v>
      </c>
      <c r="E7094" s="131">
        <v>47131603</v>
      </c>
      <c r="F7094" s="632">
        <v>19605</v>
      </c>
      <c r="G7094" s="131" t="s">
        <v>3897</v>
      </c>
      <c r="H7094" s="662">
        <v>44927</v>
      </c>
      <c r="I7094" s="84">
        <v>354</v>
      </c>
    </row>
    <row r="7095" spans="1:9" ht="44.25" hidden="1" customHeight="1" x14ac:dyDescent="0.2">
      <c r="A7095" s="3">
        <v>7116</v>
      </c>
      <c r="B7095" s="84">
        <v>6325</v>
      </c>
      <c r="C7095" s="127" t="s">
        <v>10076</v>
      </c>
      <c r="D7095" s="372" t="s">
        <v>5902</v>
      </c>
      <c r="E7095" s="131">
        <v>23161606</v>
      </c>
      <c r="F7095" s="632">
        <v>16000</v>
      </c>
      <c r="G7095" s="131" t="s">
        <v>364</v>
      </c>
      <c r="H7095" s="662">
        <v>44927</v>
      </c>
      <c r="I7095" s="84">
        <v>304</v>
      </c>
    </row>
    <row r="7096" spans="1:9" ht="44.25" hidden="1" customHeight="1" x14ac:dyDescent="0.2">
      <c r="A7096" s="3">
        <v>7117</v>
      </c>
      <c r="B7096" s="84">
        <v>6325</v>
      </c>
      <c r="C7096" s="127" t="s">
        <v>10086</v>
      </c>
      <c r="D7096" s="372" t="s">
        <v>5902</v>
      </c>
      <c r="E7096" s="131">
        <v>39121410</v>
      </c>
      <c r="F7096" s="632">
        <v>199585.08</v>
      </c>
      <c r="G7096" s="131" t="s">
        <v>364</v>
      </c>
      <c r="H7096" s="662">
        <v>44927</v>
      </c>
      <c r="I7096" s="84">
        <v>304</v>
      </c>
    </row>
    <row r="7097" spans="1:9" ht="44.25" hidden="1" customHeight="1" x14ac:dyDescent="0.2">
      <c r="A7097" s="3">
        <v>7118</v>
      </c>
      <c r="B7097" s="84">
        <v>6325</v>
      </c>
      <c r="C7097" s="127" t="s">
        <v>10087</v>
      </c>
      <c r="D7097" s="372" t="s">
        <v>5902</v>
      </c>
      <c r="E7097" s="131">
        <v>39101803</v>
      </c>
      <c r="F7097" s="632">
        <v>30950</v>
      </c>
      <c r="G7097" s="131" t="s">
        <v>364</v>
      </c>
      <c r="H7097" s="662">
        <v>44927</v>
      </c>
      <c r="I7097" s="84">
        <v>304</v>
      </c>
    </row>
    <row r="7098" spans="1:9" ht="44.25" hidden="1" customHeight="1" x14ac:dyDescent="0.2">
      <c r="A7098" s="3">
        <v>7119</v>
      </c>
      <c r="B7098" s="84">
        <v>6325</v>
      </c>
      <c r="C7098" s="127" t="s">
        <v>10088</v>
      </c>
      <c r="D7098" s="372" t="s">
        <v>5902</v>
      </c>
      <c r="E7098" s="131">
        <v>46191501</v>
      </c>
      <c r="F7098" s="632">
        <v>18000</v>
      </c>
      <c r="G7098" s="131" t="s">
        <v>364</v>
      </c>
      <c r="H7098" s="662">
        <v>44927</v>
      </c>
      <c r="I7098" s="84">
        <v>304</v>
      </c>
    </row>
    <row r="7099" spans="1:9" ht="44.25" hidden="1" customHeight="1" x14ac:dyDescent="0.2">
      <c r="A7099" s="3">
        <v>7120</v>
      </c>
      <c r="B7099" s="84">
        <v>6325</v>
      </c>
      <c r="C7099" s="127" t="s">
        <v>10089</v>
      </c>
      <c r="D7099" s="372" t="s">
        <v>5902</v>
      </c>
      <c r="E7099" s="131">
        <v>46191501</v>
      </c>
      <c r="F7099" s="632">
        <v>95000</v>
      </c>
      <c r="G7099" s="131" t="s">
        <v>364</v>
      </c>
      <c r="H7099" s="662">
        <v>44927</v>
      </c>
      <c r="I7099" s="84">
        <v>304</v>
      </c>
    </row>
    <row r="7100" spans="1:9" ht="44.25" hidden="1" customHeight="1" x14ac:dyDescent="0.2">
      <c r="A7100" s="3">
        <v>7121</v>
      </c>
      <c r="B7100" s="84">
        <v>6325</v>
      </c>
      <c r="C7100" s="127" t="s">
        <v>10090</v>
      </c>
      <c r="D7100" s="372" t="s">
        <v>5902</v>
      </c>
      <c r="E7100" s="131">
        <v>41112225</v>
      </c>
      <c r="F7100" s="632">
        <v>35000</v>
      </c>
      <c r="G7100" s="131" t="s">
        <v>364</v>
      </c>
      <c r="H7100" s="662">
        <v>44927</v>
      </c>
      <c r="I7100" s="84">
        <v>304</v>
      </c>
    </row>
    <row r="7101" spans="1:9" ht="44.25" hidden="1" customHeight="1" x14ac:dyDescent="0.2">
      <c r="A7101" s="3">
        <v>7122</v>
      </c>
      <c r="B7101" s="84">
        <v>6325</v>
      </c>
      <c r="C7101" s="127" t="s">
        <v>10091</v>
      </c>
      <c r="D7101" s="372" t="s">
        <v>5902</v>
      </c>
      <c r="E7101" s="131">
        <v>46191501</v>
      </c>
      <c r="F7101" s="632">
        <v>7500</v>
      </c>
      <c r="G7101" s="131" t="s">
        <v>364</v>
      </c>
      <c r="H7101" s="662">
        <v>44927</v>
      </c>
      <c r="I7101" s="84">
        <v>304</v>
      </c>
    </row>
    <row r="7102" spans="1:9" ht="44.25" hidden="1" customHeight="1" x14ac:dyDescent="0.2">
      <c r="A7102" s="3">
        <v>7123</v>
      </c>
      <c r="B7102" s="84">
        <v>6325</v>
      </c>
      <c r="C7102" s="127" t="s">
        <v>10092</v>
      </c>
      <c r="D7102" s="372" t="s">
        <v>5902</v>
      </c>
      <c r="E7102" s="131">
        <v>46191505</v>
      </c>
      <c r="F7102" s="632">
        <v>7500</v>
      </c>
      <c r="G7102" s="131" t="s">
        <v>364</v>
      </c>
      <c r="H7102" s="662">
        <v>44927</v>
      </c>
      <c r="I7102" s="84">
        <v>304</v>
      </c>
    </row>
    <row r="7103" spans="1:9" ht="44.25" hidden="1" customHeight="1" x14ac:dyDescent="0.2">
      <c r="A7103" s="3">
        <v>7124</v>
      </c>
      <c r="B7103" s="84">
        <v>6325</v>
      </c>
      <c r="C7103" s="127" t="s">
        <v>10093</v>
      </c>
      <c r="D7103" s="372" t="s">
        <v>5902</v>
      </c>
      <c r="E7103" s="131">
        <v>40101830</v>
      </c>
      <c r="F7103" s="632">
        <v>200000</v>
      </c>
      <c r="G7103" s="131" t="s">
        <v>364</v>
      </c>
      <c r="H7103" s="662">
        <v>44927</v>
      </c>
      <c r="I7103" s="84">
        <v>304</v>
      </c>
    </row>
    <row r="7104" spans="1:9" ht="44.25" hidden="1" customHeight="1" x14ac:dyDescent="0.2">
      <c r="A7104" s="3">
        <v>7125</v>
      </c>
      <c r="B7104" s="84">
        <v>6325</v>
      </c>
      <c r="C7104" s="127" t="s">
        <v>10094</v>
      </c>
      <c r="D7104" s="372" t="s">
        <v>5902</v>
      </c>
      <c r="E7104" s="131">
        <v>31161509</v>
      </c>
      <c r="F7104" s="632">
        <v>20100</v>
      </c>
      <c r="G7104" s="131" t="s">
        <v>35</v>
      </c>
      <c r="H7104" s="662">
        <v>44927</v>
      </c>
      <c r="I7104" s="84">
        <v>314</v>
      </c>
    </row>
    <row r="7105" spans="1:9" ht="44.25" hidden="1" customHeight="1" x14ac:dyDescent="0.2">
      <c r="A7105" s="3">
        <v>7126</v>
      </c>
      <c r="B7105" s="84">
        <v>6325</v>
      </c>
      <c r="C7105" s="127" t="s">
        <v>10095</v>
      </c>
      <c r="D7105" s="372" t="s">
        <v>5902</v>
      </c>
      <c r="E7105" s="131">
        <v>31211604</v>
      </c>
      <c r="F7105" s="632">
        <v>5800</v>
      </c>
      <c r="G7105" s="131" t="s">
        <v>35</v>
      </c>
      <c r="H7105" s="662">
        <v>44927</v>
      </c>
      <c r="I7105" s="84">
        <v>314</v>
      </c>
    </row>
    <row r="7106" spans="1:9" ht="44.25" hidden="1" customHeight="1" x14ac:dyDescent="0.2">
      <c r="A7106" s="3">
        <v>7127</v>
      </c>
      <c r="B7106" s="84">
        <v>6325</v>
      </c>
      <c r="C7106" s="127" t="s">
        <v>10096</v>
      </c>
      <c r="D7106" s="372" t="s">
        <v>5902</v>
      </c>
      <c r="E7106" s="131">
        <v>31211701</v>
      </c>
      <c r="F7106" s="632">
        <v>14000</v>
      </c>
      <c r="G7106" s="131" t="s">
        <v>35</v>
      </c>
      <c r="H7106" s="662">
        <v>44927</v>
      </c>
      <c r="I7106" s="84">
        <v>314</v>
      </c>
    </row>
    <row r="7107" spans="1:9" ht="44.25" hidden="1" customHeight="1" x14ac:dyDescent="0.2">
      <c r="A7107" s="3">
        <v>7128</v>
      </c>
      <c r="B7107" s="84">
        <v>6325</v>
      </c>
      <c r="C7107" s="127" t="s">
        <v>10097</v>
      </c>
      <c r="D7107" s="372" t="s">
        <v>5902</v>
      </c>
      <c r="E7107" s="131">
        <v>26121607</v>
      </c>
      <c r="F7107" s="632">
        <v>78000</v>
      </c>
      <c r="G7107" s="131" t="s">
        <v>6168</v>
      </c>
      <c r="H7107" s="662">
        <v>44927</v>
      </c>
      <c r="I7107" s="84">
        <v>324</v>
      </c>
    </row>
    <row r="7108" spans="1:9" ht="44.25" hidden="1" customHeight="1" x14ac:dyDescent="0.2">
      <c r="A7108" s="3">
        <v>7129</v>
      </c>
      <c r="B7108" s="84">
        <v>6325</v>
      </c>
      <c r="C7108" s="127" t="s">
        <v>10099</v>
      </c>
      <c r="D7108" s="372" t="s">
        <v>5902</v>
      </c>
      <c r="E7108" s="131">
        <v>39121432</v>
      </c>
      <c r="F7108" s="632">
        <v>4000</v>
      </c>
      <c r="G7108" s="131" t="s">
        <v>6168</v>
      </c>
      <c r="H7108" s="662">
        <v>44927</v>
      </c>
      <c r="I7108" s="84">
        <v>324</v>
      </c>
    </row>
    <row r="7109" spans="1:9" ht="44.25" hidden="1" customHeight="1" x14ac:dyDescent="0.2">
      <c r="A7109" s="3">
        <v>7130</v>
      </c>
      <c r="B7109" s="84">
        <v>6325</v>
      </c>
      <c r="C7109" s="127" t="s">
        <v>10100</v>
      </c>
      <c r="D7109" s="372" t="s">
        <v>5902</v>
      </c>
      <c r="E7109" s="131">
        <v>40183002</v>
      </c>
      <c r="F7109" s="632">
        <v>8000</v>
      </c>
      <c r="G7109" s="131" t="s">
        <v>364</v>
      </c>
      <c r="H7109" s="662">
        <v>44927</v>
      </c>
      <c r="I7109" s="84">
        <v>304</v>
      </c>
    </row>
    <row r="7110" spans="1:9" ht="44.25" hidden="1" customHeight="1" x14ac:dyDescent="0.2">
      <c r="A7110" s="3">
        <v>7131</v>
      </c>
      <c r="B7110" s="84">
        <v>6325</v>
      </c>
      <c r="C7110" s="127" t="s">
        <v>10101</v>
      </c>
      <c r="D7110" s="372" t="s">
        <v>5902</v>
      </c>
      <c r="E7110" s="131">
        <v>39121534</v>
      </c>
      <c r="F7110" s="632">
        <v>5200</v>
      </c>
      <c r="G7110" s="131" t="s">
        <v>364</v>
      </c>
      <c r="H7110" s="662">
        <v>44927</v>
      </c>
      <c r="I7110" s="84">
        <v>304</v>
      </c>
    </row>
    <row r="7111" spans="1:9" ht="44.25" hidden="1" customHeight="1" x14ac:dyDescent="0.2">
      <c r="A7111" s="3">
        <v>7132</v>
      </c>
      <c r="B7111" s="84">
        <v>6325</v>
      </c>
      <c r="C7111" s="127" t="s">
        <v>10102</v>
      </c>
      <c r="D7111" s="372" t="s">
        <v>5902</v>
      </c>
      <c r="E7111" s="131">
        <v>39121534</v>
      </c>
      <c r="F7111" s="632">
        <v>5200</v>
      </c>
      <c r="G7111" s="131" t="s">
        <v>364</v>
      </c>
      <c r="H7111" s="662">
        <v>44927</v>
      </c>
      <c r="I7111" s="84">
        <v>304</v>
      </c>
    </row>
    <row r="7112" spans="1:9" ht="44.25" hidden="1" customHeight="1" x14ac:dyDescent="0.2">
      <c r="A7112" s="3">
        <v>7133</v>
      </c>
      <c r="B7112" s="84">
        <v>6325</v>
      </c>
      <c r="C7112" s="127" t="s">
        <v>10103</v>
      </c>
      <c r="D7112" s="372" t="s">
        <v>5902</v>
      </c>
      <c r="E7112" s="131">
        <v>39121534</v>
      </c>
      <c r="F7112" s="632">
        <v>5200</v>
      </c>
      <c r="G7112" s="131" t="s">
        <v>364</v>
      </c>
      <c r="H7112" s="662">
        <v>44927</v>
      </c>
      <c r="I7112" s="84">
        <v>304</v>
      </c>
    </row>
    <row r="7113" spans="1:9" ht="44.25" hidden="1" customHeight="1" x14ac:dyDescent="0.2">
      <c r="A7113" s="3">
        <v>7134</v>
      </c>
      <c r="B7113" s="84">
        <v>6325</v>
      </c>
      <c r="C7113" s="127" t="s">
        <v>10104</v>
      </c>
      <c r="D7113" s="372" t="s">
        <v>5902</v>
      </c>
      <c r="E7113" s="131">
        <v>39121534</v>
      </c>
      <c r="F7113" s="632">
        <v>5200</v>
      </c>
      <c r="G7113" s="131" t="s">
        <v>364</v>
      </c>
      <c r="H7113" s="662">
        <v>44927</v>
      </c>
      <c r="I7113" s="84">
        <v>304</v>
      </c>
    </row>
    <row r="7114" spans="1:9" ht="44.25" hidden="1" customHeight="1" x14ac:dyDescent="0.2">
      <c r="A7114" s="3">
        <v>7135</v>
      </c>
      <c r="B7114" s="84">
        <v>6325</v>
      </c>
      <c r="C7114" s="127" t="s">
        <v>10105</v>
      </c>
      <c r="D7114" s="372" t="s">
        <v>5902</v>
      </c>
      <c r="E7114" s="131">
        <v>39121534</v>
      </c>
      <c r="F7114" s="632">
        <v>5200</v>
      </c>
      <c r="G7114" s="131" t="s">
        <v>364</v>
      </c>
      <c r="H7114" s="662">
        <v>44927</v>
      </c>
      <c r="I7114" s="84">
        <v>304</v>
      </c>
    </row>
    <row r="7115" spans="1:9" ht="44.25" hidden="1" customHeight="1" x14ac:dyDescent="0.2">
      <c r="A7115" s="3">
        <v>7136</v>
      </c>
      <c r="B7115" s="84">
        <v>6325</v>
      </c>
      <c r="C7115" s="127" t="s">
        <v>10106</v>
      </c>
      <c r="D7115" s="372" t="s">
        <v>5902</v>
      </c>
      <c r="E7115" s="131">
        <v>39121522</v>
      </c>
      <c r="F7115" s="632">
        <v>152468.64000000001</v>
      </c>
      <c r="G7115" s="131" t="s">
        <v>364</v>
      </c>
      <c r="H7115" s="662">
        <v>44927</v>
      </c>
      <c r="I7115" s="84">
        <v>304</v>
      </c>
    </row>
    <row r="7116" spans="1:9" ht="44.25" hidden="1" customHeight="1" x14ac:dyDescent="0.2">
      <c r="A7116" s="3">
        <v>7137</v>
      </c>
      <c r="B7116" s="84">
        <v>6325</v>
      </c>
      <c r="C7116" s="127" t="s">
        <v>10107</v>
      </c>
      <c r="D7116" s="372" t="s">
        <v>5902</v>
      </c>
      <c r="E7116" s="131">
        <v>39121031</v>
      </c>
      <c r="F7116" s="632">
        <v>23894.53</v>
      </c>
      <c r="G7116" s="131" t="s">
        <v>364</v>
      </c>
      <c r="H7116" s="662">
        <v>44927</v>
      </c>
      <c r="I7116" s="84">
        <v>304</v>
      </c>
    </row>
    <row r="7117" spans="1:9" ht="44.25" hidden="1" customHeight="1" x14ac:dyDescent="0.2">
      <c r="A7117" s="3">
        <v>7138</v>
      </c>
      <c r="B7117" s="84">
        <v>6325</v>
      </c>
      <c r="C7117" s="127" t="s">
        <v>10108</v>
      </c>
      <c r="D7117" s="372" t="s">
        <v>5902</v>
      </c>
      <c r="E7117" s="131">
        <v>39131704</v>
      </c>
      <c r="F7117" s="632">
        <v>19578</v>
      </c>
      <c r="G7117" s="131" t="s">
        <v>4705</v>
      </c>
      <c r="H7117" s="662">
        <v>44927</v>
      </c>
      <c r="I7117" s="84">
        <v>340</v>
      </c>
    </row>
    <row r="7118" spans="1:9" ht="44.25" hidden="1" customHeight="1" x14ac:dyDescent="0.2">
      <c r="A7118" s="3">
        <v>7139</v>
      </c>
      <c r="B7118" s="84">
        <v>6325</v>
      </c>
      <c r="C7118" s="127" t="s">
        <v>10109</v>
      </c>
      <c r="D7118" s="372" t="s">
        <v>5902</v>
      </c>
      <c r="E7118" s="131">
        <v>31161520</v>
      </c>
      <c r="F7118" s="632">
        <v>3500</v>
      </c>
      <c r="G7118" s="131" t="s">
        <v>35</v>
      </c>
      <c r="H7118" s="662">
        <v>44927</v>
      </c>
      <c r="I7118" s="84">
        <v>314</v>
      </c>
    </row>
    <row r="7119" spans="1:9" ht="44.25" hidden="1" customHeight="1" x14ac:dyDescent="0.2">
      <c r="A7119" s="3">
        <v>7140</v>
      </c>
      <c r="B7119" s="84">
        <v>6325</v>
      </c>
      <c r="C7119" s="127" t="s">
        <v>10110</v>
      </c>
      <c r="D7119" s="372" t="s">
        <v>5902</v>
      </c>
      <c r="E7119" s="131">
        <v>27112814</v>
      </c>
      <c r="F7119" s="632">
        <v>15300</v>
      </c>
      <c r="G7119" s="131" t="s">
        <v>35</v>
      </c>
      <c r="H7119" s="662">
        <v>44927</v>
      </c>
      <c r="I7119" s="84">
        <v>314</v>
      </c>
    </row>
    <row r="7120" spans="1:9" ht="44.25" hidden="1" customHeight="1" x14ac:dyDescent="0.2">
      <c r="A7120" s="3">
        <v>7141</v>
      </c>
      <c r="B7120" s="84">
        <v>6325</v>
      </c>
      <c r="C7120" s="127" t="s">
        <v>10111</v>
      </c>
      <c r="D7120" s="372" t="s">
        <v>5902</v>
      </c>
      <c r="E7120" s="131">
        <v>31162002</v>
      </c>
      <c r="F7120" s="632">
        <v>6000</v>
      </c>
      <c r="G7120" s="131" t="s">
        <v>35</v>
      </c>
      <c r="H7120" s="662">
        <v>44927</v>
      </c>
      <c r="I7120" s="84">
        <v>314</v>
      </c>
    </row>
    <row r="7121" spans="1:9" ht="44.25" hidden="1" customHeight="1" x14ac:dyDescent="0.2">
      <c r="A7121" s="3">
        <v>7142</v>
      </c>
      <c r="B7121" s="84">
        <v>6325</v>
      </c>
      <c r="C7121" s="127" t="s">
        <v>10112</v>
      </c>
      <c r="D7121" s="372" t="s">
        <v>5902</v>
      </c>
      <c r="E7121" s="131">
        <v>39121534</v>
      </c>
      <c r="F7121" s="632">
        <v>16543.2</v>
      </c>
      <c r="G7121" s="131" t="s">
        <v>364</v>
      </c>
      <c r="H7121" s="662">
        <v>44927</v>
      </c>
      <c r="I7121" s="84">
        <v>304</v>
      </c>
    </row>
    <row r="7122" spans="1:9" ht="44.25" hidden="1" customHeight="1" x14ac:dyDescent="0.2">
      <c r="A7122" s="3">
        <v>7143</v>
      </c>
      <c r="B7122" s="84">
        <v>6325</v>
      </c>
      <c r="C7122" s="127" t="s">
        <v>10113</v>
      </c>
      <c r="D7122" s="372" t="s">
        <v>5902</v>
      </c>
      <c r="E7122" s="131">
        <v>27111905</v>
      </c>
      <c r="F7122" s="632">
        <v>5876</v>
      </c>
      <c r="G7122" s="131" t="s">
        <v>693</v>
      </c>
      <c r="H7122" s="662">
        <v>44927</v>
      </c>
      <c r="I7122" s="84">
        <v>365</v>
      </c>
    </row>
    <row r="7123" spans="1:9" ht="44.25" hidden="1" customHeight="1" x14ac:dyDescent="0.2">
      <c r="A7123" s="3">
        <v>7144</v>
      </c>
      <c r="B7123" s="84">
        <v>6325</v>
      </c>
      <c r="C7123" s="127" t="s">
        <v>10114</v>
      </c>
      <c r="D7123" s="372" t="s">
        <v>5902</v>
      </c>
      <c r="E7123" s="131">
        <v>39121534</v>
      </c>
      <c r="F7123" s="632">
        <v>6000</v>
      </c>
      <c r="G7123" s="131" t="s">
        <v>693</v>
      </c>
      <c r="H7123" s="662">
        <v>44927</v>
      </c>
      <c r="I7123" s="84">
        <v>304</v>
      </c>
    </row>
    <row r="7124" spans="1:9" ht="44.25" hidden="1" customHeight="1" x14ac:dyDescent="0.2">
      <c r="A7124" s="3">
        <v>7145</v>
      </c>
      <c r="B7124" s="84">
        <v>6325</v>
      </c>
      <c r="C7124" s="127" t="s">
        <v>10115</v>
      </c>
      <c r="D7124" s="372" t="s">
        <v>5902</v>
      </c>
      <c r="E7124" s="131">
        <v>39121534</v>
      </c>
      <c r="F7124" s="632">
        <v>6000</v>
      </c>
      <c r="G7124" s="131" t="s">
        <v>693</v>
      </c>
      <c r="H7124" s="662">
        <v>44927</v>
      </c>
      <c r="I7124" s="84">
        <v>304</v>
      </c>
    </row>
    <row r="7125" spans="1:9" ht="44.25" hidden="1" customHeight="1" x14ac:dyDescent="0.2">
      <c r="A7125" s="3">
        <v>7146</v>
      </c>
      <c r="B7125" s="84">
        <v>6325</v>
      </c>
      <c r="C7125" s="127" t="s">
        <v>10116</v>
      </c>
      <c r="D7125" s="372" t="s">
        <v>5902</v>
      </c>
      <c r="E7125" s="131">
        <v>31162906</v>
      </c>
      <c r="F7125" s="632">
        <v>10730</v>
      </c>
      <c r="G7125" s="131" t="s">
        <v>364</v>
      </c>
      <c r="H7125" s="662">
        <v>44927</v>
      </c>
      <c r="I7125" s="84">
        <v>304</v>
      </c>
    </row>
    <row r="7126" spans="1:9" ht="44.25" hidden="1" customHeight="1" x14ac:dyDescent="0.2">
      <c r="A7126" s="3">
        <v>7147</v>
      </c>
      <c r="B7126" s="84">
        <v>6325</v>
      </c>
      <c r="C7126" s="127" t="s">
        <v>9722</v>
      </c>
      <c r="D7126" s="372" t="s">
        <v>5902</v>
      </c>
      <c r="E7126" s="131">
        <v>31191501</v>
      </c>
      <c r="F7126" s="632">
        <v>6165</v>
      </c>
      <c r="G7126" s="131" t="s">
        <v>6168</v>
      </c>
      <c r="H7126" s="662">
        <v>44927</v>
      </c>
      <c r="I7126" s="84">
        <v>324</v>
      </c>
    </row>
    <row r="7127" spans="1:9" ht="44.25" hidden="1" customHeight="1" x14ac:dyDescent="0.2">
      <c r="A7127" s="3">
        <v>7148</v>
      </c>
      <c r="B7127" s="84">
        <v>6325</v>
      </c>
      <c r="C7127" s="131" t="s">
        <v>10118</v>
      </c>
      <c r="D7127" s="372" t="s">
        <v>5902</v>
      </c>
      <c r="E7127" s="131">
        <v>31211701</v>
      </c>
      <c r="F7127" s="632">
        <v>13010</v>
      </c>
      <c r="G7127" s="131" t="s">
        <v>306</v>
      </c>
      <c r="H7127" s="662">
        <v>44927</v>
      </c>
      <c r="I7127" s="84">
        <v>277</v>
      </c>
    </row>
    <row r="7128" spans="1:9" ht="44.25" hidden="1" customHeight="1" x14ac:dyDescent="0.2">
      <c r="A7128" s="3">
        <v>7149</v>
      </c>
      <c r="B7128" s="84">
        <v>6325</v>
      </c>
      <c r="C7128" s="127" t="s">
        <v>9694</v>
      </c>
      <c r="D7128" s="372" t="s">
        <v>5902</v>
      </c>
      <c r="E7128" s="131">
        <v>40141742</v>
      </c>
      <c r="F7128" s="632">
        <v>3600</v>
      </c>
      <c r="G7128" s="131" t="s">
        <v>6168</v>
      </c>
      <c r="H7128" s="662">
        <v>44927</v>
      </c>
      <c r="I7128" s="84">
        <v>324</v>
      </c>
    </row>
    <row r="7129" spans="1:9" ht="44.25" hidden="1" customHeight="1" x14ac:dyDescent="0.2">
      <c r="A7129" s="3">
        <v>7150</v>
      </c>
      <c r="B7129" s="84">
        <v>6325</v>
      </c>
      <c r="C7129" s="127" t="s">
        <v>9695</v>
      </c>
      <c r="D7129" s="372" t="s">
        <v>5902</v>
      </c>
      <c r="E7129" s="131">
        <v>27111909</v>
      </c>
      <c r="F7129" s="632">
        <v>19500</v>
      </c>
      <c r="G7129" s="131" t="s">
        <v>6168</v>
      </c>
      <c r="H7129" s="662">
        <v>44927</v>
      </c>
      <c r="I7129" s="84">
        <v>324</v>
      </c>
    </row>
    <row r="7130" spans="1:9" ht="44.25" hidden="1" customHeight="1" x14ac:dyDescent="0.2">
      <c r="A7130" s="3">
        <v>7151</v>
      </c>
      <c r="B7130" s="84">
        <v>6325</v>
      </c>
      <c r="C7130" s="127" t="s">
        <v>10119</v>
      </c>
      <c r="D7130" s="372" t="s">
        <v>5902</v>
      </c>
      <c r="E7130" s="131">
        <v>27111907</v>
      </c>
      <c r="F7130" s="632">
        <v>6000</v>
      </c>
      <c r="G7130" s="131" t="s">
        <v>6168</v>
      </c>
      <c r="H7130" s="662">
        <v>44927</v>
      </c>
      <c r="I7130" s="84">
        <v>324</v>
      </c>
    </row>
    <row r="7131" spans="1:9" ht="44.25" hidden="1" customHeight="1" x14ac:dyDescent="0.2">
      <c r="A7131" s="3">
        <v>7152</v>
      </c>
      <c r="B7131" s="84">
        <v>6325</v>
      </c>
      <c r="C7131" s="127" t="s">
        <v>10120</v>
      </c>
      <c r="D7131" s="372" t="s">
        <v>5902</v>
      </c>
      <c r="E7131" s="131">
        <v>27111907</v>
      </c>
      <c r="F7131" s="632">
        <v>3500</v>
      </c>
      <c r="G7131" s="131" t="s">
        <v>6168</v>
      </c>
      <c r="H7131" s="662">
        <v>44927</v>
      </c>
      <c r="I7131" s="84">
        <v>324</v>
      </c>
    </row>
    <row r="7132" spans="1:9" ht="44.25" hidden="1" customHeight="1" x14ac:dyDescent="0.2">
      <c r="A7132" s="3">
        <v>7153</v>
      </c>
      <c r="B7132" s="84">
        <v>6325</v>
      </c>
      <c r="C7132" s="127" t="s">
        <v>10121</v>
      </c>
      <c r="D7132" s="372" t="s">
        <v>5902</v>
      </c>
      <c r="E7132" s="131">
        <v>31211906</v>
      </c>
      <c r="F7132" s="632">
        <v>3800</v>
      </c>
      <c r="G7132" s="131" t="s">
        <v>6168</v>
      </c>
      <c r="H7132" s="662">
        <v>44927</v>
      </c>
      <c r="I7132" s="84">
        <v>324</v>
      </c>
    </row>
    <row r="7133" spans="1:9" ht="44.25" hidden="1" customHeight="1" x14ac:dyDescent="0.2">
      <c r="A7133" s="3">
        <v>7154</v>
      </c>
      <c r="B7133" s="84">
        <v>6325</v>
      </c>
      <c r="C7133" s="127" t="s">
        <v>10122</v>
      </c>
      <c r="D7133" s="372" t="s">
        <v>5902</v>
      </c>
      <c r="E7133" s="131">
        <v>39121303</v>
      </c>
      <c r="F7133" s="632">
        <v>10000</v>
      </c>
      <c r="G7133" s="131" t="s">
        <v>6168</v>
      </c>
      <c r="H7133" s="662">
        <v>44927</v>
      </c>
      <c r="I7133" s="84">
        <v>324</v>
      </c>
    </row>
    <row r="7134" spans="1:9" ht="44.25" hidden="1" customHeight="1" x14ac:dyDescent="0.2">
      <c r="A7134" s="3">
        <v>7155</v>
      </c>
      <c r="B7134" s="84">
        <v>6325</v>
      </c>
      <c r="C7134" s="127" t="s">
        <v>10123</v>
      </c>
      <c r="D7134" s="372" t="s">
        <v>5902</v>
      </c>
      <c r="E7134" s="131">
        <v>39101803</v>
      </c>
      <c r="F7134" s="632">
        <v>18200</v>
      </c>
      <c r="G7134" s="131" t="s">
        <v>364</v>
      </c>
      <c r="H7134" s="662">
        <v>44927</v>
      </c>
      <c r="I7134" s="84">
        <v>304</v>
      </c>
    </row>
    <row r="7135" spans="1:9" ht="44.25" hidden="1" customHeight="1" x14ac:dyDescent="0.2">
      <c r="A7135" s="3">
        <v>7156</v>
      </c>
      <c r="B7135" s="84">
        <v>6325</v>
      </c>
      <c r="C7135" s="127" t="s">
        <v>10124</v>
      </c>
      <c r="D7135" s="372" t="s">
        <v>5902</v>
      </c>
      <c r="E7135" s="131">
        <v>31211904</v>
      </c>
      <c r="F7135" s="632">
        <v>2000</v>
      </c>
      <c r="G7135" s="131" t="s">
        <v>6168</v>
      </c>
      <c r="H7135" s="662">
        <v>44927</v>
      </c>
      <c r="I7135" s="84">
        <v>324</v>
      </c>
    </row>
    <row r="7136" spans="1:9" ht="44.25" hidden="1" customHeight="1" x14ac:dyDescent="0.2">
      <c r="A7136" s="3">
        <v>7157</v>
      </c>
      <c r="B7136" s="84">
        <v>6325</v>
      </c>
      <c r="C7136" s="127" t="s">
        <v>10125</v>
      </c>
      <c r="D7136" s="372" t="s">
        <v>5902</v>
      </c>
      <c r="E7136" s="131">
        <v>31211904</v>
      </c>
      <c r="F7136" s="632">
        <v>2500</v>
      </c>
      <c r="G7136" s="131" t="s">
        <v>6168</v>
      </c>
      <c r="H7136" s="662">
        <v>44927</v>
      </c>
      <c r="I7136" s="84">
        <v>324</v>
      </c>
    </row>
    <row r="7137" spans="1:9" ht="44.25" hidden="1" customHeight="1" x14ac:dyDescent="0.2">
      <c r="A7137" s="3">
        <v>7158</v>
      </c>
      <c r="B7137" s="84">
        <v>6325</v>
      </c>
      <c r="C7137" s="127" t="s">
        <v>10126</v>
      </c>
      <c r="D7137" s="372" t="s">
        <v>5902</v>
      </c>
      <c r="E7137" s="131">
        <v>31211906</v>
      </c>
      <c r="F7137" s="632">
        <v>2500</v>
      </c>
      <c r="G7137" s="131" t="s">
        <v>6168</v>
      </c>
      <c r="H7137" s="662">
        <v>44927</v>
      </c>
      <c r="I7137" s="84">
        <v>324</v>
      </c>
    </row>
    <row r="7138" spans="1:9" ht="44.25" hidden="1" customHeight="1" x14ac:dyDescent="0.2">
      <c r="A7138" s="3">
        <v>7159</v>
      </c>
      <c r="B7138" s="84">
        <v>6325</v>
      </c>
      <c r="C7138" s="127" t="s">
        <v>10127</v>
      </c>
      <c r="D7138" s="372" t="s">
        <v>5902</v>
      </c>
      <c r="E7138" s="131">
        <v>31201515</v>
      </c>
      <c r="F7138" s="632">
        <v>5500</v>
      </c>
      <c r="G7138" s="131" t="s">
        <v>6168</v>
      </c>
      <c r="H7138" s="662">
        <v>44927</v>
      </c>
      <c r="I7138" s="84">
        <v>324</v>
      </c>
    </row>
    <row r="7139" spans="1:9" ht="44.25" hidden="1" customHeight="1" x14ac:dyDescent="0.2">
      <c r="A7139" s="3">
        <v>7160</v>
      </c>
      <c r="B7139" s="84">
        <v>6325</v>
      </c>
      <c r="C7139" s="127" t="s">
        <v>10128</v>
      </c>
      <c r="D7139" s="372" t="s">
        <v>5902</v>
      </c>
      <c r="E7139" s="131">
        <v>31191501</v>
      </c>
      <c r="F7139" s="632">
        <v>5000</v>
      </c>
      <c r="G7139" s="131" t="s">
        <v>6168</v>
      </c>
      <c r="H7139" s="662">
        <v>44927</v>
      </c>
      <c r="I7139" s="84">
        <v>324</v>
      </c>
    </row>
    <row r="7140" spans="1:9" ht="44.25" hidden="1" customHeight="1" x14ac:dyDescent="0.2">
      <c r="A7140" s="3">
        <v>7161</v>
      </c>
      <c r="B7140" s="84">
        <v>6325</v>
      </c>
      <c r="C7140" s="127" t="s">
        <v>10129</v>
      </c>
      <c r="D7140" s="372" t="s">
        <v>5902</v>
      </c>
      <c r="E7140" s="131">
        <v>31161807</v>
      </c>
      <c r="F7140" s="632">
        <v>5000</v>
      </c>
      <c r="G7140" s="131" t="s">
        <v>35</v>
      </c>
      <c r="H7140" s="662">
        <v>44927</v>
      </c>
      <c r="I7140" s="84">
        <v>314</v>
      </c>
    </row>
    <row r="7141" spans="1:9" ht="44.25" hidden="1" customHeight="1" x14ac:dyDescent="0.2">
      <c r="A7141" s="3">
        <v>7162</v>
      </c>
      <c r="B7141" s="84">
        <v>6325</v>
      </c>
      <c r="C7141" s="127" t="s">
        <v>10130</v>
      </c>
      <c r="D7141" s="372" t="s">
        <v>5902</v>
      </c>
      <c r="E7141" s="131">
        <v>31161618</v>
      </c>
      <c r="F7141" s="632">
        <v>8000</v>
      </c>
      <c r="G7141" s="131" t="s">
        <v>35</v>
      </c>
      <c r="H7141" s="662">
        <v>44927</v>
      </c>
      <c r="I7141" s="84">
        <v>314</v>
      </c>
    </row>
    <row r="7142" spans="1:9" ht="44.25" hidden="1" customHeight="1" x14ac:dyDescent="0.2">
      <c r="A7142" s="3">
        <v>7163</v>
      </c>
      <c r="B7142" s="84">
        <v>6325</v>
      </c>
      <c r="C7142" s="127" t="s">
        <v>10131</v>
      </c>
      <c r="D7142" s="372" t="s">
        <v>5902</v>
      </c>
      <c r="E7142" s="131">
        <v>31161727</v>
      </c>
      <c r="F7142" s="632">
        <v>22000</v>
      </c>
      <c r="G7142" s="131" t="s">
        <v>35</v>
      </c>
      <c r="H7142" s="662">
        <v>44927</v>
      </c>
      <c r="I7142" s="84">
        <v>314</v>
      </c>
    </row>
    <row r="7143" spans="1:9" ht="44.25" hidden="1" customHeight="1" x14ac:dyDescent="0.2">
      <c r="A7143" s="3">
        <v>7164</v>
      </c>
      <c r="B7143" s="84">
        <v>6325</v>
      </c>
      <c r="C7143" s="127" t="s">
        <v>10132</v>
      </c>
      <c r="D7143" s="372" t="s">
        <v>5902</v>
      </c>
      <c r="E7143" s="131">
        <v>30101505</v>
      </c>
      <c r="F7143" s="632">
        <v>7000</v>
      </c>
      <c r="G7143" s="131" t="s">
        <v>35</v>
      </c>
      <c r="H7143" s="662">
        <v>44927</v>
      </c>
      <c r="I7143" s="84">
        <v>314</v>
      </c>
    </row>
    <row r="7144" spans="1:9" ht="44.25" hidden="1" customHeight="1" x14ac:dyDescent="0.2">
      <c r="A7144" s="3">
        <v>7165</v>
      </c>
      <c r="B7144" s="84">
        <v>6325</v>
      </c>
      <c r="C7144" s="127" t="s">
        <v>10133</v>
      </c>
      <c r="D7144" s="372" t="s">
        <v>5902</v>
      </c>
      <c r="E7144" s="131">
        <v>31161520</v>
      </c>
      <c r="F7144" s="632">
        <v>6655</v>
      </c>
      <c r="G7144" s="131" t="s">
        <v>35</v>
      </c>
      <c r="H7144" s="662">
        <v>44927</v>
      </c>
      <c r="I7144" s="84">
        <v>314</v>
      </c>
    </row>
    <row r="7145" spans="1:9" ht="44.25" hidden="1" customHeight="1" x14ac:dyDescent="0.2">
      <c r="A7145" s="3">
        <v>7166</v>
      </c>
      <c r="B7145" s="84">
        <v>6325</v>
      </c>
      <c r="C7145" s="127" t="s">
        <v>10134</v>
      </c>
      <c r="D7145" s="372" t="s">
        <v>5902</v>
      </c>
      <c r="E7145" s="131">
        <v>15121520</v>
      </c>
      <c r="F7145" s="632">
        <v>3250</v>
      </c>
      <c r="G7145" s="131" t="s">
        <v>301</v>
      </c>
      <c r="H7145" s="662">
        <v>44927</v>
      </c>
      <c r="I7145" s="84">
        <v>269</v>
      </c>
    </row>
    <row r="7146" spans="1:9" ht="44.25" hidden="1" customHeight="1" x14ac:dyDescent="0.2">
      <c r="A7146" s="3">
        <v>7167</v>
      </c>
      <c r="B7146" s="84">
        <v>6325</v>
      </c>
      <c r="C7146" s="131" t="s">
        <v>10135</v>
      </c>
      <c r="D7146" s="372" t="s">
        <v>5902</v>
      </c>
      <c r="E7146" s="131">
        <v>31201623</v>
      </c>
      <c r="F7146" s="632">
        <v>3065</v>
      </c>
      <c r="G7146" s="131" t="s">
        <v>306</v>
      </c>
      <c r="H7146" s="662">
        <v>44927</v>
      </c>
      <c r="I7146" s="84">
        <v>277</v>
      </c>
    </row>
    <row r="7147" spans="1:9" ht="44.25" hidden="1" customHeight="1" x14ac:dyDescent="0.2">
      <c r="A7147" s="3">
        <v>7168</v>
      </c>
      <c r="B7147" s="84">
        <v>6325</v>
      </c>
      <c r="C7147" s="127" t="s">
        <v>10136</v>
      </c>
      <c r="D7147" s="372" t="s">
        <v>5902</v>
      </c>
      <c r="E7147" s="131">
        <v>39121404</v>
      </c>
      <c r="F7147" s="632">
        <v>1084.8</v>
      </c>
      <c r="G7147" s="131" t="s">
        <v>364</v>
      </c>
      <c r="H7147" s="662">
        <v>44927</v>
      </c>
      <c r="I7147" s="84">
        <v>304</v>
      </c>
    </row>
    <row r="7148" spans="1:9" ht="44.25" hidden="1" customHeight="1" x14ac:dyDescent="0.2">
      <c r="A7148" s="3">
        <v>7169</v>
      </c>
      <c r="B7148" s="84">
        <v>6325</v>
      </c>
      <c r="C7148" s="127" t="s">
        <v>10137</v>
      </c>
      <c r="D7148" s="372" t="s">
        <v>5902</v>
      </c>
      <c r="E7148" s="131">
        <v>43202222</v>
      </c>
      <c r="F7148" s="632">
        <v>269530</v>
      </c>
      <c r="G7148" s="131" t="s">
        <v>4712</v>
      </c>
      <c r="H7148" s="662">
        <v>44927</v>
      </c>
      <c r="I7148" s="84">
        <v>299</v>
      </c>
    </row>
    <row r="7149" spans="1:9" ht="44.25" hidden="1" customHeight="1" x14ac:dyDescent="0.2">
      <c r="A7149" s="3">
        <v>7170</v>
      </c>
      <c r="B7149" s="84">
        <v>6325</v>
      </c>
      <c r="C7149" s="127" t="s">
        <v>10139</v>
      </c>
      <c r="D7149" s="372" t="s">
        <v>5902</v>
      </c>
      <c r="E7149" s="131">
        <v>39121603</v>
      </c>
      <c r="F7149" s="632">
        <v>11673.26</v>
      </c>
      <c r="G7149" s="131" t="s">
        <v>364</v>
      </c>
      <c r="H7149" s="662">
        <v>44927</v>
      </c>
      <c r="I7149" s="84">
        <v>304</v>
      </c>
    </row>
    <row r="7150" spans="1:9" ht="44.25" hidden="1" customHeight="1" x14ac:dyDescent="0.2">
      <c r="A7150" s="3">
        <v>7171</v>
      </c>
      <c r="B7150" s="84">
        <v>6325</v>
      </c>
      <c r="C7150" s="127" t="s">
        <v>10140</v>
      </c>
      <c r="D7150" s="372" t="s">
        <v>5902</v>
      </c>
      <c r="E7150" s="131">
        <v>26121604</v>
      </c>
      <c r="F7150" s="632">
        <v>109644.13</v>
      </c>
      <c r="G7150" s="131" t="s">
        <v>4712</v>
      </c>
      <c r="H7150" s="662">
        <v>44927</v>
      </c>
      <c r="I7150" s="84">
        <v>299</v>
      </c>
    </row>
    <row r="7151" spans="1:9" ht="44.25" hidden="1" customHeight="1" x14ac:dyDescent="0.2">
      <c r="A7151" s="3">
        <v>7172</v>
      </c>
      <c r="B7151" s="84">
        <v>6325</v>
      </c>
      <c r="C7151" s="127" t="s">
        <v>10142</v>
      </c>
      <c r="D7151" s="372" t="s">
        <v>5902</v>
      </c>
      <c r="E7151" s="131">
        <v>27112838</v>
      </c>
      <c r="F7151" s="632">
        <v>9000</v>
      </c>
      <c r="G7151" s="131" t="s">
        <v>35</v>
      </c>
      <c r="H7151" s="662">
        <v>44927</v>
      </c>
      <c r="I7151" s="84">
        <v>314</v>
      </c>
    </row>
    <row r="7152" spans="1:9" ht="44.25" hidden="1" customHeight="1" x14ac:dyDescent="0.2">
      <c r="A7152" s="3">
        <v>7173</v>
      </c>
      <c r="B7152" s="84">
        <v>6325</v>
      </c>
      <c r="C7152" s="127" t="s">
        <v>10143</v>
      </c>
      <c r="D7152" s="372" t="s">
        <v>5902</v>
      </c>
      <c r="E7152" s="131">
        <v>31161521</v>
      </c>
      <c r="F7152" s="632">
        <v>800</v>
      </c>
      <c r="G7152" s="131" t="s">
        <v>35</v>
      </c>
      <c r="H7152" s="662">
        <v>44927</v>
      </c>
      <c r="I7152" s="84">
        <v>314</v>
      </c>
    </row>
    <row r="7153" spans="1:9" ht="44.25" hidden="1" customHeight="1" x14ac:dyDescent="0.2">
      <c r="A7153" s="3">
        <v>7174</v>
      </c>
      <c r="B7153" s="84">
        <v>6325</v>
      </c>
      <c r="C7153" s="127" t="s">
        <v>10144</v>
      </c>
      <c r="D7153" s="372" t="s">
        <v>5902</v>
      </c>
      <c r="E7153" s="131">
        <v>31161807</v>
      </c>
      <c r="F7153" s="632">
        <v>7200</v>
      </c>
      <c r="G7153" s="131" t="s">
        <v>35</v>
      </c>
      <c r="H7153" s="662">
        <v>44927</v>
      </c>
      <c r="I7153" s="84">
        <v>314</v>
      </c>
    </row>
    <row r="7154" spans="1:9" ht="44.25" hidden="1" customHeight="1" x14ac:dyDescent="0.2">
      <c r="A7154" s="3">
        <v>7175</v>
      </c>
      <c r="B7154" s="84">
        <v>6325</v>
      </c>
      <c r="C7154" s="127" t="s">
        <v>9735</v>
      </c>
      <c r="D7154" s="372" t="s">
        <v>5902</v>
      </c>
      <c r="E7154" s="131">
        <v>27111543</v>
      </c>
      <c r="F7154" s="632">
        <v>9408.4</v>
      </c>
      <c r="G7154" s="131" t="s">
        <v>35</v>
      </c>
      <c r="H7154" s="662">
        <v>44927</v>
      </c>
      <c r="I7154" s="84">
        <v>314</v>
      </c>
    </row>
    <row r="7155" spans="1:9" ht="44.25" hidden="1" customHeight="1" x14ac:dyDescent="0.2">
      <c r="A7155" s="3">
        <v>7176</v>
      </c>
      <c r="B7155" s="84">
        <v>6325</v>
      </c>
      <c r="C7155" s="127" t="s">
        <v>10145</v>
      </c>
      <c r="D7155" s="372" t="s">
        <v>5902</v>
      </c>
      <c r="E7155" s="131">
        <v>31201605</v>
      </c>
      <c r="F7155" s="632">
        <v>4500</v>
      </c>
      <c r="G7155" s="131" t="s">
        <v>6168</v>
      </c>
      <c r="H7155" s="662">
        <v>44927</v>
      </c>
      <c r="I7155" s="84">
        <v>324</v>
      </c>
    </row>
    <row r="7156" spans="1:9" ht="44.25" hidden="1" customHeight="1" x14ac:dyDescent="0.2">
      <c r="A7156" s="3">
        <v>7177</v>
      </c>
      <c r="B7156" s="84">
        <v>6325</v>
      </c>
      <c r="C7156" s="127" t="s">
        <v>10146</v>
      </c>
      <c r="D7156" s="372" t="s">
        <v>5902</v>
      </c>
      <c r="E7156" s="131">
        <v>31191501</v>
      </c>
      <c r="F7156" s="632">
        <v>10264</v>
      </c>
      <c r="G7156" s="131" t="s">
        <v>6168</v>
      </c>
      <c r="H7156" s="662">
        <v>44927</v>
      </c>
      <c r="I7156" s="84">
        <v>324</v>
      </c>
    </row>
    <row r="7157" spans="1:9" ht="44.25" hidden="1" customHeight="1" x14ac:dyDescent="0.2">
      <c r="A7157" s="3">
        <v>7178</v>
      </c>
      <c r="B7157" s="84">
        <v>6325</v>
      </c>
      <c r="C7157" s="131" t="s">
        <v>10147</v>
      </c>
      <c r="D7157" s="372" t="s">
        <v>5902</v>
      </c>
      <c r="E7157" s="131">
        <v>31211801</v>
      </c>
      <c r="F7157" s="632">
        <v>8450</v>
      </c>
      <c r="G7157" s="131" t="s">
        <v>306</v>
      </c>
      <c r="H7157" s="662">
        <v>44927</v>
      </c>
      <c r="I7157" s="84">
        <v>277</v>
      </c>
    </row>
    <row r="7158" spans="1:9" ht="44.25" hidden="1" customHeight="1" x14ac:dyDescent="0.2">
      <c r="A7158" s="3">
        <v>7179</v>
      </c>
      <c r="B7158" s="84">
        <v>6325</v>
      </c>
      <c r="C7158" s="127" t="s">
        <v>10148</v>
      </c>
      <c r="D7158" s="372" t="s">
        <v>5902</v>
      </c>
      <c r="E7158" s="131">
        <v>30102015</v>
      </c>
      <c r="F7158" s="632">
        <v>15218.85</v>
      </c>
      <c r="G7158" s="131" t="s">
        <v>6168</v>
      </c>
      <c r="H7158" s="662">
        <v>44927</v>
      </c>
      <c r="I7158" s="84">
        <v>324</v>
      </c>
    </row>
    <row r="7159" spans="1:9" ht="44.25" hidden="1" customHeight="1" x14ac:dyDescent="0.2">
      <c r="A7159" s="3">
        <v>7180</v>
      </c>
      <c r="B7159" s="84">
        <v>6325</v>
      </c>
      <c r="C7159" s="127" t="s">
        <v>10149</v>
      </c>
      <c r="D7159" s="372" t="s">
        <v>5902</v>
      </c>
      <c r="E7159" s="131">
        <v>23271806</v>
      </c>
      <c r="F7159" s="632">
        <v>8000</v>
      </c>
      <c r="G7159" s="131" t="s">
        <v>6168</v>
      </c>
      <c r="H7159" s="662">
        <v>44927</v>
      </c>
      <c r="I7159" s="84">
        <v>324</v>
      </c>
    </row>
    <row r="7160" spans="1:9" ht="44.25" hidden="1" customHeight="1" x14ac:dyDescent="0.2">
      <c r="A7160" s="3">
        <v>7181</v>
      </c>
      <c r="B7160" s="84">
        <v>6325</v>
      </c>
      <c r="C7160" s="131" t="s">
        <v>9750</v>
      </c>
      <c r="D7160" s="372" t="s">
        <v>5902</v>
      </c>
      <c r="E7160" s="131">
        <v>30102015</v>
      </c>
      <c r="F7160" s="632">
        <v>59840.4</v>
      </c>
      <c r="G7160" s="131" t="s">
        <v>306</v>
      </c>
      <c r="H7160" s="662">
        <v>44927</v>
      </c>
      <c r="I7160" s="84">
        <v>277</v>
      </c>
    </row>
    <row r="7161" spans="1:9" ht="44.25" hidden="1" customHeight="1" x14ac:dyDescent="0.2">
      <c r="A7161" s="3">
        <v>7182</v>
      </c>
      <c r="B7161" s="84">
        <v>6325</v>
      </c>
      <c r="C7161" s="127" t="s">
        <v>9358</v>
      </c>
      <c r="D7161" s="372" t="s">
        <v>5902</v>
      </c>
      <c r="E7161" s="131">
        <v>31191501</v>
      </c>
      <c r="F7161" s="632">
        <v>14000</v>
      </c>
      <c r="G7161" s="131" t="s">
        <v>6168</v>
      </c>
      <c r="H7161" s="662">
        <v>44927</v>
      </c>
      <c r="I7161" s="84">
        <v>324</v>
      </c>
    </row>
    <row r="7162" spans="1:9" ht="44.25" hidden="1" customHeight="1" x14ac:dyDescent="0.2">
      <c r="A7162" s="3">
        <v>7183</v>
      </c>
      <c r="B7162" s="84">
        <v>6325</v>
      </c>
      <c r="C7162" s="127" t="s">
        <v>9359</v>
      </c>
      <c r="D7162" s="372" t="s">
        <v>5902</v>
      </c>
      <c r="E7162" s="131">
        <v>31162906</v>
      </c>
      <c r="F7162" s="632">
        <v>4000</v>
      </c>
      <c r="G7162" s="131" t="s">
        <v>35</v>
      </c>
      <c r="H7162" s="662">
        <v>44927</v>
      </c>
      <c r="I7162" s="84">
        <v>314</v>
      </c>
    </row>
    <row r="7163" spans="1:9" ht="44.25" hidden="1" customHeight="1" x14ac:dyDescent="0.2">
      <c r="A7163" s="3">
        <v>7184</v>
      </c>
      <c r="B7163" s="84">
        <v>6325</v>
      </c>
      <c r="C7163" s="127" t="s">
        <v>10151</v>
      </c>
      <c r="D7163" s="372" t="s">
        <v>5902</v>
      </c>
      <c r="E7163" s="131">
        <v>27112841</v>
      </c>
      <c r="F7163" s="632">
        <v>2800</v>
      </c>
      <c r="G7163" s="131" t="s">
        <v>35</v>
      </c>
      <c r="H7163" s="662">
        <v>44927</v>
      </c>
      <c r="I7163" s="84">
        <v>314</v>
      </c>
    </row>
    <row r="7164" spans="1:9" ht="44.25" hidden="1" customHeight="1" x14ac:dyDescent="0.2">
      <c r="A7164" s="3">
        <v>7185</v>
      </c>
      <c r="B7164" s="84">
        <v>6325</v>
      </c>
      <c r="C7164" s="127" t="s">
        <v>10152</v>
      </c>
      <c r="D7164" s="372" t="s">
        <v>5902</v>
      </c>
      <c r="E7164" s="131">
        <v>27112841</v>
      </c>
      <c r="F7164" s="632">
        <v>5000</v>
      </c>
      <c r="G7164" s="131" t="s">
        <v>35</v>
      </c>
      <c r="H7164" s="662">
        <v>44927</v>
      </c>
      <c r="I7164" s="84">
        <v>314</v>
      </c>
    </row>
    <row r="7165" spans="1:9" ht="44.25" hidden="1" customHeight="1" x14ac:dyDescent="0.2">
      <c r="A7165" s="3">
        <v>7186</v>
      </c>
      <c r="B7165" s="84">
        <v>6325</v>
      </c>
      <c r="C7165" s="127" t="s">
        <v>10153</v>
      </c>
      <c r="D7165" s="372" t="s">
        <v>5902</v>
      </c>
      <c r="E7165" s="131">
        <v>27112841</v>
      </c>
      <c r="F7165" s="632">
        <v>3800</v>
      </c>
      <c r="G7165" s="131" t="s">
        <v>35</v>
      </c>
      <c r="H7165" s="662">
        <v>44927</v>
      </c>
      <c r="I7165" s="84">
        <v>314</v>
      </c>
    </row>
    <row r="7166" spans="1:9" ht="44.25" hidden="1" customHeight="1" x14ac:dyDescent="0.2">
      <c r="A7166" s="3">
        <v>7187</v>
      </c>
      <c r="B7166" s="84">
        <v>6325</v>
      </c>
      <c r="C7166" s="127" t="s">
        <v>10154</v>
      </c>
      <c r="D7166" s="372" t="s">
        <v>5902</v>
      </c>
      <c r="E7166" s="131">
        <v>31162906</v>
      </c>
      <c r="F7166" s="632">
        <v>12000</v>
      </c>
      <c r="G7166" s="131" t="s">
        <v>35</v>
      </c>
      <c r="H7166" s="662">
        <v>44927</v>
      </c>
      <c r="I7166" s="84">
        <v>314</v>
      </c>
    </row>
    <row r="7167" spans="1:9" ht="44.25" hidden="1" customHeight="1" x14ac:dyDescent="0.2">
      <c r="A7167" s="3">
        <v>7188</v>
      </c>
      <c r="B7167" s="84">
        <v>6325</v>
      </c>
      <c r="C7167" s="127" t="s">
        <v>10155</v>
      </c>
      <c r="D7167" s="372" t="s">
        <v>5902</v>
      </c>
      <c r="E7167" s="131">
        <v>31162614</v>
      </c>
      <c r="F7167" s="632">
        <v>4800</v>
      </c>
      <c r="G7167" s="131" t="s">
        <v>35</v>
      </c>
      <c r="H7167" s="662">
        <v>44927</v>
      </c>
      <c r="I7167" s="84">
        <v>314</v>
      </c>
    </row>
    <row r="7168" spans="1:9" ht="44.25" hidden="1" customHeight="1" x14ac:dyDescent="0.2">
      <c r="A7168" s="3">
        <v>7189</v>
      </c>
      <c r="B7168" s="84">
        <v>6325</v>
      </c>
      <c r="C7168" s="127" t="s">
        <v>10156</v>
      </c>
      <c r="D7168" s="372" t="s">
        <v>5902</v>
      </c>
      <c r="E7168" s="131">
        <v>31161816</v>
      </c>
      <c r="F7168" s="632">
        <v>3500</v>
      </c>
      <c r="G7168" s="131" t="s">
        <v>35</v>
      </c>
      <c r="H7168" s="662">
        <v>44927</v>
      </c>
      <c r="I7168" s="84">
        <v>314</v>
      </c>
    </row>
    <row r="7169" spans="1:9" ht="44.25" hidden="1" customHeight="1" x14ac:dyDescent="0.2">
      <c r="A7169" s="3">
        <v>7190</v>
      </c>
      <c r="B7169" s="84">
        <v>6325</v>
      </c>
      <c r="C7169" s="127" t="s">
        <v>10157</v>
      </c>
      <c r="D7169" s="372" t="s">
        <v>5902</v>
      </c>
      <c r="E7169" s="131">
        <v>39121405</v>
      </c>
      <c r="F7169" s="632">
        <v>6000</v>
      </c>
      <c r="G7169" s="131" t="s">
        <v>364</v>
      </c>
      <c r="H7169" s="662">
        <v>44927</v>
      </c>
      <c r="I7169" s="84">
        <v>304</v>
      </c>
    </row>
    <row r="7170" spans="1:9" ht="44.25" hidden="1" customHeight="1" x14ac:dyDescent="0.2">
      <c r="A7170" s="3">
        <v>7191</v>
      </c>
      <c r="B7170" s="84">
        <v>6325</v>
      </c>
      <c r="C7170" s="127" t="s">
        <v>10158</v>
      </c>
      <c r="D7170" s="372" t="s">
        <v>5902</v>
      </c>
      <c r="E7170" s="131">
        <v>31161520</v>
      </c>
      <c r="F7170" s="632">
        <v>3875</v>
      </c>
      <c r="G7170" s="131" t="s">
        <v>35</v>
      </c>
      <c r="H7170" s="662">
        <v>44927</v>
      </c>
      <c r="I7170" s="84">
        <v>314</v>
      </c>
    </row>
    <row r="7171" spans="1:9" ht="44.25" hidden="1" customHeight="1" x14ac:dyDescent="0.2">
      <c r="A7171" s="3">
        <v>7192</v>
      </c>
      <c r="B7171" s="84">
        <v>6325</v>
      </c>
      <c r="C7171" s="127" t="s">
        <v>10159</v>
      </c>
      <c r="D7171" s="372" t="s">
        <v>5902</v>
      </c>
      <c r="E7171" s="131">
        <v>39121404</v>
      </c>
      <c r="F7171" s="632">
        <v>109579</v>
      </c>
      <c r="G7171" s="131" t="s">
        <v>364</v>
      </c>
      <c r="H7171" s="662">
        <v>44927</v>
      </c>
      <c r="I7171" s="84">
        <v>304</v>
      </c>
    </row>
    <row r="7172" spans="1:9" ht="44.25" hidden="1" customHeight="1" x14ac:dyDescent="0.2">
      <c r="A7172" s="3">
        <v>7193</v>
      </c>
      <c r="B7172" s="84">
        <v>6325</v>
      </c>
      <c r="C7172" s="127" t="s">
        <v>10160</v>
      </c>
      <c r="D7172" s="372" t="s">
        <v>5902</v>
      </c>
      <c r="E7172" s="131">
        <v>26121613</v>
      </c>
      <c r="F7172" s="632">
        <v>50000</v>
      </c>
      <c r="G7172" s="131" t="s">
        <v>364</v>
      </c>
      <c r="H7172" s="662">
        <v>44927</v>
      </c>
      <c r="I7172" s="84">
        <v>304</v>
      </c>
    </row>
    <row r="7173" spans="1:9" ht="44.25" hidden="1" customHeight="1" x14ac:dyDescent="0.2">
      <c r="A7173" s="3">
        <v>7194</v>
      </c>
      <c r="B7173" s="84">
        <v>6325</v>
      </c>
      <c r="C7173" s="127" t="s">
        <v>10162</v>
      </c>
      <c r="D7173" s="372" t="s">
        <v>5902</v>
      </c>
      <c r="E7173" s="131">
        <v>39121405</v>
      </c>
      <c r="F7173" s="632">
        <v>7000</v>
      </c>
      <c r="G7173" s="131" t="s">
        <v>364</v>
      </c>
      <c r="H7173" s="662">
        <v>44927</v>
      </c>
      <c r="I7173" s="84">
        <v>304</v>
      </c>
    </row>
    <row r="7174" spans="1:9" ht="44.25" hidden="1" customHeight="1" x14ac:dyDescent="0.2">
      <c r="A7174" s="3">
        <v>7195</v>
      </c>
      <c r="B7174" s="84">
        <v>6325</v>
      </c>
      <c r="C7174" s="127" t="s">
        <v>10163</v>
      </c>
      <c r="D7174" s="372" t="s">
        <v>5902</v>
      </c>
      <c r="E7174" s="131">
        <v>39121522</v>
      </c>
      <c r="F7174" s="632">
        <v>27990</v>
      </c>
      <c r="G7174" s="131" t="s">
        <v>364</v>
      </c>
      <c r="H7174" s="662">
        <v>44927</v>
      </c>
      <c r="I7174" s="84">
        <v>304</v>
      </c>
    </row>
    <row r="7175" spans="1:9" ht="44.25" hidden="1" customHeight="1" x14ac:dyDescent="0.2">
      <c r="A7175" s="3">
        <v>7196</v>
      </c>
      <c r="B7175" s="84">
        <v>6325</v>
      </c>
      <c r="C7175" s="127" t="s">
        <v>10164</v>
      </c>
      <c r="D7175" s="372" t="s">
        <v>5902</v>
      </c>
      <c r="E7175" s="131">
        <v>39122250</v>
      </c>
      <c r="F7175" s="632">
        <v>20000</v>
      </c>
      <c r="G7175" s="131" t="s">
        <v>364</v>
      </c>
      <c r="H7175" s="662">
        <v>44927</v>
      </c>
      <c r="I7175" s="84">
        <v>304</v>
      </c>
    </row>
    <row r="7176" spans="1:9" ht="44.25" hidden="1" customHeight="1" x14ac:dyDescent="0.2">
      <c r="A7176" s="3">
        <v>7197</v>
      </c>
      <c r="B7176" s="84">
        <v>6325</v>
      </c>
      <c r="C7176" s="127" t="s">
        <v>10165</v>
      </c>
      <c r="D7176" s="372" t="s">
        <v>5902</v>
      </c>
      <c r="E7176" s="131">
        <v>39121434</v>
      </c>
      <c r="F7176" s="632">
        <v>6500</v>
      </c>
      <c r="G7176" s="131" t="s">
        <v>364</v>
      </c>
      <c r="H7176" s="662">
        <v>44927</v>
      </c>
      <c r="I7176" s="84">
        <v>304</v>
      </c>
    </row>
    <row r="7177" spans="1:9" ht="44.25" hidden="1" customHeight="1" x14ac:dyDescent="0.2">
      <c r="A7177" s="3">
        <v>7198</v>
      </c>
      <c r="B7177" s="84">
        <v>6325</v>
      </c>
      <c r="C7177" s="127" t="s">
        <v>10166</v>
      </c>
      <c r="D7177" s="372" t="s">
        <v>5902</v>
      </c>
      <c r="E7177" s="131">
        <v>39131601</v>
      </c>
      <c r="F7177" s="632">
        <v>27000</v>
      </c>
      <c r="G7177" s="131" t="s">
        <v>364</v>
      </c>
      <c r="H7177" s="662">
        <v>44927</v>
      </c>
      <c r="I7177" s="84">
        <v>304</v>
      </c>
    </row>
    <row r="7178" spans="1:9" ht="44.25" hidden="1" customHeight="1" x14ac:dyDescent="0.2">
      <c r="A7178" s="3">
        <v>7199</v>
      </c>
      <c r="B7178" s="84">
        <v>6325</v>
      </c>
      <c r="C7178" s="127" t="s">
        <v>10167</v>
      </c>
      <c r="D7178" s="372" t="s">
        <v>5902</v>
      </c>
      <c r="E7178" s="131">
        <v>39121721</v>
      </c>
      <c r="F7178" s="632">
        <v>20000</v>
      </c>
      <c r="G7178" s="131" t="s">
        <v>364</v>
      </c>
      <c r="H7178" s="662">
        <v>44927</v>
      </c>
      <c r="I7178" s="84">
        <v>304</v>
      </c>
    </row>
    <row r="7179" spans="1:9" ht="44.25" hidden="1" customHeight="1" x14ac:dyDescent="0.2">
      <c r="A7179" s="3">
        <v>7200</v>
      </c>
      <c r="B7179" s="84">
        <v>6325</v>
      </c>
      <c r="C7179" s="127" t="s">
        <v>10168</v>
      </c>
      <c r="D7179" s="372" t="s">
        <v>5902</v>
      </c>
      <c r="E7179" s="131">
        <v>31161521</v>
      </c>
      <c r="F7179" s="632">
        <v>6000</v>
      </c>
      <c r="G7179" s="131" t="s">
        <v>35</v>
      </c>
      <c r="H7179" s="662">
        <v>44927</v>
      </c>
      <c r="I7179" s="84">
        <v>314</v>
      </c>
    </row>
    <row r="7180" spans="1:9" ht="44.25" hidden="1" customHeight="1" x14ac:dyDescent="0.2">
      <c r="A7180" s="3">
        <v>7201</v>
      </c>
      <c r="B7180" s="84">
        <v>6325</v>
      </c>
      <c r="C7180" s="127" t="s">
        <v>10169</v>
      </c>
      <c r="D7180" s="372" t="s">
        <v>5902</v>
      </c>
      <c r="E7180" s="131">
        <v>39121613</v>
      </c>
      <c r="F7180" s="632">
        <v>40137.870000000003</v>
      </c>
      <c r="G7180" s="131" t="s">
        <v>364</v>
      </c>
      <c r="H7180" s="662">
        <v>44927</v>
      </c>
      <c r="I7180" s="84">
        <v>304</v>
      </c>
    </row>
    <row r="7181" spans="1:9" ht="44.25" hidden="1" customHeight="1" x14ac:dyDescent="0.2">
      <c r="A7181" s="3">
        <v>7202</v>
      </c>
      <c r="B7181" s="84">
        <v>6325</v>
      </c>
      <c r="C7181" s="127" t="s">
        <v>10170</v>
      </c>
      <c r="D7181" s="372" t="s">
        <v>5902</v>
      </c>
      <c r="E7181" s="131">
        <v>30102515</v>
      </c>
      <c r="F7181" s="632">
        <v>5000</v>
      </c>
      <c r="G7181" s="131" t="s">
        <v>4712</v>
      </c>
      <c r="H7181" s="662">
        <v>44927</v>
      </c>
      <c r="I7181" s="84">
        <v>304</v>
      </c>
    </row>
    <row r="7182" spans="1:9" ht="44.25" hidden="1" customHeight="1" x14ac:dyDescent="0.2">
      <c r="A7182" s="3">
        <v>7203</v>
      </c>
      <c r="B7182" s="84">
        <v>6325</v>
      </c>
      <c r="C7182" s="127" t="s">
        <v>10171</v>
      </c>
      <c r="D7182" s="372" t="s">
        <v>5902</v>
      </c>
      <c r="E7182" s="131">
        <v>31261501</v>
      </c>
      <c r="F7182" s="632">
        <v>48500</v>
      </c>
      <c r="G7182" s="131" t="s">
        <v>4712</v>
      </c>
      <c r="H7182" s="662">
        <v>44927</v>
      </c>
      <c r="I7182" s="84">
        <v>304</v>
      </c>
    </row>
    <row r="7183" spans="1:9" ht="44.25" hidden="1" customHeight="1" x14ac:dyDescent="0.2">
      <c r="A7183" s="3">
        <v>7204</v>
      </c>
      <c r="B7183" s="84">
        <v>6325</v>
      </c>
      <c r="C7183" s="127" t="s">
        <v>10172</v>
      </c>
      <c r="D7183" s="372" t="s">
        <v>5902</v>
      </c>
      <c r="E7183" s="131">
        <v>31261501</v>
      </c>
      <c r="F7183" s="632">
        <v>25000</v>
      </c>
      <c r="G7183" s="131" t="s">
        <v>364</v>
      </c>
      <c r="H7183" s="662">
        <v>44927</v>
      </c>
      <c r="I7183" s="84">
        <v>304</v>
      </c>
    </row>
    <row r="7184" spans="1:9" ht="44.25" hidden="1" customHeight="1" x14ac:dyDescent="0.2">
      <c r="A7184" s="3">
        <v>7205</v>
      </c>
      <c r="B7184" s="84">
        <v>6325</v>
      </c>
      <c r="C7184" s="127" t="s">
        <v>10173</v>
      </c>
      <c r="D7184" s="372" t="s">
        <v>5902</v>
      </c>
      <c r="E7184" s="131">
        <v>39121410</v>
      </c>
      <c r="F7184" s="632">
        <v>8000</v>
      </c>
      <c r="G7184" s="131" t="s">
        <v>364</v>
      </c>
      <c r="H7184" s="662">
        <v>44927</v>
      </c>
      <c r="I7184" s="84">
        <v>304</v>
      </c>
    </row>
    <row r="7185" spans="1:9" ht="44.25" hidden="1" customHeight="1" x14ac:dyDescent="0.2">
      <c r="A7185" s="3">
        <v>7206</v>
      </c>
      <c r="B7185" s="84">
        <v>6325</v>
      </c>
      <c r="C7185" s="127" t="s">
        <v>10174</v>
      </c>
      <c r="D7185" s="372" t="s">
        <v>5902</v>
      </c>
      <c r="E7185" s="131">
        <v>41111926</v>
      </c>
      <c r="F7185" s="632">
        <v>171500</v>
      </c>
      <c r="G7185" s="131" t="s">
        <v>364</v>
      </c>
      <c r="H7185" s="662">
        <v>44927</v>
      </c>
      <c r="I7185" s="84">
        <v>304</v>
      </c>
    </row>
    <row r="7186" spans="1:9" ht="44.25" hidden="1" customHeight="1" x14ac:dyDescent="0.2">
      <c r="A7186" s="3">
        <v>7207</v>
      </c>
      <c r="B7186" s="84">
        <v>6325</v>
      </c>
      <c r="C7186" s="127" t="s">
        <v>10175</v>
      </c>
      <c r="D7186" s="372" t="s">
        <v>5902</v>
      </c>
      <c r="E7186" s="131">
        <v>39131504</v>
      </c>
      <c r="F7186" s="632">
        <v>6000</v>
      </c>
      <c r="G7186" s="131" t="s">
        <v>364</v>
      </c>
      <c r="H7186" s="662">
        <v>44927</v>
      </c>
      <c r="I7186" s="84">
        <v>304</v>
      </c>
    </row>
    <row r="7187" spans="1:9" ht="44.25" hidden="1" customHeight="1" x14ac:dyDescent="0.2">
      <c r="A7187" s="3">
        <v>7208</v>
      </c>
      <c r="B7187" s="84">
        <v>6325</v>
      </c>
      <c r="C7187" s="127" t="s">
        <v>10176</v>
      </c>
      <c r="D7187" s="372" t="s">
        <v>5902</v>
      </c>
      <c r="E7187" s="131">
        <v>39121434</v>
      </c>
      <c r="F7187" s="632">
        <v>8000</v>
      </c>
      <c r="G7187" s="131" t="s">
        <v>364</v>
      </c>
      <c r="H7187" s="662">
        <v>44927</v>
      </c>
      <c r="I7187" s="84">
        <v>304</v>
      </c>
    </row>
    <row r="7188" spans="1:9" ht="44.25" hidden="1" customHeight="1" x14ac:dyDescent="0.2">
      <c r="A7188" s="3">
        <v>7209</v>
      </c>
      <c r="B7188" s="84">
        <v>6325</v>
      </c>
      <c r="C7188" s="127" t="s">
        <v>9360</v>
      </c>
      <c r="D7188" s="372" t="s">
        <v>5902</v>
      </c>
      <c r="E7188" s="131">
        <v>39121404</v>
      </c>
      <c r="F7188" s="632">
        <v>2000</v>
      </c>
      <c r="G7188" s="131" t="s">
        <v>364</v>
      </c>
      <c r="H7188" s="662">
        <v>44927</v>
      </c>
      <c r="I7188" s="84">
        <v>304</v>
      </c>
    </row>
    <row r="7189" spans="1:9" ht="44.25" hidden="1" customHeight="1" x14ac:dyDescent="0.2">
      <c r="A7189" s="3">
        <v>7210</v>
      </c>
      <c r="B7189" s="84">
        <v>6325</v>
      </c>
      <c r="C7189" s="127" t="s">
        <v>9361</v>
      </c>
      <c r="D7189" s="372" t="s">
        <v>5902</v>
      </c>
      <c r="E7189" s="131">
        <v>39121404</v>
      </c>
      <c r="F7189" s="632">
        <v>2000</v>
      </c>
      <c r="G7189" s="131" t="s">
        <v>364</v>
      </c>
      <c r="H7189" s="662">
        <v>44927</v>
      </c>
      <c r="I7189" s="84">
        <v>304</v>
      </c>
    </row>
    <row r="7190" spans="1:9" ht="44.25" hidden="1" customHeight="1" x14ac:dyDescent="0.2">
      <c r="A7190" s="3">
        <v>7211</v>
      </c>
      <c r="B7190" s="84">
        <v>6325</v>
      </c>
      <c r="C7190" s="127" t="s">
        <v>9362</v>
      </c>
      <c r="D7190" s="372" t="s">
        <v>5902</v>
      </c>
      <c r="E7190" s="131">
        <v>39121404</v>
      </c>
      <c r="F7190" s="632">
        <v>2000</v>
      </c>
      <c r="G7190" s="131" t="s">
        <v>364</v>
      </c>
      <c r="H7190" s="662">
        <v>44927</v>
      </c>
      <c r="I7190" s="84">
        <v>304</v>
      </c>
    </row>
    <row r="7191" spans="1:9" ht="44.25" hidden="1" customHeight="1" x14ac:dyDescent="0.2">
      <c r="A7191" s="3">
        <v>7212</v>
      </c>
      <c r="B7191" s="84">
        <v>6325</v>
      </c>
      <c r="C7191" s="127" t="s">
        <v>9363</v>
      </c>
      <c r="D7191" s="372" t="s">
        <v>5902</v>
      </c>
      <c r="E7191" s="131">
        <v>39131504</v>
      </c>
      <c r="F7191" s="632">
        <v>6000</v>
      </c>
      <c r="G7191" s="131" t="s">
        <v>364</v>
      </c>
      <c r="H7191" s="662">
        <v>44927</v>
      </c>
      <c r="I7191" s="84">
        <v>304</v>
      </c>
    </row>
    <row r="7192" spans="1:9" ht="44.25" hidden="1" customHeight="1" x14ac:dyDescent="0.2">
      <c r="A7192" s="3">
        <v>7213</v>
      </c>
      <c r="B7192" s="84">
        <v>6325</v>
      </c>
      <c r="C7192" s="127" t="s">
        <v>9364</v>
      </c>
      <c r="D7192" s="372" t="s">
        <v>5902</v>
      </c>
      <c r="E7192" s="131">
        <v>39131504</v>
      </c>
      <c r="F7192" s="632">
        <v>6000</v>
      </c>
      <c r="G7192" s="131" t="s">
        <v>364</v>
      </c>
      <c r="H7192" s="662">
        <v>44927</v>
      </c>
      <c r="I7192" s="84">
        <v>304</v>
      </c>
    </row>
    <row r="7193" spans="1:9" ht="44.25" hidden="1" customHeight="1" x14ac:dyDescent="0.2">
      <c r="A7193" s="3">
        <v>7214</v>
      </c>
      <c r="B7193" s="84">
        <v>6325</v>
      </c>
      <c r="C7193" s="127" t="s">
        <v>9365</v>
      </c>
      <c r="D7193" s="372" t="s">
        <v>5902</v>
      </c>
      <c r="E7193" s="131">
        <v>39131504</v>
      </c>
      <c r="F7193" s="632">
        <v>6000</v>
      </c>
      <c r="G7193" s="131" t="s">
        <v>364</v>
      </c>
      <c r="H7193" s="662">
        <v>44927</v>
      </c>
      <c r="I7193" s="84">
        <v>304</v>
      </c>
    </row>
    <row r="7194" spans="1:9" ht="44.25" hidden="1" customHeight="1" x14ac:dyDescent="0.2">
      <c r="A7194" s="3">
        <v>7215</v>
      </c>
      <c r="B7194" s="84">
        <v>6325</v>
      </c>
      <c r="C7194" s="127" t="s">
        <v>9366</v>
      </c>
      <c r="D7194" s="372" t="s">
        <v>5902</v>
      </c>
      <c r="E7194" s="131">
        <v>39121031</v>
      </c>
      <c r="F7194" s="632">
        <v>15683.32</v>
      </c>
      <c r="G7194" s="131" t="s">
        <v>364</v>
      </c>
      <c r="H7194" s="662">
        <v>44927</v>
      </c>
      <c r="I7194" s="84">
        <v>304</v>
      </c>
    </row>
    <row r="7195" spans="1:9" ht="44.25" hidden="1" customHeight="1" x14ac:dyDescent="0.2">
      <c r="A7195" s="3">
        <v>7216</v>
      </c>
      <c r="B7195" s="84">
        <v>6325</v>
      </c>
      <c r="C7195" s="127" t="s">
        <v>10177</v>
      </c>
      <c r="D7195" s="372" t="s">
        <v>5902</v>
      </c>
      <c r="E7195" s="131">
        <v>31161816</v>
      </c>
      <c r="F7195" s="632">
        <v>5000</v>
      </c>
      <c r="G7195" s="131" t="s">
        <v>364</v>
      </c>
      <c r="H7195" s="662">
        <v>44927</v>
      </c>
      <c r="I7195" s="84">
        <v>304</v>
      </c>
    </row>
    <row r="7196" spans="1:9" ht="44.25" hidden="1" customHeight="1" x14ac:dyDescent="0.2">
      <c r="A7196" s="3">
        <v>7217</v>
      </c>
      <c r="B7196" s="84">
        <v>6325</v>
      </c>
      <c r="C7196" s="127" t="s">
        <v>10178</v>
      </c>
      <c r="D7196" s="372" t="s">
        <v>5902</v>
      </c>
      <c r="E7196" s="131">
        <v>39121607</v>
      </c>
      <c r="F7196" s="632">
        <v>18260.259999999998</v>
      </c>
      <c r="G7196" s="131" t="s">
        <v>35</v>
      </c>
      <c r="H7196" s="662">
        <v>44927</v>
      </c>
      <c r="I7196" s="84">
        <v>304</v>
      </c>
    </row>
    <row r="7197" spans="1:9" ht="44.25" hidden="1" customHeight="1" x14ac:dyDescent="0.2">
      <c r="A7197" s="3">
        <v>7218</v>
      </c>
      <c r="B7197" s="84">
        <v>6325</v>
      </c>
      <c r="C7197" s="127" t="s">
        <v>10179</v>
      </c>
      <c r="D7197" s="372" t="s">
        <v>5902</v>
      </c>
      <c r="E7197" s="131">
        <v>39121607</v>
      </c>
      <c r="F7197" s="632">
        <v>8000</v>
      </c>
      <c r="G7197" s="131" t="s">
        <v>35</v>
      </c>
      <c r="H7197" s="662">
        <v>44927</v>
      </c>
      <c r="I7197" s="84">
        <v>304</v>
      </c>
    </row>
    <row r="7198" spans="1:9" ht="44.25" hidden="1" customHeight="1" x14ac:dyDescent="0.2">
      <c r="A7198" s="3">
        <v>7219</v>
      </c>
      <c r="B7198" s="84">
        <v>6325</v>
      </c>
      <c r="C7198" s="127" t="s">
        <v>10180</v>
      </c>
      <c r="D7198" s="372" t="s">
        <v>5902</v>
      </c>
      <c r="E7198" s="131">
        <v>39121607</v>
      </c>
      <c r="F7198" s="632">
        <v>8000</v>
      </c>
      <c r="G7198" s="131" t="s">
        <v>35</v>
      </c>
      <c r="H7198" s="662">
        <v>44927</v>
      </c>
      <c r="I7198" s="84">
        <v>304</v>
      </c>
    </row>
    <row r="7199" spans="1:9" ht="44.25" hidden="1" customHeight="1" x14ac:dyDescent="0.2">
      <c r="A7199" s="3">
        <v>7220</v>
      </c>
      <c r="B7199" s="84">
        <v>6325</v>
      </c>
      <c r="C7199" s="127" t="s">
        <v>10181</v>
      </c>
      <c r="D7199" s="372" t="s">
        <v>5902</v>
      </c>
      <c r="E7199" s="131">
        <v>39121098</v>
      </c>
      <c r="F7199" s="632">
        <v>668.24</v>
      </c>
      <c r="G7199" s="131" t="s">
        <v>364</v>
      </c>
      <c r="H7199" s="662">
        <v>44927</v>
      </c>
      <c r="I7199" s="84">
        <v>304</v>
      </c>
    </row>
    <row r="7200" spans="1:9" ht="44.25" hidden="1" customHeight="1" x14ac:dyDescent="0.2">
      <c r="A7200" s="3">
        <v>7221</v>
      </c>
      <c r="B7200" s="84">
        <v>6325</v>
      </c>
      <c r="C7200" s="127" t="s">
        <v>10182</v>
      </c>
      <c r="D7200" s="372" t="s">
        <v>5902</v>
      </c>
      <c r="E7200" s="131">
        <v>39121404</v>
      </c>
      <c r="F7200" s="632">
        <v>1777.92</v>
      </c>
      <c r="G7200" s="131" t="s">
        <v>364</v>
      </c>
      <c r="H7200" s="662">
        <v>44927</v>
      </c>
      <c r="I7200" s="84">
        <v>304</v>
      </c>
    </row>
    <row r="7201" spans="1:9" ht="44.25" hidden="1" customHeight="1" x14ac:dyDescent="0.2">
      <c r="A7201" s="3">
        <v>7222</v>
      </c>
      <c r="B7201" s="84">
        <v>6325</v>
      </c>
      <c r="C7201" s="127" t="s">
        <v>10183</v>
      </c>
      <c r="D7201" s="372" t="s">
        <v>5902</v>
      </c>
      <c r="E7201" s="131">
        <v>39101901</v>
      </c>
      <c r="F7201" s="632">
        <v>107350</v>
      </c>
      <c r="G7201" s="131" t="s">
        <v>364</v>
      </c>
      <c r="H7201" s="662">
        <v>44927</v>
      </c>
      <c r="I7201" s="84">
        <v>304</v>
      </c>
    </row>
    <row r="7202" spans="1:9" ht="44.25" hidden="1" customHeight="1" x14ac:dyDescent="0.2">
      <c r="A7202" s="3">
        <v>7223</v>
      </c>
      <c r="B7202" s="84">
        <v>6325</v>
      </c>
      <c r="C7202" s="127" t="s">
        <v>10184</v>
      </c>
      <c r="D7202" s="372" t="s">
        <v>5902</v>
      </c>
      <c r="E7202" s="131">
        <v>39121434</v>
      </c>
      <c r="F7202" s="632">
        <v>18500</v>
      </c>
      <c r="G7202" s="131" t="s">
        <v>364</v>
      </c>
      <c r="H7202" s="662">
        <v>44927</v>
      </c>
      <c r="I7202" s="84">
        <v>304</v>
      </c>
    </row>
    <row r="7203" spans="1:9" ht="44.25" hidden="1" customHeight="1" x14ac:dyDescent="0.2">
      <c r="A7203" s="3">
        <v>7224</v>
      </c>
      <c r="B7203" s="84">
        <v>6325</v>
      </c>
      <c r="C7203" s="127" t="s">
        <v>10185</v>
      </c>
      <c r="D7203" s="372" t="s">
        <v>5902</v>
      </c>
      <c r="E7203" s="131">
        <v>39131704</v>
      </c>
      <c r="F7203" s="632">
        <v>18500</v>
      </c>
      <c r="G7203" s="131" t="s">
        <v>364</v>
      </c>
      <c r="H7203" s="662">
        <v>44927</v>
      </c>
      <c r="I7203" s="84">
        <v>304</v>
      </c>
    </row>
    <row r="7204" spans="1:9" ht="44.25" hidden="1" customHeight="1" x14ac:dyDescent="0.2">
      <c r="A7204" s="3">
        <v>7225</v>
      </c>
      <c r="B7204" s="84">
        <v>6325</v>
      </c>
      <c r="C7204" s="127" t="s">
        <v>10186</v>
      </c>
      <c r="D7204" s="372" t="s">
        <v>5902</v>
      </c>
      <c r="E7204" s="131">
        <v>39121405</v>
      </c>
      <c r="F7204" s="632">
        <v>6000</v>
      </c>
      <c r="G7204" s="131" t="s">
        <v>364</v>
      </c>
      <c r="H7204" s="662">
        <v>44927</v>
      </c>
      <c r="I7204" s="84">
        <v>304</v>
      </c>
    </row>
    <row r="7205" spans="1:9" ht="44.25" hidden="1" customHeight="1" x14ac:dyDescent="0.2">
      <c r="A7205" s="3">
        <v>7226</v>
      </c>
      <c r="B7205" s="84">
        <v>6325</v>
      </c>
      <c r="C7205" s="127" t="s">
        <v>10187</v>
      </c>
      <c r="D7205" s="372" t="s">
        <v>5902</v>
      </c>
      <c r="E7205" s="131">
        <v>39121434</v>
      </c>
      <c r="F7205" s="632">
        <v>18500</v>
      </c>
      <c r="G7205" s="131" t="s">
        <v>364</v>
      </c>
      <c r="H7205" s="662">
        <v>44927</v>
      </c>
      <c r="I7205" s="84">
        <v>304</v>
      </c>
    </row>
    <row r="7206" spans="1:9" ht="44.25" hidden="1" customHeight="1" x14ac:dyDescent="0.2">
      <c r="A7206" s="3">
        <v>7227</v>
      </c>
      <c r="B7206" s="84">
        <v>6325</v>
      </c>
      <c r="C7206" s="127" t="s">
        <v>10188</v>
      </c>
      <c r="D7206" s="372" t="s">
        <v>5902</v>
      </c>
      <c r="E7206" s="131">
        <v>39121529</v>
      </c>
      <c r="F7206" s="632">
        <v>36725</v>
      </c>
      <c r="G7206" s="131" t="s">
        <v>364</v>
      </c>
      <c r="H7206" s="662">
        <v>44927</v>
      </c>
      <c r="I7206" s="84">
        <v>304</v>
      </c>
    </row>
    <row r="7207" spans="1:9" ht="44.25" hidden="1" customHeight="1" x14ac:dyDescent="0.2">
      <c r="A7207" s="3">
        <v>7228</v>
      </c>
      <c r="B7207" s="84">
        <v>6325</v>
      </c>
      <c r="C7207" s="131" t="s">
        <v>10189</v>
      </c>
      <c r="D7207" s="372" t="s">
        <v>5902</v>
      </c>
      <c r="E7207" s="131">
        <v>31211701</v>
      </c>
      <c r="F7207" s="632">
        <v>4785</v>
      </c>
      <c r="G7207" s="131" t="s">
        <v>306</v>
      </c>
      <c r="H7207" s="662">
        <v>44927</v>
      </c>
      <c r="I7207" s="84">
        <v>277</v>
      </c>
    </row>
    <row r="7208" spans="1:9" ht="44.25" hidden="1" customHeight="1" x14ac:dyDescent="0.2">
      <c r="A7208" s="3">
        <v>7229</v>
      </c>
      <c r="B7208" s="84">
        <v>6325</v>
      </c>
      <c r="C7208" s="127" t="s">
        <v>10190</v>
      </c>
      <c r="D7208" s="372" t="s">
        <v>5902</v>
      </c>
      <c r="E7208" s="131">
        <v>31161837</v>
      </c>
      <c r="F7208" s="632">
        <v>27000</v>
      </c>
      <c r="G7208" s="131" t="s">
        <v>35</v>
      </c>
      <c r="H7208" s="662">
        <v>44927</v>
      </c>
      <c r="I7208" s="84">
        <v>314</v>
      </c>
    </row>
    <row r="7209" spans="1:9" ht="44.25" hidden="1" customHeight="1" x14ac:dyDescent="0.2">
      <c r="A7209" s="3">
        <v>7230</v>
      </c>
      <c r="B7209" s="84">
        <v>6325</v>
      </c>
      <c r="C7209" s="127" t="s">
        <v>10191</v>
      </c>
      <c r="D7209" s="372" t="s">
        <v>5902</v>
      </c>
      <c r="E7209" s="131">
        <v>31161801</v>
      </c>
      <c r="F7209" s="632">
        <v>21000</v>
      </c>
      <c r="G7209" s="131" t="s">
        <v>35</v>
      </c>
      <c r="H7209" s="662">
        <v>44927</v>
      </c>
      <c r="I7209" s="84">
        <v>314</v>
      </c>
    </row>
    <row r="7210" spans="1:9" ht="44.25" hidden="1" customHeight="1" x14ac:dyDescent="0.2">
      <c r="A7210" s="3">
        <v>7231</v>
      </c>
      <c r="B7210" s="84">
        <v>6325</v>
      </c>
      <c r="C7210" s="127" t="s">
        <v>10192</v>
      </c>
      <c r="D7210" s="372" t="s">
        <v>5902</v>
      </c>
      <c r="E7210" s="131">
        <v>31161507</v>
      </c>
      <c r="F7210" s="632">
        <v>21000</v>
      </c>
      <c r="G7210" s="131" t="s">
        <v>35</v>
      </c>
      <c r="H7210" s="662">
        <v>44927</v>
      </c>
      <c r="I7210" s="84">
        <v>314</v>
      </c>
    </row>
    <row r="7211" spans="1:9" ht="44.25" hidden="1" customHeight="1" x14ac:dyDescent="0.2">
      <c r="A7211" s="3">
        <v>7232</v>
      </c>
      <c r="B7211" s="84">
        <v>6325</v>
      </c>
      <c r="C7211" s="127" t="s">
        <v>10193</v>
      </c>
      <c r="D7211" s="372" t="s">
        <v>5902</v>
      </c>
      <c r="E7211" s="131">
        <v>31161801</v>
      </c>
      <c r="F7211" s="632">
        <v>40000</v>
      </c>
      <c r="G7211" s="131" t="s">
        <v>35</v>
      </c>
      <c r="H7211" s="662">
        <v>44927</v>
      </c>
      <c r="I7211" s="84">
        <v>314</v>
      </c>
    </row>
    <row r="7212" spans="1:9" ht="44.25" hidden="1" customHeight="1" x14ac:dyDescent="0.2">
      <c r="A7212" s="3">
        <v>7233</v>
      </c>
      <c r="B7212" s="84">
        <v>6325</v>
      </c>
      <c r="C7212" s="127" t="s">
        <v>10194</v>
      </c>
      <c r="D7212" s="372" t="s">
        <v>5902</v>
      </c>
      <c r="E7212" s="131">
        <v>31161801</v>
      </c>
      <c r="F7212" s="632">
        <v>198518.39999999999</v>
      </c>
      <c r="G7212" s="131" t="s">
        <v>35</v>
      </c>
      <c r="H7212" s="662">
        <v>44927</v>
      </c>
      <c r="I7212" s="84">
        <v>314</v>
      </c>
    </row>
    <row r="7213" spans="1:9" ht="44.25" hidden="1" customHeight="1" x14ac:dyDescent="0.2">
      <c r="A7213" s="3">
        <v>7234</v>
      </c>
      <c r="B7213" s="84">
        <v>6325</v>
      </c>
      <c r="C7213" s="127" t="s">
        <v>10195</v>
      </c>
      <c r="D7213" s="372" t="s">
        <v>5902</v>
      </c>
      <c r="E7213" s="131">
        <v>39122250</v>
      </c>
      <c r="F7213" s="632">
        <v>15240.31</v>
      </c>
      <c r="G7213" s="131" t="s">
        <v>669</v>
      </c>
      <c r="H7213" s="662">
        <v>44927</v>
      </c>
      <c r="I7213" s="84">
        <v>340</v>
      </c>
    </row>
    <row r="7214" spans="1:9" ht="44.25" hidden="1" customHeight="1" x14ac:dyDescent="0.2">
      <c r="A7214" s="3">
        <v>7235</v>
      </c>
      <c r="B7214" s="84">
        <v>6325</v>
      </c>
      <c r="C7214" s="127" t="s">
        <v>10196</v>
      </c>
      <c r="D7214" s="372" t="s">
        <v>5902</v>
      </c>
      <c r="E7214" s="131">
        <v>39122331</v>
      </c>
      <c r="F7214" s="632">
        <v>70000</v>
      </c>
      <c r="G7214" s="131" t="s">
        <v>364</v>
      </c>
      <c r="H7214" s="662">
        <v>44927</v>
      </c>
      <c r="I7214" s="84">
        <v>304</v>
      </c>
    </row>
    <row r="7215" spans="1:9" ht="44.25" hidden="1" customHeight="1" x14ac:dyDescent="0.2">
      <c r="A7215" s="3">
        <v>7236</v>
      </c>
      <c r="B7215" s="84">
        <v>6325</v>
      </c>
      <c r="C7215" s="127" t="s">
        <v>10197</v>
      </c>
      <c r="D7215" s="372" t="s">
        <v>5902</v>
      </c>
      <c r="E7215" s="131">
        <v>26111701</v>
      </c>
      <c r="F7215" s="632">
        <v>41797.550000000003</v>
      </c>
      <c r="G7215" s="131" t="s">
        <v>669</v>
      </c>
      <c r="H7215" s="662">
        <v>44927</v>
      </c>
      <c r="I7215" s="84">
        <v>340</v>
      </c>
    </row>
    <row r="7216" spans="1:9" ht="44.25" hidden="1" customHeight="1" x14ac:dyDescent="0.2">
      <c r="A7216" s="3">
        <v>7237</v>
      </c>
      <c r="B7216" s="84">
        <v>6325</v>
      </c>
      <c r="C7216" s="127" t="s">
        <v>10198</v>
      </c>
      <c r="D7216" s="372" t="s">
        <v>5902</v>
      </c>
      <c r="E7216" s="131">
        <v>31161507</v>
      </c>
      <c r="F7216" s="632">
        <v>18000</v>
      </c>
      <c r="G7216" s="131" t="s">
        <v>35</v>
      </c>
      <c r="H7216" s="662">
        <v>44927</v>
      </c>
      <c r="I7216" s="84">
        <v>314</v>
      </c>
    </row>
    <row r="7217" spans="1:9" ht="44.25" hidden="1" customHeight="1" x14ac:dyDescent="0.2">
      <c r="A7217" s="3">
        <v>7238</v>
      </c>
      <c r="B7217" s="84">
        <v>6325</v>
      </c>
      <c r="C7217" s="127" t="s">
        <v>10199</v>
      </c>
      <c r="D7217" s="372" t="s">
        <v>5902</v>
      </c>
      <c r="E7217" s="131">
        <v>31161801</v>
      </c>
      <c r="F7217" s="632">
        <v>35000</v>
      </c>
      <c r="G7217" s="131" t="s">
        <v>35</v>
      </c>
      <c r="H7217" s="662">
        <v>44927</v>
      </c>
      <c r="I7217" s="84">
        <v>314</v>
      </c>
    </row>
    <row r="7218" spans="1:9" ht="44.25" hidden="1" customHeight="1" x14ac:dyDescent="0.2">
      <c r="A7218" s="3">
        <v>7239</v>
      </c>
      <c r="B7218" s="84">
        <v>6325</v>
      </c>
      <c r="C7218" s="127" t="s">
        <v>10200</v>
      </c>
      <c r="D7218" s="372" t="s">
        <v>5902</v>
      </c>
      <c r="E7218" s="131">
        <v>27112734</v>
      </c>
      <c r="F7218" s="632">
        <v>8150</v>
      </c>
      <c r="G7218" s="131" t="s">
        <v>35</v>
      </c>
      <c r="H7218" s="662">
        <v>44927</v>
      </c>
      <c r="I7218" s="84">
        <v>314</v>
      </c>
    </row>
    <row r="7219" spans="1:9" ht="44.25" hidden="1" customHeight="1" x14ac:dyDescent="0.2">
      <c r="A7219" s="3">
        <v>7240</v>
      </c>
      <c r="B7219" s="84">
        <v>6325</v>
      </c>
      <c r="C7219" s="127" t="s">
        <v>10201</v>
      </c>
      <c r="D7219" s="372" t="s">
        <v>5902</v>
      </c>
      <c r="E7219" s="131">
        <v>31133711</v>
      </c>
      <c r="F7219" s="632">
        <v>4790</v>
      </c>
      <c r="G7219" s="131" t="s">
        <v>306</v>
      </c>
      <c r="H7219" s="662">
        <v>44927</v>
      </c>
      <c r="I7219" s="84">
        <v>278</v>
      </c>
    </row>
    <row r="7220" spans="1:9" ht="44.25" hidden="1" customHeight="1" x14ac:dyDescent="0.2">
      <c r="A7220" s="3">
        <v>7241</v>
      </c>
      <c r="B7220" s="84">
        <v>6325</v>
      </c>
      <c r="C7220" s="127" t="s">
        <v>10202</v>
      </c>
      <c r="D7220" s="372" t="s">
        <v>5902</v>
      </c>
      <c r="E7220" s="131">
        <v>47131821</v>
      </c>
      <c r="F7220" s="632">
        <v>589851.5</v>
      </c>
      <c r="G7220" s="131" t="s">
        <v>306</v>
      </c>
      <c r="H7220" s="662">
        <v>44927</v>
      </c>
      <c r="I7220" s="84">
        <v>278</v>
      </c>
    </row>
    <row r="7221" spans="1:9" ht="44.25" hidden="1" customHeight="1" x14ac:dyDescent="0.2">
      <c r="A7221" s="3">
        <v>7242</v>
      </c>
      <c r="B7221" s="84">
        <v>6325</v>
      </c>
      <c r="C7221" s="127" t="s">
        <v>10203</v>
      </c>
      <c r="D7221" s="372" t="s">
        <v>5902</v>
      </c>
      <c r="E7221" s="131">
        <v>39121405</v>
      </c>
      <c r="F7221" s="632">
        <v>135100.84</v>
      </c>
      <c r="G7221" s="131" t="s">
        <v>364</v>
      </c>
      <c r="H7221" s="662">
        <v>44927</v>
      </c>
      <c r="I7221" s="84">
        <v>304</v>
      </c>
    </row>
    <row r="7222" spans="1:9" ht="44.25" hidden="1" customHeight="1" x14ac:dyDescent="0.2">
      <c r="A7222" s="3">
        <v>7243</v>
      </c>
      <c r="B7222" s="84">
        <v>6325</v>
      </c>
      <c r="C7222" s="127" t="s">
        <v>10204</v>
      </c>
      <c r="D7222" s="372" t="s">
        <v>5902</v>
      </c>
      <c r="E7222" s="131">
        <v>39121624</v>
      </c>
      <c r="F7222" s="632">
        <v>3000</v>
      </c>
      <c r="G7222" s="131" t="s">
        <v>364</v>
      </c>
      <c r="H7222" s="662">
        <v>44927</v>
      </c>
      <c r="I7222" s="84">
        <v>304</v>
      </c>
    </row>
    <row r="7223" spans="1:9" ht="44.25" hidden="1" customHeight="1" x14ac:dyDescent="0.2">
      <c r="A7223" s="3">
        <v>7244</v>
      </c>
      <c r="B7223" s="84">
        <v>6325</v>
      </c>
      <c r="C7223" s="127" t="s">
        <v>10205</v>
      </c>
      <c r="D7223" s="372" t="s">
        <v>5902</v>
      </c>
      <c r="E7223" s="131">
        <v>20111707</v>
      </c>
      <c r="F7223" s="632">
        <v>11975</v>
      </c>
      <c r="G7223" s="131" t="s">
        <v>35</v>
      </c>
      <c r="H7223" s="662">
        <v>44927</v>
      </c>
      <c r="I7223" s="84">
        <v>314</v>
      </c>
    </row>
    <row r="7224" spans="1:9" ht="44.25" hidden="1" customHeight="1" x14ac:dyDescent="0.2">
      <c r="A7224" s="3">
        <v>7245</v>
      </c>
      <c r="B7224" s="84">
        <v>6325</v>
      </c>
      <c r="C7224" s="127" t="s">
        <v>10206</v>
      </c>
      <c r="D7224" s="372" t="s">
        <v>5902</v>
      </c>
      <c r="E7224" s="131">
        <v>39121561</v>
      </c>
      <c r="F7224" s="632">
        <v>39450</v>
      </c>
      <c r="G7224" s="131" t="s">
        <v>364</v>
      </c>
      <c r="H7224" s="662">
        <v>44927</v>
      </c>
      <c r="I7224" s="84">
        <v>304</v>
      </c>
    </row>
    <row r="7225" spans="1:9" ht="44.25" hidden="1" customHeight="1" x14ac:dyDescent="0.2">
      <c r="A7225" s="3">
        <v>7246</v>
      </c>
      <c r="B7225" s="84">
        <v>6325</v>
      </c>
      <c r="C7225" s="131" t="s">
        <v>10207</v>
      </c>
      <c r="D7225" s="372" t="s">
        <v>5902</v>
      </c>
      <c r="E7225" s="131">
        <v>25174004</v>
      </c>
      <c r="F7225" s="632">
        <v>54000</v>
      </c>
      <c r="G7225" s="131" t="s">
        <v>306</v>
      </c>
      <c r="H7225" s="662">
        <v>44927</v>
      </c>
      <c r="I7225" s="84">
        <v>277</v>
      </c>
    </row>
    <row r="7226" spans="1:9" ht="44.25" hidden="1" customHeight="1" x14ac:dyDescent="0.2">
      <c r="A7226" s="3">
        <v>7247</v>
      </c>
      <c r="B7226" s="84">
        <v>6325</v>
      </c>
      <c r="C7226" s="127" t="s">
        <v>10208</v>
      </c>
      <c r="D7226" s="372" t="s">
        <v>5902</v>
      </c>
      <c r="E7226" s="131">
        <v>40161504</v>
      </c>
      <c r="F7226" s="632">
        <v>25928.22</v>
      </c>
      <c r="G7226" s="131" t="s">
        <v>669</v>
      </c>
      <c r="H7226" s="662">
        <v>44927</v>
      </c>
      <c r="I7226" s="84">
        <v>340</v>
      </c>
    </row>
    <row r="7227" spans="1:9" ht="44.25" hidden="1" customHeight="1" x14ac:dyDescent="0.2">
      <c r="A7227" s="3">
        <v>7248</v>
      </c>
      <c r="B7227" s="84">
        <v>6325</v>
      </c>
      <c r="C7227" s="131" t="s">
        <v>10209</v>
      </c>
      <c r="D7227" s="372" t="s">
        <v>5902</v>
      </c>
      <c r="E7227" s="131">
        <v>41116105</v>
      </c>
      <c r="F7227" s="632">
        <v>45359</v>
      </c>
      <c r="G7227" s="131" t="s">
        <v>306</v>
      </c>
      <c r="H7227" s="662">
        <v>44927</v>
      </c>
      <c r="I7227" s="84">
        <v>277</v>
      </c>
    </row>
    <row r="7228" spans="1:9" ht="44.25" hidden="1" customHeight="1" x14ac:dyDescent="0.2">
      <c r="A7228" s="3">
        <v>7249</v>
      </c>
      <c r="B7228" s="84">
        <v>6325</v>
      </c>
      <c r="C7228" s="131" t="s">
        <v>10210</v>
      </c>
      <c r="D7228" s="372" t="s">
        <v>5902</v>
      </c>
      <c r="E7228" s="131">
        <v>31211501</v>
      </c>
      <c r="F7228" s="632">
        <v>8000</v>
      </c>
      <c r="G7228" s="131" t="s">
        <v>306</v>
      </c>
      <c r="H7228" s="662">
        <v>44927</v>
      </c>
      <c r="I7228" s="84">
        <v>277</v>
      </c>
    </row>
    <row r="7229" spans="1:9" ht="44.25" hidden="1" customHeight="1" x14ac:dyDescent="0.2">
      <c r="A7229" s="3">
        <v>7250</v>
      </c>
      <c r="B7229" s="84">
        <v>6325</v>
      </c>
      <c r="C7229" s="127" t="s">
        <v>10211</v>
      </c>
      <c r="D7229" s="372" t="s">
        <v>5902</v>
      </c>
      <c r="E7229" s="131">
        <v>31191501</v>
      </c>
      <c r="F7229" s="632">
        <v>10145.06</v>
      </c>
      <c r="G7229" s="131" t="s">
        <v>505</v>
      </c>
      <c r="H7229" s="662">
        <v>44927</v>
      </c>
      <c r="I7229" s="84">
        <v>324</v>
      </c>
    </row>
    <row r="7230" spans="1:9" ht="44.25" hidden="1" customHeight="1" x14ac:dyDescent="0.2">
      <c r="A7230" s="3">
        <v>7251</v>
      </c>
      <c r="B7230" s="84">
        <v>6325</v>
      </c>
      <c r="C7230" s="127" t="s">
        <v>10212</v>
      </c>
      <c r="D7230" s="372" t="s">
        <v>5902</v>
      </c>
      <c r="E7230" s="131">
        <v>27112734</v>
      </c>
      <c r="F7230" s="632">
        <v>25000</v>
      </c>
      <c r="G7230" s="131" t="s">
        <v>35</v>
      </c>
      <c r="H7230" s="662">
        <v>44927</v>
      </c>
      <c r="I7230" s="84">
        <v>314</v>
      </c>
    </row>
    <row r="7231" spans="1:9" ht="44.25" hidden="1" customHeight="1" x14ac:dyDescent="0.2">
      <c r="A7231" s="3">
        <v>7253</v>
      </c>
      <c r="B7231" s="84">
        <v>6325</v>
      </c>
      <c r="C7231" s="127" t="s">
        <v>10214</v>
      </c>
      <c r="D7231" s="372" t="s">
        <v>5902</v>
      </c>
      <c r="E7231" s="131">
        <v>39121404</v>
      </c>
      <c r="F7231" s="632">
        <v>28500</v>
      </c>
      <c r="G7231" s="131" t="s">
        <v>364</v>
      </c>
      <c r="H7231" s="662">
        <v>44927</v>
      </c>
      <c r="I7231" s="84">
        <v>304</v>
      </c>
    </row>
    <row r="7232" spans="1:9" ht="44.25" hidden="1" customHeight="1" x14ac:dyDescent="0.2">
      <c r="A7232" s="3">
        <v>7254</v>
      </c>
      <c r="B7232" s="84">
        <v>6325</v>
      </c>
      <c r="C7232" s="127" t="s">
        <v>10215</v>
      </c>
      <c r="D7232" s="372" t="s">
        <v>5902</v>
      </c>
      <c r="E7232" s="131">
        <v>40183002</v>
      </c>
      <c r="F7232" s="632">
        <v>35000</v>
      </c>
      <c r="G7232" s="131" t="s">
        <v>364</v>
      </c>
      <c r="H7232" s="662">
        <v>44927</v>
      </c>
      <c r="I7232" s="84">
        <v>304</v>
      </c>
    </row>
    <row r="7233" spans="1:9" ht="44.25" hidden="1" customHeight="1" x14ac:dyDescent="0.2">
      <c r="A7233" s="3">
        <v>7255</v>
      </c>
      <c r="B7233" s="84">
        <v>6325</v>
      </c>
      <c r="C7233" s="127" t="s">
        <v>10216</v>
      </c>
      <c r="D7233" s="372" t="s">
        <v>5902</v>
      </c>
      <c r="E7233" s="131">
        <v>39121444</v>
      </c>
      <c r="F7233" s="632">
        <v>4500</v>
      </c>
      <c r="G7233" s="131" t="s">
        <v>364</v>
      </c>
      <c r="H7233" s="662">
        <v>44927</v>
      </c>
      <c r="I7233" s="84">
        <v>304</v>
      </c>
    </row>
    <row r="7234" spans="1:9" ht="44.25" hidden="1" customHeight="1" x14ac:dyDescent="0.2">
      <c r="A7234" s="3">
        <v>7256</v>
      </c>
      <c r="B7234" s="84">
        <v>6325</v>
      </c>
      <c r="C7234" s="127" t="s">
        <v>10217</v>
      </c>
      <c r="D7234" s="372" t="s">
        <v>5902</v>
      </c>
      <c r="E7234" s="131">
        <v>39121404</v>
      </c>
      <c r="F7234" s="632">
        <v>4500</v>
      </c>
      <c r="G7234" s="131" t="s">
        <v>364</v>
      </c>
      <c r="H7234" s="662">
        <v>44927</v>
      </c>
      <c r="I7234" s="84">
        <v>304</v>
      </c>
    </row>
    <row r="7235" spans="1:9" ht="44.25" hidden="1" customHeight="1" x14ac:dyDescent="0.2">
      <c r="A7235" s="3">
        <v>7257</v>
      </c>
      <c r="B7235" s="84">
        <v>6325</v>
      </c>
      <c r="C7235" s="127" t="s">
        <v>10218</v>
      </c>
      <c r="D7235" s="372" t="s">
        <v>5902</v>
      </c>
      <c r="E7235" s="131">
        <v>39121404</v>
      </c>
      <c r="F7235" s="632">
        <v>3000</v>
      </c>
      <c r="G7235" s="131" t="s">
        <v>364</v>
      </c>
      <c r="H7235" s="662">
        <v>44927</v>
      </c>
      <c r="I7235" s="84">
        <v>304</v>
      </c>
    </row>
    <row r="7236" spans="1:9" ht="44.25" hidden="1" customHeight="1" x14ac:dyDescent="0.2">
      <c r="A7236" s="3">
        <v>7258</v>
      </c>
      <c r="B7236" s="84">
        <v>6325</v>
      </c>
      <c r="C7236" s="127" t="s">
        <v>10219</v>
      </c>
      <c r="D7236" s="372" t="s">
        <v>5902</v>
      </c>
      <c r="E7236" s="131">
        <v>39121534</v>
      </c>
      <c r="F7236" s="632">
        <v>15500</v>
      </c>
      <c r="G7236" s="131" t="s">
        <v>364</v>
      </c>
      <c r="H7236" s="662">
        <v>44927</v>
      </c>
      <c r="I7236" s="84">
        <v>304</v>
      </c>
    </row>
    <row r="7237" spans="1:9" ht="44.25" hidden="1" customHeight="1" x14ac:dyDescent="0.2">
      <c r="A7237" s="3">
        <v>7259</v>
      </c>
      <c r="B7237" s="84">
        <v>6325</v>
      </c>
      <c r="C7237" s="127" t="s">
        <v>10220</v>
      </c>
      <c r="D7237" s="372" t="s">
        <v>5902</v>
      </c>
      <c r="E7237" s="131">
        <v>26121613</v>
      </c>
      <c r="F7237" s="632">
        <v>91168.4</v>
      </c>
      <c r="G7237" s="131" t="s">
        <v>364</v>
      </c>
      <c r="H7237" s="662">
        <v>44927</v>
      </c>
      <c r="I7237" s="84">
        <v>299</v>
      </c>
    </row>
    <row r="7238" spans="1:9" ht="44.25" hidden="1" customHeight="1" x14ac:dyDescent="0.2">
      <c r="A7238" s="3">
        <v>7260</v>
      </c>
      <c r="B7238" s="84">
        <v>6325</v>
      </c>
      <c r="C7238" s="127" t="s">
        <v>10221</v>
      </c>
      <c r="D7238" s="372" t="s">
        <v>5902</v>
      </c>
      <c r="E7238" s="131">
        <v>39122331</v>
      </c>
      <c r="F7238" s="632">
        <v>25500</v>
      </c>
      <c r="G7238" s="131" t="s">
        <v>364</v>
      </c>
      <c r="H7238" s="662">
        <v>44927</v>
      </c>
      <c r="I7238" s="84">
        <v>304</v>
      </c>
    </row>
    <row r="7239" spans="1:9" ht="44.25" hidden="1" customHeight="1" x14ac:dyDescent="0.2">
      <c r="A7239" s="3">
        <v>7261</v>
      </c>
      <c r="B7239" s="84">
        <v>6325</v>
      </c>
      <c r="C7239" s="127" t="s">
        <v>10222</v>
      </c>
      <c r="D7239" s="372" t="s">
        <v>5902</v>
      </c>
      <c r="E7239" s="131">
        <v>39121534</v>
      </c>
      <c r="F7239" s="632">
        <v>8500</v>
      </c>
      <c r="G7239" s="131" t="s">
        <v>364</v>
      </c>
      <c r="H7239" s="662">
        <v>44927</v>
      </c>
      <c r="I7239" s="84">
        <v>304</v>
      </c>
    </row>
    <row r="7240" spans="1:9" ht="44.25" hidden="1" customHeight="1" x14ac:dyDescent="0.2">
      <c r="A7240" s="3">
        <v>7262</v>
      </c>
      <c r="B7240" s="84">
        <v>6325</v>
      </c>
      <c r="C7240" s="127" t="s">
        <v>9686</v>
      </c>
      <c r="D7240" s="372" t="s">
        <v>5902</v>
      </c>
      <c r="E7240" s="131">
        <v>39121534</v>
      </c>
      <c r="F7240" s="632">
        <v>8500</v>
      </c>
      <c r="G7240" s="131" t="s">
        <v>364</v>
      </c>
      <c r="H7240" s="662">
        <v>44927</v>
      </c>
      <c r="I7240" s="84">
        <v>304</v>
      </c>
    </row>
    <row r="7241" spans="1:9" ht="44.25" hidden="1" customHeight="1" x14ac:dyDescent="0.2">
      <c r="A7241" s="3">
        <v>7263</v>
      </c>
      <c r="B7241" s="84">
        <v>6325</v>
      </c>
      <c r="C7241" s="127" t="s">
        <v>10223</v>
      </c>
      <c r="D7241" s="372" t="s">
        <v>5902</v>
      </c>
      <c r="E7241" s="131">
        <v>39121529</v>
      </c>
      <c r="F7241" s="632">
        <v>92047.82</v>
      </c>
      <c r="G7241" s="131" t="s">
        <v>364</v>
      </c>
      <c r="H7241" s="662">
        <v>44927</v>
      </c>
      <c r="I7241" s="84">
        <v>304</v>
      </c>
    </row>
    <row r="7242" spans="1:9" ht="44.25" hidden="1" customHeight="1" x14ac:dyDescent="0.2">
      <c r="A7242" s="3">
        <v>7264</v>
      </c>
      <c r="B7242" s="84">
        <v>6325</v>
      </c>
      <c r="C7242" s="127" t="s">
        <v>10224</v>
      </c>
      <c r="D7242" s="372" t="s">
        <v>5902</v>
      </c>
      <c r="E7242" s="131">
        <v>39121404</v>
      </c>
      <c r="F7242" s="632">
        <v>38052.04</v>
      </c>
      <c r="G7242" s="131" t="s">
        <v>364</v>
      </c>
      <c r="H7242" s="662">
        <v>44927</v>
      </c>
      <c r="I7242" s="84">
        <v>304</v>
      </c>
    </row>
    <row r="7243" spans="1:9" ht="44.25" hidden="1" customHeight="1" x14ac:dyDescent="0.2">
      <c r="A7243" s="3">
        <v>7265</v>
      </c>
      <c r="B7243" s="84">
        <v>6325</v>
      </c>
      <c r="C7243" s="127" t="s">
        <v>10225</v>
      </c>
      <c r="D7243" s="372" t="s">
        <v>5902</v>
      </c>
      <c r="E7243" s="131">
        <v>39121004</v>
      </c>
      <c r="F7243" s="632">
        <v>80000</v>
      </c>
      <c r="G7243" s="131" t="s">
        <v>669</v>
      </c>
      <c r="H7243" s="662">
        <v>44927</v>
      </c>
      <c r="I7243" s="84">
        <v>340</v>
      </c>
    </row>
    <row r="7244" spans="1:9" ht="44.25" hidden="1" customHeight="1" x14ac:dyDescent="0.2">
      <c r="A7244" s="3">
        <v>7266</v>
      </c>
      <c r="B7244" s="84">
        <v>6325</v>
      </c>
      <c r="C7244" s="127" t="s">
        <v>10226</v>
      </c>
      <c r="D7244" s="372" t="s">
        <v>5902</v>
      </c>
      <c r="E7244" s="131">
        <v>31261501</v>
      </c>
      <c r="F7244" s="632">
        <v>15000</v>
      </c>
      <c r="G7244" s="131" t="s">
        <v>364</v>
      </c>
      <c r="H7244" s="662">
        <v>44927</v>
      </c>
      <c r="I7244" s="84">
        <v>304</v>
      </c>
    </row>
    <row r="7245" spans="1:9" ht="44.25" hidden="1" customHeight="1" x14ac:dyDescent="0.2">
      <c r="A7245" s="3">
        <v>7267</v>
      </c>
      <c r="B7245" s="84">
        <v>6325</v>
      </c>
      <c r="C7245" s="127" t="s">
        <v>10227</v>
      </c>
      <c r="D7245" s="372" t="s">
        <v>5902</v>
      </c>
      <c r="E7245" s="131">
        <v>39121444</v>
      </c>
      <c r="F7245" s="632">
        <v>8000</v>
      </c>
      <c r="G7245" s="131" t="s">
        <v>364</v>
      </c>
      <c r="H7245" s="662">
        <v>44927</v>
      </c>
      <c r="I7245" s="84">
        <v>304</v>
      </c>
    </row>
    <row r="7246" spans="1:9" ht="44.25" hidden="1" customHeight="1" x14ac:dyDescent="0.2">
      <c r="A7246" s="3">
        <v>7268</v>
      </c>
      <c r="B7246" s="84">
        <v>6325</v>
      </c>
      <c r="C7246" s="127" t="s">
        <v>10228</v>
      </c>
      <c r="D7246" s="372" t="s">
        <v>5902</v>
      </c>
      <c r="E7246" s="131">
        <v>39121434</v>
      </c>
      <c r="F7246" s="632">
        <v>10000</v>
      </c>
      <c r="G7246" s="131" t="s">
        <v>364</v>
      </c>
      <c r="H7246" s="662">
        <v>44927</v>
      </c>
      <c r="I7246" s="84">
        <v>304</v>
      </c>
    </row>
    <row r="7247" spans="1:9" ht="44.25" hidden="1" customHeight="1" x14ac:dyDescent="0.2">
      <c r="A7247" s="3">
        <v>7269</v>
      </c>
      <c r="B7247" s="84">
        <v>6325</v>
      </c>
      <c r="C7247" s="127" t="s">
        <v>10229</v>
      </c>
      <c r="D7247" s="372" t="s">
        <v>5902</v>
      </c>
      <c r="E7247" s="131">
        <v>39121701</v>
      </c>
      <c r="F7247" s="632">
        <v>6000</v>
      </c>
      <c r="G7247" s="131" t="s">
        <v>364</v>
      </c>
      <c r="H7247" s="662">
        <v>44927</v>
      </c>
      <c r="I7247" s="84">
        <v>304</v>
      </c>
    </row>
    <row r="7248" spans="1:9" ht="44.25" hidden="1" customHeight="1" x14ac:dyDescent="0.2">
      <c r="A7248" s="3">
        <v>7270</v>
      </c>
      <c r="B7248" s="84">
        <v>6325</v>
      </c>
      <c r="C7248" s="127" t="s">
        <v>10230</v>
      </c>
      <c r="D7248" s="372" t="s">
        <v>5902</v>
      </c>
      <c r="E7248" s="131">
        <v>39121302</v>
      </c>
      <c r="F7248" s="632">
        <v>6000</v>
      </c>
      <c r="G7248" s="131" t="s">
        <v>364</v>
      </c>
      <c r="H7248" s="662">
        <v>44927</v>
      </c>
      <c r="I7248" s="84">
        <v>304</v>
      </c>
    </row>
    <row r="7249" spans="1:9" ht="44.25" hidden="1" customHeight="1" x14ac:dyDescent="0.2">
      <c r="A7249" s="3">
        <v>7271</v>
      </c>
      <c r="B7249" s="84">
        <v>6325</v>
      </c>
      <c r="C7249" s="127" t="s">
        <v>10231</v>
      </c>
      <c r="D7249" s="372" t="s">
        <v>5902</v>
      </c>
      <c r="E7249" s="131">
        <v>31162418</v>
      </c>
      <c r="F7249" s="632">
        <v>3000</v>
      </c>
      <c r="G7249" s="131" t="s">
        <v>364</v>
      </c>
      <c r="H7249" s="662">
        <v>44927</v>
      </c>
      <c r="I7249" s="84">
        <v>304</v>
      </c>
    </row>
    <row r="7250" spans="1:9" ht="44.25" hidden="1" customHeight="1" x14ac:dyDescent="0.2">
      <c r="A7250" s="3">
        <v>7272</v>
      </c>
      <c r="B7250" s="84">
        <v>6325</v>
      </c>
      <c r="C7250" s="127" t="s">
        <v>10232</v>
      </c>
      <c r="D7250" s="372" t="s">
        <v>5902</v>
      </c>
      <c r="E7250" s="131">
        <v>39121404</v>
      </c>
      <c r="F7250" s="632">
        <v>3000</v>
      </c>
      <c r="G7250" s="131" t="s">
        <v>364</v>
      </c>
      <c r="H7250" s="662">
        <v>44927</v>
      </c>
      <c r="I7250" s="84">
        <v>304</v>
      </c>
    </row>
    <row r="7251" spans="1:9" ht="44.25" hidden="1" customHeight="1" x14ac:dyDescent="0.2">
      <c r="A7251" s="3">
        <v>7273</v>
      </c>
      <c r="B7251" s="84">
        <v>6325</v>
      </c>
      <c r="C7251" s="127" t="s">
        <v>10233</v>
      </c>
      <c r="D7251" s="372" t="s">
        <v>5902</v>
      </c>
      <c r="E7251" s="131">
        <v>39121434</v>
      </c>
      <c r="F7251" s="632">
        <v>1582</v>
      </c>
      <c r="G7251" s="131" t="s">
        <v>364</v>
      </c>
      <c r="H7251" s="662">
        <v>44927</v>
      </c>
      <c r="I7251" s="84">
        <v>304</v>
      </c>
    </row>
    <row r="7252" spans="1:9" ht="44.25" hidden="1" customHeight="1" x14ac:dyDescent="0.2">
      <c r="A7252" s="3">
        <v>7274</v>
      </c>
      <c r="B7252" s="84">
        <v>6325</v>
      </c>
      <c r="C7252" s="127" t="s">
        <v>10234</v>
      </c>
      <c r="D7252" s="372" t="s">
        <v>5902</v>
      </c>
      <c r="E7252" s="131">
        <v>39121434</v>
      </c>
      <c r="F7252" s="632">
        <v>8938</v>
      </c>
      <c r="G7252" s="131" t="s">
        <v>35</v>
      </c>
      <c r="H7252" s="662">
        <v>44927</v>
      </c>
      <c r="I7252" s="84">
        <v>314</v>
      </c>
    </row>
    <row r="7253" spans="1:9" ht="44.25" hidden="1" customHeight="1" x14ac:dyDescent="0.2">
      <c r="A7253" s="3">
        <v>7275</v>
      </c>
      <c r="B7253" s="84">
        <v>6325</v>
      </c>
      <c r="C7253" s="127" t="s">
        <v>10235</v>
      </c>
      <c r="D7253" s="372" t="s">
        <v>5902</v>
      </c>
      <c r="E7253" s="131">
        <v>31161532</v>
      </c>
      <c r="F7253" s="632">
        <v>3740.87</v>
      </c>
      <c r="G7253" s="131" t="s">
        <v>35</v>
      </c>
      <c r="H7253" s="662">
        <v>44927</v>
      </c>
      <c r="I7253" s="84">
        <v>314</v>
      </c>
    </row>
    <row r="7254" spans="1:9" ht="44.25" hidden="1" customHeight="1" x14ac:dyDescent="0.2">
      <c r="A7254" s="3">
        <v>7276</v>
      </c>
      <c r="B7254" s="84">
        <v>6325</v>
      </c>
      <c r="C7254" s="127" t="s">
        <v>10236</v>
      </c>
      <c r="D7254" s="372" t="s">
        <v>5902</v>
      </c>
      <c r="E7254" s="131">
        <v>39121318</v>
      </c>
      <c r="F7254" s="632">
        <v>19498.150000000001</v>
      </c>
      <c r="G7254" s="131" t="s">
        <v>364</v>
      </c>
      <c r="H7254" s="662">
        <v>44927</v>
      </c>
      <c r="I7254" s="84">
        <v>304</v>
      </c>
    </row>
    <row r="7255" spans="1:9" ht="44.25" hidden="1" customHeight="1" x14ac:dyDescent="0.2">
      <c r="A7255" s="3">
        <v>7277</v>
      </c>
      <c r="B7255" s="84">
        <v>6325</v>
      </c>
      <c r="C7255" s="127" t="s">
        <v>10237</v>
      </c>
      <c r="D7255" s="372" t="s">
        <v>5902</v>
      </c>
      <c r="E7255" s="131">
        <v>46181704</v>
      </c>
      <c r="F7255" s="632">
        <v>10735</v>
      </c>
      <c r="G7255" s="131" t="s">
        <v>693</v>
      </c>
      <c r="H7255" s="662">
        <v>44927</v>
      </c>
      <c r="I7255" s="84">
        <v>365</v>
      </c>
    </row>
    <row r="7256" spans="1:9" ht="44.25" hidden="1" customHeight="1" x14ac:dyDescent="0.2">
      <c r="A7256" s="3">
        <v>7278</v>
      </c>
      <c r="B7256" s="84">
        <v>6325</v>
      </c>
      <c r="C7256" s="127" t="s">
        <v>10238</v>
      </c>
      <c r="D7256" s="372" t="s">
        <v>5902</v>
      </c>
      <c r="E7256" s="131">
        <v>31162204</v>
      </c>
      <c r="F7256" s="632">
        <v>1530</v>
      </c>
      <c r="G7256" s="131" t="s">
        <v>2186</v>
      </c>
      <c r="H7256" s="662">
        <v>44927</v>
      </c>
      <c r="I7256" s="84">
        <v>364</v>
      </c>
    </row>
    <row r="7257" spans="1:9" ht="44.25" hidden="1" customHeight="1" x14ac:dyDescent="0.2">
      <c r="A7257" s="3">
        <v>7279</v>
      </c>
      <c r="B7257" s="84">
        <v>6325</v>
      </c>
      <c r="C7257" s="127" t="s">
        <v>10239</v>
      </c>
      <c r="D7257" s="372" t="s">
        <v>5902</v>
      </c>
      <c r="E7257" s="131">
        <v>30103605</v>
      </c>
      <c r="F7257" s="632">
        <v>650</v>
      </c>
      <c r="G7257" s="131" t="s">
        <v>495</v>
      </c>
      <c r="H7257" s="662">
        <v>44927</v>
      </c>
      <c r="I7257" s="84">
        <v>319</v>
      </c>
    </row>
    <row r="7258" spans="1:9" ht="44.25" hidden="1" customHeight="1" x14ac:dyDescent="0.2">
      <c r="A7258" s="3">
        <v>7280</v>
      </c>
      <c r="B7258" s="84">
        <v>6325</v>
      </c>
      <c r="C7258" s="127" t="s">
        <v>10240</v>
      </c>
      <c r="D7258" s="372" t="s">
        <v>5902</v>
      </c>
      <c r="E7258" s="131">
        <v>25172411</v>
      </c>
      <c r="F7258" s="632">
        <v>19145.46</v>
      </c>
      <c r="G7258" s="131" t="s">
        <v>669</v>
      </c>
      <c r="H7258" s="662">
        <v>44927</v>
      </c>
      <c r="I7258" s="84">
        <v>340</v>
      </c>
    </row>
    <row r="7259" spans="1:9" ht="44.25" hidden="1" customHeight="1" x14ac:dyDescent="0.2">
      <c r="A7259" s="3">
        <v>7281</v>
      </c>
      <c r="B7259" s="84">
        <v>6325</v>
      </c>
      <c r="C7259" s="127" t="s">
        <v>10241</v>
      </c>
      <c r="D7259" s="372" t="s">
        <v>5902</v>
      </c>
      <c r="E7259" s="131">
        <v>52152010</v>
      </c>
      <c r="F7259" s="632">
        <v>16000</v>
      </c>
      <c r="G7259" s="131" t="s">
        <v>693</v>
      </c>
      <c r="H7259" s="662">
        <v>44927</v>
      </c>
      <c r="I7259" s="84">
        <v>364</v>
      </c>
    </row>
    <row r="7260" spans="1:9" ht="44.25" hidden="1" customHeight="1" x14ac:dyDescent="0.2">
      <c r="A7260" s="3">
        <v>7282</v>
      </c>
      <c r="B7260" s="84">
        <v>6325</v>
      </c>
      <c r="C7260" s="127" t="s">
        <v>10242</v>
      </c>
      <c r="D7260" s="372" t="s">
        <v>5902</v>
      </c>
      <c r="E7260" s="131">
        <v>48101909</v>
      </c>
      <c r="F7260" s="632">
        <v>77000</v>
      </c>
      <c r="G7260" s="131" t="s">
        <v>693</v>
      </c>
      <c r="H7260" s="662">
        <v>44927</v>
      </c>
      <c r="I7260" s="84">
        <v>364</v>
      </c>
    </row>
    <row r="7261" spans="1:9" ht="44.25" hidden="1" customHeight="1" x14ac:dyDescent="0.2">
      <c r="A7261" s="3">
        <v>7283</v>
      </c>
      <c r="B7261" s="84">
        <v>6325</v>
      </c>
      <c r="C7261" s="127" t="s">
        <v>10243</v>
      </c>
      <c r="D7261" s="372" t="s">
        <v>5902</v>
      </c>
      <c r="E7261" s="131">
        <v>47131605</v>
      </c>
      <c r="F7261" s="632">
        <v>70000</v>
      </c>
      <c r="G7261" s="131" t="s">
        <v>3897</v>
      </c>
      <c r="H7261" s="662">
        <v>44927</v>
      </c>
      <c r="I7261" s="84">
        <v>354</v>
      </c>
    </row>
    <row r="7262" spans="1:9" ht="44.25" hidden="1" customHeight="1" x14ac:dyDescent="0.2">
      <c r="A7262" s="3">
        <v>7284</v>
      </c>
      <c r="B7262" s="84">
        <v>6325</v>
      </c>
      <c r="C7262" s="127" t="s">
        <v>10244</v>
      </c>
      <c r="D7262" s="372" t="s">
        <v>5902</v>
      </c>
      <c r="E7262" s="131">
        <v>47131603</v>
      </c>
      <c r="F7262" s="632">
        <v>9800</v>
      </c>
      <c r="G7262" s="131" t="s">
        <v>3897</v>
      </c>
      <c r="H7262" s="662">
        <v>44927</v>
      </c>
      <c r="I7262" s="84">
        <v>354</v>
      </c>
    </row>
    <row r="7263" spans="1:9" ht="44.25" hidden="1" customHeight="1" x14ac:dyDescent="0.2">
      <c r="A7263" s="3">
        <v>7285</v>
      </c>
      <c r="B7263" s="84">
        <v>6325</v>
      </c>
      <c r="C7263" s="127" t="s">
        <v>9368</v>
      </c>
      <c r="D7263" s="372" t="s">
        <v>5902</v>
      </c>
      <c r="E7263" s="131">
        <v>47131502</v>
      </c>
      <c r="F7263" s="632">
        <v>9000</v>
      </c>
      <c r="G7263" s="131" t="s">
        <v>3897</v>
      </c>
      <c r="H7263" s="662">
        <v>44927</v>
      </c>
      <c r="I7263" s="84">
        <v>354</v>
      </c>
    </row>
    <row r="7264" spans="1:9" ht="44.25" hidden="1" customHeight="1" x14ac:dyDescent="0.2">
      <c r="A7264" s="3">
        <v>7286</v>
      </c>
      <c r="B7264" s="84">
        <v>6325</v>
      </c>
      <c r="C7264" s="127" t="s">
        <v>10245</v>
      </c>
      <c r="D7264" s="372" t="s">
        <v>5902</v>
      </c>
      <c r="E7264" s="131">
        <v>39131719</v>
      </c>
      <c r="F7264" s="632">
        <v>47500</v>
      </c>
      <c r="G7264" s="131" t="s">
        <v>35</v>
      </c>
      <c r="H7264" s="662">
        <v>44927</v>
      </c>
      <c r="I7264" s="84">
        <v>314</v>
      </c>
    </row>
    <row r="7265" spans="1:9" ht="44.25" hidden="1" customHeight="1" x14ac:dyDescent="0.2">
      <c r="A7265" s="3">
        <v>7287</v>
      </c>
      <c r="B7265" s="84">
        <v>6325</v>
      </c>
      <c r="C7265" s="131" t="s">
        <v>10246</v>
      </c>
      <c r="D7265" s="372" t="s">
        <v>5902</v>
      </c>
      <c r="E7265" s="131">
        <v>31211505</v>
      </c>
      <c r="F7265" s="632">
        <v>8500</v>
      </c>
      <c r="G7265" s="131" t="s">
        <v>306</v>
      </c>
      <c r="H7265" s="662">
        <v>44927</v>
      </c>
      <c r="I7265" s="84">
        <v>277</v>
      </c>
    </row>
    <row r="7266" spans="1:9" ht="44.25" hidden="1" customHeight="1" x14ac:dyDescent="0.2">
      <c r="A7266" s="3">
        <v>7288</v>
      </c>
      <c r="B7266" s="84">
        <v>6325</v>
      </c>
      <c r="C7266" s="131" t="s">
        <v>9369</v>
      </c>
      <c r="D7266" s="372" t="s">
        <v>5902</v>
      </c>
      <c r="E7266" s="131">
        <v>31211707</v>
      </c>
      <c r="F7266" s="632">
        <v>62500</v>
      </c>
      <c r="G7266" s="131" t="s">
        <v>306</v>
      </c>
      <c r="H7266" s="662">
        <v>44927</v>
      </c>
      <c r="I7266" s="84">
        <v>277</v>
      </c>
    </row>
    <row r="7267" spans="1:9" ht="44.25" hidden="1" customHeight="1" x14ac:dyDescent="0.2">
      <c r="A7267" s="3">
        <v>7289</v>
      </c>
      <c r="B7267" s="84">
        <v>6325</v>
      </c>
      <c r="C7267" s="127" t="s">
        <v>9370</v>
      </c>
      <c r="D7267" s="372" t="s">
        <v>5902</v>
      </c>
      <c r="E7267" s="131">
        <v>39121717</v>
      </c>
      <c r="F7267" s="632">
        <v>20000</v>
      </c>
      <c r="G7267" s="131" t="s">
        <v>364</v>
      </c>
      <c r="H7267" s="662">
        <v>44927</v>
      </c>
      <c r="I7267" s="84">
        <v>304</v>
      </c>
    </row>
    <row r="7268" spans="1:9" ht="44.25" hidden="1" customHeight="1" x14ac:dyDescent="0.2">
      <c r="A7268" s="3">
        <v>7290</v>
      </c>
      <c r="B7268" s="84">
        <v>6325</v>
      </c>
      <c r="C7268" s="127" t="s">
        <v>10247</v>
      </c>
      <c r="D7268" s="372" t="s">
        <v>5902</v>
      </c>
      <c r="E7268" s="131">
        <v>39121432</v>
      </c>
      <c r="F7268" s="632">
        <v>21357</v>
      </c>
      <c r="G7268" s="131" t="s">
        <v>364</v>
      </c>
      <c r="H7268" s="662">
        <v>44927</v>
      </c>
      <c r="I7268" s="84">
        <v>304</v>
      </c>
    </row>
    <row r="7269" spans="1:9" ht="44.25" hidden="1" customHeight="1" x14ac:dyDescent="0.2">
      <c r="A7269" s="3">
        <v>7291</v>
      </c>
      <c r="B7269" s="84">
        <v>6325</v>
      </c>
      <c r="C7269" s="127" t="s">
        <v>10247</v>
      </c>
      <c r="D7269" s="372" t="s">
        <v>5902</v>
      </c>
      <c r="E7269" s="131">
        <v>39121432</v>
      </c>
      <c r="F7269" s="632">
        <v>21357</v>
      </c>
      <c r="G7269" s="131" t="s">
        <v>364</v>
      </c>
      <c r="H7269" s="662">
        <v>44927</v>
      </c>
      <c r="I7269" s="84">
        <v>304</v>
      </c>
    </row>
    <row r="7270" spans="1:9" ht="44.25" hidden="1" customHeight="1" x14ac:dyDescent="0.2">
      <c r="A7270" s="3">
        <v>7292</v>
      </c>
      <c r="B7270" s="84">
        <v>6325</v>
      </c>
      <c r="C7270" s="127" t="s">
        <v>10248</v>
      </c>
      <c r="D7270" s="372" t="s">
        <v>5902</v>
      </c>
      <c r="E7270" s="131">
        <v>15121902</v>
      </c>
      <c r="F7270" s="632">
        <v>101836.41</v>
      </c>
      <c r="G7270" s="131" t="s">
        <v>301</v>
      </c>
      <c r="H7270" s="662">
        <v>44927</v>
      </c>
      <c r="I7270" s="84">
        <v>269</v>
      </c>
    </row>
    <row r="7271" spans="1:9" ht="44.25" hidden="1" customHeight="1" x14ac:dyDescent="0.2">
      <c r="A7271" s="3">
        <v>7293</v>
      </c>
      <c r="B7271" s="84">
        <v>6325</v>
      </c>
      <c r="C7271" s="127" t="s">
        <v>10249</v>
      </c>
      <c r="D7271" s="372" t="s">
        <v>5902</v>
      </c>
      <c r="E7271" s="131">
        <v>39122216</v>
      </c>
      <c r="F7271" s="632">
        <v>51500</v>
      </c>
      <c r="G7271" s="131" t="s">
        <v>364</v>
      </c>
      <c r="H7271" s="662">
        <v>44927</v>
      </c>
      <c r="I7271" s="84">
        <v>304</v>
      </c>
    </row>
    <row r="7272" spans="1:9" ht="44.25" hidden="1" customHeight="1" x14ac:dyDescent="0.2">
      <c r="A7272" s="3">
        <v>7294</v>
      </c>
      <c r="B7272" s="84">
        <v>6325</v>
      </c>
      <c r="C7272" s="127" t="s">
        <v>10250</v>
      </c>
      <c r="D7272" s="372" t="s">
        <v>5902</v>
      </c>
      <c r="E7272" s="131">
        <v>41111946</v>
      </c>
      <c r="F7272" s="632">
        <v>50000</v>
      </c>
      <c r="G7272" s="131" t="s">
        <v>364</v>
      </c>
      <c r="H7272" s="662">
        <v>44927</v>
      </c>
      <c r="I7272" s="84">
        <v>304</v>
      </c>
    </row>
    <row r="7273" spans="1:9" ht="44.25" hidden="1" customHeight="1" x14ac:dyDescent="0.2">
      <c r="A7273" s="3">
        <v>7295</v>
      </c>
      <c r="B7273" s="84">
        <v>6325</v>
      </c>
      <c r="C7273" s="127" t="s">
        <v>10251</v>
      </c>
      <c r="D7273" s="372" t="s">
        <v>5902</v>
      </c>
      <c r="E7273" s="131">
        <v>43222612</v>
      </c>
      <c r="F7273" s="632">
        <v>34500</v>
      </c>
      <c r="G7273" s="131" t="s">
        <v>364</v>
      </c>
      <c r="H7273" s="662">
        <v>44927</v>
      </c>
      <c r="I7273" s="84">
        <v>304</v>
      </c>
    </row>
    <row r="7274" spans="1:9" ht="44.25" hidden="1" customHeight="1" x14ac:dyDescent="0.2">
      <c r="A7274" s="3">
        <v>7296</v>
      </c>
      <c r="B7274" s="84">
        <v>6325</v>
      </c>
      <c r="C7274" s="127" t="s">
        <v>10252</v>
      </c>
      <c r="D7274" s="372" t="s">
        <v>5902</v>
      </c>
      <c r="E7274" s="131">
        <v>39121318</v>
      </c>
      <c r="F7274" s="632">
        <v>35000</v>
      </c>
      <c r="G7274" s="131" t="s">
        <v>364</v>
      </c>
      <c r="H7274" s="662">
        <v>44927</v>
      </c>
      <c r="I7274" s="84">
        <v>304</v>
      </c>
    </row>
    <row r="7275" spans="1:9" ht="44.25" hidden="1" customHeight="1" x14ac:dyDescent="0.2">
      <c r="A7275" s="3">
        <v>7297</v>
      </c>
      <c r="B7275" s="84">
        <v>6325</v>
      </c>
      <c r="C7275" s="127" t="s">
        <v>10253</v>
      </c>
      <c r="D7275" s="372" t="s">
        <v>5902</v>
      </c>
      <c r="E7275" s="131">
        <v>40172608</v>
      </c>
      <c r="F7275" s="632">
        <v>10896.45</v>
      </c>
      <c r="G7275" s="131" t="s">
        <v>364</v>
      </c>
      <c r="H7275" s="662">
        <v>44927</v>
      </c>
      <c r="I7275" s="84">
        <v>304</v>
      </c>
    </row>
    <row r="7276" spans="1:9" ht="44.25" hidden="1" customHeight="1" x14ac:dyDescent="0.2">
      <c r="A7276" s="3">
        <v>7298</v>
      </c>
      <c r="B7276" s="84">
        <v>6325</v>
      </c>
      <c r="C7276" s="127" t="s">
        <v>10254</v>
      </c>
      <c r="D7276" s="372" t="s">
        <v>5902</v>
      </c>
      <c r="E7276" s="131">
        <v>39122250</v>
      </c>
      <c r="F7276" s="632">
        <v>8000</v>
      </c>
      <c r="G7276" s="131" t="s">
        <v>364</v>
      </c>
      <c r="H7276" s="662">
        <v>44927</v>
      </c>
      <c r="I7276" s="84">
        <v>304</v>
      </c>
    </row>
    <row r="7277" spans="1:9" ht="44.25" hidden="1" customHeight="1" x14ac:dyDescent="0.2">
      <c r="A7277" s="3">
        <v>7299</v>
      </c>
      <c r="B7277" s="84">
        <v>6325</v>
      </c>
      <c r="C7277" s="127" t="s">
        <v>10255</v>
      </c>
      <c r="D7277" s="372" t="s">
        <v>5902</v>
      </c>
      <c r="E7277" s="131">
        <v>39121444</v>
      </c>
      <c r="F7277" s="632">
        <v>15848.25</v>
      </c>
      <c r="G7277" s="131" t="s">
        <v>364</v>
      </c>
      <c r="H7277" s="662">
        <v>44927</v>
      </c>
      <c r="I7277" s="84">
        <v>304</v>
      </c>
    </row>
    <row r="7278" spans="1:9" ht="44.25" hidden="1" customHeight="1" x14ac:dyDescent="0.2">
      <c r="A7278" s="3">
        <v>7300</v>
      </c>
      <c r="B7278" s="84">
        <v>6325</v>
      </c>
      <c r="C7278" s="127" t="s">
        <v>10256</v>
      </c>
      <c r="D7278" s="372" t="s">
        <v>5902</v>
      </c>
      <c r="E7278" s="131">
        <v>40183002</v>
      </c>
      <c r="F7278" s="632">
        <v>5000</v>
      </c>
      <c r="G7278" s="131" t="s">
        <v>364</v>
      </c>
      <c r="H7278" s="662">
        <v>44927</v>
      </c>
      <c r="I7278" s="84">
        <v>304</v>
      </c>
    </row>
    <row r="7279" spans="1:9" ht="44.25" hidden="1" customHeight="1" x14ac:dyDescent="0.2">
      <c r="A7279" s="3">
        <v>7301</v>
      </c>
      <c r="B7279" s="84">
        <v>6325</v>
      </c>
      <c r="C7279" s="127" t="s">
        <v>10257</v>
      </c>
      <c r="D7279" s="372" t="s">
        <v>5902</v>
      </c>
      <c r="E7279" s="131">
        <v>39121444</v>
      </c>
      <c r="F7279" s="632">
        <v>49551.63</v>
      </c>
      <c r="G7279" s="131" t="s">
        <v>364</v>
      </c>
      <c r="H7279" s="662">
        <v>44927</v>
      </c>
      <c r="I7279" s="84">
        <v>304</v>
      </c>
    </row>
    <row r="7280" spans="1:9" ht="44.25" hidden="1" customHeight="1" x14ac:dyDescent="0.2">
      <c r="A7280" s="3">
        <v>7302</v>
      </c>
      <c r="B7280" s="84">
        <v>6325</v>
      </c>
      <c r="C7280" s="127" t="s">
        <v>10258</v>
      </c>
      <c r="D7280" s="372" t="s">
        <v>5902</v>
      </c>
      <c r="E7280" s="131">
        <v>30101605</v>
      </c>
      <c r="F7280" s="632">
        <v>22770.07</v>
      </c>
      <c r="G7280" s="131" t="s">
        <v>35</v>
      </c>
      <c r="H7280" s="662">
        <v>44927</v>
      </c>
      <c r="I7280" s="84">
        <v>314</v>
      </c>
    </row>
    <row r="7281" spans="1:9" ht="44.25" hidden="1" customHeight="1" x14ac:dyDescent="0.2">
      <c r="A7281" s="3">
        <v>7303</v>
      </c>
      <c r="B7281" s="84">
        <v>6325</v>
      </c>
      <c r="C7281" s="127" t="s">
        <v>10259</v>
      </c>
      <c r="D7281" s="372" t="s">
        <v>5902</v>
      </c>
      <c r="E7281" s="131">
        <v>27112838</v>
      </c>
      <c r="F7281" s="632">
        <v>18577.2</v>
      </c>
      <c r="G7281" s="131" t="s">
        <v>505</v>
      </c>
      <c r="H7281" s="662">
        <v>44927</v>
      </c>
      <c r="I7281" s="84">
        <v>324</v>
      </c>
    </row>
    <row r="7282" spans="1:9" ht="44.25" hidden="1" customHeight="1" x14ac:dyDescent="0.2">
      <c r="A7282" s="3">
        <v>7304</v>
      </c>
      <c r="B7282" s="84">
        <v>6325</v>
      </c>
      <c r="C7282" s="127" t="s">
        <v>10260</v>
      </c>
      <c r="D7282" s="372" t="s">
        <v>5902</v>
      </c>
      <c r="E7282" s="131">
        <v>27111538</v>
      </c>
      <c r="F7282" s="632">
        <v>109666.5</v>
      </c>
      <c r="G7282" s="131" t="s">
        <v>35</v>
      </c>
      <c r="H7282" s="662">
        <v>44927</v>
      </c>
      <c r="I7282" s="84">
        <v>314</v>
      </c>
    </row>
    <row r="7283" spans="1:9" ht="44.25" hidden="1" customHeight="1" x14ac:dyDescent="0.2">
      <c r="A7283" s="3">
        <v>7305</v>
      </c>
      <c r="B7283" s="84">
        <v>6325</v>
      </c>
      <c r="C7283" s="127" t="s">
        <v>10261</v>
      </c>
      <c r="D7283" s="372" t="s">
        <v>5902</v>
      </c>
      <c r="E7283" s="131">
        <v>27111538</v>
      </c>
      <c r="F7283" s="632">
        <v>4500</v>
      </c>
      <c r="G7283" s="131" t="s">
        <v>35</v>
      </c>
      <c r="H7283" s="662">
        <v>44927</v>
      </c>
      <c r="I7283" s="84">
        <v>314</v>
      </c>
    </row>
    <row r="7284" spans="1:9" ht="44.25" hidden="1" customHeight="1" x14ac:dyDescent="0.2">
      <c r="A7284" s="3">
        <v>7306</v>
      </c>
      <c r="B7284" s="84">
        <v>6325</v>
      </c>
      <c r="C7284" s="127" t="s">
        <v>10263</v>
      </c>
      <c r="D7284" s="372" t="s">
        <v>5902</v>
      </c>
      <c r="E7284" s="131">
        <v>39121439</v>
      </c>
      <c r="F7284" s="632">
        <v>7000</v>
      </c>
      <c r="G7284" s="131" t="s">
        <v>364</v>
      </c>
      <c r="H7284" s="662">
        <v>44927</v>
      </c>
      <c r="I7284" s="84">
        <v>304</v>
      </c>
    </row>
    <row r="7285" spans="1:9" ht="44.25" hidden="1" customHeight="1" x14ac:dyDescent="0.2">
      <c r="A7285" s="3">
        <v>7307</v>
      </c>
      <c r="B7285" s="84">
        <v>6325</v>
      </c>
      <c r="C7285" s="127" t="s">
        <v>10264</v>
      </c>
      <c r="D7285" s="372" t="s">
        <v>5902</v>
      </c>
      <c r="E7285" s="131">
        <v>39121302</v>
      </c>
      <c r="F7285" s="632">
        <v>7000</v>
      </c>
      <c r="G7285" s="131" t="s">
        <v>364</v>
      </c>
      <c r="H7285" s="662">
        <v>44927</v>
      </c>
      <c r="I7285" s="84">
        <v>304</v>
      </c>
    </row>
    <row r="7286" spans="1:9" ht="44.25" hidden="1" customHeight="1" x14ac:dyDescent="0.2">
      <c r="A7286" s="3">
        <v>7308</v>
      </c>
      <c r="B7286" s="84">
        <v>6325</v>
      </c>
      <c r="C7286" s="127" t="s">
        <v>10265</v>
      </c>
      <c r="D7286" s="372" t="s">
        <v>5902</v>
      </c>
      <c r="E7286" s="131">
        <v>39101699</v>
      </c>
      <c r="F7286" s="632">
        <v>18500</v>
      </c>
      <c r="G7286" s="131" t="s">
        <v>364</v>
      </c>
      <c r="H7286" s="662">
        <v>44927</v>
      </c>
      <c r="I7286" s="84">
        <v>304</v>
      </c>
    </row>
    <row r="7287" spans="1:9" ht="44.25" hidden="1" customHeight="1" x14ac:dyDescent="0.2">
      <c r="A7287" s="3">
        <v>7309</v>
      </c>
      <c r="B7287" s="84">
        <v>6325</v>
      </c>
      <c r="C7287" s="127" t="s">
        <v>10266</v>
      </c>
      <c r="D7287" s="372" t="s">
        <v>5902</v>
      </c>
      <c r="E7287" s="131">
        <v>31231313</v>
      </c>
      <c r="F7287" s="632">
        <v>8000</v>
      </c>
      <c r="G7287" s="131" t="s">
        <v>364</v>
      </c>
      <c r="H7287" s="662">
        <v>44927</v>
      </c>
      <c r="I7287" s="84">
        <v>304</v>
      </c>
    </row>
    <row r="7288" spans="1:9" ht="44.25" hidden="1" customHeight="1" x14ac:dyDescent="0.2">
      <c r="A7288" s="3">
        <v>7310</v>
      </c>
      <c r="B7288" s="84">
        <v>6325</v>
      </c>
      <c r="C7288" s="127" t="s">
        <v>10267</v>
      </c>
      <c r="D7288" s="372" t="s">
        <v>5902</v>
      </c>
      <c r="E7288" s="131">
        <v>39121434</v>
      </c>
      <c r="F7288" s="632">
        <v>9000</v>
      </c>
      <c r="G7288" s="131" t="s">
        <v>364</v>
      </c>
      <c r="H7288" s="662">
        <v>44927</v>
      </c>
      <c r="I7288" s="84">
        <v>304</v>
      </c>
    </row>
    <row r="7289" spans="1:9" ht="44.25" hidden="1" customHeight="1" x14ac:dyDescent="0.2">
      <c r="A7289" s="3">
        <v>7311</v>
      </c>
      <c r="B7289" s="84">
        <v>6325</v>
      </c>
      <c r="C7289" s="127" t="s">
        <v>10268</v>
      </c>
      <c r="D7289" s="372" t="s">
        <v>5902</v>
      </c>
      <c r="E7289" s="131">
        <v>39121308</v>
      </c>
      <c r="F7289" s="632">
        <v>5000</v>
      </c>
      <c r="G7289" s="131" t="s">
        <v>364</v>
      </c>
      <c r="H7289" s="662">
        <v>44927</v>
      </c>
      <c r="I7289" s="84">
        <v>304</v>
      </c>
    </row>
    <row r="7290" spans="1:9" ht="44.25" hidden="1" customHeight="1" x14ac:dyDescent="0.2">
      <c r="A7290" s="3">
        <v>7312</v>
      </c>
      <c r="B7290" s="84">
        <v>6325</v>
      </c>
      <c r="C7290" s="127" t="s">
        <v>10269</v>
      </c>
      <c r="D7290" s="372" t="s">
        <v>5902</v>
      </c>
      <c r="E7290" s="131">
        <v>39122299</v>
      </c>
      <c r="F7290" s="632">
        <v>3500</v>
      </c>
      <c r="G7290" s="131" t="s">
        <v>364</v>
      </c>
      <c r="H7290" s="662">
        <v>44927</v>
      </c>
      <c r="I7290" s="84">
        <v>304</v>
      </c>
    </row>
    <row r="7291" spans="1:9" ht="44.25" hidden="1" customHeight="1" x14ac:dyDescent="0.2">
      <c r="A7291" s="3">
        <v>7313</v>
      </c>
      <c r="B7291" s="84">
        <v>6325</v>
      </c>
      <c r="C7291" s="127" t="s">
        <v>10270</v>
      </c>
      <c r="D7291" s="372" t="s">
        <v>5902</v>
      </c>
      <c r="E7291" s="131">
        <v>39121302</v>
      </c>
      <c r="F7291" s="632">
        <v>6000</v>
      </c>
      <c r="G7291" s="131" t="s">
        <v>364</v>
      </c>
      <c r="H7291" s="662">
        <v>44927</v>
      </c>
      <c r="I7291" s="84">
        <v>304</v>
      </c>
    </row>
    <row r="7292" spans="1:9" ht="44.25" hidden="1" customHeight="1" x14ac:dyDescent="0.2">
      <c r="A7292" s="3">
        <v>7314</v>
      </c>
      <c r="B7292" s="84">
        <v>6325</v>
      </c>
      <c r="C7292" s="127" t="s">
        <v>10271</v>
      </c>
      <c r="D7292" s="372" t="s">
        <v>5902</v>
      </c>
      <c r="E7292" s="131">
        <v>40174908</v>
      </c>
      <c r="F7292" s="632">
        <v>7500</v>
      </c>
      <c r="G7292" s="131" t="s">
        <v>364</v>
      </c>
      <c r="H7292" s="662">
        <v>44927</v>
      </c>
      <c r="I7292" s="84">
        <v>304</v>
      </c>
    </row>
    <row r="7293" spans="1:9" ht="44.25" hidden="1" customHeight="1" x14ac:dyDescent="0.2">
      <c r="A7293" s="3">
        <v>7315</v>
      </c>
      <c r="B7293" s="84">
        <v>6325</v>
      </c>
      <c r="C7293" s="127" t="s">
        <v>10272</v>
      </c>
      <c r="D7293" s="372" t="s">
        <v>5902</v>
      </c>
      <c r="E7293" s="131">
        <v>39121410</v>
      </c>
      <c r="F7293" s="632">
        <v>9040</v>
      </c>
      <c r="G7293" s="131" t="s">
        <v>364</v>
      </c>
      <c r="H7293" s="662">
        <v>44927</v>
      </c>
      <c r="I7293" s="84">
        <v>304</v>
      </c>
    </row>
    <row r="7294" spans="1:9" ht="44.25" hidden="1" customHeight="1" x14ac:dyDescent="0.2">
      <c r="A7294" s="3">
        <v>7316</v>
      </c>
      <c r="B7294" s="84">
        <v>6325</v>
      </c>
      <c r="C7294" s="127" t="s">
        <v>10273</v>
      </c>
      <c r="D7294" s="372" t="s">
        <v>5902</v>
      </c>
      <c r="E7294" s="131">
        <v>31161801</v>
      </c>
      <c r="F7294" s="632">
        <v>64100</v>
      </c>
      <c r="G7294" s="131" t="s">
        <v>35</v>
      </c>
      <c r="H7294" s="662">
        <v>44927</v>
      </c>
      <c r="I7294" s="84">
        <v>314</v>
      </c>
    </row>
    <row r="7295" spans="1:9" ht="44.25" hidden="1" customHeight="1" x14ac:dyDescent="0.2">
      <c r="A7295" s="3">
        <v>7317</v>
      </c>
      <c r="B7295" s="84">
        <v>6325</v>
      </c>
      <c r="C7295" s="127" t="s">
        <v>10274</v>
      </c>
      <c r="D7295" s="372" t="s">
        <v>5902</v>
      </c>
      <c r="E7295" s="131">
        <v>40172808</v>
      </c>
      <c r="F7295" s="632">
        <v>25050</v>
      </c>
      <c r="G7295" s="131" t="s">
        <v>505</v>
      </c>
      <c r="H7295" s="662">
        <v>44927</v>
      </c>
      <c r="I7295" s="84">
        <v>324</v>
      </c>
    </row>
    <row r="7296" spans="1:9" ht="44.25" hidden="1" customHeight="1" x14ac:dyDescent="0.2">
      <c r="A7296" s="3">
        <v>7318</v>
      </c>
      <c r="B7296" s="84">
        <v>6325</v>
      </c>
      <c r="C7296" s="127" t="s">
        <v>10275</v>
      </c>
      <c r="D7296" s="372" t="s">
        <v>5902</v>
      </c>
      <c r="E7296" s="131">
        <v>31201503</v>
      </c>
      <c r="F7296" s="632">
        <v>5114.1000000000004</v>
      </c>
      <c r="G7296" s="131" t="s">
        <v>505</v>
      </c>
      <c r="H7296" s="662">
        <v>44927</v>
      </c>
      <c r="I7296" s="84">
        <v>324</v>
      </c>
    </row>
    <row r="7297" spans="1:9" ht="44.25" hidden="1" customHeight="1" x14ac:dyDescent="0.2">
      <c r="A7297" s="3">
        <v>7319</v>
      </c>
      <c r="B7297" s="84">
        <v>6325</v>
      </c>
      <c r="C7297" s="127" t="s">
        <v>10276</v>
      </c>
      <c r="D7297" s="372" t="s">
        <v>5902</v>
      </c>
      <c r="E7297" s="131">
        <v>23241634</v>
      </c>
      <c r="F7297" s="632">
        <v>12000</v>
      </c>
      <c r="G7297" s="131" t="s">
        <v>35</v>
      </c>
      <c r="H7297" s="662">
        <v>44927</v>
      </c>
      <c r="I7297" s="84">
        <v>314</v>
      </c>
    </row>
    <row r="7298" spans="1:9" ht="44.25" hidden="1" customHeight="1" x14ac:dyDescent="0.2">
      <c r="A7298" s="3">
        <v>7320</v>
      </c>
      <c r="B7298" s="84">
        <v>6325</v>
      </c>
      <c r="C7298" s="127" t="s">
        <v>10277</v>
      </c>
      <c r="D7298" s="372" t="s">
        <v>5902</v>
      </c>
      <c r="E7298" s="131">
        <v>31161532</v>
      </c>
      <c r="F7298" s="632">
        <v>4800</v>
      </c>
      <c r="G7298" s="131" t="s">
        <v>35</v>
      </c>
      <c r="H7298" s="662">
        <v>44927</v>
      </c>
      <c r="I7298" s="84">
        <v>314</v>
      </c>
    </row>
    <row r="7299" spans="1:9" ht="44.25" hidden="1" customHeight="1" x14ac:dyDescent="0.2">
      <c r="A7299" s="3">
        <v>7321</v>
      </c>
      <c r="B7299" s="84">
        <v>6325</v>
      </c>
      <c r="C7299" s="127" t="s">
        <v>10278</v>
      </c>
      <c r="D7299" s="372" t="s">
        <v>5902</v>
      </c>
      <c r="E7299" s="131">
        <v>27112838</v>
      </c>
      <c r="F7299" s="632">
        <v>15147.65</v>
      </c>
      <c r="G7299" s="131" t="s">
        <v>35</v>
      </c>
      <c r="H7299" s="662">
        <v>44927</v>
      </c>
      <c r="I7299" s="84">
        <v>314</v>
      </c>
    </row>
    <row r="7300" spans="1:9" ht="44.25" hidden="1" customHeight="1" x14ac:dyDescent="0.2">
      <c r="A7300" s="3">
        <v>7322</v>
      </c>
      <c r="B7300" s="84">
        <v>6325</v>
      </c>
      <c r="C7300" s="127" t="s">
        <v>10279</v>
      </c>
      <c r="D7300" s="372" t="s">
        <v>5902</v>
      </c>
      <c r="E7300" s="131">
        <v>23271810</v>
      </c>
      <c r="F7300" s="632">
        <v>6000</v>
      </c>
      <c r="G7300" s="131" t="s">
        <v>35</v>
      </c>
      <c r="H7300" s="662">
        <v>44927</v>
      </c>
      <c r="I7300" s="84">
        <v>314</v>
      </c>
    </row>
    <row r="7301" spans="1:9" ht="44.25" hidden="1" customHeight="1" x14ac:dyDescent="0.2">
      <c r="A7301" s="3">
        <v>7323</v>
      </c>
      <c r="B7301" s="84">
        <v>6325</v>
      </c>
      <c r="C7301" s="127" t="s">
        <v>10280</v>
      </c>
      <c r="D7301" s="372" t="s">
        <v>5902</v>
      </c>
      <c r="E7301" s="131">
        <v>27112838</v>
      </c>
      <c r="F7301" s="632">
        <v>3500</v>
      </c>
      <c r="G7301" s="131" t="s">
        <v>505</v>
      </c>
      <c r="H7301" s="662">
        <v>44927</v>
      </c>
      <c r="I7301" s="84">
        <v>324</v>
      </c>
    </row>
    <row r="7302" spans="1:9" ht="44.25" hidden="1" customHeight="1" x14ac:dyDescent="0.2">
      <c r="A7302" s="3">
        <v>7324</v>
      </c>
      <c r="B7302" s="84">
        <v>6325</v>
      </c>
      <c r="C7302" s="127" t="s">
        <v>10281</v>
      </c>
      <c r="D7302" s="372" t="s">
        <v>5902</v>
      </c>
      <c r="E7302" s="131">
        <v>27111907</v>
      </c>
      <c r="F7302" s="632">
        <v>2915</v>
      </c>
      <c r="G7302" s="131" t="s">
        <v>35</v>
      </c>
      <c r="H7302" s="662">
        <v>44927</v>
      </c>
      <c r="I7302" s="84">
        <v>314</v>
      </c>
    </row>
    <row r="7303" spans="1:9" ht="44.25" hidden="1" customHeight="1" x14ac:dyDescent="0.2">
      <c r="A7303" s="3">
        <v>7325</v>
      </c>
      <c r="B7303" s="84">
        <v>6325</v>
      </c>
      <c r="C7303" s="127" t="s">
        <v>10282</v>
      </c>
      <c r="D7303" s="372" t="s">
        <v>5902</v>
      </c>
      <c r="E7303" s="131">
        <v>31162418</v>
      </c>
      <c r="F7303" s="632">
        <v>9060</v>
      </c>
      <c r="G7303" s="131" t="s">
        <v>364</v>
      </c>
      <c r="H7303" s="662">
        <v>44927</v>
      </c>
      <c r="I7303" s="84">
        <v>304</v>
      </c>
    </row>
    <row r="7304" spans="1:9" ht="44.25" hidden="1" customHeight="1" x14ac:dyDescent="0.2">
      <c r="A7304" s="3">
        <v>7326</v>
      </c>
      <c r="B7304" s="84">
        <v>6325</v>
      </c>
      <c r="C7304" s="127" t="s">
        <v>10283</v>
      </c>
      <c r="D7304" s="372" t="s">
        <v>5902</v>
      </c>
      <c r="E7304" s="131">
        <v>47121902</v>
      </c>
      <c r="F7304" s="632">
        <v>1500</v>
      </c>
      <c r="G7304" s="131" t="s">
        <v>3897</v>
      </c>
      <c r="H7304" s="662">
        <v>44927</v>
      </c>
      <c r="I7304" s="84">
        <v>354</v>
      </c>
    </row>
    <row r="7305" spans="1:9" ht="44.25" hidden="1" customHeight="1" x14ac:dyDescent="0.2">
      <c r="A7305" s="3">
        <v>7327</v>
      </c>
      <c r="B7305" s="84">
        <v>6325</v>
      </c>
      <c r="C7305" s="127" t="s">
        <v>10284</v>
      </c>
      <c r="D7305" s="372" t="s">
        <v>5902</v>
      </c>
      <c r="E7305" s="131">
        <v>31161532</v>
      </c>
      <c r="F7305" s="632">
        <v>7970</v>
      </c>
      <c r="G7305" s="131" t="s">
        <v>35</v>
      </c>
      <c r="H7305" s="662">
        <v>44927</v>
      </c>
      <c r="I7305" s="84">
        <v>314</v>
      </c>
    </row>
    <row r="7306" spans="1:9" ht="44.25" hidden="1" customHeight="1" x14ac:dyDescent="0.2">
      <c r="A7306" s="3">
        <v>7328</v>
      </c>
      <c r="B7306" s="84">
        <v>6325</v>
      </c>
      <c r="C7306" s="127" t="s">
        <v>10263</v>
      </c>
      <c r="D7306" s="372" t="s">
        <v>5902</v>
      </c>
      <c r="E7306" s="131">
        <v>39121439</v>
      </c>
      <c r="F7306" s="632">
        <v>6000</v>
      </c>
      <c r="G7306" s="131" t="s">
        <v>364</v>
      </c>
      <c r="H7306" s="662">
        <v>44927</v>
      </c>
      <c r="I7306" s="84">
        <v>304</v>
      </c>
    </row>
    <row r="7307" spans="1:9" ht="44.25" hidden="1" customHeight="1" x14ac:dyDescent="0.2">
      <c r="A7307" s="3">
        <v>7329</v>
      </c>
      <c r="B7307" s="84">
        <v>6325</v>
      </c>
      <c r="C7307" s="127" t="s">
        <v>10285</v>
      </c>
      <c r="D7307" s="372" t="s">
        <v>5902</v>
      </c>
      <c r="E7307" s="131">
        <v>39121308</v>
      </c>
      <c r="F7307" s="632">
        <v>6000</v>
      </c>
      <c r="G7307" s="131" t="s">
        <v>364</v>
      </c>
      <c r="H7307" s="662">
        <v>44927</v>
      </c>
      <c r="I7307" s="84">
        <v>304</v>
      </c>
    </row>
    <row r="7308" spans="1:9" ht="44.25" hidden="1" customHeight="1" x14ac:dyDescent="0.2">
      <c r="A7308" s="3">
        <v>7330</v>
      </c>
      <c r="B7308" s="84">
        <v>6325</v>
      </c>
      <c r="C7308" s="127" t="s">
        <v>10286</v>
      </c>
      <c r="D7308" s="372" t="s">
        <v>5902</v>
      </c>
      <c r="E7308" s="131">
        <v>40174904</v>
      </c>
      <c r="F7308" s="632">
        <v>43835</v>
      </c>
      <c r="G7308" s="131" t="s">
        <v>364</v>
      </c>
      <c r="H7308" s="662">
        <v>44927</v>
      </c>
      <c r="I7308" s="84">
        <v>304</v>
      </c>
    </row>
    <row r="7309" spans="1:9" ht="44.25" hidden="1" customHeight="1" x14ac:dyDescent="0.2">
      <c r="A7309" s="3">
        <v>7331</v>
      </c>
      <c r="B7309" s="84">
        <v>6325</v>
      </c>
      <c r="C7309" s="127" t="s">
        <v>10287</v>
      </c>
      <c r="D7309" s="372" t="s">
        <v>5902</v>
      </c>
      <c r="E7309" s="131">
        <v>40171708</v>
      </c>
      <c r="F7309" s="632">
        <v>7300</v>
      </c>
      <c r="G7309" s="131" t="s">
        <v>505</v>
      </c>
      <c r="H7309" s="662">
        <v>44927</v>
      </c>
      <c r="I7309" s="84">
        <v>324</v>
      </c>
    </row>
    <row r="7310" spans="1:9" ht="44.25" hidden="1" customHeight="1" x14ac:dyDescent="0.2">
      <c r="A7310" s="3">
        <v>7332</v>
      </c>
      <c r="B7310" s="84">
        <v>6325</v>
      </c>
      <c r="C7310" s="127" t="s">
        <v>10288</v>
      </c>
      <c r="D7310" s="372" t="s">
        <v>5902</v>
      </c>
      <c r="E7310" s="131">
        <v>23241634</v>
      </c>
      <c r="F7310" s="632">
        <v>3000</v>
      </c>
      <c r="G7310" s="131" t="s">
        <v>35</v>
      </c>
      <c r="H7310" s="662">
        <v>44927</v>
      </c>
      <c r="I7310" s="84">
        <v>314</v>
      </c>
    </row>
    <row r="7311" spans="1:9" ht="44.25" hidden="1" customHeight="1" x14ac:dyDescent="0.2">
      <c r="A7311" s="3">
        <v>7333</v>
      </c>
      <c r="B7311" s="84">
        <v>6325</v>
      </c>
      <c r="C7311" s="127" t="s">
        <v>10289</v>
      </c>
      <c r="D7311" s="372" t="s">
        <v>5902</v>
      </c>
      <c r="E7311" s="131">
        <v>27112838</v>
      </c>
      <c r="F7311" s="632">
        <v>12735</v>
      </c>
      <c r="G7311" s="131" t="s">
        <v>505</v>
      </c>
      <c r="H7311" s="662">
        <v>44927</v>
      </c>
      <c r="I7311" s="84">
        <v>324</v>
      </c>
    </row>
    <row r="7312" spans="1:9" ht="44.25" hidden="1" customHeight="1" x14ac:dyDescent="0.2">
      <c r="A7312" s="3">
        <v>7334</v>
      </c>
      <c r="B7312" s="84">
        <v>6325</v>
      </c>
      <c r="C7312" s="127" t="s">
        <v>10290</v>
      </c>
      <c r="D7312" s="372" t="s">
        <v>5902</v>
      </c>
      <c r="E7312" s="131">
        <v>39122299</v>
      </c>
      <c r="F7312" s="632">
        <v>10000</v>
      </c>
      <c r="G7312" s="131" t="s">
        <v>364</v>
      </c>
      <c r="H7312" s="662">
        <v>44927</v>
      </c>
      <c r="I7312" s="84">
        <v>304</v>
      </c>
    </row>
    <row r="7313" spans="1:9" ht="44.25" hidden="1" customHeight="1" x14ac:dyDescent="0.2">
      <c r="A7313" s="3">
        <v>7335</v>
      </c>
      <c r="B7313" s="84">
        <v>6325</v>
      </c>
      <c r="C7313" s="127" t="s">
        <v>10291</v>
      </c>
      <c r="D7313" s="372" t="s">
        <v>5902</v>
      </c>
      <c r="E7313" s="131">
        <v>39121308</v>
      </c>
      <c r="F7313" s="632">
        <v>9000</v>
      </c>
      <c r="G7313" s="131" t="s">
        <v>364</v>
      </c>
      <c r="H7313" s="662">
        <v>44927</v>
      </c>
      <c r="I7313" s="84">
        <v>304</v>
      </c>
    </row>
    <row r="7314" spans="1:9" ht="44.25" hidden="1" customHeight="1" x14ac:dyDescent="0.2">
      <c r="A7314" s="3">
        <v>7336</v>
      </c>
      <c r="B7314" s="84">
        <v>6325</v>
      </c>
      <c r="C7314" s="127" t="s">
        <v>10292</v>
      </c>
      <c r="D7314" s="372" t="s">
        <v>5902</v>
      </c>
      <c r="E7314" s="131">
        <v>31162418</v>
      </c>
      <c r="F7314" s="632">
        <v>11000</v>
      </c>
      <c r="G7314" s="131" t="s">
        <v>364</v>
      </c>
      <c r="H7314" s="662">
        <v>44927</v>
      </c>
      <c r="I7314" s="84">
        <v>304</v>
      </c>
    </row>
    <row r="7315" spans="1:9" ht="44.25" hidden="1" customHeight="1" x14ac:dyDescent="0.2">
      <c r="A7315" s="3">
        <v>7337</v>
      </c>
      <c r="B7315" s="84">
        <v>6325</v>
      </c>
      <c r="C7315" s="127" t="s">
        <v>10293</v>
      </c>
      <c r="D7315" s="372" t="s">
        <v>5902</v>
      </c>
      <c r="E7315" s="131">
        <v>31163032</v>
      </c>
      <c r="F7315" s="632">
        <v>2895</v>
      </c>
      <c r="G7315" s="131" t="s">
        <v>364</v>
      </c>
      <c r="H7315" s="662">
        <v>44927</v>
      </c>
      <c r="I7315" s="84">
        <v>304</v>
      </c>
    </row>
    <row r="7316" spans="1:9" ht="44.25" hidden="1" customHeight="1" x14ac:dyDescent="0.2">
      <c r="A7316" s="3">
        <v>7338</v>
      </c>
      <c r="B7316" s="84">
        <v>6325</v>
      </c>
      <c r="C7316" s="127" t="s">
        <v>10294</v>
      </c>
      <c r="D7316" s="372" t="s">
        <v>5902</v>
      </c>
      <c r="E7316" s="131">
        <v>31201623</v>
      </c>
      <c r="F7316" s="632">
        <v>12085</v>
      </c>
      <c r="G7316" s="131" t="s">
        <v>505</v>
      </c>
      <c r="H7316" s="662">
        <v>44927</v>
      </c>
      <c r="I7316" s="84">
        <v>324</v>
      </c>
    </row>
    <row r="7317" spans="1:9" ht="44.25" hidden="1" customHeight="1" x14ac:dyDescent="0.2">
      <c r="A7317" s="3">
        <v>7339</v>
      </c>
      <c r="B7317" s="84">
        <v>6325</v>
      </c>
      <c r="C7317" s="127" t="s">
        <v>10295</v>
      </c>
      <c r="D7317" s="372" t="s">
        <v>5902</v>
      </c>
      <c r="E7317" s="131">
        <v>31163032</v>
      </c>
      <c r="F7317" s="632">
        <v>1200</v>
      </c>
      <c r="G7317" s="131" t="s">
        <v>364</v>
      </c>
      <c r="H7317" s="662">
        <v>44927</v>
      </c>
      <c r="I7317" s="84">
        <v>304</v>
      </c>
    </row>
    <row r="7318" spans="1:9" ht="44.25" hidden="1" customHeight="1" x14ac:dyDescent="0.2">
      <c r="A7318" s="3">
        <v>7340</v>
      </c>
      <c r="B7318" s="84">
        <v>6325</v>
      </c>
      <c r="C7318" s="127" t="s">
        <v>10296</v>
      </c>
      <c r="D7318" s="372" t="s">
        <v>5902</v>
      </c>
      <c r="E7318" s="131">
        <v>31163032</v>
      </c>
      <c r="F7318" s="632">
        <v>6775</v>
      </c>
      <c r="G7318" s="131" t="s">
        <v>364</v>
      </c>
      <c r="H7318" s="662">
        <v>44927</v>
      </c>
      <c r="I7318" s="84">
        <v>304</v>
      </c>
    </row>
    <row r="7319" spans="1:9" ht="44.25" hidden="1" customHeight="1" x14ac:dyDescent="0.2">
      <c r="A7319" s="3">
        <v>7341</v>
      </c>
      <c r="B7319" s="84">
        <v>6325</v>
      </c>
      <c r="C7319" s="127" t="s">
        <v>10297</v>
      </c>
      <c r="D7319" s="372" t="s">
        <v>5902</v>
      </c>
      <c r="E7319" s="131">
        <v>40173608</v>
      </c>
      <c r="F7319" s="632">
        <v>2500</v>
      </c>
      <c r="G7319" s="131" t="s">
        <v>364</v>
      </c>
      <c r="H7319" s="662">
        <v>44927</v>
      </c>
      <c r="I7319" s="84">
        <v>304</v>
      </c>
    </row>
    <row r="7320" spans="1:9" ht="44.25" hidden="1" customHeight="1" x14ac:dyDescent="0.2">
      <c r="A7320" s="3">
        <v>7342</v>
      </c>
      <c r="B7320" s="84">
        <v>6325</v>
      </c>
      <c r="C7320" s="131" t="s">
        <v>10298</v>
      </c>
      <c r="D7320" s="372" t="s">
        <v>5902</v>
      </c>
      <c r="E7320" s="131">
        <v>31211501</v>
      </c>
      <c r="F7320" s="632">
        <v>10274</v>
      </c>
      <c r="G7320" s="131" t="s">
        <v>306</v>
      </c>
      <c r="H7320" s="662">
        <v>44927</v>
      </c>
      <c r="I7320" s="84">
        <v>277</v>
      </c>
    </row>
    <row r="7321" spans="1:9" ht="44.25" hidden="1" customHeight="1" x14ac:dyDescent="0.2">
      <c r="A7321" s="3">
        <v>7343</v>
      </c>
      <c r="B7321" s="84">
        <v>6325</v>
      </c>
      <c r="C7321" s="131" t="s">
        <v>10299</v>
      </c>
      <c r="D7321" s="372" t="s">
        <v>5902</v>
      </c>
      <c r="E7321" s="131">
        <v>31211501</v>
      </c>
      <c r="F7321" s="632">
        <v>5800</v>
      </c>
      <c r="G7321" s="131" t="s">
        <v>306</v>
      </c>
      <c r="H7321" s="662">
        <v>44927</v>
      </c>
      <c r="I7321" s="84">
        <v>277</v>
      </c>
    </row>
    <row r="7322" spans="1:9" ht="44.25" hidden="1" customHeight="1" x14ac:dyDescent="0.2">
      <c r="A7322" s="3">
        <v>7344</v>
      </c>
      <c r="B7322" s="84">
        <v>6325</v>
      </c>
      <c r="C7322" s="127" t="s">
        <v>10300</v>
      </c>
      <c r="D7322" s="372" t="s">
        <v>5902</v>
      </c>
      <c r="E7322" s="131">
        <v>15121501</v>
      </c>
      <c r="F7322" s="632">
        <v>9000</v>
      </c>
      <c r="G7322" s="131" t="s">
        <v>301</v>
      </c>
      <c r="H7322" s="662">
        <v>44927</v>
      </c>
      <c r="I7322" s="84">
        <v>269</v>
      </c>
    </row>
    <row r="7323" spans="1:9" ht="44.25" hidden="1" customHeight="1" x14ac:dyDescent="0.2">
      <c r="A7323" s="3">
        <v>7345</v>
      </c>
      <c r="B7323" s="84">
        <v>6325</v>
      </c>
      <c r="C7323" s="127" t="s">
        <v>9373</v>
      </c>
      <c r="D7323" s="372" t="s">
        <v>5902</v>
      </c>
      <c r="E7323" s="131">
        <v>44102999</v>
      </c>
      <c r="F7323" s="632">
        <v>102886.5</v>
      </c>
      <c r="G7323" s="131" t="s">
        <v>306</v>
      </c>
      <c r="H7323" s="662">
        <v>44927</v>
      </c>
      <c r="I7323" s="84">
        <v>278</v>
      </c>
    </row>
    <row r="7324" spans="1:9" ht="44.25" hidden="1" customHeight="1" x14ac:dyDescent="0.2">
      <c r="A7324" s="3">
        <v>7346</v>
      </c>
      <c r="B7324" s="84">
        <v>6325</v>
      </c>
      <c r="C7324" s="127" t="s">
        <v>10301</v>
      </c>
      <c r="D7324" s="372" t="s">
        <v>5902</v>
      </c>
      <c r="E7324" s="131">
        <v>23241634</v>
      </c>
      <c r="F7324" s="632">
        <v>12500</v>
      </c>
      <c r="G7324" s="131" t="s">
        <v>35</v>
      </c>
      <c r="H7324" s="662">
        <v>44927</v>
      </c>
      <c r="I7324" s="84">
        <v>314</v>
      </c>
    </row>
    <row r="7325" spans="1:9" ht="44.25" hidden="1" customHeight="1" x14ac:dyDescent="0.2">
      <c r="A7325" s="3">
        <v>7347</v>
      </c>
      <c r="B7325" s="84">
        <v>6325</v>
      </c>
      <c r="C7325" s="127" t="s">
        <v>10302</v>
      </c>
      <c r="D7325" s="372" t="s">
        <v>5902</v>
      </c>
      <c r="E7325" s="131">
        <v>39121613</v>
      </c>
      <c r="F7325" s="632">
        <v>46292.21</v>
      </c>
      <c r="G7325" s="131" t="s">
        <v>35</v>
      </c>
      <c r="H7325" s="662">
        <v>44927</v>
      </c>
      <c r="I7325" s="84">
        <v>314</v>
      </c>
    </row>
    <row r="7326" spans="1:9" ht="44.25" hidden="1" customHeight="1" x14ac:dyDescent="0.2">
      <c r="A7326" s="3">
        <v>7348</v>
      </c>
      <c r="B7326" s="84">
        <v>6325</v>
      </c>
      <c r="C7326" s="127" t="s">
        <v>10303</v>
      </c>
      <c r="D7326" s="372" t="s">
        <v>5902</v>
      </c>
      <c r="E7326" s="131">
        <v>39121522</v>
      </c>
      <c r="F7326" s="632">
        <v>4354.04</v>
      </c>
      <c r="G7326" s="131" t="s">
        <v>364</v>
      </c>
      <c r="H7326" s="662">
        <v>44927</v>
      </c>
      <c r="I7326" s="84">
        <v>304</v>
      </c>
    </row>
    <row r="7327" spans="1:9" ht="44.25" hidden="1" customHeight="1" x14ac:dyDescent="0.2">
      <c r="A7327" s="3">
        <v>7349</v>
      </c>
      <c r="B7327" s="84">
        <v>6325</v>
      </c>
      <c r="C7327" s="127" t="s">
        <v>10304</v>
      </c>
      <c r="D7327" s="372" t="s">
        <v>5902</v>
      </c>
      <c r="E7327" s="131">
        <v>43201415</v>
      </c>
      <c r="F7327" s="632">
        <v>55000</v>
      </c>
      <c r="G7327" s="131" t="s">
        <v>364</v>
      </c>
      <c r="H7327" s="662">
        <v>44927</v>
      </c>
      <c r="I7327" s="84">
        <v>304</v>
      </c>
    </row>
    <row r="7328" spans="1:9" ht="44.25" hidden="1" customHeight="1" x14ac:dyDescent="0.2">
      <c r="A7328" s="3">
        <v>7350</v>
      </c>
      <c r="B7328" s="84">
        <v>6325</v>
      </c>
      <c r="C7328" s="127" t="s">
        <v>10305</v>
      </c>
      <c r="D7328" s="372" t="s">
        <v>5902</v>
      </c>
      <c r="E7328" s="131">
        <v>31161709</v>
      </c>
      <c r="F7328" s="632">
        <v>2892.8</v>
      </c>
      <c r="G7328" s="131" t="s">
        <v>35</v>
      </c>
      <c r="H7328" s="662">
        <v>44927</v>
      </c>
      <c r="I7328" s="84">
        <v>314</v>
      </c>
    </row>
    <row r="7329" spans="1:9" ht="44.25" hidden="1" customHeight="1" x14ac:dyDescent="0.2">
      <c r="A7329" s="3">
        <v>7351</v>
      </c>
      <c r="B7329" s="84">
        <v>6325</v>
      </c>
      <c r="C7329" s="127" t="s">
        <v>10306</v>
      </c>
      <c r="D7329" s="372" t="s">
        <v>5902</v>
      </c>
      <c r="E7329" s="131">
        <v>31161532</v>
      </c>
      <c r="F7329" s="632">
        <v>4578.75</v>
      </c>
      <c r="G7329" s="131" t="s">
        <v>35</v>
      </c>
      <c r="H7329" s="662">
        <v>44927</v>
      </c>
      <c r="I7329" s="84">
        <v>314</v>
      </c>
    </row>
    <row r="7330" spans="1:9" ht="44.25" hidden="1" customHeight="1" x14ac:dyDescent="0.2">
      <c r="A7330" s="3">
        <v>7352</v>
      </c>
      <c r="B7330" s="84">
        <v>6325</v>
      </c>
      <c r="C7330" s="127" t="s">
        <v>10307</v>
      </c>
      <c r="D7330" s="372" t="s">
        <v>5902</v>
      </c>
      <c r="E7330" s="131">
        <v>31163032</v>
      </c>
      <c r="F7330" s="632">
        <v>24500</v>
      </c>
      <c r="G7330" s="131" t="s">
        <v>364</v>
      </c>
      <c r="H7330" s="662">
        <v>44927</v>
      </c>
      <c r="I7330" s="84">
        <v>304</v>
      </c>
    </row>
    <row r="7331" spans="1:9" ht="44.25" hidden="1" customHeight="1" x14ac:dyDescent="0.2">
      <c r="A7331" s="3">
        <v>7353</v>
      </c>
      <c r="B7331" s="84">
        <v>6325</v>
      </c>
      <c r="C7331" s="127" t="s">
        <v>10308</v>
      </c>
      <c r="D7331" s="372" t="s">
        <v>5902</v>
      </c>
      <c r="E7331" s="131">
        <v>40174908</v>
      </c>
      <c r="F7331" s="632">
        <v>6000</v>
      </c>
      <c r="G7331" s="131" t="s">
        <v>364</v>
      </c>
      <c r="H7331" s="662">
        <v>44927</v>
      </c>
      <c r="I7331" s="84">
        <v>304</v>
      </c>
    </row>
    <row r="7332" spans="1:9" ht="44.25" hidden="1" customHeight="1" x14ac:dyDescent="0.2">
      <c r="A7332" s="3">
        <v>7354</v>
      </c>
      <c r="B7332" s="84">
        <v>6325</v>
      </c>
      <c r="C7332" s="127" t="s">
        <v>10309</v>
      </c>
      <c r="D7332" s="372" t="s">
        <v>5902</v>
      </c>
      <c r="E7332" s="131">
        <v>40172808</v>
      </c>
      <c r="F7332" s="632">
        <v>12000</v>
      </c>
      <c r="G7332" s="131" t="s">
        <v>364</v>
      </c>
      <c r="H7332" s="662">
        <v>44927</v>
      </c>
      <c r="I7332" s="84">
        <v>304</v>
      </c>
    </row>
    <row r="7333" spans="1:9" ht="44.25" hidden="1" customHeight="1" x14ac:dyDescent="0.2">
      <c r="A7333" s="3">
        <v>7355</v>
      </c>
      <c r="B7333" s="84">
        <v>6325</v>
      </c>
      <c r="C7333" s="127" t="s">
        <v>10310</v>
      </c>
      <c r="D7333" s="372" t="s">
        <v>5902</v>
      </c>
      <c r="E7333" s="131">
        <v>39121633</v>
      </c>
      <c r="F7333" s="632">
        <v>146532.98000000001</v>
      </c>
      <c r="G7333" s="131" t="s">
        <v>364</v>
      </c>
      <c r="H7333" s="662">
        <v>44927</v>
      </c>
      <c r="I7333" s="84">
        <v>304</v>
      </c>
    </row>
    <row r="7334" spans="1:9" ht="44.25" hidden="1" customHeight="1" x14ac:dyDescent="0.2">
      <c r="A7334" s="3">
        <v>7356</v>
      </c>
      <c r="B7334" s="84">
        <v>6325</v>
      </c>
      <c r="C7334" s="127" t="s">
        <v>10311</v>
      </c>
      <c r="D7334" s="372" t="s">
        <v>5902</v>
      </c>
      <c r="E7334" s="131">
        <v>39121441</v>
      </c>
      <c r="F7334" s="632">
        <v>33542.07</v>
      </c>
      <c r="G7334" s="131" t="s">
        <v>364</v>
      </c>
      <c r="H7334" s="662">
        <v>44927</v>
      </c>
      <c r="I7334" s="84">
        <v>304</v>
      </c>
    </row>
    <row r="7335" spans="1:9" ht="44.25" hidden="1" customHeight="1" x14ac:dyDescent="0.2">
      <c r="A7335" s="3">
        <v>7357</v>
      </c>
      <c r="B7335" s="84">
        <v>6325</v>
      </c>
      <c r="C7335" s="127" t="s">
        <v>10312</v>
      </c>
      <c r="D7335" s="372" t="s">
        <v>5902</v>
      </c>
      <c r="E7335" s="131">
        <v>27112838</v>
      </c>
      <c r="F7335" s="632">
        <v>9500</v>
      </c>
      <c r="G7335" s="131" t="s">
        <v>505</v>
      </c>
      <c r="H7335" s="662">
        <v>44927</v>
      </c>
      <c r="I7335" s="84">
        <v>324</v>
      </c>
    </row>
    <row r="7336" spans="1:9" ht="44.25" hidden="1" customHeight="1" x14ac:dyDescent="0.2">
      <c r="A7336" s="3">
        <v>7358</v>
      </c>
      <c r="B7336" s="84">
        <v>6325</v>
      </c>
      <c r="C7336" s="127" t="s">
        <v>10313</v>
      </c>
      <c r="D7336" s="372" t="s">
        <v>5902</v>
      </c>
      <c r="E7336" s="131">
        <v>31161801</v>
      </c>
      <c r="F7336" s="632">
        <v>4500</v>
      </c>
      <c r="G7336" s="131" t="s">
        <v>35</v>
      </c>
      <c r="H7336" s="662">
        <v>44927</v>
      </c>
      <c r="I7336" s="84">
        <v>314</v>
      </c>
    </row>
    <row r="7337" spans="1:9" ht="44.25" hidden="1" customHeight="1" x14ac:dyDescent="0.2">
      <c r="A7337" s="3">
        <v>7359</v>
      </c>
      <c r="B7337" s="84">
        <v>6325</v>
      </c>
      <c r="C7337" s="127" t="s">
        <v>10314</v>
      </c>
      <c r="D7337" s="372" t="s">
        <v>5902</v>
      </c>
      <c r="E7337" s="131">
        <v>30102003</v>
      </c>
      <c r="F7337" s="632">
        <v>82392.3</v>
      </c>
      <c r="G7337" s="131" t="s">
        <v>35</v>
      </c>
      <c r="H7337" s="662">
        <v>44927</v>
      </c>
      <c r="I7337" s="84">
        <v>314</v>
      </c>
    </row>
    <row r="7338" spans="1:9" ht="44.25" hidden="1" customHeight="1" x14ac:dyDescent="0.2">
      <c r="A7338" s="3">
        <v>7360</v>
      </c>
      <c r="B7338" s="84">
        <v>6325</v>
      </c>
      <c r="C7338" s="127" t="s">
        <v>10315</v>
      </c>
      <c r="D7338" s="372" t="s">
        <v>5902</v>
      </c>
      <c r="E7338" s="131">
        <v>31162418</v>
      </c>
      <c r="F7338" s="632">
        <v>4447.68</v>
      </c>
      <c r="G7338" s="131" t="s">
        <v>364</v>
      </c>
      <c r="H7338" s="662">
        <v>44927</v>
      </c>
      <c r="I7338" s="84">
        <v>304</v>
      </c>
    </row>
    <row r="7339" spans="1:9" ht="44.25" hidden="1" customHeight="1" x14ac:dyDescent="0.2">
      <c r="A7339" s="3">
        <v>7361</v>
      </c>
      <c r="B7339" s="84">
        <v>6325</v>
      </c>
      <c r="C7339" s="127" t="s">
        <v>10316</v>
      </c>
      <c r="D7339" s="372" t="s">
        <v>5902</v>
      </c>
      <c r="E7339" s="131">
        <v>31161532</v>
      </c>
      <c r="F7339" s="632">
        <v>8920</v>
      </c>
      <c r="G7339" s="131" t="s">
        <v>35</v>
      </c>
      <c r="H7339" s="662">
        <v>44927</v>
      </c>
      <c r="I7339" s="84">
        <v>314</v>
      </c>
    </row>
    <row r="7340" spans="1:9" ht="44.25" hidden="1" customHeight="1" x14ac:dyDescent="0.2">
      <c r="A7340" s="3">
        <v>7362</v>
      </c>
      <c r="B7340" s="84">
        <v>6325</v>
      </c>
      <c r="C7340" s="127" t="s">
        <v>9374</v>
      </c>
      <c r="D7340" s="372" t="s">
        <v>5902</v>
      </c>
      <c r="E7340" s="131">
        <v>51191602</v>
      </c>
      <c r="F7340" s="632">
        <v>10000</v>
      </c>
      <c r="G7340" s="131" t="s">
        <v>2140</v>
      </c>
      <c r="H7340" s="662">
        <v>44927</v>
      </c>
      <c r="I7340" s="84">
        <v>274</v>
      </c>
    </row>
    <row r="7341" spans="1:9" ht="44.25" hidden="1" customHeight="1" x14ac:dyDescent="0.2">
      <c r="A7341" s="3">
        <v>7363</v>
      </c>
      <c r="B7341" s="84">
        <v>6325</v>
      </c>
      <c r="C7341" s="127" t="s">
        <v>9375</v>
      </c>
      <c r="D7341" s="372" t="s">
        <v>5902</v>
      </c>
      <c r="E7341" s="131">
        <v>42311546</v>
      </c>
      <c r="F7341" s="632">
        <v>3000</v>
      </c>
      <c r="G7341" s="131" t="s">
        <v>2140</v>
      </c>
      <c r="H7341" s="662">
        <v>44927</v>
      </c>
      <c r="I7341" s="84">
        <v>274</v>
      </c>
    </row>
    <row r="7342" spans="1:9" ht="44.25" hidden="1" customHeight="1" x14ac:dyDescent="0.2">
      <c r="A7342" s="3">
        <v>7364</v>
      </c>
      <c r="B7342" s="84">
        <v>6325</v>
      </c>
      <c r="C7342" s="127" t="s">
        <v>9376</v>
      </c>
      <c r="D7342" s="372" t="s">
        <v>5902</v>
      </c>
      <c r="E7342" s="131">
        <v>42132203</v>
      </c>
      <c r="F7342" s="632">
        <v>12000</v>
      </c>
      <c r="G7342" s="131" t="s">
        <v>2140</v>
      </c>
      <c r="H7342" s="662">
        <v>44927</v>
      </c>
      <c r="I7342" s="84">
        <v>274</v>
      </c>
    </row>
    <row r="7343" spans="1:9" ht="44.25" hidden="1" customHeight="1" x14ac:dyDescent="0.2">
      <c r="A7343" s="3">
        <v>7365</v>
      </c>
      <c r="B7343" s="84">
        <v>6325</v>
      </c>
      <c r="C7343" s="127" t="s">
        <v>9377</v>
      </c>
      <c r="D7343" s="372" t="s">
        <v>5902</v>
      </c>
      <c r="E7343" s="131">
        <v>51283945</v>
      </c>
      <c r="F7343" s="632">
        <v>3000</v>
      </c>
      <c r="G7343" s="131" t="s">
        <v>2140</v>
      </c>
      <c r="H7343" s="662">
        <v>44927</v>
      </c>
      <c r="I7343" s="84">
        <v>274</v>
      </c>
    </row>
    <row r="7344" spans="1:9" ht="44.25" hidden="1" customHeight="1" x14ac:dyDescent="0.2">
      <c r="A7344" s="3">
        <v>7366</v>
      </c>
      <c r="B7344" s="84">
        <v>6325</v>
      </c>
      <c r="C7344" s="127" t="s">
        <v>9378</v>
      </c>
      <c r="D7344" s="372" t="s">
        <v>5902</v>
      </c>
      <c r="E7344" s="131">
        <v>42311546</v>
      </c>
      <c r="F7344" s="632">
        <v>1500</v>
      </c>
      <c r="G7344" s="131" t="s">
        <v>2140</v>
      </c>
      <c r="H7344" s="662">
        <v>44927</v>
      </c>
      <c r="I7344" s="84">
        <v>274</v>
      </c>
    </row>
    <row r="7345" spans="1:9" ht="44.25" hidden="1" customHeight="1" x14ac:dyDescent="0.2">
      <c r="A7345" s="3">
        <v>7367</v>
      </c>
      <c r="B7345" s="84">
        <v>6325</v>
      </c>
      <c r="C7345" s="131" t="s">
        <v>10317</v>
      </c>
      <c r="D7345" s="372" t="s">
        <v>5902</v>
      </c>
      <c r="E7345" s="131">
        <v>31211704</v>
      </c>
      <c r="F7345" s="632">
        <v>135000</v>
      </c>
      <c r="G7345" s="131" t="s">
        <v>306</v>
      </c>
      <c r="H7345" s="662">
        <v>44927</v>
      </c>
      <c r="I7345" s="84">
        <v>277</v>
      </c>
    </row>
    <row r="7346" spans="1:9" ht="44.25" hidden="1" customHeight="1" x14ac:dyDescent="0.2">
      <c r="A7346" s="3">
        <v>7368</v>
      </c>
      <c r="B7346" s="84">
        <v>6325</v>
      </c>
      <c r="C7346" s="131" t="s">
        <v>10318</v>
      </c>
      <c r="D7346" s="372" t="s">
        <v>5902</v>
      </c>
      <c r="E7346" s="131">
        <v>31211501</v>
      </c>
      <c r="F7346" s="632">
        <v>42500</v>
      </c>
      <c r="G7346" s="131" t="s">
        <v>306</v>
      </c>
      <c r="H7346" s="662">
        <v>44927</v>
      </c>
      <c r="I7346" s="84">
        <v>277</v>
      </c>
    </row>
    <row r="7347" spans="1:9" ht="44.25" hidden="1" customHeight="1" x14ac:dyDescent="0.2">
      <c r="A7347" s="3">
        <v>7369</v>
      </c>
      <c r="B7347" s="84">
        <v>6325</v>
      </c>
      <c r="C7347" s="127" t="s">
        <v>10319</v>
      </c>
      <c r="D7347" s="372" t="s">
        <v>5902</v>
      </c>
      <c r="E7347" s="131">
        <v>31211904</v>
      </c>
      <c r="F7347" s="632">
        <v>10551.85</v>
      </c>
      <c r="G7347" s="131" t="s">
        <v>505</v>
      </c>
      <c r="H7347" s="662">
        <v>44927</v>
      </c>
      <c r="I7347" s="84">
        <v>324</v>
      </c>
    </row>
    <row r="7348" spans="1:9" ht="44.25" hidden="1" customHeight="1" x14ac:dyDescent="0.2">
      <c r="A7348" s="3">
        <v>7370</v>
      </c>
      <c r="B7348" s="84">
        <v>6325</v>
      </c>
      <c r="C7348" s="131" t="s">
        <v>10320</v>
      </c>
      <c r="D7348" s="372" t="s">
        <v>5902</v>
      </c>
      <c r="E7348" s="131">
        <v>31211501</v>
      </c>
      <c r="F7348" s="632">
        <v>43435.83</v>
      </c>
      <c r="G7348" s="131" t="s">
        <v>306</v>
      </c>
      <c r="H7348" s="662">
        <v>44927</v>
      </c>
      <c r="I7348" s="84">
        <v>277</v>
      </c>
    </row>
    <row r="7349" spans="1:9" ht="44.25" hidden="1" customHeight="1" x14ac:dyDescent="0.2">
      <c r="A7349" s="3">
        <v>7371</v>
      </c>
      <c r="B7349" s="84">
        <v>6325</v>
      </c>
      <c r="C7349" s="131" t="s">
        <v>10320</v>
      </c>
      <c r="D7349" s="372" t="s">
        <v>5902</v>
      </c>
      <c r="E7349" s="131">
        <v>31211501</v>
      </c>
      <c r="F7349" s="632">
        <v>43435.83</v>
      </c>
      <c r="G7349" s="131" t="s">
        <v>306</v>
      </c>
      <c r="H7349" s="662">
        <v>44927</v>
      </c>
      <c r="I7349" s="84">
        <v>277</v>
      </c>
    </row>
    <row r="7350" spans="1:9" ht="44.25" hidden="1" customHeight="1" x14ac:dyDescent="0.2">
      <c r="A7350" s="3">
        <v>7372</v>
      </c>
      <c r="B7350" s="84">
        <v>6325</v>
      </c>
      <c r="C7350" s="127" t="s">
        <v>10321</v>
      </c>
      <c r="D7350" s="372" t="s">
        <v>5902</v>
      </c>
      <c r="E7350" s="131">
        <v>25174001</v>
      </c>
      <c r="F7350" s="632">
        <v>16424.55</v>
      </c>
      <c r="G7350" s="131" t="s">
        <v>364</v>
      </c>
      <c r="H7350" s="662">
        <v>44927</v>
      </c>
      <c r="I7350" s="84">
        <v>304</v>
      </c>
    </row>
    <row r="7351" spans="1:9" ht="44.25" hidden="1" customHeight="1" x14ac:dyDescent="0.2">
      <c r="A7351" s="3">
        <v>7373</v>
      </c>
      <c r="B7351" s="84">
        <v>6325</v>
      </c>
      <c r="C7351" s="127" t="s">
        <v>10322</v>
      </c>
      <c r="D7351" s="372" t="s">
        <v>5902</v>
      </c>
      <c r="E7351" s="131">
        <v>39121721</v>
      </c>
      <c r="F7351" s="632">
        <v>11128.24</v>
      </c>
      <c r="G7351" s="131" t="s">
        <v>364</v>
      </c>
      <c r="H7351" s="662">
        <v>44927</v>
      </c>
      <c r="I7351" s="84">
        <v>304</v>
      </c>
    </row>
    <row r="7352" spans="1:9" ht="44.25" hidden="1" customHeight="1" x14ac:dyDescent="0.2">
      <c r="A7352" s="3">
        <v>7374</v>
      </c>
      <c r="B7352" s="84">
        <v>6325</v>
      </c>
      <c r="C7352" s="127" t="s">
        <v>10324</v>
      </c>
      <c r="D7352" s="372" t="s">
        <v>5902</v>
      </c>
      <c r="E7352" s="131">
        <v>39121409</v>
      </c>
      <c r="F7352" s="632">
        <v>5311</v>
      </c>
      <c r="G7352" s="131" t="s">
        <v>364</v>
      </c>
      <c r="H7352" s="662">
        <v>44927</v>
      </c>
      <c r="I7352" s="84">
        <v>304</v>
      </c>
    </row>
    <row r="7353" spans="1:9" ht="44.25" hidden="1" customHeight="1" x14ac:dyDescent="0.2">
      <c r="A7353" s="3">
        <v>7375</v>
      </c>
      <c r="B7353" s="84">
        <v>6325</v>
      </c>
      <c r="C7353" s="127" t="s">
        <v>10325</v>
      </c>
      <c r="D7353" s="372" t="s">
        <v>5902</v>
      </c>
      <c r="E7353" s="131">
        <v>31161801</v>
      </c>
      <c r="F7353" s="632">
        <v>6000</v>
      </c>
      <c r="G7353" s="131" t="s">
        <v>35</v>
      </c>
      <c r="H7353" s="662">
        <v>44927</v>
      </c>
      <c r="I7353" s="84">
        <v>314</v>
      </c>
    </row>
    <row r="7354" spans="1:9" ht="44.25" hidden="1" customHeight="1" x14ac:dyDescent="0.2">
      <c r="A7354" s="3">
        <v>7376</v>
      </c>
      <c r="B7354" s="84">
        <v>6325</v>
      </c>
      <c r="C7354" s="127" t="s">
        <v>10326</v>
      </c>
      <c r="D7354" s="372" t="s">
        <v>5902</v>
      </c>
      <c r="E7354" s="131">
        <v>31161801</v>
      </c>
      <c r="F7354" s="632">
        <v>35600</v>
      </c>
      <c r="G7354" s="131" t="s">
        <v>35</v>
      </c>
      <c r="H7354" s="662">
        <v>44927</v>
      </c>
      <c r="I7354" s="84">
        <v>314</v>
      </c>
    </row>
    <row r="7355" spans="1:9" ht="44.25" hidden="1" customHeight="1" x14ac:dyDescent="0.2">
      <c r="A7355" s="3">
        <v>7377</v>
      </c>
      <c r="B7355" s="84">
        <v>6325</v>
      </c>
      <c r="C7355" s="127" t="s">
        <v>10327</v>
      </c>
      <c r="D7355" s="372" t="s">
        <v>5902</v>
      </c>
      <c r="E7355" s="131">
        <v>31201623</v>
      </c>
      <c r="F7355" s="632">
        <v>11000</v>
      </c>
      <c r="G7355" s="131" t="s">
        <v>306</v>
      </c>
      <c r="H7355" s="662">
        <v>44927</v>
      </c>
      <c r="I7355" s="84">
        <v>278</v>
      </c>
    </row>
    <row r="7356" spans="1:9" ht="44.25" hidden="1" customHeight="1" x14ac:dyDescent="0.2">
      <c r="A7356" s="3">
        <v>7378</v>
      </c>
      <c r="B7356" s="84">
        <v>6325</v>
      </c>
      <c r="C7356" s="127" t="s">
        <v>10328</v>
      </c>
      <c r="D7356" s="372" t="s">
        <v>5902</v>
      </c>
      <c r="E7356" s="131">
        <v>31191501</v>
      </c>
      <c r="F7356" s="632">
        <v>2100</v>
      </c>
      <c r="G7356" s="131" t="s">
        <v>505</v>
      </c>
      <c r="H7356" s="662">
        <v>44927</v>
      </c>
      <c r="I7356" s="84">
        <v>324</v>
      </c>
    </row>
    <row r="7357" spans="1:9" ht="44.25" hidden="1" customHeight="1" x14ac:dyDescent="0.2">
      <c r="A7357" s="3">
        <v>7379</v>
      </c>
      <c r="B7357" s="84">
        <v>6325</v>
      </c>
      <c r="C7357" s="127" t="s">
        <v>10329</v>
      </c>
      <c r="D7357" s="372" t="s">
        <v>5902</v>
      </c>
      <c r="E7357" s="131">
        <v>31161532</v>
      </c>
      <c r="F7357" s="632">
        <v>6000</v>
      </c>
      <c r="G7357" s="131" t="s">
        <v>35</v>
      </c>
      <c r="H7357" s="662">
        <v>44927</v>
      </c>
      <c r="I7357" s="84">
        <v>314</v>
      </c>
    </row>
    <row r="7358" spans="1:9" ht="44.25" hidden="1" customHeight="1" x14ac:dyDescent="0.2">
      <c r="A7358" s="3">
        <v>7380</v>
      </c>
      <c r="B7358" s="84">
        <v>6325</v>
      </c>
      <c r="C7358" s="127" t="s">
        <v>10330</v>
      </c>
      <c r="D7358" s="372" t="s">
        <v>5902</v>
      </c>
      <c r="E7358" s="131">
        <v>31161709</v>
      </c>
      <c r="F7358" s="632">
        <v>5000</v>
      </c>
      <c r="G7358" s="131" t="s">
        <v>35</v>
      </c>
      <c r="H7358" s="662">
        <v>44927</v>
      </c>
      <c r="I7358" s="84">
        <v>314</v>
      </c>
    </row>
    <row r="7359" spans="1:9" ht="44.25" hidden="1" customHeight="1" x14ac:dyDescent="0.2">
      <c r="A7359" s="3">
        <v>7381</v>
      </c>
      <c r="B7359" s="84">
        <v>6325</v>
      </c>
      <c r="C7359" s="127" t="s">
        <v>10331</v>
      </c>
      <c r="D7359" s="372" t="s">
        <v>5902</v>
      </c>
      <c r="E7359" s="131">
        <v>31161801</v>
      </c>
      <c r="F7359" s="632">
        <v>10000</v>
      </c>
      <c r="G7359" s="131" t="s">
        <v>35</v>
      </c>
      <c r="H7359" s="662">
        <v>44927</v>
      </c>
      <c r="I7359" s="84">
        <v>314</v>
      </c>
    </row>
    <row r="7360" spans="1:9" ht="44.25" hidden="1" customHeight="1" x14ac:dyDescent="0.2">
      <c r="A7360" s="3">
        <v>7382</v>
      </c>
      <c r="B7360" s="84">
        <v>6325</v>
      </c>
      <c r="C7360" s="127" t="s">
        <v>10332</v>
      </c>
      <c r="D7360" s="372" t="s">
        <v>5902</v>
      </c>
      <c r="E7360" s="131">
        <v>31161532</v>
      </c>
      <c r="F7360" s="632">
        <v>9360</v>
      </c>
      <c r="G7360" s="131" t="s">
        <v>35</v>
      </c>
      <c r="H7360" s="662">
        <v>44927</v>
      </c>
      <c r="I7360" s="84">
        <v>314</v>
      </c>
    </row>
    <row r="7361" spans="1:9" ht="44.25" hidden="1" customHeight="1" x14ac:dyDescent="0.2">
      <c r="A7361" s="3">
        <v>7383</v>
      </c>
      <c r="B7361" s="84">
        <v>6325</v>
      </c>
      <c r="C7361" s="127" t="s">
        <v>10333</v>
      </c>
      <c r="D7361" s="372" t="s">
        <v>5902</v>
      </c>
      <c r="E7361" s="131">
        <v>31161709</v>
      </c>
      <c r="F7361" s="632">
        <v>9360</v>
      </c>
      <c r="G7361" s="131" t="s">
        <v>35</v>
      </c>
      <c r="H7361" s="662">
        <v>44927</v>
      </c>
      <c r="I7361" s="84">
        <v>314</v>
      </c>
    </row>
    <row r="7362" spans="1:9" ht="44.25" hidden="1" customHeight="1" x14ac:dyDescent="0.2">
      <c r="A7362" s="3">
        <v>7384</v>
      </c>
      <c r="B7362" s="84">
        <v>6325</v>
      </c>
      <c r="C7362" s="127" t="s">
        <v>10334</v>
      </c>
      <c r="D7362" s="372" t="s">
        <v>5902</v>
      </c>
      <c r="E7362" s="84">
        <v>26121613</v>
      </c>
      <c r="F7362" s="632">
        <v>56000</v>
      </c>
      <c r="G7362" s="131" t="s">
        <v>364</v>
      </c>
      <c r="H7362" s="662">
        <v>44927</v>
      </c>
      <c r="I7362" s="84">
        <v>299</v>
      </c>
    </row>
    <row r="7363" spans="1:9" ht="44.25" hidden="1" customHeight="1" x14ac:dyDescent="0.2">
      <c r="A7363" s="3">
        <v>7385</v>
      </c>
      <c r="B7363" s="84">
        <v>6325</v>
      </c>
      <c r="C7363" s="127" t="s">
        <v>10335</v>
      </c>
      <c r="D7363" s="372" t="s">
        <v>5902</v>
      </c>
      <c r="E7363" s="84">
        <v>39121410</v>
      </c>
      <c r="F7363" s="632">
        <v>7500</v>
      </c>
      <c r="G7363" s="131" t="s">
        <v>364</v>
      </c>
      <c r="H7363" s="662">
        <v>44927</v>
      </c>
      <c r="I7363" s="84">
        <v>304</v>
      </c>
    </row>
    <row r="7364" spans="1:9" ht="44.25" hidden="1" customHeight="1" x14ac:dyDescent="0.2">
      <c r="A7364" s="3">
        <v>7386</v>
      </c>
      <c r="B7364" s="84">
        <v>6325</v>
      </c>
      <c r="C7364" s="127" t="s">
        <v>10336</v>
      </c>
      <c r="D7364" s="372" t="s">
        <v>5902</v>
      </c>
      <c r="E7364" s="84">
        <v>39121410</v>
      </c>
      <c r="F7364" s="632">
        <v>8500</v>
      </c>
      <c r="G7364" s="131" t="s">
        <v>364</v>
      </c>
      <c r="H7364" s="662">
        <v>44927</v>
      </c>
      <c r="I7364" s="84">
        <v>304</v>
      </c>
    </row>
    <row r="7365" spans="1:9" ht="44.25" hidden="1" customHeight="1" x14ac:dyDescent="0.2">
      <c r="A7365" s="3">
        <v>7387</v>
      </c>
      <c r="B7365" s="84">
        <v>6325</v>
      </c>
      <c r="C7365" s="127" t="s">
        <v>10337</v>
      </c>
      <c r="D7365" s="372" t="s">
        <v>5902</v>
      </c>
      <c r="E7365" s="84">
        <v>39121404</v>
      </c>
      <c r="F7365" s="632">
        <v>4000</v>
      </c>
      <c r="G7365" s="131" t="s">
        <v>364</v>
      </c>
      <c r="H7365" s="662">
        <v>44927</v>
      </c>
      <c r="I7365" s="84">
        <v>304</v>
      </c>
    </row>
    <row r="7366" spans="1:9" ht="44.25" hidden="1" customHeight="1" x14ac:dyDescent="0.2">
      <c r="A7366" s="3">
        <v>7388</v>
      </c>
      <c r="B7366" s="84">
        <v>6325</v>
      </c>
      <c r="C7366" s="127" t="s">
        <v>10338</v>
      </c>
      <c r="D7366" s="372" t="s">
        <v>5902</v>
      </c>
      <c r="E7366" s="84">
        <v>31161709</v>
      </c>
      <c r="F7366" s="632">
        <v>2000</v>
      </c>
      <c r="G7366" s="131" t="s">
        <v>364</v>
      </c>
      <c r="H7366" s="662">
        <v>44927</v>
      </c>
      <c r="I7366" s="84">
        <v>304</v>
      </c>
    </row>
    <row r="7367" spans="1:9" ht="44.25" hidden="1" customHeight="1" x14ac:dyDescent="0.2">
      <c r="A7367" s="3">
        <v>7389</v>
      </c>
      <c r="B7367" s="84">
        <v>6325</v>
      </c>
      <c r="C7367" s="127" t="s">
        <v>10339</v>
      </c>
      <c r="D7367" s="372" t="s">
        <v>5902</v>
      </c>
      <c r="E7367" s="84">
        <v>26121613</v>
      </c>
      <c r="F7367" s="632">
        <v>70404</v>
      </c>
      <c r="G7367" s="131" t="s">
        <v>364</v>
      </c>
      <c r="H7367" s="662">
        <v>44927</v>
      </c>
      <c r="I7367" s="84">
        <v>299</v>
      </c>
    </row>
    <row r="7368" spans="1:9" ht="44.25" hidden="1" customHeight="1" x14ac:dyDescent="0.2">
      <c r="A7368" s="3">
        <v>7390</v>
      </c>
      <c r="B7368" s="84">
        <v>6325</v>
      </c>
      <c r="C7368" s="127" t="s">
        <v>10341</v>
      </c>
      <c r="D7368" s="372" t="s">
        <v>5902</v>
      </c>
      <c r="E7368" s="84">
        <v>26121613</v>
      </c>
      <c r="F7368" s="632">
        <v>84484</v>
      </c>
      <c r="G7368" s="131" t="s">
        <v>364</v>
      </c>
      <c r="H7368" s="662">
        <v>44927</v>
      </c>
      <c r="I7368" s="84">
        <v>299</v>
      </c>
    </row>
    <row r="7369" spans="1:9" ht="44.25" hidden="1" customHeight="1" x14ac:dyDescent="0.2">
      <c r="A7369" s="3">
        <v>7391</v>
      </c>
      <c r="B7369" s="84">
        <v>6325</v>
      </c>
      <c r="C7369" s="127" t="s">
        <v>10342</v>
      </c>
      <c r="D7369" s="372" t="s">
        <v>5902</v>
      </c>
      <c r="E7369" s="84">
        <v>26121613</v>
      </c>
      <c r="F7369" s="632">
        <v>41753.5</v>
      </c>
      <c r="G7369" s="131" t="s">
        <v>364</v>
      </c>
      <c r="H7369" s="662">
        <v>44927</v>
      </c>
      <c r="I7369" s="84">
        <v>304</v>
      </c>
    </row>
    <row r="7370" spans="1:9" ht="44.25" hidden="1" customHeight="1" x14ac:dyDescent="0.2">
      <c r="A7370" s="3">
        <v>7392</v>
      </c>
      <c r="B7370" s="84">
        <v>6325</v>
      </c>
      <c r="C7370" s="127" t="s">
        <v>10343</v>
      </c>
      <c r="D7370" s="372" t="s">
        <v>5902</v>
      </c>
      <c r="E7370" s="84">
        <v>30161801</v>
      </c>
      <c r="F7370" s="632">
        <v>91511.74</v>
      </c>
      <c r="G7370" s="131" t="s">
        <v>364</v>
      </c>
      <c r="H7370" s="662">
        <v>44927</v>
      </c>
      <c r="I7370" s="84">
        <v>304</v>
      </c>
    </row>
    <row r="7371" spans="1:9" ht="44.25" hidden="1" customHeight="1" x14ac:dyDescent="0.2">
      <c r="A7371" s="3">
        <v>7393</v>
      </c>
      <c r="B7371" s="84">
        <v>6325</v>
      </c>
      <c r="C7371" s="127" t="s">
        <v>10344</v>
      </c>
      <c r="D7371" s="372" t="s">
        <v>5902</v>
      </c>
      <c r="E7371" s="84">
        <v>31162307</v>
      </c>
      <c r="F7371" s="632">
        <v>40000</v>
      </c>
      <c r="G7371" s="131" t="s">
        <v>364</v>
      </c>
      <c r="H7371" s="662">
        <v>44927</v>
      </c>
      <c r="I7371" s="84">
        <v>304</v>
      </c>
    </row>
    <row r="7372" spans="1:9" ht="44.25" hidden="1" customHeight="1" x14ac:dyDescent="0.2">
      <c r="A7372" s="3">
        <v>7394</v>
      </c>
      <c r="B7372" s="84">
        <v>6325</v>
      </c>
      <c r="C7372" s="127" t="s">
        <v>10345</v>
      </c>
      <c r="D7372" s="372" t="s">
        <v>5902</v>
      </c>
      <c r="E7372" s="84">
        <v>31162418</v>
      </c>
      <c r="F7372" s="632">
        <v>20000</v>
      </c>
      <c r="G7372" s="131" t="s">
        <v>364</v>
      </c>
      <c r="H7372" s="662">
        <v>44927</v>
      </c>
      <c r="I7372" s="84">
        <v>304</v>
      </c>
    </row>
    <row r="7373" spans="1:9" ht="44.25" hidden="1" customHeight="1" x14ac:dyDescent="0.2">
      <c r="A7373" s="3">
        <v>7395</v>
      </c>
      <c r="B7373" s="84">
        <v>6325</v>
      </c>
      <c r="C7373" s="127" t="s">
        <v>10346</v>
      </c>
      <c r="D7373" s="372" t="s">
        <v>5902</v>
      </c>
      <c r="E7373" s="84">
        <v>30161801</v>
      </c>
      <c r="F7373" s="632">
        <v>40000</v>
      </c>
      <c r="G7373" s="131" t="s">
        <v>364</v>
      </c>
      <c r="H7373" s="662">
        <v>44927</v>
      </c>
      <c r="I7373" s="84">
        <v>304</v>
      </c>
    </row>
    <row r="7374" spans="1:9" ht="44.25" hidden="1" customHeight="1" x14ac:dyDescent="0.2">
      <c r="A7374" s="3">
        <v>7396</v>
      </c>
      <c r="B7374" s="84">
        <v>6325</v>
      </c>
      <c r="C7374" s="127" t="s">
        <v>10347</v>
      </c>
      <c r="D7374" s="372" t="s">
        <v>5902</v>
      </c>
      <c r="E7374" s="84">
        <v>30101815</v>
      </c>
      <c r="F7374" s="632">
        <v>3500</v>
      </c>
      <c r="G7374" s="131" t="s">
        <v>364</v>
      </c>
      <c r="H7374" s="662">
        <v>44927</v>
      </c>
      <c r="I7374" s="84">
        <v>304</v>
      </c>
    </row>
    <row r="7375" spans="1:9" ht="44.25" hidden="1" customHeight="1" x14ac:dyDescent="0.2">
      <c r="A7375" s="3">
        <v>7397</v>
      </c>
      <c r="B7375" s="84">
        <v>6325</v>
      </c>
      <c r="C7375" s="127" t="s">
        <v>10348</v>
      </c>
      <c r="D7375" s="372" t="s">
        <v>5902</v>
      </c>
      <c r="E7375" s="84">
        <v>39121318</v>
      </c>
      <c r="F7375" s="632">
        <v>45000</v>
      </c>
      <c r="G7375" s="131" t="s">
        <v>364</v>
      </c>
      <c r="H7375" s="662">
        <v>44927</v>
      </c>
      <c r="I7375" s="84">
        <v>304</v>
      </c>
    </row>
    <row r="7376" spans="1:9" ht="44.25" hidden="1" customHeight="1" x14ac:dyDescent="0.2">
      <c r="A7376" s="3">
        <v>7398</v>
      </c>
      <c r="B7376" s="84">
        <v>6325</v>
      </c>
      <c r="C7376" s="127" t="s">
        <v>10349</v>
      </c>
      <c r="D7376" s="372" t="s">
        <v>5902</v>
      </c>
      <c r="E7376" s="84">
        <v>39121318</v>
      </c>
      <c r="F7376" s="632">
        <v>25000</v>
      </c>
      <c r="G7376" s="131" t="s">
        <v>364</v>
      </c>
      <c r="H7376" s="662">
        <v>44927</v>
      </c>
      <c r="I7376" s="84">
        <v>304</v>
      </c>
    </row>
    <row r="7377" spans="1:9" ht="44.25" hidden="1" customHeight="1" x14ac:dyDescent="0.2">
      <c r="A7377" s="3">
        <v>7399</v>
      </c>
      <c r="B7377" s="84">
        <v>6325</v>
      </c>
      <c r="C7377" s="127" t="s">
        <v>10350</v>
      </c>
      <c r="D7377" s="372" t="s">
        <v>5902</v>
      </c>
      <c r="E7377" s="84">
        <v>39121318</v>
      </c>
      <c r="F7377" s="632">
        <v>25000</v>
      </c>
      <c r="G7377" s="131" t="s">
        <v>364</v>
      </c>
      <c r="H7377" s="662">
        <v>44927</v>
      </c>
      <c r="I7377" s="84">
        <v>304</v>
      </c>
    </row>
    <row r="7378" spans="1:9" ht="44.25" hidden="1" customHeight="1" x14ac:dyDescent="0.2">
      <c r="A7378" s="3">
        <v>7400</v>
      </c>
      <c r="B7378" s="84">
        <v>6325</v>
      </c>
      <c r="C7378" s="127" t="s">
        <v>10351</v>
      </c>
      <c r="D7378" s="372" t="s">
        <v>5902</v>
      </c>
      <c r="E7378" s="84">
        <v>43222612</v>
      </c>
      <c r="F7378" s="632">
        <v>30000</v>
      </c>
      <c r="G7378" s="131" t="s">
        <v>364</v>
      </c>
      <c r="H7378" s="662">
        <v>44927</v>
      </c>
      <c r="I7378" s="84">
        <v>304</v>
      </c>
    </row>
    <row r="7379" spans="1:9" ht="44.25" hidden="1" customHeight="1" x14ac:dyDescent="0.2">
      <c r="A7379" s="3">
        <v>7401</v>
      </c>
      <c r="B7379" s="84">
        <v>6325</v>
      </c>
      <c r="C7379" s="127" t="s">
        <v>10352</v>
      </c>
      <c r="D7379" s="372" t="s">
        <v>5902</v>
      </c>
      <c r="E7379" s="84">
        <v>39121410</v>
      </c>
      <c r="F7379" s="632">
        <v>20000</v>
      </c>
      <c r="G7379" s="131" t="s">
        <v>364</v>
      </c>
      <c r="H7379" s="662">
        <v>44927</v>
      </c>
      <c r="I7379" s="84">
        <v>304</v>
      </c>
    </row>
    <row r="7380" spans="1:9" ht="44.25" hidden="1" customHeight="1" x14ac:dyDescent="0.2">
      <c r="A7380" s="3">
        <v>7402</v>
      </c>
      <c r="B7380" s="84">
        <v>6325</v>
      </c>
      <c r="C7380" s="127" t="s">
        <v>10353</v>
      </c>
      <c r="D7380" s="372" t="s">
        <v>5902</v>
      </c>
      <c r="E7380" s="84">
        <v>39131711</v>
      </c>
      <c r="F7380" s="632">
        <v>2500</v>
      </c>
      <c r="G7380" s="131" t="s">
        <v>364</v>
      </c>
      <c r="H7380" s="662">
        <v>44927</v>
      </c>
      <c r="I7380" s="84">
        <v>304</v>
      </c>
    </row>
    <row r="7381" spans="1:9" ht="44.25" hidden="1" customHeight="1" x14ac:dyDescent="0.2">
      <c r="A7381" s="3">
        <v>7403</v>
      </c>
      <c r="B7381" s="84">
        <v>6325</v>
      </c>
      <c r="C7381" s="127" t="s">
        <v>10354</v>
      </c>
      <c r="D7381" s="372" t="s">
        <v>5902</v>
      </c>
      <c r="E7381" s="84">
        <v>39121410</v>
      </c>
      <c r="F7381" s="632">
        <v>4600</v>
      </c>
      <c r="G7381" s="131" t="s">
        <v>364</v>
      </c>
      <c r="H7381" s="662">
        <v>44927</v>
      </c>
      <c r="I7381" s="84">
        <v>304</v>
      </c>
    </row>
    <row r="7382" spans="1:9" ht="44.25" hidden="1" customHeight="1" x14ac:dyDescent="0.2">
      <c r="A7382" s="3">
        <v>7404</v>
      </c>
      <c r="B7382" s="84">
        <v>6325</v>
      </c>
      <c r="C7382" s="127" t="s">
        <v>10355</v>
      </c>
      <c r="D7382" s="372" t="s">
        <v>5902</v>
      </c>
      <c r="E7382" s="84">
        <v>39121410</v>
      </c>
      <c r="F7382" s="632">
        <v>4600</v>
      </c>
      <c r="G7382" s="131" t="s">
        <v>364</v>
      </c>
      <c r="H7382" s="662">
        <v>44927</v>
      </c>
      <c r="I7382" s="84">
        <v>304</v>
      </c>
    </row>
    <row r="7383" spans="1:9" ht="44.25" hidden="1" customHeight="1" x14ac:dyDescent="0.2">
      <c r="A7383" s="3">
        <v>7405</v>
      </c>
      <c r="B7383" s="84">
        <v>6325</v>
      </c>
      <c r="C7383" s="127" t="s">
        <v>10356</v>
      </c>
      <c r="D7383" s="372" t="s">
        <v>5902</v>
      </c>
      <c r="E7383" s="84">
        <v>39121410</v>
      </c>
      <c r="F7383" s="632">
        <v>4800</v>
      </c>
      <c r="G7383" s="131" t="s">
        <v>364</v>
      </c>
      <c r="H7383" s="662">
        <v>44927</v>
      </c>
      <c r="I7383" s="84">
        <v>304</v>
      </c>
    </row>
    <row r="7384" spans="1:9" ht="44.25" hidden="1" customHeight="1" x14ac:dyDescent="0.2">
      <c r="A7384" s="3">
        <v>7406</v>
      </c>
      <c r="B7384" s="84">
        <v>6325</v>
      </c>
      <c r="C7384" s="127" t="s">
        <v>10357</v>
      </c>
      <c r="D7384" s="372" t="s">
        <v>5902</v>
      </c>
      <c r="E7384" s="84">
        <v>31161709</v>
      </c>
      <c r="F7384" s="632">
        <v>5000</v>
      </c>
      <c r="G7384" s="131" t="s">
        <v>364</v>
      </c>
      <c r="H7384" s="662">
        <v>44927</v>
      </c>
      <c r="I7384" s="84">
        <v>304</v>
      </c>
    </row>
    <row r="7385" spans="1:9" ht="44.25" hidden="1" customHeight="1" x14ac:dyDescent="0.2">
      <c r="A7385" s="3">
        <v>7407</v>
      </c>
      <c r="B7385" s="84">
        <v>6325</v>
      </c>
      <c r="C7385" s="127" t="s">
        <v>10358</v>
      </c>
      <c r="D7385" s="372" t="s">
        <v>5902</v>
      </c>
      <c r="E7385" s="84">
        <v>39121404</v>
      </c>
      <c r="F7385" s="632">
        <v>4600</v>
      </c>
      <c r="G7385" s="131" t="s">
        <v>364</v>
      </c>
      <c r="H7385" s="662">
        <v>44927</v>
      </c>
      <c r="I7385" s="84">
        <v>304</v>
      </c>
    </row>
    <row r="7386" spans="1:9" ht="44.25" hidden="1" customHeight="1" x14ac:dyDescent="0.2">
      <c r="A7386" s="3">
        <v>7408</v>
      </c>
      <c r="B7386" s="84">
        <v>6325</v>
      </c>
      <c r="C7386" s="127" t="s">
        <v>10223</v>
      </c>
      <c r="D7386" s="372" t="s">
        <v>5902</v>
      </c>
      <c r="E7386" s="84">
        <v>39121529</v>
      </c>
      <c r="F7386" s="632">
        <v>115884.66</v>
      </c>
      <c r="G7386" s="131" t="s">
        <v>364</v>
      </c>
      <c r="H7386" s="662">
        <v>44927</v>
      </c>
      <c r="I7386" s="84">
        <v>304</v>
      </c>
    </row>
    <row r="7387" spans="1:9" ht="44.25" hidden="1" customHeight="1" x14ac:dyDescent="0.2">
      <c r="A7387" s="3">
        <v>7409</v>
      </c>
      <c r="B7387" s="84">
        <v>6325</v>
      </c>
      <c r="C7387" s="127" t="s">
        <v>10359</v>
      </c>
      <c r="D7387" s="372" t="s">
        <v>5902</v>
      </c>
      <c r="E7387" s="84">
        <v>39101699</v>
      </c>
      <c r="F7387" s="632">
        <v>8000</v>
      </c>
      <c r="G7387" s="131" t="s">
        <v>364</v>
      </c>
      <c r="H7387" s="662">
        <v>44927</v>
      </c>
      <c r="I7387" s="84">
        <v>304</v>
      </c>
    </row>
    <row r="7388" spans="1:9" ht="44.25" hidden="1" customHeight="1" x14ac:dyDescent="0.2">
      <c r="A7388" s="3">
        <v>7410</v>
      </c>
      <c r="B7388" s="84">
        <v>6325</v>
      </c>
      <c r="C7388" s="127" t="s">
        <v>10360</v>
      </c>
      <c r="D7388" s="372" t="s">
        <v>5902</v>
      </c>
      <c r="E7388" s="84">
        <v>30101815</v>
      </c>
      <c r="F7388" s="632">
        <v>14000</v>
      </c>
      <c r="G7388" s="131" t="s">
        <v>364</v>
      </c>
      <c r="H7388" s="662">
        <v>44927</v>
      </c>
      <c r="I7388" s="84">
        <v>304</v>
      </c>
    </row>
    <row r="7389" spans="1:9" ht="44.25" hidden="1" customHeight="1" x14ac:dyDescent="0.2">
      <c r="A7389" s="3">
        <v>7411</v>
      </c>
      <c r="B7389" s="84">
        <v>6325</v>
      </c>
      <c r="C7389" s="127" t="s">
        <v>10348</v>
      </c>
      <c r="D7389" s="372" t="s">
        <v>5902</v>
      </c>
      <c r="E7389" s="84">
        <v>39121318</v>
      </c>
      <c r="F7389" s="632">
        <v>40000</v>
      </c>
      <c r="G7389" s="131" t="s">
        <v>364</v>
      </c>
      <c r="H7389" s="662">
        <v>44927</v>
      </c>
      <c r="I7389" s="84">
        <v>304</v>
      </c>
    </row>
    <row r="7390" spans="1:9" ht="44.25" hidden="1" customHeight="1" x14ac:dyDescent="0.2">
      <c r="A7390" s="3">
        <v>7412</v>
      </c>
      <c r="B7390" s="84">
        <v>6325</v>
      </c>
      <c r="C7390" s="127" t="s">
        <v>10349</v>
      </c>
      <c r="D7390" s="372" t="s">
        <v>5902</v>
      </c>
      <c r="E7390" s="84">
        <v>39121318</v>
      </c>
      <c r="F7390" s="632">
        <v>20000</v>
      </c>
      <c r="G7390" s="131" t="s">
        <v>364</v>
      </c>
      <c r="H7390" s="662">
        <v>44927</v>
      </c>
      <c r="I7390" s="84">
        <v>304</v>
      </c>
    </row>
    <row r="7391" spans="1:9" ht="44.25" hidden="1" customHeight="1" x14ac:dyDescent="0.2">
      <c r="A7391" s="3">
        <v>7413</v>
      </c>
      <c r="B7391" s="84">
        <v>6325</v>
      </c>
      <c r="C7391" s="127" t="s">
        <v>10361</v>
      </c>
      <c r="D7391" s="372" t="s">
        <v>5902</v>
      </c>
      <c r="E7391" s="84">
        <v>39121318</v>
      </c>
      <c r="F7391" s="632">
        <v>20000</v>
      </c>
      <c r="G7391" s="131" t="s">
        <v>364</v>
      </c>
      <c r="H7391" s="662">
        <v>44927</v>
      </c>
      <c r="I7391" s="84">
        <v>304</v>
      </c>
    </row>
    <row r="7392" spans="1:9" ht="44.25" hidden="1" customHeight="1" x14ac:dyDescent="0.2">
      <c r="A7392" s="3">
        <v>7414</v>
      </c>
      <c r="B7392" s="84">
        <v>6325</v>
      </c>
      <c r="C7392" s="127" t="s">
        <v>10351</v>
      </c>
      <c r="D7392" s="372" t="s">
        <v>5902</v>
      </c>
      <c r="E7392" s="84">
        <v>39121529</v>
      </c>
      <c r="F7392" s="632">
        <v>30000</v>
      </c>
      <c r="G7392" s="131" t="s">
        <v>364</v>
      </c>
      <c r="H7392" s="662">
        <v>44927</v>
      </c>
      <c r="I7392" s="84">
        <v>304</v>
      </c>
    </row>
    <row r="7393" spans="1:9" ht="44.25" hidden="1" customHeight="1" x14ac:dyDescent="0.2">
      <c r="A7393" s="3">
        <v>7415</v>
      </c>
      <c r="B7393" s="84">
        <v>6325</v>
      </c>
      <c r="C7393" s="127" t="s">
        <v>10352</v>
      </c>
      <c r="D7393" s="372" t="s">
        <v>5902</v>
      </c>
      <c r="E7393" s="84">
        <v>39121410</v>
      </c>
      <c r="F7393" s="632">
        <v>25000</v>
      </c>
      <c r="G7393" s="131" t="s">
        <v>364</v>
      </c>
      <c r="H7393" s="662">
        <v>44927</v>
      </c>
      <c r="I7393" s="84">
        <v>304</v>
      </c>
    </row>
    <row r="7394" spans="1:9" ht="44.25" hidden="1" customHeight="1" x14ac:dyDescent="0.2">
      <c r="A7394" s="3">
        <v>7416</v>
      </c>
      <c r="B7394" s="84">
        <v>6325</v>
      </c>
      <c r="C7394" s="127" t="s">
        <v>10353</v>
      </c>
      <c r="D7394" s="372" t="s">
        <v>5902</v>
      </c>
      <c r="E7394" s="84">
        <v>39131711</v>
      </c>
      <c r="F7394" s="632">
        <v>2000</v>
      </c>
      <c r="G7394" s="131" t="s">
        <v>364</v>
      </c>
      <c r="H7394" s="662">
        <v>44927</v>
      </c>
      <c r="I7394" s="84">
        <v>304</v>
      </c>
    </row>
    <row r="7395" spans="1:9" ht="44.25" hidden="1" customHeight="1" x14ac:dyDescent="0.2">
      <c r="A7395" s="3">
        <v>7417</v>
      </c>
      <c r="B7395" s="84">
        <v>6325</v>
      </c>
      <c r="C7395" s="127" t="s">
        <v>10362</v>
      </c>
      <c r="D7395" s="372" t="s">
        <v>5902</v>
      </c>
      <c r="E7395" s="84">
        <v>39121444</v>
      </c>
      <c r="F7395" s="632">
        <v>5500</v>
      </c>
      <c r="G7395" s="131" t="s">
        <v>364</v>
      </c>
      <c r="H7395" s="662">
        <v>44927</v>
      </c>
      <c r="I7395" s="84">
        <v>304</v>
      </c>
    </row>
    <row r="7396" spans="1:9" ht="44.25" hidden="1" customHeight="1" x14ac:dyDescent="0.2">
      <c r="A7396" s="3">
        <v>7418</v>
      </c>
      <c r="B7396" s="84">
        <v>6325</v>
      </c>
      <c r="C7396" s="127" t="s">
        <v>10363</v>
      </c>
      <c r="D7396" s="372" t="s">
        <v>5902</v>
      </c>
      <c r="E7396" s="84">
        <v>39121308</v>
      </c>
      <c r="F7396" s="632">
        <v>1258</v>
      </c>
      <c r="G7396" s="131" t="s">
        <v>364</v>
      </c>
      <c r="H7396" s="662">
        <v>44927</v>
      </c>
      <c r="I7396" s="84">
        <v>304</v>
      </c>
    </row>
    <row r="7397" spans="1:9" ht="44.25" hidden="1" customHeight="1" x14ac:dyDescent="0.2">
      <c r="A7397" s="3">
        <v>7419</v>
      </c>
      <c r="B7397" s="84">
        <v>6325</v>
      </c>
      <c r="C7397" s="127" t="s">
        <v>10364</v>
      </c>
      <c r="D7397" s="372" t="s">
        <v>5902</v>
      </c>
      <c r="E7397" s="84">
        <v>39122216</v>
      </c>
      <c r="F7397" s="632">
        <v>38000</v>
      </c>
      <c r="G7397" s="131" t="s">
        <v>364</v>
      </c>
      <c r="H7397" s="662">
        <v>44927</v>
      </c>
      <c r="I7397" s="84">
        <v>304</v>
      </c>
    </row>
    <row r="7398" spans="1:9" ht="44.25" hidden="1" customHeight="1" x14ac:dyDescent="0.2">
      <c r="A7398" s="3">
        <v>7420</v>
      </c>
      <c r="B7398" s="84">
        <v>6325</v>
      </c>
      <c r="C7398" s="127" t="s">
        <v>10365</v>
      </c>
      <c r="D7398" s="372" t="s">
        <v>5902</v>
      </c>
      <c r="E7398" s="84">
        <v>39122250</v>
      </c>
      <c r="F7398" s="632">
        <v>25000</v>
      </c>
      <c r="G7398" s="131" t="s">
        <v>364</v>
      </c>
      <c r="H7398" s="662">
        <v>44927</v>
      </c>
      <c r="I7398" s="84">
        <v>304</v>
      </c>
    </row>
    <row r="7399" spans="1:9" ht="44.25" hidden="1" customHeight="1" x14ac:dyDescent="0.2">
      <c r="A7399" s="3">
        <v>7421</v>
      </c>
      <c r="B7399" s="84">
        <v>6325</v>
      </c>
      <c r="C7399" s="127" t="s">
        <v>10366</v>
      </c>
      <c r="D7399" s="372" t="s">
        <v>5902</v>
      </c>
      <c r="E7399" s="84">
        <v>40183002</v>
      </c>
      <c r="F7399" s="632">
        <v>18000</v>
      </c>
      <c r="G7399" s="131" t="s">
        <v>364</v>
      </c>
      <c r="H7399" s="662">
        <v>44927</v>
      </c>
      <c r="I7399" s="84">
        <v>304</v>
      </c>
    </row>
    <row r="7400" spans="1:9" ht="44.25" hidden="1" customHeight="1" x14ac:dyDescent="0.2">
      <c r="A7400" s="3">
        <v>7422</v>
      </c>
      <c r="B7400" s="84">
        <v>6325</v>
      </c>
      <c r="C7400" s="127" t="s">
        <v>10367</v>
      </c>
      <c r="D7400" s="372" t="s">
        <v>5902</v>
      </c>
      <c r="E7400" s="84">
        <v>39121708</v>
      </c>
      <c r="F7400" s="632">
        <v>3000</v>
      </c>
      <c r="G7400" s="131" t="s">
        <v>364</v>
      </c>
      <c r="H7400" s="662">
        <v>44927</v>
      </c>
      <c r="I7400" s="84">
        <v>304</v>
      </c>
    </row>
    <row r="7401" spans="1:9" ht="44.25" hidden="1" customHeight="1" x14ac:dyDescent="0.2">
      <c r="A7401" s="3">
        <v>7423</v>
      </c>
      <c r="B7401" s="84">
        <v>6325</v>
      </c>
      <c r="C7401" s="127" t="s">
        <v>10368</v>
      </c>
      <c r="D7401" s="372" t="s">
        <v>5902</v>
      </c>
      <c r="E7401" s="84">
        <v>31161709</v>
      </c>
      <c r="F7401" s="632">
        <v>6000</v>
      </c>
      <c r="G7401" s="131" t="s">
        <v>364</v>
      </c>
      <c r="H7401" s="662">
        <v>44927</v>
      </c>
      <c r="I7401" s="84">
        <v>304</v>
      </c>
    </row>
    <row r="7402" spans="1:9" ht="44.25" hidden="1" customHeight="1" x14ac:dyDescent="0.2">
      <c r="A7402" s="3">
        <v>7424</v>
      </c>
      <c r="B7402" s="84">
        <v>6325</v>
      </c>
      <c r="C7402" s="127" t="s">
        <v>10369</v>
      </c>
      <c r="D7402" s="372" t="s">
        <v>5902</v>
      </c>
      <c r="E7402" s="84">
        <v>40183002</v>
      </c>
      <c r="F7402" s="632">
        <v>30000</v>
      </c>
      <c r="G7402" s="131" t="s">
        <v>364</v>
      </c>
      <c r="H7402" s="662">
        <v>44927</v>
      </c>
      <c r="I7402" s="84">
        <v>304</v>
      </c>
    </row>
    <row r="7403" spans="1:9" ht="44.25" hidden="1" customHeight="1" x14ac:dyDescent="0.2">
      <c r="A7403" s="3">
        <v>7425</v>
      </c>
      <c r="B7403" s="84">
        <v>6325</v>
      </c>
      <c r="C7403" s="127" t="s">
        <v>10370</v>
      </c>
      <c r="D7403" s="372" t="s">
        <v>5902</v>
      </c>
      <c r="E7403" s="84">
        <v>39121444</v>
      </c>
      <c r="F7403" s="632">
        <v>30000</v>
      </c>
      <c r="G7403" s="131" t="s">
        <v>364</v>
      </c>
      <c r="H7403" s="662">
        <v>44927</v>
      </c>
      <c r="I7403" s="84">
        <v>304</v>
      </c>
    </row>
    <row r="7404" spans="1:9" ht="44.25" hidden="1" customHeight="1" x14ac:dyDescent="0.2">
      <c r="A7404" s="3">
        <v>7426</v>
      </c>
      <c r="B7404" s="84">
        <v>6325</v>
      </c>
      <c r="C7404" s="127" t="s">
        <v>10371</v>
      </c>
      <c r="D7404" s="372" t="s">
        <v>5902</v>
      </c>
      <c r="E7404" s="84">
        <v>31162418</v>
      </c>
      <c r="F7404" s="632">
        <v>12500</v>
      </c>
      <c r="G7404" s="131" t="s">
        <v>364</v>
      </c>
      <c r="H7404" s="662">
        <v>44927</v>
      </c>
      <c r="I7404" s="84">
        <v>304</v>
      </c>
    </row>
    <row r="7405" spans="1:9" ht="44.25" hidden="1" customHeight="1" x14ac:dyDescent="0.2">
      <c r="A7405" s="3">
        <v>7427</v>
      </c>
      <c r="B7405" s="84">
        <v>6325</v>
      </c>
      <c r="C7405" s="127" t="s">
        <v>10372</v>
      </c>
      <c r="D7405" s="372" t="s">
        <v>5902</v>
      </c>
      <c r="E7405" s="84">
        <v>31162418</v>
      </c>
      <c r="F7405" s="632">
        <v>29000</v>
      </c>
      <c r="G7405" s="131" t="s">
        <v>364</v>
      </c>
      <c r="H7405" s="662">
        <v>44927</v>
      </c>
      <c r="I7405" s="84">
        <v>304</v>
      </c>
    </row>
    <row r="7406" spans="1:9" ht="44.25" hidden="1" customHeight="1" x14ac:dyDescent="0.2">
      <c r="A7406" s="3">
        <v>7428</v>
      </c>
      <c r="B7406" s="84">
        <v>6325</v>
      </c>
      <c r="C7406" s="127" t="s">
        <v>10373</v>
      </c>
      <c r="D7406" s="372" t="s">
        <v>5902</v>
      </c>
      <c r="E7406" s="84">
        <v>39121444</v>
      </c>
      <c r="F7406" s="632">
        <v>35000</v>
      </c>
      <c r="G7406" s="131" t="s">
        <v>364</v>
      </c>
      <c r="H7406" s="662">
        <v>44927</v>
      </c>
      <c r="I7406" s="84">
        <v>304</v>
      </c>
    </row>
    <row r="7407" spans="1:9" ht="44.25" hidden="1" customHeight="1" x14ac:dyDescent="0.2">
      <c r="A7407" s="3">
        <v>7429</v>
      </c>
      <c r="B7407" s="84">
        <v>6325</v>
      </c>
      <c r="C7407" s="127" t="s">
        <v>10374</v>
      </c>
      <c r="D7407" s="372" t="s">
        <v>5902</v>
      </c>
      <c r="E7407" s="84">
        <v>31162418</v>
      </c>
      <c r="F7407" s="632">
        <v>29500</v>
      </c>
      <c r="G7407" s="131" t="s">
        <v>364</v>
      </c>
      <c r="H7407" s="662">
        <v>44927</v>
      </c>
      <c r="I7407" s="84">
        <v>304</v>
      </c>
    </row>
    <row r="7408" spans="1:9" ht="44.25" hidden="1" customHeight="1" x14ac:dyDescent="0.2">
      <c r="A7408" s="3">
        <v>7430</v>
      </c>
      <c r="B7408" s="84">
        <v>6325</v>
      </c>
      <c r="C7408" s="127" t="s">
        <v>10369</v>
      </c>
      <c r="D7408" s="372" t="s">
        <v>5902</v>
      </c>
      <c r="E7408" s="84">
        <v>40183002</v>
      </c>
      <c r="F7408" s="632">
        <v>30000</v>
      </c>
      <c r="G7408" s="131" t="s">
        <v>364</v>
      </c>
      <c r="H7408" s="662">
        <v>44927</v>
      </c>
      <c r="I7408" s="84">
        <v>304</v>
      </c>
    </row>
    <row r="7409" spans="1:9" ht="44.25" hidden="1" customHeight="1" x14ac:dyDescent="0.2">
      <c r="A7409" s="3">
        <v>7431</v>
      </c>
      <c r="B7409" s="84">
        <v>6325</v>
      </c>
      <c r="C7409" s="127" t="s">
        <v>10375</v>
      </c>
      <c r="D7409" s="372" t="s">
        <v>5902</v>
      </c>
      <c r="E7409" s="84">
        <v>39121444</v>
      </c>
      <c r="F7409" s="632">
        <v>12500</v>
      </c>
      <c r="G7409" s="131" t="s">
        <v>364</v>
      </c>
      <c r="H7409" s="662">
        <v>44927</v>
      </c>
      <c r="I7409" s="84">
        <v>304</v>
      </c>
    </row>
    <row r="7410" spans="1:9" ht="44.25" hidden="1" customHeight="1" x14ac:dyDescent="0.2">
      <c r="A7410" s="3">
        <v>7432</v>
      </c>
      <c r="B7410" s="84">
        <v>6325</v>
      </c>
      <c r="C7410" s="127" t="s">
        <v>10376</v>
      </c>
      <c r="D7410" s="372" t="s">
        <v>5902</v>
      </c>
      <c r="E7410" s="84">
        <v>31162418</v>
      </c>
      <c r="F7410" s="632">
        <v>29000</v>
      </c>
      <c r="G7410" s="131" t="s">
        <v>364</v>
      </c>
      <c r="H7410" s="662">
        <v>44927</v>
      </c>
      <c r="I7410" s="84">
        <v>304</v>
      </c>
    </row>
    <row r="7411" spans="1:9" ht="44.25" hidden="1" customHeight="1" x14ac:dyDescent="0.2">
      <c r="A7411" s="3">
        <v>7433</v>
      </c>
      <c r="B7411" s="84">
        <v>6325</v>
      </c>
      <c r="C7411" s="127" t="s">
        <v>10377</v>
      </c>
      <c r="D7411" s="372" t="s">
        <v>5902</v>
      </c>
      <c r="E7411" s="84">
        <v>40183002</v>
      </c>
      <c r="F7411" s="632">
        <v>35000</v>
      </c>
      <c r="G7411" s="131" t="s">
        <v>364</v>
      </c>
      <c r="H7411" s="662">
        <v>44927</v>
      </c>
      <c r="I7411" s="84">
        <v>304</v>
      </c>
    </row>
    <row r="7412" spans="1:9" ht="44.25" hidden="1" customHeight="1" x14ac:dyDescent="0.2">
      <c r="A7412" s="3">
        <v>7434</v>
      </c>
      <c r="B7412" s="84">
        <v>6325</v>
      </c>
      <c r="C7412" s="127" t="s">
        <v>10378</v>
      </c>
      <c r="D7412" s="372" t="s">
        <v>5902</v>
      </c>
      <c r="E7412" s="84">
        <v>39121434</v>
      </c>
      <c r="F7412" s="632">
        <v>13500</v>
      </c>
      <c r="G7412" s="131" t="s">
        <v>364</v>
      </c>
      <c r="H7412" s="662">
        <v>44927</v>
      </c>
      <c r="I7412" s="84">
        <v>304</v>
      </c>
    </row>
    <row r="7413" spans="1:9" ht="44.25" hidden="1" customHeight="1" x14ac:dyDescent="0.2">
      <c r="A7413" s="3">
        <v>7435</v>
      </c>
      <c r="B7413" s="84">
        <v>6325</v>
      </c>
      <c r="C7413" s="127" t="s">
        <v>10379</v>
      </c>
      <c r="D7413" s="372" t="s">
        <v>5902</v>
      </c>
      <c r="E7413" s="84">
        <v>39121434</v>
      </c>
      <c r="F7413" s="632">
        <v>37000</v>
      </c>
      <c r="G7413" s="131" t="s">
        <v>364</v>
      </c>
      <c r="H7413" s="662">
        <v>44927</v>
      </c>
      <c r="I7413" s="84">
        <v>304</v>
      </c>
    </row>
    <row r="7414" spans="1:9" ht="44.25" hidden="1" customHeight="1" x14ac:dyDescent="0.2">
      <c r="A7414" s="3">
        <v>7436</v>
      </c>
      <c r="B7414" s="84">
        <v>6325</v>
      </c>
      <c r="C7414" s="127" t="s">
        <v>10380</v>
      </c>
      <c r="D7414" s="372" t="s">
        <v>5902</v>
      </c>
      <c r="E7414" s="84">
        <v>40183002</v>
      </c>
      <c r="F7414" s="632">
        <v>13500</v>
      </c>
      <c r="G7414" s="131" t="s">
        <v>364</v>
      </c>
      <c r="H7414" s="662">
        <v>44927</v>
      </c>
      <c r="I7414" s="84">
        <v>304</v>
      </c>
    </row>
    <row r="7415" spans="1:9" ht="44.25" hidden="1" customHeight="1" x14ac:dyDescent="0.2">
      <c r="A7415" s="3">
        <v>7437</v>
      </c>
      <c r="B7415" s="84">
        <v>6325</v>
      </c>
      <c r="C7415" s="127" t="s">
        <v>10381</v>
      </c>
      <c r="D7415" s="372" t="s">
        <v>5902</v>
      </c>
      <c r="E7415" s="84">
        <v>40172508</v>
      </c>
      <c r="F7415" s="632">
        <v>4500</v>
      </c>
      <c r="G7415" s="131" t="s">
        <v>364</v>
      </c>
      <c r="H7415" s="662">
        <v>44927</v>
      </c>
      <c r="I7415" s="84">
        <v>304</v>
      </c>
    </row>
    <row r="7416" spans="1:9" ht="44.25" hidden="1" customHeight="1" x14ac:dyDescent="0.2">
      <c r="A7416" s="3">
        <v>7438</v>
      </c>
      <c r="B7416" s="84">
        <v>6325</v>
      </c>
      <c r="C7416" s="127" t="s">
        <v>10382</v>
      </c>
      <c r="D7416" s="372" t="s">
        <v>5902</v>
      </c>
      <c r="E7416" s="84">
        <v>40172508</v>
      </c>
      <c r="F7416" s="632">
        <v>9000</v>
      </c>
      <c r="G7416" s="131" t="s">
        <v>364</v>
      </c>
      <c r="H7416" s="662">
        <v>44927</v>
      </c>
      <c r="I7416" s="84">
        <v>304</v>
      </c>
    </row>
    <row r="7417" spans="1:9" ht="44.25" hidden="1" customHeight="1" x14ac:dyDescent="0.2">
      <c r="A7417" s="3">
        <v>7439</v>
      </c>
      <c r="B7417" s="84">
        <v>6325</v>
      </c>
      <c r="C7417" s="127" t="s">
        <v>10383</v>
      </c>
      <c r="D7417" s="372" t="s">
        <v>5902</v>
      </c>
      <c r="E7417" s="84">
        <v>31162418</v>
      </c>
      <c r="F7417" s="632">
        <v>12000</v>
      </c>
      <c r="G7417" s="131" t="s">
        <v>364</v>
      </c>
      <c r="H7417" s="662">
        <v>44927</v>
      </c>
      <c r="I7417" s="84">
        <v>304</v>
      </c>
    </row>
    <row r="7418" spans="1:9" ht="44.25" hidden="1" customHeight="1" x14ac:dyDescent="0.2">
      <c r="A7418" s="3">
        <v>7440</v>
      </c>
      <c r="B7418" s="84">
        <v>6325</v>
      </c>
      <c r="C7418" s="127" t="s">
        <v>10384</v>
      </c>
      <c r="D7418" s="372" t="s">
        <v>5902</v>
      </c>
      <c r="E7418" s="84">
        <v>39121708</v>
      </c>
      <c r="F7418" s="632">
        <v>6000</v>
      </c>
      <c r="G7418" s="131" t="s">
        <v>364</v>
      </c>
      <c r="H7418" s="662">
        <v>44927</v>
      </c>
      <c r="I7418" s="84">
        <v>304</v>
      </c>
    </row>
    <row r="7419" spans="1:9" ht="44.25" hidden="1" customHeight="1" x14ac:dyDescent="0.2">
      <c r="A7419" s="3">
        <v>7441</v>
      </c>
      <c r="B7419" s="84">
        <v>6325</v>
      </c>
      <c r="C7419" s="127" t="s">
        <v>10385</v>
      </c>
      <c r="D7419" s="372" t="s">
        <v>5902</v>
      </c>
      <c r="E7419" s="84">
        <v>40174908</v>
      </c>
      <c r="F7419" s="632">
        <v>1500</v>
      </c>
      <c r="G7419" s="131" t="s">
        <v>364</v>
      </c>
      <c r="H7419" s="662">
        <v>44927</v>
      </c>
      <c r="I7419" s="84">
        <v>304</v>
      </c>
    </row>
    <row r="7420" spans="1:9" ht="44.25" hidden="1" customHeight="1" x14ac:dyDescent="0.2">
      <c r="A7420" s="3">
        <v>7442</v>
      </c>
      <c r="B7420" s="84">
        <v>6325</v>
      </c>
      <c r="C7420" s="127" t="s">
        <v>10386</v>
      </c>
      <c r="D7420" s="372" t="s">
        <v>5902</v>
      </c>
      <c r="E7420" s="84">
        <v>39121405</v>
      </c>
      <c r="F7420" s="632">
        <v>6000</v>
      </c>
      <c r="G7420" s="131" t="s">
        <v>364</v>
      </c>
      <c r="H7420" s="662">
        <v>44927</v>
      </c>
      <c r="I7420" s="84">
        <v>304</v>
      </c>
    </row>
    <row r="7421" spans="1:9" ht="44.25" hidden="1" customHeight="1" x14ac:dyDescent="0.2">
      <c r="A7421" s="3">
        <v>7443</v>
      </c>
      <c r="B7421" s="84">
        <v>6325</v>
      </c>
      <c r="C7421" s="127" t="s">
        <v>10387</v>
      </c>
      <c r="D7421" s="372" t="s">
        <v>5902</v>
      </c>
      <c r="E7421" s="84">
        <v>39121302</v>
      </c>
      <c r="F7421" s="632">
        <v>14308.06</v>
      </c>
      <c r="G7421" s="131" t="s">
        <v>364</v>
      </c>
      <c r="H7421" s="662">
        <v>44927</v>
      </c>
      <c r="I7421" s="84">
        <v>304</v>
      </c>
    </row>
    <row r="7422" spans="1:9" ht="44.25" hidden="1" customHeight="1" x14ac:dyDescent="0.2">
      <c r="A7422" s="3">
        <v>7444</v>
      </c>
      <c r="B7422" s="84">
        <v>6325</v>
      </c>
      <c r="C7422" s="127" t="s">
        <v>10388</v>
      </c>
      <c r="D7422" s="372" t="s">
        <v>5902</v>
      </c>
      <c r="E7422" s="84">
        <v>40172508</v>
      </c>
      <c r="F7422" s="632">
        <v>3500</v>
      </c>
      <c r="G7422" s="131" t="s">
        <v>364</v>
      </c>
      <c r="H7422" s="662">
        <v>44927</v>
      </c>
      <c r="I7422" s="84">
        <v>304</v>
      </c>
    </row>
    <row r="7423" spans="1:9" ht="44.25" hidden="1" customHeight="1" x14ac:dyDescent="0.2">
      <c r="A7423" s="3">
        <v>7445</v>
      </c>
      <c r="B7423" s="84">
        <v>6325</v>
      </c>
      <c r="C7423" s="127" t="s">
        <v>10389</v>
      </c>
      <c r="D7423" s="372" t="s">
        <v>5902</v>
      </c>
      <c r="E7423" s="84">
        <v>39131719</v>
      </c>
      <c r="F7423" s="632">
        <v>4500</v>
      </c>
      <c r="G7423" s="131" t="s">
        <v>364</v>
      </c>
      <c r="H7423" s="662">
        <v>44927</v>
      </c>
      <c r="I7423" s="84">
        <v>304</v>
      </c>
    </row>
    <row r="7424" spans="1:9" ht="44.25" hidden="1" customHeight="1" x14ac:dyDescent="0.2">
      <c r="A7424" s="3">
        <v>7446</v>
      </c>
      <c r="B7424" s="84">
        <v>6325</v>
      </c>
      <c r="C7424" s="127" t="s">
        <v>10390</v>
      </c>
      <c r="D7424" s="372" t="s">
        <v>5902</v>
      </c>
      <c r="E7424" s="84">
        <v>40183002</v>
      </c>
      <c r="F7424" s="632">
        <v>13500</v>
      </c>
      <c r="G7424" s="131" t="s">
        <v>364</v>
      </c>
      <c r="H7424" s="662">
        <v>44927</v>
      </c>
      <c r="I7424" s="84">
        <v>304</v>
      </c>
    </row>
    <row r="7425" spans="1:9" ht="44.25" hidden="1" customHeight="1" x14ac:dyDescent="0.2">
      <c r="A7425" s="3">
        <v>7447</v>
      </c>
      <c r="B7425" s="84">
        <v>6325</v>
      </c>
      <c r="C7425" s="127" t="s">
        <v>10391</v>
      </c>
      <c r="D7425" s="372" t="s">
        <v>5902</v>
      </c>
      <c r="E7425" s="84">
        <v>40172508</v>
      </c>
      <c r="F7425" s="632">
        <v>38000</v>
      </c>
      <c r="G7425" s="131" t="s">
        <v>364</v>
      </c>
      <c r="H7425" s="662">
        <v>44927</v>
      </c>
      <c r="I7425" s="84">
        <v>304</v>
      </c>
    </row>
    <row r="7426" spans="1:9" ht="44.25" hidden="1" customHeight="1" x14ac:dyDescent="0.2">
      <c r="A7426" s="3">
        <v>7448</v>
      </c>
      <c r="B7426" s="84">
        <v>6325</v>
      </c>
      <c r="C7426" s="127" t="s">
        <v>10392</v>
      </c>
      <c r="D7426" s="372" t="s">
        <v>5902</v>
      </c>
      <c r="E7426" s="84">
        <v>26121613</v>
      </c>
      <c r="F7426" s="632">
        <v>17878.3</v>
      </c>
      <c r="G7426" s="131" t="s">
        <v>364</v>
      </c>
      <c r="H7426" s="662">
        <v>44927</v>
      </c>
      <c r="I7426" s="84">
        <v>299</v>
      </c>
    </row>
    <row r="7427" spans="1:9" ht="44.25" hidden="1" customHeight="1" x14ac:dyDescent="0.2">
      <c r="A7427" s="3">
        <v>7449</v>
      </c>
      <c r="B7427" s="84">
        <v>6325</v>
      </c>
      <c r="C7427" s="127" t="s">
        <v>10393</v>
      </c>
      <c r="D7427" s="372" t="s">
        <v>5902</v>
      </c>
      <c r="E7427" s="84">
        <v>39101699</v>
      </c>
      <c r="F7427" s="632">
        <v>8000</v>
      </c>
      <c r="G7427" s="131" t="s">
        <v>364</v>
      </c>
      <c r="H7427" s="662">
        <v>44927</v>
      </c>
      <c r="I7427" s="84">
        <v>304</v>
      </c>
    </row>
    <row r="7428" spans="1:9" ht="44.25" hidden="1" customHeight="1" x14ac:dyDescent="0.2">
      <c r="A7428" s="3">
        <v>7450</v>
      </c>
      <c r="B7428" s="84">
        <v>6325</v>
      </c>
      <c r="C7428" s="127" t="s">
        <v>10394</v>
      </c>
      <c r="D7428" s="372" t="s">
        <v>5902</v>
      </c>
      <c r="E7428" s="84">
        <v>40183002</v>
      </c>
      <c r="F7428" s="632">
        <v>4000</v>
      </c>
      <c r="G7428" s="131" t="s">
        <v>364</v>
      </c>
      <c r="H7428" s="662">
        <v>44927</v>
      </c>
      <c r="I7428" s="84">
        <v>304</v>
      </c>
    </row>
    <row r="7429" spans="1:9" ht="44.25" hidden="1" customHeight="1" x14ac:dyDescent="0.2">
      <c r="A7429" s="3">
        <v>7451</v>
      </c>
      <c r="B7429" s="84">
        <v>6325</v>
      </c>
      <c r="C7429" s="127" t="s">
        <v>10395</v>
      </c>
      <c r="D7429" s="372" t="s">
        <v>5902</v>
      </c>
      <c r="E7429" s="84">
        <v>39121404</v>
      </c>
      <c r="F7429" s="632">
        <v>1200</v>
      </c>
      <c r="G7429" s="131" t="s">
        <v>364</v>
      </c>
      <c r="H7429" s="662">
        <v>44927</v>
      </c>
      <c r="I7429" s="84">
        <v>304</v>
      </c>
    </row>
    <row r="7430" spans="1:9" ht="44.25" hidden="1" customHeight="1" x14ac:dyDescent="0.2">
      <c r="A7430" s="3">
        <v>7452</v>
      </c>
      <c r="B7430" s="84">
        <v>6325</v>
      </c>
      <c r="C7430" s="127" t="s">
        <v>10396</v>
      </c>
      <c r="D7430" s="372" t="s">
        <v>5902</v>
      </c>
      <c r="E7430" s="84">
        <v>39121308</v>
      </c>
      <c r="F7430" s="632">
        <v>2500</v>
      </c>
      <c r="G7430" s="131" t="s">
        <v>364</v>
      </c>
      <c r="H7430" s="662">
        <v>44927</v>
      </c>
      <c r="I7430" s="84">
        <v>304</v>
      </c>
    </row>
    <row r="7431" spans="1:9" ht="44.25" hidden="1" customHeight="1" x14ac:dyDescent="0.2">
      <c r="A7431" s="3">
        <v>7453</v>
      </c>
      <c r="B7431" s="84">
        <v>6325</v>
      </c>
      <c r="C7431" s="127" t="s">
        <v>10397</v>
      </c>
      <c r="D7431" s="372" t="s">
        <v>5902</v>
      </c>
      <c r="E7431" s="84">
        <v>39101699</v>
      </c>
      <c r="F7431" s="632">
        <v>5000</v>
      </c>
      <c r="G7431" s="131" t="s">
        <v>364</v>
      </c>
      <c r="H7431" s="662">
        <v>44927</v>
      </c>
      <c r="I7431" s="84">
        <v>304</v>
      </c>
    </row>
    <row r="7432" spans="1:9" ht="44.25" hidden="1" customHeight="1" x14ac:dyDescent="0.2">
      <c r="A7432" s="3">
        <v>7454</v>
      </c>
      <c r="B7432" s="84">
        <v>6325</v>
      </c>
      <c r="C7432" s="127" t="s">
        <v>10398</v>
      </c>
      <c r="D7432" s="372" t="s">
        <v>5902</v>
      </c>
      <c r="E7432" s="84">
        <v>39131719</v>
      </c>
      <c r="F7432" s="632">
        <v>30500</v>
      </c>
      <c r="G7432" s="131" t="s">
        <v>364</v>
      </c>
      <c r="H7432" s="662">
        <v>44927</v>
      </c>
      <c r="I7432" s="84">
        <v>304</v>
      </c>
    </row>
    <row r="7433" spans="1:9" ht="44.25" hidden="1" customHeight="1" x14ac:dyDescent="0.2">
      <c r="A7433" s="3">
        <v>7455</v>
      </c>
      <c r="B7433" s="84">
        <v>6325</v>
      </c>
      <c r="C7433" s="127" t="s">
        <v>10363</v>
      </c>
      <c r="D7433" s="372" t="s">
        <v>5902</v>
      </c>
      <c r="E7433" s="84">
        <v>39121308</v>
      </c>
      <c r="F7433" s="632">
        <v>5000</v>
      </c>
      <c r="G7433" s="131" t="s">
        <v>364</v>
      </c>
      <c r="H7433" s="662">
        <v>44927</v>
      </c>
      <c r="I7433" s="84">
        <v>304</v>
      </c>
    </row>
    <row r="7434" spans="1:9" ht="44.25" hidden="1" customHeight="1" x14ac:dyDescent="0.2">
      <c r="A7434" s="3">
        <v>7456</v>
      </c>
      <c r="B7434" s="84">
        <v>6325</v>
      </c>
      <c r="C7434" s="127" t="s">
        <v>10195</v>
      </c>
      <c r="D7434" s="372" t="s">
        <v>5902</v>
      </c>
      <c r="E7434" s="84">
        <v>39122250</v>
      </c>
      <c r="F7434" s="632">
        <v>35000</v>
      </c>
      <c r="G7434" s="131" t="s">
        <v>364</v>
      </c>
      <c r="H7434" s="662">
        <v>44927</v>
      </c>
      <c r="I7434" s="84">
        <v>304</v>
      </c>
    </row>
    <row r="7435" spans="1:9" ht="44.25" hidden="1" customHeight="1" x14ac:dyDescent="0.2">
      <c r="A7435" s="3">
        <v>7457</v>
      </c>
      <c r="B7435" s="84">
        <v>6325</v>
      </c>
      <c r="C7435" s="127" t="s">
        <v>10399</v>
      </c>
      <c r="D7435" s="372" t="s">
        <v>5902</v>
      </c>
      <c r="E7435" s="84">
        <v>39121434</v>
      </c>
      <c r="F7435" s="632">
        <v>8000</v>
      </c>
      <c r="G7435" s="131" t="s">
        <v>364</v>
      </c>
      <c r="H7435" s="662">
        <v>44927</v>
      </c>
      <c r="I7435" s="84">
        <v>304</v>
      </c>
    </row>
    <row r="7436" spans="1:9" ht="44.25" hidden="1" customHeight="1" x14ac:dyDescent="0.2">
      <c r="A7436" s="3">
        <v>7458</v>
      </c>
      <c r="B7436" s="84">
        <v>6325</v>
      </c>
      <c r="C7436" s="127" t="s">
        <v>10400</v>
      </c>
      <c r="D7436" s="372" t="s">
        <v>5902</v>
      </c>
      <c r="E7436" s="84">
        <v>40174908</v>
      </c>
      <c r="F7436" s="632">
        <v>2500</v>
      </c>
      <c r="G7436" s="131" t="s">
        <v>364</v>
      </c>
      <c r="H7436" s="662">
        <v>44927</v>
      </c>
      <c r="I7436" s="84">
        <v>304</v>
      </c>
    </row>
    <row r="7437" spans="1:9" ht="44.25" hidden="1" customHeight="1" x14ac:dyDescent="0.2">
      <c r="A7437" s="3">
        <v>7459</v>
      </c>
      <c r="B7437" s="84">
        <v>6325</v>
      </c>
      <c r="C7437" s="127" t="s">
        <v>10401</v>
      </c>
      <c r="D7437" s="372" t="s">
        <v>5902</v>
      </c>
      <c r="E7437" s="84">
        <v>39122216</v>
      </c>
      <c r="F7437" s="632">
        <v>12000</v>
      </c>
      <c r="G7437" s="131" t="s">
        <v>364</v>
      </c>
      <c r="H7437" s="662">
        <v>44927</v>
      </c>
      <c r="I7437" s="84">
        <v>304</v>
      </c>
    </row>
    <row r="7438" spans="1:9" ht="44.25" hidden="1" customHeight="1" x14ac:dyDescent="0.2">
      <c r="A7438" s="3">
        <v>7460</v>
      </c>
      <c r="B7438" s="84">
        <v>6325</v>
      </c>
      <c r="C7438" s="127" t="s">
        <v>10402</v>
      </c>
      <c r="D7438" s="372" t="s">
        <v>5902</v>
      </c>
      <c r="E7438" s="84">
        <v>40171517</v>
      </c>
      <c r="F7438" s="632">
        <v>127780.12</v>
      </c>
      <c r="G7438" s="131" t="s">
        <v>505</v>
      </c>
      <c r="H7438" s="662">
        <v>44927</v>
      </c>
      <c r="I7438" s="84">
        <v>324</v>
      </c>
    </row>
    <row r="7439" spans="1:9" ht="44.25" hidden="1" customHeight="1" x14ac:dyDescent="0.2">
      <c r="A7439" s="3">
        <v>7461</v>
      </c>
      <c r="B7439" s="84">
        <v>6325</v>
      </c>
      <c r="C7439" s="127" t="s">
        <v>10403</v>
      </c>
      <c r="D7439" s="372" t="s">
        <v>5902</v>
      </c>
      <c r="E7439" s="84">
        <v>81101605</v>
      </c>
      <c r="F7439" s="632">
        <v>177975</v>
      </c>
      <c r="G7439" s="131" t="s">
        <v>3790</v>
      </c>
      <c r="H7439" s="662">
        <v>44927</v>
      </c>
      <c r="I7439" s="84">
        <v>192</v>
      </c>
    </row>
    <row r="7440" spans="1:9" ht="44.25" hidden="1" customHeight="1" x14ac:dyDescent="0.2">
      <c r="A7440" s="3">
        <v>7462</v>
      </c>
      <c r="B7440" s="84">
        <v>6325</v>
      </c>
      <c r="C7440" s="127" t="s">
        <v>10404</v>
      </c>
      <c r="D7440" s="372" t="s">
        <v>5902</v>
      </c>
      <c r="E7440" s="84">
        <v>31161709</v>
      </c>
      <c r="F7440" s="632">
        <v>13062.35</v>
      </c>
      <c r="G7440" s="131" t="s">
        <v>35</v>
      </c>
      <c r="H7440" s="662">
        <v>44927</v>
      </c>
      <c r="I7440" s="84">
        <v>314</v>
      </c>
    </row>
    <row r="7441" spans="1:9" ht="44.25" hidden="1" customHeight="1" x14ac:dyDescent="0.2">
      <c r="A7441" s="3">
        <v>7463</v>
      </c>
      <c r="B7441" s="84">
        <v>6325</v>
      </c>
      <c r="C7441" s="127" t="s">
        <v>10405</v>
      </c>
      <c r="D7441" s="372" t="s">
        <v>5902</v>
      </c>
      <c r="E7441" s="84">
        <v>31161507</v>
      </c>
      <c r="F7441" s="632">
        <v>20000</v>
      </c>
      <c r="G7441" s="131" t="s">
        <v>35</v>
      </c>
      <c r="H7441" s="662">
        <v>44927</v>
      </c>
      <c r="I7441" s="84">
        <v>314</v>
      </c>
    </row>
    <row r="7442" spans="1:9" ht="44.25" hidden="1" customHeight="1" x14ac:dyDescent="0.2">
      <c r="A7442" s="3">
        <v>7464</v>
      </c>
      <c r="B7442" s="84">
        <v>6325</v>
      </c>
      <c r="C7442" s="127" t="s">
        <v>10406</v>
      </c>
      <c r="D7442" s="372" t="s">
        <v>5902</v>
      </c>
      <c r="E7442" s="84">
        <v>31161801</v>
      </c>
      <c r="F7442" s="632">
        <v>20000</v>
      </c>
      <c r="G7442" s="131" t="s">
        <v>35</v>
      </c>
      <c r="H7442" s="662">
        <v>44927</v>
      </c>
      <c r="I7442" s="84">
        <v>314</v>
      </c>
    </row>
    <row r="7443" spans="1:9" ht="44.25" hidden="1" customHeight="1" x14ac:dyDescent="0.2">
      <c r="A7443" s="3">
        <v>7465</v>
      </c>
      <c r="B7443" s="84">
        <v>6325</v>
      </c>
      <c r="C7443" s="127" t="s">
        <v>10407</v>
      </c>
      <c r="D7443" s="372" t="s">
        <v>5902</v>
      </c>
      <c r="E7443" s="84">
        <v>31161709</v>
      </c>
      <c r="F7443" s="632">
        <v>33500</v>
      </c>
      <c r="G7443" s="131" t="s">
        <v>35</v>
      </c>
      <c r="H7443" s="662">
        <v>44927</v>
      </c>
      <c r="I7443" s="84">
        <v>314</v>
      </c>
    </row>
    <row r="7444" spans="1:9" ht="44.25" hidden="1" customHeight="1" x14ac:dyDescent="0.2">
      <c r="A7444" s="3">
        <v>7466</v>
      </c>
      <c r="B7444" s="84">
        <v>6325</v>
      </c>
      <c r="C7444" s="127" t="s">
        <v>10408</v>
      </c>
      <c r="D7444" s="372" t="s">
        <v>5902</v>
      </c>
      <c r="E7444" s="84">
        <v>31161801</v>
      </c>
      <c r="F7444" s="632">
        <v>56000</v>
      </c>
      <c r="G7444" s="131" t="s">
        <v>35</v>
      </c>
      <c r="H7444" s="662">
        <v>44927</v>
      </c>
      <c r="I7444" s="84">
        <v>314</v>
      </c>
    </row>
    <row r="7445" spans="1:9" ht="44.25" hidden="1" customHeight="1" x14ac:dyDescent="0.2">
      <c r="A7445" s="3">
        <v>7467</v>
      </c>
      <c r="B7445" s="84">
        <v>6325</v>
      </c>
      <c r="C7445" s="127" t="s">
        <v>10409</v>
      </c>
      <c r="D7445" s="372" t="s">
        <v>5902</v>
      </c>
      <c r="E7445" s="84">
        <v>31161507</v>
      </c>
      <c r="F7445" s="632">
        <v>45000</v>
      </c>
      <c r="G7445" s="131" t="s">
        <v>35</v>
      </c>
      <c r="H7445" s="662">
        <v>44927</v>
      </c>
      <c r="I7445" s="84">
        <v>314</v>
      </c>
    </row>
    <row r="7446" spans="1:9" ht="75" hidden="1" customHeight="1" x14ac:dyDescent="0.2">
      <c r="A7446" s="3">
        <v>7468</v>
      </c>
      <c r="B7446" s="188" t="s">
        <v>10426</v>
      </c>
      <c r="C7446" s="188" t="s">
        <v>5822</v>
      </c>
      <c r="D7446" s="551" t="s">
        <v>39</v>
      </c>
      <c r="E7446" s="551" t="s">
        <v>4843</v>
      </c>
      <c r="F7446" s="723">
        <v>79100</v>
      </c>
      <c r="G7446" s="551" t="s">
        <v>4705</v>
      </c>
      <c r="H7446" s="551" t="s">
        <v>5821</v>
      </c>
      <c r="I7446" s="211">
        <v>344</v>
      </c>
    </row>
    <row r="7447" spans="1:9" ht="44.25" hidden="1" customHeight="1" x14ac:dyDescent="0.2">
      <c r="A7447" s="3">
        <v>7469</v>
      </c>
      <c r="B7447" s="188" t="s">
        <v>10426</v>
      </c>
      <c r="C7447" s="188" t="s">
        <v>5823</v>
      </c>
      <c r="D7447" s="551" t="s">
        <v>39</v>
      </c>
      <c r="E7447" s="551" t="s">
        <v>4843</v>
      </c>
      <c r="F7447" s="723">
        <v>56500</v>
      </c>
      <c r="G7447" s="551" t="s">
        <v>2146</v>
      </c>
      <c r="H7447" s="551" t="s">
        <v>5821</v>
      </c>
      <c r="I7447" s="211">
        <v>350</v>
      </c>
    </row>
    <row r="7448" spans="1:9" ht="44.25" hidden="1" customHeight="1" x14ac:dyDescent="0.2">
      <c r="A7448" s="3">
        <v>7470</v>
      </c>
      <c r="B7448" s="188" t="s">
        <v>10426</v>
      </c>
      <c r="C7448" s="188" t="s">
        <v>5824</v>
      </c>
      <c r="D7448" s="551" t="s">
        <v>39</v>
      </c>
      <c r="E7448" s="551" t="s">
        <v>4843</v>
      </c>
      <c r="F7448" s="723">
        <v>175150</v>
      </c>
      <c r="G7448" s="188" t="s">
        <v>2146</v>
      </c>
      <c r="H7448" s="551" t="s">
        <v>5821</v>
      </c>
      <c r="I7448" s="211">
        <v>351</v>
      </c>
    </row>
    <row r="7449" spans="1:9" ht="44.25" hidden="1" customHeight="1" x14ac:dyDescent="0.2">
      <c r="A7449" s="3">
        <v>7471</v>
      </c>
      <c r="B7449" s="188" t="s">
        <v>10426</v>
      </c>
      <c r="C7449" s="188" t="s">
        <v>5825</v>
      </c>
      <c r="D7449" s="551" t="s">
        <v>39</v>
      </c>
      <c r="E7449" s="551" t="s">
        <v>4843</v>
      </c>
      <c r="F7449" s="723">
        <v>129950</v>
      </c>
      <c r="G7449" s="188" t="s">
        <v>2146</v>
      </c>
      <c r="H7449" s="551" t="s">
        <v>5821</v>
      </c>
      <c r="I7449" s="211">
        <v>352</v>
      </c>
    </row>
    <row r="7450" spans="1:9" ht="96" hidden="1" customHeight="1" x14ac:dyDescent="0.2">
      <c r="A7450" s="3">
        <v>7472</v>
      </c>
      <c r="B7450" s="188">
        <v>1013</v>
      </c>
      <c r="C7450" s="188" t="s">
        <v>10424</v>
      </c>
      <c r="D7450" s="551" t="s">
        <v>39</v>
      </c>
      <c r="E7450" s="551">
        <v>43231512</v>
      </c>
      <c r="F7450" s="723">
        <v>1356000</v>
      </c>
      <c r="G7450" s="131" t="s">
        <v>2146</v>
      </c>
      <c r="H7450" s="271">
        <v>45200</v>
      </c>
      <c r="I7450" s="211">
        <v>353</v>
      </c>
    </row>
    <row r="7451" spans="1:9" ht="44.25" hidden="1" customHeight="1" x14ac:dyDescent="0.2">
      <c r="A7451" s="3">
        <v>7473</v>
      </c>
      <c r="B7451" s="188" t="s">
        <v>10426</v>
      </c>
      <c r="C7451" s="188" t="s">
        <v>5826</v>
      </c>
      <c r="D7451" s="551" t="s">
        <v>39</v>
      </c>
      <c r="E7451" s="131">
        <v>26111702</v>
      </c>
      <c r="F7451" s="723">
        <v>11300</v>
      </c>
      <c r="G7451" s="188" t="s">
        <v>2186</v>
      </c>
      <c r="H7451" s="551" t="s">
        <v>5821</v>
      </c>
      <c r="I7451" s="211">
        <v>364</v>
      </c>
    </row>
    <row r="7452" spans="1:9" ht="44.25" hidden="1" customHeight="1" x14ac:dyDescent="0.2">
      <c r="A7452" s="3">
        <v>7474</v>
      </c>
      <c r="B7452" s="188">
        <v>1001</v>
      </c>
      <c r="C7452" s="188" t="s">
        <v>2276</v>
      </c>
      <c r="D7452" s="551" t="s">
        <v>39</v>
      </c>
      <c r="E7452" s="84">
        <v>50201706</v>
      </c>
      <c r="F7452" s="723">
        <v>39550</v>
      </c>
      <c r="G7452" s="188" t="s">
        <v>1782</v>
      </c>
      <c r="H7452" s="551" t="s">
        <v>5821</v>
      </c>
      <c r="I7452" s="211">
        <v>374</v>
      </c>
    </row>
    <row r="7453" spans="1:9" ht="44.25" hidden="1" customHeight="1" x14ac:dyDescent="0.2">
      <c r="A7453" s="3">
        <v>7475</v>
      </c>
      <c r="B7453" s="179">
        <v>3240</v>
      </c>
      <c r="C7453" s="187" t="s">
        <v>207</v>
      </c>
      <c r="D7453" s="179" t="s">
        <v>39</v>
      </c>
      <c r="E7453" s="3">
        <v>78112001</v>
      </c>
      <c r="F7453" s="588">
        <v>14102400</v>
      </c>
      <c r="G7453" s="179" t="s">
        <v>5950</v>
      </c>
      <c r="H7453" s="271">
        <v>45231</v>
      </c>
      <c r="I7453" s="211">
        <v>110</v>
      </c>
    </row>
    <row r="7454" spans="1:9" ht="44.25" hidden="1" customHeight="1" x14ac:dyDescent="0.2">
      <c r="A7454" s="3">
        <v>7476</v>
      </c>
      <c r="B7454" s="287">
        <v>2001</v>
      </c>
      <c r="C7454" s="288" t="s">
        <v>5008</v>
      </c>
      <c r="D7454" s="288" t="s">
        <v>39</v>
      </c>
      <c r="E7454" s="287">
        <v>78111899</v>
      </c>
      <c r="F7454" s="773">
        <v>10000000</v>
      </c>
      <c r="G7454" s="287" t="s">
        <v>5010</v>
      </c>
      <c r="H7454" s="289">
        <v>45272</v>
      </c>
      <c r="I7454" s="145">
        <v>201</v>
      </c>
    </row>
    <row r="7455" spans="1:9" ht="160.5" hidden="1" customHeight="1" x14ac:dyDescent="0.2">
      <c r="A7455" s="3">
        <v>7477</v>
      </c>
      <c r="B7455" s="3">
        <v>2702</v>
      </c>
      <c r="C7455" s="212" t="s">
        <v>2081</v>
      </c>
      <c r="D7455" s="3" t="s">
        <v>2132</v>
      </c>
      <c r="E7455" s="792">
        <v>76111801</v>
      </c>
      <c r="F7455" s="578">
        <v>150000</v>
      </c>
      <c r="G7455" s="3" t="s">
        <v>297</v>
      </c>
      <c r="H7455" s="72">
        <v>45200</v>
      </c>
      <c r="I7455" s="774">
        <v>244</v>
      </c>
    </row>
    <row r="7456" spans="1:9" ht="25.5" hidden="1" x14ac:dyDescent="0.2">
      <c r="A7456" s="3">
        <v>7478</v>
      </c>
      <c r="B7456" s="3">
        <v>4170</v>
      </c>
      <c r="C7456" s="212" t="s">
        <v>1950</v>
      </c>
      <c r="D7456" s="211" t="s">
        <v>2137</v>
      </c>
      <c r="E7456" s="792">
        <v>76111801</v>
      </c>
      <c r="F7456" s="697">
        <v>360000</v>
      </c>
      <c r="G7456" s="146" t="s">
        <v>297</v>
      </c>
      <c r="H7456" s="72">
        <v>45200</v>
      </c>
      <c r="I7456" s="211">
        <v>248</v>
      </c>
    </row>
    <row r="7457" spans="1:9" ht="25.5" hidden="1" x14ac:dyDescent="0.2">
      <c r="A7457" s="3">
        <v>7479</v>
      </c>
      <c r="B7457" s="3">
        <v>4180</v>
      </c>
      <c r="C7457" s="212" t="s">
        <v>1950</v>
      </c>
      <c r="D7457" s="211" t="s">
        <v>2137</v>
      </c>
      <c r="E7457" s="792">
        <v>76111801</v>
      </c>
      <c r="F7457" s="697">
        <v>1500000</v>
      </c>
      <c r="G7457" s="146" t="s">
        <v>297</v>
      </c>
      <c r="H7457" s="72">
        <v>45200</v>
      </c>
      <c r="I7457" s="211">
        <v>248</v>
      </c>
    </row>
    <row r="7458" spans="1:9" ht="89.25" hidden="1" x14ac:dyDescent="0.2">
      <c r="A7458" s="3">
        <v>7480</v>
      </c>
      <c r="B7458" s="3" t="s">
        <v>1946</v>
      </c>
      <c r="C7458" s="212" t="s">
        <v>2033</v>
      </c>
      <c r="D7458" s="211" t="s">
        <v>2145</v>
      </c>
      <c r="E7458" s="792">
        <v>76111801</v>
      </c>
      <c r="F7458" s="578">
        <v>100000</v>
      </c>
      <c r="G7458" s="146" t="s">
        <v>297</v>
      </c>
      <c r="H7458" s="72">
        <v>45200</v>
      </c>
      <c r="I7458" s="211">
        <v>248</v>
      </c>
    </row>
    <row r="7459" spans="1:9" ht="25.5" hidden="1" x14ac:dyDescent="0.2">
      <c r="A7459" s="3">
        <v>7481</v>
      </c>
      <c r="B7459" s="3">
        <v>4160</v>
      </c>
      <c r="C7459" s="212" t="s">
        <v>1950</v>
      </c>
      <c r="D7459" s="211" t="s">
        <v>2137</v>
      </c>
      <c r="E7459" s="792">
        <v>76111801</v>
      </c>
      <c r="F7459" s="697">
        <v>250000</v>
      </c>
      <c r="G7459" s="146" t="s">
        <v>297</v>
      </c>
      <c r="H7459" s="72">
        <v>45200</v>
      </c>
      <c r="I7459" s="211">
        <v>248</v>
      </c>
    </row>
    <row r="7460" spans="1:9" ht="25.5" hidden="1" x14ac:dyDescent="0.2">
      <c r="A7460" s="3">
        <v>7482</v>
      </c>
      <c r="B7460" s="3">
        <v>4150</v>
      </c>
      <c r="C7460" s="212" t="s">
        <v>1950</v>
      </c>
      <c r="D7460" s="211" t="s">
        <v>2137</v>
      </c>
      <c r="E7460" s="792">
        <v>76111801</v>
      </c>
      <c r="F7460" s="697">
        <v>125000</v>
      </c>
      <c r="G7460" s="146" t="s">
        <v>297</v>
      </c>
      <c r="H7460" s="72">
        <v>45200</v>
      </c>
      <c r="I7460" s="211">
        <v>248</v>
      </c>
    </row>
    <row r="7461" spans="1:9" ht="25.5" hidden="1" x14ac:dyDescent="0.2">
      <c r="A7461" s="3">
        <v>7483</v>
      </c>
      <c r="B7461" s="3">
        <v>4175</v>
      </c>
      <c r="C7461" s="212" t="s">
        <v>1950</v>
      </c>
      <c r="D7461" s="211" t="s">
        <v>2142</v>
      </c>
      <c r="E7461" s="792">
        <v>76111801</v>
      </c>
      <c r="F7461" s="578">
        <v>600000</v>
      </c>
      <c r="G7461" s="146" t="s">
        <v>297</v>
      </c>
      <c r="H7461" s="72">
        <v>44927</v>
      </c>
      <c r="I7461" s="211">
        <v>248</v>
      </c>
    </row>
    <row r="7462" spans="1:9" ht="38.25" hidden="1" x14ac:dyDescent="0.2">
      <c r="A7462" s="3">
        <v>7484</v>
      </c>
      <c r="B7462" s="3">
        <v>4040</v>
      </c>
      <c r="C7462" s="212" t="s">
        <v>2063</v>
      </c>
      <c r="D7462" s="3" t="s">
        <v>2132</v>
      </c>
      <c r="E7462" s="792">
        <v>76111801</v>
      </c>
      <c r="F7462" s="578">
        <v>311681</v>
      </c>
      <c r="G7462" s="146" t="s">
        <v>297</v>
      </c>
      <c r="H7462" s="72">
        <v>45261</v>
      </c>
      <c r="I7462" s="211">
        <v>248</v>
      </c>
    </row>
    <row r="7463" spans="1:9" ht="38.25" hidden="1" x14ac:dyDescent="0.2">
      <c r="A7463" s="3">
        <v>7485</v>
      </c>
      <c r="B7463" s="179">
        <v>4320</v>
      </c>
      <c r="C7463" s="228" t="s">
        <v>2350</v>
      </c>
      <c r="D7463" s="179" t="s">
        <v>2298</v>
      </c>
      <c r="E7463" s="792">
        <v>76111801</v>
      </c>
      <c r="F7463" s="588">
        <v>200000</v>
      </c>
      <c r="G7463" s="146" t="s">
        <v>297</v>
      </c>
      <c r="H7463" s="650">
        <v>45231</v>
      </c>
      <c r="I7463" s="211">
        <v>248</v>
      </c>
    </row>
    <row r="7464" spans="1:9" ht="25.5" hidden="1" x14ac:dyDescent="0.2">
      <c r="A7464" s="3">
        <v>7486</v>
      </c>
      <c r="B7464" s="40">
        <v>2502</v>
      </c>
      <c r="C7464" s="120" t="s">
        <v>1950</v>
      </c>
      <c r="D7464" s="116" t="s">
        <v>34</v>
      </c>
      <c r="E7464" s="40" t="s">
        <v>3763</v>
      </c>
      <c r="F7464" s="611">
        <v>500000</v>
      </c>
      <c r="G7464" s="146" t="s">
        <v>297</v>
      </c>
      <c r="H7464" s="736">
        <v>45200</v>
      </c>
      <c r="I7464" s="211">
        <v>248</v>
      </c>
    </row>
    <row r="7465" spans="1:9" ht="12.75" hidden="1" x14ac:dyDescent="0.2">
      <c r="A7465" s="3">
        <v>7487</v>
      </c>
      <c r="B7465" s="211">
        <v>2820</v>
      </c>
      <c r="C7465" s="275" t="s">
        <v>4826</v>
      </c>
      <c r="D7465" s="188" t="s">
        <v>5814</v>
      </c>
      <c r="E7465" s="211">
        <v>76111801</v>
      </c>
      <c r="F7465" s="697">
        <v>300000</v>
      </c>
      <c r="G7465" s="146" t="s">
        <v>297</v>
      </c>
      <c r="H7465" s="72">
        <v>45108</v>
      </c>
      <c r="I7465" s="211">
        <v>248</v>
      </c>
    </row>
    <row r="7466" spans="1:9" ht="76.5" hidden="1" x14ac:dyDescent="0.2">
      <c r="A7466" s="3">
        <v>7488</v>
      </c>
      <c r="B7466" s="211">
        <v>2830</v>
      </c>
      <c r="C7466" s="41" t="s">
        <v>4864</v>
      </c>
      <c r="D7466" s="211" t="s">
        <v>4510</v>
      </c>
      <c r="E7466" s="211">
        <v>76111801</v>
      </c>
      <c r="F7466" s="697">
        <v>50000</v>
      </c>
      <c r="G7466" s="146" t="s">
        <v>297</v>
      </c>
      <c r="H7466" s="159">
        <v>44986</v>
      </c>
      <c r="I7466" s="211">
        <v>248</v>
      </c>
    </row>
    <row r="7467" spans="1:9" ht="38.25" hidden="1" x14ac:dyDescent="0.2">
      <c r="A7467" s="3">
        <v>7489</v>
      </c>
      <c r="B7467" s="287">
        <v>2001</v>
      </c>
      <c r="C7467" s="288" t="s">
        <v>5020</v>
      </c>
      <c r="D7467" s="287" t="s">
        <v>39</v>
      </c>
      <c r="E7467" s="287" t="s">
        <v>5021</v>
      </c>
      <c r="F7467" s="773">
        <v>75000</v>
      </c>
      <c r="G7467" s="146" t="s">
        <v>297</v>
      </c>
      <c r="H7467" s="289">
        <v>45272</v>
      </c>
      <c r="I7467" s="211">
        <v>248</v>
      </c>
    </row>
    <row r="7468" spans="1:9" ht="38.25" hidden="1" x14ac:dyDescent="0.2">
      <c r="A7468" s="3">
        <v>7490</v>
      </c>
      <c r="B7468" s="296">
        <v>4002</v>
      </c>
      <c r="C7468" s="320" t="s">
        <v>5020</v>
      </c>
      <c r="D7468" s="296" t="s">
        <v>39</v>
      </c>
      <c r="E7468" s="296" t="s">
        <v>5216</v>
      </c>
      <c r="F7468" s="654">
        <v>60000</v>
      </c>
      <c r="G7468" s="146" t="s">
        <v>297</v>
      </c>
      <c r="H7468" s="328">
        <v>44927</v>
      </c>
      <c r="I7468" s="211">
        <v>248</v>
      </c>
    </row>
    <row r="7469" spans="1:9" ht="38.25" hidden="1" x14ac:dyDescent="0.2">
      <c r="A7469" s="3">
        <v>7491</v>
      </c>
      <c r="B7469" s="296">
        <v>4010</v>
      </c>
      <c r="C7469" s="321" t="s">
        <v>2272</v>
      </c>
      <c r="D7469" s="296" t="s">
        <v>114</v>
      </c>
      <c r="E7469" s="320" t="s">
        <v>5243</v>
      </c>
      <c r="F7469" s="775">
        <v>60000</v>
      </c>
      <c r="G7469" s="146" t="s">
        <v>297</v>
      </c>
      <c r="H7469" s="322">
        <v>45261</v>
      </c>
      <c r="I7469" s="211">
        <v>248</v>
      </c>
    </row>
    <row r="7470" spans="1:9" ht="38.25" hidden="1" x14ac:dyDescent="0.2">
      <c r="A7470" s="3">
        <v>7492</v>
      </c>
      <c r="B7470" s="296">
        <v>4011</v>
      </c>
      <c r="C7470" s="374" t="s">
        <v>5020</v>
      </c>
      <c r="D7470" s="296" t="s">
        <v>114</v>
      </c>
      <c r="E7470" s="296" t="s">
        <v>5216</v>
      </c>
      <c r="F7470" s="588">
        <v>360000</v>
      </c>
      <c r="G7470" s="146" t="s">
        <v>297</v>
      </c>
      <c r="H7470" s="328">
        <v>45261</v>
      </c>
      <c r="I7470" s="211">
        <v>248</v>
      </c>
    </row>
    <row r="7471" spans="1:9" ht="12.75" hidden="1" x14ac:dyDescent="0.2">
      <c r="A7471" s="3">
        <v>7493</v>
      </c>
      <c r="B7471" s="296">
        <v>2223</v>
      </c>
      <c r="C7471" s="374" t="s">
        <v>5566</v>
      </c>
      <c r="D7471" s="296" t="s">
        <v>39</v>
      </c>
      <c r="E7471" s="296">
        <v>761118</v>
      </c>
      <c r="F7471" s="654">
        <v>60000</v>
      </c>
      <c r="G7471" s="146" t="s">
        <v>297</v>
      </c>
      <c r="H7471" s="328">
        <v>45261</v>
      </c>
      <c r="I7471" s="211">
        <v>248</v>
      </c>
    </row>
    <row r="7472" spans="1:9" ht="25.5" hidden="1" x14ac:dyDescent="0.2">
      <c r="A7472" s="3">
        <v>7494</v>
      </c>
      <c r="B7472" s="372">
        <v>7005</v>
      </c>
      <c r="C7472" s="373" t="s">
        <v>5904</v>
      </c>
      <c r="D7472" s="372" t="s">
        <v>5902</v>
      </c>
      <c r="E7472" s="146">
        <v>76111801</v>
      </c>
      <c r="F7472" s="595">
        <v>143880</v>
      </c>
      <c r="G7472" s="146" t="s">
        <v>297</v>
      </c>
      <c r="H7472" s="694">
        <v>44935</v>
      </c>
      <c r="I7472" s="211">
        <v>248</v>
      </c>
    </row>
    <row r="7473" spans="1:9" ht="114.75" hidden="1" x14ac:dyDescent="0.2">
      <c r="A7473" s="3">
        <v>7495</v>
      </c>
      <c r="B7473" s="146">
        <v>7401</v>
      </c>
      <c r="C7473" s="373" t="s">
        <v>5971</v>
      </c>
      <c r="D7473" s="372" t="s">
        <v>5902</v>
      </c>
      <c r="E7473" s="146" t="s">
        <v>5972</v>
      </c>
      <c r="F7473" s="703">
        <v>300000</v>
      </c>
      <c r="G7473" s="146" t="s">
        <v>297</v>
      </c>
      <c r="H7473" s="159" t="s">
        <v>5951</v>
      </c>
      <c r="I7473" s="211">
        <v>248</v>
      </c>
    </row>
    <row r="7474" spans="1:9" ht="255" hidden="1" x14ac:dyDescent="0.2">
      <c r="A7474" s="3">
        <v>7496</v>
      </c>
      <c r="B7474" s="372" t="s">
        <v>8661</v>
      </c>
      <c r="C7474" s="373" t="s">
        <v>6300</v>
      </c>
      <c r="D7474" s="372" t="s">
        <v>5902</v>
      </c>
      <c r="E7474" s="168" t="s">
        <v>6301</v>
      </c>
      <c r="F7474" s="595">
        <v>80000</v>
      </c>
      <c r="G7474" s="146" t="s">
        <v>297</v>
      </c>
      <c r="H7474" s="146" t="s">
        <v>5951</v>
      </c>
      <c r="I7474" s="211">
        <v>248</v>
      </c>
    </row>
    <row r="7475" spans="1:9" ht="38.25" hidden="1" x14ac:dyDescent="0.2">
      <c r="A7475" s="3">
        <v>7497</v>
      </c>
      <c r="B7475" s="84" t="s">
        <v>8663</v>
      </c>
      <c r="C7475" s="127" t="s">
        <v>6554</v>
      </c>
      <c r="D7475" s="372" t="s">
        <v>5902</v>
      </c>
      <c r="E7475" s="131" t="s">
        <v>6555</v>
      </c>
      <c r="F7475" s="632">
        <v>80000</v>
      </c>
      <c r="G7475" s="146" t="s">
        <v>297</v>
      </c>
      <c r="H7475" s="72" t="s">
        <v>5951</v>
      </c>
      <c r="I7475" s="211">
        <v>248</v>
      </c>
    </row>
    <row r="7476" spans="1:9" ht="38.25" hidden="1" x14ac:dyDescent="0.2">
      <c r="A7476" s="3">
        <v>7498</v>
      </c>
      <c r="B7476" s="372" t="s">
        <v>8675</v>
      </c>
      <c r="C7476" s="127" t="s">
        <v>6554</v>
      </c>
      <c r="D7476" s="372" t="s">
        <v>5902</v>
      </c>
      <c r="E7476" s="131" t="s">
        <v>6555</v>
      </c>
      <c r="F7476" s="632">
        <v>80000</v>
      </c>
      <c r="G7476" s="146" t="s">
        <v>297</v>
      </c>
      <c r="H7476" s="72" t="s">
        <v>5951</v>
      </c>
      <c r="I7476" s="211">
        <v>248</v>
      </c>
    </row>
    <row r="7477" spans="1:9" ht="38.25" hidden="1" x14ac:dyDescent="0.2">
      <c r="A7477" s="3">
        <v>7499</v>
      </c>
      <c r="B7477" s="372" t="s">
        <v>8676</v>
      </c>
      <c r="C7477" s="373" t="s">
        <v>6554</v>
      </c>
      <c r="D7477" s="372" t="s">
        <v>5902</v>
      </c>
      <c r="E7477" s="146" t="s">
        <v>6555</v>
      </c>
      <c r="F7477" s="595">
        <v>96000</v>
      </c>
      <c r="G7477" s="146" t="s">
        <v>297</v>
      </c>
      <c r="H7477" s="146" t="s">
        <v>5951</v>
      </c>
      <c r="I7477" s="211">
        <v>248</v>
      </c>
    </row>
    <row r="7478" spans="1:9" ht="38.25" hidden="1" x14ac:dyDescent="0.2">
      <c r="A7478" s="3">
        <v>7500</v>
      </c>
      <c r="B7478" s="372">
        <v>7003</v>
      </c>
      <c r="C7478" s="373" t="s">
        <v>5020</v>
      </c>
      <c r="D7478" s="372" t="s">
        <v>5902</v>
      </c>
      <c r="E7478" s="146"/>
      <c r="F7478" s="595">
        <v>25000</v>
      </c>
      <c r="G7478" s="146" t="s">
        <v>297</v>
      </c>
      <c r="H7478" s="159">
        <v>44986</v>
      </c>
      <c r="I7478" s="211">
        <v>248</v>
      </c>
    </row>
    <row r="7479" spans="1:9" ht="38.25" hidden="1" x14ac:dyDescent="0.2">
      <c r="A7479" s="3">
        <v>7501</v>
      </c>
      <c r="B7479" s="372" t="s">
        <v>9048</v>
      </c>
      <c r="C7479" s="127" t="s">
        <v>6554</v>
      </c>
      <c r="D7479" s="372" t="s">
        <v>5902</v>
      </c>
      <c r="E7479" s="146" t="s">
        <v>6555</v>
      </c>
      <c r="F7479" s="757">
        <v>200000</v>
      </c>
      <c r="G7479" s="146" t="s">
        <v>297</v>
      </c>
      <c r="H7479" s="683" t="s">
        <v>5951</v>
      </c>
      <c r="I7479" s="211">
        <v>248</v>
      </c>
    </row>
    <row r="7480" spans="1:9" ht="38.25" hidden="1" x14ac:dyDescent="0.2">
      <c r="A7480" s="3">
        <v>7502</v>
      </c>
      <c r="B7480" s="84">
        <v>7413</v>
      </c>
      <c r="C7480" s="127" t="s">
        <v>9269</v>
      </c>
      <c r="D7480" s="372" t="s">
        <v>5902</v>
      </c>
      <c r="E7480" s="84">
        <v>76111801</v>
      </c>
      <c r="F7480" s="757">
        <v>160000</v>
      </c>
      <c r="G7480" s="146" t="s">
        <v>297</v>
      </c>
      <c r="H7480" s="72">
        <v>44958</v>
      </c>
      <c r="I7480" s="211">
        <v>248</v>
      </c>
    </row>
    <row r="7481" spans="1:9" ht="63.75" hidden="1" x14ac:dyDescent="0.2">
      <c r="A7481" s="3">
        <v>7503</v>
      </c>
      <c r="B7481" s="84">
        <v>6326</v>
      </c>
      <c r="C7481" s="705" t="s">
        <v>9401</v>
      </c>
      <c r="D7481" s="372" t="s">
        <v>5902</v>
      </c>
      <c r="E7481" s="84">
        <v>76111801</v>
      </c>
      <c r="F7481" s="768">
        <v>150000</v>
      </c>
      <c r="G7481" s="146" t="s">
        <v>297</v>
      </c>
      <c r="H7481" s="211" t="s">
        <v>9332</v>
      </c>
      <c r="I7481" s="211">
        <v>248</v>
      </c>
    </row>
    <row r="7482" spans="1:9" ht="38.25" hidden="1" x14ac:dyDescent="0.2">
      <c r="A7482" s="3">
        <v>7504</v>
      </c>
      <c r="B7482" s="84">
        <v>6325</v>
      </c>
      <c r="C7482" s="127" t="s">
        <v>9859</v>
      </c>
      <c r="D7482" s="372" t="s">
        <v>5902</v>
      </c>
      <c r="E7482" s="770">
        <v>76111801</v>
      </c>
      <c r="F7482" s="632">
        <v>185500</v>
      </c>
      <c r="G7482" s="146" t="s">
        <v>297</v>
      </c>
      <c r="H7482" s="662">
        <v>44927</v>
      </c>
      <c r="I7482" s="211">
        <v>248</v>
      </c>
    </row>
    <row r="7483" spans="1:9" ht="38.25" hidden="1" x14ac:dyDescent="0.2">
      <c r="A7483" s="3">
        <v>7505</v>
      </c>
      <c r="B7483" s="188" t="s">
        <v>10426</v>
      </c>
      <c r="C7483" s="188" t="s">
        <v>2272</v>
      </c>
      <c r="D7483" s="551" t="s">
        <v>5819</v>
      </c>
      <c r="E7483" s="551" t="s">
        <v>4843</v>
      </c>
      <c r="F7483" s="723">
        <v>94920</v>
      </c>
      <c r="G7483" s="146" t="s">
        <v>297</v>
      </c>
      <c r="H7483" s="551" t="s">
        <v>5821</v>
      </c>
      <c r="I7483" s="211">
        <v>248</v>
      </c>
    </row>
    <row r="7484" spans="1:9" ht="38.25" hidden="1" x14ac:dyDescent="0.2">
      <c r="A7484" s="20">
        <v>7506</v>
      </c>
      <c r="B7484" s="179">
        <v>7210</v>
      </c>
      <c r="C7484" s="188" t="s">
        <v>753</v>
      </c>
      <c r="D7484" s="179" t="s">
        <v>754</v>
      </c>
      <c r="E7484" s="179" t="s">
        <v>755</v>
      </c>
      <c r="F7484" s="787">
        <v>18000000</v>
      </c>
      <c r="G7484" s="179" t="s">
        <v>290</v>
      </c>
      <c r="H7484" s="788">
        <v>44986</v>
      </c>
      <c r="I7484" s="673">
        <v>195</v>
      </c>
    </row>
    <row r="7485" spans="1:9" ht="38.25" hidden="1" x14ac:dyDescent="0.2">
      <c r="A7485" s="20">
        <v>7507</v>
      </c>
      <c r="B7485" s="179">
        <v>7210</v>
      </c>
      <c r="C7485" s="188" t="s">
        <v>753</v>
      </c>
      <c r="D7485" s="179" t="s">
        <v>754</v>
      </c>
      <c r="E7485" s="179" t="s">
        <v>755</v>
      </c>
      <c r="F7485" s="787">
        <v>90000000</v>
      </c>
      <c r="G7485" s="179" t="s">
        <v>290</v>
      </c>
      <c r="H7485" s="788">
        <v>44986</v>
      </c>
      <c r="I7485" s="673">
        <v>195</v>
      </c>
    </row>
    <row r="7486" spans="1:9" ht="51" hidden="1" x14ac:dyDescent="0.2">
      <c r="A7486" s="20">
        <v>7508</v>
      </c>
      <c r="B7486" s="179">
        <v>7210</v>
      </c>
      <c r="C7486" s="188" t="s">
        <v>759</v>
      </c>
      <c r="D7486" s="179" t="s">
        <v>757</v>
      </c>
      <c r="E7486" s="179" t="s">
        <v>760</v>
      </c>
      <c r="F7486" s="787">
        <v>5000000</v>
      </c>
      <c r="G7486" s="179" t="s">
        <v>761</v>
      </c>
      <c r="H7486" s="788">
        <v>44986</v>
      </c>
      <c r="I7486" s="673">
        <v>403</v>
      </c>
    </row>
    <row r="7487" spans="1:9" ht="36" hidden="1" customHeight="1" x14ac:dyDescent="0.2">
      <c r="A7487" s="20">
        <v>7509</v>
      </c>
      <c r="B7487" s="179"/>
      <c r="C7487" s="188"/>
      <c r="D7487" s="179"/>
      <c r="E7487" s="179"/>
      <c r="F7487" s="787"/>
      <c r="G7487" s="179"/>
      <c r="H7487" s="788"/>
      <c r="I7487" s="673"/>
    </row>
    <row r="7488" spans="1:9" ht="44.25" hidden="1" customHeight="1" x14ac:dyDescent="0.2">
      <c r="A7488" s="20">
        <v>7510</v>
      </c>
      <c r="B7488" s="179"/>
      <c r="C7488" s="188"/>
      <c r="D7488" s="179"/>
      <c r="E7488" s="179"/>
      <c r="F7488" s="787"/>
      <c r="G7488" s="179"/>
      <c r="H7488" s="788"/>
      <c r="I7488" s="673"/>
    </row>
    <row r="7489" spans="6:7" ht="44.25" hidden="1" customHeight="1" x14ac:dyDescent="0.2">
      <c r="F7489" s="656">
        <f>SUBTOTAL(9,F61:F7488)</f>
        <v>6790000</v>
      </c>
    </row>
    <row r="7490" spans="6:7" ht="44.25" hidden="1" customHeight="1" x14ac:dyDescent="0.2">
      <c r="F7490" s="793">
        <f>F7489/F7491</f>
        <v>5.9613696224758558E-3</v>
      </c>
    </row>
    <row r="7491" spans="6:7" ht="44.25" hidden="1" customHeight="1" x14ac:dyDescent="0.2">
      <c r="F7491" s="656">
        <v>1139000000</v>
      </c>
    </row>
    <row r="7493" spans="6:7" ht="44.25" customHeight="1" x14ac:dyDescent="0.2">
      <c r="F7493" s="656">
        <v>1280694</v>
      </c>
      <c r="G7493" s="794"/>
    </row>
    <row r="7495" spans="6:7" ht="44.25" customHeight="1" x14ac:dyDescent="0.2">
      <c r="F7495" s="656">
        <v>339561</v>
      </c>
      <c r="G7495" s="796">
        <v>1</v>
      </c>
    </row>
    <row r="7496" spans="6:7" ht="44.25" customHeight="1" x14ac:dyDescent="0.2">
      <c r="F7496" s="793">
        <f>F7495/F7493</f>
        <v>0.26513827659066103</v>
      </c>
      <c r="G7496" s="795">
        <f>G7495-F7496</f>
        <v>0.73486172340933897</v>
      </c>
    </row>
  </sheetData>
  <autoFilter ref="A1:I7491" xr:uid="{B7D363DD-006D-4836-BEA9-11DD6672B11C}">
    <filterColumn colId="1">
      <filters>
        <filter val="2020"/>
      </filters>
    </filterColumn>
  </autoFilter>
  <dataConsolidate/>
  <mergeCells count="28">
    <mergeCell ref="F1418:F1424"/>
    <mergeCell ref="F1469:F1472"/>
    <mergeCell ref="F1425:F1442"/>
    <mergeCell ref="F1444:F1451"/>
    <mergeCell ref="F1452:F1453"/>
    <mergeCell ref="E3176:E3180"/>
    <mergeCell ref="G3176:G3184"/>
    <mergeCell ref="H3176:H3184"/>
    <mergeCell ref="I3176:I3184"/>
    <mergeCell ref="E3183:E3184"/>
    <mergeCell ref="B3187:B3189"/>
    <mergeCell ref="C3187:C3189"/>
    <mergeCell ref="D3187:D3189"/>
    <mergeCell ref="H3187:H3189"/>
    <mergeCell ref="I3185:I3186"/>
    <mergeCell ref="F3185:F3186"/>
    <mergeCell ref="G3185:G3186"/>
    <mergeCell ref="H3185:H3186"/>
    <mergeCell ref="I3192:I3195"/>
    <mergeCell ref="B3301:B3305"/>
    <mergeCell ref="C3301:C3305"/>
    <mergeCell ref="G3301:G3305"/>
    <mergeCell ref="H3301:H3305"/>
    <mergeCell ref="I3301:I3305"/>
    <mergeCell ref="B3202:B3205"/>
    <mergeCell ref="D3192:D3195"/>
    <mergeCell ref="F3192:F3195"/>
    <mergeCell ref="H3192:H3195"/>
  </mergeCells>
  <conditionalFormatting sqref="F1130:F1168 F1223:F1237 F1239:F1284">
    <cfRule type="cellIs" dxfId="11" priority="4" operator="lessThan">
      <formula>0</formula>
    </cfRule>
  </conditionalFormatting>
  <conditionalFormatting sqref="F1238">
    <cfRule type="cellIs" dxfId="10" priority="3" operator="lessThan">
      <formula>0</formula>
    </cfRule>
  </conditionalFormatting>
  <conditionalFormatting sqref="I1476:I1480">
    <cfRule type="expression" dxfId="9" priority="2" stopIfTrue="1">
      <formula>AND(COUNTIF($G$776:$G$776, I1476)+COUNTIF($G$732:$G$738, I1476)+COUNTIF($G$740:$G$751, I1476)+COUNTIF($G$753:$G$757, I1476)+COUNTIF($G$759:$G$774, I1476)+COUNTIF($G$778:$G$778, I1476)+COUNTIF($G$780:$G$785, I1476)&gt;1,NOT(ISBLANK(I1476)))</formula>
    </cfRule>
  </conditionalFormatting>
  <conditionalFormatting sqref="F1169:F1221">
    <cfRule type="cellIs" dxfId="8" priority="1" operator="lessThan">
      <formula>0</formula>
    </cfRule>
  </conditionalFormatting>
  <dataValidations disablePrompts="1" count="1">
    <dataValidation type="list" allowBlank="1" showDropDown="1" showInputMessage="1" showErrorMessage="1" error="# O.G. No Existe" prompt="# O.G. según tipo presupuesto" sqref="I3524 I3613:I3617 I3622:I3629" xr:uid="{0E1BD1C5-5FFF-4424-BF9E-59DC7D9F0137}">
      <formula1>IF(F3524="OPERACIÓN",OGOPERACION,IF(F3524="INVERSIÓN",OGINVERSION))</formula1>
    </dataValidation>
  </dataValidations>
  <hyperlinks>
    <hyperlink ref="E13" r:id="rId1" display="javascript:fn_prodDetail('84121703','92212125');" xr:uid="{C02C5023-4F85-4760-8A38-70823C80739E}"/>
    <hyperlink ref="E118" r:id="rId2" display="https://www.sicop.go.cr/moduloTcata/cata/ct/IM_CTJ_CSQ101.jsp" xr:uid="{6E40EB40-F02A-4598-88D6-477A907716EB}"/>
    <hyperlink ref="E912" r:id="rId3" display="20111707" xr:uid="{CBB4F108-3334-4330-B1A7-2147EFD8850A}"/>
    <hyperlink ref="E1002" r:id="rId4" display="27111544" xr:uid="{C53011D3-DF7F-4114-AFBA-B9722ECCBCA6}"/>
    <hyperlink ref="E932" r:id="rId5" display="24112204" xr:uid="{CFC0FB82-C39C-4D3B-86B1-F8A816ABEE70}"/>
    <hyperlink ref="E936" r:id="rId6" display="46181548" xr:uid="{059EB5B4-FCB5-4F17-A7C0-79B682B57EB4}"/>
    <hyperlink ref="E938" r:id="rId7" display="41114501" xr:uid="{4AC510A3-50D5-4F4C-AF97-676888C38E72}"/>
    <hyperlink ref="E939" r:id="rId8" display="23251503" xr:uid="{029A0445-614D-4575-BD8F-65F4B3516709}"/>
    <hyperlink ref="E970" r:id="rId9" display="27111713" xr:uid="{3E55D2A2-4D5B-4980-841E-E4CCB5386FC7}"/>
    <hyperlink ref="E1380" r:id="rId10" display="https://www.sicop.go.cr/moduloTcata/cata/ct/IM_CTJ_CSQ101.jsp?orderBy=&amp;radioSelect=service&amp;cateNmEn=&amp;cateNm=&amp;pageSize=10&amp;cateId=811123&amp;page_no=1" xr:uid="{20B8E198-BC1F-4387-ABF1-73C5D802B79B}"/>
    <hyperlink ref="E1502" r:id="rId11" display="https://www.sicop.go.cr/moduloTcata/cata/ct/IM_CTJ_CSQ101.jsp" xr:uid="{D3BD34E9-3A8B-41BF-9243-8160E8F070FE}"/>
    <hyperlink ref="E1504" r:id="rId12" display="https://www.sicop.go.cr/moduloTcata/cata/ct/IM_CTJ_CSQ101.jsp" xr:uid="{38D045B4-8EEE-4163-B691-6AB3FBE393B9}"/>
    <hyperlink ref="E1506" r:id="rId13" display="https://www.sicop.go.cr/moduloTcata/cata/ct/IM_CTJ_CSQ101.jsp" xr:uid="{528CBB94-C41F-4162-867F-45BEC5E261CF}"/>
    <hyperlink ref="E1505" r:id="rId14" display="https://www.sicop.go.cr/moduloTcata/cata/ct/IM_CTJ_CSQ101.jsp" xr:uid="{6FF6FFD1-3952-4F0E-A307-F078BA79BC8C}"/>
    <hyperlink ref="E1509" r:id="rId15" display="https://www.sicop.go.cr/moduloTcata/cata/ct/IM_CTJ_CSQ101.jsp?orderBy=&amp;radioSelect=product&amp;cateNmEn=tape&amp;cateNm=&amp;pageSize=10&amp;cateId=&amp;page_no=3" xr:uid="{E60A1E33-CC68-477B-B3BD-87C6F723998B}"/>
    <hyperlink ref="E1507" r:id="rId16" display="https://www.sicop.go.cr/moduloTcata/cata/ct/IM_CTJ_CSQ101.jsp" xr:uid="{726171B1-D72C-4E2A-960B-46BB7CD0731A}"/>
    <hyperlink ref="E1510" r:id="rId17" display="https://www.sicop.go.cr/moduloTcata/cata/ct/IM_CTJ_CSQ101.jsp?orderBy=&amp;radioSelect=product&amp;cateNmEn=&amp;cateNm=comida&amp;pageSize=10&amp;cateId=&amp;page_no=3" xr:uid="{F8B7A9BF-99C7-48AD-B7A1-E4A66BFB9B55}"/>
    <hyperlink ref="E2536" r:id="rId18" display="https://www.sicop.go.cr/moduloTcata/cata/ct/IM_CTJ_CSQ101.jsp" xr:uid="{5D210389-5F49-42D9-B069-EA48BC313BC7}"/>
    <hyperlink ref="C2749" r:id="rId19" display="https://www.sicop.go.cr/moduloTcata/cata/ct/IM_CTJ_CSQ101.jsp" xr:uid="{9E6075E8-6725-4B11-BC3F-2110FB469040}"/>
    <hyperlink ref="E2809" r:id="rId20" display="https://www.sicop.go.cr/moduloTcata/cata/gc/IM_GCJ_GIQ004.jsp?cateId=&amp;listSize=100&amp;centralProdNm=&amp;expendObj=2.99.01&amp;page_no=2" xr:uid="{4FE8A024-B515-4404-901C-541A9B25FE98}"/>
    <hyperlink ref="E2796" r:id="rId21" display="https://www.sicop.go.cr/moduloTcata/cata/gc/IM_GCJ_GIQ004.jsp?cateId=&amp;listSize=100&amp;centralProdNm=&amp;expendObj=2.99.01&amp;page_no=2" xr:uid="{37D3B22B-2E04-44AD-ACA1-91BFCBC00943}"/>
    <hyperlink ref="E2788" r:id="rId22" display="https://www.sicop.go.cr/moduloTcata/cata/gc/IM_GCJ_GIQ004.jsp?cateId=&amp;listSize=100&amp;centralProdNm=&amp;expendObj=2.99.01&amp;page_no=2" xr:uid="{2035F2F3-7C15-493E-AB6A-289396C3B71D}"/>
    <hyperlink ref="E2789" r:id="rId23" display="https://www.sicop.go.cr/moduloTcata/cata/gc/IM_GCJ_GIQ004.jsp?cateId=&amp;listSize=100&amp;centralProdNm=&amp;expendObj=2.99.01&amp;page_no=2" xr:uid="{E6BF32D0-222E-49F6-A7FC-2E7D816FF29A}"/>
    <hyperlink ref="E2790" r:id="rId24" display="https://www.sicop.go.cr/moduloTcata/cata/gc/IM_GCJ_GIQ004.jsp?cateId=&amp;listSize=100&amp;centralProdNm=&amp;expendObj=2.99.01&amp;page_no=2" xr:uid="{8D87BC28-C6D9-44EB-9B5F-B3639F109DAD}"/>
    <hyperlink ref="E2795" r:id="rId25" display="https://www.sicop.go.cr/moduloTcata/cata/gc/IM_GCJ_GIQ004.jsp?cateId=&amp;listSize=100&amp;centralProdNm=&amp;expendObj=2.99.01&amp;page_no=2" xr:uid="{10D787E4-BD41-48EC-9D09-E46AFDD81019}"/>
    <hyperlink ref="E2791" r:id="rId26" display="https://www.sicop.go.cr/moduloTcata/cata/gc/IM_GCJ_GIQ004.jsp?cateId=&amp;listSize=100&amp;centralProdNm=&amp;expendObj=2.99.01&amp;page_no=3" xr:uid="{8FF9EB5E-11DF-47AE-8B96-59EAFDF05A7D}"/>
    <hyperlink ref="E2805" r:id="rId27" display="https://www.sicop.go.cr/moduloTcata/cata/gc/IM_GCJ_GIQ004.jsp?cateId=&amp;listSize=100&amp;centralProdNm=&amp;expendObj=2.99.01&amp;page_no=3" xr:uid="{F83BA1AA-2AB5-4903-9AE4-F3F1E817AB78}"/>
    <hyperlink ref="E2801" r:id="rId28" display="https://www.sicop.go.cr/moduloTcata/cata/gc/IM_GCJ_GIQ004.jsp?cateId=&amp;listSize=100&amp;centralProdNm=&amp;expendObj=2.99.01&amp;page_no=3" xr:uid="{6B87B855-8E24-472E-BD8B-DF3A0F4FC725}"/>
    <hyperlink ref="E2807" r:id="rId29" display="https://www.sicop.go.cr/moduloTcata/cata/gc/IM_GCJ_GIQ004.jsp?cateId=&amp;listSize=100&amp;centralProdNm=&amp;expendObj=2.99.01&amp;page_no=3" xr:uid="{91E8F14C-BF56-4E1D-AE32-9CCDAF86C6BD}"/>
    <hyperlink ref="E2798" r:id="rId30" display="https://www.sicop.go.cr/moduloTcata/cata/gc/IM_GCJ_GIQ004.jsp?cateId=&amp;listSize=100&amp;centralProdNm=&amp;expendObj=2.99.01&amp;page_no=3" xr:uid="{7318FE19-07D3-4998-A359-2D6377B2A261}"/>
    <hyperlink ref="E2800" r:id="rId31" display="https://www.sicop.go.cr/moduloTcata/cata/gc/IM_GCJ_GIQ004.jsp?cateId=&amp;listSize=100&amp;centralProdNm=&amp;expendObj=2.99.01&amp;page_no=3" xr:uid="{930D4B33-2178-45B1-B02B-B34B3E2EDEAF}"/>
    <hyperlink ref="E2794" r:id="rId32" display="https://www.sicop.go.cr/moduloTcata/cata/gc/IM_GCJ_GIQ004.jsp?cateId=&amp;listSize=100&amp;centralProdNm=&amp;expendObj=2.99.01&amp;page_no=4" xr:uid="{4F350AFE-D6A5-4812-8FBC-ED932A8888C4}"/>
    <hyperlink ref="E2808" r:id="rId33" display="https://www.sicop.go.cr/moduloTcata/cata/gc/IM_GCJ_GIQ004.jsp?cateId=&amp;listSize=100&amp;centralProdNm=&amp;expendObj=2.99.01&amp;page_no=2" xr:uid="{8A45891B-128D-49FE-98EE-FA10082F5531}"/>
    <hyperlink ref="E2799" r:id="rId34" display="https://www.sicop.go.cr/moduloTcata/cata/gc/IM_GCJ_GIQ004.jsp?listSize=100&amp;expendObj=2.99.01&amp;centralProdNm=&amp;cateId=&amp;page_no=1" xr:uid="{C0766F6C-DA45-4470-BBBF-DCC87BE6DCB4}"/>
    <hyperlink ref="E2792" r:id="rId35" display="https://www.sicop.go.cr/moduloTcata/cata/ct/IM_CTJ_GSQ101.jsp" xr:uid="{33046362-9E85-4921-83E1-1F209DCDEE8F}"/>
    <hyperlink ref="E2997" r:id="rId36" display="https://www.sicop.go.cr/moduloTcata/cata/ct/IM_CTJ_GSQ301.jsp?page_no=1" xr:uid="{2DFCA2F2-C02E-43EF-AC51-3EA15E467E47}"/>
    <hyperlink ref="E2998" r:id="rId37" display="https://www.sicop.go.cr/moduloTcata/cata/ct/IM_CTJ_GSQ301.jsp?formName=&amp;cateId=&amp;selgubun=all&amp;isCateNm=false&amp;cateNmKey=azucar&amp;cateIdKey=&amp;page_no=2" xr:uid="{FACDEDF2-7B29-4C05-A7D4-B57112FFCD7F}"/>
    <hyperlink ref="E2999" r:id="rId38" display="https://www.sicop.go.cr/moduloTcata/cata/ct/IM_CTJ_GSQ301.jsp?page_no=1" xr:uid="{47EE1A7D-E360-48FC-8C17-FFA772F110B3}"/>
    <hyperlink ref="E3443" r:id="rId39" display="javascript:js_prodDetail('2611171192117991')" xr:uid="{2724CDD0-EE15-4440-A21E-154EA89E3285}"/>
    <hyperlink ref="E3449" r:id="rId40" display="https://www.sicop.go.cr/moduloTcata/cata/ct/IM_CTJ_CSQ101.jsp" xr:uid="{880BA775-6556-4D66-86F6-0DE0DA0DAB45}"/>
  </hyperlinks>
  <pageMargins left="0.74803149606299213" right="0.74803149606299213" top="0.62992125984251968" bottom="0.27559055118110237" header="0" footer="0"/>
  <pageSetup paperSize="9" scale="68" orientation="portrait" r:id="rId41"/>
  <headerFooter alignWithMargins="0"/>
  <ignoredErrors>
    <ignoredError sqref="B1388:B1389 E3198 E3193:E3195" numberStoredAsText="1"/>
  </ignoredErrors>
  <legacyDrawing r:id="rId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FDD3-FA6E-43C3-8764-3527EF58B709}">
  <dimension ref="A1:I7463"/>
  <sheetViews>
    <sheetView tabSelected="1" zoomScale="115" zoomScaleNormal="115" workbookViewId="0">
      <selection activeCell="D2" sqref="D2"/>
    </sheetView>
  </sheetViews>
  <sheetFormatPr baseColWidth="10" defaultRowHeight="15" x14ac:dyDescent="0.2"/>
  <cols>
    <col min="1" max="1" width="11.42578125" style="20"/>
    <col min="2" max="2" width="19.28515625" style="20" customWidth="1"/>
    <col min="3" max="3" width="18.5703125" style="690" customWidth="1"/>
    <col min="4" max="4" width="20.85546875" style="20" customWidth="1"/>
    <col min="5" max="5" width="20.85546875" style="405" customWidth="1"/>
    <col min="6" max="6" width="18.42578125" style="8" customWidth="1"/>
    <col min="7" max="7" width="16.28515625" style="20" customWidth="1"/>
    <col min="8" max="8" width="26" style="405" customWidth="1"/>
    <col min="9" max="9" width="23.85546875" style="20" customWidth="1"/>
  </cols>
  <sheetData>
    <row r="1" spans="1:9" ht="51" x14ac:dyDescent="0.2">
      <c r="A1" s="2" t="s">
        <v>9</v>
      </c>
      <c r="B1" s="2" t="s">
        <v>31</v>
      </c>
      <c r="C1" s="687" t="s">
        <v>10</v>
      </c>
      <c r="D1" s="29" t="s">
        <v>29</v>
      </c>
      <c r="E1" s="29" t="s">
        <v>26</v>
      </c>
      <c r="F1" s="553" t="s">
        <v>27</v>
      </c>
      <c r="G1" s="29" t="s">
        <v>30</v>
      </c>
      <c r="H1" s="29" t="s">
        <v>32</v>
      </c>
      <c r="I1" s="2" t="s">
        <v>4</v>
      </c>
    </row>
    <row r="2" spans="1:9" ht="38.25" x14ac:dyDescent="0.2">
      <c r="A2" s="211">
        <v>1</v>
      </c>
      <c r="B2" s="160">
        <v>2662</v>
      </c>
      <c r="C2" s="98" t="s">
        <v>5615</v>
      </c>
      <c r="D2" s="160" t="s">
        <v>5616</v>
      </c>
      <c r="E2" s="343" t="s">
        <v>5617</v>
      </c>
      <c r="F2" s="554">
        <v>40000000</v>
      </c>
      <c r="G2" s="160" t="s">
        <v>4220</v>
      </c>
      <c r="H2" s="309">
        <v>45261</v>
      </c>
      <c r="I2" s="160">
        <v>106</v>
      </c>
    </row>
    <row r="3" spans="1:9" ht="25.5" x14ac:dyDescent="0.2">
      <c r="A3" s="211">
        <v>2</v>
      </c>
      <c r="B3" s="160">
        <v>2662</v>
      </c>
      <c r="C3" s="98" t="s">
        <v>10534</v>
      </c>
      <c r="D3" s="160" t="s">
        <v>5616</v>
      </c>
      <c r="E3" s="343" t="s">
        <v>5620</v>
      </c>
      <c r="F3" s="554">
        <v>5500000</v>
      </c>
      <c r="G3" s="160" t="s">
        <v>4220</v>
      </c>
      <c r="H3" s="309">
        <v>45261</v>
      </c>
      <c r="I3" s="160">
        <v>106</v>
      </c>
    </row>
    <row r="4" spans="1:9" ht="38.25" x14ac:dyDescent="0.2">
      <c r="A4" s="211">
        <v>3</v>
      </c>
      <c r="B4" s="160">
        <v>2662</v>
      </c>
      <c r="C4" s="98" t="s">
        <v>10535</v>
      </c>
      <c r="D4" s="160" t="s">
        <v>5616</v>
      </c>
      <c r="E4" s="343" t="s">
        <v>5623</v>
      </c>
      <c r="F4" s="554">
        <v>7500000</v>
      </c>
      <c r="G4" s="160" t="s">
        <v>4220</v>
      </c>
      <c r="H4" s="309">
        <v>45261</v>
      </c>
      <c r="I4" s="160">
        <v>106</v>
      </c>
    </row>
    <row r="5" spans="1:9" ht="89.25" x14ac:dyDescent="0.2">
      <c r="A5" s="211">
        <v>4</v>
      </c>
      <c r="B5" s="160">
        <v>2662</v>
      </c>
      <c r="C5" s="98" t="s">
        <v>10536</v>
      </c>
      <c r="D5" s="160" t="s">
        <v>5616</v>
      </c>
      <c r="E5" s="343" t="s">
        <v>5625</v>
      </c>
      <c r="F5" s="554">
        <v>850000</v>
      </c>
      <c r="G5" s="160" t="s">
        <v>4220</v>
      </c>
      <c r="H5" s="309">
        <v>45261</v>
      </c>
      <c r="I5" s="160">
        <v>106</v>
      </c>
    </row>
    <row r="6" spans="1:9" ht="51" x14ac:dyDescent="0.2">
      <c r="A6" s="211">
        <v>5</v>
      </c>
      <c r="B6" s="160">
        <v>2662</v>
      </c>
      <c r="C6" s="98" t="s">
        <v>10537</v>
      </c>
      <c r="D6" s="160" t="s">
        <v>5616</v>
      </c>
      <c r="E6" s="343" t="s">
        <v>5627</v>
      </c>
      <c r="F6" s="554">
        <v>1020000</v>
      </c>
      <c r="G6" s="160" t="s">
        <v>4220</v>
      </c>
      <c r="H6" s="309">
        <v>45261</v>
      </c>
      <c r="I6" s="160">
        <v>106</v>
      </c>
    </row>
    <row r="7" spans="1:9" ht="25.5" x14ac:dyDescent="0.2">
      <c r="A7" s="211">
        <v>6</v>
      </c>
      <c r="B7" s="160">
        <v>2662</v>
      </c>
      <c r="C7" s="98" t="s">
        <v>10538</v>
      </c>
      <c r="D7" s="160" t="s">
        <v>5616</v>
      </c>
      <c r="E7" s="343" t="s">
        <v>5629</v>
      </c>
      <c r="F7" s="554">
        <v>50000000</v>
      </c>
      <c r="G7" s="160" t="s">
        <v>4220</v>
      </c>
      <c r="H7" s="309">
        <v>45261</v>
      </c>
      <c r="I7" s="160">
        <v>106</v>
      </c>
    </row>
    <row r="8" spans="1:9" ht="38.25" x14ac:dyDescent="0.2">
      <c r="A8" s="382">
        <v>7</v>
      </c>
      <c r="B8" s="382">
        <v>3240</v>
      </c>
      <c r="C8" s="66" t="s">
        <v>207</v>
      </c>
      <c r="D8" s="211" t="s">
        <v>39</v>
      </c>
      <c r="E8" s="382" t="s">
        <v>208</v>
      </c>
      <c r="F8" s="582">
        <v>14102400</v>
      </c>
      <c r="G8" s="382" t="s">
        <v>5950</v>
      </c>
      <c r="H8" s="63">
        <v>45231</v>
      </c>
      <c r="I8" s="382">
        <v>110</v>
      </c>
    </row>
    <row r="9" spans="1:9" ht="51" x14ac:dyDescent="0.2">
      <c r="A9" s="211">
        <v>8</v>
      </c>
      <c r="B9" s="211">
        <v>2505</v>
      </c>
      <c r="C9" s="197" t="s">
        <v>4571</v>
      </c>
      <c r="D9" s="211" t="s">
        <v>34</v>
      </c>
      <c r="E9" s="211" t="s">
        <v>4572</v>
      </c>
      <c r="F9" s="617">
        <v>3500000</v>
      </c>
      <c r="G9" s="211" t="s">
        <v>4573</v>
      </c>
      <c r="H9" s="72">
        <v>45017</v>
      </c>
      <c r="I9" s="211">
        <v>113</v>
      </c>
    </row>
    <row r="10" spans="1:9" ht="38.25" x14ac:dyDescent="0.2">
      <c r="A10" s="211">
        <v>9</v>
      </c>
      <c r="B10" s="296">
        <v>2400</v>
      </c>
      <c r="C10" s="374" t="s">
        <v>5112</v>
      </c>
      <c r="D10" s="296" t="s">
        <v>39</v>
      </c>
      <c r="E10" s="302" t="s">
        <v>5113</v>
      </c>
      <c r="F10" s="588">
        <v>100000</v>
      </c>
      <c r="G10" s="320" t="s">
        <v>2180</v>
      </c>
      <c r="H10" s="328">
        <v>45231</v>
      </c>
      <c r="I10" s="146">
        <v>115</v>
      </c>
    </row>
    <row r="11" spans="1:9" ht="25.5" x14ac:dyDescent="0.2">
      <c r="A11" s="211">
        <v>10</v>
      </c>
      <c r="B11" s="296">
        <v>2400</v>
      </c>
      <c r="C11" s="374" t="s">
        <v>5115</v>
      </c>
      <c r="D11" s="296" t="s">
        <v>39</v>
      </c>
      <c r="E11" s="302" t="s">
        <v>5116</v>
      </c>
      <c r="F11" s="588">
        <v>200000</v>
      </c>
      <c r="G11" s="320" t="s">
        <v>2180</v>
      </c>
      <c r="H11" s="328">
        <v>45231</v>
      </c>
      <c r="I11" s="146">
        <v>115</v>
      </c>
    </row>
    <row r="12" spans="1:9" ht="51" x14ac:dyDescent="0.2">
      <c r="A12" s="929">
        <v>11</v>
      </c>
      <c r="B12" s="372">
        <v>2602</v>
      </c>
      <c r="C12" s="158" t="s">
        <v>5742</v>
      </c>
      <c r="D12" s="372" t="s">
        <v>39</v>
      </c>
      <c r="E12" s="146" t="s">
        <v>5695</v>
      </c>
      <c r="F12" s="881">
        <v>426600</v>
      </c>
      <c r="G12" s="146" t="s">
        <v>5635</v>
      </c>
      <c r="H12" s="159">
        <v>45261</v>
      </c>
      <c r="I12" s="146">
        <v>115</v>
      </c>
    </row>
    <row r="13" spans="1:9" ht="25.5" x14ac:dyDescent="0.2">
      <c r="A13" s="930"/>
      <c r="B13" s="372">
        <v>2602</v>
      </c>
      <c r="C13" s="158" t="s">
        <v>5693</v>
      </c>
      <c r="D13" s="372" t="s">
        <v>39</v>
      </c>
      <c r="E13" s="146" t="s">
        <v>5695</v>
      </c>
      <c r="F13" s="883"/>
      <c r="G13" s="146" t="s">
        <v>5635</v>
      </c>
      <c r="H13" s="159">
        <v>45261</v>
      </c>
      <c r="I13" s="146">
        <v>112</v>
      </c>
    </row>
    <row r="14" spans="1:9" ht="229.5" x14ac:dyDescent="0.2">
      <c r="A14" s="925">
        <v>12</v>
      </c>
      <c r="B14" s="372">
        <v>2602</v>
      </c>
      <c r="C14" s="158" t="s">
        <v>5709</v>
      </c>
      <c r="D14" s="372" t="s">
        <v>39</v>
      </c>
      <c r="E14" s="146">
        <v>49101701</v>
      </c>
      <c r="F14" s="881">
        <v>7520000</v>
      </c>
      <c r="G14" s="146" t="s">
        <v>5635</v>
      </c>
      <c r="H14" s="159">
        <v>45261</v>
      </c>
      <c r="I14" s="146">
        <v>112</v>
      </c>
    </row>
    <row r="15" spans="1:9" ht="255" customHeight="1" x14ac:dyDescent="0.2">
      <c r="A15" s="926"/>
      <c r="B15" s="372">
        <v>2602</v>
      </c>
      <c r="C15" s="158" t="s">
        <v>5711</v>
      </c>
      <c r="D15" s="372" t="s">
        <v>39</v>
      </c>
      <c r="E15" s="146">
        <v>49101701</v>
      </c>
      <c r="F15" s="882"/>
      <c r="G15" s="146" t="s">
        <v>5635</v>
      </c>
      <c r="H15" s="159">
        <v>45261</v>
      </c>
      <c r="I15" s="146">
        <v>112</v>
      </c>
    </row>
    <row r="16" spans="1:9" ht="229.5" x14ac:dyDescent="0.2">
      <c r="A16" s="926"/>
      <c r="B16" s="372">
        <v>2602</v>
      </c>
      <c r="C16" s="158" t="s">
        <v>5713</v>
      </c>
      <c r="D16" s="372" t="s">
        <v>39</v>
      </c>
      <c r="E16" s="146">
        <v>49101701</v>
      </c>
      <c r="F16" s="882"/>
      <c r="G16" s="146" t="s">
        <v>4573</v>
      </c>
      <c r="H16" s="159">
        <v>45261</v>
      </c>
      <c r="I16" s="146">
        <v>112</v>
      </c>
    </row>
    <row r="17" spans="1:9" ht="178.5" x14ac:dyDescent="0.2">
      <c r="A17" s="926"/>
      <c r="B17" s="372">
        <v>2602</v>
      </c>
      <c r="C17" s="158" t="s">
        <v>5715</v>
      </c>
      <c r="D17" s="372" t="s">
        <v>39</v>
      </c>
      <c r="E17" s="146">
        <v>49101701</v>
      </c>
      <c r="F17" s="882"/>
      <c r="G17" s="146" t="s">
        <v>5635</v>
      </c>
      <c r="H17" s="159">
        <v>45261</v>
      </c>
      <c r="I17" s="146">
        <v>112</v>
      </c>
    </row>
    <row r="18" spans="1:9" ht="229.5" x14ac:dyDescent="0.2">
      <c r="A18" s="926"/>
      <c r="B18" s="372">
        <v>2602</v>
      </c>
      <c r="C18" s="158" t="s">
        <v>5717</v>
      </c>
      <c r="D18" s="372" t="s">
        <v>39</v>
      </c>
      <c r="E18" s="146">
        <v>49101701</v>
      </c>
      <c r="F18" s="882"/>
      <c r="G18" s="146" t="s">
        <v>5635</v>
      </c>
      <c r="H18" s="159">
        <v>45261</v>
      </c>
      <c r="I18" s="146">
        <v>112</v>
      </c>
    </row>
    <row r="19" spans="1:9" ht="229.5" x14ac:dyDescent="0.2">
      <c r="A19" s="926"/>
      <c r="B19" s="372">
        <v>2602</v>
      </c>
      <c r="C19" s="158" t="s">
        <v>5718</v>
      </c>
      <c r="D19" s="372" t="s">
        <v>39</v>
      </c>
      <c r="E19" s="146">
        <v>49101701</v>
      </c>
      <c r="F19" s="882"/>
      <c r="G19" s="146" t="s">
        <v>5635</v>
      </c>
      <c r="H19" s="159">
        <v>45261</v>
      </c>
      <c r="I19" s="146">
        <v>112</v>
      </c>
    </row>
    <row r="20" spans="1:9" ht="229.5" x14ac:dyDescent="0.2">
      <c r="A20" s="926"/>
      <c r="B20" s="372">
        <v>2602</v>
      </c>
      <c r="C20" s="158" t="s">
        <v>5720</v>
      </c>
      <c r="D20" s="372" t="s">
        <v>39</v>
      </c>
      <c r="E20" s="146">
        <v>49101701</v>
      </c>
      <c r="F20" s="882"/>
      <c r="G20" s="146" t="s">
        <v>5635</v>
      </c>
      <c r="H20" s="159">
        <v>45261</v>
      </c>
      <c r="I20" s="146">
        <v>112</v>
      </c>
    </row>
    <row r="21" spans="1:9" ht="250.5" customHeight="1" x14ac:dyDescent="0.2">
      <c r="A21" s="926"/>
      <c r="B21" s="372">
        <v>2602</v>
      </c>
      <c r="C21" s="158" t="s">
        <v>5721</v>
      </c>
      <c r="D21" s="372" t="s">
        <v>39</v>
      </c>
      <c r="E21" s="146">
        <v>49101701</v>
      </c>
      <c r="F21" s="882"/>
      <c r="G21" s="146" t="s">
        <v>5635</v>
      </c>
      <c r="H21" s="159">
        <v>45261</v>
      </c>
      <c r="I21" s="146">
        <v>112</v>
      </c>
    </row>
    <row r="22" spans="1:9" ht="51" x14ac:dyDescent="0.2">
      <c r="A22" s="926"/>
      <c r="B22" s="40">
        <v>3201</v>
      </c>
      <c r="C22" s="41" t="s">
        <v>95</v>
      </c>
      <c r="D22" s="179" t="s">
        <v>39</v>
      </c>
      <c r="E22" s="84">
        <v>82141599</v>
      </c>
      <c r="F22" s="882"/>
      <c r="G22" s="382" t="s">
        <v>5635</v>
      </c>
      <c r="H22" s="38" t="s">
        <v>41</v>
      </c>
      <c r="I22" s="39">
        <v>387</v>
      </c>
    </row>
    <row r="23" spans="1:9" ht="38.25" x14ac:dyDescent="0.2">
      <c r="A23" s="926"/>
      <c r="B23" s="372">
        <v>2602</v>
      </c>
      <c r="C23" s="332" t="s">
        <v>5768</v>
      </c>
      <c r="D23" s="372" t="s">
        <v>39</v>
      </c>
      <c r="E23" s="146" t="s">
        <v>5769</v>
      </c>
      <c r="F23" s="882"/>
      <c r="G23" s="146" t="s">
        <v>693</v>
      </c>
      <c r="H23" s="159">
        <v>45261</v>
      </c>
      <c r="I23" s="146">
        <v>385</v>
      </c>
    </row>
    <row r="24" spans="1:9" ht="38.25" x14ac:dyDescent="0.2">
      <c r="A24" s="926"/>
      <c r="B24" s="287">
        <v>2001</v>
      </c>
      <c r="C24" s="786" t="s">
        <v>5050</v>
      </c>
      <c r="D24" s="287" t="s">
        <v>39</v>
      </c>
      <c r="E24" s="287" t="s">
        <v>5051</v>
      </c>
      <c r="F24" s="882"/>
      <c r="G24" s="368" t="s">
        <v>2186</v>
      </c>
      <c r="H24" s="376">
        <v>45272</v>
      </c>
      <c r="I24" s="368">
        <v>385</v>
      </c>
    </row>
    <row r="25" spans="1:9" ht="25.5" x14ac:dyDescent="0.2">
      <c r="A25" s="926"/>
      <c r="B25" s="287">
        <v>2002</v>
      </c>
      <c r="C25" s="786" t="s">
        <v>5053</v>
      </c>
      <c r="D25" s="287" t="s">
        <v>39</v>
      </c>
      <c r="E25" s="287" t="s">
        <v>5054</v>
      </c>
      <c r="F25" s="882"/>
      <c r="G25" s="368" t="s">
        <v>2186</v>
      </c>
      <c r="H25" s="376">
        <v>45272</v>
      </c>
      <c r="I25" s="368">
        <v>385</v>
      </c>
    </row>
    <row r="26" spans="1:9" ht="51" x14ac:dyDescent="0.2">
      <c r="A26" s="927"/>
      <c r="B26" s="40">
        <v>3201</v>
      </c>
      <c r="C26" s="41" t="s">
        <v>95</v>
      </c>
      <c r="D26" s="179" t="s">
        <v>39</v>
      </c>
      <c r="E26" s="84">
        <v>82141599</v>
      </c>
      <c r="F26" s="883"/>
      <c r="G26" s="382" t="s">
        <v>5635</v>
      </c>
      <c r="H26" s="38" t="s">
        <v>41</v>
      </c>
      <c r="I26" s="39">
        <v>387</v>
      </c>
    </row>
    <row r="27" spans="1:9" ht="25.5" x14ac:dyDescent="0.2">
      <c r="A27" s="211">
        <v>13</v>
      </c>
      <c r="B27" s="47">
        <v>7203</v>
      </c>
      <c r="C27" s="46" t="s">
        <v>277</v>
      </c>
      <c r="D27" s="47" t="s">
        <v>39</v>
      </c>
      <c r="E27" s="47">
        <v>73159997</v>
      </c>
      <c r="F27" s="582">
        <v>250000.00000000003</v>
      </c>
      <c r="G27" s="47" t="s">
        <v>279</v>
      </c>
      <c r="H27" s="309">
        <v>45261</v>
      </c>
      <c r="I27" s="47">
        <v>141</v>
      </c>
    </row>
    <row r="28" spans="1:9" ht="25.5" x14ac:dyDescent="0.2">
      <c r="A28" s="211">
        <v>14</v>
      </c>
      <c r="B28" s="61">
        <v>3210</v>
      </c>
      <c r="C28" s="66" t="s">
        <v>1728</v>
      </c>
      <c r="D28" s="211" t="s">
        <v>39</v>
      </c>
      <c r="E28" s="382" t="s">
        <v>1729</v>
      </c>
      <c r="F28" s="666">
        <v>64850000</v>
      </c>
      <c r="G28" s="382" t="s">
        <v>279</v>
      </c>
      <c r="H28" s="63">
        <v>44958</v>
      </c>
      <c r="I28" s="382">
        <v>141</v>
      </c>
    </row>
    <row r="29" spans="1:9" ht="34.5" customHeight="1" x14ac:dyDescent="0.2">
      <c r="A29" s="211">
        <v>15</v>
      </c>
      <c r="B29" s="97">
        <v>7202</v>
      </c>
      <c r="C29" s="520" t="s">
        <v>6839</v>
      </c>
      <c r="D29" s="160" t="s">
        <v>5902</v>
      </c>
      <c r="E29" s="39" t="s">
        <v>6840</v>
      </c>
      <c r="F29" s="666">
        <v>42150000</v>
      </c>
      <c r="G29" s="382" t="s">
        <v>279</v>
      </c>
      <c r="H29" s="309">
        <v>45261</v>
      </c>
      <c r="I29" s="256">
        <v>141</v>
      </c>
    </row>
    <row r="30" spans="1:9" ht="38.25" x14ac:dyDescent="0.2">
      <c r="A30" s="211">
        <v>16</v>
      </c>
      <c r="B30" s="51">
        <v>7413</v>
      </c>
      <c r="C30" s="508" t="s">
        <v>9264</v>
      </c>
      <c r="D30" s="160" t="s">
        <v>5902</v>
      </c>
      <c r="E30" s="39">
        <v>72154503</v>
      </c>
      <c r="F30" s="667">
        <v>1000000</v>
      </c>
      <c r="G30" s="382" t="s">
        <v>279</v>
      </c>
      <c r="H30" s="63">
        <v>45047</v>
      </c>
      <c r="I30" s="382">
        <v>141</v>
      </c>
    </row>
    <row r="31" spans="1:9" ht="12.75" x14ac:dyDescent="0.2">
      <c r="A31" s="211">
        <v>17</v>
      </c>
      <c r="B31" s="51">
        <v>6326</v>
      </c>
      <c r="C31" s="541" t="s">
        <v>9391</v>
      </c>
      <c r="D31" s="160" t="s">
        <v>5902</v>
      </c>
      <c r="E31" s="39">
        <v>72154503</v>
      </c>
      <c r="F31" s="666">
        <v>1500000</v>
      </c>
      <c r="G31" s="382" t="s">
        <v>279</v>
      </c>
      <c r="H31" s="309">
        <v>45261</v>
      </c>
      <c r="I31" s="657">
        <v>141</v>
      </c>
    </row>
    <row r="32" spans="1:9" ht="25.5" x14ac:dyDescent="0.2">
      <c r="A32" s="211">
        <v>18</v>
      </c>
      <c r="B32" s="47">
        <v>7203</v>
      </c>
      <c r="C32" s="46" t="s">
        <v>281</v>
      </c>
      <c r="D32" s="47" t="s">
        <v>39</v>
      </c>
      <c r="E32" s="47">
        <v>73159997</v>
      </c>
      <c r="F32" s="582">
        <v>250000</v>
      </c>
      <c r="G32" s="47" t="s">
        <v>283</v>
      </c>
      <c r="H32" s="309">
        <v>45261</v>
      </c>
      <c r="I32" s="47">
        <v>142</v>
      </c>
    </row>
    <row r="33" spans="1:9" ht="25.5" x14ac:dyDescent="0.2">
      <c r="A33" s="211">
        <v>19</v>
      </c>
      <c r="B33" s="372">
        <v>2400</v>
      </c>
      <c r="C33" s="373" t="s">
        <v>5099</v>
      </c>
      <c r="D33" s="146" t="s">
        <v>39</v>
      </c>
      <c r="E33" s="659" t="s">
        <v>5100</v>
      </c>
      <c r="F33" s="617">
        <v>600000</v>
      </c>
      <c r="G33" s="47" t="s">
        <v>283</v>
      </c>
      <c r="H33" s="309">
        <v>45261</v>
      </c>
      <c r="I33" s="160">
        <v>142</v>
      </c>
    </row>
    <row r="34" spans="1:9" ht="25.5" x14ac:dyDescent="0.2">
      <c r="A34" s="925">
        <v>20</v>
      </c>
      <c r="B34" s="97">
        <v>2602</v>
      </c>
      <c r="C34" s="161" t="s">
        <v>5680</v>
      </c>
      <c r="D34" s="97" t="s">
        <v>39</v>
      </c>
      <c r="E34" s="343">
        <v>2411260192026750</v>
      </c>
      <c r="F34" s="895">
        <v>8138600</v>
      </c>
      <c r="G34" s="160" t="s">
        <v>4573</v>
      </c>
      <c r="H34" s="309">
        <v>45261</v>
      </c>
      <c r="I34" s="160">
        <v>112</v>
      </c>
    </row>
    <row r="35" spans="1:9" ht="38.25" x14ac:dyDescent="0.2">
      <c r="A35" s="926"/>
      <c r="B35" s="97">
        <v>2602</v>
      </c>
      <c r="C35" s="161" t="s">
        <v>5685</v>
      </c>
      <c r="D35" s="97" t="s">
        <v>39</v>
      </c>
      <c r="E35" s="343">
        <v>4810171192010580</v>
      </c>
      <c r="F35" s="896"/>
      <c r="G35" s="160" t="s">
        <v>5635</v>
      </c>
      <c r="H35" s="309">
        <v>45261</v>
      </c>
      <c r="I35" s="160">
        <v>112</v>
      </c>
    </row>
    <row r="36" spans="1:9" ht="76.5" x14ac:dyDescent="0.2">
      <c r="A36" s="926"/>
      <c r="B36" s="97">
        <v>2602</v>
      </c>
      <c r="C36" s="161" t="s">
        <v>5704</v>
      </c>
      <c r="D36" s="97" t="s">
        <v>39</v>
      </c>
      <c r="E36" s="160" t="s">
        <v>5051</v>
      </c>
      <c r="F36" s="896"/>
      <c r="G36" s="160" t="s">
        <v>5635</v>
      </c>
      <c r="H36" s="309">
        <v>45261</v>
      </c>
      <c r="I36" s="160">
        <v>112</v>
      </c>
    </row>
    <row r="37" spans="1:9" ht="51" x14ac:dyDescent="0.2">
      <c r="A37" s="926"/>
      <c r="B37" s="97">
        <v>2602</v>
      </c>
      <c r="C37" s="161" t="s">
        <v>5705</v>
      </c>
      <c r="D37" s="97" t="s">
        <v>39</v>
      </c>
      <c r="E37" s="160" t="s">
        <v>5051</v>
      </c>
      <c r="F37" s="896"/>
      <c r="G37" s="160" t="s">
        <v>5635</v>
      </c>
      <c r="H37" s="309">
        <v>45261</v>
      </c>
      <c r="I37" s="160">
        <v>112</v>
      </c>
    </row>
    <row r="38" spans="1:9" ht="76.5" x14ac:dyDescent="0.2">
      <c r="A38" s="926"/>
      <c r="B38" s="97">
        <v>2602</v>
      </c>
      <c r="C38" s="161" t="s">
        <v>5706</v>
      </c>
      <c r="D38" s="97" t="s">
        <v>39</v>
      </c>
      <c r="E38" s="160" t="s">
        <v>5051</v>
      </c>
      <c r="F38" s="896"/>
      <c r="G38" s="160" t="s">
        <v>5635</v>
      </c>
      <c r="H38" s="309">
        <v>45261</v>
      </c>
      <c r="I38" s="160">
        <v>112</v>
      </c>
    </row>
    <row r="39" spans="1:9" ht="45.75" customHeight="1" x14ac:dyDescent="0.2">
      <c r="A39" s="926"/>
      <c r="B39" s="97">
        <v>2602</v>
      </c>
      <c r="C39" s="161" t="s">
        <v>5707</v>
      </c>
      <c r="D39" s="97" t="s">
        <v>39</v>
      </c>
      <c r="E39" s="160" t="s">
        <v>5708</v>
      </c>
      <c r="F39" s="896"/>
      <c r="G39" s="160" t="s">
        <v>5635</v>
      </c>
      <c r="H39" s="309">
        <v>45261</v>
      </c>
      <c r="I39" s="160">
        <v>112</v>
      </c>
    </row>
    <row r="40" spans="1:9" ht="229.5" x14ac:dyDescent="0.2">
      <c r="A40" s="926"/>
      <c r="B40" s="97">
        <v>2602</v>
      </c>
      <c r="C40" s="161" t="s">
        <v>5725</v>
      </c>
      <c r="D40" s="97" t="s">
        <v>39</v>
      </c>
      <c r="E40" s="160" t="s">
        <v>5695</v>
      </c>
      <c r="F40" s="896"/>
      <c r="G40" s="160" t="s">
        <v>5635</v>
      </c>
      <c r="H40" s="309">
        <v>45261</v>
      </c>
      <c r="I40" s="160">
        <v>112</v>
      </c>
    </row>
    <row r="41" spans="1:9" ht="204" x14ac:dyDescent="0.2">
      <c r="A41" s="926"/>
      <c r="B41" s="97">
        <v>2602</v>
      </c>
      <c r="C41" s="161" t="s">
        <v>5726</v>
      </c>
      <c r="D41" s="97" t="s">
        <v>39</v>
      </c>
      <c r="E41" s="160" t="s">
        <v>5695</v>
      </c>
      <c r="F41" s="896"/>
      <c r="G41" s="160" t="s">
        <v>4573</v>
      </c>
      <c r="H41" s="309">
        <v>45261</v>
      </c>
      <c r="I41" s="160">
        <v>112</v>
      </c>
    </row>
    <row r="42" spans="1:9" ht="293.25" x14ac:dyDescent="0.2">
      <c r="A42" s="926"/>
      <c r="B42" s="97">
        <v>2602</v>
      </c>
      <c r="C42" s="161" t="s">
        <v>5727</v>
      </c>
      <c r="D42" s="97" t="s">
        <v>39</v>
      </c>
      <c r="E42" s="160" t="s">
        <v>5695</v>
      </c>
      <c r="F42" s="896"/>
      <c r="G42" s="160" t="s">
        <v>5635</v>
      </c>
      <c r="H42" s="309">
        <v>45261</v>
      </c>
      <c r="I42" s="160">
        <v>112</v>
      </c>
    </row>
    <row r="43" spans="1:9" ht="89.25" x14ac:dyDescent="0.2">
      <c r="A43" s="926"/>
      <c r="B43" s="97">
        <v>2602</v>
      </c>
      <c r="C43" s="161" t="s">
        <v>5728</v>
      </c>
      <c r="D43" s="97" t="s">
        <v>39</v>
      </c>
      <c r="E43" s="160" t="s">
        <v>5695</v>
      </c>
      <c r="F43" s="896"/>
      <c r="G43" s="160" t="s">
        <v>5635</v>
      </c>
      <c r="H43" s="309">
        <v>45261</v>
      </c>
      <c r="I43" s="160">
        <v>112</v>
      </c>
    </row>
    <row r="44" spans="1:9" ht="89.25" x14ac:dyDescent="0.2">
      <c r="A44" s="926"/>
      <c r="B44" s="97">
        <v>2602</v>
      </c>
      <c r="C44" s="161" t="s">
        <v>5730</v>
      </c>
      <c r="D44" s="97" t="s">
        <v>39</v>
      </c>
      <c r="E44" s="160" t="s">
        <v>5695</v>
      </c>
      <c r="F44" s="896"/>
      <c r="G44" s="160" t="s">
        <v>5635</v>
      </c>
      <c r="H44" s="309">
        <v>45261</v>
      </c>
      <c r="I44" s="160">
        <v>112</v>
      </c>
    </row>
    <row r="45" spans="1:9" ht="89.25" x14ac:dyDescent="0.2">
      <c r="A45" s="926"/>
      <c r="B45" s="97">
        <v>2602</v>
      </c>
      <c r="C45" s="161" t="s">
        <v>5731</v>
      </c>
      <c r="D45" s="97" t="s">
        <v>39</v>
      </c>
      <c r="E45" s="160" t="s">
        <v>5695</v>
      </c>
      <c r="F45" s="896"/>
      <c r="G45" s="160" t="s">
        <v>5635</v>
      </c>
      <c r="H45" s="309">
        <v>45261</v>
      </c>
      <c r="I45" s="160">
        <v>112</v>
      </c>
    </row>
    <row r="46" spans="1:9" ht="89.25" x14ac:dyDescent="0.2">
      <c r="A46" s="926"/>
      <c r="B46" s="97">
        <v>2602</v>
      </c>
      <c r="C46" s="161" t="s">
        <v>5733</v>
      </c>
      <c r="D46" s="97" t="s">
        <v>39</v>
      </c>
      <c r="E46" s="160" t="s">
        <v>5695</v>
      </c>
      <c r="F46" s="896"/>
      <c r="G46" s="160" t="s">
        <v>5635</v>
      </c>
      <c r="H46" s="309">
        <v>45261</v>
      </c>
      <c r="I46" s="160">
        <v>112</v>
      </c>
    </row>
    <row r="47" spans="1:9" ht="102" x14ac:dyDescent="0.2">
      <c r="A47" s="926"/>
      <c r="B47" s="97">
        <v>2602</v>
      </c>
      <c r="C47" s="161" t="s">
        <v>5735</v>
      </c>
      <c r="D47" s="97" t="s">
        <v>39</v>
      </c>
      <c r="E47" s="160" t="s">
        <v>5695</v>
      </c>
      <c r="F47" s="896"/>
      <c r="G47" s="160" t="s">
        <v>5635</v>
      </c>
      <c r="H47" s="309">
        <v>45261</v>
      </c>
      <c r="I47" s="160">
        <v>112</v>
      </c>
    </row>
    <row r="48" spans="1:9" ht="114.75" x14ac:dyDescent="0.2">
      <c r="A48" s="926"/>
      <c r="B48" s="97">
        <v>2602</v>
      </c>
      <c r="C48" s="161" t="s">
        <v>5737</v>
      </c>
      <c r="D48" s="97" t="s">
        <v>39</v>
      </c>
      <c r="E48" s="160" t="s">
        <v>5695</v>
      </c>
      <c r="F48" s="896"/>
      <c r="G48" s="160" t="s">
        <v>4573</v>
      </c>
      <c r="H48" s="309">
        <v>45261</v>
      </c>
      <c r="I48" s="160">
        <v>112</v>
      </c>
    </row>
    <row r="49" spans="1:9" ht="114.75" x14ac:dyDescent="0.2">
      <c r="A49" s="926"/>
      <c r="B49" s="97">
        <v>2602</v>
      </c>
      <c r="C49" s="161" t="s">
        <v>5739</v>
      </c>
      <c r="D49" s="97" t="s">
        <v>39</v>
      </c>
      <c r="E49" s="160" t="s">
        <v>5695</v>
      </c>
      <c r="F49" s="896"/>
      <c r="G49" s="160" t="s">
        <v>5635</v>
      </c>
      <c r="H49" s="309">
        <v>45261</v>
      </c>
      <c r="I49" s="160">
        <v>112</v>
      </c>
    </row>
    <row r="50" spans="1:9" ht="76.5" x14ac:dyDescent="0.2">
      <c r="A50" s="926"/>
      <c r="B50" s="97">
        <v>2602</v>
      </c>
      <c r="C50" s="161" t="s">
        <v>5740</v>
      </c>
      <c r="D50" s="97" t="s">
        <v>39</v>
      </c>
      <c r="E50" s="160" t="s">
        <v>5695</v>
      </c>
      <c r="F50" s="896"/>
      <c r="G50" s="160" t="s">
        <v>5635</v>
      </c>
      <c r="H50" s="309">
        <v>45261</v>
      </c>
      <c r="I50" s="160">
        <v>112</v>
      </c>
    </row>
    <row r="51" spans="1:9" ht="102" x14ac:dyDescent="0.2">
      <c r="A51" s="927"/>
      <c r="B51" s="97">
        <v>2602</v>
      </c>
      <c r="C51" s="161" t="s">
        <v>5741</v>
      </c>
      <c r="D51" s="97" t="s">
        <v>39</v>
      </c>
      <c r="E51" s="160" t="s">
        <v>5708</v>
      </c>
      <c r="F51" s="897"/>
      <c r="G51" s="160" t="s">
        <v>5635</v>
      </c>
      <c r="H51" s="309">
        <v>45261</v>
      </c>
      <c r="I51" s="160">
        <v>112</v>
      </c>
    </row>
    <row r="52" spans="1:9" ht="25.5" x14ac:dyDescent="0.2">
      <c r="A52" s="929">
        <v>21</v>
      </c>
      <c r="B52" s="372">
        <v>2602</v>
      </c>
      <c r="C52" s="158" t="s">
        <v>5743</v>
      </c>
      <c r="D52" s="372" t="s">
        <v>39</v>
      </c>
      <c r="E52" s="146" t="s">
        <v>5695</v>
      </c>
      <c r="F52" s="881">
        <v>1323400</v>
      </c>
      <c r="G52" s="146" t="s">
        <v>5635</v>
      </c>
      <c r="H52" s="159">
        <v>45261</v>
      </c>
      <c r="I52" s="146">
        <v>115</v>
      </c>
    </row>
    <row r="53" spans="1:9" ht="51" x14ac:dyDescent="0.2">
      <c r="A53" s="952"/>
      <c r="B53" s="372">
        <v>2602</v>
      </c>
      <c r="C53" s="158" t="s">
        <v>5745</v>
      </c>
      <c r="D53" s="372" t="s">
        <v>39</v>
      </c>
      <c r="E53" s="146" t="s">
        <v>5695</v>
      </c>
      <c r="F53" s="882"/>
      <c r="G53" s="146" t="s">
        <v>5635</v>
      </c>
      <c r="H53" s="159">
        <v>45261</v>
      </c>
      <c r="I53" s="146">
        <v>115</v>
      </c>
    </row>
    <row r="54" spans="1:9" ht="63.75" x14ac:dyDescent="0.2">
      <c r="A54" s="952"/>
      <c r="B54" s="372">
        <v>2602</v>
      </c>
      <c r="C54" s="158" t="s">
        <v>5746</v>
      </c>
      <c r="D54" s="372" t="s">
        <v>39</v>
      </c>
      <c r="E54" s="146" t="s">
        <v>5695</v>
      </c>
      <c r="F54" s="882"/>
      <c r="G54" s="146" t="s">
        <v>4573</v>
      </c>
      <c r="H54" s="159">
        <v>45261</v>
      </c>
      <c r="I54" s="146">
        <v>115</v>
      </c>
    </row>
    <row r="55" spans="1:9" ht="63.75" x14ac:dyDescent="0.2">
      <c r="A55" s="952"/>
      <c r="B55" s="372">
        <v>2602</v>
      </c>
      <c r="C55" s="158" t="s">
        <v>5748</v>
      </c>
      <c r="D55" s="372" t="s">
        <v>39</v>
      </c>
      <c r="E55" s="146" t="s">
        <v>5695</v>
      </c>
      <c r="F55" s="882"/>
      <c r="G55" s="146" t="s">
        <v>5635</v>
      </c>
      <c r="H55" s="159">
        <v>45261</v>
      </c>
      <c r="I55" s="146">
        <v>115</v>
      </c>
    </row>
    <row r="56" spans="1:9" ht="25.5" x14ac:dyDescent="0.2">
      <c r="A56" s="952"/>
      <c r="B56" s="372">
        <v>2602</v>
      </c>
      <c r="C56" s="158" t="s">
        <v>5749</v>
      </c>
      <c r="D56" s="372" t="s">
        <v>39</v>
      </c>
      <c r="E56" s="146" t="s">
        <v>5695</v>
      </c>
      <c r="F56" s="882"/>
      <c r="G56" s="146" t="s">
        <v>5635</v>
      </c>
      <c r="H56" s="159">
        <v>45261</v>
      </c>
      <c r="I56" s="146">
        <v>115</v>
      </c>
    </row>
    <row r="57" spans="1:9" ht="38.25" x14ac:dyDescent="0.2">
      <c r="A57" s="952"/>
      <c r="B57" s="372">
        <v>2602</v>
      </c>
      <c r="C57" s="158" t="s">
        <v>5751</v>
      </c>
      <c r="D57" s="372" t="s">
        <v>39</v>
      </c>
      <c r="E57" s="146" t="s">
        <v>5708</v>
      </c>
      <c r="F57" s="882"/>
      <c r="G57" s="146" t="s">
        <v>5635</v>
      </c>
      <c r="H57" s="159">
        <v>45261</v>
      </c>
      <c r="I57" s="146">
        <v>115</v>
      </c>
    </row>
    <row r="58" spans="1:9" ht="51" x14ac:dyDescent="0.2">
      <c r="A58" s="952"/>
      <c r="B58" s="372">
        <v>2602</v>
      </c>
      <c r="C58" s="158" t="s">
        <v>5705</v>
      </c>
      <c r="D58" s="372" t="s">
        <v>39</v>
      </c>
      <c r="E58" s="146" t="s">
        <v>5051</v>
      </c>
      <c r="F58" s="882"/>
      <c r="G58" s="146" t="s">
        <v>5635</v>
      </c>
      <c r="H58" s="159">
        <v>45261</v>
      </c>
      <c r="I58" s="146">
        <v>115</v>
      </c>
    </row>
    <row r="59" spans="1:9" ht="76.5" x14ac:dyDescent="0.2">
      <c r="A59" s="952"/>
      <c r="B59" s="372">
        <v>2602</v>
      </c>
      <c r="C59" s="158" t="s">
        <v>5706</v>
      </c>
      <c r="D59" s="372" t="s">
        <v>39</v>
      </c>
      <c r="E59" s="146" t="s">
        <v>5051</v>
      </c>
      <c r="F59" s="882"/>
      <c r="G59" s="146" t="s">
        <v>5635</v>
      </c>
      <c r="H59" s="159">
        <v>45261</v>
      </c>
      <c r="I59" s="146">
        <v>115</v>
      </c>
    </row>
    <row r="60" spans="1:9" ht="25.5" x14ac:dyDescent="0.2">
      <c r="A60" s="930"/>
      <c r="B60" s="372">
        <v>2602</v>
      </c>
      <c r="C60" s="158" t="s">
        <v>5707</v>
      </c>
      <c r="D60" s="372" t="s">
        <v>39</v>
      </c>
      <c r="E60" s="146" t="s">
        <v>5708</v>
      </c>
      <c r="F60" s="883"/>
      <c r="G60" s="146" t="s">
        <v>4573</v>
      </c>
      <c r="H60" s="159">
        <v>45261</v>
      </c>
      <c r="I60" s="146">
        <v>115</v>
      </c>
    </row>
    <row r="61" spans="1:9" ht="382.5" x14ac:dyDescent="0.2">
      <c r="A61" s="211">
        <v>22</v>
      </c>
      <c r="B61" s="97">
        <v>2602</v>
      </c>
      <c r="C61" s="161" t="s">
        <v>5723</v>
      </c>
      <c r="D61" s="97" t="s">
        <v>39</v>
      </c>
      <c r="E61" s="160" t="s">
        <v>5695</v>
      </c>
      <c r="F61" s="557">
        <v>650000</v>
      </c>
      <c r="G61" s="160" t="s">
        <v>5635</v>
      </c>
      <c r="H61" s="309">
        <v>45261</v>
      </c>
      <c r="I61" s="160">
        <v>112</v>
      </c>
    </row>
    <row r="62" spans="1:9" ht="204" x14ac:dyDescent="0.2">
      <c r="A62" s="211">
        <v>23</v>
      </c>
      <c r="B62" s="97">
        <v>2602</v>
      </c>
      <c r="C62" s="161" t="s">
        <v>5724</v>
      </c>
      <c r="D62" s="97" t="s">
        <v>39</v>
      </c>
      <c r="E62" s="160" t="s">
        <v>5695</v>
      </c>
      <c r="F62" s="557">
        <v>1000000</v>
      </c>
      <c r="G62" s="160" t="s">
        <v>5635</v>
      </c>
      <c r="H62" s="309">
        <v>45261</v>
      </c>
      <c r="I62" s="160">
        <v>112</v>
      </c>
    </row>
    <row r="63" spans="1:9" ht="38.25" x14ac:dyDescent="0.2">
      <c r="A63" s="211">
        <v>24</v>
      </c>
      <c r="B63" s="211">
        <v>2505</v>
      </c>
      <c r="C63" s="197" t="s">
        <v>4575</v>
      </c>
      <c r="D63" s="211" t="s">
        <v>34</v>
      </c>
      <c r="E63" s="211" t="s">
        <v>4576</v>
      </c>
      <c r="F63" s="617">
        <v>6337063.5999999996</v>
      </c>
      <c r="G63" s="211" t="s">
        <v>4577</v>
      </c>
      <c r="H63" s="309">
        <v>45261</v>
      </c>
      <c r="I63" s="211">
        <v>145</v>
      </c>
    </row>
    <row r="64" spans="1:9" ht="76.5" x14ac:dyDescent="0.2">
      <c r="A64" s="211">
        <v>25</v>
      </c>
      <c r="B64" s="211">
        <v>2505</v>
      </c>
      <c r="C64" s="197" t="s">
        <v>4579</v>
      </c>
      <c r="D64" s="211" t="s">
        <v>34</v>
      </c>
      <c r="E64" s="211">
        <v>81112501</v>
      </c>
      <c r="F64" s="617">
        <v>550000</v>
      </c>
      <c r="G64" s="211" t="s">
        <v>4577</v>
      </c>
      <c r="H64" s="72">
        <v>45200</v>
      </c>
      <c r="I64" s="211">
        <v>145</v>
      </c>
    </row>
    <row r="65" spans="1:9" ht="63.75" x14ac:dyDescent="0.2">
      <c r="A65" s="925">
        <v>26</v>
      </c>
      <c r="B65" s="3">
        <v>3202</v>
      </c>
      <c r="C65" s="197" t="s">
        <v>1706</v>
      </c>
      <c r="D65" s="211" t="s">
        <v>39</v>
      </c>
      <c r="E65" s="211" t="s">
        <v>1707</v>
      </c>
      <c r="F65" s="898">
        <v>17758069.25</v>
      </c>
      <c r="G65" s="211" t="s">
        <v>8290</v>
      </c>
      <c r="H65" s="72">
        <v>45170</v>
      </c>
      <c r="I65" s="211">
        <v>147</v>
      </c>
    </row>
    <row r="66" spans="1:9" ht="63.75" x14ac:dyDescent="0.2">
      <c r="A66" s="926"/>
      <c r="B66" s="3">
        <v>3202</v>
      </c>
      <c r="C66" s="197" t="s">
        <v>1710</v>
      </c>
      <c r="D66" s="211" t="s">
        <v>39</v>
      </c>
      <c r="E66" s="211" t="s">
        <v>1711</v>
      </c>
      <c r="F66" s="899"/>
      <c r="G66" s="211" t="s">
        <v>8290</v>
      </c>
      <c r="H66" s="72">
        <v>45170</v>
      </c>
      <c r="I66" s="211">
        <v>147</v>
      </c>
    </row>
    <row r="67" spans="1:9" ht="63.75" x14ac:dyDescent="0.2">
      <c r="A67" s="926"/>
      <c r="B67" s="3">
        <v>3202</v>
      </c>
      <c r="C67" s="197" t="s">
        <v>1712</v>
      </c>
      <c r="D67" s="211" t="s">
        <v>39</v>
      </c>
      <c r="E67" s="211" t="s">
        <v>1713</v>
      </c>
      <c r="F67" s="899"/>
      <c r="G67" s="211" t="s">
        <v>8290</v>
      </c>
      <c r="H67" s="72">
        <v>45170</v>
      </c>
      <c r="I67" s="211">
        <v>147</v>
      </c>
    </row>
    <row r="68" spans="1:9" ht="63.75" x14ac:dyDescent="0.2">
      <c r="A68" s="926"/>
      <c r="B68" s="3">
        <v>3202</v>
      </c>
      <c r="C68" s="197" t="s">
        <v>1714</v>
      </c>
      <c r="D68" s="211" t="s">
        <v>39</v>
      </c>
      <c r="E68" s="211" t="s">
        <v>1715</v>
      </c>
      <c r="F68" s="899"/>
      <c r="G68" s="211" t="s">
        <v>8290</v>
      </c>
      <c r="H68" s="72">
        <v>45170</v>
      </c>
      <c r="I68" s="211">
        <v>147</v>
      </c>
    </row>
    <row r="69" spans="1:9" ht="63.75" x14ac:dyDescent="0.2">
      <c r="A69" s="926"/>
      <c r="B69" s="3">
        <v>3202</v>
      </c>
      <c r="C69" s="197" t="s">
        <v>1716</v>
      </c>
      <c r="D69" s="211" t="s">
        <v>39</v>
      </c>
      <c r="E69" s="211" t="s">
        <v>1717</v>
      </c>
      <c r="F69" s="899"/>
      <c r="G69" s="211" t="s">
        <v>8290</v>
      </c>
      <c r="H69" s="72">
        <v>45170</v>
      </c>
      <c r="I69" s="211">
        <v>147</v>
      </c>
    </row>
    <row r="70" spans="1:9" ht="63.75" x14ac:dyDescent="0.2">
      <c r="A70" s="926"/>
      <c r="B70" s="3">
        <v>3202</v>
      </c>
      <c r="C70" s="197" t="s">
        <v>1718</v>
      </c>
      <c r="D70" s="211" t="s">
        <v>39</v>
      </c>
      <c r="E70" s="211" t="s">
        <v>1719</v>
      </c>
      <c r="F70" s="899"/>
      <c r="G70" s="211" t="s">
        <v>8290</v>
      </c>
      <c r="H70" s="72">
        <v>45170</v>
      </c>
      <c r="I70" s="211">
        <v>147</v>
      </c>
    </row>
    <row r="71" spans="1:9" ht="63.75" x14ac:dyDescent="0.2">
      <c r="A71" s="926"/>
      <c r="B71" s="3">
        <v>3202</v>
      </c>
      <c r="C71" s="197" t="s">
        <v>1720</v>
      </c>
      <c r="D71" s="211" t="s">
        <v>39</v>
      </c>
      <c r="E71" s="211" t="s">
        <v>1721</v>
      </c>
      <c r="F71" s="899"/>
      <c r="G71" s="211" t="s">
        <v>8290</v>
      </c>
      <c r="H71" s="72">
        <v>45170</v>
      </c>
      <c r="I71" s="211">
        <v>147</v>
      </c>
    </row>
    <row r="72" spans="1:9" ht="63.75" x14ac:dyDescent="0.2">
      <c r="A72" s="926"/>
      <c r="B72" s="3">
        <v>3202</v>
      </c>
      <c r="C72" s="197" t="s">
        <v>1722</v>
      </c>
      <c r="D72" s="211" t="s">
        <v>39</v>
      </c>
      <c r="E72" s="211" t="s">
        <v>1723</v>
      </c>
      <c r="F72" s="899"/>
      <c r="G72" s="211" t="s">
        <v>8290</v>
      </c>
      <c r="H72" s="72">
        <v>45170</v>
      </c>
      <c r="I72" s="211">
        <v>147</v>
      </c>
    </row>
    <row r="73" spans="1:9" ht="63.75" x14ac:dyDescent="0.2">
      <c r="A73" s="926"/>
      <c r="B73" s="3">
        <v>3202</v>
      </c>
      <c r="C73" s="197" t="s">
        <v>1724</v>
      </c>
      <c r="D73" s="211" t="s">
        <v>39</v>
      </c>
      <c r="E73" s="211" t="s">
        <v>1725</v>
      </c>
      <c r="F73" s="899"/>
      <c r="G73" s="211" t="s">
        <v>8290</v>
      </c>
      <c r="H73" s="72">
        <v>45170</v>
      </c>
      <c r="I73" s="211">
        <v>147</v>
      </c>
    </row>
    <row r="74" spans="1:9" ht="63.75" x14ac:dyDescent="0.2">
      <c r="A74" s="926"/>
      <c r="B74" s="3">
        <v>3202</v>
      </c>
      <c r="C74" s="197" t="s">
        <v>1726</v>
      </c>
      <c r="D74" s="211" t="s">
        <v>39</v>
      </c>
      <c r="E74" s="211" t="s">
        <v>1727</v>
      </c>
      <c r="F74" s="899"/>
      <c r="G74" s="211" t="s">
        <v>8290</v>
      </c>
      <c r="H74" s="72">
        <v>45170</v>
      </c>
      <c r="I74" s="211">
        <v>147</v>
      </c>
    </row>
    <row r="75" spans="1:9" ht="25.5" x14ac:dyDescent="0.2">
      <c r="A75" s="926"/>
      <c r="B75" s="61">
        <v>3210</v>
      </c>
      <c r="C75" s="66" t="s">
        <v>1897</v>
      </c>
      <c r="D75" s="211" t="s">
        <v>39</v>
      </c>
      <c r="E75" s="382" t="s">
        <v>1727</v>
      </c>
      <c r="F75" s="899"/>
      <c r="G75" s="211" t="s">
        <v>8290</v>
      </c>
      <c r="H75" s="72">
        <v>44958</v>
      </c>
      <c r="I75" s="382">
        <v>147</v>
      </c>
    </row>
    <row r="76" spans="1:9" ht="25.5" x14ac:dyDescent="0.2">
      <c r="A76" s="926"/>
      <c r="B76" s="211">
        <v>6120</v>
      </c>
      <c r="C76" s="197" t="s">
        <v>2769</v>
      </c>
      <c r="D76" s="211" t="s">
        <v>10514</v>
      </c>
      <c r="E76" s="211">
        <v>55121607</v>
      </c>
      <c r="F76" s="899"/>
      <c r="G76" s="211" t="s">
        <v>8290</v>
      </c>
      <c r="H76" s="72">
        <v>45017</v>
      </c>
      <c r="I76" s="382">
        <v>147</v>
      </c>
    </row>
    <row r="77" spans="1:9" ht="25.5" x14ac:dyDescent="0.2">
      <c r="A77" s="926"/>
      <c r="B77" s="211">
        <v>2505</v>
      </c>
      <c r="C77" s="197" t="s">
        <v>4205</v>
      </c>
      <c r="D77" s="211" t="s">
        <v>34</v>
      </c>
      <c r="E77" s="211" t="s">
        <v>4206</v>
      </c>
      <c r="F77" s="899"/>
      <c r="G77" s="211" t="s">
        <v>8290</v>
      </c>
      <c r="H77" s="72">
        <v>44958</v>
      </c>
      <c r="I77" s="211">
        <v>147</v>
      </c>
    </row>
    <row r="78" spans="1:9" ht="25.5" x14ac:dyDescent="0.2">
      <c r="A78" s="926"/>
      <c r="B78" s="211">
        <v>2505</v>
      </c>
      <c r="C78" s="197" t="s">
        <v>4208</v>
      </c>
      <c r="D78" s="211" t="s">
        <v>34</v>
      </c>
      <c r="E78" s="211" t="s">
        <v>4206</v>
      </c>
      <c r="F78" s="899"/>
      <c r="G78" s="211" t="s">
        <v>8290</v>
      </c>
      <c r="H78" s="72">
        <v>44958</v>
      </c>
      <c r="I78" s="211">
        <v>147</v>
      </c>
    </row>
    <row r="79" spans="1:9" ht="38.25" x14ac:dyDescent="0.2">
      <c r="A79" s="926"/>
      <c r="B79" s="211">
        <v>2505</v>
      </c>
      <c r="C79" s="197" t="s">
        <v>4209</v>
      </c>
      <c r="D79" s="211" t="s">
        <v>34</v>
      </c>
      <c r="E79" s="211" t="s">
        <v>4210</v>
      </c>
      <c r="F79" s="899"/>
      <c r="G79" s="211" t="s">
        <v>8290</v>
      </c>
      <c r="H79" s="72">
        <v>44958</v>
      </c>
      <c r="I79" s="211">
        <v>147</v>
      </c>
    </row>
    <row r="80" spans="1:9" ht="30.75" customHeight="1" x14ac:dyDescent="0.2">
      <c r="A80" s="926"/>
      <c r="B80" s="372">
        <v>2400</v>
      </c>
      <c r="C80" s="373" t="s">
        <v>5096</v>
      </c>
      <c r="D80" s="146" t="s">
        <v>39</v>
      </c>
      <c r="E80" s="659" t="s">
        <v>5097</v>
      </c>
      <c r="F80" s="899"/>
      <c r="G80" s="211" t="s">
        <v>8290</v>
      </c>
      <c r="H80" s="309">
        <v>45231</v>
      </c>
      <c r="I80" s="160">
        <v>147</v>
      </c>
    </row>
    <row r="81" spans="1:9" ht="63.75" x14ac:dyDescent="0.2">
      <c r="A81" s="927"/>
      <c r="B81" s="310">
        <v>3230</v>
      </c>
      <c r="C81" s="312" t="s">
        <v>5211</v>
      </c>
      <c r="D81" s="311" t="s">
        <v>39</v>
      </c>
      <c r="E81" s="311" t="s">
        <v>5212</v>
      </c>
      <c r="F81" s="900"/>
      <c r="G81" s="211" t="s">
        <v>8290</v>
      </c>
      <c r="H81" s="313">
        <v>45231</v>
      </c>
      <c r="I81" s="316">
        <v>147</v>
      </c>
    </row>
    <row r="82" spans="1:9" ht="38.25" x14ac:dyDescent="0.2">
      <c r="A82" s="925">
        <v>27</v>
      </c>
      <c r="B82" s="97">
        <v>7428</v>
      </c>
      <c r="C82" s="508" t="s">
        <v>8288</v>
      </c>
      <c r="D82" s="160" t="s">
        <v>5902</v>
      </c>
      <c r="E82" s="39" t="s">
        <v>8289</v>
      </c>
      <c r="F82" s="931">
        <v>153220</v>
      </c>
      <c r="G82" s="211" t="s">
        <v>8290</v>
      </c>
      <c r="H82" s="309">
        <v>45261</v>
      </c>
      <c r="I82" s="39">
        <v>147</v>
      </c>
    </row>
    <row r="83" spans="1:9" ht="25.5" x14ac:dyDescent="0.2">
      <c r="A83" s="926"/>
      <c r="B83" s="51">
        <v>6326</v>
      </c>
      <c r="C83" s="541" t="s">
        <v>9393</v>
      </c>
      <c r="D83" s="160" t="s">
        <v>5902</v>
      </c>
      <c r="E83" s="39">
        <v>82129999</v>
      </c>
      <c r="F83" s="932"/>
      <c r="G83" s="211" t="s">
        <v>8290</v>
      </c>
      <c r="H83" s="309">
        <v>45261</v>
      </c>
      <c r="I83" s="657">
        <v>147</v>
      </c>
    </row>
    <row r="84" spans="1:9" ht="38.25" x14ac:dyDescent="0.2">
      <c r="A84" s="926"/>
      <c r="B84" s="51">
        <v>6326</v>
      </c>
      <c r="C84" s="541" t="s">
        <v>9394</v>
      </c>
      <c r="D84" s="160" t="s">
        <v>5902</v>
      </c>
      <c r="E84" s="39">
        <v>82121903</v>
      </c>
      <c r="F84" s="932"/>
      <c r="G84" s="211" t="s">
        <v>8290</v>
      </c>
      <c r="H84" s="309">
        <v>45261</v>
      </c>
      <c r="I84" s="657">
        <v>147</v>
      </c>
    </row>
    <row r="85" spans="1:9" ht="25.5" x14ac:dyDescent="0.2">
      <c r="A85" s="926"/>
      <c r="B85" s="3">
        <v>7210</v>
      </c>
      <c r="C85" s="197" t="s">
        <v>779</v>
      </c>
      <c r="D85" s="211" t="s">
        <v>754</v>
      </c>
      <c r="E85" s="211">
        <v>821215</v>
      </c>
      <c r="F85" s="932"/>
      <c r="G85" s="211" t="s">
        <v>295</v>
      </c>
      <c r="H85" s="692" t="s">
        <v>111</v>
      </c>
      <c r="I85" s="211">
        <v>147</v>
      </c>
    </row>
    <row r="86" spans="1:9" ht="76.5" x14ac:dyDescent="0.2">
      <c r="A86" s="926"/>
      <c r="B86" s="84">
        <v>6325</v>
      </c>
      <c r="C86" s="127" t="s">
        <v>9625</v>
      </c>
      <c r="D86" s="372" t="s">
        <v>5902</v>
      </c>
      <c r="E86" s="131">
        <v>82121507</v>
      </c>
      <c r="F86" s="932"/>
      <c r="G86" s="131" t="s">
        <v>295</v>
      </c>
      <c r="H86" s="662">
        <v>44927</v>
      </c>
      <c r="I86" s="84">
        <v>147</v>
      </c>
    </row>
    <row r="87" spans="1:9" ht="38.25" x14ac:dyDescent="0.2">
      <c r="A87" s="927"/>
      <c r="B87" s="84">
        <v>6325</v>
      </c>
      <c r="C87" s="127" t="s">
        <v>10038</v>
      </c>
      <c r="D87" s="372" t="s">
        <v>5902</v>
      </c>
      <c r="E87" s="131">
        <v>82121701</v>
      </c>
      <c r="F87" s="933"/>
      <c r="G87" s="131" t="s">
        <v>295</v>
      </c>
      <c r="H87" s="662">
        <v>44927</v>
      </c>
      <c r="I87" s="84">
        <v>147</v>
      </c>
    </row>
    <row r="88" spans="1:9" ht="114.75" x14ac:dyDescent="0.2">
      <c r="A88" s="211">
        <v>28</v>
      </c>
      <c r="B88" s="61">
        <v>4217</v>
      </c>
      <c r="C88" s="66" t="s">
        <v>2060</v>
      </c>
      <c r="D88" s="211" t="s">
        <v>2132</v>
      </c>
      <c r="E88" s="382">
        <v>49101701</v>
      </c>
      <c r="F88" s="617">
        <v>20000</v>
      </c>
      <c r="G88" s="211" t="s">
        <v>2172</v>
      </c>
      <c r="H88" s="309">
        <v>45200</v>
      </c>
      <c r="I88" s="382">
        <v>159</v>
      </c>
    </row>
    <row r="89" spans="1:9" ht="191.25" x14ac:dyDescent="0.2">
      <c r="A89" s="211">
        <v>29</v>
      </c>
      <c r="B89" s="211">
        <v>2833</v>
      </c>
      <c r="C89" s="197" t="s">
        <v>4974</v>
      </c>
      <c r="D89" s="211" t="s">
        <v>4510</v>
      </c>
      <c r="E89" s="211">
        <v>81111801</v>
      </c>
      <c r="F89" s="664">
        <v>229424135.65000001</v>
      </c>
      <c r="G89" s="211" t="s">
        <v>4975</v>
      </c>
      <c r="H89" s="159">
        <v>45078</v>
      </c>
      <c r="I89" s="382">
        <v>165</v>
      </c>
    </row>
    <row r="90" spans="1:9" ht="76.5" x14ac:dyDescent="0.2">
      <c r="A90" s="211">
        <v>30</v>
      </c>
      <c r="B90" s="146">
        <v>2810</v>
      </c>
      <c r="C90" s="373" t="s">
        <v>4848</v>
      </c>
      <c r="D90" s="146" t="s">
        <v>4510</v>
      </c>
      <c r="E90" s="146" t="s">
        <v>4849</v>
      </c>
      <c r="F90" s="664">
        <v>160236482</v>
      </c>
      <c r="G90" s="146" t="s">
        <v>4832</v>
      </c>
      <c r="H90" s="159">
        <v>45169</v>
      </c>
      <c r="I90" s="160">
        <v>170</v>
      </c>
    </row>
    <row r="91" spans="1:9" ht="63.75" x14ac:dyDescent="0.2">
      <c r="A91" s="211">
        <v>31</v>
      </c>
      <c r="B91" s="211">
        <v>2833</v>
      </c>
      <c r="C91" s="197" t="s">
        <v>4969</v>
      </c>
      <c r="D91" s="211" t="s">
        <v>4968</v>
      </c>
      <c r="E91" s="211">
        <v>81112501</v>
      </c>
      <c r="F91" s="617">
        <v>60147000</v>
      </c>
      <c r="G91" s="211" t="s">
        <v>4832</v>
      </c>
      <c r="H91" s="159">
        <v>45047</v>
      </c>
      <c r="I91" s="382">
        <v>170</v>
      </c>
    </row>
    <row r="92" spans="1:9" ht="38.25" x14ac:dyDescent="0.2">
      <c r="A92" s="211">
        <v>32</v>
      </c>
      <c r="B92" s="3">
        <v>3101</v>
      </c>
      <c r="C92" s="66" t="s">
        <v>69</v>
      </c>
      <c r="D92" s="382" t="s">
        <v>39</v>
      </c>
      <c r="E92" s="382">
        <v>80131802</v>
      </c>
      <c r="F92" s="582">
        <v>250000</v>
      </c>
      <c r="G92" s="47" t="s">
        <v>286</v>
      </c>
      <c r="H92" s="63">
        <v>45231</v>
      </c>
      <c r="I92" s="382">
        <v>175</v>
      </c>
    </row>
    <row r="93" spans="1:9" ht="12.75" x14ac:dyDescent="0.2">
      <c r="A93" s="928">
        <v>33</v>
      </c>
      <c r="B93" s="47">
        <v>7203</v>
      </c>
      <c r="C93" s="46" t="s">
        <v>285</v>
      </c>
      <c r="D93" s="47" t="s">
        <v>39</v>
      </c>
      <c r="E93" s="47">
        <v>81101502</v>
      </c>
      <c r="F93" s="935">
        <v>3280000</v>
      </c>
      <c r="G93" s="47" t="s">
        <v>286</v>
      </c>
      <c r="H93" s="309">
        <v>45261</v>
      </c>
      <c r="I93" s="47">
        <v>175</v>
      </c>
    </row>
    <row r="94" spans="1:9" ht="38.25" x14ac:dyDescent="0.2">
      <c r="A94" s="928"/>
      <c r="B94" s="3">
        <v>7210</v>
      </c>
      <c r="C94" s="197" t="s">
        <v>765</v>
      </c>
      <c r="D94" s="211" t="s">
        <v>754</v>
      </c>
      <c r="E94" s="211" t="s">
        <v>766</v>
      </c>
      <c r="F94" s="935"/>
      <c r="G94" s="211" t="s">
        <v>279</v>
      </c>
      <c r="H94" s="309">
        <v>44986</v>
      </c>
      <c r="I94" s="382">
        <v>175</v>
      </c>
    </row>
    <row r="95" spans="1:9" ht="63.75" x14ac:dyDescent="0.2">
      <c r="A95" s="928"/>
      <c r="B95" s="61">
        <v>4040</v>
      </c>
      <c r="C95" s="66" t="s">
        <v>2061</v>
      </c>
      <c r="D95" s="211" t="s">
        <v>2132</v>
      </c>
      <c r="E95" s="47">
        <v>81101502</v>
      </c>
      <c r="F95" s="935"/>
      <c r="G95" s="211" t="s">
        <v>2172</v>
      </c>
      <c r="H95" s="309">
        <v>45200</v>
      </c>
      <c r="I95" s="382">
        <v>175</v>
      </c>
    </row>
    <row r="96" spans="1:9" ht="63.75" x14ac:dyDescent="0.2">
      <c r="A96" s="211">
        <v>34</v>
      </c>
      <c r="B96" s="3">
        <v>7210</v>
      </c>
      <c r="C96" s="197" t="s">
        <v>768</v>
      </c>
      <c r="D96" s="211" t="s">
        <v>754</v>
      </c>
      <c r="E96" s="211" t="s">
        <v>769</v>
      </c>
      <c r="F96" s="617">
        <v>12500000</v>
      </c>
      <c r="G96" s="211" t="s">
        <v>286</v>
      </c>
      <c r="H96" s="309">
        <v>44986</v>
      </c>
      <c r="I96" s="382">
        <v>175</v>
      </c>
    </row>
    <row r="97" spans="1:9" ht="127.5" x14ac:dyDescent="0.2">
      <c r="A97" s="211">
        <v>35</v>
      </c>
      <c r="B97" s="160">
        <v>7401</v>
      </c>
      <c r="C97" s="508" t="s">
        <v>5960</v>
      </c>
      <c r="D97" s="160" t="s">
        <v>5902</v>
      </c>
      <c r="E97" s="39" t="s">
        <v>5961</v>
      </c>
      <c r="F97" s="666">
        <v>11900000</v>
      </c>
      <c r="G97" s="39" t="s">
        <v>286</v>
      </c>
      <c r="H97" s="159">
        <v>45047</v>
      </c>
      <c r="I97" s="160">
        <v>175</v>
      </c>
    </row>
    <row r="98" spans="1:9" ht="76.5" x14ac:dyDescent="0.2">
      <c r="A98" s="211">
        <v>36</v>
      </c>
      <c r="B98" s="51">
        <v>7413</v>
      </c>
      <c r="C98" s="508" t="s">
        <v>10411</v>
      </c>
      <c r="D98" s="160" t="s">
        <v>5902</v>
      </c>
      <c r="E98" s="39" t="s">
        <v>9125</v>
      </c>
      <c r="F98" s="666">
        <v>35000000</v>
      </c>
      <c r="G98" s="47" t="s">
        <v>286</v>
      </c>
      <c r="H98" s="63">
        <v>44958</v>
      </c>
      <c r="I98" s="382">
        <v>175</v>
      </c>
    </row>
    <row r="99" spans="1:9" ht="25.5" x14ac:dyDescent="0.2">
      <c r="A99" s="211">
        <v>37</v>
      </c>
      <c r="B99" s="51">
        <v>7413</v>
      </c>
      <c r="C99" s="508" t="s">
        <v>9148</v>
      </c>
      <c r="D99" s="160" t="s">
        <v>5902</v>
      </c>
      <c r="E99" s="39">
        <v>81141506</v>
      </c>
      <c r="F99" s="582">
        <v>45000000</v>
      </c>
      <c r="G99" s="47" t="s">
        <v>286</v>
      </c>
      <c r="H99" s="63">
        <v>44986</v>
      </c>
      <c r="I99" s="382">
        <v>175</v>
      </c>
    </row>
    <row r="100" spans="1:9" ht="38.25" x14ac:dyDescent="0.2">
      <c r="A100" s="211">
        <v>38</v>
      </c>
      <c r="B100" s="51">
        <v>7413</v>
      </c>
      <c r="C100" s="508" t="s">
        <v>9150</v>
      </c>
      <c r="D100" s="160" t="s">
        <v>5902</v>
      </c>
      <c r="E100" s="39">
        <v>81101802</v>
      </c>
      <c r="F100" s="582">
        <v>7000000</v>
      </c>
      <c r="G100" s="47" t="s">
        <v>286</v>
      </c>
      <c r="H100" s="63">
        <v>44986</v>
      </c>
      <c r="I100" s="382">
        <v>175</v>
      </c>
    </row>
    <row r="101" spans="1:9" ht="51" x14ac:dyDescent="0.2">
      <c r="A101" s="211">
        <v>39</v>
      </c>
      <c r="B101" s="51">
        <v>7413</v>
      </c>
      <c r="C101" s="508" t="s">
        <v>9172</v>
      </c>
      <c r="D101" s="160" t="s">
        <v>5902</v>
      </c>
      <c r="E101" s="39">
        <v>26111601</v>
      </c>
      <c r="F101" s="582">
        <v>6000000</v>
      </c>
      <c r="G101" s="47" t="s">
        <v>286</v>
      </c>
      <c r="H101" s="538">
        <v>45017</v>
      </c>
      <c r="I101" s="39">
        <v>175</v>
      </c>
    </row>
    <row r="102" spans="1:9" ht="51" x14ac:dyDescent="0.2">
      <c r="A102" s="211">
        <v>40</v>
      </c>
      <c r="B102" s="51">
        <v>6326</v>
      </c>
      <c r="C102" s="541" t="s">
        <v>9395</v>
      </c>
      <c r="D102" s="160" t="s">
        <v>5902</v>
      </c>
      <c r="E102" s="39">
        <v>81101605</v>
      </c>
      <c r="F102" s="666">
        <v>1500000</v>
      </c>
      <c r="G102" s="47" t="s">
        <v>286</v>
      </c>
      <c r="H102" s="309">
        <v>45261</v>
      </c>
      <c r="I102" s="657">
        <v>175</v>
      </c>
    </row>
    <row r="103" spans="1:9" ht="25.5" x14ac:dyDescent="0.2">
      <c r="A103" s="211">
        <v>41</v>
      </c>
      <c r="B103" s="51">
        <v>6326</v>
      </c>
      <c r="C103" s="508" t="s">
        <v>9587</v>
      </c>
      <c r="D103" s="160" t="s">
        <v>5902</v>
      </c>
      <c r="E103" s="39">
        <v>81141504</v>
      </c>
      <c r="F103" s="666">
        <v>150000</v>
      </c>
      <c r="G103" s="47" t="s">
        <v>286</v>
      </c>
      <c r="H103" s="309">
        <v>45261</v>
      </c>
      <c r="I103" s="657">
        <v>175</v>
      </c>
    </row>
    <row r="104" spans="1:9" ht="140.25" x14ac:dyDescent="0.2">
      <c r="A104" s="211">
        <v>42</v>
      </c>
      <c r="B104" s="211">
        <v>2834</v>
      </c>
      <c r="C104" s="127" t="s">
        <v>4958</v>
      </c>
      <c r="D104" s="211" t="s">
        <v>4510</v>
      </c>
      <c r="E104" s="211" t="s">
        <v>4960</v>
      </c>
      <c r="F104" s="664">
        <v>110000000</v>
      </c>
      <c r="G104" s="131" t="s">
        <v>4961</v>
      </c>
      <c r="H104" s="159">
        <v>45078</v>
      </c>
      <c r="I104" s="131">
        <v>178</v>
      </c>
    </row>
    <row r="105" spans="1:9" ht="89.25" x14ac:dyDescent="0.2">
      <c r="A105" s="211">
        <v>43</v>
      </c>
      <c r="B105" s="211">
        <v>2833</v>
      </c>
      <c r="C105" s="197" t="s">
        <v>4966</v>
      </c>
      <c r="D105" s="211" t="s">
        <v>4968</v>
      </c>
      <c r="E105" s="211">
        <v>81111809</v>
      </c>
      <c r="F105" s="664">
        <v>17000000</v>
      </c>
      <c r="G105" s="211" t="s">
        <v>4961</v>
      </c>
      <c r="H105" s="159">
        <v>45047</v>
      </c>
      <c r="I105" s="382">
        <v>178</v>
      </c>
    </row>
    <row r="106" spans="1:9" ht="216.75" x14ac:dyDescent="0.2">
      <c r="A106" s="211">
        <v>44</v>
      </c>
      <c r="B106" s="211">
        <v>2833</v>
      </c>
      <c r="C106" s="197" t="s">
        <v>4973</v>
      </c>
      <c r="D106" s="211" t="s">
        <v>4510</v>
      </c>
      <c r="E106" s="211">
        <v>81111801</v>
      </c>
      <c r="F106" s="664">
        <v>6800000</v>
      </c>
      <c r="G106" s="211" t="s">
        <v>4961</v>
      </c>
      <c r="H106" s="159">
        <v>45200</v>
      </c>
      <c r="I106" s="382">
        <v>178</v>
      </c>
    </row>
    <row r="107" spans="1:9" ht="127.5" x14ac:dyDescent="0.2">
      <c r="A107" s="211">
        <v>45</v>
      </c>
      <c r="B107" s="382">
        <v>2833</v>
      </c>
      <c r="C107" s="66" t="s">
        <v>4976</v>
      </c>
      <c r="D107" s="382" t="s">
        <v>4968</v>
      </c>
      <c r="E107" s="211">
        <v>80101507</v>
      </c>
      <c r="F107" s="664">
        <v>150000000</v>
      </c>
      <c r="G107" s="211" t="s">
        <v>4961</v>
      </c>
      <c r="H107" s="159">
        <v>45078</v>
      </c>
      <c r="I107" s="382">
        <v>178</v>
      </c>
    </row>
    <row r="108" spans="1:9" ht="89.25" x14ac:dyDescent="0.2">
      <c r="A108" s="211">
        <v>46</v>
      </c>
      <c r="B108" s="382">
        <v>2833</v>
      </c>
      <c r="C108" s="197" t="s">
        <v>4979</v>
      </c>
      <c r="D108" s="211" t="s">
        <v>4980</v>
      </c>
      <c r="E108" s="211">
        <v>80101507</v>
      </c>
      <c r="F108" s="664">
        <v>35000000</v>
      </c>
      <c r="G108" s="211" t="s">
        <v>4961</v>
      </c>
      <c r="H108" s="159">
        <v>45108</v>
      </c>
      <c r="I108" s="382">
        <v>178</v>
      </c>
    </row>
    <row r="109" spans="1:9" ht="12.75" x14ac:dyDescent="0.2">
      <c r="A109" s="211">
        <v>47</v>
      </c>
      <c r="B109" s="3">
        <v>3301</v>
      </c>
      <c r="C109" s="66" t="s">
        <v>10539</v>
      </c>
      <c r="D109" s="382" t="s">
        <v>39</v>
      </c>
      <c r="E109" s="661" t="s">
        <v>56</v>
      </c>
      <c r="F109" s="582">
        <v>10000000</v>
      </c>
      <c r="G109" s="382" t="s">
        <v>2180</v>
      </c>
      <c r="H109" s="309">
        <v>45261</v>
      </c>
      <c r="I109" s="382">
        <v>180</v>
      </c>
    </row>
    <row r="110" spans="1:9" ht="25.5" x14ac:dyDescent="0.2">
      <c r="A110" s="211">
        <v>48</v>
      </c>
      <c r="B110" s="61">
        <v>3101</v>
      </c>
      <c r="C110" s="66" t="s">
        <v>60</v>
      </c>
      <c r="D110" s="382" t="s">
        <v>39</v>
      </c>
      <c r="E110" s="382">
        <v>841115</v>
      </c>
      <c r="F110" s="664">
        <v>400000000</v>
      </c>
      <c r="G110" s="382" t="s">
        <v>2180</v>
      </c>
      <c r="H110" s="309">
        <v>45261</v>
      </c>
      <c r="I110" s="382">
        <v>180</v>
      </c>
    </row>
    <row r="111" spans="1:9" ht="25.5" x14ac:dyDescent="0.2">
      <c r="A111" s="925">
        <v>49</v>
      </c>
      <c r="B111" s="3">
        <v>3101</v>
      </c>
      <c r="C111" s="66" t="s">
        <v>62</v>
      </c>
      <c r="D111" s="382" t="s">
        <v>39</v>
      </c>
      <c r="E111" s="382">
        <v>841115</v>
      </c>
      <c r="F111" s="916">
        <v>1440000</v>
      </c>
      <c r="G111" s="382" t="s">
        <v>2180</v>
      </c>
      <c r="H111" s="309">
        <v>45139</v>
      </c>
      <c r="I111" s="382">
        <v>180</v>
      </c>
    </row>
    <row r="112" spans="1:9" ht="15" customHeight="1" x14ac:dyDescent="0.2">
      <c r="A112" s="926"/>
      <c r="B112" s="3">
        <v>3101</v>
      </c>
      <c r="C112" s="66" t="s">
        <v>64</v>
      </c>
      <c r="D112" s="382" t="s">
        <v>39</v>
      </c>
      <c r="E112" s="382">
        <v>841115</v>
      </c>
      <c r="F112" s="917"/>
      <c r="G112" s="382" t="s">
        <v>2180</v>
      </c>
      <c r="H112" s="309">
        <v>45139</v>
      </c>
      <c r="I112" s="382">
        <v>180</v>
      </c>
    </row>
    <row r="113" spans="1:9" ht="25.5" x14ac:dyDescent="0.2">
      <c r="A113" s="926"/>
      <c r="B113" s="3">
        <v>3101</v>
      </c>
      <c r="C113" s="66" t="s">
        <v>65</v>
      </c>
      <c r="D113" s="382" t="s">
        <v>39</v>
      </c>
      <c r="E113" s="382">
        <v>841115</v>
      </c>
      <c r="F113" s="917"/>
      <c r="G113" s="382" t="s">
        <v>2180</v>
      </c>
      <c r="H113" s="309">
        <v>45261</v>
      </c>
      <c r="I113" s="382">
        <v>180</v>
      </c>
    </row>
    <row r="114" spans="1:9" ht="25.5" x14ac:dyDescent="0.2">
      <c r="A114" s="926"/>
      <c r="B114" s="3">
        <v>3101</v>
      </c>
      <c r="C114" s="66" t="s">
        <v>66</v>
      </c>
      <c r="D114" s="382" t="s">
        <v>39</v>
      </c>
      <c r="E114" s="382">
        <v>841115</v>
      </c>
      <c r="F114" s="917"/>
      <c r="G114" s="382" t="s">
        <v>2180</v>
      </c>
      <c r="H114" s="309">
        <v>45261</v>
      </c>
      <c r="I114" s="382">
        <v>180</v>
      </c>
    </row>
    <row r="115" spans="1:9" ht="25.5" x14ac:dyDescent="0.2">
      <c r="A115" s="926"/>
      <c r="B115" s="3">
        <v>3101</v>
      </c>
      <c r="C115" s="66" t="s">
        <v>68</v>
      </c>
      <c r="D115" s="382" t="s">
        <v>39</v>
      </c>
      <c r="E115" s="382">
        <v>841115</v>
      </c>
      <c r="F115" s="917"/>
      <c r="G115" s="382" t="s">
        <v>2180</v>
      </c>
      <c r="H115" s="63">
        <v>45108</v>
      </c>
      <c r="I115" s="382">
        <v>180</v>
      </c>
    </row>
    <row r="116" spans="1:9" ht="25.5" x14ac:dyDescent="0.2">
      <c r="A116" s="927"/>
      <c r="B116" s="3">
        <v>3101</v>
      </c>
      <c r="C116" s="66" t="s">
        <v>62</v>
      </c>
      <c r="D116" s="382" t="s">
        <v>39</v>
      </c>
      <c r="E116" s="382">
        <v>841115</v>
      </c>
      <c r="F116" s="918"/>
      <c r="G116" s="382" t="s">
        <v>2180</v>
      </c>
      <c r="H116" s="63">
        <v>45139</v>
      </c>
      <c r="I116" s="382">
        <v>180</v>
      </c>
    </row>
    <row r="117" spans="1:9" ht="25.5" x14ac:dyDescent="0.2">
      <c r="A117" s="211">
        <v>50</v>
      </c>
      <c r="B117" s="3">
        <v>3101</v>
      </c>
      <c r="C117" s="66" t="s">
        <v>67</v>
      </c>
      <c r="D117" s="382" t="s">
        <v>39</v>
      </c>
      <c r="E117" s="382">
        <v>841115</v>
      </c>
      <c r="F117" s="582">
        <v>9000000</v>
      </c>
      <c r="G117" s="382" t="s">
        <v>2180</v>
      </c>
      <c r="H117" s="309">
        <v>45261</v>
      </c>
      <c r="I117" s="382">
        <v>180</v>
      </c>
    </row>
    <row r="118" spans="1:9" ht="12.75" x14ac:dyDescent="0.2">
      <c r="A118" s="211">
        <v>51</v>
      </c>
      <c r="B118" s="61">
        <v>4040</v>
      </c>
      <c r="C118" s="66" t="s">
        <v>2078</v>
      </c>
      <c r="D118" s="211" t="s">
        <v>2132</v>
      </c>
      <c r="E118" s="211">
        <v>93141511</v>
      </c>
      <c r="F118" s="582">
        <v>21000000</v>
      </c>
      <c r="G118" s="382" t="s">
        <v>2180</v>
      </c>
      <c r="H118" s="382" t="s">
        <v>2181</v>
      </c>
      <c r="I118" s="382">
        <v>180</v>
      </c>
    </row>
    <row r="119" spans="1:9" ht="114.75" x14ac:dyDescent="0.2">
      <c r="A119" s="211">
        <v>52</v>
      </c>
      <c r="B119" s="211">
        <v>2833</v>
      </c>
      <c r="C119" s="197" t="s">
        <v>4972</v>
      </c>
      <c r="D119" s="211" t="s">
        <v>4968</v>
      </c>
      <c r="E119" s="211">
        <v>81111899</v>
      </c>
      <c r="F119" s="617">
        <v>10815000</v>
      </c>
      <c r="G119" s="211" t="s">
        <v>3667</v>
      </c>
      <c r="H119" s="159">
        <v>45200</v>
      </c>
      <c r="I119" s="382">
        <v>180</v>
      </c>
    </row>
    <row r="120" spans="1:9" ht="25.5" x14ac:dyDescent="0.2">
      <c r="A120" s="211">
        <v>53</v>
      </c>
      <c r="B120" s="372">
        <v>2400</v>
      </c>
      <c r="C120" s="373" t="s">
        <v>10516</v>
      </c>
      <c r="D120" s="146" t="s">
        <v>39</v>
      </c>
      <c r="E120" s="659" t="s">
        <v>5110</v>
      </c>
      <c r="F120" s="617">
        <v>3657500</v>
      </c>
      <c r="G120" s="211" t="s">
        <v>3667</v>
      </c>
      <c r="H120" s="309">
        <v>45231</v>
      </c>
      <c r="I120" s="160">
        <v>180</v>
      </c>
    </row>
    <row r="121" spans="1:9" ht="89.25" x14ac:dyDescent="0.2">
      <c r="A121" s="211">
        <v>54</v>
      </c>
      <c r="B121" s="372">
        <v>4321</v>
      </c>
      <c r="C121" s="373" t="s">
        <v>5477</v>
      </c>
      <c r="D121" s="146" t="s">
        <v>39</v>
      </c>
      <c r="E121" s="659" t="s">
        <v>5478</v>
      </c>
      <c r="F121" s="669">
        <v>2000000</v>
      </c>
      <c r="G121" s="211" t="s">
        <v>3667</v>
      </c>
      <c r="H121" s="309">
        <v>45261</v>
      </c>
      <c r="I121" s="160">
        <v>180</v>
      </c>
    </row>
    <row r="122" spans="1:9" ht="38.25" x14ac:dyDescent="0.2">
      <c r="A122" s="211">
        <v>55</v>
      </c>
      <c r="B122" s="372">
        <v>2020</v>
      </c>
      <c r="C122" s="373" t="s">
        <v>5574</v>
      </c>
      <c r="D122" s="146" t="s">
        <v>39</v>
      </c>
      <c r="E122" s="146">
        <v>93141511</v>
      </c>
      <c r="F122" s="617">
        <v>4030000</v>
      </c>
      <c r="G122" s="211" t="s">
        <v>3667</v>
      </c>
      <c r="H122" s="309">
        <v>45261</v>
      </c>
      <c r="I122" s="160">
        <v>180</v>
      </c>
    </row>
    <row r="123" spans="1:9" ht="153" x14ac:dyDescent="0.2">
      <c r="A123" s="211">
        <v>56</v>
      </c>
      <c r="B123" s="3">
        <v>3001</v>
      </c>
      <c r="C123" s="66" t="s">
        <v>10438</v>
      </c>
      <c r="D123" s="382" t="s">
        <v>39</v>
      </c>
      <c r="E123" s="382" t="s">
        <v>10437</v>
      </c>
      <c r="F123" s="582">
        <v>28000000</v>
      </c>
      <c r="G123" s="211" t="s">
        <v>3667</v>
      </c>
      <c r="H123" s="309">
        <v>45261</v>
      </c>
      <c r="I123" s="382">
        <v>180</v>
      </c>
    </row>
    <row r="124" spans="1:9" ht="43.5" customHeight="1" x14ac:dyDescent="0.2">
      <c r="A124" s="211">
        <v>57</v>
      </c>
      <c r="B124" s="3">
        <v>6040</v>
      </c>
      <c r="C124" s="127" t="s">
        <v>2338</v>
      </c>
      <c r="D124" s="211" t="s">
        <v>10514</v>
      </c>
      <c r="E124" s="211">
        <v>811115</v>
      </c>
      <c r="F124" s="617">
        <v>5000000</v>
      </c>
      <c r="G124" s="211" t="s">
        <v>4975</v>
      </c>
      <c r="H124" s="309">
        <v>45261</v>
      </c>
      <c r="I124" s="131">
        <v>181</v>
      </c>
    </row>
    <row r="125" spans="1:9" ht="38.25" x14ac:dyDescent="0.2">
      <c r="A125" s="211">
        <v>58</v>
      </c>
      <c r="B125" s="61">
        <v>4180</v>
      </c>
      <c r="C125" s="66" t="s">
        <v>2026</v>
      </c>
      <c r="D125" s="382" t="s">
        <v>2142</v>
      </c>
      <c r="E125" s="382">
        <v>811123</v>
      </c>
      <c r="F125" s="582">
        <v>170000</v>
      </c>
      <c r="G125" s="382" t="s">
        <v>2144</v>
      </c>
      <c r="H125" s="63">
        <v>45200</v>
      </c>
      <c r="I125" s="382">
        <v>184</v>
      </c>
    </row>
    <row r="126" spans="1:9" ht="242.25" x14ac:dyDescent="0.2">
      <c r="A126" s="211">
        <v>59</v>
      </c>
      <c r="B126" s="61">
        <v>4050</v>
      </c>
      <c r="C126" s="66" t="s">
        <v>2236</v>
      </c>
      <c r="D126" s="382" t="s">
        <v>2132</v>
      </c>
      <c r="E126" s="211">
        <v>811115</v>
      </c>
      <c r="F126" s="582">
        <v>10815000</v>
      </c>
      <c r="G126" s="382" t="s">
        <v>2144</v>
      </c>
      <c r="H126" s="63">
        <v>45200</v>
      </c>
      <c r="I126" s="382">
        <v>184</v>
      </c>
    </row>
    <row r="127" spans="1:9" ht="38.25" x14ac:dyDescent="0.2">
      <c r="A127" s="211">
        <v>60</v>
      </c>
      <c r="B127" s="61">
        <v>7315</v>
      </c>
      <c r="C127" s="66" t="s">
        <v>2316</v>
      </c>
      <c r="D127" s="211" t="s">
        <v>10514</v>
      </c>
      <c r="E127" s="211">
        <v>43231512</v>
      </c>
      <c r="F127" s="664">
        <v>178000000</v>
      </c>
      <c r="G127" s="382" t="s">
        <v>2144</v>
      </c>
      <c r="H127" s="309">
        <v>45261</v>
      </c>
      <c r="I127" s="211">
        <v>184</v>
      </c>
    </row>
    <row r="128" spans="1:9" ht="25.5" x14ac:dyDescent="0.2">
      <c r="A128" s="211">
        <v>61</v>
      </c>
      <c r="B128" s="211">
        <v>2820</v>
      </c>
      <c r="C128" s="197" t="s">
        <v>4819</v>
      </c>
      <c r="D128" s="211" t="s">
        <v>8125</v>
      </c>
      <c r="E128" s="211">
        <v>43231512</v>
      </c>
      <c r="F128" s="664">
        <v>1900000</v>
      </c>
      <c r="G128" s="382" t="s">
        <v>2144</v>
      </c>
      <c r="H128" s="72">
        <v>45047</v>
      </c>
      <c r="I128" s="211">
        <v>184</v>
      </c>
    </row>
    <row r="129" spans="1:9" ht="38.25" x14ac:dyDescent="0.2">
      <c r="A129" s="211">
        <v>62</v>
      </c>
      <c r="B129" s="211">
        <v>2820</v>
      </c>
      <c r="C129" s="197" t="s">
        <v>4821</v>
      </c>
      <c r="D129" s="211" t="s">
        <v>8125</v>
      </c>
      <c r="E129" s="211">
        <v>43231512</v>
      </c>
      <c r="F129" s="664">
        <v>4450000</v>
      </c>
      <c r="G129" s="382" t="s">
        <v>2144</v>
      </c>
      <c r="H129" s="72">
        <v>45047</v>
      </c>
      <c r="I129" s="211">
        <v>184</v>
      </c>
    </row>
    <row r="130" spans="1:9" ht="25.5" x14ac:dyDescent="0.2">
      <c r="A130" s="211">
        <v>63</v>
      </c>
      <c r="B130" s="211">
        <v>2820</v>
      </c>
      <c r="C130" s="197" t="s">
        <v>4822</v>
      </c>
      <c r="D130" s="211" t="s">
        <v>5814</v>
      </c>
      <c r="E130" s="211">
        <v>43231512</v>
      </c>
      <c r="F130" s="664">
        <v>4000100</v>
      </c>
      <c r="G130" s="382" t="s">
        <v>2144</v>
      </c>
      <c r="H130" s="72">
        <v>45047</v>
      </c>
      <c r="I130" s="211">
        <v>184</v>
      </c>
    </row>
    <row r="131" spans="1:9" ht="25.5" x14ac:dyDescent="0.2">
      <c r="A131" s="211">
        <v>64</v>
      </c>
      <c r="B131" s="211">
        <v>2820</v>
      </c>
      <c r="C131" s="197" t="s">
        <v>4823</v>
      </c>
      <c r="D131" s="211" t="s">
        <v>5814</v>
      </c>
      <c r="E131" s="211">
        <v>43231512</v>
      </c>
      <c r="F131" s="664">
        <v>350000</v>
      </c>
      <c r="G131" s="382" t="s">
        <v>2144</v>
      </c>
      <c r="H131" s="72">
        <v>45047</v>
      </c>
      <c r="I131" s="211">
        <v>184</v>
      </c>
    </row>
    <row r="132" spans="1:9" ht="153" x14ac:dyDescent="0.2">
      <c r="A132" s="211">
        <v>65</v>
      </c>
      <c r="B132" s="146">
        <v>2810</v>
      </c>
      <c r="C132" s="373" t="s">
        <v>10439</v>
      </c>
      <c r="D132" s="146" t="s">
        <v>4510</v>
      </c>
      <c r="E132" s="146" t="s">
        <v>4839</v>
      </c>
      <c r="F132" s="664">
        <v>65000000</v>
      </c>
      <c r="G132" s="382" t="s">
        <v>2144</v>
      </c>
      <c r="H132" s="159">
        <v>45077</v>
      </c>
      <c r="I132" s="160" t="s">
        <v>4840</v>
      </c>
    </row>
    <row r="133" spans="1:9" ht="204" x14ac:dyDescent="0.2">
      <c r="A133" s="211">
        <v>66</v>
      </c>
      <c r="B133" s="146">
        <v>2810</v>
      </c>
      <c r="C133" s="373" t="s">
        <v>4845</v>
      </c>
      <c r="D133" s="146" t="s">
        <v>4510</v>
      </c>
      <c r="E133" s="146" t="s">
        <v>4839</v>
      </c>
      <c r="F133" s="664">
        <v>74598178.480000004</v>
      </c>
      <c r="G133" s="382" t="s">
        <v>2144</v>
      </c>
      <c r="H133" s="309">
        <v>45016</v>
      </c>
      <c r="I133" s="160" t="s">
        <v>4840</v>
      </c>
    </row>
    <row r="134" spans="1:9" ht="216.75" x14ac:dyDescent="0.2">
      <c r="A134" s="211">
        <v>67</v>
      </c>
      <c r="B134" s="146">
        <v>2810</v>
      </c>
      <c r="C134" s="373" t="s">
        <v>4847</v>
      </c>
      <c r="D134" s="146" t="s">
        <v>4510</v>
      </c>
      <c r="E134" s="211">
        <v>811115</v>
      </c>
      <c r="F134" s="664">
        <v>100000000</v>
      </c>
      <c r="G134" s="382" t="s">
        <v>2144</v>
      </c>
      <c r="H134" s="309">
        <v>45016</v>
      </c>
      <c r="I134" s="160" t="s">
        <v>4840</v>
      </c>
    </row>
    <row r="135" spans="1:9" ht="76.5" x14ac:dyDescent="0.2">
      <c r="A135" s="211">
        <v>68</v>
      </c>
      <c r="B135" s="211">
        <v>2830</v>
      </c>
      <c r="C135" s="127" t="s">
        <v>4862</v>
      </c>
      <c r="D135" s="211" t="s">
        <v>4510</v>
      </c>
      <c r="E135" s="211">
        <v>81111805</v>
      </c>
      <c r="F135" s="664">
        <v>25000000</v>
      </c>
      <c r="G135" s="382" t="s">
        <v>2144</v>
      </c>
      <c r="H135" s="159">
        <v>44986</v>
      </c>
      <c r="I135" s="211">
        <v>184</v>
      </c>
    </row>
    <row r="136" spans="1:9" ht="63.75" x14ac:dyDescent="0.2">
      <c r="A136" s="211">
        <v>69</v>
      </c>
      <c r="B136" s="211">
        <v>2830</v>
      </c>
      <c r="C136" s="127" t="s">
        <v>4871</v>
      </c>
      <c r="D136" s="211" t="s">
        <v>4510</v>
      </c>
      <c r="E136" s="382">
        <v>81111805</v>
      </c>
      <c r="F136" s="664">
        <v>24000000</v>
      </c>
      <c r="G136" s="382" t="s">
        <v>2144</v>
      </c>
      <c r="H136" s="159">
        <v>45261</v>
      </c>
      <c r="I136" s="211">
        <v>184</v>
      </c>
    </row>
    <row r="137" spans="1:9" ht="89.25" x14ac:dyDescent="0.2">
      <c r="A137" s="211">
        <v>70</v>
      </c>
      <c r="B137" s="211">
        <v>2830</v>
      </c>
      <c r="C137" s="127" t="s">
        <v>4875</v>
      </c>
      <c r="D137" s="211" t="s">
        <v>4510</v>
      </c>
      <c r="E137" s="211">
        <v>81111805</v>
      </c>
      <c r="F137" s="664">
        <v>7000000</v>
      </c>
      <c r="G137" s="382" t="s">
        <v>2144</v>
      </c>
      <c r="H137" s="159">
        <v>45170</v>
      </c>
      <c r="I137" s="211">
        <v>184</v>
      </c>
    </row>
    <row r="138" spans="1:9" ht="76.5" x14ac:dyDescent="0.2">
      <c r="A138" s="211">
        <v>71</v>
      </c>
      <c r="B138" s="211">
        <v>2830</v>
      </c>
      <c r="C138" s="127" t="s">
        <v>4877</v>
      </c>
      <c r="D138" s="211" t="s">
        <v>4510</v>
      </c>
      <c r="E138" s="211">
        <v>43231512</v>
      </c>
      <c r="F138" s="664">
        <v>29000000</v>
      </c>
      <c r="G138" s="382" t="s">
        <v>2144</v>
      </c>
      <c r="H138" s="159">
        <v>45200</v>
      </c>
      <c r="I138" s="211">
        <v>184</v>
      </c>
    </row>
    <row r="139" spans="1:9" ht="114.75" x14ac:dyDescent="0.2">
      <c r="A139" s="211">
        <v>72</v>
      </c>
      <c r="B139" s="211">
        <v>2830</v>
      </c>
      <c r="C139" s="127" t="s">
        <v>4879</v>
      </c>
      <c r="D139" s="211" t="s">
        <v>4510</v>
      </c>
      <c r="E139" s="211">
        <v>81111805</v>
      </c>
      <c r="F139" s="664">
        <v>172000000</v>
      </c>
      <c r="G139" s="382" t="s">
        <v>2144</v>
      </c>
      <c r="H139" s="159">
        <v>45047</v>
      </c>
      <c r="I139" s="211">
        <v>184</v>
      </c>
    </row>
    <row r="140" spans="1:9" ht="51" x14ac:dyDescent="0.2">
      <c r="A140" s="211">
        <v>73</v>
      </c>
      <c r="B140" s="211">
        <v>2830</v>
      </c>
      <c r="C140" s="508" t="s">
        <v>4883</v>
      </c>
      <c r="D140" s="382" t="s">
        <v>4510</v>
      </c>
      <c r="E140" s="382">
        <v>81112307</v>
      </c>
      <c r="F140" s="664">
        <v>9000000</v>
      </c>
      <c r="G140" s="382" t="s">
        <v>2144</v>
      </c>
      <c r="H140" s="159">
        <v>44986</v>
      </c>
      <c r="I140" s="211">
        <v>184</v>
      </c>
    </row>
    <row r="141" spans="1:9" ht="51" x14ac:dyDescent="0.2">
      <c r="A141" s="211">
        <v>74</v>
      </c>
      <c r="B141" s="211">
        <v>2830</v>
      </c>
      <c r="C141" s="508" t="s">
        <v>4885</v>
      </c>
      <c r="D141" s="382" t="s">
        <v>4510</v>
      </c>
      <c r="E141" s="382">
        <v>81112306</v>
      </c>
      <c r="F141" s="664">
        <v>4000000</v>
      </c>
      <c r="G141" s="382" t="s">
        <v>2144</v>
      </c>
      <c r="H141" s="159">
        <v>44986</v>
      </c>
      <c r="I141" s="211">
        <v>184</v>
      </c>
    </row>
    <row r="142" spans="1:9" ht="76.5" x14ac:dyDescent="0.2">
      <c r="A142" s="211">
        <v>75</v>
      </c>
      <c r="B142" s="211">
        <v>2830</v>
      </c>
      <c r="C142" s="127" t="s">
        <v>4891</v>
      </c>
      <c r="D142" s="211" t="s">
        <v>4510</v>
      </c>
      <c r="E142" s="382">
        <v>81112307</v>
      </c>
      <c r="F142" s="664">
        <v>9700000</v>
      </c>
      <c r="G142" s="382" t="s">
        <v>2144</v>
      </c>
      <c r="H142" s="159">
        <v>45017</v>
      </c>
      <c r="I142" s="211">
        <v>184</v>
      </c>
    </row>
    <row r="143" spans="1:9" ht="102" x14ac:dyDescent="0.2">
      <c r="A143" s="211">
        <v>76</v>
      </c>
      <c r="B143" s="211">
        <v>2830</v>
      </c>
      <c r="C143" s="508" t="s">
        <v>4892</v>
      </c>
      <c r="D143" s="382" t="s">
        <v>4510</v>
      </c>
      <c r="E143" s="382">
        <v>81111805</v>
      </c>
      <c r="F143" s="664">
        <v>28000000</v>
      </c>
      <c r="G143" s="382" t="s">
        <v>2144</v>
      </c>
      <c r="H143" s="159">
        <v>45078</v>
      </c>
      <c r="I143" s="211">
        <v>184</v>
      </c>
    </row>
    <row r="144" spans="1:9" ht="51" x14ac:dyDescent="0.2">
      <c r="A144" s="211">
        <v>77</v>
      </c>
      <c r="B144" s="211">
        <v>2830</v>
      </c>
      <c r="C144" s="127" t="s">
        <v>4948</v>
      </c>
      <c r="D144" s="211" t="s">
        <v>36</v>
      </c>
      <c r="E144" s="211">
        <v>81111805</v>
      </c>
      <c r="F144" s="669">
        <v>3605000</v>
      </c>
      <c r="G144" s="382" t="s">
        <v>2144</v>
      </c>
      <c r="H144" s="159">
        <v>44986</v>
      </c>
      <c r="I144" s="211">
        <v>184</v>
      </c>
    </row>
    <row r="145" spans="1:9" ht="25.5" x14ac:dyDescent="0.2">
      <c r="A145" s="211">
        <v>78</v>
      </c>
      <c r="B145" s="211">
        <v>2830</v>
      </c>
      <c r="C145" s="127" t="s">
        <v>4949</v>
      </c>
      <c r="D145" s="211" t="s">
        <v>36</v>
      </c>
      <c r="E145" s="211">
        <v>81111805</v>
      </c>
      <c r="F145" s="669">
        <v>3605000</v>
      </c>
      <c r="G145" s="382" t="s">
        <v>2144</v>
      </c>
      <c r="H145" s="159">
        <v>44958</v>
      </c>
      <c r="I145" s="211">
        <v>184</v>
      </c>
    </row>
    <row r="146" spans="1:9" ht="114.75" x14ac:dyDescent="0.2">
      <c r="A146" s="211">
        <v>79</v>
      </c>
      <c r="B146" s="211">
        <v>2822</v>
      </c>
      <c r="C146" s="197" t="s">
        <v>4983</v>
      </c>
      <c r="D146" s="211" t="s">
        <v>4510</v>
      </c>
      <c r="E146" s="692" t="s">
        <v>4984</v>
      </c>
      <c r="F146" s="664">
        <v>13697003.2325</v>
      </c>
      <c r="G146" s="382" t="s">
        <v>2144</v>
      </c>
      <c r="H146" s="159">
        <v>45017</v>
      </c>
      <c r="I146" s="382">
        <v>184</v>
      </c>
    </row>
    <row r="147" spans="1:9" ht="89.25" x14ac:dyDescent="0.2">
      <c r="A147" s="211">
        <v>80</v>
      </c>
      <c r="B147" s="211">
        <v>2822</v>
      </c>
      <c r="C147" s="197" t="s">
        <v>4989</v>
      </c>
      <c r="D147" s="211" t="s">
        <v>4510</v>
      </c>
      <c r="E147" s="692" t="s">
        <v>4990</v>
      </c>
      <c r="F147" s="664">
        <v>16300001.7675</v>
      </c>
      <c r="G147" s="382" t="s">
        <v>2144</v>
      </c>
      <c r="H147" s="63">
        <v>45139</v>
      </c>
      <c r="I147" s="382">
        <v>184</v>
      </c>
    </row>
    <row r="148" spans="1:9" ht="51" x14ac:dyDescent="0.2">
      <c r="A148" s="211">
        <v>81</v>
      </c>
      <c r="B148" s="61">
        <v>3201</v>
      </c>
      <c r="C148" s="66" t="s">
        <v>104</v>
      </c>
      <c r="D148" s="211" t="s">
        <v>39</v>
      </c>
      <c r="E148" s="382">
        <v>73152108</v>
      </c>
      <c r="F148" s="582">
        <v>1000000</v>
      </c>
      <c r="G148" s="382" t="s">
        <v>4704</v>
      </c>
      <c r="H148" s="651" t="s">
        <v>106</v>
      </c>
      <c r="I148" s="382">
        <v>192</v>
      </c>
    </row>
    <row r="149" spans="1:9" ht="51" x14ac:dyDescent="0.2">
      <c r="A149" s="211">
        <v>82</v>
      </c>
      <c r="B149" s="61">
        <v>3240</v>
      </c>
      <c r="C149" s="66" t="s">
        <v>104</v>
      </c>
      <c r="D149" s="211" t="s">
        <v>39</v>
      </c>
      <c r="E149" s="382">
        <v>73152108</v>
      </c>
      <c r="F149" s="582">
        <v>100000</v>
      </c>
      <c r="G149" s="382" t="s">
        <v>4704</v>
      </c>
      <c r="H149" s="651" t="s">
        <v>106</v>
      </c>
      <c r="I149" s="382">
        <v>192</v>
      </c>
    </row>
    <row r="150" spans="1:9" ht="38.25" x14ac:dyDescent="0.2">
      <c r="A150" s="211">
        <v>83</v>
      </c>
      <c r="B150" s="61">
        <v>3240</v>
      </c>
      <c r="C150" s="66" t="s">
        <v>212</v>
      </c>
      <c r="D150" s="211" t="s">
        <v>39</v>
      </c>
      <c r="E150" s="382">
        <v>73152198</v>
      </c>
      <c r="F150" s="582">
        <v>100000</v>
      </c>
      <c r="G150" s="382" t="s">
        <v>4704</v>
      </c>
      <c r="H150" s="661" t="s">
        <v>106</v>
      </c>
      <c r="I150" s="382">
        <v>192</v>
      </c>
    </row>
    <row r="151" spans="1:9" ht="51" x14ac:dyDescent="0.2">
      <c r="A151" s="211">
        <v>84</v>
      </c>
      <c r="B151" s="61">
        <v>3240</v>
      </c>
      <c r="C151" s="66" t="s">
        <v>214</v>
      </c>
      <c r="D151" s="211" t="s">
        <v>39</v>
      </c>
      <c r="E151" s="382">
        <v>73152198</v>
      </c>
      <c r="F151" s="582">
        <v>200000</v>
      </c>
      <c r="G151" s="382" t="s">
        <v>4704</v>
      </c>
      <c r="H151" s="651" t="s">
        <v>106</v>
      </c>
      <c r="I151" s="382">
        <v>192</v>
      </c>
    </row>
    <row r="152" spans="1:9" ht="38.25" x14ac:dyDescent="0.2">
      <c r="A152" s="211">
        <v>85</v>
      </c>
      <c r="B152" s="61">
        <v>3240</v>
      </c>
      <c r="C152" s="66" t="s">
        <v>216</v>
      </c>
      <c r="D152" s="211" t="s">
        <v>39</v>
      </c>
      <c r="E152" s="382">
        <v>72153613</v>
      </c>
      <c r="F152" s="582">
        <v>100000</v>
      </c>
      <c r="G152" s="382" t="s">
        <v>4704</v>
      </c>
      <c r="H152" s="661" t="s">
        <v>106</v>
      </c>
      <c r="I152" s="382">
        <v>192</v>
      </c>
    </row>
    <row r="153" spans="1:9" ht="51" x14ac:dyDescent="0.2">
      <c r="A153" s="211">
        <v>86</v>
      </c>
      <c r="B153" s="61">
        <v>3240</v>
      </c>
      <c r="C153" s="66" t="s">
        <v>218</v>
      </c>
      <c r="D153" s="211" t="s">
        <v>39</v>
      </c>
      <c r="E153" s="382">
        <v>72153609</v>
      </c>
      <c r="F153" s="582">
        <v>100000</v>
      </c>
      <c r="G153" s="382" t="s">
        <v>4704</v>
      </c>
      <c r="H153" s="651" t="s">
        <v>106</v>
      </c>
      <c r="I153" s="382">
        <v>192</v>
      </c>
    </row>
    <row r="154" spans="1:9" ht="38.25" x14ac:dyDescent="0.2">
      <c r="A154" s="211">
        <v>87</v>
      </c>
      <c r="B154" s="61">
        <v>3235</v>
      </c>
      <c r="C154" s="197" t="s">
        <v>818</v>
      </c>
      <c r="D154" s="211" t="s">
        <v>39</v>
      </c>
      <c r="E154" s="211">
        <v>81151699</v>
      </c>
      <c r="F154" s="617">
        <v>1000000</v>
      </c>
      <c r="G154" s="211" t="s">
        <v>803</v>
      </c>
      <c r="H154" s="661" t="s">
        <v>111</v>
      </c>
      <c r="I154" s="382">
        <v>192</v>
      </c>
    </row>
    <row r="155" spans="1:9" ht="51" x14ac:dyDescent="0.2">
      <c r="A155" s="211">
        <v>88</v>
      </c>
      <c r="B155" s="61">
        <v>3220</v>
      </c>
      <c r="C155" s="197" t="s">
        <v>830</v>
      </c>
      <c r="D155" s="211" t="s">
        <v>39</v>
      </c>
      <c r="E155" s="211">
        <v>73152108</v>
      </c>
      <c r="F155" s="617">
        <v>600000</v>
      </c>
      <c r="G155" s="382" t="s">
        <v>4704</v>
      </c>
      <c r="H155" s="661" t="s">
        <v>102</v>
      </c>
      <c r="I155" s="382">
        <v>192</v>
      </c>
    </row>
    <row r="156" spans="1:9" ht="51" x14ac:dyDescent="0.2">
      <c r="A156" s="211">
        <v>89</v>
      </c>
      <c r="B156" s="3">
        <v>3220</v>
      </c>
      <c r="C156" s="197" t="s">
        <v>831</v>
      </c>
      <c r="D156" s="211" t="s">
        <v>39</v>
      </c>
      <c r="E156" s="211">
        <v>73152109</v>
      </c>
      <c r="F156" s="617">
        <v>200000</v>
      </c>
      <c r="G156" s="382" t="s">
        <v>4704</v>
      </c>
      <c r="H156" s="661" t="s">
        <v>102</v>
      </c>
      <c r="I156" s="382">
        <v>192</v>
      </c>
    </row>
    <row r="157" spans="1:9" ht="51" x14ac:dyDescent="0.2">
      <c r="A157" s="211">
        <v>90</v>
      </c>
      <c r="B157" s="3">
        <v>3220</v>
      </c>
      <c r="C157" s="197" t="s">
        <v>832</v>
      </c>
      <c r="D157" s="211" t="s">
        <v>39</v>
      </c>
      <c r="E157" s="211">
        <v>81141504</v>
      </c>
      <c r="F157" s="617">
        <v>100000</v>
      </c>
      <c r="G157" s="382" t="s">
        <v>4704</v>
      </c>
      <c r="H157" s="661" t="s">
        <v>102</v>
      </c>
      <c r="I157" s="382">
        <v>192</v>
      </c>
    </row>
    <row r="158" spans="1:9" ht="51" x14ac:dyDescent="0.2">
      <c r="A158" s="211">
        <v>91</v>
      </c>
      <c r="B158" s="3">
        <v>3220</v>
      </c>
      <c r="C158" s="197" t="s">
        <v>833</v>
      </c>
      <c r="D158" s="211" t="s">
        <v>39</v>
      </c>
      <c r="E158" s="211">
        <v>73152109</v>
      </c>
      <c r="F158" s="617">
        <v>920000</v>
      </c>
      <c r="G158" s="382" t="s">
        <v>4704</v>
      </c>
      <c r="H158" s="661" t="s">
        <v>102</v>
      </c>
      <c r="I158" s="382">
        <v>192</v>
      </c>
    </row>
    <row r="159" spans="1:9" ht="51" x14ac:dyDescent="0.2">
      <c r="A159" s="211">
        <v>92</v>
      </c>
      <c r="B159" s="61">
        <v>3220</v>
      </c>
      <c r="C159" s="66" t="s">
        <v>835</v>
      </c>
      <c r="D159" s="211" t="s">
        <v>39</v>
      </c>
      <c r="E159" s="382">
        <v>731521</v>
      </c>
      <c r="F159" s="582">
        <v>1500000</v>
      </c>
      <c r="G159" s="382" t="s">
        <v>4704</v>
      </c>
      <c r="H159" s="661" t="s">
        <v>102</v>
      </c>
      <c r="I159" s="382">
        <v>192</v>
      </c>
    </row>
    <row r="160" spans="1:9" ht="25.5" x14ac:dyDescent="0.2">
      <c r="A160" s="925">
        <v>93</v>
      </c>
      <c r="B160" s="211">
        <v>6120</v>
      </c>
      <c r="C160" s="197" t="s">
        <v>2765</v>
      </c>
      <c r="D160" s="211" t="s">
        <v>10514</v>
      </c>
      <c r="E160" s="211" t="s">
        <v>2766</v>
      </c>
      <c r="F160" s="898">
        <v>6000000</v>
      </c>
      <c r="G160" s="382" t="s">
        <v>4704</v>
      </c>
      <c r="H160" s="227">
        <v>45078</v>
      </c>
      <c r="I160" s="382">
        <v>192</v>
      </c>
    </row>
    <row r="161" spans="1:9" ht="25.5" x14ac:dyDescent="0.2">
      <c r="A161" s="927"/>
      <c r="B161" s="211">
        <v>6311</v>
      </c>
      <c r="C161" s="197" t="s">
        <v>2765</v>
      </c>
      <c r="D161" s="211" t="s">
        <v>10514</v>
      </c>
      <c r="E161" s="211" t="s">
        <v>2766</v>
      </c>
      <c r="F161" s="900"/>
      <c r="G161" s="382" t="s">
        <v>4704</v>
      </c>
      <c r="H161" s="227">
        <v>44986</v>
      </c>
      <c r="I161" s="382">
        <v>192</v>
      </c>
    </row>
    <row r="162" spans="1:9" ht="38.25" x14ac:dyDescent="0.2">
      <c r="A162" s="211">
        <v>94</v>
      </c>
      <c r="B162" s="3">
        <v>6226</v>
      </c>
      <c r="C162" s="197" t="s">
        <v>2884</v>
      </c>
      <c r="D162" s="211" t="s">
        <v>10514</v>
      </c>
      <c r="E162" s="211">
        <v>72151802</v>
      </c>
      <c r="F162" s="617">
        <v>2500000</v>
      </c>
      <c r="G162" s="382" t="s">
        <v>4704</v>
      </c>
      <c r="H162" s="227">
        <v>45047</v>
      </c>
      <c r="I162" s="211">
        <v>192</v>
      </c>
    </row>
    <row r="163" spans="1:9" ht="25.5" x14ac:dyDescent="0.2">
      <c r="A163" s="211">
        <v>95</v>
      </c>
      <c r="B163" s="3">
        <v>6226</v>
      </c>
      <c r="C163" s="197" t="s">
        <v>2885</v>
      </c>
      <c r="D163" s="211" t="s">
        <v>10514</v>
      </c>
      <c r="E163" s="211">
        <v>72151802</v>
      </c>
      <c r="F163" s="617">
        <v>500000</v>
      </c>
      <c r="G163" s="382" t="s">
        <v>4704</v>
      </c>
      <c r="H163" s="227">
        <v>45047</v>
      </c>
      <c r="I163" s="211">
        <v>192</v>
      </c>
    </row>
    <row r="164" spans="1:9" ht="38.25" x14ac:dyDescent="0.2">
      <c r="A164" s="211">
        <v>96</v>
      </c>
      <c r="B164" s="3">
        <v>6229</v>
      </c>
      <c r="C164" s="197" t="s">
        <v>2958</v>
      </c>
      <c r="D164" s="211" t="s">
        <v>10514</v>
      </c>
      <c r="E164" s="256">
        <v>72151802</v>
      </c>
      <c r="F164" s="617">
        <v>2000000</v>
      </c>
      <c r="G164" s="382" t="s">
        <v>4704</v>
      </c>
      <c r="H164" s="227">
        <v>45079</v>
      </c>
      <c r="I164" s="382">
        <v>192</v>
      </c>
    </row>
    <row r="165" spans="1:9" ht="25.5" x14ac:dyDescent="0.2">
      <c r="A165" s="211">
        <v>97</v>
      </c>
      <c r="B165" s="3">
        <v>6229</v>
      </c>
      <c r="C165" s="197" t="s">
        <v>2959</v>
      </c>
      <c r="D165" s="211" t="s">
        <v>10514</v>
      </c>
      <c r="E165" s="463">
        <v>81141504</v>
      </c>
      <c r="F165" s="617">
        <v>190000</v>
      </c>
      <c r="G165" s="382" t="s">
        <v>4704</v>
      </c>
      <c r="H165" s="227">
        <v>45077</v>
      </c>
      <c r="I165" s="382">
        <v>192</v>
      </c>
    </row>
    <row r="166" spans="1:9" ht="63.75" x14ac:dyDescent="0.2">
      <c r="A166" s="211">
        <v>98</v>
      </c>
      <c r="B166" s="3">
        <v>6320</v>
      </c>
      <c r="C166" s="197" t="s">
        <v>3105</v>
      </c>
      <c r="D166" s="211" t="s">
        <v>10514</v>
      </c>
      <c r="E166" s="211">
        <v>81141504</v>
      </c>
      <c r="F166" s="617">
        <v>5000000</v>
      </c>
      <c r="G166" s="382" t="s">
        <v>4704</v>
      </c>
      <c r="H166" s="227">
        <v>45015</v>
      </c>
      <c r="I166" s="382">
        <v>192</v>
      </c>
    </row>
    <row r="167" spans="1:9" ht="63.75" x14ac:dyDescent="0.2">
      <c r="A167" s="211">
        <v>99</v>
      </c>
      <c r="B167" s="3">
        <v>6320</v>
      </c>
      <c r="C167" s="197" t="s">
        <v>3106</v>
      </c>
      <c r="D167" s="211" t="s">
        <v>10514</v>
      </c>
      <c r="E167" s="211">
        <v>81141504</v>
      </c>
      <c r="F167" s="617">
        <v>2000000</v>
      </c>
      <c r="G167" s="382" t="s">
        <v>4704</v>
      </c>
      <c r="H167" s="227">
        <v>45015</v>
      </c>
      <c r="I167" s="382">
        <v>192</v>
      </c>
    </row>
    <row r="168" spans="1:9" ht="38.25" x14ac:dyDescent="0.2">
      <c r="A168" s="211">
        <v>100</v>
      </c>
      <c r="B168" s="3">
        <v>6320</v>
      </c>
      <c r="C168" s="197" t="s">
        <v>3107</v>
      </c>
      <c r="D168" s="211" t="s">
        <v>10514</v>
      </c>
      <c r="E168" s="211">
        <v>81141504</v>
      </c>
      <c r="F168" s="617">
        <v>2000000</v>
      </c>
      <c r="G168" s="382" t="s">
        <v>4704</v>
      </c>
      <c r="H168" s="227">
        <v>45015</v>
      </c>
      <c r="I168" s="382">
        <v>192</v>
      </c>
    </row>
    <row r="169" spans="1:9" ht="51" x14ac:dyDescent="0.2">
      <c r="A169" s="925">
        <v>101</v>
      </c>
      <c r="B169" s="3">
        <v>7020</v>
      </c>
      <c r="C169" s="197" t="s">
        <v>3169</v>
      </c>
      <c r="D169" s="211" t="s">
        <v>10514</v>
      </c>
      <c r="E169" s="211">
        <v>72151802</v>
      </c>
      <c r="F169" s="898">
        <v>1561500</v>
      </c>
      <c r="G169" s="382" t="s">
        <v>4704</v>
      </c>
      <c r="H169" s="661" t="s">
        <v>858</v>
      </c>
      <c r="I169" s="382">
        <v>192</v>
      </c>
    </row>
    <row r="170" spans="1:9" ht="51" x14ac:dyDescent="0.2">
      <c r="A170" s="926"/>
      <c r="B170" s="3">
        <v>7020</v>
      </c>
      <c r="C170" s="197" t="s">
        <v>3170</v>
      </c>
      <c r="D170" s="211" t="s">
        <v>10514</v>
      </c>
      <c r="E170" s="211">
        <v>72151802</v>
      </c>
      <c r="F170" s="899"/>
      <c r="G170" s="382" t="s">
        <v>4704</v>
      </c>
      <c r="H170" s="661" t="s">
        <v>858</v>
      </c>
      <c r="I170" s="382">
        <v>192</v>
      </c>
    </row>
    <row r="171" spans="1:9" ht="38.25" x14ac:dyDescent="0.2">
      <c r="A171" s="926"/>
      <c r="B171" s="3">
        <v>7020</v>
      </c>
      <c r="C171" s="197" t="s">
        <v>3171</v>
      </c>
      <c r="D171" s="211" t="s">
        <v>10514</v>
      </c>
      <c r="E171" s="211">
        <v>72151802</v>
      </c>
      <c r="F171" s="899"/>
      <c r="G171" s="382" t="s">
        <v>4704</v>
      </c>
      <c r="H171" s="661" t="s">
        <v>858</v>
      </c>
      <c r="I171" s="382">
        <v>192</v>
      </c>
    </row>
    <row r="172" spans="1:9" ht="38.25" x14ac:dyDescent="0.2">
      <c r="A172" s="926"/>
      <c r="B172" s="3">
        <v>7020</v>
      </c>
      <c r="C172" s="197" t="s">
        <v>3172</v>
      </c>
      <c r="D172" s="211" t="s">
        <v>10514</v>
      </c>
      <c r="E172" s="211">
        <v>72151802</v>
      </c>
      <c r="F172" s="899"/>
      <c r="G172" s="382" t="s">
        <v>4704</v>
      </c>
      <c r="H172" s="661" t="s">
        <v>858</v>
      </c>
      <c r="I172" s="382">
        <v>192</v>
      </c>
    </row>
    <row r="173" spans="1:9" ht="51" x14ac:dyDescent="0.2">
      <c r="A173" s="926"/>
      <c r="B173" s="3">
        <v>7020</v>
      </c>
      <c r="C173" s="197" t="s">
        <v>3173</v>
      </c>
      <c r="D173" s="211" t="s">
        <v>10514</v>
      </c>
      <c r="E173" s="211">
        <v>72151802</v>
      </c>
      <c r="F173" s="899"/>
      <c r="G173" s="382" t="s">
        <v>4704</v>
      </c>
      <c r="H173" s="661" t="s">
        <v>858</v>
      </c>
      <c r="I173" s="382">
        <v>192</v>
      </c>
    </row>
    <row r="174" spans="1:9" ht="51" x14ac:dyDescent="0.2">
      <c r="A174" s="927"/>
      <c r="B174" s="3">
        <v>7020</v>
      </c>
      <c r="C174" s="197" t="s">
        <v>3174</v>
      </c>
      <c r="D174" s="211" t="s">
        <v>10514</v>
      </c>
      <c r="E174" s="211">
        <v>72151802</v>
      </c>
      <c r="F174" s="900"/>
      <c r="G174" s="382" t="s">
        <v>4704</v>
      </c>
      <c r="H174" s="661" t="s">
        <v>858</v>
      </c>
      <c r="I174" s="382">
        <v>192</v>
      </c>
    </row>
    <row r="175" spans="1:9" ht="38.25" x14ac:dyDescent="0.2">
      <c r="A175" s="211">
        <v>102</v>
      </c>
      <c r="B175" s="3">
        <v>6202</v>
      </c>
      <c r="C175" s="197" t="s">
        <v>3204</v>
      </c>
      <c r="D175" s="211" t="s">
        <v>10514</v>
      </c>
      <c r="E175" s="211" t="s">
        <v>3205</v>
      </c>
      <c r="F175" s="617">
        <v>7200000</v>
      </c>
      <c r="G175" s="382" t="s">
        <v>4704</v>
      </c>
      <c r="H175" s="661" t="s">
        <v>120</v>
      </c>
      <c r="I175" s="382">
        <v>192</v>
      </c>
    </row>
    <row r="176" spans="1:9" ht="38.25" x14ac:dyDescent="0.2">
      <c r="A176" s="211">
        <v>103</v>
      </c>
      <c r="B176" s="3">
        <v>6202</v>
      </c>
      <c r="C176" s="66" t="s">
        <v>3206</v>
      </c>
      <c r="D176" s="211" t="s">
        <v>10514</v>
      </c>
      <c r="E176" s="211">
        <v>72151802</v>
      </c>
      <c r="F176" s="617">
        <v>4640000</v>
      </c>
      <c r="G176" s="382" t="s">
        <v>4704</v>
      </c>
      <c r="H176" s="661" t="s">
        <v>120</v>
      </c>
      <c r="I176" s="382">
        <v>192</v>
      </c>
    </row>
    <row r="177" spans="1:9" ht="25.5" x14ac:dyDescent="0.2">
      <c r="A177" s="211">
        <v>104</v>
      </c>
      <c r="B177" s="61">
        <v>7301</v>
      </c>
      <c r="C177" s="66" t="s">
        <v>10540</v>
      </c>
      <c r="D177" s="382" t="s">
        <v>10514</v>
      </c>
      <c r="E177" s="256" t="s">
        <v>3271</v>
      </c>
      <c r="F177" s="582">
        <v>75000</v>
      </c>
      <c r="G177" s="382" t="s">
        <v>4704</v>
      </c>
      <c r="H177" s="661" t="s">
        <v>120</v>
      </c>
      <c r="I177" s="382">
        <v>192</v>
      </c>
    </row>
    <row r="178" spans="1:9" ht="25.5" x14ac:dyDescent="0.2">
      <c r="A178" s="211">
        <v>105</v>
      </c>
      <c r="B178" s="61">
        <v>7301</v>
      </c>
      <c r="C178" s="66" t="s">
        <v>10541</v>
      </c>
      <c r="D178" s="382" t="s">
        <v>163</v>
      </c>
      <c r="E178" s="256" t="s">
        <v>3271</v>
      </c>
      <c r="F178" s="582">
        <v>75000</v>
      </c>
      <c r="G178" s="382" t="s">
        <v>4704</v>
      </c>
      <c r="H178" s="661" t="s">
        <v>120</v>
      </c>
      <c r="I178" s="382">
        <v>192</v>
      </c>
    </row>
    <row r="179" spans="1:9" ht="38.25" x14ac:dyDescent="0.2">
      <c r="A179" s="925">
        <v>106</v>
      </c>
      <c r="B179" s="84">
        <v>2502</v>
      </c>
      <c r="C179" s="508" t="s">
        <v>3541</v>
      </c>
      <c r="D179" s="131" t="s">
        <v>34</v>
      </c>
      <c r="E179" s="131" t="s">
        <v>3543</v>
      </c>
      <c r="F179" s="953">
        <v>1000000</v>
      </c>
      <c r="G179" s="382" t="s">
        <v>4704</v>
      </c>
      <c r="H179" s="63">
        <v>45200</v>
      </c>
      <c r="I179" s="382">
        <v>192</v>
      </c>
    </row>
    <row r="180" spans="1:9" ht="38.25" x14ac:dyDescent="0.2">
      <c r="A180" s="926"/>
      <c r="B180" s="84">
        <v>2502</v>
      </c>
      <c r="C180" s="508" t="s">
        <v>3541</v>
      </c>
      <c r="D180" s="131" t="s">
        <v>34</v>
      </c>
      <c r="E180" s="131" t="s">
        <v>3545</v>
      </c>
      <c r="F180" s="954"/>
      <c r="G180" s="382" t="s">
        <v>4704</v>
      </c>
      <c r="H180" s="63">
        <v>45200</v>
      </c>
      <c r="I180" s="382">
        <v>192</v>
      </c>
    </row>
    <row r="181" spans="1:9" ht="38.25" x14ac:dyDescent="0.2">
      <c r="A181" s="927"/>
      <c r="B181" s="84">
        <v>2502</v>
      </c>
      <c r="C181" s="127" t="s">
        <v>3206</v>
      </c>
      <c r="D181" s="131" t="s">
        <v>34</v>
      </c>
      <c r="E181" s="131" t="s">
        <v>3789</v>
      </c>
      <c r="F181" s="955"/>
      <c r="G181" s="382" t="s">
        <v>4704</v>
      </c>
      <c r="H181" s="63">
        <v>45200</v>
      </c>
      <c r="I181" s="382">
        <v>192</v>
      </c>
    </row>
    <row r="182" spans="1:9" ht="25.5" x14ac:dyDescent="0.2">
      <c r="A182" s="211">
        <v>107</v>
      </c>
      <c r="B182" s="211">
        <v>2505</v>
      </c>
      <c r="C182" s="197" t="s">
        <v>4139</v>
      </c>
      <c r="D182" s="211" t="s">
        <v>34</v>
      </c>
      <c r="E182" s="211" t="s">
        <v>4140</v>
      </c>
      <c r="F182" s="617">
        <v>368550</v>
      </c>
      <c r="G182" s="382" t="s">
        <v>4704</v>
      </c>
      <c r="H182" s="72">
        <v>45078</v>
      </c>
      <c r="I182" s="211">
        <v>192</v>
      </c>
    </row>
    <row r="183" spans="1:9" ht="25.5" x14ac:dyDescent="0.2">
      <c r="A183" s="211">
        <v>108</v>
      </c>
      <c r="B183" s="211">
        <v>2505</v>
      </c>
      <c r="C183" s="197" t="s">
        <v>4142</v>
      </c>
      <c r="D183" s="211" t="s">
        <v>34</v>
      </c>
      <c r="E183" s="211" t="s">
        <v>4143</v>
      </c>
      <c r="F183" s="617">
        <v>1083600</v>
      </c>
      <c r="G183" s="382" t="s">
        <v>4704</v>
      </c>
      <c r="H183" s="72">
        <v>45078</v>
      </c>
      <c r="I183" s="211">
        <v>192</v>
      </c>
    </row>
    <row r="184" spans="1:9" ht="25.5" x14ac:dyDescent="0.2">
      <c r="A184" s="211">
        <v>109</v>
      </c>
      <c r="B184" s="211">
        <v>2505</v>
      </c>
      <c r="C184" s="197" t="s">
        <v>4144</v>
      </c>
      <c r="D184" s="211" t="s">
        <v>34</v>
      </c>
      <c r="E184" s="211" t="s">
        <v>4143</v>
      </c>
      <c r="F184" s="617">
        <v>415800</v>
      </c>
      <c r="G184" s="382" t="s">
        <v>4704</v>
      </c>
      <c r="H184" s="72">
        <v>45078</v>
      </c>
      <c r="I184" s="211">
        <v>192</v>
      </c>
    </row>
    <row r="185" spans="1:9" ht="25.5" x14ac:dyDescent="0.2">
      <c r="A185" s="211">
        <v>110</v>
      </c>
      <c r="B185" s="211">
        <v>2505</v>
      </c>
      <c r="C185" s="197" t="s">
        <v>4145</v>
      </c>
      <c r="D185" s="211" t="s">
        <v>34</v>
      </c>
      <c r="E185" s="211" t="s">
        <v>4146</v>
      </c>
      <c r="F185" s="617">
        <v>283500</v>
      </c>
      <c r="G185" s="382" t="s">
        <v>4704</v>
      </c>
      <c r="H185" s="72">
        <v>45078</v>
      </c>
      <c r="I185" s="211">
        <v>192</v>
      </c>
    </row>
    <row r="186" spans="1:9" ht="25.5" x14ac:dyDescent="0.2">
      <c r="A186" s="211">
        <v>111</v>
      </c>
      <c r="B186" s="211">
        <v>2505</v>
      </c>
      <c r="C186" s="197" t="s">
        <v>4147</v>
      </c>
      <c r="D186" s="211" t="s">
        <v>34</v>
      </c>
      <c r="E186" s="211" t="s">
        <v>4148</v>
      </c>
      <c r="F186" s="617">
        <v>403200</v>
      </c>
      <c r="G186" s="382" t="s">
        <v>4704</v>
      </c>
      <c r="H186" s="72">
        <v>45078</v>
      </c>
      <c r="I186" s="211">
        <v>192</v>
      </c>
    </row>
    <row r="187" spans="1:9" ht="51" x14ac:dyDescent="0.2">
      <c r="A187" s="211">
        <v>112</v>
      </c>
      <c r="B187" s="211">
        <v>2505</v>
      </c>
      <c r="C187" s="197" t="s">
        <v>4281</v>
      </c>
      <c r="D187" s="211" t="s">
        <v>34</v>
      </c>
      <c r="E187" s="211" t="s">
        <v>4282</v>
      </c>
      <c r="F187" s="617">
        <v>100000</v>
      </c>
      <c r="G187" s="382" t="s">
        <v>4704</v>
      </c>
      <c r="H187" s="72">
        <v>44958</v>
      </c>
      <c r="I187" s="211">
        <v>192</v>
      </c>
    </row>
    <row r="188" spans="1:9" ht="51" x14ac:dyDescent="0.2">
      <c r="A188" s="211">
        <v>113</v>
      </c>
      <c r="B188" s="211">
        <v>2505</v>
      </c>
      <c r="C188" s="197" t="s">
        <v>4284</v>
      </c>
      <c r="D188" s="211" t="s">
        <v>34</v>
      </c>
      <c r="E188" s="211" t="s">
        <v>4282</v>
      </c>
      <c r="F188" s="617">
        <v>100000</v>
      </c>
      <c r="G188" s="382" t="s">
        <v>4704</v>
      </c>
      <c r="H188" s="72">
        <v>44958</v>
      </c>
      <c r="I188" s="211">
        <v>192</v>
      </c>
    </row>
    <row r="189" spans="1:9" ht="51" x14ac:dyDescent="0.2">
      <c r="A189" s="211">
        <v>114</v>
      </c>
      <c r="B189" s="211">
        <v>2505</v>
      </c>
      <c r="C189" s="197" t="s">
        <v>4285</v>
      </c>
      <c r="D189" s="211" t="s">
        <v>34</v>
      </c>
      <c r="E189" s="211" t="s">
        <v>4282</v>
      </c>
      <c r="F189" s="617">
        <v>100000</v>
      </c>
      <c r="G189" s="382" t="s">
        <v>4704</v>
      </c>
      <c r="H189" s="72">
        <v>44958</v>
      </c>
      <c r="I189" s="211">
        <v>192</v>
      </c>
    </row>
    <row r="190" spans="1:9" ht="51" x14ac:dyDescent="0.2">
      <c r="A190" s="211">
        <v>115</v>
      </c>
      <c r="B190" s="211">
        <v>2505</v>
      </c>
      <c r="C190" s="197" t="s">
        <v>4306</v>
      </c>
      <c r="D190" s="211" t="s">
        <v>34</v>
      </c>
      <c r="E190" s="211" t="s">
        <v>4307</v>
      </c>
      <c r="F190" s="617">
        <v>30000</v>
      </c>
      <c r="G190" s="382" t="s">
        <v>4704</v>
      </c>
      <c r="H190" s="72">
        <v>44958</v>
      </c>
      <c r="I190" s="211">
        <v>192</v>
      </c>
    </row>
    <row r="191" spans="1:9" ht="25.5" x14ac:dyDescent="0.2">
      <c r="A191" s="211">
        <v>116</v>
      </c>
      <c r="B191" s="211">
        <v>2505</v>
      </c>
      <c r="C191" s="197" t="s">
        <v>4489</v>
      </c>
      <c r="D191" s="211" t="s">
        <v>34</v>
      </c>
      <c r="E191" s="211" t="s">
        <v>4490</v>
      </c>
      <c r="F191" s="664">
        <v>100000</v>
      </c>
      <c r="G191" s="382" t="s">
        <v>4704</v>
      </c>
      <c r="H191" s="72">
        <v>44927</v>
      </c>
      <c r="I191" s="211">
        <v>192</v>
      </c>
    </row>
    <row r="192" spans="1:9" ht="25.5" x14ac:dyDescent="0.2">
      <c r="A192" s="211">
        <v>117</v>
      </c>
      <c r="B192" s="211">
        <v>2505</v>
      </c>
      <c r="C192" s="197" t="s">
        <v>4492</v>
      </c>
      <c r="D192" s="211" t="s">
        <v>34</v>
      </c>
      <c r="E192" s="211" t="s">
        <v>4490</v>
      </c>
      <c r="F192" s="664">
        <v>850000</v>
      </c>
      <c r="G192" s="382" t="s">
        <v>4704</v>
      </c>
      <c r="H192" s="72">
        <v>44927</v>
      </c>
      <c r="I192" s="211">
        <v>192</v>
      </c>
    </row>
    <row r="193" spans="1:9" ht="25.5" x14ac:dyDescent="0.2">
      <c r="A193" s="211">
        <v>118</v>
      </c>
      <c r="B193" s="211">
        <v>2505</v>
      </c>
      <c r="C193" s="197" t="s">
        <v>4494</v>
      </c>
      <c r="D193" s="211" t="s">
        <v>34</v>
      </c>
      <c r="E193" s="211" t="s">
        <v>4490</v>
      </c>
      <c r="F193" s="664">
        <v>225000</v>
      </c>
      <c r="G193" s="382" t="s">
        <v>4704</v>
      </c>
      <c r="H193" s="72">
        <v>44927</v>
      </c>
      <c r="I193" s="211">
        <v>192</v>
      </c>
    </row>
    <row r="194" spans="1:9" ht="25.5" x14ac:dyDescent="0.2">
      <c r="A194" s="211">
        <v>119</v>
      </c>
      <c r="B194" s="211">
        <v>2505</v>
      </c>
      <c r="C194" s="197" t="s">
        <v>4496</v>
      </c>
      <c r="D194" s="211" t="s">
        <v>34</v>
      </c>
      <c r="E194" s="211" t="s">
        <v>4490</v>
      </c>
      <c r="F194" s="664">
        <v>225000</v>
      </c>
      <c r="G194" s="382" t="s">
        <v>4704</v>
      </c>
      <c r="H194" s="72">
        <v>44927</v>
      </c>
      <c r="I194" s="211">
        <v>192</v>
      </c>
    </row>
    <row r="195" spans="1:9" ht="25.5" x14ac:dyDescent="0.2">
      <c r="A195" s="928">
        <v>120</v>
      </c>
      <c r="B195" s="3">
        <v>2505</v>
      </c>
      <c r="C195" s="197" t="s">
        <v>4591</v>
      </c>
      <c r="D195" s="211" t="s">
        <v>34</v>
      </c>
      <c r="E195" s="211" t="s">
        <v>4521</v>
      </c>
      <c r="F195" s="936">
        <v>904943.55</v>
      </c>
      <c r="G195" s="382" t="s">
        <v>4704</v>
      </c>
      <c r="H195" s="72">
        <v>44958</v>
      </c>
      <c r="I195" s="211">
        <v>192</v>
      </c>
    </row>
    <row r="196" spans="1:9" ht="38.25" x14ac:dyDescent="0.2">
      <c r="A196" s="928"/>
      <c r="B196" s="3">
        <v>2505</v>
      </c>
      <c r="C196" s="197" t="s">
        <v>4593</v>
      </c>
      <c r="D196" s="211" t="s">
        <v>34</v>
      </c>
      <c r="E196" s="211" t="s">
        <v>4594</v>
      </c>
      <c r="F196" s="936"/>
      <c r="G196" s="382" t="s">
        <v>4704</v>
      </c>
      <c r="H196" s="72">
        <v>44958</v>
      </c>
      <c r="I196" s="211">
        <v>192</v>
      </c>
    </row>
    <row r="197" spans="1:9" ht="51" x14ac:dyDescent="0.2">
      <c r="A197" s="928"/>
      <c r="B197" s="3">
        <v>2505</v>
      </c>
      <c r="C197" s="197" t="s">
        <v>4595</v>
      </c>
      <c r="D197" s="211" t="s">
        <v>34</v>
      </c>
      <c r="E197" s="211" t="s">
        <v>4596</v>
      </c>
      <c r="F197" s="936"/>
      <c r="G197" s="382" t="s">
        <v>4704</v>
      </c>
      <c r="H197" s="72">
        <v>44958</v>
      </c>
      <c r="I197" s="211">
        <v>192</v>
      </c>
    </row>
    <row r="198" spans="1:9" ht="25.5" x14ac:dyDescent="0.2">
      <c r="A198" s="928"/>
      <c r="B198" s="3">
        <v>2505</v>
      </c>
      <c r="C198" s="197" t="s">
        <v>4597</v>
      </c>
      <c r="D198" s="211" t="s">
        <v>34</v>
      </c>
      <c r="E198" s="211" t="s">
        <v>4598</v>
      </c>
      <c r="F198" s="936"/>
      <c r="G198" s="382" t="s">
        <v>4704</v>
      </c>
      <c r="H198" s="72">
        <v>44958</v>
      </c>
      <c r="I198" s="211">
        <v>192</v>
      </c>
    </row>
    <row r="199" spans="1:9" ht="25.5" x14ac:dyDescent="0.2">
      <c r="A199" s="928"/>
      <c r="B199" s="3">
        <v>2505</v>
      </c>
      <c r="C199" s="197" t="s">
        <v>4599</v>
      </c>
      <c r="D199" s="211" t="s">
        <v>34</v>
      </c>
      <c r="E199" s="211" t="s">
        <v>4600</v>
      </c>
      <c r="F199" s="936"/>
      <c r="G199" s="382" t="s">
        <v>4704</v>
      </c>
      <c r="H199" s="72">
        <v>44958</v>
      </c>
      <c r="I199" s="211">
        <v>192</v>
      </c>
    </row>
    <row r="200" spans="1:9" ht="38.25" x14ac:dyDescent="0.2">
      <c r="A200" s="928"/>
      <c r="B200" s="3">
        <v>2505</v>
      </c>
      <c r="C200" s="197" t="s">
        <v>4601</v>
      </c>
      <c r="D200" s="211" t="s">
        <v>34</v>
      </c>
      <c r="E200" s="211" t="s">
        <v>4602</v>
      </c>
      <c r="F200" s="936"/>
      <c r="G200" s="382" t="s">
        <v>4704</v>
      </c>
      <c r="H200" s="72">
        <v>44958</v>
      </c>
      <c r="I200" s="211">
        <v>192</v>
      </c>
    </row>
    <row r="201" spans="1:9" ht="38.25" x14ac:dyDescent="0.2">
      <c r="A201" s="928"/>
      <c r="B201" s="3">
        <v>2505</v>
      </c>
      <c r="C201" s="197" t="s">
        <v>4603</v>
      </c>
      <c r="D201" s="211" t="s">
        <v>34</v>
      </c>
      <c r="E201" s="211" t="s">
        <v>4602</v>
      </c>
      <c r="F201" s="936"/>
      <c r="G201" s="382" t="s">
        <v>4704</v>
      </c>
      <c r="H201" s="72">
        <v>44958</v>
      </c>
      <c r="I201" s="211">
        <v>192</v>
      </c>
    </row>
    <row r="202" spans="1:9" ht="38.25" x14ac:dyDescent="0.2">
      <c r="A202" s="928"/>
      <c r="B202" s="3">
        <v>2505</v>
      </c>
      <c r="C202" s="197" t="s">
        <v>4604</v>
      </c>
      <c r="D202" s="211" t="s">
        <v>34</v>
      </c>
      <c r="E202" s="211" t="s">
        <v>4602</v>
      </c>
      <c r="F202" s="936"/>
      <c r="G202" s="382" t="s">
        <v>4704</v>
      </c>
      <c r="H202" s="72">
        <v>44958</v>
      </c>
      <c r="I202" s="211">
        <v>192</v>
      </c>
    </row>
    <row r="203" spans="1:9" ht="38.25" x14ac:dyDescent="0.2">
      <c r="A203" s="928"/>
      <c r="B203" s="3">
        <v>2505</v>
      </c>
      <c r="C203" s="197" t="s">
        <v>4605</v>
      </c>
      <c r="D203" s="211" t="s">
        <v>34</v>
      </c>
      <c r="E203" s="211" t="s">
        <v>4602</v>
      </c>
      <c r="F203" s="936"/>
      <c r="G203" s="382" t="s">
        <v>4704</v>
      </c>
      <c r="H203" s="72">
        <v>44958</v>
      </c>
      <c r="I203" s="211">
        <v>192</v>
      </c>
    </row>
    <row r="204" spans="1:9" ht="38.25" x14ac:dyDescent="0.2">
      <c r="A204" s="928"/>
      <c r="B204" s="3">
        <v>2505</v>
      </c>
      <c r="C204" s="197" t="s">
        <v>4606</v>
      </c>
      <c r="D204" s="211" t="s">
        <v>34</v>
      </c>
      <c r="E204" s="211" t="s">
        <v>4602</v>
      </c>
      <c r="F204" s="936"/>
      <c r="G204" s="382" t="s">
        <v>4704</v>
      </c>
      <c r="H204" s="72">
        <v>44958</v>
      </c>
      <c r="I204" s="211">
        <v>192</v>
      </c>
    </row>
    <row r="205" spans="1:9" ht="51" x14ac:dyDescent="0.2">
      <c r="A205" s="928"/>
      <c r="B205" s="3">
        <v>2505</v>
      </c>
      <c r="C205" s="197" t="s">
        <v>4607</v>
      </c>
      <c r="D205" s="211" t="s">
        <v>34</v>
      </c>
      <c r="E205" s="211" t="s">
        <v>4608</v>
      </c>
      <c r="F205" s="936"/>
      <c r="G205" s="382" t="s">
        <v>4704</v>
      </c>
      <c r="H205" s="72">
        <v>44958</v>
      </c>
      <c r="I205" s="211">
        <v>192</v>
      </c>
    </row>
    <row r="206" spans="1:9" ht="51" x14ac:dyDescent="0.2">
      <c r="A206" s="928"/>
      <c r="B206" s="3">
        <v>2505</v>
      </c>
      <c r="C206" s="197" t="s">
        <v>4609</v>
      </c>
      <c r="D206" s="211" t="s">
        <v>34</v>
      </c>
      <c r="E206" s="211" t="s">
        <v>4608</v>
      </c>
      <c r="F206" s="936"/>
      <c r="G206" s="382" t="s">
        <v>4704</v>
      </c>
      <c r="H206" s="72">
        <v>44958</v>
      </c>
      <c r="I206" s="211">
        <v>192</v>
      </c>
    </row>
    <row r="207" spans="1:9" ht="51" x14ac:dyDescent="0.2">
      <c r="A207" s="928"/>
      <c r="B207" s="3">
        <v>2505</v>
      </c>
      <c r="C207" s="197" t="s">
        <v>4610</v>
      </c>
      <c r="D207" s="211" t="s">
        <v>34</v>
      </c>
      <c r="E207" s="211" t="s">
        <v>4608</v>
      </c>
      <c r="F207" s="936"/>
      <c r="G207" s="382" t="s">
        <v>4704</v>
      </c>
      <c r="H207" s="72">
        <v>44958</v>
      </c>
      <c r="I207" s="211">
        <v>192</v>
      </c>
    </row>
    <row r="208" spans="1:9" ht="51" x14ac:dyDescent="0.2">
      <c r="A208" s="928"/>
      <c r="B208" s="3">
        <v>2505</v>
      </c>
      <c r="C208" s="197" t="s">
        <v>4611</v>
      </c>
      <c r="D208" s="211" t="s">
        <v>34</v>
      </c>
      <c r="E208" s="211" t="s">
        <v>4608</v>
      </c>
      <c r="F208" s="936"/>
      <c r="G208" s="382" t="s">
        <v>4704</v>
      </c>
      <c r="H208" s="72">
        <v>44958</v>
      </c>
      <c r="I208" s="211">
        <v>192</v>
      </c>
    </row>
    <row r="209" spans="1:9" ht="51" x14ac:dyDescent="0.2">
      <c r="A209" s="928"/>
      <c r="B209" s="3">
        <v>2505</v>
      </c>
      <c r="C209" s="197" t="s">
        <v>4612</v>
      </c>
      <c r="D209" s="211" t="s">
        <v>34</v>
      </c>
      <c r="E209" s="211" t="s">
        <v>4608</v>
      </c>
      <c r="F209" s="936"/>
      <c r="G209" s="382" t="s">
        <v>4704</v>
      </c>
      <c r="H209" s="72">
        <v>44958</v>
      </c>
      <c r="I209" s="211">
        <v>192</v>
      </c>
    </row>
    <row r="210" spans="1:9" ht="25.5" x14ac:dyDescent="0.2">
      <c r="A210" s="928"/>
      <c r="B210" s="3">
        <v>2505</v>
      </c>
      <c r="C210" s="197" t="s">
        <v>4613</v>
      </c>
      <c r="D210" s="211" t="s">
        <v>34</v>
      </c>
      <c r="E210" s="211" t="s">
        <v>4614</v>
      </c>
      <c r="F210" s="936"/>
      <c r="G210" s="382" t="s">
        <v>4704</v>
      </c>
      <c r="H210" s="72">
        <v>44958</v>
      </c>
      <c r="I210" s="211">
        <v>192</v>
      </c>
    </row>
    <row r="211" spans="1:9" ht="25.5" x14ac:dyDescent="0.2">
      <c r="A211" s="928"/>
      <c r="B211" s="3">
        <v>2505</v>
      </c>
      <c r="C211" s="197" t="s">
        <v>4615</v>
      </c>
      <c r="D211" s="211" t="s">
        <v>34</v>
      </c>
      <c r="E211" s="211" t="s">
        <v>4614</v>
      </c>
      <c r="F211" s="936"/>
      <c r="G211" s="382" t="s">
        <v>4704</v>
      </c>
      <c r="H211" s="72">
        <v>44958</v>
      </c>
      <c r="I211" s="211">
        <v>192</v>
      </c>
    </row>
    <row r="212" spans="1:9" ht="25.5" x14ac:dyDescent="0.2">
      <c r="A212" s="928"/>
      <c r="B212" s="3">
        <v>2505</v>
      </c>
      <c r="C212" s="197" t="s">
        <v>4616</v>
      </c>
      <c r="D212" s="211" t="s">
        <v>34</v>
      </c>
      <c r="E212" s="211" t="s">
        <v>4614</v>
      </c>
      <c r="F212" s="936"/>
      <c r="G212" s="382" t="s">
        <v>4704</v>
      </c>
      <c r="H212" s="72">
        <v>44958</v>
      </c>
      <c r="I212" s="211">
        <v>192</v>
      </c>
    </row>
    <row r="213" spans="1:9" ht="25.5" x14ac:dyDescent="0.2">
      <c r="A213" s="928"/>
      <c r="B213" s="3">
        <v>2505</v>
      </c>
      <c r="C213" s="197" t="s">
        <v>4617</v>
      </c>
      <c r="D213" s="211" t="s">
        <v>34</v>
      </c>
      <c r="E213" s="211" t="s">
        <v>4614</v>
      </c>
      <c r="F213" s="936"/>
      <c r="G213" s="382" t="s">
        <v>4704</v>
      </c>
      <c r="H213" s="72">
        <v>44958</v>
      </c>
      <c r="I213" s="211">
        <v>192</v>
      </c>
    </row>
    <row r="214" spans="1:9" ht="25.5" x14ac:dyDescent="0.2">
      <c r="A214" s="928"/>
      <c r="B214" s="3">
        <v>2505</v>
      </c>
      <c r="C214" s="197" t="s">
        <v>4618</v>
      </c>
      <c r="D214" s="211" t="s">
        <v>34</v>
      </c>
      <c r="E214" s="211" t="s">
        <v>4614</v>
      </c>
      <c r="F214" s="936"/>
      <c r="G214" s="382" t="s">
        <v>4704</v>
      </c>
      <c r="H214" s="72">
        <v>44958</v>
      </c>
      <c r="I214" s="211">
        <v>192</v>
      </c>
    </row>
    <row r="215" spans="1:9" ht="38.25" x14ac:dyDescent="0.2">
      <c r="A215" s="928"/>
      <c r="B215" s="3">
        <v>2505</v>
      </c>
      <c r="C215" s="197" t="s">
        <v>4619</v>
      </c>
      <c r="D215" s="211" t="s">
        <v>34</v>
      </c>
      <c r="E215" s="211" t="s">
        <v>4620</v>
      </c>
      <c r="F215" s="936"/>
      <c r="G215" s="382" t="s">
        <v>4704</v>
      </c>
      <c r="H215" s="72">
        <v>44958</v>
      </c>
      <c r="I215" s="211">
        <v>192</v>
      </c>
    </row>
    <row r="216" spans="1:9" ht="25.5" x14ac:dyDescent="0.2">
      <c r="A216" s="928"/>
      <c r="B216" s="3">
        <v>2505</v>
      </c>
      <c r="C216" s="197" t="s">
        <v>4621</v>
      </c>
      <c r="D216" s="211" t="s">
        <v>34</v>
      </c>
      <c r="E216" s="211" t="s">
        <v>4622</v>
      </c>
      <c r="F216" s="936"/>
      <c r="G216" s="382" t="s">
        <v>4704</v>
      </c>
      <c r="H216" s="72">
        <v>44958</v>
      </c>
      <c r="I216" s="211">
        <v>192</v>
      </c>
    </row>
    <row r="217" spans="1:9" ht="51" x14ac:dyDescent="0.2">
      <c r="A217" s="928"/>
      <c r="B217" s="3">
        <v>2505</v>
      </c>
      <c r="C217" s="197" t="s">
        <v>4623</v>
      </c>
      <c r="D217" s="211" t="s">
        <v>34</v>
      </c>
      <c r="E217" s="211" t="s">
        <v>4624</v>
      </c>
      <c r="F217" s="936"/>
      <c r="G217" s="382" t="s">
        <v>4704</v>
      </c>
      <c r="H217" s="72">
        <v>44958</v>
      </c>
      <c r="I217" s="211">
        <v>192</v>
      </c>
    </row>
    <row r="218" spans="1:9" ht="25.5" x14ac:dyDescent="0.2">
      <c r="A218" s="928"/>
      <c r="B218" s="3">
        <v>2505</v>
      </c>
      <c r="C218" s="197" t="s">
        <v>4625</v>
      </c>
      <c r="D218" s="211" t="s">
        <v>34</v>
      </c>
      <c r="E218" s="211" t="s">
        <v>4626</v>
      </c>
      <c r="F218" s="936"/>
      <c r="G218" s="382" t="s">
        <v>4704</v>
      </c>
      <c r="H218" s="72">
        <v>44958</v>
      </c>
      <c r="I218" s="211">
        <v>192</v>
      </c>
    </row>
    <row r="219" spans="1:9" ht="25.5" x14ac:dyDescent="0.2">
      <c r="A219" s="928"/>
      <c r="B219" s="3">
        <v>2505</v>
      </c>
      <c r="C219" s="197" t="s">
        <v>4627</v>
      </c>
      <c r="D219" s="211" t="s">
        <v>34</v>
      </c>
      <c r="E219" s="211" t="s">
        <v>4626</v>
      </c>
      <c r="F219" s="936"/>
      <c r="G219" s="382" t="s">
        <v>4704</v>
      </c>
      <c r="H219" s="72">
        <v>44958</v>
      </c>
      <c r="I219" s="211">
        <v>192</v>
      </c>
    </row>
    <row r="220" spans="1:9" ht="25.5" x14ac:dyDescent="0.2">
      <c r="A220" s="928"/>
      <c r="B220" s="3">
        <v>2505</v>
      </c>
      <c r="C220" s="197" t="s">
        <v>4628</v>
      </c>
      <c r="D220" s="211" t="s">
        <v>34</v>
      </c>
      <c r="E220" s="211" t="s">
        <v>4626</v>
      </c>
      <c r="F220" s="936"/>
      <c r="G220" s="382" t="s">
        <v>4704</v>
      </c>
      <c r="H220" s="72">
        <v>44958</v>
      </c>
      <c r="I220" s="211">
        <v>192</v>
      </c>
    </row>
    <row r="221" spans="1:9" ht="25.5" x14ac:dyDescent="0.2">
      <c r="A221" s="928"/>
      <c r="B221" s="3">
        <v>2505</v>
      </c>
      <c r="C221" s="197" t="s">
        <v>4629</v>
      </c>
      <c r="D221" s="211" t="s">
        <v>34</v>
      </c>
      <c r="E221" s="211" t="s">
        <v>4626</v>
      </c>
      <c r="F221" s="936"/>
      <c r="G221" s="382" t="s">
        <v>4704</v>
      </c>
      <c r="H221" s="72">
        <v>44958</v>
      </c>
      <c r="I221" s="211">
        <v>192</v>
      </c>
    </row>
    <row r="222" spans="1:9" ht="25.5" x14ac:dyDescent="0.2">
      <c r="A222" s="928"/>
      <c r="B222" s="3">
        <v>2505</v>
      </c>
      <c r="C222" s="197" t="s">
        <v>4630</v>
      </c>
      <c r="D222" s="211" t="s">
        <v>34</v>
      </c>
      <c r="E222" s="211" t="s">
        <v>4626</v>
      </c>
      <c r="F222" s="936"/>
      <c r="G222" s="382" t="s">
        <v>4704</v>
      </c>
      <c r="H222" s="72">
        <v>44958</v>
      </c>
      <c r="I222" s="211">
        <v>192</v>
      </c>
    </row>
    <row r="223" spans="1:9" ht="38.25" x14ac:dyDescent="0.2">
      <c r="A223" s="928"/>
      <c r="B223" s="3">
        <v>2505</v>
      </c>
      <c r="C223" s="197" t="s">
        <v>4631</v>
      </c>
      <c r="D223" s="211" t="s">
        <v>34</v>
      </c>
      <c r="E223" s="211" t="s">
        <v>4632</v>
      </c>
      <c r="F223" s="936"/>
      <c r="G223" s="382" t="s">
        <v>4704</v>
      </c>
      <c r="H223" s="72">
        <v>44958</v>
      </c>
      <c r="I223" s="211">
        <v>192</v>
      </c>
    </row>
    <row r="224" spans="1:9" ht="38.25" x14ac:dyDescent="0.2">
      <c r="A224" s="928"/>
      <c r="B224" s="3">
        <v>2505</v>
      </c>
      <c r="C224" s="197" t="s">
        <v>4633</v>
      </c>
      <c r="D224" s="211" t="s">
        <v>34</v>
      </c>
      <c r="E224" s="211" t="s">
        <v>4634</v>
      </c>
      <c r="F224" s="936"/>
      <c r="G224" s="382" t="s">
        <v>4704</v>
      </c>
      <c r="H224" s="72">
        <v>44958</v>
      </c>
      <c r="I224" s="211">
        <v>192</v>
      </c>
    </row>
    <row r="225" spans="1:9" ht="25.5" x14ac:dyDescent="0.2">
      <c r="A225" s="928"/>
      <c r="B225" s="3">
        <v>2505</v>
      </c>
      <c r="C225" s="197" t="s">
        <v>4635</v>
      </c>
      <c r="D225" s="211" t="s">
        <v>34</v>
      </c>
      <c r="E225" s="211" t="s">
        <v>4636</v>
      </c>
      <c r="F225" s="936"/>
      <c r="G225" s="382" t="s">
        <v>4704</v>
      </c>
      <c r="H225" s="72">
        <v>44958</v>
      </c>
      <c r="I225" s="211">
        <v>192</v>
      </c>
    </row>
    <row r="226" spans="1:9" ht="38.25" x14ac:dyDescent="0.2">
      <c r="A226" s="928"/>
      <c r="B226" s="3">
        <v>2505</v>
      </c>
      <c r="C226" s="197" t="s">
        <v>4637</v>
      </c>
      <c r="D226" s="211" t="s">
        <v>34</v>
      </c>
      <c r="E226" s="211" t="s">
        <v>4602</v>
      </c>
      <c r="F226" s="936"/>
      <c r="G226" s="382" t="s">
        <v>4704</v>
      </c>
      <c r="H226" s="72">
        <v>44958</v>
      </c>
      <c r="I226" s="211">
        <v>192</v>
      </c>
    </row>
    <row r="227" spans="1:9" ht="38.25" x14ac:dyDescent="0.2">
      <c r="A227" s="928"/>
      <c r="B227" s="3">
        <v>2505</v>
      </c>
      <c r="C227" s="197" t="s">
        <v>4638</v>
      </c>
      <c r="D227" s="211" t="s">
        <v>34</v>
      </c>
      <c r="E227" s="211" t="s">
        <v>4602</v>
      </c>
      <c r="F227" s="936"/>
      <c r="G227" s="382" t="s">
        <v>4704</v>
      </c>
      <c r="H227" s="72">
        <v>44958</v>
      </c>
      <c r="I227" s="211">
        <v>192</v>
      </c>
    </row>
    <row r="228" spans="1:9" ht="38.25" x14ac:dyDescent="0.2">
      <c r="A228" s="928"/>
      <c r="B228" s="3">
        <v>2505</v>
      </c>
      <c r="C228" s="197" t="s">
        <v>4639</v>
      </c>
      <c r="D228" s="211" t="s">
        <v>34</v>
      </c>
      <c r="E228" s="211" t="s">
        <v>4602</v>
      </c>
      <c r="F228" s="936"/>
      <c r="G228" s="382" t="s">
        <v>4704</v>
      </c>
      <c r="H228" s="72">
        <v>44958</v>
      </c>
      <c r="I228" s="211">
        <v>192</v>
      </c>
    </row>
    <row r="229" spans="1:9" ht="38.25" x14ac:dyDescent="0.2">
      <c r="A229" s="928"/>
      <c r="B229" s="3">
        <v>2505</v>
      </c>
      <c r="C229" s="197" t="s">
        <v>4640</v>
      </c>
      <c r="D229" s="211" t="s">
        <v>34</v>
      </c>
      <c r="E229" s="211" t="s">
        <v>4602</v>
      </c>
      <c r="F229" s="936"/>
      <c r="G229" s="382" t="s">
        <v>4704</v>
      </c>
      <c r="H229" s="72">
        <v>44958</v>
      </c>
      <c r="I229" s="211">
        <v>192</v>
      </c>
    </row>
    <row r="230" spans="1:9" ht="38.25" x14ac:dyDescent="0.2">
      <c r="A230" s="928"/>
      <c r="B230" s="3">
        <v>2505</v>
      </c>
      <c r="C230" s="197" t="s">
        <v>4641</v>
      </c>
      <c r="D230" s="211" t="s">
        <v>34</v>
      </c>
      <c r="E230" s="211" t="s">
        <v>4608</v>
      </c>
      <c r="F230" s="936"/>
      <c r="G230" s="382" t="s">
        <v>4704</v>
      </c>
      <c r="H230" s="72">
        <v>44958</v>
      </c>
      <c r="I230" s="211">
        <v>192</v>
      </c>
    </row>
    <row r="231" spans="1:9" ht="38.25" x14ac:dyDescent="0.2">
      <c r="A231" s="928"/>
      <c r="B231" s="3">
        <v>2505</v>
      </c>
      <c r="C231" s="197" t="s">
        <v>4642</v>
      </c>
      <c r="D231" s="211" t="s">
        <v>34</v>
      </c>
      <c r="E231" s="211" t="s">
        <v>4608</v>
      </c>
      <c r="F231" s="936"/>
      <c r="G231" s="382" t="s">
        <v>4704</v>
      </c>
      <c r="H231" s="72">
        <v>44958</v>
      </c>
      <c r="I231" s="211">
        <v>192</v>
      </c>
    </row>
    <row r="232" spans="1:9" ht="38.25" x14ac:dyDescent="0.2">
      <c r="A232" s="928"/>
      <c r="B232" s="3">
        <v>2505</v>
      </c>
      <c r="C232" s="197" t="s">
        <v>4643</v>
      </c>
      <c r="D232" s="211" t="s">
        <v>34</v>
      </c>
      <c r="E232" s="211" t="s">
        <v>4608</v>
      </c>
      <c r="F232" s="936"/>
      <c r="G232" s="382" t="s">
        <v>4704</v>
      </c>
      <c r="H232" s="72">
        <v>44958</v>
      </c>
      <c r="I232" s="211">
        <v>192</v>
      </c>
    </row>
    <row r="233" spans="1:9" ht="38.25" x14ac:dyDescent="0.2">
      <c r="A233" s="928"/>
      <c r="B233" s="3">
        <v>2505</v>
      </c>
      <c r="C233" s="197" t="s">
        <v>4644</v>
      </c>
      <c r="D233" s="211" t="s">
        <v>34</v>
      </c>
      <c r="E233" s="211" t="s">
        <v>4608</v>
      </c>
      <c r="F233" s="936"/>
      <c r="G233" s="382" t="s">
        <v>4704</v>
      </c>
      <c r="H233" s="72">
        <v>44958</v>
      </c>
      <c r="I233" s="211">
        <v>192</v>
      </c>
    </row>
    <row r="234" spans="1:9" ht="38.25" x14ac:dyDescent="0.2">
      <c r="A234" s="928"/>
      <c r="B234" s="3">
        <v>2505</v>
      </c>
      <c r="C234" s="197" t="s">
        <v>4645</v>
      </c>
      <c r="D234" s="211" t="s">
        <v>34</v>
      </c>
      <c r="E234" s="211" t="s">
        <v>4646</v>
      </c>
      <c r="F234" s="936"/>
      <c r="G234" s="382" t="s">
        <v>4704</v>
      </c>
      <c r="H234" s="72">
        <v>44958</v>
      </c>
      <c r="I234" s="211">
        <v>192</v>
      </c>
    </row>
    <row r="235" spans="1:9" ht="25.5" x14ac:dyDescent="0.2">
      <c r="A235" s="928"/>
      <c r="B235" s="3">
        <v>2505</v>
      </c>
      <c r="C235" s="197" t="s">
        <v>4647</v>
      </c>
      <c r="D235" s="211" t="s">
        <v>34</v>
      </c>
      <c r="E235" s="211" t="s">
        <v>4622</v>
      </c>
      <c r="F235" s="936"/>
      <c r="G235" s="382" t="s">
        <v>4704</v>
      </c>
      <c r="H235" s="72">
        <v>44958</v>
      </c>
      <c r="I235" s="211">
        <v>192</v>
      </c>
    </row>
    <row r="236" spans="1:9" ht="25.5" x14ac:dyDescent="0.2">
      <c r="A236" s="928"/>
      <c r="B236" s="3">
        <v>2505</v>
      </c>
      <c r="C236" s="197" t="s">
        <v>4648</v>
      </c>
      <c r="D236" s="211" t="s">
        <v>34</v>
      </c>
      <c r="E236" s="211" t="s">
        <v>4614</v>
      </c>
      <c r="F236" s="936"/>
      <c r="G236" s="382" t="s">
        <v>4704</v>
      </c>
      <c r="H236" s="72">
        <v>44958</v>
      </c>
      <c r="I236" s="211">
        <v>192</v>
      </c>
    </row>
    <row r="237" spans="1:9" ht="25.5" x14ac:dyDescent="0.2">
      <c r="A237" s="928"/>
      <c r="B237" s="3">
        <v>2505</v>
      </c>
      <c r="C237" s="197" t="s">
        <v>4649</v>
      </c>
      <c r="D237" s="211" t="s">
        <v>34</v>
      </c>
      <c r="E237" s="211" t="s">
        <v>4614</v>
      </c>
      <c r="F237" s="936"/>
      <c r="G237" s="382" t="s">
        <v>4704</v>
      </c>
      <c r="H237" s="72">
        <v>44958</v>
      </c>
      <c r="I237" s="211">
        <v>192</v>
      </c>
    </row>
    <row r="238" spans="1:9" ht="25.5" x14ac:dyDescent="0.2">
      <c r="A238" s="928"/>
      <c r="B238" s="3">
        <v>2505</v>
      </c>
      <c r="C238" s="197" t="s">
        <v>4650</v>
      </c>
      <c r="D238" s="211" t="s">
        <v>34</v>
      </c>
      <c r="E238" s="211" t="s">
        <v>4614</v>
      </c>
      <c r="F238" s="936"/>
      <c r="G238" s="382" t="s">
        <v>4704</v>
      </c>
      <c r="H238" s="72">
        <v>44958</v>
      </c>
      <c r="I238" s="211">
        <v>192</v>
      </c>
    </row>
    <row r="239" spans="1:9" ht="25.5" x14ac:dyDescent="0.2">
      <c r="A239" s="928"/>
      <c r="B239" s="3">
        <v>2505</v>
      </c>
      <c r="C239" s="197" t="s">
        <v>4651</v>
      </c>
      <c r="D239" s="211" t="s">
        <v>34</v>
      </c>
      <c r="E239" s="211" t="s">
        <v>4614</v>
      </c>
      <c r="F239" s="936"/>
      <c r="G239" s="382" t="s">
        <v>4704</v>
      </c>
      <c r="H239" s="72">
        <v>44958</v>
      </c>
      <c r="I239" s="211">
        <v>192</v>
      </c>
    </row>
    <row r="240" spans="1:9" ht="25.5" x14ac:dyDescent="0.2">
      <c r="A240" s="928"/>
      <c r="B240" s="3">
        <v>2505</v>
      </c>
      <c r="C240" s="197" t="s">
        <v>4652</v>
      </c>
      <c r="D240" s="211" t="s">
        <v>34</v>
      </c>
      <c r="E240" s="211" t="s">
        <v>4626</v>
      </c>
      <c r="F240" s="936"/>
      <c r="G240" s="382" t="s">
        <v>4704</v>
      </c>
      <c r="H240" s="72">
        <v>44958</v>
      </c>
      <c r="I240" s="211">
        <v>192</v>
      </c>
    </row>
    <row r="241" spans="1:9" ht="25.5" x14ac:dyDescent="0.2">
      <c r="A241" s="928"/>
      <c r="B241" s="3">
        <v>2505</v>
      </c>
      <c r="C241" s="197" t="s">
        <v>4653</v>
      </c>
      <c r="D241" s="211" t="s">
        <v>34</v>
      </c>
      <c r="E241" s="211" t="s">
        <v>4626</v>
      </c>
      <c r="F241" s="936"/>
      <c r="G241" s="382" t="s">
        <v>4704</v>
      </c>
      <c r="H241" s="72">
        <v>44958</v>
      </c>
      <c r="I241" s="211">
        <v>192</v>
      </c>
    </row>
    <row r="242" spans="1:9" ht="25.5" x14ac:dyDescent="0.2">
      <c r="A242" s="928"/>
      <c r="B242" s="3">
        <v>2505</v>
      </c>
      <c r="C242" s="197" t="s">
        <v>4654</v>
      </c>
      <c r="D242" s="211" t="s">
        <v>34</v>
      </c>
      <c r="E242" s="211" t="s">
        <v>4626</v>
      </c>
      <c r="F242" s="936"/>
      <c r="G242" s="382" t="s">
        <v>4704</v>
      </c>
      <c r="H242" s="72">
        <v>44958</v>
      </c>
      <c r="I242" s="211">
        <v>192</v>
      </c>
    </row>
    <row r="243" spans="1:9" ht="25.5" x14ac:dyDescent="0.2">
      <c r="A243" s="928"/>
      <c r="B243" s="3">
        <v>2505</v>
      </c>
      <c r="C243" s="197" t="s">
        <v>4655</v>
      </c>
      <c r="D243" s="211" t="s">
        <v>34</v>
      </c>
      <c r="E243" s="211" t="s">
        <v>4626</v>
      </c>
      <c r="F243" s="936"/>
      <c r="G243" s="382" t="s">
        <v>4704</v>
      </c>
      <c r="H243" s="72">
        <v>44958</v>
      </c>
      <c r="I243" s="211">
        <v>192</v>
      </c>
    </row>
    <row r="244" spans="1:9" ht="38.25" x14ac:dyDescent="0.2">
      <c r="A244" s="928"/>
      <c r="B244" s="3">
        <v>2505</v>
      </c>
      <c r="C244" s="197" t="s">
        <v>4656</v>
      </c>
      <c r="D244" s="211" t="s">
        <v>34</v>
      </c>
      <c r="E244" s="211" t="s">
        <v>4602</v>
      </c>
      <c r="F244" s="936"/>
      <c r="G244" s="382" t="s">
        <v>4704</v>
      </c>
      <c r="H244" s="72">
        <v>44958</v>
      </c>
      <c r="I244" s="211">
        <v>192</v>
      </c>
    </row>
    <row r="245" spans="1:9" ht="38.25" x14ac:dyDescent="0.2">
      <c r="A245" s="928"/>
      <c r="B245" s="3">
        <v>2505</v>
      </c>
      <c r="C245" s="197" t="s">
        <v>4657</v>
      </c>
      <c r="D245" s="211" t="s">
        <v>34</v>
      </c>
      <c r="E245" s="211" t="s">
        <v>4602</v>
      </c>
      <c r="F245" s="936"/>
      <c r="G245" s="382" t="s">
        <v>4704</v>
      </c>
      <c r="H245" s="72">
        <v>44958</v>
      </c>
      <c r="I245" s="211">
        <v>192</v>
      </c>
    </row>
    <row r="246" spans="1:9" ht="38.25" x14ac:dyDescent="0.2">
      <c r="A246" s="928"/>
      <c r="B246" s="3">
        <v>2505</v>
      </c>
      <c r="C246" s="197" t="s">
        <v>4658</v>
      </c>
      <c r="D246" s="211" t="s">
        <v>34</v>
      </c>
      <c r="E246" s="211" t="s">
        <v>4602</v>
      </c>
      <c r="F246" s="936"/>
      <c r="G246" s="382" t="s">
        <v>4704</v>
      </c>
      <c r="H246" s="72">
        <v>44958</v>
      </c>
      <c r="I246" s="211">
        <v>192</v>
      </c>
    </row>
    <row r="247" spans="1:9" ht="38.25" x14ac:dyDescent="0.2">
      <c r="A247" s="928"/>
      <c r="B247" s="3">
        <v>2505</v>
      </c>
      <c r="C247" s="197" t="s">
        <v>4659</v>
      </c>
      <c r="D247" s="211" t="s">
        <v>34</v>
      </c>
      <c r="E247" s="211" t="s">
        <v>4608</v>
      </c>
      <c r="F247" s="936"/>
      <c r="G247" s="382" t="s">
        <v>4704</v>
      </c>
      <c r="H247" s="72">
        <v>44958</v>
      </c>
      <c r="I247" s="211">
        <v>192</v>
      </c>
    </row>
    <row r="248" spans="1:9" ht="38.25" x14ac:dyDescent="0.2">
      <c r="A248" s="928"/>
      <c r="B248" s="3">
        <v>2505</v>
      </c>
      <c r="C248" s="197" t="s">
        <v>4660</v>
      </c>
      <c r="D248" s="211" t="s">
        <v>34</v>
      </c>
      <c r="E248" s="211" t="s">
        <v>4608</v>
      </c>
      <c r="F248" s="936"/>
      <c r="G248" s="382" t="s">
        <v>4704</v>
      </c>
      <c r="H248" s="72">
        <v>44958</v>
      </c>
      <c r="I248" s="211">
        <v>192</v>
      </c>
    </row>
    <row r="249" spans="1:9" ht="38.25" x14ac:dyDescent="0.2">
      <c r="A249" s="928"/>
      <c r="B249" s="3">
        <v>2505</v>
      </c>
      <c r="C249" s="197" t="s">
        <v>4661</v>
      </c>
      <c r="D249" s="211" t="s">
        <v>34</v>
      </c>
      <c r="E249" s="211" t="s">
        <v>4608</v>
      </c>
      <c r="F249" s="936"/>
      <c r="G249" s="382" t="s">
        <v>4704</v>
      </c>
      <c r="H249" s="72">
        <v>44958</v>
      </c>
      <c r="I249" s="211">
        <v>192</v>
      </c>
    </row>
    <row r="250" spans="1:9" ht="38.25" x14ac:dyDescent="0.2">
      <c r="A250" s="928"/>
      <c r="B250" s="3">
        <v>2505</v>
      </c>
      <c r="C250" s="197" t="s">
        <v>4662</v>
      </c>
      <c r="D250" s="211" t="s">
        <v>34</v>
      </c>
      <c r="E250" s="211" t="s">
        <v>4663</v>
      </c>
      <c r="F250" s="936"/>
      <c r="G250" s="382" t="s">
        <v>4704</v>
      </c>
      <c r="H250" s="72">
        <v>44958</v>
      </c>
      <c r="I250" s="211">
        <v>192</v>
      </c>
    </row>
    <row r="251" spans="1:9" ht="38.25" x14ac:dyDescent="0.2">
      <c r="A251" s="928"/>
      <c r="B251" s="3">
        <v>2505</v>
      </c>
      <c r="C251" s="197" t="s">
        <v>4664</v>
      </c>
      <c r="D251" s="211" t="s">
        <v>34</v>
      </c>
      <c r="E251" s="211" t="s">
        <v>4665</v>
      </c>
      <c r="F251" s="936"/>
      <c r="G251" s="382" t="s">
        <v>4704</v>
      </c>
      <c r="H251" s="72">
        <v>44958</v>
      </c>
      <c r="I251" s="211">
        <v>192</v>
      </c>
    </row>
    <row r="252" spans="1:9" ht="38.25" x14ac:dyDescent="0.2">
      <c r="A252" s="928"/>
      <c r="B252" s="3">
        <v>2505</v>
      </c>
      <c r="C252" s="197" t="s">
        <v>4666</v>
      </c>
      <c r="D252" s="211" t="s">
        <v>34</v>
      </c>
      <c r="E252" s="211" t="s">
        <v>4602</v>
      </c>
      <c r="F252" s="936"/>
      <c r="G252" s="382" t="s">
        <v>4704</v>
      </c>
      <c r="H252" s="72">
        <v>44958</v>
      </c>
      <c r="I252" s="211">
        <v>192</v>
      </c>
    </row>
    <row r="253" spans="1:9" ht="51" x14ac:dyDescent="0.2">
      <c r="A253" s="928"/>
      <c r="B253" s="3">
        <v>2505</v>
      </c>
      <c r="C253" s="197" t="s">
        <v>4667</v>
      </c>
      <c r="D253" s="211" t="s">
        <v>34</v>
      </c>
      <c r="E253" s="211" t="s">
        <v>4668</v>
      </c>
      <c r="F253" s="936"/>
      <c r="G253" s="382" t="s">
        <v>4704</v>
      </c>
      <c r="H253" s="72">
        <v>44958</v>
      </c>
      <c r="I253" s="211">
        <v>192</v>
      </c>
    </row>
    <row r="254" spans="1:9" ht="25.5" x14ac:dyDescent="0.2">
      <c r="A254" s="928"/>
      <c r="B254" s="3">
        <v>2505</v>
      </c>
      <c r="C254" s="197" t="s">
        <v>4669</v>
      </c>
      <c r="D254" s="211" t="s">
        <v>34</v>
      </c>
      <c r="E254" s="211" t="s">
        <v>4670</v>
      </c>
      <c r="F254" s="936"/>
      <c r="G254" s="382" t="s">
        <v>4704</v>
      </c>
      <c r="H254" s="72">
        <v>44958</v>
      </c>
      <c r="I254" s="211">
        <v>192</v>
      </c>
    </row>
    <row r="255" spans="1:9" ht="25.5" x14ac:dyDescent="0.2">
      <c r="A255" s="928"/>
      <c r="B255" s="3">
        <v>2505</v>
      </c>
      <c r="C255" s="197" t="s">
        <v>4671</v>
      </c>
      <c r="D255" s="211" t="s">
        <v>34</v>
      </c>
      <c r="E255" s="211" t="s">
        <v>4614</v>
      </c>
      <c r="F255" s="936"/>
      <c r="G255" s="382" t="s">
        <v>4704</v>
      </c>
      <c r="H255" s="72">
        <v>44958</v>
      </c>
      <c r="I255" s="211">
        <v>192</v>
      </c>
    </row>
    <row r="256" spans="1:9" ht="25.5" x14ac:dyDescent="0.2">
      <c r="A256" s="928"/>
      <c r="B256" s="3">
        <v>2505</v>
      </c>
      <c r="C256" s="197" t="s">
        <v>4672</v>
      </c>
      <c r="D256" s="211" t="s">
        <v>34</v>
      </c>
      <c r="E256" s="211" t="s">
        <v>4673</v>
      </c>
      <c r="F256" s="936"/>
      <c r="G256" s="382" t="s">
        <v>4704</v>
      </c>
      <c r="H256" s="72">
        <v>44958</v>
      </c>
      <c r="I256" s="211">
        <v>192</v>
      </c>
    </row>
    <row r="257" spans="1:9" ht="25.5" x14ac:dyDescent="0.2">
      <c r="A257" s="928"/>
      <c r="B257" s="3">
        <v>2505</v>
      </c>
      <c r="C257" s="197" t="s">
        <v>4674</v>
      </c>
      <c r="D257" s="211" t="s">
        <v>34</v>
      </c>
      <c r="E257" s="211" t="s">
        <v>4675</v>
      </c>
      <c r="F257" s="936"/>
      <c r="G257" s="382" t="s">
        <v>4704</v>
      </c>
      <c r="H257" s="72">
        <v>44958</v>
      </c>
      <c r="I257" s="211">
        <v>192</v>
      </c>
    </row>
    <row r="258" spans="1:9" ht="25.5" x14ac:dyDescent="0.2">
      <c r="A258" s="928"/>
      <c r="B258" s="3">
        <v>2505</v>
      </c>
      <c r="C258" s="197" t="s">
        <v>4676</v>
      </c>
      <c r="D258" s="211" t="s">
        <v>34</v>
      </c>
      <c r="E258" s="211" t="s">
        <v>4677</v>
      </c>
      <c r="F258" s="936"/>
      <c r="G258" s="382" t="s">
        <v>4704</v>
      </c>
      <c r="H258" s="72">
        <v>44958</v>
      </c>
      <c r="I258" s="211">
        <v>192</v>
      </c>
    </row>
    <row r="259" spans="1:9" ht="38.25" x14ac:dyDescent="0.2">
      <c r="A259" s="928"/>
      <c r="B259" s="3">
        <v>2505</v>
      </c>
      <c r="C259" s="197" t="s">
        <v>4678</v>
      </c>
      <c r="D259" s="211" t="s">
        <v>34</v>
      </c>
      <c r="E259" s="211" t="s">
        <v>4679</v>
      </c>
      <c r="F259" s="936"/>
      <c r="G259" s="382" t="s">
        <v>4704</v>
      </c>
      <c r="H259" s="72">
        <v>44958</v>
      </c>
      <c r="I259" s="211">
        <v>192</v>
      </c>
    </row>
    <row r="260" spans="1:9" ht="38.25" x14ac:dyDescent="0.2">
      <c r="A260" s="928"/>
      <c r="B260" s="3">
        <v>2505</v>
      </c>
      <c r="C260" s="197" t="s">
        <v>4680</v>
      </c>
      <c r="D260" s="211" t="s">
        <v>34</v>
      </c>
      <c r="E260" s="211" t="s">
        <v>4602</v>
      </c>
      <c r="F260" s="936"/>
      <c r="G260" s="382" t="s">
        <v>4704</v>
      </c>
      <c r="H260" s="72">
        <v>44958</v>
      </c>
      <c r="I260" s="211">
        <v>192</v>
      </c>
    </row>
    <row r="261" spans="1:9" ht="25.5" x14ac:dyDescent="0.2">
      <c r="A261" s="928"/>
      <c r="B261" s="3">
        <v>2505</v>
      </c>
      <c r="C261" s="197" t="s">
        <v>4681</v>
      </c>
      <c r="D261" s="211" t="s">
        <v>34</v>
      </c>
      <c r="E261" s="211" t="s">
        <v>4682</v>
      </c>
      <c r="F261" s="936"/>
      <c r="G261" s="382" t="s">
        <v>4704</v>
      </c>
      <c r="H261" s="72">
        <v>44958</v>
      </c>
      <c r="I261" s="211">
        <v>192</v>
      </c>
    </row>
    <row r="262" spans="1:9" ht="25.5" x14ac:dyDescent="0.2">
      <c r="A262" s="928"/>
      <c r="B262" s="3">
        <v>2505</v>
      </c>
      <c r="C262" s="197" t="s">
        <v>4683</v>
      </c>
      <c r="D262" s="211" t="s">
        <v>34</v>
      </c>
      <c r="E262" s="211" t="s">
        <v>4684</v>
      </c>
      <c r="F262" s="936"/>
      <c r="G262" s="382" t="s">
        <v>4704</v>
      </c>
      <c r="H262" s="72">
        <v>44958</v>
      </c>
      <c r="I262" s="211">
        <v>192</v>
      </c>
    </row>
    <row r="263" spans="1:9" ht="38.25" x14ac:dyDescent="0.2">
      <c r="A263" s="928"/>
      <c r="B263" s="3">
        <v>2505</v>
      </c>
      <c r="C263" s="197" t="s">
        <v>4685</v>
      </c>
      <c r="D263" s="211" t="s">
        <v>34</v>
      </c>
      <c r="E263" s="211" t="s">
        <v>4686</v>
      </c>
      <c r="F263" s="936"/>
      <c r="G263" s="382" t="s">
        <v>4704</v>
      </c>
      <c r="H263" s="72">
        <v>44958</v>
      </c>
      <c r="I263" s="211">
        <v>192</v>
      </c>
    </row>
    <row r="264" spans="1:9" ht="38.25" x14ac:dyDescent="0.2">
      <c r="A264" s="928"/>
      <c r="B264" s="3">
        <v>2505</v>
      </c>
      <c r="C264" s="197" t="s">
        <v>4687</v>
      </c>
      <c r="D264" s="211" t="s">
        <v>34</v>
      </c>
      <c r="E264" s="211" t="s">
        <v>4675</v>
      </c>
      <c r="F264" s="936"/>
      <c r="G264" s="382" t="s">
        <v>4704</v>
      </c>
      <c r="H264" s="72">
        <v>44958</v>
      </c>
      <c r="I264" s="211">
        <v>192</v>
      </c>
    </row>
    <row r="265" spans="1:9" ht="25.5" x14ac:dyDescent="0.2">
      <c r="A265" s="928"/>
      <c r="B265" s="3">
        <v>2505</v>
      </c>
      <c r="C265" s="197" t="s">
        <v>4688</v>
      </c>
      <c r="D265" s="211" t="s">
        <v>34</v>
      </c>
      <c r="E265" s="211" t="s">
        <v>4689</v>
      </c>
      <c r="F265" s="936"/>
      <c r="G265" s="382" t="s">
        <v>4704</v>
      </c>
      <c r="H265" s="72">
        <v>44958</v>
      </c>
      <c r="I265" s="211">
        <v>192</v>
      </c>
    </row>
    <row r="266" spans="1:9" ht="25.5" x14ac:dyDescent="0.2">
      <c r="A266" s="928"/>
      <c r="B266" s="3">
        <v>2505</v>
      </c>
      <c r="C266" s="197" t="s">
        <v>4690</v>
      </c>
      <c r="D266" s="211" t="s">
        <v>34</v>
      </c>
      <c r="E266" s="211" t="s">
        <v>4689</v>
      </c>
      <c r="F266" s="936"/>
      <c r="G266" s="382" t="s">
        <v>4704</v>
      </c>
      <c r="H266" s="72">
        <v>44958</v>
      </c>
      <c r="I266" s="211">
        <v>192</v>
      </c>
    </row>
    <row r="267" spans="1:9" ht="25.5" x14ac:dyDescent="0.2">
      <c r="A267" s="928"/>
      <c r="B267" s="3">
        <v>2505</v>
      </c>
      <c r="C267" s="197" t="s">
        <v>4691</v>
      </c>
      <c r="D267" s="211" t="s">
        <v>34</v>
      </c>
      <c r="E267" s="211" t="s">
        <v>4689</v>
      </c>
      <c r="F267" s="936"/>
      <c r="G267" s="382" t="s">
        <v>4704</v>
      </c>
      <c r="H267" s="72">
        <v>44958</v>
      </c>
      <c r="I267" s="211">
        <v>192</v>
      </c>
    </row>
    <row r="268" spans="1:9" ht="15" customHeight="1" x14ac:dyDescent="0.2">
      <c r="A268" s="928"/>
      <c r="B268" s="3">
        <v>2505</v>
      </c>
      <c r="C268" s="197" t="s">
        <v>4692</v>
      </c>
      <c r="D268" s="211" t="s">
        <v>34</v>
      </c>
      <c r="E268" s="211" t="s">
        <v>4693</v>
      </c>
      <c r="F268" s="936"/>
      <c r="G268" s="382" t="s">
        <v>4704</v>
      </c>
      <c r="H268" s="72">
        <v>44958</v>
      </c>
      <c r="I268" s="211">
        <v>192</v>
      </c>
    </row>
    <row r="269" spans="1:9" ht="15" customHeight="1" x14ac:dyDescent="0.2">
      <c r="A269" s="928"/>
      <c r="B269" s="3">
        <v>2505</v>
      </c>
      <c r="C269" s="197" t="s">
        <v>4694</v>
      </c>
      <c r="D269" s="211" t="s">
        <v>34</v>
      </c>
      <c r="E269" s="211" t="s">
        <v>4695</v>
      </c>
      <c r="F269" s="936"/>
      <c r="G269" s="382" t="s">
        <v>4704</v>
      </c>
      <c r="H269" s="72">
        <v>44958</v>
      </c>
      <c r="I269" s="211">
        <v>192</v>
      </c>
    </row>
    <row r="270" spans="1:9" ht="15" customHeight="1" x14ac:dyDescent="0.2">
      <c r="A270" s="928"/>
      <c r="B270" s="3">
        <v>2505</v>
      </c>
      <c r="C270" s="197" t="s">
        <v>4696</v>
      </c>
      <c r="D270" s="211" t="s">
        <v>34</v>
      </c>
      <c r="E270" s="211" t="s">
        <v>4697</v>
      </c>
      <c r="F270" s="936"/>
      <c r="G270" s="382" t="s">
        <v>4704</v>
      </c>
      <c r="H270" s="72">
        <v>44958</v>
      </c>
      <c r="I270" s="211">
        <v>192</v>
      </c>
    </row>
    <row r="271" spans="1:9" ht="15" customHeight="1" x14ac:dyDescent="0.2">
      <c r="A271" s="928"/>
      <c r="B271" s="3">
        <v>2505</v>
      </c>
      <c r="C271" s="197" t="s">
        <v>4698</v>
      </c>
      <c r="D271" s="211" t="s">
        <v>34</v>
      </c>
      <c r="E271" s="211" t="s">
        <v>4697</v>
      </c>
      <c r="F271" s="936"/>
      <c r="G271" s="382" t="s">
        <v>4704</v>
      </c>
      <c r="H271" s="72">
        <v>44958</v>
      </c>
      <c r="I271" s="211">
        <v>192</v>
      </c>
    </row>
    <row r="272" spans="1:9" ht="15" customHeight="1" x14ac:dyDescent="0.2">
      <c r="A272" s="928"/>
      <c r="B272" s="3">
        <v>2505</v>
      </c>
      <c r="C272" s="197" t="s">
        <v>4699</v>
      </c>
      <c r="D272" s="211" t="s">
        <v>34</v>
      </c>
      <c r="E272" s="211" t="s">
        <v>4700</v>
      </c>
      <c r="F272" s="936"/>
      <c r="G272" s="382" t="s">
        <v>4704</v>
      </c>
      <c r="H272" s="72">
        <v>44958</v>
      </c>
      <c r="I272" s="211">
        <v>192</v>
      </c>
    </row>
    <row r="273" spans="1:9" ht="15" customHeight="1" x14ac:dyDescent="0.2">
      <c r="A273" s="928"/>
      <c r="B273" s="3">
        <v>2505</v>
      </c>
      <c r="C273" s="197" t="s">
        <v>4701</v>
      </c>
      <c r="D273" s="211" t="s">
        <v>34</v>
      </c>
      <c r="E273" s="211" t="s">
        <v>4702</v>
      </c>
      <c r="F273" s="936"/>
      <c r="G273" s="382" t="s">
        <v>4704</v>
      </c>
      <c r="H273" s="72">
        <v>44958</v>
      </c>
      <c r="I273" s="211">
        <v>192</v>
      </c>
    </row>
    <row r="274" spans="1:9" ht="63.75" x14ac:dyDescent="0.2">
      <c r="A274" s="211">
        <v>121</v>
      </c>
      <c r="B274" s="211">
        <v>2830</v>
      </c>
      <c r="C274" s="127" t="s">
        <v>4866</v>
      </c>
      <c r="D274" s="211" t="s">
        <v>4510</v>
      </c>
      <c r="E274" s="211">
        <v>81112208</v>
      </c>
      <c r="F274" s="617">
        <v>13000000</v>
      </c>
      <c r="G274" s="382" t="s">
        <v>4704</v>
      </c>
      <c r="H274" s="159">
        <v>44986</v>
      </c>
      <c r="I274" s="131" t="s">
        <v>4867</v>
      </c>
    </row>
    <row r="275" spans="1:9" ht="51" x14ac:dyDescent="0.2">
      <c r="A275" s="211">
        <v>122</v>
      </c>
      <c r="B275" s="211">
        <v>2830</v>
      </c>
      <c r="C275" s="127" t="s">
        <v>4869</v>
      </c>
      <c r="D275" s="211" t="s">
        <v>4510</v>
      </c>
      <c r="E275" s="211">
        <v>81112208</v>
      </c>
      <c r="F275" s="617">
        <v>12000000</v>
      </c>
      <c r="G275" s="382" t="s">
        <v>4704</v>
      </c>
      <c r="H275" s="159">
        <v>45078</v>
      </c>
      <c r="I275" s="131" t="s">
        <v>4867</v>
      </c>
    </row>
    <row r="276" spans="1:9" ht="153" x14ac:dyDescent="0.2">
      <c r="A276" s="211">
        <v>123</v>
      </c>
      <c r="B276" s="211">
        <v>2830</v>
      </c>
      <c r="C276" s="127" t="s">
        <v>4873</v>
      </c>
      <c r="D276" s="211" t="s">
        <v>4510</v>
      </c>
      <c r="E276" s="211">
        <v>81112003</v>
      </c>
      <c r="F276" s="617">
        <v>35000000</v>
      </c>
      <c r="G276" s="382" t="s">
        <v>4704</v>
      </c>
      <c r="H276" s="159">
        <v>45078</v>
      </c>
      <c r="I276" s="131" t="s">
        <v>4867</v>
      </c>
    </row>
    <row r="277" spans="1:9" ht="38.25" x14ac:dyDescent="0.2">
      <c r="A277" s="211">
        <v>124</v>
      </c>
      <c r="B277" s="310">
        <v>3230</v>
      </c>
      <c r="C277" s="312" t="s">
        <v>5209</v>
      </c>
      <c r="D277" s="311" t="s">
        <v>39</v>
      </c>
      <c r="E277" s="211">
        <v>81101707</v>
      </c>
      <c r="F277" s="658">
        <v>6900000</v>
      </c>
      <c r="G277" s="311" t="s">
        <v>297</v>
      </c>
      <c r="H277" s="313">
        <v>45231</v>
      </c>
      <c r="I277" s="316">
        <v>192</v>
      </c>
    </row>
    <row r="278" spans="1:9" ht="89.25" x14ac:dyDescent="0.2">
      <c r="A278" s="211">
        <v>125</v>
      </c>
      <c r="B278" s="372">
        <v>4321</v>
      </c>
      <c r="C278" s="373" t="s">
        <v>5480</v>
      </c>
      <c r="D278" s="146" t="s">
        <v>39</v>
      </c>
      <c r="E278" s="146">
        <v>81141504</v>
      </c>
      <c r="F278" s="669">
        <v>7500000</v>
      </c>
      <c r="G278" s="146" t="s">
        <v>3790</v>
      </c>
      <c r="H278" s="309">
        <v>45261</v>
      </c>
      <c r="I278" s="160">
        <v>192</v>
      </c>
    </row>
    <row r="279" spans="1:9" ht="229.5" x14ac:dyDescent="0.2">
      <c r="A279" s="211">
        <v>126</v>
      </c>
      <c r="B279" s="372">
        <v>4321</v>
      </c>
      <c r="C279" s="373" t="s">
        <v>5482</v>
      </c>
      <c r="D279" s="146" t="s">
        <v>39</v>
      </c>
      <c r="E279" s="160">
        <v>81101706</v>
      </c>
      <c r="F279" s="669">
        <v>2000000</v>
      </c>
      <c r="G279" s="146" t="s">
        <v>3790</v>
      </c>
      <c r="H279" s="309">
        <v>45261</v>
      </c>
      <c r="I279" s="160">
        <v>192</v>
      </c>
    </row>
    <row r="280" spans="1:9" ht="25.5" x14ac:dyDescent="0.2">
      <c r="A280" s="211">
        <v>127</v>
      </c>
      <c r="B280" s="372">
        <v>4321</v>
      </c>
      <c r="C280" s="373" t="s">
        <v>5484</v>
      </c>
      <c r="D280" s="146" t="s">
        <v>39</v>
      </c>
      <c r="E280" s="146">
        <v>73152108</v>
      </c>
      <c r="F280" s="669">
        <v>500000</v>
      </c>
      <c r="G280" s="146" t="s">
        <v>3790</v>
      </c>
      <c r="H280" s="309">
        <v>45170</v>
      </c>
      <c r="I280" s="146">
        <v>192</v>
      </c>
    </row>
    <row r="281" spans="1:9" ht="25.5" x14ac:dyDescent="0.2">
      <c r="A281" s="211">
        <v>128</v>
      </c>
      <c r="B281" s="97">
        <v>7001</v>
      </c>
      <c r="C281" s="518" t="s">
        <v>4144</v>
      </c>
      <c r="D281" s="160" t="s">
        <v>5902</v>
      </c>
      <c r="E281" s="160" t="s">
        <v>4143</v>
      </c>
      <c r="F281" s="666">
        <v>140000</v>
      </c>
      <c r="G281" s="160" t="s">
        <v>693</v>
      </c>
      <c r="H281" s="309">
        <v>45261</v>
      </c>
      <c r="I281" s="160">
        <v>192</v>
      </c>
    </row>
    <row r="282" spans="1:9" ht="89.25" x14ac:dyDescent="0.2">
      <c r="A282" s="211">
        <v>129</v>
      </c>
      <c r="B282" s="160">
        <v>7401</v>
      </c>
      <c r="C282" s="98" t="s">
        <v>5964</v>
      </c>
      <c r="D282" s="160" t="s">
        <v>5902</v>
      </c>
      <c r="E282" s="160" t="s">
        <v>5965</v>
      </c>
      <c r="F282" s="582">
        <v>800000</v>
      </c>
      <c r="G282" s="160" t="s">
        <v>4704</v>
      </c>
      <c r="H282" s="309">
        <v>45261</v>
      </c>
      <c r="I282" s="160">
        <v>192</v>
      </c>
    </row>
    <row r="283" spans="1:9" ht="25.5" x14ac:dyDescent="0.2">
      <c r="A283" s="211">
        <v>130</v>
      </c>
      <c r="B283" s="97">
        <v>7421</v>
      </c>
      <c r="C283" s="508" t="s">
        <v>8262</v>
      </c>
      <c r="D283" s="160" t="s">
        <v>5902</v>
      </c>
      <c r="E283" s="39" t="s">
        <v>8263</v>
      </c>
      <c r="F283" s="666">
        <v>100000</v>
      </c>
      <c r="G283" s="39" t="s">
        <v>3790</v>
      </c>
      <c r="H283" s="309">
        <v>45261</v>
      </c>
      <c r="I283" s="39">
        <v>192</v>
      </c>
    </row>
    <row r="284" spans="1:9" ht="25.5" x14ac:dyDescent="0.2">
      <c r="A284" s="211">
        <v>131</v>
      </c>
      <c r="B284" s="97">
        <v>7421</v>
      </c>
      <c r="C284" s="508" t="s">
        <v>8265</v>
      </c>
      <c r="D284" s="160" t="s">
        <v>5902</v>
      </c>
      <c r="E284" s="39" t="s">
        <v>8263</v>
      </c>
      <c r="F284" s="666">
        <v>60000</v>
      </c>
      <c r="G284" s="39" t="s">
        <v>3790</v>
      </c>
      <c r="H284" s="309">
        <v>45261</v>
      </c>
      <c r="I284" s="39">
        <v>192</v>
      </c>
    </row>
    <row r="285" spans="1:9" ht="51" x14ac:dyDescent="0.2">
      <c r="A285" s="925">
        <v>132</v>
      </c>
      <c r="B285" s="372">
        <v>7428</v>
      </c>
      <c r="C285" s="127" t="s">
        <v>8299</v>
      </c>
      <c r="D285" s="146" t="s">
        <v>5902</v>
      </c>
      <c r="E285" s="131" t="s">
        <v>8300</v>
      </c>
      <c r="F285" s="923">
        <v>2230000</v>
      </c>
      <c r="G285" s="131" t="s">
        <v>4704</v>
      </c>
      <c r="H285" s="159">
        <v>45261</v>
      </c>
      <c r="I285" s="131">
        <v>192</v>
      </c>
    </row>
    <row r="286" spans="1:9" ht="51" x14ac:dyDescent="0.2">
      <c r="A286" s="926"/>
      <c r="B286" s="372">
        <v>7428</v>
      </c>
      <c r="C286" s="127" t="s">
        <v>8302</v>
      </c>
      <c r="D286" s="146" t="s">
        <v>5902</v>
      </c>
      <c r="E286" s="131" t="s">
        <v>8303</v>
      </c>
      <c r="F286" s="937"/>
      <c r="G286" s="131" t="s">
        <v>4704</v>
      </c>
      <c r="H286" s="159">
        <v>45261</v>
      </c>
      <c r="I286" s="131">
        <v>192</v>
      </c>
    </row>
    <row r="287" spans="1:9" ht="63.75" x14ac:dyDescent="0.2">
      <c r="A287" s="926"/>
      <c r="B287" s="372">
        <v>7428</v>
      </c>
      <c r="C287" s="127" t="s">
        <v>8304</v>
      </c>
      <c r="D287" s="146" t="s">
        <v>5902</v>
      </c>
      <c r="E287" s="131" t="s">
        <v>8305</v>
      </c>
      <c r="F287" s="937"/>
      <c r="G287" s="131" t="s">
        <v>4704</v>
      </c>
      <c r="H287" s="159">
        <v>45261</v>
      </c>
      <c r="I287" s="131">
        <v>192</v>
      </c>
    </row>
    <row r="288" spans="1:9" ht="51" x14ac:dyDescent="0.2">
      <c r="A288" s="926"/>
      <c r="B288" s="372">
        <v>7428</v>
      </c>
      <c r="C288" s="127" t="s">
        <v>8306</v>
      </c>
      <c r="D288" s="146" t="s">
        <v>5902</v>
      </c>
      <c r="E288" s="131">
        <v>70111799</v>
      </c>
      <c r="F288" s="937"/>
      <c r="G288" s="131" t="s">
        <v>4704</v>
      </c>
      <c r="H288" s="159">
        <v>45261</v>
      </c>
      <c r="I288" s="131">
        <v>192</v>
      </c>
    </row>
    <row r="289" spans="1:9" ht="51" x14ac:dyDescent="0.2">
      <c r="A289" s="926"/>
      <c r="B289" s="372">
        <v>7428</v>
      </c>
      <c r="C289" s="127" t="s">
        <v>8307</v>
      </c>
      <c r="D289" s="146" t="s">
        <v>5902</v>
      </c>
      <c r="E289" s="131" t="s">
        <v>8308</v>
      </c>
      <c r="F289" s="937"/>
      <c r="G289" s="131" t="s">
        <v>4704</v>
      </c>
      <c r="H289" s="159">
        <v>45261</v>
      </c>
      <c r="I289" s="131">
        <v>192</v>
      </c>
    </row>
    <row r="290" spans="1:9" ht="38.25" x14ac:dyDescent="0.2">
      <c r="A290" s="926"/>
      <c r="B290" s="372">
        <v>7431</v>
      </c>
      <c r="C290" s="373" t="s">
        <v>6064</v>
      </c>
      <c r="D290" s="146" t="s">
        <v>5902</v>
      </c>
      <c r="E290" s="146" t="s">
        <v>6065</v>
      </c>
      <c r="F290" s="937"/>
      <c r="G290" s="146" t="s">
        <v>3790</v>
      </c>
      <c r="H290" s="159">
        <v>44958</v>
      </c>
      <c r="I290" s="146">
        <v>192</v>
      </c>
    </row>
    <row r="291" spans="1:9" ht="38.25" x14ac:dyDescent="0.2">
      <c r="A291" s="926"/>
      <c r="B291" s="372">
        <v>7431</v>
      </c>
      <c r="C291" s="373" t="s">
        <v>6067</v>
      </c>
      <c r="D291" s="146" t="s">
        <v>5902</v>
      </c>
      <c r="E291" s="146" t="s">
        <v>6065</v>
      </c>
      <c r="F291" s="937"/>
      <c r="G291" s="146" t="s">
        <v>3790</v>
      </c>
      <c r="H291" s="159">
        <v>44958</v>
      </c>
      <c r="I291" s="146">
        <v>192</v>
      </c>
    </row>
    <row r="292" spans="1:9" ht="38.25" x14ac:dyDescent="0.2">
      <c r="A292" s="926"/>
      <c r="B292" s="372">
        <v>7431</v>
      </c>
      <c r="C292" s="373" t="s">
        <v>6068</v>
      </c>
      <c r="D292" s="146" t="s">
        <v>5902</v>
      </c>
      <c r="E292" s="146" t="s">
        <v>6065</v>
      </c>
      <c r="F292" s="937"/>
      <c r="G292" s="146" t="s">
        <v>3790</v>
      </c>
      <c r="H292" s="159">
        <v>44958</v>
      </c>
      <c r="I292" s="146">
        <v>192</v>
      </c>
    </row>
    <row r="293" spans="1:9" ht="15" customHeight="1" x14ac:dyDescent="0.2">
      <c r="A293" s="926"/>
      <c r="B293" s="84" t="s">
        <v>8663</v>
      </c>
      <c r="C293" s="127" t="s">
        <v>6574</v>
      </c>
      <c r="D293" s="146" t="s">
        <v>5902</v>
      </c>
      <c r="E293" s="131" t="s">
        <v>6575</v>
      </c>
      <c r="F293" s="937"/>
      <c r="G293" s="131" t="s">
        <v>3790</v>
      </c>
      <c r="H293" s="159">
        <v>45261</v>
      </c>
      <c r="I293" s="211">
        <v>192</v>
      </c>
    </row>
    <row r="294" spans="1:9" ht="25.5" x14ac:dyDescent="0.2">
      <c r="A294" s="926"/>
      <c r="B294" s="84" t="s">
        <v>8663</v>
      </c>
      <c r="C294" s="127" t="s">
        <v>6577</v>
      </c>
      <c r="D294" s="146" t="s">
        <v>5902</v>
      </c>
      <c r="E294" s="131" t="s">
        <v>6578</v>
      </c>
      <c r="F294" s="937"/>
      <c r="G294" s="131" t="s">
        <v>3790</v>
      </c>
      <c r="H294" s="159">
        <v>45261</v>
      </c>
      <c r="I294" s="211">
        <v>192</v>
      </c>
    </row>
    <row r="295" spans="1:9" ht="25.5" x14ac:dyDescent="0.2">
      <c r="A295" s="926"/>
      <c r="B295" s="84" t="s">
        <v>8663</v>
      </c>
      <c r="C295" s="127" t="s">
        <v>6579</v>
      </c>
      <c r="D295" s="146" t="s">
        <v>5902</v>
      </c>
      <c r="E295" s="131" t="s">
        <v>6580</v>
      </c>
      <c r="F295" s="937"/>
      <c r="G295" s="131" t="s">
        <v>3790</v>
      </c>
      <c r="H295" s="159">
        <v>45261</v>
      </c>
      <c r="I295" s="211">
        <v>192</v>
      </c>
    </row>
    <row r="296" spans="1:9" ht="15" customHeight="1" x14ac:dyDescent="0.2">
      <c r="A296" s="926"/>
      <c r="B296" s="372" t="s">
        <v>8675</v>
      </c>
      <c r="C296" s="127" t="s">
        <v>6574</v>
      </c>
      <c r="D296" s="146" t="s">
        <v>5902</v>
      </c>
      <c r="E296" s="131" t="s">
        <v>6575</v>
      </c>
      <c r="F296" s="937"/>
      <c r="G296" s="131" t="s">
        <v>3790</v>
      </c>
      <c r="H296" s="159">
        <v>45261</v>
      </c>
      <c r="I296" s="211">
        <v>192</v>
      </c>
    </row>
    <row r="297" spans="1:9" ht="25.5" x14ac:dyDescent="0.2">
      <c r="A297" s="926"/>
      <c r="B297" s="372" t="s">
        <v>8675</v>
      </c>
      <c r="C297" s="127" t="s">
        <v>6577</v>
      </c>
      <c r="D297" s="146" t="s">
        <v>5902</v>
      </c>
      <c r="E297" s="131" t="s">
        <v>6578</v>
      </c>
      <c r="F297" s="937"/>
      <c r="G297" s="131" t="s">
        <v>3790</v>
      </c>
      <c r="H297" s="159">
        <v>45261</v>
      </c>
      <c r="I297" s="211">
        <v>192</v>
      </c>
    </row>
    <row r="298" spans="1:9" ht="25.5" x14ac:dyDescent="0.2">
      <c r="A298" s="926"/>
      <c r="B298" s="372" t="s">
        <v>8675</v>
      </c>
      <c r="C298" s="127" t="s">
        <v>6579</v>
      </c>
      <c r="D298" s="146" t="s">
        <v>5902</v>
      </c>
      <c r="E298" s="131" t="s">
        <v>6580</v>
      </c>
      <c r="F298" s="937"/>
      <c r="G298" s="131" t="s">
        <v>3790</v>
      </c>
      <c r="H298" s="159">
        <v>45261</v>
      </c>
      <c r="I298" s="211">
        <v>192</v>
      </c>
    </row>
    <row r="299" spans="1:9" ht="15" customHeight="1" x14ac:dyDescent="0.2">
      <c r="A299" s="926"/>
      <c r="B299" s="372" t="s">
        <v>8676</v>
      </c>
      <c r="C299" s="373" t="s">
        <v>6574</v>
      </c>
      <c r="D299" s="146" t="s">
        <v>5902</v>
      </c>
      <c r="E299" s="146" t="s">
        <v>6575</v>
      </c>
      <c r="F299" s="937"/>
      <c r="G299" s="146" t="s">
        <v>3790</v>
      </c>
      <c r="H299" s="159">
        <v>45261</v>
      </c>
      <c r="I299" s="146">
        <v>192</v>
      </c>
    </row>
    <row r="300" spans="1:9" ht="25.5" x14ac:dyDescent="0.2">
      <c r="A300" s="926"/>
      <c r="B300" s="372" t="s">
        <v>8676</v>
      </c>
      <c r="C300" s="373" t="s">
        <v>6577</v>
      </c>
      <c r="D300" s="146" t="s">
        <v>5902</v>
      </c>
      <c r="E300" s="146" t="s">
        <v>6578</v>
      </c>
      <c r="F300" s="937"/>
      <c r="G300" s="146" t="s">
        <v>3790</v>
      </c>
      <c r="H300" s="159">
        <v>45261</v>
      </c>
      <c r="I300" s="146">
        <v>192</v>
      </c>
    </row>
    <row r="301" spans="1:9" ht="25.5" x14ac:dyDescent="0.2">
      <c r="A301" s="926"/>
      <c r="B301" s="372" t="s">
        <v>8676</v>
      </c>
      <c r="C301" s="373" t="s">
        <v>6579</v>
      </c>
      <c r="D301" s="146" t="s">
        <v>5902</v>
      </c>
      <c r="E301" s="146" t="s">
        <v>6580</v>
      </c>
      <c r="F301" s="937"/>
      <c r="G301" s="146" t="s">
        <v>3790</v>
      </c>
      <c r="H301" s="159">
        <v>45261</v>
      </c>
      <c r="I301" s="146">
        <v>192</v>
      </c>
    </row>
    <row r="302" spans="1:9" ht="15" customHeight="1" x14ac:dyDescent="0.2">
      <c r="A302" s="926"/>
      <c r="B302" s="372" t="s">
        <v>8677</v>
      </c>
      <c r="C302" s="373" t="s">
        <v>6574</v>
      </c>
      <c r="D302" s="146" t="s">
        <v>5902</v>
      </c>
      <c r="E302" s="146" t="s">
        <v>6575</v>
      </c>
      <c r="F302" s="937"/>
      <c r="G302" s="146" t="s">
        <v>3790</v>
      </c>
      <c r="H302" s="159">
        <v>45261</v>
      </c>
      <c r="I302" s="146">
        <v>192</v>
      </c>
    </row>
    <row r="303" spans="1:9" ht="25.5" x14ac:dyDescent="0.2">
      <c r="A303" s="926"/>
      <c r="B303" s="372" t="s">
        <v>8677</v>
      </c>
      <c r="C303" s="373" t="s">
        <v>6577</v>
      </c>
      <c r="D303" s="146" t="s">
        <v>5902</v>
      </c>
      <c r="E303" s="146" t="s">
        <v>6578</v>
      </c>
      <c r="F303" s="937"/>
      <c r="G303" s="146" t="s">
        <v>3790</v>
      </c>
      <c r="H303" s="159">
        <v>45261</v>
      </c>
      <c r="I303" s="146">
        <v>192</v>
      </c>
    </row>
    <row r="304" spans="1:9" ht="25.5" x14ac:dyDescent="0.2">
      <c r="A304" s="927"/>
      <c r="B304" s="372" t="s">
        <v>8677</v>
      </c>
      <c r="C304" s="373" t="s">
        <v>6579</v>
      </c>
      <c r="D304" s="146" t="s">
        <v>5902</v>
      </c>
      <c r="E304" s="146" t="s">
        <v>6580</v>
      </c>
      <c r="F304" s="924"/>
      <c r="G304" s="146" t="s">
        <v>3790</v>
      </c>
      <c r="H304" s="159">
        <v>45261</v>
      </c>
      <c r="I304" s="146">
        <v>192</v>
      </c>
    </row>
    <row r="305" spans="1:9" ht="25.5" x14ac:dyDescent="0.2">
      <c r="A305" s="211">
        <v>133</v>
      </c>
      <c r="B305" s="372">
        <v>7003</v>
      </c>
      <c r="C305" s="373" t="s">
        <v>6808</v>
      </c>
      <c r="D305" s="146" t="s">
        <v>5902</v>
      </c>
      <c r="E305" s="146">
        <v>72153606</v>
      </c>
      <c r="F305" s="664">
        <v>300000</v>
      </c>
      <c r="G305" s="146" t="s">
        <v>3790</v>
      </c>
      <c r="H305" s="159">
        <v>44927</v>
      </c>
      <c r="I305" s="146">
        <v>192</v>
      </c>
    </row>
    <row r="306" spans="1:9" ht="25.5" x14ac:dyDescent="0.2">
      <c r="A306" s="211">
        <v>134</v>
      </c>
      <c r="B306" s="84">
        <v>7413</v>
      </c>
      <c r="C306" s="127" t="s">
        <v>9174</v>
      </c>
      <c r="D306" s="146" t="s">
        <v>5902</v>
      </c>
      <c r="E306" s="131">
        <v>72154302</v>
      </c>
      <c r="F306" s="664">
        <v>5000000</v>
      </c>
      <c r="G306" s="146" t="s">
        <v>3790</v>
      </c>
      <c r="H306" s="662">
        <v>44958</v>
      </c>
      <c r="I306" s="131">
        <v>192</v>
      </c>
    </row>
    <row r="307" spans="1:9" ht="25.5" x14ac:dyDescent="0.2">
      <c r="A307" s="929">
        <v>135</v>
      </c>
      <c r="B307" s="84">
        <v>7413</v>
      </c>
      <c r="C307" s="127" t="s">
        <v>9380</v>
      </c>
      <c r="D307" s="146" t="s">
        <v>5902</v>
      </c>
      <c r="E307" s="131">
        <v>78181599</v>
      </c>
      <c r="F307" s="923">
        <v>400000</v>
      </c>
      <c r="G307" s="146" t="s">
        <v>3790</v>
      </c>
      <c r="H307" s="159">
        <v>45261</v>
      </c>
      <c r="I307" s="131">
        <v>192</v>
      </c>
    </row>
    <row r="308" spans="1:9" ht="25.5" x14ac:dyDescent="0.2">
      <c r="A308" s="930"/>
      <c r="B308" s="51">
        <v>6326</v>
      </c>
      <c r="C308" s="705" t="s">
        <v>9380</v>
      </c>
      <c r="D308" s="160" t="s">
        <v>5902</v>
      </c>
      <c r="E308" s="39">
        <v>78181599</v>
      </c>
      <c r="F308" s="924"/>
      <c r="G308" s="160" t="s">
        <v>3790</v>
      </c>
      <c r="H308" s="309">
        <v>45261</v>
      </c>
      <c r="I308" s="657">
        <v>192</v>
      </c>
    </row>
    <row r="309" spans="1:9" ht="25.5" x14ac:dyDescent="0.2">
      <c r="A309" s="211">
        <v>136</v>
      </c>
      <c r="B309" s="51">
        <v>6326</v>
      </c>
      <c r="C309" s="541" t="s">
        <v>9399</v>
      </c>
      <c r="D309" s="160" t="s">
        <v>5902</v>
      </c>
      <c r="E309" s="39">
        <v>73152108</v>
      </c>
      <c r="F309" s="666">
        <v>700000</v>
      </c>
      <c r="G309" s="160" t="s">
        <v>3790</v>
      </c>
      <c r="H309" s="309">
        <v>45261</v>
      </c>
      <c r="I309" s="657">
        <v>192</v>
      </c>
    </row>
    <row r="310" spans="1:9" ht="38.25" x14ac:dyDescent="0.2">
      <c r="A310" s="211">
        <v>137</v>
      </c>
      <c r="B310" s="51">
        <v>6325</v>
      </c>
      <c r="C310" s="508" t="s">
        <v>9846</v>
      </c>
      <c r="D310" s="160" t="s">
        <v>5902</v>
      </c>
      <c r="E310" s="497">
        <v>39121032</v>
      </c>
      <c r="F310" s="666">
        <v>1615000</v>
      </c>
      <c r="G310" s="160" t="s">
        <v>3790</v>
      </c>
      <c r="H310" s="538">
        <v>44927</v>
      </c>
      <c r="I310" s="39">
        <v>192</v>
      </c>
    </row>
    <row r="311" spans="1:9" ht="38.25" x14ac:dyDescent="0.2">
      <c r="A311" s="211">
        <v>138</v>
      </c>
      <c r="B311" s="51">
        <v>6325</v>
      </c>
      <c r="C311" s="508" t="s">
        <v>10403</v>
      </c>
      <c r="D311" s="160" t="s">
        <v>5902</v>
      </c>
      <c r="E311" s="39">
        <v>81101605</v>
      </c>
      <c r="F311" s="666">
        <v>177975</v>
      </c>
      <c r="G311" s="160" t="s">
        <v>3790</v>
      </c>
      <c r="H311" s="538">
        <v>44927</v>
      </c>
      <c r="I311" s="652">
        <v>192</v>
      </c>
    </row>
    <row r="312" spans="1:9" ht="51" x14ac:dyDescent="0.2">
      <c r="A312" s="211">
        <v>139</v>
      </c>
      <c r="B312" s="211">
        <v>2820</v>
      </c>
      <c r="C312" s="197" t="s">
        <v>4747</v>
      </c>
      <c r="D312" s="211" t="s">
        <v>4510</v>
      </c>
      <c r="E312" s="211">
        <v>72154201</v>
      </c>
      <c r="F312" s="617">
        <v>2500000</v>
      </c>
      <c r="G312" s="211" t="s">
        <v>4748</v>
      </c>
      <c r="H312" s="63">
        <v>45017</v>
      </c>
      <c r="I312" s="382">
        <v>193</v>
      </c>
    </row>
    <row r="313" spans="1:9" ht="25.5" x14ac:dyDescent="0.2">
      <c r="A313" s="211">
        <v>140</v>
      </c>
      <c r="B313" s="211">
        <v>2820</v>
      </c>
      <c r="C313" s="197" t="s">
        <v>4760</v>
      </c>
      <c r="D313" s="211" t="s">
        <v>4750</v>
      </c>
      <c r="E313" s="211">
        <v>81112202</v>
      </c>
      <c r="F313" s="617">
        <v>3000000</v>
      </c>
      <c r="G313" s="211" t="s">
        <v>4761</v>
      </c>
      <c r="H313" s="63">
        <v>45017</v>
      </c>
      <c r="I313" s="211">
        <v>193</v>
      </c>
    </row>
    <row r="314" spans="1:9" ht="25.5" x14ac:dyDescent="0.2">
      <c r="A314" s="211">
        <v>141</v>
      </c>
      <c r="B314" s="211">
        <v>2820</v>
      </c>
      <c r="C314" s="197" t="s">
        <v>4762</v>
      </c>
      <c r="D314" s="211" t="s">
        <v>4750</v>
      </c>
      <c r="E314" s="211">
        <v>81112202</v>
      </c>
      <c r="F314" s="617">
        <v>3000000</v>
      </c>
      <c r="G314" s="211" t="s">
        <v>4761</v>
      </c>
      <c r="H314" s="63">
        <v>45017</v>
      </c>
      <c r="I314" s="382">
        <v>193</v>
      </c>
    </row>
    <row r="315" spans="1:9" ht="25.5" x14ac:dyDescent="0.2">
      <c r="A315" s="211">
        <v>142</v>
      </c>
      <c r="B315" s="211">
        <v>2820</v>
      </c>
      <c r="C315" s="197" t="s">
        <v>4763</v>
      </c>
      <c r="D315" s="211" t="s">
        <v>4750</v>
      </c>
      <c r="E315" s="211">
        <v>83111999</v>
      </c>
      <c r="F315" s="617">
        <v>5000000</v>
      </c>
      <c r="G315" s="211" t="s">
        <v>4761</v>
      </c>
      <c r="H315" s="63">
        <v>45017</v>
      </c>
      <c r="I315" s="382">
        <v>193</v>
      </c>
    </row>
    <row r="316" spans="1:9" ht="89.25" x14ac:dyDescent="0.2">
      <c r="A316" s="211">
        <v>143</v>
      </c>
      <c r="B316" s="211">
        <v>2820</v>
      </c>
      <c r="C316" s="197" t="s">
        <v>4784</v>
      </c>
      <c r="D316" s="211" t="s">
        <v>4750</v>
      </c>
      <c r="E316" s="211">
        <v>81112202</v>
      </c>
      <c r="F316" s="664">
        <v>130000000</v>
      </c>
      <c r="G316" s="211" t="s">
        <v>4761</v>
      </c>
      <c r="H316" s="63">
        <v>45047</v>
      </c>
      <c r="I316" s="211">
        <v>193</v>
      </c>
    </row>
    <row r="317" spans="1:9" ht="114.75" x14ac:dyDescent="0.2">
      <c r="A317" s="211">
        <v>144</v>
      </c>
      <c r="B317" s="47">
        <v>7203</v>
      </c>
      <c r="C317" s="46" t="s">
        <v>10440</v>
      </c>
      <c r="D317" s="47" t="s">
        <v>39</v>
      </c>
      <c r="E317" s="660" t="s">
        <v>289</v>
      </c>
      <c r="F317" s="664">
        <v>68000000</v>
      </c>
      <c r="G317" s="47" t="s">
        <v>290</v>
      </c>
      <c r="H317" s="309">
        <v>45261</v>
      </c>
      <c r="I317" s="47">
        <v>195</v>
      </c>
    </row>
    <row r="318" spans="1:9" ht="38.25" x14ac:dyDescent="0.2">
      <c r="A318" s="925">
        <v>145</v>
      </c>
      <c r="B318" s="47">
        <v>7203</v>
      </c>
      <c r="C318" s="46" t="s">
        <v>292</v>
      </c>
      <c r="D318" s="47" t="s">
        <v>39</v>
      </c>
      <c r="E318" s="660" t="s">
        <v>289</v>
      </c>
      <c r="F318" s="920">
        <v>131175000</v>
      </c>
      <c r="G318" s="47" t="s">
        <v>290</v>
      </c>
      <c r="H318" s="309">
        <v>45261</v>
      </c>
      <c r="I318" s="47">
        <v>195</v>
      </c>
    </row>
    <row r="319" spans="1:9" ht="38.25" x14ac:dyDescent="0.2">
      <c r="A319" s="926"/>
      <c r="B319" s="61">
        <v>7210</v>
      </c>
      <c r="C319" s="197" t="s">
        <v>753</v>
      </c>
      <c r="D319" s="211" t="s">
        <v>754</v>
      </c>
      <c r="E319" s="211" t="s">
        <v>755</v>
      </c>
      <c r="F319" s="921"/>
      <c r="G319" s="211" t="s">
        <v>290</v>
      </c>
      <c r="H319" s="63">
        <v>45078</v>
      </c>
      <c r="I319" s="382">
        <v>195</v>
      </c>
    </row>
    <row r="320" spans="1:9" ht="63.75" x14ac:dyDescent="0.2">
      <c r="A320" s="926"/>
      <c r="B320" s="179">
        <v>7210</v>
      </c>
      <c r="C320" s="187" t="s">
        <v>10545</v>
      </c>
      <c r="D320" s="179" t="s">
        <v>754</v>
      </c>
      <c r="E320" s="179" t="s">
        <v>755</v>
      </c>
      <c r="F320" s="921"/>
      <c r="G320" s="179" t="s">
        <v>290</v>
      </c>
      <c r="H320" s="788">
        <v>44986</v>
      </c>
      <c r="I320" s="673">
        <v>195</v>
      </c>
    </row>
    <row r="321" spans="1:9" ht="38.25" x14ac:dyDescent="0.2">
      <c r="A321" s="927"/>
      <c r="B321" s="179">
        <v>7210</v>
      </c>
      <c r="C321" s="187" t="s">
        <v>753</v>
      </c>
      <c r="D321" s="179" t="s">
        <v>754</v>
      </c>
      <c r="E321" s="179" t="s">
        <v>755</v>
      </c>
      <c r="F321" s="922"/>
      <c r="G321" s="179" t="s">
        <v>290</v>
      </c>
      <c r="H321" s="788">
        <v>44986</v>
      </c>
      <c r="I321" s="673">
        <v>195</v>
      </c>
    </row>
    <row r="322" spans="1:9" ht="38.25" x14ac:dyDescent="0.2">
      <c r="A322" s="211">
        <v>146</v>
      </c>
      <c r="B322" s="97">
        <v>7202</v>
      </c>
      <c r="C322" s="520" t="s">
        <v>6844</v>
      </c>
      <c r="D322" s="97" t="s">
        <v>5902</v>
      </c>
      <c r="E322" s="546">
        <v>7212150692192670</v>
      </c>
      <c r="F322" s="563">
        <v>422000000</v>
      </c>
      <c r="G322" s="211" t="s">
        <v>803</v>
      </c>
      <c r="H322" s="309">
        <v>45261</v>
      </c>
      <c r="I322" s="217">
        <v>196</v>
      </c>
    </row>
    <row r="323" spans="1:9" ht="25.5" x14ac:dyDescent="0.2">
      <c r="A323" s="211">
        <v>147</v>
      </c>
      <c r="B323" s="292">
        <v>2001</v>
      </c>
      <c r="C323" s="321" t="s">
        <v>5008</v>
      </c>
      <c r="D323" s="145" t="s">
        <v>39</v>
      </c>
      <c r="E323" s="145">
        <v>78111899</v>
      </c>
      <c r="F323" s="613">
        <v>10000000</v>
      </c>
      <c r="G323" s="292" t="s">
        <v>5010</v>
      </c>
      <c r="H323" s="698">
        <v>45272</v>
      </c>
      <c r="I323" s="144">
        <v>201</v>
      </c>
    </row>
    <row r="324" spans="1:9" ht="216.75" x14ac:dyDescent="0.2">
      <c r="A324" s="211">
        <v>148</v>
      </c>
      <c r="B324" s="61">
        <v>4240</v>
      </c>
      <c r="C324" s="197" t="s">
        <v>5267</v>
      </c>
      <c r="D324" s="3" t="s">
        <v>2132</v>
      </c>
      <c r="E324" s="382">
        <v>83121606</v>
      </c>
      <c r="F324" s="665">
        <v>177000000</v>
      </c>
      <c r="G324" s="211" t="s">
        <v>2133</v>
      </c>
      <c r="H324" s="72">
        <v>45200</v>
      </c>
      <c r="I324" s="3">
        <v>216</v>
      </c>
    </row>
    <row r="325" spans="1:9" ht="229.5" x14ac:dyDescent="0.2">
      <c r="A325" s="211">
        <v>149</v>
      </c>
      <c r="B325" s="61">
        <v>4240</v>
      </c>
      <c r="C325" s="197" t="s">
        <v>2195</v>
      </c>
      <c r="D325" s="382" t="s">
        <v>2137</v>
      </c>
      <c r="E325" s="382">
        <v>83121606</v>
      </c>
      <c r="F325" s="664">
        <v>1395815098.8699999</v>
      </c>
      <c r="G325" s="382" t="s">
        <v>2138</v>
      </c>
      <c r="H325" s="63">
        <v>45200</v>
      </c>
      <c r="I325" s="382">
        <v>216</v>
      </c>
    </row>
    <row r="326" spans="1:9" ht="178.5" x14ac:dyDescent="0.2">
      <c r="A326" s="211">
        <v>150</v>
      </c>
      <c r="B326" s="61">
        <v>4180</v>
      </c>
      <c r="C326" s="197" t="s">
        <v>10544</v>
      </c>
      <c r="D326" s="382" t="s">
        <v>2137</v>
      </c>
      <c r="E326" s="382">
        <v>83121606</v>
      </c>
      <c r="F326" s="665">
        <v>418000000</v>
      </c>
      <c r="G326" s="382" t="s">
        <v>2138</v>
      </c>
      <c r="H326" s="63">
        <v>45200</v>
      </c>
      <c r="I326" s="382">
        <v>216</v>
      </c>
    </row>
    <row r="327" spans="1:9" ht="153" x14ac:dyDescent="0.2">
      <c r="A327" s="211">
        <v>151</v>
      </c>
      <c r="B327" s="3">
        <v>7315</v>
      </c>
      <c r="C327" s="197" t="s">
        <v>2309</v>
      </c>
      <c r="D327" s="3" t="s">
        <v>5795</v>
      </c>
      <c r="E327" s="211">
        <v>81101512</v>
      </c>
      <c r="F327" s="665">
        <v>20000000</v>
      </c>
      <c r="G327" s="382" t="s">
        <v>2138</v>
      </c>
      <c r="H327" s="63">
        <v>45078</v>
      </c>
      <c r="I327" s="382">
        <v>216</v>
      </c>
    </row>
    <row r="328" spans="1:9" ht="76.5" x14ac:dyDescent="0.2">
      <c r="A328" s="211">
        <v>152</v>
      </c>
      <c r="B328" s="3">
        <v>6223</v>
      </c>
      <c r="C328" s="197" t="s">
        <v>2504</v>
      </c>
      <c r="D328" s="3" t="s">
        <v>5798</v>
      </c>
      <c r="E328" s="211" t="s">
        <v>2505</v>
      </c>
      <c r="F328" s="665">
        <v>80639000</v>
      </c>
      <c r="G328" s="382" t="s">
        <v>2138</v>
      </c>
      <c r="H328" s="63">
        <v>44986</v>
      </c>
      <c r="I328" s="3">
        <v>216</v>
      </c>
    </row>
    <row r="329" spans="1:9" ht="12.75" x14ac:dyDescent="0.2">
      <c r="A329" s="211">
        <v>153</v>
      </c>
      <c r="B329" s="3">
        <v>6229</v>
      </c>
      <c r="C329" s="197" t="s">
        <v>2936</v>
      </c>
      <c r="D329" s="3" t="s">
        <v>5795</v>
      </c>
      <c r="E329" s="463" t="s">
        <v>2937</v>
      </c>
      <c r="F329" s="665">
        <v>381802758</v>
      </c>
      <c r="G329" s="211" t="s">
        <v>4704</v>
      </c>
      <c r="H329" s="159">
        <v>45078</v>
      </c>
      <c r="I329" s="382">
        <v>216</v>
      </c>
    </row>
    <row r="330" spans="1:9" ht="267.75" x14ac:dyDescent="0.2">
      <c r="A330" s="211">
        <v>154</v>
      </c>
      <c r="B330" s="211">
        <v>2822</v>
      </c>
      <c r="C330" s="197" t="s">
        <v>4986</v>
      </c>
      <c r="D330" s="211" t="s">
        <v>4510</v>
      </c>
      <c r="E330" s="692" t="s">
        <v>4987</v>
      </c>
      <c r="F330" s="664">
        <v>25956000</v>
      </c>
      <c r="G330" s="211" t="s">
        <v>2138</v>
      </c>
      <c r="H330" s="159">
        <v>45017</v>
      </c>
      <c r="I330" s="382">
        <v>216</v>
      </c>
    </row>
    <row r="331" spans="1:9" ht="12.75" x14ac:dyDescent="0.2">
      <c r="A331" s="211">
        <v>155</v>
      </c>
      <c r="B331" s="211">
        <v>2820</v>
      </c>
      <c r="C331" s="197" t="s">
        <v>4817</v>
      </c>
      <c r="D331" s="146" t="s">
        <v>4818</v>
      </c>
      <c r="E331" s="211">
        <v>81111812</v>
      </c>
      <c r="F331" s="617">
        <v>12780000</v>
      </c>
      <c r="G331" s="211" t="s">
        <v>2133</v>
      </c>
      <c r="H331" s="72">
        <v>45047</v>
      </c>
      <c r="I331" s="211">
        <v>217</v>
      </c>
    </row>
    <row r="332" spans="1:9" ht="216.75" x14ac:dyDescent="0.2">
      <c r="A332" s="211">
        <v>156</v>
      </c>
      <c r="B332" s="372">
        <v>4010</v>
      </c>
      <c r="C332" s="373" t="s">
        <v>5267</v>
      </c>
      <c r="D332" s="97" t="s">
        <v>10525</v>
      </c>
      <c r="E332" s="146" t="s">
        <v>5266</v>
      </c>
      <c r="F332" s="670">
        <v>48210000</v>
      </c>
      <c r="G332" s="160" t="s">
        <v>2133</v>
      </c>
      <c r="H332" s="309">
        <v>45261</v>
      </c>
      <c r="I332" s="160">
        <v>217</v>
      </c>
    </row>
    <row r="333" spans="1:9" ht="89.25" x14ac:dyDescent="0.2">
      <c r="A333" s="211">
        <v>157</v>
      </c>
      <c r="B333" s="372">
        <v>4010</v>
      </c>
      <c r="C333" s="373" t="s">
        <v>5379</v>
      </c>
      <c r="D333" s="372" t="s">
        <v>5269</v>
      </c>
      <c r="E333" s="146" t="s">
        <v>5266</v>
      </c>
      <c r="F333" s="670">
        <v>100000000</v>
      </c>
      <c r="G333" s="146" t="s">
        <v>2138</v>
      </c>
      <c r="H333" s="159">
        <v>45231</v>
      </c>
      <c r="I333" s="372">
        <v>217</v>
      </c>
    </row>
    <row r="334" spans="1:9" ht="114.75" x14ac:dyDescent="0.2">
      <c r="A334" s="211">
        <v>158</v>
      </c>
      <c r="B334" s="61">
        <v>2702</v>
      </c>
      <c r="C334" s="66" t="s">
        <v>10517</v>
      </c>
      <c r="D334" s="61" t="s">
        <v>2132</v>
      </c>
      <c r="E334" s="405">
        <v>911115</v>
      </c>
      <c r="F334" s="671">
        <v>150000</v>
      </c>
      <c r="G334" s="61" t="s">
        <v>297</v>
      </c>
      <c r="H334" s="63">
        <v>45200</v>
      </c>
      <c r="I334" s="382">
        <v>244</v>
      </c>
    </row>
    <row r="335" spans="1:9" ht="25.5" x14ac:dyDescent="0.2">
      <c r="A335" s="211">
        <v>159</v>
      </c>
      <c r="B335" s="47">
        <v>7203</v>
      </c>
      <c r="C335" s="46" t="s">
        <v>294</v>
      </c>
      <c r="D335" s="47" t="s">
        <v>39</v>
      </c>
      <c r="E335" s="47">
        <v>81101703</v>
      </c>
      <c r="F335" s="582">
        <v>400000</v>
      </c>
      <c r="G335" s="47" t="s">
        <v>295</v>
      </c>
      <c r="H335" s="309">
        <v>45261</v>
      </c>
      <c r="I335" s="47">
        <v>247</v>
      </c>
    </row>
    <row r="336" spans="1:9" ht="38.25" x14ac:dyDescent="0.2">
      <c r="A336" s="211">
        <v>160</v>
      </c>
      <c r="B336" s="61">
        <v>3220</v>
      </c>
      <c r="C336" s="197" t="s">
        <v>827</v>
      </c>
      <c r="D336" s="3" t="s">
        <v>39</v>
      </c>
      <c r="E336" s="382">
        <v>701117</v>
      </c>
      <c r="F336" s="671"/>
      <c r="G336" s="47" t="s">
        <v>295</v>
      </c>
      <c r="H336" s="309">
        <v>45200</v>
      </c>
      <c r="I336" s="382">
        <v>247</v>
      </c>
    </row>
    <row r="337" spans="1:9" ht="89.25" x14ac:dyDescent="0.2">
      <c r="A337" s="211">
        <v>161</v>
      </c>
      <c r="B337" s="258">
        <v>6030</v>
      </c>
      <c r="C337" s="66" t="s">
        <v>3288</v>
      </c>
      <c r="D337" s="258" t="s">
        <v>10514</v>
      </c>
      <c r="E337" s="661" t="s">
        <v>3289</v>
      </c>
      <c r="F337" s="582">
        <v>600000</v>
      </c>
      <c r="G337" s="47" t="s">
        <v>295</v>
      </c>
      <c r="H337" s="309">
        <v>45078</v>
      </c>
      <c r="I337" s="258">
        <v>247</v>
      </c>
    </row>
    <row r="338" spans="1:9" ht="102" x14ac:dyDescent="0.2">
      <c r="A338" s="211">
        <v>162</v>
      </c>
      <c r="B338" s="160">
        <v>7401</v>
      </c>
      <c r="C338" s="98" t="s">
        <v>5967</v>
      </c>
      <c r="D338" s="97" t="s">
        <v>5902</v>
      </c>
      <c r="E338" s="160" t="s">
        <v>5968</v>
      </c>
      <c r="F338" s="582">
        <v>1600000</v>
      </c>
      <c r="G338" s="47" t="s">
        <v>295</v>
      </c>
      <c r="H338" s="309">
        <v>45261</v>
      </c>
      <c r="I338" s="160">
        <v>247</v>
      </c>
    </row>
    <row r="339" spans="1:9" ht="38.25" x14ac:dyDescent="0.2">
      <c r="A339" s="211">
        <v>163</v>
      </c>
      <c r="B339" s="97">
        <v>7202</v>
      </c>
      <c r="C339" s="679" t="s">
        <v>6846</v>
      </c>
      <c r="D339" s="97" t="s">
        <v>5902</v>
      </c>
      <c r="E339" s="39">
        <v>811015</v>
      </c>
      <c r="F339" s="563">
        <v>670000</v>
      </c>
      <c r="G339" s="47" t="s">
        <v>295</v>
      </c>
      <c r="H339" s="309">
        <v>45261</v>
      </c>
      <c r="I339" s="217">
        <v>247</v>
      </c>
    </row>
    <row r="340" spans="1:9" ht="25.5" x14ac:dyDescent="0.2">
      <c r="A340" s="211">
        <v>164</v>
      </c>
      <c r="B340" s="51">
        <v>6326</v>
      </c>
      <c r="C340" s="541" t="s">
        <v>9400</v>
      </c>
      <c r="D340" s="97" t="s">
        <v>5902</v>
      </c>
      <c r="E340" s="39">
        <v>81101802</v>
      </c>
      <c r="F340" s="563">
        <v>200000</v>
      </c>
      <c r="G340" s="47" t="s">
        <v>295</v>
      </c>
      <c r="H340" s="309">
        <v>45261</v>
      </c>
      <c r="I340" s="539">
        <v>247</v>
      </c>
    </row>
    <row r="341" spans="1:9" ht="15" customHeight="1" x14ac:dyDescent="0.2">
      <c r="A341" s="928">
        <v>165</v>
      </c>
      <c r="B341" s="61">
        <v>4170</v>
      </c>
      <c r="C341" s="66" t="s">
        <v>1950</v>
      </c>
      <c r="D341" s="382" t="s">
        <v>2137</v>
      </c>
      <c r="E341" s="382">
        <v>911115</v>
      </c>
      <c r="F341" s="935">
        <v>6506981</v>
      </c>
      <c r="G341" s="160" t="s">
        <v>297</v>
      </c>
      <c r="H341" s="943">
        <v>45261</v>
      </c>
      <c r="I341" s="382">
        <v>248</v>
      </c>
    </row>
    <row r="342" spans="1:9" ht="15" customHeight="1" x14ac:dyDescent="0.2">
      <c r="A342" s="928"/>
      <c r="B342" s="61">
        <v>4180</v>
      </c>
      <c r="C342" s="66" t="s">
        <v>1950</v>
      </c>
      <c r="D342" s="382" t="s">
        <v>2137</v>
      </c>
      <c r="E342" s="382">
        <v>911115</v>
      </c>
      <c r="F342" s="935"/>
      <c r="G342" s="160" t="s">
        <v>297</v>
      </c>
      <c r="H342" s="943"/>
      <c r="I342" s="382">
        <v>248</v>
      </c>
    </row>
    <row r="343" spans="1:9" ht="89.25" x14ac:dyDescent="0.2">
      <c r="A343" s="928"/>
      <c r="B343" s="61" t="s">
        <v>1946</v>
      </c>
      <c r="C343" s="66" t="s">
        <v>2033</v>
      </c>
      <c r="D343" s="382" t="s">
        <v>2145</v>
      </c>
      <c r="E343" s="382">
        <v>911115</v>
      </c>
      <c r="F343" s="935"/>
      <c r="G343" s="160" t="s">
        <v>297</v>
      </c>
      <c r="H343" s="943"/>
      <c r="I343" s="382">
        <v>248</v>
      </c>
    </row>
    <row r="344" spans="1:9" ht="15" customHeight="1" x14ac:dyDescent="0.2">
      <c r="A344" s="928"/>
      <c r="B344" s="61">
        <v>4160</v>
      </c>
      <c r="C344" s="66" t="s">
        <v>1950</v>
      </c>
      <c r="D344" s="382" t="s">
        <v>2137</v>
      </c>
      <c r="E344" s="382">
        <v>911115</v>
      </c>
      <c r="F344" s="935"/>
      <c r="G344" s="160" t="s">
        <v>297</v>
      </c>
      <c r="H344" s="943"/>
      <c r="I344" s="382">
        <v>248</v>
      </c>
    </row>
    <row r="345" spans="1:9" ht="15" customHeight="1" x14ac:dyDescent="0.2">
      <c r="A345" s="928"/>
      <c r="B345" s="61">
        <v>4150</v>
      </c>
      <c r="C345" s="66" t="s">
        <v>1950</v>
      </c>
      <c r="D345" s="382" t="s">
        <v>2137</v>
      </c>
      <c r="E345" s="382">
        <v>911115</v>
      </c>
      <c r="F345" s="935"/>
      <c r="G345" s="160" t="s">
        <v>297</v>
      </c>
      <c r="H345" s="943"/>
      <c r="I345" s="382">
        <v>248</v>
      </c>
    </row>
    <row r="346" spans="1:9" ht="15" customHeight="1" x14ac:dyDescent="0.2">
      <c r="A346" s="928"/>
      <c r="B346" s="61">
        <v>4175</v>
      </c>
      <c r="C346" s="66" t="s">
        <v>1950</v>
      </c>
      <c r="D346" s="382" t="s">
        <v>2142</v>
      </c>
      <c r="E346" s="382">
        <v>761118</v>
      </c>
      <c r="F346" s="935"/>
      <c r="G346" s="160" t="s">
        <v>297</v>
      </c>
      <c r="H346" s="943"/>
      <c r="I346" s="382">
        <v>248</v>
      </c>
    </row>
    <row r="347" spans="1:9" ht="38.25" x14ac:dyDescent="0.2">
      <c r="A347" s="928"/>
      <c r="B347" s="61">
        <v>4040</v>
      </c>
      <c r="C347" s="66" t="s">
        <v>2063</v>
      </c>
      <c r="D347" s="3" t="s">
        <v>2132</v>
      </c>
      <c r="E347" s="382">
        <v>911115</v>
      </c>
      <c r="F347" s="935"/>
      <c r="G347" s="160" t="s">
        <v>297</v>
      </c>
      <c r="H347" s="943"/>
      <c r="I347" s="382">
        <v>248</v>
      </c>
    </row>
    <row r="348" spans="1:9" ht="25.5" x14ac:dyDescent="0.2">
      <c r="A348" s="928"/>
      <c r="B348" s="61">
        <v>4320</v>
      </c>
      <c r="C348" s="66" t="s">
        <v>2350</v>
      </c>
      <c r="D348" s="61" t="s">
        <v>10514</v>
      </c>
      <c r="E348" s="382">
        <v>76111801</v>
      </c>
      <c r="F348" s="935"/>
      <c r="G348" s="160" t="s">
        <v>297</v>
      </c>
      <c r="H348" s="943"/>
      <c r="I348" s="382">
        <v>248</v>
      </c>
    </row>
    <row r="349" spans="1:9" ht="15" customHeight="1" x14ac:dyDescent="0.2">
      <c r="A349" s="928"/>
      <c r="B349" s="84">
        <v>2502</v>
      </c>
      <c r="C349" s="508" t="s">
        <v>1950</v>
      </c>
      <c r="D349" s="84" t="s">
        <v>34</v>
      </c>
      <c r="E349" s="131" t="s">
        <v>3763</v>
      </c>
      <c r="F349" s="935"/>
      <c r="G349" s="160" t="s">
        <v>297</v>
      </c>
      <c r="H349" s="943"/>
      <c r="I349" s="382">
        <v>248</v>
      </c>
    </row>
    <row r="350" spans="1:9" ht="15" customHeight="1" x14ac:dyDescent="0.2">
      <c r="A350" s="928"/>
      <c r="B350" s="211">
        <v>2820</v>
      </c>
      <c r="C350" s="197" t="s">
        <v>4826</v>
      </c>
      <c r="D350" s="211" t="s">
        <v>5814</v>
      </c>
      <c r="E350" s="211">
        <v>76111801</v>
      </c>
      <c r="F350" s="935"/>
      <c r="G350" s="160" t="s">
        <v>297</v>
      </c>
      <c r="H350" s="943"/>
      <c r="I350" s="382">
        <v>248</v>
      </c>
    </row>
    <row r="351" spans="1:9" ht="51" x14ac:dyDescent="0.2">
      <c r="A351" s="928"/>
      <c r="B351" s="211">
        <v>2830</v>
      </c>
      <c r="C351" s="127" t="s">
        <v>4864</v>
      </c>
      <c r="D351" s="211" t="s">
        <v>4510</v>
      </c>
      <c r="E351" s="211">
        <v>76111801</v>
      </c>
      <c r="F351" s="935"/>
      <c r="G351" s="160" t="s">
        <v>297</v>
      </c>
      <c r="H351" s="943"/>
      <c r="I351" s="382">
        <v>248</v>
      </c>
    </row>
    <row r="352" spans="1:9" ht="25.5" x14ac:dyDescent="0.2">
      <c r="A352" s="928"/>
      <c r="B352" s="292">
        <v>2001</v>
      </c>
      <c r="C352" s="321" t="s">
        <v>5020</v>
      </c>
      <c r="D352" s="292" t="s">
        <v>39</v>
      </c>
      <c r="E352" s="145" t="s">
        <v>5021</v>
      </c>
      <c r="F352" s="935"/>
      <c r="G352" s="160" t="s">
        <v>297</v>
      </c>
      <c r="H352" s="943"/>
      <c r="I352" s="382">
        <v>248</v>
      </c>
    </row>
    <row r="353" spans="1:9" ht="25.5" x14ac:dyDescent="0.2">
      <c r="A353" s="928"/>
      <c r="B353" s="372">
        <v>4002</v>
      </c>
      <c r="C353" s="373" t="s">
        <v>5020</v>
      </c>
      <c r="D353" s="372" t="s">
        <v>39</v>
      </c>
      <c r="E353" s="146" t="s">
        <v>5216</v>
      </c>
      <c r="F353" s="935"/>
      <c r="G353" s="160" t="s">
        <v>297</v>
      </c>
      <c r="H353" s="943"/>
      <c r="I353" s="382">
        <v>248</v>
      </c>
    </row>
    <row r="354" spans="1:9" ht="38.25" x14ac:dyDescent="0.2">
      <c r="A354" s="928"/>
      <c r="B354" s="372">
        <v>4010</v>
      </c>
      <c r="C354" s="321" t="s">
        <v>2272</v>
      </c>
      <c r="D354" s="372" t="s">
        <v>39</v>
      </c>
      <c r="E354" s="146" t="s">
        <v>5243</v>
      </c>
      <c r="F354" s="935"/>
      <c r="G354" s="160" t="s">
        <v>297</v>
      </c>
      <c r="H354" s="943"/>
      <c r="I354" s="382">
        <v>248</v>
      </c>
    </row>
    <row r="355" spans="1:9" ht="25.5" x14ac:dyDescent="0.2">
      <c r="A355" s="928"/>
      <c r="B355" s="372">
        <v>4011</v>
      </c>
      <c r="C355" s="373" t="s">
        <v>5020</v>
      </c>
      <c r="D355" s="372" t="s">
        <v>39</v>
      </c>
      <c r="E355" s="146" t="s">
        <v>5216</v>
      </c>
      <c r="F355" s="935"/>
      <c r="G355" s="146" t="s">
        <v>297</v>
      </c>
      <c r="H355" s="943"/>
      <c r="I355" s="211">
        <v>248</v>
      </c>
    </row>
    <row r="356" spans="1:9" ht="15" customHeight="1" x14ac:dyDescent="0.2">
      <c r="A356" s="928"/>
      <c r="B356" s="372">
        <v>2223</v>
      </c>
      <c r="C356" s="373" t="s">
        <v>5566</v>
      </c>
      <c r="D356" s="372" t="s">
        <v>39</v>
      </c>
      <c r="E356" s="146">
        <v>761118</v>
      </c>
      <c r="F356" s="935"/>
      <c r="G356" s="146" t="s">
        <v>297</v>
      </c>
      <c r="H356" s="943"/>
      <c r="I356" s="211">
        <v>248</v>
      </c>
    </row>
    <row r="357" spans="1:9" ht="25.5" x14ac:dyDescent="0.2">
      <c r="A357" s="928"/>
      <c r="B357" s="97">
        <v>7005</v>
      </c>
      <c r="C357" s="98" t="s">
        <v>5904</v>
      </c>
      <c r="D357" s="97" t="s">
        <v>5902</v>
      </c>
      <c r="E357" s="160">
        <v>76111801</v>
      </c>
      <c r="F357" s="935"/>
      <c r="G357" s="160" t="s">
        <v>297</v>
      </c>
      <c r="H357" s="943"/>
      <c r="I357" s="382">
        <v>248</v>
      </c>
    </row>
    <row r="358" spans="1:9" ht="89.25" x14ac:dyDescent="0.2">
      <c r="A358" s="928"/>
      <c r="B358" s="160">
        <v>7401</v>
      </c>
      <c r="C358" s="98" t="s">
        <v>5971</v>
      </c>
      <c r="D358" s="97" t="s">
        <v>5902</v>
      </c>
      <c r="E358" s="160" t="s">
        <v>5972</v>
      </c>
      <c r="F358" s="935"/>
      <c r="G358" s="160" t="s">
        <v>297</v>
      </c>
      <c r="H358" s="943"/>
      <c r="I358" s="382">
        <v>248</v>
      </c>
    </row>
    <row r="359" spans="1:9" ht="191.25" x14ac:dyDescent="0.2">
      <c r="A359" s="928"/>
      <c r="B359" s="97" t="s">
        <v>8661</v>
      </c>
      <c r="C359" s="98" t="s">
        <v>6300</v>
      </c>
      <c r="D359" s="97" t="s">
        <v>5902</v>
      </c>
      <c r="E359" s="163" t="s">
        <v>6301</v>
      </c>
      <c r="F359" s="935"/>
      <c r="G359" s="160" t="s">
        <v>297</v>
      </c>
      <c r="H359" s="943"/>
      <c r="I359" s="382">
        <v>248</v>
      </c>
    </row>
    <row r="360" spans="1:9" ht="25.5" x14ac:dyDescent="0.2">
      <c r="A360" s="928"/>
      <c r="B360" s="51" t="s">
        <v>8663</v>
      </c>
      <c r="C360" s="508" t="s">
        <v>6554</v>
      </c>
      <c r="D360" s="97" t="s">
        <v>5902</v>
      </c>
      <c r="E360" s="39" t="s">
        <v>6555</v>
      </c>
      <c r="F360" s="935"/>
      <c r="G360" s="160" t="s">
        <v>297</v>
      </c>
      <c r="H360" s="943"/>
      <c r="I360" s="382">
        <v>248</v>
      </c>
    </row>
    <row r="361" spans="1:9" ht="25.5" x14ac:dyDescent="0.2">
      <c r="A361" s="928"/>
      <c r="B361" s="97" t="s">
        <v>8675</v>
      </c>
      <c r="C361" s="508" t="s">
        <v>6554</v>
      </c>
      <c r="D361" s="97" t="s">
        <v>5902</v>
      </c>
      <c r="E361" s="39" t="s">
        <v>6555</v>
      </c>
      <c r="F361" s="935"/>
      <c r="G361" s="160" t="s">
        <v>297</v>
      </c>
      <c r="H361" s="943"/>
      <c r="I361" s="382">
        <v>248</v>
      </c>
    </row>
    <row r="362" spans="1:9" ht="25.5" x14ac:dyDescent="0.2">
      <c r="A362" s="928"/>
      <c r="B362" s="97" t="s">
        <v>8676</v>
      </c>
      <c r="C362" s="98" t="s">
        <v>6554</v>
      </c>
      <c r="D362" s="97" t="s">
        <v>5902</v>
      </c>
      <c r="E362" s="160" t="s">
        <v>6555</v>
      </c>
      <c r="F362" s="935"/>
      <c r="G362" s="160" t="s">
        <v>297</v>
      </c>
      <c r="H362" s="943"/>
      <c r="I362" s="382">
        <v>248</v>
      </c>
    </row>
    <row r="363" spans="1:9" ht="25.5" x14ac:dyDescent="0.2">
      <c r="A363" s="928"/>
      <c r="B363" s="97">
        <v>7003</v>
      </c>
      <c r="C363" s="98" t="s">
        <v>5020</v>
      </c>
      <c r="D363" s="97" t="s">
        <v>5902</v>
      </c>
      <c r="E363" s="39">
        <v>76111801</v>
      </c>
      <c r="F363" s="935"/>
      <c r="G363" s="160" t="s">
        <v>297</v>
      </c>
      <c r="H363" s="943"/>
      <c r="I363" s="382">
        <v>248</v>
      </c>
    </row>
    <row r="364" spans="1:9" ht="25.5" x14ac:dyDescent="0.2">
      <c r="A364" s="928"/>
      <c r="B364" s="97" t="s">
        <v>9048</v>
      </c>
      <c r="C364" s="508" t="s">
        <v>6554</v>
      </c>
      <c r="D364" s="97" t="s">
        <v>5902</v>
      </c>
      <c r="E364" s="160" t="s">
        <v>6555</v>
      </c>
      <c r="F364" s="935"/>
      <c r="G364" s="160" t="s">
        <v>297</v>
      </c>
      <c r="H364" s="943"/>
      <c r="I364" s="382">
        <v>248</v>
      </c>
    </row>
    <row r="365" spans="1:9" ht="25.5" x14ac:dyDescent="0.2">
      <c r="A365" s="928"/>
      <c r="B365" s="51">
        <v>7413</v>
      </c>
      <c r="C365" s="508" t="s">
        <v>9269</v>
      </c>
      <c r="D365" s="97" t="s">
        <v>5902</v>
      </c>
      <c r="E365" s="39">
        <v>76111801</v>
      </c>
      <c r="F365" s="935"/>
      <c r="G365" s="160" t="s">
        <v>297</v>
      </c>
      <c r="H365" s="943"/>
      <c r="I365" s="382">
        <v>248</v>
      </c>
    </row>
    <row r="366" spans="1:9" ht="51" x14ac:dyDescent="0.2">
      <c r="A366" s="928"/>
      <c r="B366" s="51">
        <v>6326</v>
      </c>
      <c r="C366" s="541" t="s">
        <v>9401</v>
      </c>
      <c r="D366" s="97" t="s">
        <v>5902</v>
      </c>
      <c r="E366" s="39">
        <v>76111801</v>
      </c>
      <c r="F366" s="935"/>
      <c r="G366" s="160" t="s">
        <v>297</v>
      </c>
      <c r="H366" s="943"/>
      <c r="I366" s="382">
        <v>248</v>
      </c>
    </row>
    <row r="367" spans="1:9" ht="38.25" x14ac:dyDescent="0.2">
      <c r="A367" s="928"/>
      <c r="B367" s="51">
        <v>6325</v>
      </c>
      <c r="C367" s="508" t="s">
        <v>9859</v>
      </c>
      <c r="D367" s="97" t="s">
        <v>5902</v>
      </c>
      <c r="E367" s="545">
        <v>76111801</v>
      </c>
      <c r="F367" s="935"/>
      <c r="G367" s="160" t="s">
        <v>297</v>
      </c>
      <c r="H367" s="943"/>
      <c r="I367" s="382">
        <v>248</v>
      </c>
    </row>
    <row r="368" spans="1:9" ht="38.25" x14ac:dyDescent="0.2">
      <c r="A368" s="928"/>
      <c r="B368" s="382" t="s">
        <v>10426</v>
      </c>
      <c r="C368" s="197" t="s">
        <v>2272</v>
      </c>
      <c r="D368" s="382" t="s">
        <v>754</v>
      </c>
      <c r="E368" s="545">
        <v>76111801</v>
      </c>
      <c r="F368" s="935"/>
      <c r="G368" s="160" t="s">
        <v>297</v>
      </c>
      <c r="H368" s="943"/>
      <c r="I368" s="382">
        <v>248</v>
      </c>
    </row>
    <row r="369" spans="1:9" ht="51" x14ac:dyDescent="0.2">
      <c r="A369" s="211">
        <v>166</v>
      </c>
      <c r="B369" s="61">
        <v>3240</v>
      </c>
      <c r="C369" s="66" t="s">
        <v>220</v>
      </c>
      <c r="D369" s="3" t="s">
        <v>39</v>
      </c>
      <c r="E369" s="382">
        <v>77121701</v>
      </c>
      <c r="F369" s="671">
        <v>200000</v>
      </c>
      <c r="G369" s="160" t="s">
        <v>297</v>
      </c>
      <c r="H369" s="63">
        <v>45231</v>
      </c>
      <c r="I369" s="61">
        <v>250</v>
      </c>
    </row>
    <row r="370" spans="1:9" ht="25.5" x14ac:dyDescent="0.2">
      <c r="A370" s="211">
        <v>167</v>
      </c>
      <c r="B370" s="61">
        <v>3240</v>
      </c>
      <c r="C370" s="66" t="s">
        <v>222</v>
      </c>
      <c r="D370" s="3" t="s">
        <v>39</v>
      </c>
      <c r="E370" s="382" t="s">
        <v>223</v>
      </c>
      <c r="F370" s="671">
        <v>260000</v>
      </c>
      <c r="G370" s="160" t="s">
        <v>297</v>
      </c>
      <c r="H370" s="63">
        <v>45231</v>
      </c>
      <c r="I370" s="61">
        <v>250</v>
      </c>
    </row>
    <row r="371" spans="1:9" ht="38.25" x14ac:dyDescent="0.2">
      <c r="A371" s="211">
        <v>168</v>
      </c>
      <c r="B371" s="47">
        <v>7203</v>
      </c>
      <c r="C371" s="46" t="s">
        <v>296</v>
      </c>
      <c r="D371" s="47" t="s">
        <v>39</v>
      </c>
      <c r="E371" s="47">
        <v>72154055</v>
      </c>
      <c r="F371" s="582">
        <v>3500000</v>
      </c>
      <c r="G371" s="47" t="s">
        <v>297</v>
      </c>
      <c r="H371" s="63">
        <v>45261</v>
      </c>
      <c r="I371" s="47">
        <v>250</v>
      </c>
    </row>
    <row r="372" spans="1:9" ht="25.5" x14ac:dyDescent="0.2">
      <c r="A372" s="211">
        <v>169</v>
      </c>
      <c r="B372" s="47">
        <v>7203</v>
      </c>
      <c r="C372" s="674" t="s">
        <v>298</v>
      </c>
      <c r="D372" s="47" t="s">
        <v>39</v>
      </c>
      <c r="E372" s="47">
        <v>76121501</v>
      </c>
      <c r="F372" s="916">
        <v>650000</v>
      </c>
      <c r="G372" s="47" t="s">
        <v>297</v>
      </c>
      <c r="H372" s="63">
        <v>45261</v>
      </c>
      <c r="I372" s="47">
        <v>250</v>
      </c>
    </row>
    <row r="373" spans="1:9" ht="89.25" x14ac:dyDescent="0.2">
      <c r="A373" s="211">
        <v>170</v>
      </c>
      <c r="B373" s="97">
        <v>7431</v>
      </c>
      <c r="C373" s="373" t="s">
        <v>6072</v>
      </c>
      <c r="D373" s="97" t="s">
        <v>5902</v>
      </c>
      <c r="E373" s="160" t="s">
        <v>6073</v>
      </c>
      <c r="F373" s="918"/>
      <c r="G373" s="382" t="s">
        <v>295</v>
      </c>
      <c r="H373" s="309">
        <v>44986</v>
      </c>
      <c r="I373" s="160">
        <v>250</v>
      </c>
    </row>
    <row r="374" spans="1:9" ht="38.25" x14ac:dyDescent="0.2">
      <c r="A374" s="928">
        <v>171</v>
      </c>
      <c r="B374" s="61">
        <v>4170</v>
      </c>
      <c r="C374" s="66" t="s">
        <v>1951</v>
      </c>
      <c r="D374" s="382" t="s">
        <v>2137</v>
      </c>
      <c r="E374" s="382">
        <v>72154037</v>
      </c>
      <c r="F374" s="935">
        <v>540000</v>
      </c>
      <c r="G374" s="382" t="s">
        <v>295</v>
      </c>
      <c r="H374" s="63">
        <v>45200</v>
      </c>
      <c r="I374" s="382">
        <v>250</v>
      </c>
    </row>
    <row r="375" spans="1:9" ht="38.25" x14ac:dyDescent="0.2">
      <c r="A375" s="928"/>
      <c r="B375" s="61">
        <v>4180</v>
      </c>
      <c r="C375" s="66" t="s">
        <v>1951</v>
      </c>
      <c r="D375" s="382" t="s">
        <v>2137</v>
      </c>
      <c r="E375" s="382">
        <v>72154037</v>
      </c>
      <c r="F375" s="935"/>
      <c r="G375" s="382" t="s">
        <v>295</v>
      </c>
      <c r="H375" s="63">
        <v>45200</v>
      </c>
      <c r="I375" s="382">
        <v>250</v>
      </c>
    </row>
    <row r="376" spans="1:9" ht="38.25" x14ac:dyDescent="0.2">
      <c r="A376" s="928"/>
      <c r="B376" s="61">
        <v>4160</v>
      </c>
      <c r="C376" s="66" t="s">
        <v>1951</v>
      </c>
      <c r="D376" s="382" t="s">
        <v>2137</v>
      </c>
      <c r="E376" s="382">
        <v>72154037</v>
      </c>
      <c r="F376" s="935"/>
      <c r="G376" s="382" t="s">
        <v>295</v>
      </c>
      <c r="H376" s="63">
        <v>45200</v>
      </c>
      <c r="I376" s="382">
        <v>250</v>
      </c>
    </row>
    <row r="377" spans="1:9" ht="204.75" customHeight="1" x14ac:dyDescent="0.2">
      <c r="A377" s="211">
        <v>172</v>
      </c>
      <c r="B377" s="3">
        <v>4050</v>
      </c>
      <c r="C377" s="197" t="s">
        <v>10542</v>
      </c>
      <c r="D377" s="3" t="s">
        <v>2132</v>
      </c>
      <c r="E377" s="211">
        <v>7818703</v>
      </c>
      <c r="F377" s="665">
        <v>12778096</v>
      </c>
      <c r="G377" s="382" t="s">
        <v>295</v>
      </c>
      <c r="H377" s="72">
        <v>45200</v>
      </c>
      <c r="I377" s="211">
        <v>250</v>
      </c>
    </row>
    <row r="378" spans="1:9" ht="38.25" x14ac:dyDescent="0.2">
      <c r="A378" s="211">
        <v>173</v>
      </c>
      <c r="B378" s="3">
        <v>6224</v>
      </c>
      <c r="C378" s="197" t="s">
        <v>2707</v>
      </c>
      <c r="D378" s="3" t="s">
        <v>3960</v>
      </c>
      <c r="E378" s="211" t="s">
        <v>2708</v>
      </c>
      <c r="F378" s="665">
        <v>50000000</v>
      </c>
      <c r="G378" s="382" t="s">
        <v>295</v>
      </c>
      <c r="H378" s="227">
        <v>45017</v>
      </c>
      <c r="I378" s="382">
        <v>250</v>
      </c>
    </row>
    <row r="379" spans="1:9" ht="25.5" x14ac:dyDescent="0.2">
      <c r="A379" s="211">
        <v>174</v>
      </c>
      <c r="B379" s="3">
        <v>6224</v>
      </c>
      <c r="C379" s="197" t="s">
        <v>2716</v>
      </c>
      <c r="D379" s="3" t="s">
        <v>3960</v>
      </c>
      <c r="E379" s="211" t="s">
        <v>2717</v>
      </c>
      <c r="F379" s="665">
        <v>130900000</v>
      </c>
      <c r="G379" s="382" t="s">
        <v>295</v>
      </c>
      <c r="H379" s="227">
        <v>45078</v>
      </c>
      <c r="I379" s="382">
        <v>250</v>
      </c>
    </row>
    <row r="380" spans="1:9" ht="25.5" x14ac:dyDescent="0.2">
      <c r="A380" s="211">
        <v>175</v>
      </c>
      <c r="B380" s="3">
        <v>7002</v>
      </c>
      <c r="C380" s="197" t="s">
        <v>3468</v>
      </c>
      <c r="D380" s="3" t="s">
        <v>10528</v>
      </c>
      <c r="E380" s="211" t="s">
        <v>3469</v>
      </c>
      <c r="F380" s="664">
        <v>150417.25</v>
      </c>
      <c r="G380" s="382" t="s">
        <v>295</v>
      </c>
      <c r="H380" s="661" t="s">
        <v>120</v>
      </c>
      <c r="I380" s="194">
        <v>250</v>
      </c>
    </row>
    <row r="381" spans="1:9" ht="12.75" x14ac:dyDescent="0.2">
      <c r="A381" s="211">
        <v>176</v>
      </c>
      <c r="B381" s="211">
        <v>2505</v>
      </c>
      <c r="C381" s="197" t="s">
        <v>4474</v>
      </c>
      <c r="D381" s="211" t="s">
        <v>34</v>
      </c>
      <c r="E381" s="211" t="s">
        <v>4475</v>
      </c>
      <c r="F381" s="664">
        <v>4000000</v>
      </c>
      <c r="G381" s="382" t="s">
        <v>295</v>
      </c>
      <c r="H381" s="72">
        <v>44927</v>
      </c>
      <c r="I381" s="211">
        <v>250</v>
      </c>
    </row>
    <row r="382" spans="1:9" ht="25.5" x14ac:dyDescent="0.2">
      <c r="A382" s="211">
        <v>177</v>
      </c>
      <c r="B382" s="211">
        <v>2505</v>
      </c>
      <c r="C382" s="197" t="s">
        <v>4480</v>
      </c>
      <c r="D382" s="211" t="s">
        <v>34</v>
      </c>
      <c r="E382" s="211" t="s">
        <v>4481</v>
      </c>
      <c r="F382" s="664">
        <v>2000000</v>
      </c>
      <c r="G382" s="382" t="s">
        <v>295</v>
      </c>
      <c r="H382" s="72">
        <v>44927</v>
      </c>
      <c r="I382" s="211">
        <v>250</v>
      </c>
    </row>
    <row r="383" spans="1:9" ht="38.25" x14ac:dyDescent="0.2">
      <c r="A383" s="211">
        <v>178</v>
      </c>
      <c r="B383" s="211">
        <v>2505</v>
      </c>
      <c r="C383" s="197" t="s">
        <v>4483</v>
      </c>
      <c r="D383" s="211" t="s">
        <v>34</v>
      </c>
      <c r="E383" s="211" t="s">
        <v>4484</v>
      </c>
      <c r="F383" s="664">
        <v>4875000</v>
      </c>
      <c r="G383" s="382" t="s">
        <v>295</v>
      </c>
      <c r="H383" s="72">
        <v>44927</v>
      </c>
      <c r="I383" s="211">
        <v>250</v>
      </c>
    </row>
    <row r="384" spans="1:9" ht="38.25" x14ac:dyDescent="0.2">
      <c r="A384" s="211">
        <v>179</v>
      </c>
      <c r="B384" s="211">
        <v>2505</v>
      </c>
      <c r="C384" s="197" t="s">
        <v>4497</v>
      </c>
      <c r="D384" s="211" t="s">
        <v>34</v>
      </c>
      <c r="E384" s="211" t="s">
        <v>4498</v>
      </c>
      <c r="F384" s="664">
        <v>1005000</v>
      </c>
      <c r="G384" s="382" t="s">
        <v>295</v>
      </c>
      <c r="H384" s="72">
        <v>44927</v>
      </c>
      <c r="I384" s="211">
        <v>250</v>
      </c>
    </row>
    <row r="385" spans="1:9" ht="25.5" x14ac:dyDescent="0.2">
      <c r="A385" s="211">
        <v>180</v>
      </c>
      <c r="B385" s="372">
        <v>2400</v>
      </c>
      <c r="C385" s="373" t="s">
        <v>5085</v>
      </c>
      <c r="D385" s="372" t="s">
        <v>39</v>
      </c>
      <c r="E385" s="659">
        <v>92334351</v>
      </c>
      <c r="F385" s="670">
        <v>156750</v>
      </c>
      <c r="G385" s="382" t="s">
        <v>295</v>
      </c>
      <c r="H385" s="309">
        <v>45231</v>
      </c>
      <c r="I385" s="160">
        <v>250</v>
      </c>
    </row>
    <row r="386" spans="1:9" ht="12.75" x14ac:dyDescent="0.2">
      <c r="A386" s="211">
        <v>181</v>
      </c>
      <c r="B386" s="51" t="s">
        <v>8663</v>
      </c>
      <c r="C386" s="508" t="s">
        <v>8666</v>
      </c>
      <c r="D386" s="97" t="s">
        <v>5902</v>
      </c>
      <c r="E386" s="39" t="s">
        <v>8667</v>
      </c>
      <c r="F386" s="563">
        <v>50000</v>
      </c>
      <c r="G386" s="382" t="s">
        <v>295</v>
      </c>
      <c r="H386" s="309">
        <v>45261</v>
      </c>
      <c r="I386" s="382">
        <v>250</v>
      </c>
    </row>
    <row r="387" spans="1:9" ht="12.75" x14ac:dyDescent="0.2">
      <c r="A387" s="211">
        <v>182</v>
      </c>
      <c r="B387" s="97" t="s">
        <v>8676</v>
      </c>
      <c r="C387" s="98" t="s">
        <v>6700</v>
      </c>
      <c r="D387" s="97" t="s">
        <v>5902</v>
      </c>
      <c r="E387" s="160" t="s">
        <v>6701</v>
      </c>
      <c r="F387" s="671">
        <v>100000</v>
      </c>
      <c r="G387" s="382" t="s">
        <v>295</v>
      </c>
      <c r="H387" s="309">
        <v>45261</v>
      </c>
      <c r="I387" s="160">
        <v>250</v>
      </c>
    </row>
    <row r="388" spans="1:9" ht="25.5" x14ac:dyDescent="0.2">
      <c r="A388" s="211">
        <v>183</v>
      </c>
      <c r="B388" s="51">
        <v>6326</v>
      </c>
      <c r="C388" s="705" t="s">
        <v>9402</v>
      </c>
      <c r="D388" s="97" t="s">
        <v>5902</v>
      </c>
      <c r="E388" s="39">
        <v>73121509</v>
      </c>
      <c r="F388" s="563">
        <v>150000</v>
      </c>
      <c r="G388" s="131" t="s">
        <v>295</v>
      </c>
      <c r="H388" s="309">
        <v>45261</v>
      </c>
      <c r="I388" s="539">
        <v>250</v>
      </c>
    </row>
    <row r="389" spans="1:9" ht="38.25" x14ac:dyDescent="0.2">
      <c r="A389" s="211">
        <v>184</v>
      </c>
      <c r="B389" s="3">
        <v>2030</v>
      </c>
      <c r="C389" s="197" t="s">
        <v>10483</v>
      </c>
      <c r="D389" s="97" t="s">
        <v>39</v>
      </c>
      <c r="E389" s="211">
        <v>8312</v>
      </c>
      <c r="F389" s="563">
        <v>1561434</v>
      </c>
      <c r="G389" s="131" t="s">
        <v>295</v>
      </c>
      <c r="H389" s="309">
        <v>45261</v>
      </c>
      <c r="I389" s="673">
        <v>250</v>
      </c>
    </row>
    <row r="390" spans="1:9" ht="25.5" x14ac:dyDescent="0.2">
      <c r="A390" s="211">
        <v>185</v>
      </c>
      <c r="B390" s="84">
        <v>2502</v>
      </c>
      <c r="C390" s="127" t="s">
        <v>3526</v>
      </c>
      <c r="D390" s="84" t="s">
        <v>34</v>
      </c>
      <c r="E390" s="131" t="s">
        <v>3528</v>
      </c>
      <c r="F390" s="613">
        <v>1000000</v>
      </c>
      <c r="G390" s="131" t="s">
        <v>295</v>
      </c>
      <c r="H390" s="699">
        <v>45200</v>
      </c>
      <c r="I390" s="382">
        <v>251</v>
      </c>
    </row>
    <row r="391" spans="1:9" ht="25.5" x14ac:dyDescent="0.2">
      <c r="A391" s="211">
        <v>186</v>
      </c>
      <c r="B391" s="84">
        <v>2502</v>
      </c>
      <c r="C391" s="127" t="s">
        <v>3530</v>
      </c>
      <c r="D391" s="84" t="s">
        <v>34</v>
      </c>
      <c r="E391" s="131" t="s">
        <v>3532</v>
      </c>
      <c r="F391" s="613">
        <v>60000</v>
      </c>
      <c r="G391" s="131" t="s">
        <v>295</v>
      </c>
      <c r="H391" s="63">
        <v>45200</v>
      </c>
      <c r="I391" s="382">
        <v>251</v>
      </c>
    </row>
    <row r="392" spans="1:9" ht="25.5" x14ac:dyDescent="0.2">
      <c r="A392" s="211">
        <v>187</v>
      </c>
      <c r="B392" s="84">
        <v>2502</v>
      </c>
      <c r="C392" s="127" t="s">
        <v>3534</v>
      </c>
      <c r="D392" s="84" t="s">
        <v>34</v>
      </c>
      <c r="E392" s="131" t="s">
        <v>3536</v>
      </c>
      <c r="F392" s="613">
        <v>190000</v>
      </c>
      <c r="G392" s="131" t="s">
        <v>295</v>
      </c>
      <c r="H392" s="63">
        <v>45200</v>
      </c>
      <c r="I392" s="382">
        <v>251</v>
      </c>
    </row>
    <row r="393" spans="1:9" ht="25.5" x14ac:dyDescent="0.2">
      <c r="A393" s="211">
        <v>188</v>
      </c>
      <c r="B393" s="84">
        <v>2502</v>
      </c>
      <c r="C393" s="127" t="s">
        <v>3538</v>
      </c>
      <c r="D393" s="84" t="s">
        <v>34</v>
      </c>
      <c r="E393" s="131" t="s">
        <v>3532</v>
      </c>
      <c r="F393" s="613">
        <v>350000</v>
      </c>
      <c r="G393" s="131" t="s">
        <v>295</v>
      </c>
      <c r="H393" s="63">
        <v>45200</v>
      </c>
      <c r="I393" s="382">
        <v>251</v>
      </c>
    </row>
    <row r="394" spans="1:9" ht="38.25" x14ac:dyDescent="0.2">
      <c r="A394" s="928">
        <v>189</v>
      </c>
      <c r="B394" s="84">
        <v>2502</v>
      </c>
      <c r="C394" s="127" t="s">
        <v>3572</v>
      </c>
      <c r="D394" s="84" t="s">
        <v>34</v>
      </c>
      <c r="E394" s="131" t="s">
        <v>3574</v>
      </c>
      <c r="F394" s="945">
        <v>4959000</v>
      </c>
      <c r="G394" s="131" t="s">
        <v>295</v>
      </c>
      <c r="H394" s="63">
        <v>45200</v>
      </c>
      <c r="I394" s="382">
        <v>251</v>
      </c>
    </row>
    <row r="395" spans="1:9" ht="25.5" x14ac:dyDescent="0.2">
      <c r="A395" s="928"/>
      <c r="B395" s="84">
        <v>2502</v>
      </c>
      <c r="C395" s="127" t="s">
        <v>3576</v>
      </c>
      <c r="D395" s="84" t="s">
        <v>34</v>
      </c>
      <c r="E395" s="131" t="s">
        <v>3578</v>
      </c>
      <c r="F395" s="945"/>
      <c r="G395" s="131" t="s">
        <v>295</v>
      </c>
      <c r="H395" s="63">
        <v>45200</v>
      </c>
      <c r="I395" s="382">
        <v>251</v>
      </c>
    </row>
    <row r="396" spans="1:9" ht="25.5" x14ac:dyDescent="0.2">
      <c r="A396" s="928"/>
      <c r="B396" s="84">
        <v>2502</v>
      </c>
      <c r="C396" s="127" t="s">
        <v>3580</v>
      </c>
      <c r="D396" s="84" t="s">
        <v>34</v>
      </c>
      <c r="E396" s="131" t="s">
        <v>3582</v>
      </c>
      <c r="F396" s="945"/>
      <c r="G396" s="131" t="s">
        <v>295</v>
      </c>
      <c r="H396" s="63">
        <v>45200</v>
      </c>
      <c r="I396" s="382">
        <v>251</v>
      </c>
    </row>
    <row r="397" spans="1:9" ht="25.5" x14ac:dyDescent="0.2">
      <c r="A397" s="928"/>
      <c r="B397" s="84">
        <v>2502</v>
      </c>
      <c r="C397" s="127" t="s">
        <v>3584</v>
      </c>
      <c r="D397" s="84" t="s">
        <v>34</v>
      </c>
      <c r="E397" s="131" t="s">
        <v>3586</v>
      </c>
      <c r="F397" s="945"/>
      <c r="G397" s="131" t="s">
        <v>295</v>
      </c>
      <c r="H397" s="63">
        <v>45200</v>
      </c>
      <c r="I397" s="382">
        <v>251</v>
      </c>
    </row>
    <row r="398" spans="1:9" ht="38.25" x14ac:dyDescent="0.2">
      <c r="A398" s="928">
        <v>190</v>
      </c>
      <c r="B398" s="84">
        <v>2502</v>
      </c>
      <c r="C398" s="127" t="s">
        <v>3588</v>
      </c>
      <c r="D398" s="84" t="s">
        <v>34</v>
      </c>
      <c r="E398" s="131" t="s">
        <v>3590</v>
      </c>
      <c r="F398" s="945">
        <v>1750200</v>
      </c>
      <c r="G398" s="131" t="s">
        <v>295</v>
      </c>
      <c r="H398" s="63">
        <v>45200</v>
      </c>
      <c r="I398" s="382">
        <v>251</v>
      </c>
    </row>
    <row r="399" spans="1:9" ht="38.25" x14ac:dyDescent="0.2">
      <c r="A399" s="928"/>
      <c r="B399" s="84">
        <v>2502</v>
      </c>
      <c r="C399" s="127" t="s">
        <v>3592</v>
      </c>
      <c r="D399" s="84" t="s">
        <v>34</v>
      </c>
      <c r="E399" s="131" t="s">
        <v>3594</v>
      </c>
      <c r="F399" s="945"/>
      <c r="G399" s="131" t="s">
        <v>295</v>
      </c>
      <c r="H399" s="63">
        <v>45200</v>
      </c>
      <c r="I399" s="382">
        <v>251</v>
      </c>
    </row>
    <row r="400" spans="1:9" ht="38.25" x14ac:dyDescent="0.2">
      <c r="A400" s="928"/>
      <c r="B400" s="84">
        <v>2502</v>
      </c>
      <c r="C400" s="127" t="s">
        <v>3596</v>
      </c>
      <c r="D400" s="84" t="s">
        <v>34</v>
      </c>
      <c r="E400" s="131" t="s">
        <v>3594</v>
      </c>
      <c r="F400" s="945"/>
      <c r="G400" s="131" t="s">
        <v>295</v>
      </c>
      <c r="H400" s="63">
        <v>45200</v>
      </c>
      <c r="I400" s="382">
        <v>251</v>
      </c>
    </row>
    <row r="401" spans="1:9" ht="25.5" x14ac:dyDescent="0.2">
      <c r="A401" s="928"/>
      <c r="B401" s="84">
        <v>2502</v>
      </c>
      <c r="C401" s="127" t="s">
        <v>3599</v>
      </c>
      <c r="D401" s="84" t="s">
        <v>34</v>
      </c>
      <c r="E401" s="131" t="s">
        <v>3600</v>
      </c>
      <c r="F401" s="945"/>
      <c r="G401" s="131" t="s">
        <v>295</v>
      </c>
      <c r="H401" s="63">
        <v>45200</v>
      </c>
      <c r="I401" s="382">
        <v>251</v>
      </c>
    </row>
    <row r="402" spans="1:9" ht="51" x14ac:dyDescent="0.2">
      <c r="A402" s="928">
        <v>191</v>
      </c>
      <c r="B402" s="84">
        <v>2502</v>
      </c>
      <c r="C402" s="127" t="s">
        <v>3602</v>
      </c>
      <c r="D402" s="84" t="s">
        <v>34</v>
      </c>
      <c r="E402" s="131" t="s">
        <v>3604</v>
      </c>
      <c r="F402" s="945">
        <v>4249800</v>
      </c>
      <c r="G402" s="131" t="s">
        <v>295</v>
      </c>
      <c r="H402" s="63">
        <v>45200</v>
      </c>
      <c r="I402" s="382">
        <v>251</v>
      </c>
    </row>
    <row r="403" spans="1:9" ht="25.5" x14ac:dyDescent="0.2">
      <c r="A403" s="928"/>
      <c r="B403" s="84">
        <v>2502</v>
      </c>
      <c r="C403" s="127" t="s">
        <v>3606</v>
      </c>
      <c r="D403" s="84" t="s">
        <v>34</v>
      </c>
      <c r="E403" s="131" t="s">
        <v>3608</v>
      </c>
      <c r="F403" s="945"/>
      <c r="G403" s="131" t="s">
        <v>295</v>
      </c>
      <c r="H403" s="63">
        <v>45200</v>
      </c>
      <c r="I403" s="382">
        <v>251</v>
      </c>
    </row>
    <row r="404" spans="1:9" ht="51" x14ac:dyDescent="0.2">
      <c r="A404" s="211">
        <v>192</v>
      </c>
      <c r="B404" s="84">
        <v>2502</v>
      </c>
      <c r="C404" s="127" t="s">
        <v>3797</v>
      </c>
      <c r="D404" s="84" t="s">
        <v>34</v>
      </c>
      <c r="E404" s="131" t="s">
        <v>3799</v>
      </c>
      <c r="F404" s="613">
        <v>25500000</v>
      </c>
      <c r="G404" s="131" t="s">
        <v>295</v>
      </c>
      <c r="H404" s="63">
        <v>45200</v>
      </c>
      <c r="I404" s="382">
        <v>251</v>
      </c>
    </row>
    <row r="405" spans="1:9" ht="38.25" x14ac:dyDescent="0.2">
      <c r="A405" s="211">
        <v>193</v>
      </c>
      <c r="B405" s="211">
        <v>2505</v>
      </c>
      <c r="C405" s="197" t="s">
        <v>4486</v>
      </c>
      <c r="D405" s="211" t="s">
        <v>34</v>
      </c>
      <c r="E405" s="211" t="s">
        <v>4487</v>
      </c>
      <c r="F405" s="664">
        <v>500000</v>
      </c>
      <c r="G405" s="211" t="s">
        <v>295</v>
      </c>
      <c r="H405" s="72">
        <v>44927</v>
      </c>
      <c r="I405" s="211">
        <v>251</v>
      </c>
    </row>
    <row r="406" spans="1:9" ht="38.25" x14ac:dyDescent="0.2">
      <c r="A406" s="211">
        <v>194</v>
      </c>
      <c r="B406" s="3">
        <v>3210</v>
      </c>
      <c r="C406" s="197" t="s">
        <v>1731</v>
      </c>
      <c r="D406" s="3" t="s">
        <v>39</v>
      </c>
      <c r="E406" s="211" t="s">
        <v>10441</v>
      </c>
      <c r="F406" s="665">
        <v>9500000</v>
      </c>
      <c r="G406" s="211" t="s">
        <v>295</v>
      </c>
      <c r="H406" s="72">
        <v>44958</v>
      </c>
      <c r="I406" s="211">
        <v>252</v>
      </c>
    </row>
    <row r="407" spans="1:9" ht="15" customHeight="1" x14ac:dyDescent="0.2">
      <c r="A407" s="928">
        <v>195</v>
      </c>
      <c r="B407" s="47">
        <v>7203</v>
      </c>
      <c r="C407" s="46" t="s">
        <v>300</v>
      </c>
      <c r="D407" s="47" t="s">
        <v>39</v>
      </c>
      <c r="E407" s="47">
        <v>15121902</v>
      </c>
      <c r="F407" s="935">
        <v>46358409.460000001</v>
      </c>
      <c r="G407" s="47" t="s">
        <v>301</v>
      </c>
      <c r="H407" s="944">
        <v>45261</v>
      </c>
      <c r="I407" s="47">
        <v>269</v>
      </c>
    </row>
    <row r="408" spans="1:9" ht="15" customHeight="1" x14ac:dyDescent="0.2">
      <c r="A408" s="928"/>
      <c r="B408" s="47">
        <v>7203</v>
      </c>
      <c r="C408" s="46" t="s">
        <v>303</v>
      </c>
      <c r="D408" s="47" t="s">
        <v>39</v>
      </c>
      <c r="E408" s="47">
        <v>15121902</v>
      </c>
      <c r="F408" s="935"/>
      <c r="G408" s="47" t="s">
        <v>301</v>
      </c>
      <c r="H408" s="944"/>
      <c r="I408" s="47">
        <v>269</v>
      </c>
    </row>
    <row r="409" spans="1:9" ht="38.25" x14ac:dyDescent="0.2">
      <c r="A409" s="928"/>
      <c r="B409" s="61">
        <v>3202</v>
      </c>
      <c r="C409" s="197" t="s">
        <v>855</v>
      </c>
      <c r="D409" s="3" t="s">
        <v>39</v>
      </c>
      <c r="E409" s="211" t="s">
        <v>856</v>
      </c>
      <c r="F409" s="935"/>
      <c r="G409" s="382" t="s">
        <v>301</v>
      </c>
      <c r="H409" s="944"/>
      <c r="I409" s="211">
        <v>269</v>
      </c>
    </row>
    <row r="410" spans="1:9" ht="38.25" x14ac:dyDescent="0.2">
      <c r="A410" s="928"/>
      <c r="B410" s="3">
        <v>3202</v>
      </c>
      <c r="C410" s="197" t="s">
        <v>859</v>
      </c>
      <c r="D410" s="3" t="s">
        <v>39</v>
      </c>
      <c r="E410" s="211" t="s">
        <v>860</v>
      </c>
      <c r="F410" s="935"/>
      <c r="G410" s="382" t="s">
        <v>301</v>
      </c>
      <c r="H410" s="944"/>
      <c r="I410" s="211">
        <v>269</v>
      </c>
    </row>
    <row r="411" spans="1:9" ht="38.25" x14ac:dyDescent="0.2">
      <c r="A411" s="928"/>
      <c r="B411" s="3">
        <v>3202</v>
      </c>
      <c r="C411" s="197" t="s">
        <v>861</v>
      </c>
      <c r="D411" s="3" t="s">
        <v>39</v>
      </c>
      <c r="E411" s="211" t="s">
        <v>862</v>
      </c>
      <c r="F411" s="935"/>
      <c r="G411" s="382" t="s">
        <v>301</v>
      </c>
      <c r="H411" s="944"/>
      <c r="I411" s="211">
        <v>269</v>
      </c>
    </row>
    <row r="412" spans="1:9" ht="38.25" x14ac:dyDescent="0.2">
      <c r="A412" s="928"/>
      <c r="B412" s="3">
        <v>3202</v>
      </c>
      <c r="C412" s="197" t="s">
        <v>864</v>
      </c>
      <c r="D412" s="3" t="s">
        <v>39</v>
      </c>
      <c r="E412" s="211" t="s">
        <v>865</v>
      </c>
      <c r="F412" s="935"/>
      <c r="G412" s="382" t="s">
        <v>301</v>
      </c>
      <c r="H412" s="944"/>
      <c r="I412" s="211">
        <v>269</v>
      </c>
    </row>
    <row r="413" spans="1:9" ht="15" customHeight="1" x14ac:dyDescent="0.2">
      <c r="A413" s="928"/>
      <c r="B413" s="3">
        <v>3202</v>
      </c>
      <c r="C413" s="197" t="s">
        <v>866</v>
      </c>
      <c r="D413" s="3" t="s">
        <v>39</v>
      </c>
      <c r="E413" s="211" t="s">
        <v>867</v>
      </c>
      <c r="F413" s="935"/>
      <c r="G413" s="382" t="s">
        <v>301</v>
      </c>
      <c r="H413" s="944"/>
      <c r="I413" s="211">
        <v>269</v>
      </c>
    </row>
    <row r="414" spans="1:9" ht="38.25" x14ac:dyDescent="0.2">
      <c r="A414" s="928"/>
      <c r="B414" s="61">
        <v>3210</v>
      </c>
      <c r="C414" s="66" t="s">
        <v>1733</v>
      </c>
      <c r="D414" s="3" t="s">
        <v>39</v>
      </c>
      <c r="E414" s="382" t="s">
        <v>1736</v>
      </c>
      <c r="F414" s="935"/>
      <c r="G414" s="382" t="s">
        <v>301</v>
      </c>
      <c r="H414" s="944"/>
      <c r="I414" s="382">
        <v>269</v>
      </c>
    </row>
    <row r="415" spans="1:9" ht="25.5" x14ac:dyDescent="0.2">
      <c r="A415" s="928"/>
      <c r="B415" s="61">
        <v>3210</v>
      </c>
      <c r="C415" s="66" t="s">
        <v>1735</v>
      </c>
      <c r="D415" s="3" t="s">
        <v>39</v>
      </c>
      <c r="E415" s="382" t="s">
        <v>1736</v>
      </c>
      <c r="F415" s="935"/>
      <c r="G415" s="382" t="s">
        <v>301</v>
      </c>
      <c r="H415" s="944"/>
      <c r="I415" s="382">
        <v>269</v>
      </c>
    </row>
    <row r="416" spans="1:9" ht="25.5" x14ac:dyDescent="0.2">
      <c r="A416" s="928"/>
      <c r="B416" s="61">
        <v>3210</v>
      </c>
      <c r="C416" s="66" t="s">
        <v>1738</v>
      </c>
      <c r="D416" s="3" t="s">
        <v>39</v>
      </c>
      <c r="E416" s="382" t="s">
        <v>1739</v>
      </c>
      <c r="F416" s="935"/>
      <c r="G416" s="382" t="s">
        <v>301</v>
      </c>
      <c r="H416" s="944"/>
      <c r="I416" s="382">
        <v>269</v>
      </c>
    </row>
    <row r="417" spans="1:9" ht="25.5" x14ac:dyDescent="0.2">
      <c r="A417" s="928"/>
      <c r="B417" s="61">
        <v>3210</v>
      </c>
      <c r="C417" s="66" t="s">
        <v>1741</v>
      </c>
      <c r="D417" s="3" t="s">
        <v>39</v>
      </c>
      <c r="E417" s="382" t="s">
        <v>1742</v>
      </c>
      <c r="F417" s="935"/>
      <c r="G417" s="382" t="s">
        <v>301</v>
      </c>
      <c r="H417" s="944"/>
      <c r="I417" s="382">
        <v>269</v>
      </c>
    </row>
    <row r="418" spans="1:9" ht="38.25" x14ac:dyDescent="0.2">
      <c r="A418" s="928"/>
      <c r="B418" s="61">
        <v>3210</v>
      </c>
      <c r="C418" s="66" t="s">
        <v>1743</v>
      </c>
      <c r="D418" s="3" t="s">
        <v>39</v>
      </c>
      <c r="E418" s="382" t="s">
        <v>1742</v>
      </c>
      <c r="F418" s="935"/>
      <c r="G418" s="382" t="s">
        <v>301</v>
      </c>
      <c r="H418" s="944"/>
      <c r="I418" s="382">
        <v>269</v>
      </c>
    </row>
    <row r="419" spans="1:9" ht="38.25" x14ac:dyDescent="0.2">
      <c r="A419" s="928"/>
      <c r="B419" s="61">
        <v>3210</v>
      </c>
      <c r="C419" s="66" t="s">
        <v>1745</v>
      </c>
      <c r="D419" s="3" t="s">
        <v>39</v>
      </c>
      <c r="E419" s="382" t="s">
        <v>1742</v>
      </c>
      <c r="F419" s="935"/>
      <c r="G419" s="382" t="s">
        <v>301</v>
      </c>
      <c r="H419" s="944"/>
      <c r="I419" s="382">
        <v>269</v>
      </c>
    </row>
    <row r="420" spans="1:9" ht="25.5" x14ac:dyDescent="0.2">
      <c r="A420" s="928"/>
      <c r="B420" s="61">
        <v>3210</v>
      </c>
      <c r="C420" s="66" t="s">
        <v>1746</v>
      </c>
      <c r="D420" s="3" t="s">
        <v>39</v>
      </c>
      <c r="E420" s="382" t="s">
        <v>1742</v>
      </c>
      <c r="F420" s="935"/>
      <c r="G420" s="382" t="s">
        <v>301</v>
      </c>
      <c r="H420" s="944"/>
      <c r="I420" s="382">
        <v>269</v>
      </c>
    </row>
    <row r="421" spans="1:9" ht="25.5" x14ac:dyDescent="0.2">
      <c r="A421" s="928"/>
      <c r="B421" s="61">
        <v>3210</v>
      </c>
      <c r="C421" s="66" t="s">
        <v>1747</v>
      </c>
      <c r="D421" s="3" t="s">
        <v>39</v>
      </c>
      <c r="E421" s="382" t="s">
        <v>1742</v>
      </c>
      <c r="F421" s="935"/>
      <c r="G421" s="382" t="s">
        <v>301</v>
      </c>
      <c r="H421" s="944"/>
      <c r="I421" s="382">
        <v>269</v>
      </c>
    </row>
    <row r="422" spans="1:9" ht="25.5" x14ac:dyDescent="0.2">
      <c r="A422" s="928"/>
      <c r="B422" s="61">
        <v>3210</v>
      </c>
      <c r="C422" s="66" t="s">
        <v>1748</v>
      </c>
      <c r="D422" s="3" t="s">
        <v>39</v>
      </c>
      <c r="E422" s="382" t="s">
        <v>1742</v>
      </c>
      <c r="F422" s="935"/>
      <c r="G422" s="382" t="s">
        <v>301</v>
      </c>
      <c r="H422" s="944"/>
      <c r="I422" s="382">
        <v>269</v>
      </c>
    </row>
    <row r="423" spans="1:9" ht="25.5" x14ac:dyDescent="0.2">
      <c r="A423" s="928"/>
      <c r="B423" s="61">
        <v>3210</v>
      </c>
      <c r="C423" s="66" t="s">
        <v>1749</v>
      </c>
      <c r="D423" s="3" t="s">
        <v>39</v>
      </c>
      <c r="E423" s="382" t="s">
        <v>1742</v>
      </c>
      <c r="F423" s="935"/>
      <c r="G423" s="382" t="s">
        <v>301</v>
      </c>
      <c r="H423" s="944"/>
      <c r="I423" s="382">
        <v>269</v>
      </c>
    </row>
    <row r="424" spans="1:9" ht="25.5" x14ac:dyDescent="0.2">
      <c r="A424" s="928"/>
      <c r="B424" s="61">
        <v>3210</v>
      </c>
      <c r="C424" s="66" t="s">
        <v>1750</v>
      </c>
      <c r="D424" s="3" t="s">
        <v>39</v>
      </c>
      <c r="E424" s="382" t="s">
        <v>1742</v>
      </c>
      <c r="F424" s="935"/>
      <c r="G424" s="382" t="s">
        <v>693</v>
      </c>
      <c r="H424" s="944"/>
      <c r="I424" s="382">
        <v>269</v>
      </c>
    </row>
    <row r="425" spans="1:9" ht="38.25" x14ac:dyDescent="0.2">
      <c r="A425" s="928"/>
      <c r="B425" s="61">
        <v>3210</v>
      </c>
      <c r="C425" s="66" t="s">
        <v>1751</v>
      </c>
      <c r="D425" s="3" t="s">
        <v>39</v>
      </c>
      <c r="E425" s="382" t="s">
        <v>1742</v>
      </c>
      <c r="F425" s="935"/>
      <c r="G425" s="382" t="s">
        <v>301</v>
      </c>
      <c r="H425" s="944"/>
      <c r="I425" s="382">
        <v>269</v>
      </c>
    </row>
    <row r="426" spans="1:9" ht="38.25" x14ac:dyDescent="0.2">
      <c r="A426" s="928"/>
      <c r="B426" s="61">
        <v>3210</v>
      </c>
      <c r="C426" s="66" t="s">
        <v>1752</v>
      </c>
      <c r="D426" s="3" t="s">
        <v>39</v>
      </c>
      <c r="E426" s="382" t="s">
        <v>1742</v>
      </c>
      <c r="F426" s="935"/>
      <c r="G426" s="382" t="s">
        <v>301</v>
      </c>
      <c r="H426" s="944"/>
      <c r="I426" s="382">
        <v>269</v>
      </c>
    </row>
    <row r="427" spans="1:9" ht="38.25" x14ac:dyDescent="0.2">
      <c r="A427" s="928"/>
      <c r="B427" s="3">
        <v>6224</v>
      </c>
      <c r="C427" s="197" t="s">
        <v>2680</v>
      </c>
      <c r="D427" s="3" t="s">
        <v>10515</v>
      </c>
      <c r="E427" s="211">
        <v>15121520</v>
      </c>
      <c r="F427" s="935"/>
      <c r="G427" s="131" t="s">
        <v>301</v>
      </c>
      <c r="H427" s="944"/>
      <c r="I427" s="382">
        <v>269</v>
      </c>
    </row>
    <row r="428" spans="1:9" ht="38.25" x14ac:dyDescent="0.2">
      <c r="A428" s="928"/>
      <c r="B428" s="3">
        <v>6224</v>
      </c>
      <c r="C428" s="197" t="s">
        <v>2681</v>
      </c>
      <c r="D428" s="3" t="s">
        <v>10515</v>
      </c>
      <c r="E428" s="211">
        <v>151117</v>
      </c>
      <c r="F428" s="935"/>
      <c r="G428" s="131" t="s">
        <v>301</v>
      </c>
      <c r="H428" s="944"/>
      <c r="I428" s="382">
        <v>269</v>
      </c>
    </row>
    <row r="429" spans="1:9" ht="25.5" x14ac:dyDescent="0.2">
      <c r="A429" s="928"/>
      <c r="B429" s="3">
        <v>6226</v>
      </c>
      <c r="C429" s="197" t="s">
        <v>2864</v>
      </c>
      <c r="D429" s="3" t="s">
        <v>10514</v>
      </c>
      <c r="E429" s="211">
        <v>15121501</v>
      </c>
      <c r="F429" s="935"/>
      <c r="G429" s="131" t="s">
        <v>301</v>
      </c>
      <c r="H429" s="944"/>
      <c r="I429" s="382">
        <v>269</v>
      </c>
    </row>
    <row r="430" spans="1:9" ht="38.25" x14ac:dyDescent="0.2">
      <c r="A430" s="928"/>
      <c r="B430" s="3">
        <v>6229</v>
      </c>
      <c r="C430" s="197" t="s">
        <v>2940</v>
      </c>
      <c r="D430" s="3" t="s">
        <v>10514</v>
      </c>
      <c r="E430" s="211">
        <v>12181601</v>
      </c>
      <c r="F430" s="935"/>
      <c r="G430" s="131" t="s">
        <v>301</v>
      </c>
      <c r="H430" s="944"/>
      <c r="I430" s="382">
        <v>269</v>
      </c>
    </row>
    <row r="431" spans="1:9" ht="38.25" x14ac:dyDescent="0.2">
      <c r="A431" s="928"/>
      <c r="B431" s="3">
        <v>6320</v>
      </c>
      <c r="C431" s="197" t="s">
        <v>2986</v>
      </c>
      <c r="D431" s="3" t="s">
        <v>10514</v>
      </c>
      <c r="E431" s="211" t="s">
        <v>2987</v>
      </c>
      <c r="F431" s="935"/>
      <c r="G431" s="131" t="s">
        <v>301</v>
      </c>
      <c r="H431" s="944"/>
      <c r="I431" s="382">
        <v>269</v>
      </c>
    </row>
    <row r="432" spans="1:9" ht="25.5" x14ac:dyDescent="0.2">
      <c r="A432" s="928"/>
      <c r="B432" s="3">
        <v>6320</v>
      </c>
      <c r="C432" s="197" t="s">
        <v>2990</v>
      </c>
      <c r="D432" s="3" t="s">
        <v>10514</v>
      </c>
      <c r="E432" s="60">
        <v>15121501</v>
      </c>
      <c r="F432" s="935"/>
      <c r="G432" s="131" t="s">
        <v>301</v>
      </c>
      <c r="H432" s="944"/>
      <c r="I432" s="382">
        <v>269</v>
      </c>
    </row>
    <row r="433" spans="1:9" ht="25.5" x14ac:dyDescent="0.2">
      <c r="A433" s="928"/>
      <c r="B433" s="3">
        <v>6320</v>
      </c>
      <c r="C433" s="197" t="s">
        <v>2991</v>
      </c>
      <c r="D433" s="3" t="s">
        <v>10514</v>
      </c>
      <c r="E433" s="60" t="s">
        <v>2992</v>
      </c>
      <c r="F433" s="935"/>
      <c r="G433" s="131" t="s">
        <v>301</v>
      </c>
      <c r="H433" s="944"/>
      <c r="I433" s="382">
        <v>269</v>
      </c>
    </row>
    <row r="434" spans="1:9" ht="76.5" x14ac:dyDescent="0.2">
      <c r="A434" s="928"/>
      <c r="B434" s="3">
        <v>7020</v>
      </c>
      <c r="C434" s="197" t="s">
        <v>3115</v>
      </c>
      <c r="D434" s="3" t="s">
        <v>10514</v>
      </c>
      <c r="E434" s="211">
        <v>15121901</v>
      </c>
      <c r="F434" s="935"/>
      <c r="G434" s="131" t="s">
        <v>301</v>
      </c>
      <c r="H434" s="944"/>
      <c r="I434" s="382">
        <v>269</v>
      </c>
    </row>
    <row r="435" spans="1:9" ht="25.5" x14ac:dyDescent="0.2">
      <c r="A435" s="928"/>
      <c r="B435" s="3">
        <v>6202</v>
      </c>
      <c r="C435" s="197" t="s">
        <v>3199</v>
      </c>
      <c r="D435" s="3" t="s">
        <v>10514</v>
      </c>
      <c r="E435" s="211">
        <v>15121501</v>
      </c>
      <c r="F435" s="935"/>
      <c r="G435" s="131" t="s">
        <v>301</v>
      </c>
      <c r="H435" s="944"/>
      <c r="I435" s="382">
        <v>269</v>
      </c>
    </row>
    <row r="436" spans="1:9" ht="15" customHeight="1" x14ac:dyDescent="0.2">
      <c r="A436" s="928"/>
      <c r="B436" s="3">
        <v>6202</v>
      </c>
      <c r="C436" s="197" t="s">
        <v>3201</v>
      </c>
      <c r="D436" s="3" t="s">
        <v>10514</v>
      </c>
      <c r="E436" s="211">
        <v>15121501</v>
      </c>
      <c r="F436" s="935"/>
      <c r="G436" s="131" t="s">
        <v>301</v>
      </c>
      <c r="H436" s="944"/>
      <c r="I436" s="382">
        <v>269</v>
      </c>
    </row>
    <row r="437" spans="1:9" ht="15" customHeight="1" x14ac:dyDescent="0.2">
      <c r="A437" s="928"/>
      <c r="B437" s="84">
        <v>2502</v>
      </c>
      <c r="C437" s="127" t="s">
        <v>3801</v>
      </c>
      <c r="D437" s="84" t="s">
        <v>34</v>
      </c>
      <c r="E437" s="131" t="s">
        <v>3803</v>
      </c>
      <c r="F437" s="935"/>
      <c r="G437" s="131" t="s">
        <v>301</v>
      </c>
      <c r="H437" s="944"/>
      <c r="I437" s="382">
        <v>269</v>
      </c>
    </row>
    <row r="438" spans="1:9" ht="15" customHeight="1" x14ac:dyDescent="0.2">
      <c r="A438" s="928"/>
      <c r="B438" s="84">
        <v>2502</v>
      </c>
      <c r="C438" s="127" t="s">
        <v>3805</v>
      </c>
      <c r="D438" s="84" t="s">
        <v>34</v>
      </c>
      <c r="E438" s="131" t="s">
        <v>3807</v>
      </c>
      <c r="F438" s="935"/>
      <c r="G438" s="131" t="s">
        <v>301</v>
      </c>
      <c r="H438" s="944"/>
      <c r="I438" s="382">
        <v>269</v>
      </c>
    </row>
    <row r="439" spans="1:9" ht="15" customHeight="1" x14ac:dyDescent="0.2">
      <c r="A439" s="928"/>
      <c r="B439" s="84">
        <v>2502</v>
      </c>
      <c r="C439" s="127" t="s">
        <v>3808</v>
      </c>
      <c r="D439" s="84" t="s">
        <v>34</v>
      </c>
      <c r="E439" s="131" t="s">
        <v>3809</v>
      </c>
      <c r="F439" s="935"/>
      <c r="G439" s="131" t="s">
        <v>301</v>
      </c>
      <c r="H439" s="944"/>
      <c r="I439" s="382">
        <v>269</v>
      </c>
    </row>
    <row r="440" spans="1:9" ht="25.5" x14ac:dyDescent="0.2">
      <c r="A440" s="928"/>
      <c r="B440" s="97">
        <v>7421</v>
      </c>
      <c r="C440" s="508" t="s">
        <v>8153</v>
      </c>
      <c r="D440" s="97" t="s">
        <v>5902</v>
      </c>
      <c r="E440" s="39" t="s">
        <v>8154</v>
      </c>
      <c r="F440" s="935"/>
      <c r="G440" s="651" t="s">
        <v>301</v>
      </c>
      <c r="H440" s="944"/>
      <c r="I440" s="39">
        <v>269</v>
      </c>
    </row>
    <row r="441" spans="1:9" ht="25.5" x14ac:dyDescent="0.2">
      <c r="A441" s="928"/>
      <c r="B441" s="97">
        <v>7421</v>
      </c>
      <c r="C441" s="508" t="s">
        <v>8156</v>
      </c>
      <c r="D441" s="97" t="s">
        <v>5902</v>
      </c>
      <c r="E441" s="39" t="s">
        <v>8157</v>
      </c>
      <c r="F441" s="935"/>
      <c r="G441" s="651" t="s">
        <v>301</v>
      </c>
      <c r="H441" s="944"/>
      <c r="I441" s="39">
        <v>269</v>
      </c>
    </row>
    <row r="442" spans="1:9" ht="25.5" x14ac:dyDescent="0.2">
      <c r="A442" s="928"/>
      <c r="B442" s="97">
        <v>7421</v>
      </c>
      <c r="C442" s="508" t="s">
        <v>8158</v>
      </c>
      <c r="D442" s="97" t="s">
        <v>5902</v>
      </c>
      <c r="E442" s="39" t="s">
        <v>8159</v>
      </c>
      <c r="F442" s="935"/>
      <c r="G442" s="651" t="s">
        <v>301</v>
      </c>
      <c r="H442" s="944"/>
      <c r="I442" s="39">
        <v>269</v>
      </c>
    </row>
    <row r="443" spans="1:9" ht="25.5" x14ac:dyDescent="0.2">
      <c r="A443" s="928"/>
      <c r="B443" s="97">
        <v>7421</v>
      </c>
      <c r="C443" s="508" t="s">
        <v>8161</v>
      </c>
      <c r="D443" s="97" t="s">
        <v>5902</v>
      </c>
      <c r="E443" s="39" t="s">
        <v>8162</v>
      </c>
      <c r="F443" s="935"/>
      <c r="G443" s="651" t="s">
        <v>301</v>
      </c>
      <c r="H443" s="944"/>
      <c r="I443" s="39">
        <v>269</v>
      </c>
    </row>
    <row r="444" spans="1:9" ht="15" customHeight="1" x14ac:dyDescent="0.2">
      <c r="A444" s="928"/>
      <c r="B444" s="97">
        <v>7421</v>
      </c>
      <c r="C444" s="508" t="s">
        <v>8164</v>
      </c>
      <c r="D444" s="97" t="s">
        <v>5902</v>
      </c>
      <c r="E444" s="39" t="s">
        <v>8165</v>
      </c>
      <c r="F444" s="935"/>
      <c r="G444" s="651" t="s">
        <v>301</v>
      </c>
      <c r="H444" s="944"/>
      <c r="I444" s="39">
        <v>269</v>
      </c>
    </row>
    <row r="445" spans="1:9" ht="15" customHeight="1" x14ac:dyDescent="0.2">
      <c r="A445" s="928"/>
      <c r="B445" s="97">
        <v>7421</v>
      </c>
      <c r="C445" s="508" t="s">
        <v>8167</v>
      </c>
      <c r="D445" s="97" t="s">
        <v>5902</v>
      </c>
      <c r="E445" s="39" t="s">
        <v>8168</v>
      </c>
      <c r="F445" s="935"/>
      <c r="G445" s="651" t="s">
        <v>301</v>
      </c>
      <c r="H445" s="944"/>
      <c r="I445" s="39">
        <v>269</v>
      </c>
    </row>
    <row r="446" spans="1:9" ht="15" customHeight="1" x14ac:dyDescent="0.2">
      <c r="A446" s="928"/>
      <c r="B446" s="97">
        <v>7421</v>
      </c>
      <c r="C446" s="508" t="s">
        <v>3808</v>
      </c>
      <c r="D446" s="97" t="s">
        <v>5902</v>
      </c>
      <c r="E446" s="39" t="s">
        <v>8169</v>
      </c>
      <c r="F446" s="935"/>
      <c r="G446" s="651" t="s">
        <v>301</v>
      </c>
      <c r="H446" s="944"/>
      <c r="I446" s="39">
        <v>269</v>
      </c>
    </row>
    <row r="447" spans="1:9" ht="25.5" x14ac:dyDescent="0.2">
      <c r="A447" s="928"/>
      <c r="B447" s="97">
        <v>7428</v>
      </c>
      <c r="C447" s="508" t="s">
        <v>8344</v>
      </c>
      <c r="D447" s="97" t="s">
        <v>5902</v>
      </c>
      <c r="E447" s="39" t="s">
        <v>8345</v>
      </c>
      <c r="F447" s="935"/>
      <c r="G447" s="39" t="s">
        <v>301</v>
      </c>
      <c r="H447" s="944"/>
      <c r="I447" s="39">
        <v>269</v>
      </c>
    </row>
    <row r="448" spans="1:9" ht="15" customHeight="1" x14ac:dyDescent="0.2">
      <c r="A448" s="928"/>
      <c r="B448" s="97">
        <v>7428</v>
      </c>
      <c r="C448" s="508" t="s">
        <v>8347</v>
      </c>
      <c r="D448" s="97" t="s">
        <v>5902</v>
      </c>
      <c r="E448" s="39">
        <v>26101515</v>
      </c>
      <c r="F448" s="935"/>
      <c r="G448" s="39" t="s">
        <v>301</v>
      </c>
      <c r="H448" s="944"/>
      <c r="I448" s="39">
        <v>269</v>
      </c>
    </row>
    <row r="449" spans="1:9" ht="25.5" x14ac:dyDescent="0.2">
      <c r="A449" s="928"/>
      <c r="B449" s="97">
        <v>7428</v>
      </c>
      <c r="C449" s="508" t="s">
        <v>8349</v>
      </c>
      <c r="D449" s="97" t="s">
        <v>5902</v>
      </c>
      <c r="E449" s="39" t="s">
        <v>8169</v>
      </c>
      <c r="F449" s="935"/>
      <c r="G449" s="39" t="s">
        <v>301</v>
      </c>
      <c r="H449" s="944"/>
      <c r="I449" s="39">
        <v>269</v>
      </c>
    </row>
    <row r="450" spans="1:9" ht="25.5" x14ac:dyDescent="0.2">
      <c r="A450" s="928"/>
      <c r="B450" s="97">
        <v>7428</v>
      </c>
      <c r="C450" s="508" t="s">
        <v>8351</v>
      </c>
      <c r="D450" s="97" t="s">
        <v>5902</v>
      </c>
      <c r="E450" s="39" t="s">
        <v>8352</v>
      </c>
      <c r="F450" s="935"/>
      <c r="G450" s="39" t="s">
        <v>301</v>
      </c>
      <c r="H450" s="944"/>
      <c r="I450" s="39">
        <v>269</v>
      </c>
    </row>
    <row r="451" spans="1:9" ht="25.5" x14ac:dyDescent="0.2">
      <c r="A451" s="928"/>
      <c r="B451" s="97">
        <v>7428</v>
      </c>
      <c r="C451" s="508" t="s">
        <v>8353</v>
      </c>
      <c r="D451" s="97" t="s">
        <v>5902</v>
      </c>
      <c r="E451" s="39" t="s">
        <v>8354</v>
      </c>
      <c r="F451" s="935"/>
      <c r="G451" s="39" t="s">
        <v>301</v>
      </c>
      <c r="H451" s="944"/>
      <c r="I451" s="39">
        <v>269</v>
      </c>
    </row>
    <row r="452" spans="1:9" ht="25.5" x14ac:dyDescent="0.2">
      <c r="A452" s="928"/>
      <c r="B452" s="97">
        <v>7428</v>
      </c>
      <c r="C452" s="508" t="s">
        <v>8356</v>
      </c>
      <c r="D452" s="97" t="s">
        <v>5902</v>
      </c>
      <c r="E452" s="39" t="s">
        <v>8357</v>
      </c>
      <c r="F452" s="935"/>
      <c r="G452" s="39" t="s">
        <v>301</v>
      </c>
      <c r="H452" s="944"/>
      <c r="I452" s="39">
        <v>269</v>
      </c>
    </row>
    <row r="453" spans="1:9" ht="25.5" x14ac:dyDescent="0.2">
      <c r="A453" s="928"/>
      <c r="B453" s="97">
        <v>7428</v>
      </c>
      <c r="C453" s="508" t="s">
        <v>8359</v>
      </c>
      <c r="D453" s="97" t="s">
        <v>5902</v>
      </c>
      <c r="E453" s="39" t="s">
        <v>8360</v>
      </c>
      <c r="F453" s="935"/>
      <c r="G453" s="39" t="s">
        <v>301</v>
      </c>
      <c r="H453" s="944"/>
      <c r="I453" s="39">
        <v>269</v>
      </c>
    </row>
    <row r="454" spans="1:9" ht="15" customHeight="1" x14ac:dyDescent="0.2">
      <c r="A454" s="928"/>
      <c r="B454" s="97">
        <v>7428</v>
      </c>
      <c r="C454" s="508" t="s">
        <v>8362</v>
      </c>
      <c r="D454" s="97" t="s">
        <v>5902</v>
      </c>
      <c r="E454" s="39" t="s">
        <v>885</v>
      </c>
      <c r="F454" s="935"/>
      <c r="G454" s="39" t="s">
        <v>301</v>
      </c>
      <c r="H454" s="944"/>
      <c r="I454" s="39">
        <v>269</v>
      </c>
    </row>
    <row r="455" spans="1:9" ht="38.25" x14ac:dyDescent="0.2">
      <c r="A455" s="928"/>
      <c r="B455" s="97">
        <v>7431</v>
      </c>
      <c r="C455" s="98" t="s">
        <v>6082</v>
      </c>
      <c r="D455" s="97" t="s">
        <v>5902</v>
      </c>
      <c r="E455" s="160" t="s">
        <v>6083</v>
      </c>
      <c r="F455" s="935"/>
      <c r="G455" s="160" t="s">
        <v>301</v>
      </c>
      <c r="H455" s="944"/>
      <c r="I455" s="160">
        <v>269</v>
      </c>
    </row>
    <row r="456" spans="1:9" ht="25.5" x14ac:dyDescent="0.2">
      <c r="A456" s="928"/>
      <c r="B456" s="97">
        <v>7431</v>
      </c>
      <c r="C456" s="98" t="s">
        <v>6085</v>
      </c>
      <c r="D456" s="97" t="s">
        <v>5902</v>
      </c>
      <c r="E456" s="160" t="s">
        <v>6086</v>
      </c>
      <c r="F456" s="935"/>
      <c r="G456" s="160" t="s">
        <v>301</v>
      </c>
      <c r="H456" s="944"/>
      <c r="I456" s="160">
        <v>269</v>
      </c>
    </row>
    <row r="457" spans="1:9" ht="63.75" x14ac:dyDescent="0.2">
      <c r="A457" s="928"/>
      <c r="B457" s="97" t="s">
        <v>8661</v>
      </c>
      <c r="C457" s="98" t="s">
        <v>6318</v>
      </c>
      <c r="D457" s="97" t="s">
        <v>5902</v>
      </c>
      <c r="E457" s="163">
        <v>15121513</v>
      </c>
      <c r="F457" s="935"/>
      <c r="G457" s="160" t="s">
        <v>301</v>
      </c>
      <c r="H457" s="944"/>
      <c r="I457" s="160">
        <v>269</v>
      </c>
    </row>
    <row r="458" spans="1:9" ht="102" x14ac:dyDescent="0.2">
      <c r="A458" s="928"/>
      <c r="B458" s="97" t="s">
        <v>8661</v>
      </c>
      <c r="C458" s="98" t="s">
        <v>6321</v>
      </c>
      <c r="D458" s="97" t="s">
        <v>5902</v>
      </c>
      <c r="E458" s="163" t="s">
        <v>6323</v>
      </c>
      <c r="F458" s="935"/>
      <c r="G458" s="160" t="s">
        <v>301</v>
      </c>
      <c r="H458" s="944"/>
      <c r="I458" s="160">
        <v>269</v>
      </c>
    </row>
    <row r="459" spans="1:9" ht="25.5" x14ac:dyDescent="0.2">
      <c r="A459" s="928"/>
      <c r="B459" s="97" t="s">
        <v>8661</v>
      </c>
      <c r="C459" s="98" t="s">
        <v>6324</v>
      </c>
      <c r="D459" s="97" t="s">
        <v>5902</v>
      </c>
      <c r="E459" s="160" t="s">
        <v>6326</v>
      </c>
      <c r="F459" s="935"/>
      <c r="G459" s="160" t="s">
        <v>301</v>
      </c>
      <c r="H459" s="944"/>
      <c r="I459" s="160">
        <v>269</v>
      </c>
    </row>
    <row r="460" spans="1:9" ht="25.5" x14ac:dyDescent="0.2">
      <c r="A460" s="928"/>
      <c r="B460" s="97" t="s">
        <v>8661</v>
      </c>
      <c r="C460" s="98" t="s">
        <v>6327</v>
      </c>
      <c r="D460" s="97" t="s">
        <v>5902</v>
      </c>
      <c r="E460" s="160" t="s">
        <v>6329</v>
      </c>
      <c r="F460" s="935"/>
      <c r="G460" s="160" t="s">
        <v>301</v>
      </c>
      <c r="H460" s="944"/>
      <c r="I460" s="160">
        <v>269</v>
      </c>
    </row>
    <row r="461" spans="1:9" ht="63.75" x14ac:dyDescent="0.2">
      <c r="A461" s="928"/>
      <c r="B461" s="97" t="s">
        <v>8662</v>
      </c>
      <c r="C461" s="98" t="s">
        <v>6318</v>
      </c>
      <c r="D461" s="97" t="s">
        <v>5902</v>
      </c>
      <c r="E461" s="163">
        <v>15121513</v>
      </c>
      <c r="F461" s="935"/>
      <c r="G461" s="160" t="s">
        <v>301</v>
      </c>
      <c r="H461" s="944"/>
      <c r="I461" s="160">
        <v>269</v>
      </c>
    </row>
    <row r="462" spans="1:9" ht="102" x14ac:dyDescent="0.2">
      <c r="A462" s="928"/>
      <c r="B462" s="97" t="s">
        <v>8662</v>
      </c>
      <c r="C462" s="98" t="s">
        <v>6321</v>
      </c>
      <c r="D462" s="97" t="s">
        <v>5902</v>
      </c>
      <c r="E462" s="163" t="s">
        <v>6323</v>
      </c>
      <c r="F462" s="935"/>
      <c r="G462" s="160" t="s">
        <v>301</v>
      </c>
      <c r="H462" s="944"/>
      <c r="I462" s="160">
        <v>269</v>
      </c>
    </row>
    <row r="463" spans="1:9" ht="25.5" x14ac:dyDescent="0.2">
      <c r="A463" s="928"/>
      <c r="B463" s="97" t="s">
        <v>8662</v>
      </c>
      <c r="C463" s="98" t="s">
        <v>6327</v>
      </c>
      <c r="D463" s="97" t="s">
        <v>5902</v>
      </c>
      <c r="E463" s="160" t="s">
        <v>6329</v>
      </c>
      <c r="F463" s="935"/>
      <c r="G463" s="160" t="s">
        <v>301</v>
      </c>
      <c r="H463" s="944"/>
      <c r="I463" s="160">
        <v>269</v>
      </c>
    </row>
    <row r="464" spans="1:9" ht="25.5" x14ac:dyDescent="0.2">
      <c r="A464" s="928"/>
      <c r="B464" s="51" t="s">
        <v>8663</v>
      </c>
      <c r="C464" s="508" t="s">
        <v>6327</v>
      </c>
      <c r="D464" s="97" t="s">
        <v>5902</v>
      </c>
      <c r="E464" s="39" t="s">
        <v>6329</v>
      </c>
      <c r="F464" s="935"/>
      <c r="G464" s="39" t="s">
        <v>301</v>
      </c>
      <c r="H464" s="944"/>
      <c r="I464" s="382">
        <v>269</v>
      </c>
    </row>
    <row r="465" spans="1:9" ht="25.5" x14ac:dyDescent="0.2">
      <c r="A465" s="928"/>
      <c r="B465" s="97" t="s">
        <v>8675</v>
      </c>
      <c r="C465" s="508" t="s">
        <v>6327</v>
      </c>
      <c r="D465" s="97" t="s">
        <v>5902</v>
      </c>
      <c r="E465" s="39" t="s">
        <v>6329</v>
      </c>
      <c r="F465" s="935"/>
      <c r="G465" s="39" t="s">
        <v>301</v>
      </c>
      <c r="H465" s="944"/>
      <c r="I465" s="382">
        <v>269</v>
      </c>
    </row>
    <row r="466" spans="1:9" ht="25.5" x14ac:dyDescent="0.2">
      <c r="A466" s="928"/>
      <c r="B466" s="97" t="s">
        <v>8676</v>
      </c>
      <c r="C466" s="98" t="s">
        <v>6327</v>
      </c>
      <c r="D466" s="97" t="s">
        <v>5902</v>
      </c>
      <c r="E466" s="160" t="s">
        <v>6329</v>
      </c>
      <c r="F466" s="935"/>
      <c r="G466" s="160" t="s">
        <v>301</v>
      </c>
      <c r="H466" s="944"/>
      <c r="I466" s="160">
        <v>269</v>
      </c>
    </row>
    <row r="467" spans="1:9" ht="25.5" x14ac:dyDescent="0.2">
      <c r="A467" s="928"/>
      <c r="B467" s="97" t="s">
        <v>8676</v>
      </c>
      <c r="C467" s="98" t="s">
        <v>6706</v>
      </c>
      <c r="D467" s="97" t="s">
        <v>5902</v>
      </c>
      <c r="E467" s="160" t="s">
        <v>6707</v>
      </c>
      <c r="F467" s="935"/>
      <c r="G467" s="160" t="s">
        <v>306</v>
      </c>
      <c r="H467" s="944"/>
      <c r="I467" s="160">
        <v>269</v>
      </c>
    </row>
    <row r="468" spans="1:9" ht="15" customHeight="1" x14ac:dyDescent="0.2">
      <c r="A468" s="928"/>
      <c r="B468" s="97" t="s">
        <v>8676</v>
      </c>
      <c r="C468" s="98" t="s">
        <v>6708</v>
      </c>
      <c r="D468" s="97" t="s">
        <v>5902</v>
      </c>
      <c r="E468" s="160" t="s">
        <v>6709</v>
      </c>
      <c r="F468" s="935"/>
      <c r="G468" s="160" t="s">
        <v>306</v>
      </c>
      <c r="H468" s="944"/>
      <c r="I468" s="160">
        <v>269</v>
      </c>
    </row>
    <row r="469" spans="1:9" ht="15" customHeight="1" x14ac:dyDescent="0.2">
      <c r="A469" s="928"/>
      <c r="B469" s="97" t="s">
        <v>8676</v>
      </c>
      <c r="C469" s="98" t="s">
        <v>6710</v>
      </c>
      <c r="D469" s="97" t="s">
        <v>5902</v>
      </c>
      <c r="E469" s="160" t="s">
        <v>6707</v>
      </c>
      <c r="F469" s="935"/>
      <c r="G469" s="160" t="s">
        <v>301</v>
      </c>
      <c r="H469" s="944"/>
      <c r="I469" s="160">
        <v>269</v>
      </c>
    </row>
    <row r="470" spans="1:9" ht="25.5" x14ac:dyDescent="0.2">
      <c r="A470" s="928"/>
      <c r="B470" s="97" t="s">
        <v>8677</v>
      </c>
      <c r="C470" s="98" t="s">
        <v>6327</v>
      </c>
      <c r="D470" s="97" t="s">
        <v>5902</v>
      </c>
      <c r="E470" s="160" t="s">
        <v>6329</v>
      </c>
      <c r="F470" s="935"/>
      <c r="G470" s="160" t="s">
        <v>301</v>
      </c>
      <c r="H470" s="944"/>
      <c r="I470" s="160">
        <v>269</v>
      </c>
    </row>
    <row r="471" spans="1:9" ht="25.5" x14ac:dyDescent="0.2">
      <c r="A471" s="928"/>
      <c r="B471" s="97" t="s">
        <v>8677</v>
      </c>
      <c r="C471" s="98" t="s">
        <v>6706</v>
      </c>
      <c r="D471" s="97" t="s">
        <v>5902</v>
      </c>
      <c r="E471" s="160" t="s">
        <v>6707</v>
      </c>
      <c r="F471" s="935"/>
      <c r="G471" s="160" t="s">
        <v>306</v>
      </c>
      <c r="H471" s="944"/>
      <c r="I471" s="160">
        <v>269</v>
      </c>
    </row>
    <row r="472" spans="1:9" ht="15" customHeight="1" x14ac:dyDescent="0.2">
      <c r="A472" s="928"/>
      <c r="B472" s="97" t="s">
        <v>8677</v>
      </c>
      <c r="C472" s="98" t="s">
        <v>6708</v>
      </c>
      <c r="D472" s="97" t="s">
        <v>5902</v>
      </c>
      <c r="E472" s="160" t="s">
        <v>6709</v>
      </c>
      <c r="F472" s="935"/>
      <c r="G472" s="160" t="s">
        <v>306</v>
      </c>
      <c r="H472" s="944"/>
      <c r="I472" s="160">
        <v>269</v>
      </c>
    </row>
    <row r="473" spans="1:9" ht="63.75" x14ac:dyDescent="0.2">
      <c r="A473" s="928"/>
      <c r="B473" s="97">
        <v>7202</v>
      </c>
      <c r="C473" s="508" t="s">
        <v>8710</v>
      </c>
      <c r="D473" s="97" t="s">
        <v>5902</v>
      </c>
      <c r="E473" s="39" t="s">
        <v>8357</v>
      </c>
      <c r="F473" s="935"/>
      <c r="G473" s="39" t="s">
        <v>301</v>
      </c>
      <c r="H473" s="944"/>
      <c r="I473" s="217">
        <v>269</v>
      </c>
    </row>
    <row r="474" spans="1:9" ht="25.5" x14ac:dyDescent="0.2">
      <c r="A474" s="928"/>
      <c r="B474" s="97">
        <v>7202</v>
      </c>
      <c r="C474" s="508" t="s">
        <v>8853</v>
      </c>
      <c r="D474" s="97" t="s">
        <v>5902</v>
      </c>
      <c r="E474" s="39" t="s">
        <v>8169</v>
      </c>
      <c r="F474" s="935"/>
      <c r="G474" s="39" t="s">
        <v>301</v>
      </c>
      <c r="H474" s="944"/>
      <c r="I474" s="217">
        <v>269</v>
      </c>
    </row>
    <row r="475" spans="1:9" ht="15" customHeight="1" x14ac:dyDescent="0.2">
      <c r="A475" s="928"/>
      <c r="B475" s="97">
        <v>7410</v>
      </c>
      <c r="C475" s="98" t="s">
        <v>7444</v>
      </c>
      <c r="D475" s="97" t="s">
        <v>5902</v>
      </c>
      <c r="E475" s="160">
        <v>24131513</v>
      </c>
      <c r="F475" s="935"/>
      <c r="G475" s="39" t="s">
        <v>301</v>
      </c>
      <c r="H475" s="944"/>
      <c r="I475" s="160">
        <v>269</v>
      </c>
    </row>
    <row r="476" spans="1:9" ht="25.5" x14ac:dyDescent="0.2">
      <c r="A476" s="928"/>
      <c r="B476" s="97">
        <v>7410</v>
      </c>
      <c r="C476" s="98" t="s">
        <v>7447</v>
      </c>
      <c r="D476" s="97" t="s">
        <v>5902</v>
      </c>
      <c r="E476" s="160">
        <v>15121502</v>
      </c>
      <c r="F476" s="935"/>
      <c r="G476" s="39" t="s">
        <v>301</v>
      </c>
      <c r="H476" s="944"/>
      <c r="I476" s="97">
        <v>269</v>
      </c>
    </row>
    <row r="477" spans="1:9" ht="15" customHeight="1" x14ac:dyDescent="0.2">
      <c r="A477" s="928"/>
      <c r="B477" s="97">
        <v>7410</v>
      </c>
      <c r="C477" s="98" t="s">
        <v>7448</v>
      </c>
      <c r="D477" s="97" t="s">
        <v>5902</v>
      </c>
      <c r="E477" s="160">
        <v>15121504</v>
      </c>
      <c r="F477" s="935"/>
      <c r="G477" s="39" t="s">
        <v>301</v>
      </c>
      <c r="H477" s="944"/>
      <c r="I477" s="97">
        <v>269</v>
      </c>
    </row>
    <row r="478" spans="1:9" ht="25.5" x14ac:dyDescent="0.2">
      <c r="A478" s="928"/>
      <c r="B478" s="97">
        <v>7410</v>
      </c>
      <c r="C478" s="98" t="s">
        <v>7450</v>
      </c>
      <c r="D478" s="97" t="s">
        <v>5902</v>
      </c>
      <c r="E478" s="160">
        <v>15121501</v>
      </c>
      <c r="F478" s="935"/>
      <c r="G478" s="39" t="s">
        <v>301</v>
      </c>
      <c r="H478" s="944"/>
      <c r="I478" s="97">
        <v>269</v>
      </c>
    </row>
    <row r="479" spans="1:9" ht="25.5" x14ac:dyDescent="0.2">
      <c r="A479" s="928"/>
      <c r="B479" s="97" t="s">
        <v>9048</v>
      </c>
      <c r="C479" s="508" t="s">
        <v>8153</v>
      </c>
      <c r="D479" s="97" t="s">
        <v>5902</v>
      </c>
      <c r="E479" s="39" t="s">
        <v>8154</v>
      </c>
      <c r="F479" s="935"/>
      <c r="G479" s="39" t="s">
        <v>301</v>
      </c>
      <c r="H479" s="944"/>
      <c r="I479" s="39">
        <v>269</v>
      </c>
    </row>
    <row r="480" spans="1:9" ht="25.5" x14ac:dyDescent="0.2">
      <c r="A480" s="928"/>
      <c r="B480" s="97" t="s">
        <v>9048</v>
      </c>
      <c r="C480" s="508" t="s">
        <v>8156</v>
      </c>
      <c r="D480" s="97" t="s">
        <v>5902</v>
      </c>
      <c r="E480" s="39" t="s">
        <v>8157</v>
      </c>
      <c r="F480" s="935"/>
      <c r="G480" s="39" t="s">
        <v>301</v>
      </c>
      <c r="H480" s="944"/>
      <c r="I480" s="39">
        <v>269</v>
      </c>
    </row>
    <row r="481" spans="1:9" ht="25.5" x14ac:dyDescent="0.2">
      <c r="A481" s="928"/>
      <c r="B481" s="97" t="s">
        <v>9048</v>
      </c>
      <c r="C481" s="508" t="s">
        <v>8158</v>
      </c>
      <c r="D481" s="97" t="s">
        <v>5902</v>
      </c>
      <c r="E481" s="39" t="s">
        <v>8159</v>
      </c>
      <c r="F481" s="935"/>
      <c r="G481" s="39" t="s">
        <v>301</v>
      </c>
      <c r="H481" s="944"/>
      <c r="I481" s="39">
        <v>269</v>
      </c>
    </row>
    <row r="482" spans="1:9" ht="25.5" x14ac:dyDescent="0.2">
      <c r="A482" s="928"/>
      <c r="B482" s="97" t="s">
        <v>9048</v>
      </c>
      <c r="C482" s="508" t="s">
        <v>8161</v>
      </c>
      <c r="D482" s="97" t="s">
        <v>5902</v>
      </c>
      <c r="E482" s="39" t="s">
        <v>8162</v>
      </c>
      <c r="F482" s="935"/>
      <c r="G482" s="39" t="s">
        <v>301</v>
      </c>
      <c r="H482" s="944"/>
      <c r="I482" s="39">
        <v>269</v>
      </c>
    </row>
    <row r="483" spans="1:9" ht="15" customHeight="1" x14ac:dyDescent="0.2">
      <c r="A483" s="928"/>
      <c r="B483" s="97" t="s">
        <v>9048</v>
      </c>
      <c r="C483" s="508" t="s">
        <v>8164</v>
      </c>
      <c r="D483" s="97" t="s">
        <v>5902</v>
      </c>
      <c r="E483" s="39" t="s">
        <v>8165</v>
      </c>
      <c r="F483" s="935"/>
      <c r="G483" s="39" t="s">
        <v>301</v>
      </c>
      <c r="H483" s="944"/>
      <c r="I483" s="39">
        <v>269</v>
      </c>
    </row>
    <row r="484" spans="1:9" ht="15" customHeight="1" x14ac:dyDescent="0.2">
      <c r="A484" s="928"/>
      <c r="B484" s="97" t="s">
        <v>9048</v>
      </c>
      <c r="C484" s="508" t="s">
        <v>8167</v>
      </c>
      <c r="D484" s="97" t="s">
        <v>5902</v>
      </c>
      <c r="E484" s="39" t="s">
        <v>8168</v>
      </c>
      <c r="F484" s="935"/>
      <c r="G484" s="39" t="s">
        <v>301</v>
      </c>
      <c r="H484" s="944"/>
      <c r="I484" s="39">
        <v>269</v>
      </c>
    </row>
    <row r="485" spans="1:9" ht="38.25" x14ac:dyDescent="0.2">
      <c r="A485" s="928"/>
      <c r="B485" s="51">
        <v>7413</v>
      </c>
      <c r="C485" s="508" t="s">
        <v>9282</v>
      </c>
      <c r="D485" s="97" t="s">
        <v>5902</v>
      </c>
      <c r="E485" s="39" t="s">
        <v>9284</v>
      </c>
      <c r="F485" s="935"/>
      <c r="G485" s="39" t="s">
        <v>301</v>
      </c>
      <c r="H485" s="944"/>
      <c r="I485" s="382">
        <v>269</v>
      </c>
    </row>
    <row r="486" spans="1:9" ht="63.75" x14ac:dyDescent="0.2">
      <c r="A486" s="928"/>
      <c r="B486" s="51">
        <v>7413</v>
      </c>
      <c r="C486" s="508" t="s">
        <v>9287</v>
      </c>
      <c r="D486" s="97" t="s">
        <v>5902</v>
      </c>
      <c r="E486" s="39" t="s">
        <v>9288</v>
      </c>
      <c r="F486" s="935"/>
      <c r="G486" s="39" t="s">
        <v>301</v>
      </c>
      <c r="H486" s="944"/>
      <c r="I486" s="382">
        <v>269</v>
      </c>
    </row>
    <row r="487" spans="1:9" ht="15" customHeight="1" x14ac:dyDescent="0.2">
      <c r="A487" s="928"/>
      <c r="B487" s="51">
        <v>7413</v>
      </c>
      <c r="C487" s="508" t="s">
        <v>9291</v>
      </c>
      <c r="D487" s="97" t="s">
        <v>5902</v>
      </c>
      <c r="E487" s="39" t="s">
        <v>9292</v>
      </c>
      <c r="F487" s="935"/>
      <c r="G487" s="39" t="s">
        <v>301</v>
      </c>
      <c r="H487" s="944"/>
      <c r="I487" s="382">
        <v>269</v>
      </c>
    </row>
    <row r="488" spans="1:9" ht="25.5" x14ac:dyDescent="0.2">
      <c r="A488" s="928"/>
      <c r="B488" s="51">
        <v>7413</v>
      </c>
      <c r="C488" s="508" t="s">
        <v>9295</v>
      </c>
      <c r="D488" s="97" t="s">
        <v>5902</v>
      </c>
      <c r="E488" s="39" t="s">
        <v>9297</v>
      </c>
      <c r="F488" s="935"/>
      <c r="G488" s="39" t="s">
        <v>301</v>
      </c>
      <c r="H488" s="944"/>
      <c r="I488" s="382">
        <v>269</v>
      </c>
    </row>
    <row r="489" spans="1:9" ht="25.5" x14ac:dyDescent="0.2">
      <c r="A489" s="928"/>
      <c r="B489" s="51">
        <v>7413</v>
      </c>
      <c r="C489" s="508" t="s">
        <v>9300</v>
      </c>
      <c r="D489" s="97" t="s">
        <v>5902</v>
      </c>
      <c r="E489" s="39" t="s">
        <v>9301</v>
      </c>
      <c r="F489" s="935"/>
      <c r="G489" s="39" t="s">
        <v>301</v>
      </c>
      <c r="H489" s="944"/>
      <c r="I489" s="382">
        <v>269</v>
      </c>
    </row>
    <row r="490" spans="1:9" ht="25.5" x14ac:dyDescent="0.2">
      <c r="A490" s="928"/>
      <c r="B490" s="51">
        <v>6326</v>
      </c>
      <c r="C490" s="520" t="s">
        <v>9403</v>
      </c>
      <c r="D490" s="97" t="s">
        <v>5902</v>
      </c>
      <c r="E490" s="39">
        <v>15121504</v>
      </c>
      <c r="F490" s="935"/>
      <c r="G490" s="39" t="s">
        <v>301</v>
      </c>
      <c r="H490" s="944"/>
      <c r="I490" s="539">
        <v>269</v>
      </c>
    </row>
    <row r="491" spans="1:9" ht="51" x14ac:dyDescent="0.2">
      <c r="A491" s="928"/>
      <c r="B491" s="51">
        <v>6326</v>
      </c>
      <c r="C491" s="520" t="s">
        <v>9404</v>
      </c>
      <c r="D491" s="97" t="s">
        <v>5902</v>
      </c>
      <c r="E491" s="39">
        <v>15121504</v>
      </c>
      <c r="F491" s="935"/>
      <c r="G491" s="39" t="s">
        <v>301</v>
      </c>
      <c r="H491" s="944"/>
      <c r="I491" s="539">
        <v>269</v>
      </c>
    </row>
    <row r="492" spans="1:9" ht="25.5" x14ac:dyDescent="0.2">
      <c r="A492" s="928"/>
      <c r="B492" s="51">
        <v>6326</v>
      </c>
      <c r="C492" s="520" t="s">
        <v>9405</v>
      </c>
      <c r="D492" s="97" t="s">
        <v>5902</v>
      </c>
      <c r="E492" s="39">
        <v>15121504</v>
      </c>
      <c r="F492" s="935"/>
      <c r="G492" s="39" t="s">
        <v>301</v>
      </c>
      <c r="H492" s="944"/>
      <c r="I492" s="539">
        <v>269</v>
      </c>
    </row>
    <row r="493" spans="1:9" ht="15" customHeight="1" x14ac:dyDescent="0.2">
      <c r="A493" s="928"/>
      <c r="B493" s="51">
        <v>6326</v>
      </c>
      <c r="C493" s="520" t="s">
        <v>9406</v>
      </c>
      <c r="D493" s="97" t="s">
        <v>5902</v>
      </c>
      <c r="E493" s="39">
        <v>15121902</v>
      </c>
      <c r="F493" s="935"/>
      <c r="G493" s="39" t="s">
        <v>301</v>
      </c>
      <c r="H493" s="944"/>
      <c r="I493" s="539">
        <v>269</v>
      </c>
    </row>
    <row r="494" spans="1:9" ht="15" customHeight="1" x14ac:dyDescent="0.2">
      <c r="A494" s="928"/>
      <c r="B494" s="51">
        <v>6326</v>
      </c>
      <c r="C494" s="520" t="s">
        <v>9407</v>
      </c>
      <c r="D494" s="97" t="s">
        <v>5902</v>
      </c>
      <c r="E494" s="39">
        <v>15121902</v>
      </c>
      <c r="F494" s="935"/>
      <c r="G494" s="39" t="s">
        <v>301</v>
      </c>
      <c r="H494" s="944"/>
      <c r="I494" s="539">
        <v>269</v>
      </c>
    </row>
    <row r="495" spans="1:9" ht="25.5" x14ac:dyDescent="0.2">
      <c r="A495" s="928"/>
      <c r="B495" s="51">
        <v>6326</v>
      </c>
      <c r="C495" s="520" t="s">
        <v>9408</v>
      </c>
      <c r="D495" s="97" t="s">
        <v>5902</v>
      </c>
      <c r="E495" s="39">
        <v>15121902</v>
      </c>
      <c r="F495" s="935"/>
      <c r="G495" s="39" t="s">
        <v>301</v>
      </c>
      <c r="H495" s="944"/>
      <c r="I495" s="539">
        <v>269</v>
      </c>
    </row>
    <row r="496" spans="1:9" ht="25.5" x14ac:dyDescent="0.2">
      <c r="A496" s="928"/>
      <c r="B496" s="51">
        <v>6326</v>
      </c>
      <c r="C496" s="520" t="s">
        <v>9409</v>
      </c>
      <c r="D496" s="97" t="s">
        <v>5902</v>
      </c>
      <c r="E496" s="39">
        <v>15121902</v>
      </c>
      <c r="F496" s="935"/>
      <c r="G496" s="39" t="s">
        <v>301</v>
      </c>
      <c r="H496" s="944"/>
      <c r="I496" s="539">
        <v>269</v>
      </c>
    </row>
    <row r="497" spans="1:9" ht="25.5" x14ac:dyDescent="0.2">
      <c r="A497" s="928"/>
      <c r="B497" s="51">
        <v>6326</v>
      </c>
      <c r="C497" s="520" t="s">
        <v>9410</v>
      </c>
      <c r="D497" s="97" t="s">
        <v>5902</v>
      </c>
      <c r="E497" s="39">
        <v>15121902</v>
      </c>
      <c r="F497" s="935"/>
      <c r="G497" s="39" t="s">
        <v>301</v>
      </c>
      <c r="H497" s="944"/>
      <c r="I497" s="539">
        <v>269</v>
      </c>
    </row>
    <row r="498" spans="1:9" ht="38.25" x14ac:dyDescent="0.2">
      <c r="A498" s="928"/>
      <c r="B498" s="51">
        <v>6326</v>
      </c>
      <c r="C498" s="520" t="s">
        <v>9411</v>
      </c>
      <c r="D498" s="97" t="s">
        <v>5902</v>
      </c>
      <c r="E498" s="39">
        <v>25174004</v>
      </c>
      <c r="F498" s="935"/>
      <c r="G498" s="39" t="s">
        <v>301</v>
      </c>
      <c r="H498" s="944"/>
      <c r="I498" s="539">
        <v>269</v>
      </c>
    </row>
    <row r="499" spans="1:9" ht="38.25" x14ac:dyDescent="0.2">
      <c r="A499" s="928"/>
      <c r="B499" s="51">
        <v>6326</v>
      </c>
      <c r="C499" s="520" t="s">
        <v>9412</v>
      </c>
      <c r="D499" s="97" t="s">
        <v>5902</v>
      </c>
      <c r="E499" s="39">
        <v>25174004</v>
      </c>
      <c r="F499" s="935"/>
      <c r="G499" s="39" t="s">
        <v>301</v>
      </c>
      <c r="H499" s="944"/>
      <c r="I499" s="539">
        <v>269</v>
      </c>
    </row>
    <row r="500" spans="1:9" ht="25.5" x14ac:dyDescent="0.2">
      <c r="A500" s="928"/>
      <c r="B500" s="51">
        <v>6326</v>
      </c>
      <c r="C500" s="520" t="s">
        <v>9413</v>
      </c>
      <c r="D500" s="97" t="s">
        <v>5902</v>
      </c>
      <c r="E500" s="39">
        <v>15121504</v>
      </c>
      <c r="F500" s="935"/>
      <c r="G500" s="39" t="s">
        <v>301</v>
      </c>
      <c r="H500" s="944"/>
      <c r="I500" s="539">
        <v>269</v>
      </c>
    </row>
    <row r="501" spans="1:9" ht="15" customHeight="1" x14ac:dyDescent="0.2">
      <c r="A501" s="928"/>
      <c r="B501" s="51">
        <v>6326</v>
      </c>
      <c r="C501" s="520" t="s">
        <v>9414</v>
      </c>
      <c r="D501" s="97" t="s">
        <v>5902</v>
      </c>
      <c r="E501" s="39">
        <v>15121509</v>
      </c>
      <c r="F501" s="935"/>
      <c r="G501" s="39" t="s">
        <v>301</v>
      </c>
      <c r="H501" s="944"/>
      <c r="I501" s="539">
        <v>269</v>
      </c>
    </row>
    <row r="502" spans="1:9" ht="25.5" x14ac:dyDescent="0.2">
      <c r="A502" s="928"/>
      <c r="B502" s="51">
        <v>6326</v>
      </c>
      <c r="C502" s="520" t="s">
        <v>9415</v>
      </c>
      <c r="D502" s="97" t="s">
        <v>5902</v>
      </c>
      <c r="E502" s="39">
        <v>15121902</v>
      </c>
      <c r="F502" s="935"/>
      <c r="G502" s="39" t="s">
        <v>301</v>
      </c>
      <c r="H502" s="944"/>
      <c r="I502" s="539">
        <v>269</v>
      </c>
    </row>
    <row r="503" spans="1:9" ht="25.5" x14ac:dyDescent="0.2">
      <c r="A503" s="928"/>
      <c r="B503" s="51">
        <v>6326</v>
      </c>
      <c r="C503" s="520" t="s">
        <v>9416</v>
      </c>
      <c r="D503" s="97" t="s">
        <v>5902</v>
      </c>
      <c r="E503" s="39">
        <v>15121520</v>
      </c>
      <c r="F503" s="935"/>
      <c r="G503" s="39" t="s">
        <v>301</v>
      </c>
      <c r="H503" s="944"/>
      <c r="I503" s="539">
        <v>269</v>
      </c>
    </row>
    <row r="504" spans="1:9" ht="15" customHeight="1" x14ac:dyDescent="0.2">
      <c r="A504" s="928"/>
      <c r="B504" s="51">
        <v>6325</v>
      </c>
      <c r="C504" s="508" t="s">
        <v>8373</v>
      </c>
      <c r="D504" s="97" t="s">
        <v>5902</v>
      </c>
      <c r="E504" s="39">
        <v>47131821</v>
      </c>
      <c r="F504" s="935"/>
      <c r="G504" s="39" t="s">
        <v>301</v>
      </c>
      <c r="H504" s="944"/>
      <c r="I504" s="51">
        <v>269</v>
      </c>
    </row>
    <row r="505" spans="1:9" ht="25.5" x14ac:dyDescent="0.2">
      <c r="A505" s="928"/>
      <c r="B505" s="51">
        <v>6325</v>
      </c>
      <c r="C505" s="508" t="s">
        <v>9668</v>
      </c>
      <c r="D505" s="97" t="s">
        <v>5902</v>
      </c>
      <c r="E505" s="39">
        <v>47131821</v>
      </c>
      <c r="F505" s="935"/>
      <c r="G505" s="39" t="s">
        <v>301</v>
      </c>
      <c r="H505" s="944"/>
      <c r="I505" s="51">
        <v>269</v>
      </c>
    </row>
    <row r="506" spans="1:9" ht="38.25" x14ac:dyDescent="0.2">
      <c r="A506" s="928"/>
      <c r="B506" s="51">
        <v>6325</v>
      </c>
      <c r="C506" s="508" t="s">
        <v>9674</v>
      </c>
      <c r="D506" s="97" t="s">
        <v>5902</v>
      </c>
      <c r="E506" s="39">
        <v>15121902</v>
      </c>
      <c r="F506" s="935"/>
      <c r="G506" s="39" t="s">
        <v>301</v>
      </c>
      <c r="H506" s="944"/>
      <c r="I506" s="51">
        <v>269</v>
      </c>
    </row>
    <row r="507" spans="1:9" ht="25.5" x14ac:dyDescent="0.2">
      <c r="A507" s="928"/>
      <c r="B507" s="39">
        <v>6325</v>
      </c>
      <c r="C507" s="508" t="s">
        <v>9721</v>
      </c>
      <c r="D507" s="97" t="s">
        <v>5902</v>
      </c>
      <c r="E507" s="39">
        <v>31211507</v>
      </c>
      <c r="F507" s="935"/>
      <c r="G507" s="39" t="s">
        <v>301</v>
      </c>
      <c r="H507" s="944"/>
      <c r="I507" s="51">
        <v>269</v>
      </c>
    </row>
    <row r="508" spans="1:9" ht="25.5" x14ac:dyDescent="0.2">
      <c r="A508" s="928"/>
      <c r="B508" s="51">
        <v>6325</v>
      </c>
      <c r="C508" s="548" t="s">
        <v>9869</v>
      </c>
      <c r="D508" s="97" t="s">
        <v>5902</v>
      </c>
      <c r="E508" s="39">
        <v>15121501</v>
      </c>
      <c r="F508" s="935"/>
      <c r="G508" s="652" t="s">
        <v>301</v>
      </c>
      <c r="H508" s="944"/>
      <c r="I508" s="549">
        <v>269</v>
      </c>
    </row>
    <row r="509" spans="1:9" ht="15" customHeight="1" x14ac:dyDescent="0.2">
      <c r="A509" s="928"/>
      <c r="B509" s="51">
        <v>6325</v>
      </c>
      <c r="C509" s="508" t="s">
        <v>9877</v>
      </c>
      <c r="D509" s="97" t="s">
        <v>5902</v>
      </c>
      <c r="E509" s="39">
        <v>31211707</v>
      </c>
      <c r="F509" s="935"/>
      <c r="G509" s="652" t="s">
        <v>301</v>
      </c>
      <c r="H509" s="944"/>
      <c r="I509" s="51">
        <v>269</v>
      </c>
    </row>
    <row r="510" spans="1:9" ht="15" customHeight="1" x14ac:dyDescent="0.2">
      <c r="A510" s="928"/>
      <c r="B510" s="51">
        <v>6325</v>
      </c>
      <c r="C510" s="508" t="s">
        <v>10134</v>
      </c>
      <c r="D510" s="97" t="s">
        <v>5902</v>
      </c>
      <c r="E510" s="39">
        <v>15121520</v>
      </c>
      <c r="F510" s="935"/>
      <c r="G510" s="39" t="s">
        <v>301</v>
      </c>
      <c r="H510" s="944"/>
      <c r="I510" s="51">
        <v>269</v>
      </c>
    </row>
    <row r="511" spans="1:9" ht="25.5" x14ac:dyDescent="0.2">
      <c r="A511" s="928"/>
      <c r="B511" s="51">
        <v>6325</v>
      </c>
      <c r="C511" s="508" t="s">
        <v>10248</v>
      </c>
      <c r="D511" s="97" t="s">
        <v>5902</v>
      </c>
      <c r="E511" s="39">
        <v>15121902</v>
      </c>
      <c r="F511" s="935"/>
      <c r="G511" s="39" t="s">
        <v>301</v>
      </c>
      <c r="H511" s="944"/>
      <c r="I511" s="51">
        <v>269</v>
      </c>
    </row>
    <row r="512" spans="1:9" ht="25.5" x14ac:dyDescent="0.2">
      <c r="A512" s="928"/>
      <c r="B512" s="51">
        <v>6325</v>
      </c>
      <c r="C512" s="508" t="s">
        <v>10300</v>
      </c>
      <c r="D512" s="97" t="s">
        <v>5902</v>
      </c>
      <c r="E512" s="39">
        <v>15121501</v>
      </c>
      <c r="F512" s="935"/>
      <c r="G512" s="652" t="s">
        <v>301</v>
      </c>
      <c r="H512" s="944"/>
      <c r="I512" s="549">
        <v>269</v>
      </c>
    </row>
    <row r="513" spans="1:9" ht="25.5" x14ac:dyDescent="0.2">
      <c r="A513" s="925">
        <v>196</v>
      </c>
      <c r="B513" s="84">
        <v>2030</v>
      </c>
      <c r="C513" s="127" t="s">
        <v>113</v>
      </c>
      <c r="D513" s="84" t="s">
        <v>114</v>
      </c>
      <c r="E513" s="131">
        <v>42172001</v>
      </c>
      <c r="F513" s="913">
        <v>22382606.190000001</v>
      </c>
      <c r="G513" s="946" t="s">
        <v>2140</v>
      </c>
      <c r="H513" s="939" t="s">
        <v>10442</v>
      </c>
      <c r="I513" s="131">
        <v>274</v>
      </c>
    </row>
    <row r="514" spans="1:9" ht="39" customHeight="1" x14ac:dyDescent="0.2">
      <c r="A514" s="926"/>
      <c r="B514" s="3">
        <v>3202</v>
      </c>
      <c r="C514" s="197" t="s">
        <v>1663</v>
      </c>
      <c r="D514" s="3" t="s">
        <v>39</v>
      </c>
      <c r="E514" s="211" t="s">
        <v>1664</v>
      </c>
      <c r="F514" s="914"/>
      <c r="G514" s="946"/>
      <c r="H514" s="939"/>
      <c r="I514" s="211">
        <v>274</v>
      </c>
    </row>
    <row r="515" spans="1:9" ht="89.25" x14ac:dyDescent="0.2">
      <c r="A515" s="926"/>
      <c r="B515" s="61">
        <v>4170</v>
      </c>
      <c r="C515" s="66" t="s">
        <v>1956</v>
      </c>
      <c r="D515" s="382" t="s">
        <v>2137</v>
      </c>
      <c r="E515" s="382" t="s">
        <v>2166</v>
      </c>
      <c r="F515" s="914"/>
      <c r="G515" s="946"/>
      <c r="H515" s="939"/>
      <c r="I515" s="382">
        <v>274</v>
      </c>
    </row>
    <row r="516" spans="1:9" ht="51" x14ac:dyDescent="0.2">
      <c r="A516" s="926"/>
      <c r="B516" s="61">
        <v>4170</v>
      </c>
      <c r="C516" s="66" t="s">
        <v>1957</v>
      </c>
      <c r="D516" s="382" t="s">
        <v>2137</v>
      </c>
      <c r="E516" s="382">
        <v>53131609</v>
      </c>
      <c r="F516" s="914"/>
      <c r="G516" s="946"/>
      <c r="H516" s="939"/>
      <c r="I516" s="382">
        <v>274</v>
      </c>
    </row>
    <row r="517" spans="1:9" ht="51" x14ac:dyDescent="0.2">
      <c r="A517" s="926"/>
      <c r="B517" s="61">
        <v>4170</v>
      </c>
      <c r="C517" s="66" t="s">
        <v>1958</v>
      </c>
      <c r="D517" s="382" t="s">
        <v>2137</v>
      </c>
      <c r="E517" s="382">
        <v>12352104</v>
      </c>
      <c r="F517" s="914"/>
      <c r="G517" s="946"/>
      <c r="H517" s="939"/>
      <c r="I517" s="382">
        <v>274</v>
      </c>
    </row>
    <row r="518" spans="1:9" ht="63.75" x14ac:dyDescent="0.2">
      <c r="A518" s="926"/>
      <c r="B518" s="61">
        <v>4180</v>
      </c>
      <c r="C518" s="66" t="s">
        <v>1956</v>
      </c>
      <c r="D518" s="382" t="s">
        <v>2137</v>
      </c>
      <c r="E518" s="382">
        <v>12352104</v>
      </c>
      <c r="F518" s="914"/>
      <c r="G518" s="946"/>
      <c r="H518" s="939"/>
      <c r="I518" s="382">
        <v>274</v>
      </c>
    </row>
    <row r="519" spans="1:9" ht="51" x14ac:dyDescent="0.2">
      <c r="A519" s="926"/>
      <c r="B519" s="61">
        <v>4180</v>
      </c>
      <c r="C519" s="66" t="s">
        <v>1957</v>
      </c>
      <c r="D519" s="382" t="s">
        <v>2137</v>
      </c>
      <c r="E519" s="382">
        <v>53131609</v>
      </c>
      <c r="F519" s="914"/>
      <c r="G519" s="946"/>
      <c r="H519" s="939"/>
      <c r="I519" s="382">
        <v>274</v>
      </c>
    </row>
    <row r="520" spans="1:9" ht="51" x14ac:dyDescent="0.2">
      <c r="A520" s="926"/>
      <c r="B520" s="61">
        <v>4180</v>
      </c>
      <c r="C520" s="66" t="s">
        <v>1958</v>
      </c>
      <c r="D520" s="382" t="s">
        <v>2137</v>
      </c>
      <c r="E520" s="382">
        <v>12352104</v>
      </c>
      <c r="F520" s="914"/>
      <c r="G520" s="946"/>
      <c r="H520" s="939"/>
      <c r="I520" s="382">
        <v>274</v>
      </c>
    </row>
    <row r="521" spans="1:9" ht="63.75" x14ac:dyDescent="0.2">
      <c r="A521" s="926"/>
      <c r="B521" s="61">
        <v>4150</v>
      </c>
      <c r="C521" s="66" t="s">
        <v>1956</v>
      </c>
      <c r="D521" s="382" t="s">
        <v>2137</v>
      </c>
      <c r="E521" s="382">
        <v>12352104</v>
      </c>
      <c r="F521" s="914"/>
      <c r="G521" s="946"/>
      <c r="H521" s="939"/>
      <c r="I521" s="382">
        <v>274</v>
      </c>
    </row>
    <row r="522" spans="1:9" ht="51" x14ac:dyDescent="0.2">
      <c r="A522" s="926"/>
      <c r="B522" s="61">
        <v>4150</v>
      </c>
      <c r="C522" s="66" t="s">
        <v>1957</v>
      </c>
      <c r="D522" s="382" t="s">
        <v>2137</v>
      </c>
      <c r="E522" s="382">
        <v>53131609</v>
      </c>
      <c r="F522" s="914"/>
      <c r="G522" s="946"/>
      <c r="H522" s="939"/>
      <c r="I522" s="382">
        <v>274</v>
      </c>
    </row>
    <row r="523" spans="1:9" ht="51" x14ac:dyDescent="0.2">
      <c r="A523" s="926"/>
      <c r="B523" s="61">
        <v>4150</v>
      </c>
      <c r="C523" s="66" t="s">
        <v>1958</v>
      </c>
      <c r="D523" s="382" t="s">
        <v>2137</v>
      </c>
      <c r="E523" s="382">
        <v>12352104</v>
      </c>
      <c r="F523" s="914"/>
      <c r="G523" s="946"/>
      <c r="H523" s="939"/>
      <c r="I523" s="382">
        <v>274</v>
      </c>
    </row>
    <row r="524" spans="1:9" ht="89.25" x14ac:dyDescent="0.2">
      <c r="A524" s="926"/>
      <c r="B524" s="61">
        <v>4175</v>
      </c>
      <c r="C524" s="66" t="s">
        <v>2054</v>
      </c>
      <c r="D524" s="382" t="s">
        <v>2142</v>
      </c>
      <c r="E524" s="382" t="s">
        <v>2166</v>
      </c>
      <c r="F524" s="914"/>
      <c r="G524" s="946"/>
      <c r="H524" s="939"/>
      <c r="I524" s="61">
        <v>274</v>
      </c>
    </row>
    <row r="525" spans="1:9" ht="25.5" x14ac:dyDescent="0.2">
      <c r="A525" s="926"/>
      <c r="B525" s="61">
        <v>2702</v>
      </c>
      <c r="C525" s="66" t="s">
        <v>2083</v>
      </c>
      <c r="D525" s="61" t="s">
        <v>2132</v>
      </c>
      <c r="E525" s="516">
        <v>42311512</v>
      </c>
      <c r="F525" s="914"/>
      <c r="G525" s="946"/>
      <c r="H525" s="939"/>
      <c r="I525" s="382">
        <v>274</v>
      </c>
    </row>
    <row r="526" spans="1:9" ht="25.5" x14ac:dyDescent="0.2">
      <c r="A526" s="926"/>
      <c r="B526" s="3">
        <v>7315</v>
      </c>
      <c r="C526" s="197" t="s">
        <v>2306</v>
      </c>
      <c r="D526" s="3" t="s">
        <v>10514</v>
      </c>
      <c r="E526" s="211">
        <v>42311511</v>
      </c>
      <c r="F526" s="914"/>
      <c r="G526" s="946"/>
      <c r="H526" s="939"/>
      <c r="I526" s="382">
        <v>274</v>
      </c>
    </row>
    <row r="527" spans="1:9" ht="15" customHeight="1" x14ac:dyDescent="0.2">
      <c r="A527" s="926"/>
      <c r="B527" s="3">
        <v>7315</v>
      </c>
      <c r="C527" s="197" t="s">
        <v>2307</v>
      </c>
      <c r="D527" s="3" t="s">
        <v>10514</v>
      </c>
      <c r="E527" s="211">
        <v>12352104</v>
      </c>
      <c r="F527" s="914"/>
      <c r="G527" s="946"/>
      <c r="H527" s="939"/>
      <c r="I527" s="382">
        <v>274</v>
      </c>
    </row>
    <row r="528" spans="1:9" ht="38.25" x14ac:dyDescent="0.2">
      <c r="A528" s="926"/>
      <c r="B528" s="3">
        <v>7315</v>
      </c>
      <c r="C528" s="197" t="s">
        <v>2308</v>
      </c>
      <c r="D528" s="3" t="s">
        <v>10514</v>
      </c>
      <c r="E528" s="211">
        <v>42131602</v>
      </c>
      <c r="F528" s="914"/>
      <c r="G528" s="946"/>
      <c r="H528" s="939"/>
      <c r="I528" s="382">
        <v>274</v>
      </c>
    </row>
    <row r="529" spans="1:9" ht="25.5" x14ac:dyDescent="0.2">
      <c r="A529" s="926"/>
      <c r="B529" s="3">
        <v>6040</v>
      </c>
      <c r="C529" s="127" t="s">
        <v>2318</v>
      </c>
      <c r="D529" s="3" t="s">
        <v>10514</v>
      </c>
      <c r="E529" s="211" t="s">
        <v>2319</v>
      </c>
      <c r="F529" s="914"/>
      <c r="G529" s="946"/>
      <c r="H529" s="939"/>
      <c r="I529" s="84" t="s">
        <v>2320</v>
      </c>
    </row>
    <row r="530" spans="1:9" ht="25.5" x14ac:dyDescent="0.2">
      <c r="A530" s="926"/>
      <c r="B530" s="3">
        <v>6040</v>
      </c>
      <c r="C530" s="127" t="s">
        <v>2322</v>
      </c>
      <c r="D530" s="3" t="s">
        <v>10514</v>
      </c>
      <c r="E530" s="211" t="s">
        <v>2323</v>
      </c>
      <c r="F530" s="914"/>
      <c r="G530" s="946"/>
      <c r="H530" s="939"/>
      <c r="I530" s="84" t="s">
        <v>2320</v>
      </c>
    </row>
    <row r="531" spans="1:9" ht="25.5" x14ac:dyDescent="0.2">
      <c r="A531" s="926"/>
      <c r="B531" s="3">
        <v>6040</v>
      </c>
      <c r="C531" s="127" t="s">
        <v>2324</v>
      </c>
      <c r="D531" s="3" t="s">
        <v>10514</v>
      </c>
      <c r="E531" s="211">
        <v>42131602</v>
      </c>
      <c r="F531" s="914"/>
      <c r="G531" s="946"/>
      <c r="H531" s="939"/>
      <c r="I531" s="84" t="s">
        <v>2320</v>
      </c>
    </row>
    <row r="532" spans="1:9" ht="25.5" x14ac:dyDescent="0.2">
      <c r="A532" s="926"/>
      <c r="B532" s="84">
        <v>2502</v>
      </c>
      <c r="C532" s="127" t="s">
        <v>3811</v>
      </c>
      <c r="D532" s="84" t="s">
        <v>34</v>
      </c>
      <c r="E532" s="131" t="s">
        <v>3813</v>
      </c>
      <c r="F532" s="914"/>
      <c r="G532" s="946"/>
      <c r="H532" s="939"/>
      <c r="I532" s="382">
        <v>274</v>
      </c>
    </row>
    <row r="533" spans="1:9" ht="25.5" x14ac:dyDescent="0.2">
      <c r="A533" s="926"/>
      <c r="B533" s="211">
        <v>2505</v>
      </c>
      <c r="C533" s="197" t="s">
        <v>4149</v>
      </c>
      <c r="D533" s="211" t="s">
        <v>34</v>
      </c>
      <c r="E533" s="211" t="s">
        <v>4150</v>
      </c>
      <c r="F533" s="914"/>
      <c r="G533" s="946"/>
      <c r="H533" s="939"/>
      <c r="I533" s="211">
        <v>274</v>
      </c>
    </row>
    <row r="534" spans="1:9" ht="25.5" x14ac:dyDescent="0.2">
      <c r="A534" s="926"/>
      <c r="B534" s="211">
        <v>2505</v>
      </c>
      <c r="C534" s="197" t="s">
        <v>4152</v>
      </c>
      <c r="D534" s="211" t="s">
        <v>34</v>
      </c>
      <c r="E534" s="211" t="s">
        <v>4153</v>
      </c>
      <c r="F534" s="914"/>
      <c r="G534" s="946"/>
      <c r="H534" s="939"/>
      <c r="I534" s="211">
        <v>274</v>
      </c>
    </row>
    <row r="535" spans="1:9" ht="25.5" x14ac:dyDescent="0.2">
      <c r="A535" s="926"/>
      <c r="B535" s="211">
        <v>2505</v>
      </c>
      <c r="C535" s="197" t="s">
        <v>4155</v>
      </c>
      <c r="D535" s="211" t="s">
        <v>34</v>
      </c>
      <c r="E535" s="211" t="s">
        <v>4153</v>
      </c>
      <c r="F535" s="914"/>
      <c r="G535" s="946"/>
      <c r="H535" s="939"/>
      <c r="I535" s="211">
        <v>274</v>
      </c>
    </row>
    <row r="536" spans="1:9" ht="15" customHeight="1" x14ac:dyDescent="0.2">
      <c r="A536" s="926"/>
      <c r="B536" s="211">
        <v>2505</v>
      </c>
      <c r="C536" s="197" t="s">
        <v>4156</v>
      </c>
      <c r="D536" s="211" t="s">
        <v>34</v>
      </c>
      <c r="E536" s="211" t="s">
        <v>4157</v>
      </c>
      <c r="F536" s="914"/>
      <c r="G536" s="946"/>
      <c r="H536" s="939"/>
      <c r="I536" s="211">
        <v>274</v>
      </c>
    </row>
    <row r="537" spans="1:9" ht="38.25" x14ac:dyDescent="0.2">
      <c r="A537" s="926"/>
      <c r="B537" s="211">
        <v>2505</v>
      </c>
      <c r="C537" s="197" t="s">
        <v>4159</v>
      </c>
      <c r="D537" s="211" t="s">
        <v>34</v>
      </c>
      <c r="E537" s="211" t="s">
        <v>4160</v>
      </c>
      <c r="F537" s="914"/>
      <c r="G537" s="946"/>
      <c r="H537" s="939"/>
      <c r="I537" s="211">
        <v>274</v>
      </c>
    </row>
    <row r="538" spans="1:9" ht="15" customHeight="1" x14ac:dyDescent="0.2">
      <c r="A538" s="926"/>
      <c r="B538" s="211">
        <v>2505</v>
      </c>
      <c r="C538" s="197" t="s">
        <v>4162</v>
      </c>
      <c r="D538" s="211" t="s">
        <v>34</v>
      </c>
      <c r="E538" s="211"/>
      <c r="F538" s="914"/>
      <c r="G538" s="946"/>
      <c r="H538" s="939"/>
      <c r="I538" s="211">
        <v>274</v>
      </c>
    </row>
    <row r="539" spans="1:9" ht="25.5" x14ac:dyDescent="0.2">
      <c r="A539" s="926"/>
      <c r="B539" s="211">
        <v>2505</v>
      </c>
      <c r="C539" s="197" t="s">
        <v>4164</v>
      </c>
      <c r="D539" s="211" t="s">
        <v>34</v>
      </c>
      <c r="E539" s="211" t="s">
        <v>4165</v>
      </c>
      <c r="F539" s="914"/>
      <c r="G539" s="946"/>
      <c r="H539" s="939"/>
      <c r="I539" s="211">
        <v>274</v>
      </c>
    </row>
    <row r="540" spans="1:9" ht="25.5" x14ac:dyDescent="0.2">
      <c r="A540" s="926"/>
      <c r="B540" s="211">
        <v>2505</v>
      </c>
      <c r="C540" s="197" t="s">
        <v>10518</v>
      </c>
      <c r="D540" s="211" t="s">
        <v>34</v>
      </c>
      <c r="E540" s="211" t="s">
        <v>4168</v>
      </c>
      <c r="F540" s="914"/>
      <c r="G540" s="946"/>
      <c r="H540" s="939"/>
      <c r="I540" s="211">
        <v>274</v>
      </c>
    </row>
    <row r="541" spans="1:9" ht="38.25" x14ac:dyDescent="0.2">
      <c r="A541" s="926"/>
      <c r="B541" s="211">
        <v>2505</v>
      </c>
      <c r="C541" s="197" t="s">
        <v>4173</v>
      </c>
      <c r="D541" s="211" t="s">
        <v>34</v>
      </c>
      <c r="E541" s="211" t="s">
        <v>4174</v>
      </c>
      <c r="F541" s="914"/>
      <c r="G541" s="946"/>
      <c r="H541" s="939"/>
      <c r="I541" s="211">
        <v>274</v>
      </c>
    </row>
    <row r="542" spans="1:9" ht="25.5" x14ac:dyDescent="0.2">
      <c r="A542" s="926"/>
      <c r="B542" s="211">
        <v>2505</v>
      </c>
      <c r="C542" s="197" t="s">
        <v>4176</v>
      </c>
      <c r="D542" s="211" t="s">
        <v>34</v>
      </c>
      <c r="E542" s="211" t="s">
        <v>4177</v>
      </c>
      <c r="F542" s="914"/>
      <c r="G542" s="946"/>
      <c r="H542" s="939"/>
      <c r="I542" s="211">
        <v>274</v>
      </c>
    </row>
    <row r="543" spans="1:9" ht="15" customHeight="1" x14ac:dyDescent="0.2">
      <c r="A543" s="926"/>
      <c r="B543" s="211">
        <v>2505</v>
      </c>
      <c r="C543" s="197" t="s">
        <v>4179</v>
      </c>
      <c r="D543" s="211" t="s">
        <v>34</v>
      </c>
      <c r="E543" s="211" t="s">
        <v>4180</v>
      </c>
      <c r="F543" s="914"/>
      <c r="G543" s="946"/>
      <c r="H543" s="939"/>
      <c r="I543" s="211">
        <v>274</v>
      </c>
    </row>
    <row r="544" spans="1:9" ht="25.5" x14ac:dyDescent="0.2">
      <c r="A544" s="926"/>
      <c r="B544" s="211">
        <v>2505</v>
      </c>
      <c r="C544" s="197" t="s">
        <v>4182</v>
      </c>
      <c r="D544" s="211" t="s">
        <v>34</v>
      </c>
      <c r="E544" s="211" t="s">
        <v>4183</v>
      </c>
      <c r="F544" s="914"/>
      <c r="G544" s="946"/>
      <c r="H544" s="939"/>
      <c r="I544" s="211">
        <v>274</v>
      </c>
    </row>
    <row r="545" spans="1:9" ht="25.5" x14ac:dyDescent="0.2">
      <c r="A545" s="926"/>
      <c r="B545" s="211">
        <v>2505</v>
      </c>
      <c r="C545" s="197" t="s">
        <v>4185</v>
      </c>
      <c r="D545" s="211" t="s">
        <v>34</v>
      </c>
      <c r="E545" s="211" t="s">
        <v>4186</v>
      </c>
      <c r="F545" s="914"/>
      <c r="G545" s="946"/>
      <c r="H545" s="939"/>
      <c r="I545" s="211">
        <v>274</v>
      </c>
    </row>
    <row r="546" spans="1:9" ht="15" customHeight="1" x14ac:dyDescent="0.2">
      <c r="A546" s="926"/>
      <c r="B546" s="211">
        <v>2505</v>
      </c>
      <c r="C546" s="197" t="s">
        <v>4191</v>
      </c>
      <c r="D546" s="211" t="s">
        <v>34</v>
      </c>
      <c r="E546" s="211" t="s">
        <v>4192</v>
      </c>
      <c r="F546" s="914"/>
      <c r="G546" s="946"/>
      <c r="H546" s="939"/>
      <c r="I546" s="211">
        <v>274</v>
      </c>
    </row>
    <row r="547" spans="1:9" ht="63.75" x14ac:dyDescent="0.2">
      <c r="A547" s="926"/>
      <c r="B547" s="211">
        <v>2505</v>
      </c>
      <c r="C547" s="197" t="s">
        <v>4228</v>
      </c>
      <c r="D547" s="211" t="s">
        <v>34</v>
      </c>
      <c r="E547" s="211" t="s">
        <v>4229</v>
      </c>
      <c r="F547" s="914"/>
      <c r="G547" s="946"/>
      <c r="H547" s="939"/>
      <c r="I547" s="211">
        <v>274</v>
      </c>
    </row>
    <row r="548" spans="1:9" ht="15" customHeight="1" x14ac:dyDescent="0.2">
      <c r="A548" s="926"/>
      <c r="B548" s="211">
        <v>2505</v>
      </c>
      <c r="C548" s="197" t="s">
        <v>4244</v>
      </c>
      <c r="D548" s="211" t="s">
        <v>34</v>
      </c>
      <c r="E548" s="211" t="s">
        <v>4246</v>
      </c>
      <c r="F548" s="914"/>
      <c r="G548" s="946"/>
      <c r="H548" s="939"/>
      <c r="I548" s="211">
        <v>274</v>
      </c>
    </row>
    <row r="549" spans="1:9" ht="15" customHeight="1" x14ac:dyDescent="0.2">
      <c r="A549" s="926"/>
      <c r="B549" s="211">
        <v>2505</v>
      </c>
      <c r="C549" s="197" t="s">
        <v>4358</v>
      </c>
      <c r="D549" s="211" t="s">
        <v>34</v>
      </c>
      <c r="E549" s="211" t="s">
        <v>4359</v>
      </c>
      <c r="F549" s="914"/>
      <c r="G549" s="946"/>
      <c r="H549" s="939"/>
      <c r="I549" s="211">
        <v>274</v>
      </c>
    </row>
    <row r="550" spans="1:9" ht="15" customHeight="1" x14ac:dyDescent="0.2">
      <c r="A550" s="926"/>
      <c r="B550" s="211">
        <v>2505</v>
      </c>
      <c r="C550" s="197" t="s">
        <v>4361</v>
      </c>
      <c r="D550" s="211" t="s">
        <v>34</v>
      </c>
      <c r="E550" s="211" t="s">
        <v>4362</v>
      </c>
      <c r="F550" s="914"/>
      <c r="G550" s="946"/>
      <c r="H550" s="939"/>
      <c r="I550" s="211">
        <v>274</v>
      </c>
    </row>
    <row r="551" spans="1:9" ht="15" customHeight="1" x14ac:dyDescent="0.2">
      <c r="A551" s="926"/>
      <c r="B551" s="211">
        <v>2505</v>
      </c>
      <c r="C551" s="197" t="s">
        <v>4363</v>
      </c>
      <c r="D551" s="211" t="s">
        <v>34</v>
      </c>
      <c r="E551" s="211" t="s">
        <v>4364</v>
      </c>
      <c r="F551" s="914"/>
      <c r="G551" s="946"/>
      <c r="H551" s="939"/>
      <c r="I551" s="211">
        <v>274</v>
      </c>
    </row>
    <row r="552" spans="1:9" ht="15" customHeight="1" x14ac:dyDescent="0.2">
      <c r="A552" s="926"/>
      <c r="B552" s="211">
        <v>2505</v>
      </c>
      <c r="C552" s="197" t="s">
        <v>4365</v>
      </c>
      <c r="D552" s="211" t="s">
        <v>34</v>
      </c>
      <c r="E552" s="211" t="s">
        <v>4366</v>
      </c>
      <c r="F552" s="914"/>
      <c r="G552" s="946"/>
      <c r="H552" s="939"/>
      <c r="I552" s="211">
        <v>274</v>
      </c>
    </row>
    <row r="553" spans="1:9" ht="15" customHeight="1" x14ac:dyDescent="0.2">
      <c r="A553" s="926"/>
      <c r="B553" s="211">
        <v>2505</v>
      </c>
      <c r="C553" s="197" t="s">
        <v>4367</v>
      </c>
      <c r="D553" s="211" t="s">
        <v>34</v>
      </c>
      <c r="E553" s="211" t="s">
        <v>4368</v>
      </c>
      <c r="F553" s="914"/>
      <c r="G553" s="946"/>
      <c r="H553" s="939"/>
      <c r="I553" s="211">
        <v>274</v>
      </c>
    </row>
    <row r="554" spans="1:9" ht="15" customHeight="1" x14ac:dyDescent="0.2">
      <c r="A554" s="926"/>
      <c r="B554" s="211">
        <v>2505</v>
      </c>
      <c r="C554" s="197" t="s">
        <v>4369</v>
      </c>
      <c r="D554" s="211" t="s">
        <v>34</v>
      </c>
      <c r="E554" s="211" t="s">
        <v>4370</v>
      </c>
      <c r="F554" s="914"/>
      <c r="G554" s="946"/>
      <c r="H554" s="939"/>
      <c r="I554" s="211">
        <v>274</v>
      </c>
    </row>
    <row r="555" spans="1:9" ht="25.5" x14ac:dyDescent="0.2">
      <c r="A555" s="926"/>
      <c r="B555" s="211">
        <v>2505</v>
      </c>
      <c r="C555" s="197" t="s">
        <v>4371</v>
      </c>
      <c r="D555" s="211" t="s">
        <v>34</v>
      </c>
      <c r="E555" s="211" t="s">
        <v>4372</v>
      </c>
      <c r="F555" s="914"/>
      <c r="G555" s="946"/>
      <c r="H555" s="939"/>
      <c r="I555" s="211">
        <v>274</v>
      </c>
    </row>
    <row r="556" spans="1:9" ht="25.5" x14ac:dyDescent="0.2">
      <c r="A556" s="926"/>
      <c r="B556" s="211">
        <v>2505</v>
      </c>
      <c r="C556" s="197" t="s">
        <v>4373</v>
      </c>
      <c r="D556" s="211" t="s">
        <v>34</v>
      </c>
      <c r="E556" s="211" t="s">
        <v>4374</v>
      </c>
      <c r="F556" s="914"/>
      <c r="G556" s="946"/>
      <c r="H556" s="939"/>
      <c r="I556" s="211">
        <v>274</v>
      </c>
    </row>
    <row r="557" spans="1:9" ht="15" customHeight="1" x14ac:dyDescent="0.2">
      <c r="A557" s="926"/>
      <c r="B557" s="211">
        <v>2505</v>
      </c>
      <c r="C557" s="197" t="s">
        <v>4375</v>
      </c>
      <c r="D557" s="211" t="s">
        <v>34</v>
      </c>
      <c r="E557" s="211" t="s">
        <v>4376</v>
      </c>
      <c r="F557" s="914"/>
      <c r="G557" s="946"/>
      <c r="H557" s="939"/>
      <c r="I557" s="211">
        <v>274</v>
      </c>
    </row>
    <row r="558" spans="1:9" ht="15" customHeight="1" x14ac:dyDescent="0.2">
      <c r="A558" s="926"/>
      <c r="B558" s="211">
        <v>2505</v>
      </c>
      <c r="C558" s="197" t="s">
        <v>4377</v>
      </c>
      <c r="D558" s="211" t="s">
        <v>34</v>
      </c>
      <c r="E558" s="211" t="s">
        <v>4378</v>
      </c>
      <c r="F558" s="914"/>
      <c r="G558" s="946"/>
      <c r="H558" s="939"/>
      <c r="I558" s="211">
        <v>274</v>
      </c>
    </row>
    <row r="559" spans="1:9" ht="25.5" x14ac:dyDescent="0.2">
      <c r="A559" s="926"/>
      <c r="B559" s="211">
        <v>2505</v>
      </c>
      <c r="C559" s="197" t="s">
        <v>4379</v>
      </c>
      <c r="D559" s="211" t="s">
        <v>34</v>
      </c>
      <c r="E559" s="211" t="s">
        <v>4380</v>
      </c>
      <c r="F559" s="914"/>
      <c r="G559" s="946"/>
      <c r="H559" s="939"/>
      <c r="I559" s="211">
        <v>274</v>
      </c>
    </row>
    <row r="560" spans="1:9" ht="25.5" x14ac:dyDescent="0.2">
      <c r="A560" s="926"/>
      <c r="B560" s="211">
        <v>2505</v>
      </c>
      <c r="C560" s="197" t="s">
        <v>4381</v>
      </c>
      <c r="D560" s="211" t="s">
        <v>34</v>
      </c>
      <c r="E560" s="211" t="s">
        <v>4382</v>
      </c>
      <c r="F560" s="914"/>
      <c r="G560" s="946"/>
      <c r="H560" s="939"/>
      <c r="I560" s="211">
        <v>274</v>
      </c>
    </row>
    <row r="561" spans="1:9" ht="25.5" x14ac:dyDescent="0.2">
      <c r="A561" s="926"/>
      <c r="B561" s="211">
        <v>2505</v>
      </c>
      <c r="C561" s="197" t="s">
        <v>4383</v>
      </c>
      <c r="D561" s="211" t="s">
        <v>34</v>
      </c>
      <c r="E561" s="211" t="s">
        <v>4384</v>
      </c>
      <c r="F561" s="914"/>
      <c r="G561" s="946"/>
      <c r="H561" s="939"/>
      <c r="I561" s="211">
        <v>274</v>
      </c>
    </row>
    <row r="562" spans="1:9" ht="25.5" x14ac:dyDescent="0.2">
      <c r="A562" s="926"/>
      <c r="B562" s="211">
        <v>2505</v>
      </c>
      <c r="C562" s="197" t="s">
        <v>4385</v>
      </c>
      <c r="D562" s="211" t="s">
        <v>34</v>
      </c>
      <c r="E562" s="211" t="s">
        <v>4386</v>
      </c>
      <c r="F562" s="914"/>
      <c r="G562" s="946"/>
      <c r="H562" s="939"/>
      <c r="I562" s="211">
        <v>274</v>
      </c>
    </row>
    <row r="563" spans="1:9" ht="25.5" x14ac:dyDescent="0.2">
      <c r="A563" s="926"/>
      <c r="B563" s="211">
        <v>2505</v>
      </c>
      <c r="C563" s="197" t="s">
        <v>4387</v>
      </c>
      <c r="D563" s="211" t="s">
        <v>34</v>
      </c>
      <c r="E563" s="211" t="s">
        <v>4388</v>
      </c>
      <c r="F563" s="914"/>
      <c r="G563" s="946"/>
      <c r="H563" s="939"/>
      <c r="I563" s="211">
        <v>274</v>
      </c>
    </row>
    <row r="564" spans="1:9" ht="25.5" x14ac:dyDescent="0.2">
      <c r="A564" s="926"/>
      <c r="B564" s="211">
        <v>2505</v>
      </c>
      <c r="C564" s="197" t="s">
        <v>4389</v>
      </c>
      <c r="D564" s="211" t="s">
        <v>34</v>
      </c>
      <c r="E564" s="211" t="s">
        <v>4390</v>
      </c>
      <c r="F564" s="914"/>
      <c r="G564" s="946"/>
      <c r="H564" s="939"/>
      <c r="I564" s="211">
        <v>274</v>
      </c>
    </row>
    <row r="565" spans="1:9" ht="25.5" x14ac:dyDescent="0.2">
      <c r="A565" s="926"/>
      <c r="B565" s="211">
        <v>2505</v>
      </c>
      <c r="C565" s="197" t="s">
        <v>4391</v>
      </c>
      <c r="D565" s="211" t="s">
        <v>34</v>
      </c>
      <c r="E565" s="211" t="s">
        <v>4392</v>
      </c>
      <c r="F565" s="914"/>
      <c r="G565" s="946"/>
      <c r="H565" s="939"/>
      <c r="I565" s="211">
        <v>274</v>
      </c>
    </row>
    <row r="566" spans="1:9" ht="15" customHeight="1" x14ac:dyDescent="0.2">
      <c r="A566" s="926"/>
      <c r="B566" s="211">
        <v>2505</v>
      </c>
      <c r="C566" s="197" t="s">
        <v>4393</v>
      </c>
      <c r="D566" s="211" t="s">
        <v>34</v>
      </c>
      <c r="E566" s="211" t="s">
        <v>4394</v>
      </c>
      <c r="F566" s="914"/>
      <c r="G566" s="946"/>
      <c r="H566" s="939"/>
      <c r="I566" s="211">
        <v>274</v>
      </c>
    </row>
    <row r="567" spans="1:9" ht="25.5" x14ac:dyDescent="0.2">
      <c r="A567" s="926"/>
      <c r="B567" s="211">
        <v>2505</v>
      </c>
      <c r="C567" s="197" t="s">
        <v>4395</v>
      </c>
      <c r="D567" s="211" t="s">
        <v>34</v>
      </c>
      <c r="E567" s="211" t="s">
        <v>4160</v>
      </c>
      <c r="F567" s="914"/>
      <c r="G567" s="946"/>
      <c r="H567" s="939"/>
      <c r="I567" s="211">
        <v>274</v>
      </c>
    </row>
    <row r="568" spans="1:9" ht="25.5" x14ac:dyDescent="0.2">
      <c r="A568" s="926"/>
      <c r="B568" s="211">
        <v>2505</v>
      </c>
      <c r="C568" s="197" t="s">
        <v>4396</v>
      </c>
      <c r="D568" s="211" t="s">
        <v>34</v>
      </c>
      <c r="E568" s="211" t="s">
        <v>4397</v>
      </c>
      <c r="F568" s="914"/>
      <c r="G568" s="946"/>
      <c r="H568" s="939"/>
      <c r="I568" s="211">
        <v>274</v>
      </c>
    </row>
    <row r="569" spans="1:9" ht="15" customHeight="1" x14ac:dyDescent="0.2">
      <c r="A569" s="926"/>
      <c r="B569" s="211">
        <v>2505</v>
      </c>
      <c r="C569" s="197" t="s">
        <v>4398</v>
      </c>
      <c r="D569" s="211" t="s">
        <v>34</v>
      </c>
      <c r="E569" s="211" t="s">
        <v>4399</v>
      </c>
      <c r="F569" s="914"/>
      <c r="G569" s="946"/>
      <c r="H569" s="939"/>
      <c r="I569" s="211">
        <v>274</v>
      </c>
    </row>
    <row r="570" spans="1:9" ht="25.5" x14ac:dyDescent="0.2">
      <c r="A570" s="926"/>
      <c r="B570" s="211">
        <v>2505</v>
      </c>
      <c r="C570" s="197" t="s">
        <v>4400</v>
      </c>
      <c r="D570" s="211" t="s">
        <v>34</v>
      </c>
      <c r="E570" s="211" t="s">
        <v>4401</v>
      </c>
      <c r="F570" s="914"/>
      <c r="G570" s="946"/>
      <c r="H570" s="939"/>
      <c r="I570" s="211">
        <v>274</v>
      </c>
    </row>
    <row r="571" spans="1:9" ht="25.5" x14ac:dyDescent="0.2">
      <c r="A571" s="926"/>
      <c r="B571" s="211">
        <v>2505</v>
      </c>
      <c r="C571" s="197" t="s">
        <v>4402</v>
      </c>
      <c r="D571" s="211" t="s">
        <v>34</v>
      </c>
      <c r="E571" s="211" t="s">
        <v>4403</v>
      </c>
      <c r="F571" s="914"/>
      <c r="G571" s="946"/>
      <c r="H571" s="939"/>
      <c r="I571" s="211">
        <v>274</v>
      </c>
    </row>
    <row r="572" spans="1:9" ht="25.5" x14ac:dyDescent="0.2">
      <c r="A572" s="926"/>
      <c r="B572" s="211">
        <v>2505</v>
      </c>
      <c r="C572" s="197" t="s">
        <v>4404</v>
      </c>
      <c r="D572" s="211" t="s">
        <v>34</v>
      </c>
      <c r="E572" s="211" t="s">
        <v>4405</v>
      </c>
      <c r="F572" s="914"/>
      <c r="G572" s="946"/>
      <c r="H572" s="939"/>
      <c r="I572" s="211">
        <v>274</v>
      </c>
    </row>
    <row r="573" spans="1:9" ht="25.5" x14ac:dyDescent="0.2">
      <c r="A573" s="926"/>
      <c r="B573" s="211">
        <v>2505</v>
      </c>
      <c r="C573" s="197" t="s">
        <v>4406</v>
      </c>
      <c r="D573" s="211" t="s">
        <v>34</v>
      </c>
      <c r="E573" s="211" t="s">
        <v>4407</v>
      </c>
      <c r="F573" s="914"/>
      <c r="G573" s="946"/>
      <c r="H573" s="939"/>
      <c r="I573" s="211">
        <v>274</v>
      </c>
    </row>
    <row r="574" spans="1:9" ht="25.5" x14ac:dyDescent="0.2">
      <c r="A574" s="926"/>
      <c r="B574" s="211">
        <v>2505</v>
      </c>
      <c r="C574" s="197" t="s">
        <v>4408</v>
      </c>
      <c r="D574" s="211" t="s">
        <v>34</v>
      </c>
      <c r="E574" s="211" t="s">
        <v>4409</v>
      </c>
      <c r="F574" s="914"/>
      <c r="G574" s="946"/>
      <c r="H574" s="939"/>
      <c r="I574" s="211">
        <v>274</v>
      </c>
    </row>
    <row r="575" spans="1:9" ht="15" customHeight="1" x14ac:dyDescent="0.2">
      <c r="A575" s="926"/>
      <c r="B575" s="211">
        <v>2505</v>
      </c>
      <c r="C575" s="197" t="s">
        <v>4410</v>
      </c>
      <c r="D575" s="211" t="s">
        <v>34</v>
      </c>
      <c r="E575" s="211" t="s">
        <v>4411</v>
      </c>
      <c r="F575" s="914"/>
      <c r="G575" s="946"/>
      <c r="H575" s="939"/>
      <c r="I575" s="211">
        <v>274</v>
      </c>
    </row>
    <row r="576" spans="1:9" ht="15" customHeight="1" x14ac:dyDescent="0.2">
      <c r="A576" s="926"/>
      <c r="B576" s="211">
        <v>2505</v>
      </c>
      <c r="C576" s="197" t="s">
        <v>4412</v>
      </c>
      <c r="D576" s="211" t="s">
        <v>34</v>
      </c>
      <c r="E576" s="211" t="s">
        <v>4413</v>
      </c>
      <c r="F576" s="914"/>
      <c r="G576" s="946"/>
      <c r="H576" s="939"/>
      <c r="I576" s="211">
        <v>274</v>
      </c>
    </row>
    <row r="577" spans="1:9" ht="25.5" x14ac:dyDescent="0.2">
      <c r="A577" s="926"/>
      <c r="B577" s="211">
        <v>2505</v>
      </c>
      <c r="C577" s="197" t="s">
        <v>4414</v>
      </c>
      <c r="D577" s="211" t="s">
        <v>34</v>
      </c>
      <c r="E577" s="211" t="s">
        <v>4415</v>
      </c>
      <c r="F577" s="914"/>
      <c r="G577" s="946"/>
      <c r="H577" s="939"/>
      <c r="I577" s="211">
        <v>274</v>
      </c>
    </row>
    <row r="578" spans="1:9" ht="25.5" x14ac:dyDescent="0.2">
      <c r="A578" s="926"/>
      <c r="B578" s="211">
        <v>2505</v>
      </c>
      <c r="C578" s="197" t="s">
        <v>4416</v>
      </c>
      <c r="D578" s="211" t="s">
        <v>34</v>
      </c>
      <c r="E578" s="211" t="s">
        <v>4417</v>
      </c>
      <c r="F578" s="914"/>
      <c r="G578" s="946"/>
      <c r="H578" s="939"/>
      <c r="I578" s="211">
        <v>274</v>
      </c>
    </row>
    <row r="579" spans="1:9" ht="25.5" x14ac:dyDescent="0.2">
      <c r="A579" s="926"/>
      <c r="B579" s="211">
        <v>2505</v>
      </c>
      <c r="C579" s="197" t="s">
        <v>4418</v>
      </c>
      <c r="D579" s="211" t="s">
        <v>34</v>
      </c>
      <c r="E579" s="211" t="s">
        <v>4419</v>
      </c>
      <c r="F579" s="914"/>
      <c r="G579" s="946"/>
      <c r="H579" s="939"/>
      <c r="I579" s="211">
        <v>274</v>
      </c>
    </row>
    <row r="580" spans="1:9" ht="25.5" x14ac:dyDescent="0.2">
      <c r="A580" s="926"/>
      <c r="B580" s="211">
        <v>2505</v>
      </c>
      <c r="C580" s="197" t="s">
        <v>4420</v>
      </c>
      <c r="D580" s="211" t="s">
        <v>34</v>
      </c>
      <c r="E580" s="211" t="s">
        <v>4421</v>
      </c>
      <c r="F580" s="914"/>
      <c r="G580" s="946"/>
      <c r="H580" s="939"/>
      <c r="I580" s="211">
        <v>274</v>
      </c>
    </row>
    <row r="581" spans="1:9" ht="25.5" x14ac:dyDescent="0.2">
      <c r="A581" s="926"/>
      <c r="B581" s="211">
        <v>2505</v>
      </c>
      <c r="C581" s="197" t="s">
        <v>4422</v>
      </c>
      <c r="D581" s="211" t="s">
        <v>34</v>
      </c>
      <c r="E581" s="211" t="s">
        <v>4423</v>
      </c>
      <c r="F581" s="914"/>
      <c r="G581" s="946"/>
      <c r="H581" s="939"/>
      <c r="I581" s="211">
        <v>274</v>
      </c>
    </row>
    <row r="582" spans="1:9" ht="51" x14ac:dyDescent="0.2">
      <c r="A582" s="926"/>
      <c r="B582" s="211">
        <v>2505</v>
      </c>
      <c r="C582" s="197" t="s">
        <v>4424</v>
      </c>
      <c r="D582" s="211" t="s">
        <v>34</v>
      </c>
      <c r="E582" s="211" t="s">
        <v>4425</v>
      </c>
      <c r="F582" s="914"/>
      <c r="G582" s="946"/>
      <c r="H582" s="939"/>
      <c r="I582" s="211">
        <v>274</v>
      </c>
    </row>
    <row r="583" spans="1:9" ht="38.25" x14ac:dyDescent="0.2">
      <c r="A583" s="926"/>
      <c r="B583" s="211">
        <v>2505</v>
      </c>
      <c r="C583" s="197" t="s">
        <v>4426</v>
      </c>
      <c r="D583" s="211" t="s">
        <v>34</v>
      </c>
      <c r="E583" s="211" t="s">
        <v>4427</v>
      </c>
      <c r="F583" s="914"/>
      <c r="G583" s="946"/>
      <c r="H583" s="939"/>
      <c r="I583" s="211">
        <v>274</v>
      </c>
    </row>
    <row r="584" spans="1:9" ht="25.5" x14ac:dyDescent="0.2">
      <c r="A584" s="926"/>
      <c r="B584" s="211">
        <v>2505</v>
      </c>
      <c r="C584" s="197" t="s">
        <v>4428</v>
      </c>
      <c r="D584" s="211" t="s">
        <v>34</v>
      </c>
      <c r="E584" s="211" t="s">
        <v>4429</v>
      </c>
      <c r="F584" s="914"/>
      <c r="G584" s="946"/>
      <c r="H584" s="939"/>
      <c r="I584" s="211">
        <v>274</v>
      </c>
    </row>
    <row r="585" spans="1:9" ht="25.5" x14ac:dyDescent="0.2">
      <c r="A585" s="926"/>
      <c r="B585" s="211">
        <v>2505</v>
      </c>
      <c r="C585" s="197" t="s">
        <v>4430</v>
      </c>
      <c r="D585" s="211" t="s">
        <v>34</v>
      </c>
      <c r="E585" s="211" t="s">
        <v>4431</v>
      </c>
      <c r="F585" s="914"/>
      <c r="G585" s="946"/>
      <c r="H585" s="939"/>
      <c r="I585" s="211">
        <v>274</v>
      </c>
    </row>
    <row r="586" spans="1:9" ht="25.5" x14ac:dyDescent="0.2">
      <c r="A586" s="926"/>
      <c r="B586" s="211">
        <v>2505</v>
      </c>
      <c r="C586" s="197" t="s">
        <v>4432</v>
      </c>
      <c r="D586" s="211" t="s">
        <v>34</v>
      </c>
      <c r="E586" s="211" t="s">
        <v>4433</v>
      </c>
      <c r="F586" s="914"/>
      <c r="G586" s="946"/>
      <c r="H586" s="939"/>
      <c r="I586" s="211">
        <v>274</v>
      </c>
    </row>
    <row r="587" spans="1:9" ht="25.5" x14ac:dyDescent="0.2">
      <c r="A587" s="926"/>
      <c r="B587" s="211">
        <v>2505</v>
      </c>
      <c r="C587" s="197" t="s">
        <v>4434</v>
      </c>
      <c r="D587" s="211" t="s">
        <v>34</v>
      </c>
      <c r="E587" s="211" t="s">
        <v>4435</v>
      </c>
      <c r="F587" s="914"/>
      <c r="G587" s="946"/>
      <c r="H587" s="939"/>
      <c r="I587" s="211">
        <v>274</v>
      </c>
    </row>
    <row r="588" spans="1:9" ht="25.5" x14ac:dyDescent="0.2">
      <c r="A588" s="926"/>
      <c r="B588" s="211">
        <v>2505</v>
      </c>
      <c r="C588" s="197" t="s">
        <v>4436</v>
      </c>
      <c r="D588" s="211" t="s">
        <v>34</v>
      </c>
      <c r="E588" s="211" t="s">
        <v>4437</v>
      </c>
      <c r="F588" s="914"/>
      <c r="G588" s="946"/>
      <c r="H588" s="939"/>
      <c r="I588" s="211">
        <v>274</v>
      </c>
    </row>
    <row r="589" spans="1:9" ht="15" customHeight="1" x14ac:dyDescent="0.2">
      <c r="A589" s="926"/>
      <c r="B589" s="211">
        <v>2505</v>
      </c>
      <c r="C589" s="197" t="s">
        <v>4438</v>
      </c>
      <c r="D589" s="211" t="s">
        <v>34</v>
      </c>
      <c r="E589" s="211" t="s">
        <v>4439</v>
      </c>
      <c r="F589" s="914"/>
      <c r="G589" s="946"/>
      <c r="H589" s="939"/>
      <c r="I589" s="211">
        <v>274</v>
      </c>
    </row>
    <row r="590" spans="1:9" ht="63.75" x14ac:dyDescent="0.2">
      <c r="A590" s="926"/>
      <c r="B590" s="211">
        <v>2505</v>
      </c>
      <c r="C590" s="197" t="s">
        <v>4440</v>
      </c>
      <c r="D590" s="211" t="s">
        <v>34</v>
      </c>
      <c r="E590" s="211" t="s">
        <v>4441</v>
      </c>
      <c r="F590" s="914"/>
      <c r="G590" s="946"/>
      <c r="H590" s="939"/>
      <c r="I590" s="211">
        <v>274</v>
      </c>
    </row>
    <row r="591" spans="1:9" ht="15" customHeight="1" x14ac:dyDescent="0.2">
      <c r="A591" s="926"/>
      <c r="B591" s="211">
        <v>2505</v>
      </c>
      <c r="C591" s="197" t="s">
        <v>4442</v>
      </c>
      <c r="D591" s="211" t="s">
        <v>34</v>
      </c>
      <c r="E591" s="211" t="s">
        <v>4443</v>
      </c>
      <c r="F591" s="914"/>
      <c r="G591" s="946"/>
      <c r="H591" s="939"/>
      <c r="I591" s="211">
        <v>274</v>
      </c>
    </row>
    <row r="592" spans="1:9" ht="15" customHeight="1" x14ac:dyDescent="0.2">
      <c r="A592" s="926"/>
      <c r="B592" s="211">
        <v>2505</v>
      </c>
      <c r="C592" s="197" t="s">
        <v>4444</v>
      </c>
      <c r="D592" s="211" t="s">
        <v>34</v>
      </c>
      <c r="E592" s="211" t="s">
        <v>4445</v>
      </c>
      <c r="F592" s="914"/>
      <c r="G592" s="946"/>
      <c r="H592" s="939"/>
      <c r="I592" s="211">
        <v>274</v>
      </c>
    </row>
    <row r="593" spans="1:9" ht="25.5" x14ac:dyDescent="0.2">
      <c r="A593" s="926"/>
      <c r="B593" s="211">
        <v>2505</v>
      </c>
      <c r="C593" s="197" t="s">
        <v>4446</v>
      </c>
      <c r="D593" s="211" t="s">
        <v>34</v>
      </c>
      <c r="E593" s="211" t="s">
        <v>4447</v>
      </c>
      <c r="F593" s="914"/>
      <c r="G593" s="946"/>
      <c r="H593" s="939"/>
      <c r="I593" s="211">
        <v>274</v>
      </c>
    </row>
    <row r="594" spans="1:9" ht="25.5" x14ac:dyDescent="0.2">
      <c r="A594" s="926"/>
      <c r="B594" s="211">
        <v>2505</v>
      </c>
      <c r="C594" s="197" t="s">
        <v>4448</v>
      </c>
      <c r="D594" s="211" t="s">
        <v>34</v>
      </c>
      <c r="E594" s="211" t="s">
        <v>4449</v>
      </c>
      <c r="F594" s="914"/>
      <c r="G594" s="946"/>
      <c r="H594" s="939"/>
      <c r="I594" s="211">
        <v>274</v>
      </c>
    </row>
    <row r="595" spans="1:9" ht="25.5" x14ac:dyDescent="0.2">
      <c r="A595" s="926"/>
      <c r="B595" s="211">
        <v>2505</v>
      </c>
      <c r="C595" s="197" t="s">
        <v>4450</v>
      </c>
      <c r="D595" s="211" t="s">
        <v>34</v>
      </c>
      <c r="E595" s="211" t="s">
        <v>4451</v>
      </c>
      <c r="F595" s="914"/>
      <c r="G595" s="946"/>
      <c r="H595" s="939"/>
      <c r="I595" s="211">
        <v>274</v>
      </c>
    </row>
    <row r="596" spans="1:9" ht="25.5" x14ac:dyDescent="0.2">
      <c r="A596" s="926"/>
      <c r="B596" s="211">
        <v>2505</v>
      </c>
      <c r="C596" s="197" t="s">
        <v>4452</v>
      </c>
      <c r="D596" s="211" t="s">
        <v>34</v>
      </c>
      <c r="E596" s="211" t="s">
        <v>4453</v>
      </c>
      <c r="F596" s="914"/>
      <c r="G596" s="946"/>
      <c r="H596" s="939"/>
      <c r="I596" s="211">
        <v>274</v>
      </c>
    </row>
    <row r="597" spans="1:9" ht="25.5" x14ac:dyDescent="0.2">
      <c r="A597" s="926"/>
      <c r="B597" s="211">
        <v>2505</v>
      </c>
      <c r="C597" s="197" t="s">
        <v>4454</v>
      </c>
      <c r="D597" s="211" t="s">
        <v>34</v>
      </c>
      <c r="E597" s="211" t="s">
        <v>4455</v>
      </c>
      <c r="F597" s="914"/>
      <c r="G597" s="946"/>
      <c r="H597" s="939"/>
      <c r="I597" s="211">
        <v>274</v>
      </c>
    </row>
    <row r="598" spans="1:9" ht="25.5" x14ac:dyDescent="0.2">
      <c r="A598" s="926"/>
      <c r="B598" s="211">
        <v>2505</v>
      </c>
      <c r="C598" s="197" t="s">
        <v>4456</v>
      </c>
      <c r="D598" s="211" t="s">
        <v>34</v>
      </c>
      <c r="E598" s="211" t="s">
        <v>4457</v>
      </c>
      <c r="F598" s="914"/>
      <c r="G598" s="946"/>
      <c r="H598" s="939"/>
      <c r="I598" s="211">
        <v>274</v>
      </c>
    </row>
    <row r="599" spans="1:9" ht="15" customHeight="1" x14ac:dyDescent="0.2">
      <c r="A599" s="926"/>
      <c r="B599" s="211">
        <v>2505</v>
      </c>
      <c r="C599" s="197" t="s">
        <v>4458</v>
      </c>
      <c r="D599" s="211" t="s">
        <v>34</v>
      </c>
      <c r="E599" s="211">
        <v>42141501</v>
      </c>
      <c r="F599" s="914"/>
      <c r="G599" s="946"/>
      <c r="H599" s="939"/>
      <c r="I599" s="211">
        <v>274</v>
      </c>
    </row>
    <row r="600" spans="1:9" ht="25.5" x14ac:dyDescent="0.2">
      <c r="A600" s="926"/>
      <c r="B600" s="211">
        <v>2505</v>
      </c>
      <c r="C600" s="197" t="s">
        <v>4459</v>
      </c>
      <c r="D600" s="211" t="s">
        <v>34</v>
      </c>
      <c r="E600" s="211" t="s">
        <v>4460</v>
      </c>
      <c r="F600" s="914"/>
      <c r="G600" s="946"/>
      <c r="H600" s="939"/>
      <c r="I600" s="211">
        <v>274</v>
      </c>
    </row>
    <row r="601" spans="1:9" ht="25.5" x14ac:dyDescent="0.2">
      <c r="A601" s="926"/>
      <c r="B601" s="211">
        <v>2505</v>
      </c>
      <c r="C601" s="197" t="s">
        <v>4461</v>
      </c>
      <c r="D601" s="211" t="s">
        <v>34</v>
      </c>
      <c r="E601" s="211" t="s">
        <v>4462</v>
      </c>
      <c r="F601" s="914"/>
      <c r="G601" s="946"/>
      <c r="H601" s="939"/>
      <c r="I601" s="211">
        <v>274</v>
      </c>
    </row>
    <row r="602" spans="1:9" ht="25.5" x14ac:dyDescent="0.2">
      <c r="A602" s="926"/>
      <c r="B602" s="211">
        <v>2505</v>
      </c>
      <c r="C602" s="197" t="s">
        <v>4463</v>
      </c>
      <c r="D602" s="211" t="s">
        <v>34</v>
      </c>
      <c r="E602" s="211" t="s">
        <v>4464</v>
      </c>
      <c r="F602" s="914"/>
      <c r="G602" s="946"/>
      <c r="H602" s="939"/>
      <c r="I602" s="211">
        <v>274</v>
      </c>
    </row>
    <row r="603" spans="1:9" ht="25.5" x14ac:dyDescent="0.2">
      <c r="A603" s="926"/>
      <c r="B603" s="211">
        <v>2505</v>
      </c>
      <c r="C603" s="197" t="s">
        <v>4465</v>
      </c>
      <c r="D603" s="211" t="s">
        <v>34</v>
      </c>
      <c r="E603" s="211" t="s">
        <v>4466</v>
      </c>
      <c r="F603" s="914"/>
      <c r="G603" s="946"/>
      <c r="H603" s="939"/>
      <c r="I603" s="211">
        <v>274</v>
      </c>
    </row>
    <row r="604" spans="1:9" ht="25.5" x14ac:dyDescent="0.2">
      <c r="A604" s="926"/>
      <c r="B604" s="211">
        <v>2505</v>
      </c>
      <c r="C604" s="197" t="s">
        <v>4467</v>
      </c>
      <c r="D604" s="211" t="s">
        <v>34</v>
      </c>
      <c r="E604" s="211" t="s">
        <v>4468</v>
      </c>
      <c r="F604" s="914"/>
      <c r="G604" s="946"/>
      <c r="H604" s="939"/>
      <c r="I604" s="211">
        <v>274</v>
      </c>
    </row>
    <row r="605" spans="1:9" ht="15" customHeight="1" x14ac:dyDescent="0.2">
      <c r="A605" s="926"/>
      <c r="B605" s="211">
        <v>2505</v>
      </c>
      <c r="C605" s="197" t="s">
        <v>4469</v>
      </c>
      <c r="D605" s="211" t="s">
        <v>34</v>
      </c>
      <c r="E605" s="211" t="s">
        <v>4470</v>
      </c>
      <c r="F605" s="914"/>
      <c r="G605" s="946"/>
      <c r="H605" s="939"/>
      <c r="I605" s="211">
        <v>274</v>
      </c>
    </row>
    <row r="606" spans="1:9" ht="25.5" x14ac:dyDescent="0.2">
      <c r="A606" s="926"/>
      <c r="B606" s="211">
        <v>2505</v>
      </c>
      <c r="C606" s="197" t="s">
        <v>4471</v>
      </c>
      <c r="D606" s="211" t="s">
        <v>34</v>
      </c>
      <c r="E606" s="211" t="s">
        <v>4472</v>
      </c>
      <c r="F606" s="914"/>
      <c r="G606" s="946"/>
      <c r="H606" s="939"/>
      <c r="I606" s="211">
        <v>274</v>
      </c>
    </row>
    <row r="607" spans="1:9" ht="25.5" x14ac:dyDescent="0.2">
      <c r="A607" s="926"/>
      <c r="B607" s="211">
        <v>2505</v>
      </c>
      <c r="C607" s="197" t="s">
        <v>4473</v>
      </c>
      <c r="D607" s="211" t="s">
        <v>34</v>
      </c>
      <c r="E607" s="211" t="s">
        <v>4472</v>
      </c>
      <c r="F607" s="914"/>
      <c r="G607" s="946"/>
      <c r="H607" s="939"/>
      <c r="I607" s="211">
        <v>274</v>
      </c>
    </row>
    <row r="608" spans="1:9" ht="15" customHeight="1" x14ac:dyDescent="0.2">
      <c r="A608" s="926"/>
      <c r="B608" s="211">
        <v>2505</v>
      </c>
      <c r="C608" s="197" t="s">
        <v>4179</v>
      </c>
      <c r="D608" s="211" t="s">
        <v>34</v>
      </c>
      <c r="E608" s="211" t="s">
        <v>4180</v>
      </c>
      <c r="F608" s="914"/>
      <c r="G608" s="946"/>
      <c r="H608" s="939"/>
      <c r="I608" s="211">
        <v>274</v>
      </c>
    </row>
    <row r="609" spans="1:9" ht="25.5" x14ac:dyDescent="0.2">
      <c r="A609" s="926"/>
      <c r="B609" s="211">
        <v>2505</v>
      </c>
      <c r="C609" s="197" t="s">
        <v>4500</v>
      </c>
      <c r="D609" s="211" t="s">
        <v>34</v>
      </c>
      <c r="E609" s="211" t="s">
        <v>4394</v>
      </c>
      <c r="F609" s="914"/>
      <c r="G609" s="946"/>
      <c r="H609" s="939"/>
      <c r="I609" s="211">
        <v>274</v>
      </c>
    </row>
    <row r="610" spans="1:9" ht="15" customHeight="1" x14ac:dyDescent="0.2">
      <c r="A610" s="926"/>
      <c r="B610" s="160">
        <v>7401</v>
      </c>
      <c r="C610" s="98" t="s">
        <v>5981</v>
      </c>
      <c r="D610" s="97" t="s">
        <v>5902</v>
      </c>
      <c r="E610" s="160" t="s">
        <v>5982</v>
      </c>
      <c r="F610" s="914"/>
      <c r="G610" s="946"/>
      <c r="H610" s="939"/>
      <c r="I610" s="160">
        <v>274</v>
      </c>
    </row>
    <row r="611" spans="1:9" ht="15" customHeight="1" x14ac:dyDescent="0.2">
      <c r="A611" s="926"/>
      <c r="B611" s="97">
        <v>7421</v>
      </c>
      <c r="C611" s="508" t="s">
        <v>8171</v>
      </c>
      <c r="D611" s="97" t="s">
        <v>5902</v>
      </c>
      <c r="E611" s="39" t="s">
        <v>8172</v>
      </c>
      <c r="F611" s="914"/>
      <c r="G611" s="946"/>
      <c r="H611" s="939"/>
      <c r="I611" s="51">
        <v>274</v>
      </c>
    </row>
    <row r="612" spans="1:9" ht="15" customHeight="1" x14ac:dyDescent="0.2">
      <c r="A612" s="926"/>
      <c r="B612" s="97">
        <v>7421</v>
      </c>
      <c r="C612" s="508" t="s">
        <v>8174</v>
      </c>
      <c r="D612" s="97" t="s">
        <v>5902</v>
      </c>
      <c r="E612" s="39" t="s">
        <v>8175</v>
      </c>
      <c r="F612" s="914"/>
      <c r="G612" s="946"/>
      <c r="H612" s="939"/>
      <c r="I612" s="51">
        <v>274</v>
      </c>
    </row>
    <row r="613" spans="1:9" ht="51" x14ac:dyDescent="0.2">
      <c r="A613" s="926"/>
      <c r="B613" s="97">
        <v>7428</v>
      </c>
      <c r="C613" s="508" t="s">
        <v>8316</v>
      </c>
      <c r="D613" s="97" t="s">
        <v>5902</v>
      </c>
      <c r="E613" s="39" t="s">
        <v>8317</v>
      </c>
      <c r="F613" s="914"/>
      <c r="G613" s="946"/>
      <c r="H613" s="939"/>
      <c r="I613" s="39">
        <v>274</v>
      </c>
    </row>
    <row r="614" spans="1:9" ht="51" x14ac:dyDescent="0.2">
      <c r="A614" s="926"/>
      <c r="B614" s="97">
        <v>7428</v>
      </c>
      <c r="C614" s="508" t="s">
        <v>8319</v>
      </c>
      <c r="D614" s="97" t="s">
        <v>5902</v>
      </c>
      <c r="E614" s="39" t="s">
        <v>8320</v>
      </c>
      <c r="F614" s="914"/>
      <c r="G614" s="946"/>
      <c r="H614" s="939"/>
      <c r="I614" s="39">
        <v>274</v>
      </c>
    </row>
    <row r="615" spans="1:9" ht="51" x14ac:dyDescent="0.2">
      <c r="A615" s="926"/>
      <c r="B615" s="97">
        <v>7428</v>
      </c>
      <c r="C615" s="508" t="s">
        <v>8321</v>
      </c>
      <c r="D615" s="97" t="s">
        <v>5902</v>
      </c>
      <c r="E615" s="39" t="s">
        <v>8322</v>
      </c>
      <c r="F615" s="914"/>
      <c r="G615" s="946"/>
      <c r="H615" s="939"/>
      <c r="I615" s="39">
        <v>274</v>
      </c>
    </row>
    <row r="616" spans="1:9" ht="51" x14ac:dyDescent="0.2">
      <c r="A616" s="926"/>
      <c r="B616" s="97">
        <v>7428</v>
      </c>
      <c r="C616" s="508" t="s">
        <v>8323</v>
      </c>
      <c r="D616" s="97" t="s">
        <v>5902</v>
      </c>
      <c r="E616" s="39" t="s">
        <v>8324</v>
      </c>
      <c r="F616" s="914"/>
      <c r="G616" s="946"/>
      <c r="H616" s="939"/>
      <c r="I616" s="39">
        <v>274</v>
      </c>
    </row>
    <row r="617" spans="1:9" ht="63.75" x14ac:dyDescent="0.2">
      <c r="A617" s="926"/>
      <c r="B617" s="97">
        <v>7428</v>
      </c>
      <c r="C617" s="508" t="s">
        <v>8325</v>
      </c>
      <c r="D617" s="97" t="s">
        <v>5902</v>
      </c>
      <c r="E617" s="39" t="s">
        <v>4160</v>
      </c>
      <c r="F617" s="914"/>
      <c r="G617" s="946"/>
      <c r="H617" s="939"/>
      <c r="I617" s="39">
        <v>274</v>
      </c>
    </row>
    <row r="618" spans="1:9" ht="38.25" x14ac:dyDescent="0.2">
      <c r="A618" s="926"/>
      <c r="B618" s="97">
        <v>7428</v>
      </c>
      <c r="C618" s="508" t="s">
        <v>8326</v>
      </c>
      <c r="D618" s="97" t="s">
        <v>5902</v>
      </c>
      <c r="E618" s="39" t="s">
        <v>8327</v>
      </c>
      <c r="F618" s="914"/>
      <c r="G618" s="946"/>
      <c r="H618" s="939"/>
      <c r="I618" s="39">
        <v>274</v>
      </c>
    </row>
    <row r="619" spans="1:9" ht="25.5" x14ac:dyDescent="0.2">
      <c r="A619" s="926"/>
      <c r="B619" s="97">
        <v>7428</v>
      </c>
      <c r="C619" s="508" t="s">
        <v>8328</v>
      </c>
      <c r="D619" s="97" t="s">
        <v>5902</v>
      </c>
      <c r="E619" s="39" t="s">
        <v>8327</v>
      </c>
      <c r="F619" s="914"/>
      <c r="G619" s="946"/>
      <c r="H619" s="939"/>
      <c r="I619" s="39">
        <v>274</v>
      </c>
    </row>
    <row r="620" spans="1:9" ht="38.25" x14ac:dyDescent="0.2">
      <c r="A620" s="926"/>
      <c r="B620" s="97">
        <v>7428</v>
      </c>
      <c r="C620" s="508" t="s">
        <v>8329</v>
      </c>
      <c r="D620" s="97" t="s">
        <v>5902</v>
      </c>
      <c r="E620" s="39" t="s">
        <v>8259</v>
      </c>
      <c r="F620" s="914"/>
      <c r="G620" s="946"/>
      <c r="H620" s="939"/>
      <c r="I620" s="39">
        <v>274</v>
      </c>
    </row>
    <row r="621" spans="1:9" ht="25.5" x14ac:dyDescent="0.2">
      <c r="A621" s="926"/>
      <c r="B621" s="97">
        <v>7428</v>
      </c>
      <c r="C621" s="508" t="s">
        <v>8330</v>
      </c>
      <c r="D621" s="97" t="s">
        <v>5902</v>
      </c>
      <c r="E621" s="39" t="s">
        <v>8331</v>
      </c>
      <c r="F621" s="914"/>
      <c r="G621" s="946"/>
      <c r="H621" s="939"/>
      <c r="I621" s="39">
        <v>274</v>
      </c>
    </row>
    <row r="622" spans="1:9" ht="25.5" x14ac:dyDescent="0.2">
      <c r="A622" s="926"/>
      <c r="B622" s="97">
        <v>7428</v>
      </c>
      <c r="C622" s="508" t="s">
        <v>8332</v>
      </c>
      <c r="D622" s="97" t="s">
        <v>5902</v>
      </c>
      <c r="E622" s="39" t="s">
        <v>8320</v>
      </c>
      <c r="F622" s="914"/>
      <c r="G622" s="946"/>
      <c r="H622" s="939"/>
      <c r="I622" s="39">
        <v>274</v>
      </c>
    </row>
    <row r="623" spans="1:9" ht="38.25" x14ac:dyDescent="0.2">
      <c r="A623" s="926"/>
      <c r="B623" s="97">
        <v>7428</v>
      </c>
      <c r="C623" s="508" t="s">
        <v>8333</v>
      </c>
      <c r="D623" s="97" t="s">
        <v>5902</v>
      </c>
      <c r="E623" s="39" t="s">
        <v>8172</v>
      </c>
      <c r="F623" s="914"/>
      <c r="G623" s="946"/>
      <c r="H623" s="939"/>
      <c r="I623" s="39">
        <v>274</v>
      </c>
    </row>
    <row r="624" spans="1:9" ht="15" customHeight="1" x14ac:dyDescent="0.2">
      <c r="A624" s="926"/>
      <c r="B624" s="97">
        <v>7428</v>
      </c>
      <c r="C624" s="508" t="s">
        <v>8334</v>
      </c>
      <c r="D624" s="97" t="s">
        <v>5902</v>
      </c>
      <c r="E624" s="39" t="s">
        <v>8335</v>
      </c>
      <c r="F624" s="914"/>
      <c r="G624" s="946"/>
      <c r="H624" s="939"/>
      <c r="I624" s="39">
        <v>274</v>
      </c>
    </row>
    <row r="625" spans="1:9" ht="25.5" x14ac:dyDescent="0.2">
      <c r="A625" s="926"/>
      <c r="B625" s="97">
        <v>7428</v>
      </c>
      <c r="C625" s="508" t="s">
        <v>8336</v>
      </c>
      <c r="D625" s="97" t="s">
        <v>5902</v>
      </c>
      <c r="E625" s="39">
        <v>24112505</v>
      </c>
      <c r="F625" s="914"/>
      <c r="G625" s="946"/>
      <c r="H625" s="939"/>
      <c r="I625" s="39">
        <v>274</v>
      </c>
    </row>
    <row r="626" spans="1:9" ht="25.5" x14ac:dyDescent="0.2">
      <c r="A626" s="926"/>
      <c r="B626" s="97">
        <v>7428</v>
      </c>
      <c r="C626" s="508" t="s">
        <v>8337</v>
      </c>
      <c r="D626" s="97" t="s">
        <v>5902</v>
      </c>
      <c r="E626" s="39" t="s">
        <v>8338</v>
      </c>
      <c r="F626" s="914"/>
      <c r="G626" s="946"/>
      <c r="H626" s="939"/>
      <c r="I626" s="39">
        <v>274</v>
      </c>
    </row>
    <row r="627" spans="1:9" ht="15" customHeight="1" x14ac:dyDescent="0.2">
      <c r="A627" s="926"/>
      <c r="B627" s="97">
        <v>7428</v>
      </c>
      <c r="C627" s="508" t="s">
        <v>8339</v>
      </c>
      <c r="D627" s="97" t="s">
        <v>5902</v>
      </c>
      <c r="E627" s="39" t="s">
        <v>8317</v>
      </c>
      <c r="F627" s="914"/>
      <c r="G627" s="946"/>
      <c r="H627" s="939"/>
      <c r="I627" s="39">
        <v>274</v>
      </c>
    </row>
    <row r="628" spans="1:9" ht="15" customHeight="1" x14ac:dyDescent="0.2">
      <c r="A628" s="926"/>
      <c r="B628" s="97">
        <v>7428</v>
      </c>
      <c r="C628" s="508" t="s">
        <v>8340</v>
      </c>
      <c r="D628" s="97" t="s">
        <v>5902</v>
      </c>
      <c r="E628" s="39" t="s">
        <v>4399</v>
      </c>
      <c r="F628" s="914"/>
      <c r="G628" s="946"/>
      <c r="H628" s="939"/>
      <c r="I628" s="39">
        <v>274</v>
      </c>
    </row>
    <row r="629" spans="1:9" ht="15" customHeight="1" x14ac:dyDescent="0.2">
      <c r="A629" s="926"/>
      <c r="B629" s="97" t="s">
        <v>8676</v>
      </c>
      <c r="C629" s="98" t="s">
        <v>6711</v>
      </c>
      <c r="D629" s="97" t="s">
        <v>5902</v>
      </c>
      <c r="E629" s="160" t="s">
        <v>6712</v>
      </c>
      <c r="F629" s="914"/>
      <c r="G629" s="946"/>
      <c r="H629" s="939"/>
      <c r="I629" s="160">
        <v>274</v>
      </c>
    </row>
    <row r="630" spans="1:9" ht="15" customHeight="1" x14ac:dyDescent="0.2">
      <c r="A630" s="926"/>
      <c r="B630" s="97" t="s">
        <v>8676</v>
      </c>
      <c r="C630" s="98" t="s">
        <v>1663</v>
      </c>
      <c r="D630" s="97" t="s">
        <v>5902</v>
      </c>
      <c r="E630" s="160" t="s">
        <v>6714</v>
      </c>
      <c r="F630" s="914"/>
      <c r="G630" s="946"/>
      <c r="H630" s="939"/>
      <c r="I630" s="160">
        <v>274</v>
      </c>
    </row>
    <row r="631" spans="1:9" ht="15" customHeight="1" x14ac:dyDescent="0.2">
      <c r="A631" s="926"/>
      <c r="B631" s="97" t="s">
        <v>8677</v>
      </c>
      <c r="C631" s="98" t="s">
        <v>6711</v>
      </c>
      <c r="D631" s="97" t="s">
        <v>5902</v>
      </c>
      <c r="E631" s="160" t="s">
        <v>6712</v>
      </c>
      <c r="F631" s="914"/>
      <c r="G631" s="946"/>
      <c r="H631" s="939"/>
      <c r="I631" s="160">
        <v>274</v>
      </c>
    </row>
    <row r="632" spans="1:9" ht="15" customHeight="1" x14ac:dyDescent="0.2">
      <c r="A632" s="926"/>
      <c r="B632" s="97" t="s">
        <v>8677</v>
      </c>
      <c r="C632" s="98" t="s">
        <v>1663</v>
      </c>
      <c r="D632" s="97" t="s">
        <v>5902</v>
      </c>
      <c r="E632" s="160" t="s">
        <v>6714</v>
      </c>
      <c r="F632" s="914"/>
      <c r="G632" s="946"/>
      <c r="H632" s="939"/>
      <c r="I632" s="160">
        <v>274</v>
      </c>
    </row>
    <row r="633" spans="1:9" ht="15" customHeight="1" x14ac:dyDescent="0.2">
      <c r="A633" s="926"/>
      <c r="B633" s="97">
        <v>7410</v>
      </c>
      <c r="C633" s="98" t="s">
        <v>7453</v>
      </c>
      <c r="D633" s="97" t="s">
        <v>5902</v>
      </c>
      <c r="E633" s="160">
        <v>42132205</v>
      </c>
      <c r="F633" s="914"/>
      <c r="G633" s="946"/>
      <c r="H633" s="939"/>
      <c r="I633" s="97">
        <v>274</v>
      </c>
    </row>
    <row r="634" spans="1:9" ht="15" customHeight="1" x14ac:dyDescent="0.2">
      <c r="A634" s="926"/>
      <c r="B634" s="97" t="s">
        <v>9048</v>
      </c>
      <c r="C634" s="508" t="s">
        <v>9056</v>
      </c>
      <c r="D634" s="97" t="s">
        <v>5902</v>
      </c>
      <c r="E634" s="39" t="s">
        <v>8172</v>
      </c>
      <c r="F634" s="914"/>
      <c r="G634" s="946"/>
      <c r="H634" s="939"/>
      <c r="I634" s="51">
        <v>274</v>
      </c>
    </row>
    <row r="635" spans="1:9" ht="15" customHeight="1" x14ac:dyDescent="0.2">
      <c r="A635" s="926"/>
      <c r="B635" s="97" t="s">
        <v>9048</v>
      </c>
      <c r="C635" s="508" t="s">
        <v>8174</v>
      </c>
      <c r="D635" s="97" t="s">
        <v>5902</v>
      </c>
      <c r="E635" s="39" t="s">
        <v>8175</v>
      </c>
      <c r="F635" s="914"/>
      <c r="G635" s="946"/>
      <c r="H635" s="939"/>
      <c r="I635" s="51">
        <v>274</v>
      </c>
    </row>
    <row r="636" spans="1:9" ht="38.25" x14ac:dyDescent="0.2">
      <c r="A636" s="926"/>
      <c r="B636" s="51">
        <v>7413</v>
      </c>
      <c r="C636" s="508" t="s">
        <v>9274</v>
      </c>
      <c r="D636" s="97" t="s">
        <v>5902</v>
      </c>
      <c r="E636" s="39" t="s">
        <v>8259</v>
      </c>
      <c r="F636" s="914"/>
      <c r="G636" s="946"/>
      <c r="H636" s="939"/>
      <c r="I636" s="382">
        <v>274</v>
      </c>
    </row>
    <row r="637" spans="1:9" ht="15" customHeight="1" x14ac:dyDescent="0.2">
      <c r="A637" s="926"/>
      <c r="B637" s="51">
        <v>7413</v>
      </c>
      <c r="C637" s="508" t="s">
        <v>9374</v>
      </c>
      <c r="D637" s="97" t="s">
        <v>5902</v>
      </c>
      <c r="E637" s="39">
        <v>51191602</v>
      </c>
      <c r="F637" s="914"/>
      <c r="G637" s="946"/>
      <c r="H637" s="939"/>
      <c r="I637" s="51">
        <v>274</v>
      </c>
    </row>
    <row r="638" spans="1:9" ht="38.25" x14ac:dyDescent="0.2">
      <c r="A638" s="926"/>
      <c r="B638" s="51">
        <v>7413</v>
      </c>
      <c r="C638" s="508" t="s">
        <v>9375</v>
      </c>
      <c r="D638" s="97" t="s">
        <v>5902</v>
      </c>
      <c r="E638" s="39">
        <v>42311546</v>
      </c>
      <c r="F638" s="914"/>
      <c r="G638" s="946"/>
      <c r="H638" s="939"/>
      <c r="I638" s="51">
        <v>274</v>
      </c>
    </row>
    <row r="639" spans="1:9" ht="25.5" x14ac:dyDescent="0.2">
      <c r="A639" s="926"/>
      <c r="B639" s="51">
        <v>7413</v>
      </c>
      <c r="C639" s="508" t="s">
        <v>9376</v>
      </c>
      <c r="D639" s="97" t="s">
        <v>5902</v>
      </c>
      <c r="E639" s="39">
        <v>42132203</v>
      </c>
      <c r="F639" s="914"/>
      <c r="G639" s="946"/>
      <c r="H639" s="939"/>
      <c r="I639" s="51">
        <v>274</v>
      </c>
    </row>
    <row r="640" spans="1:9" ht="25.5" x14ac:dyDescent="0.2">
      <c r="A640" s="926"/>
      <c r="B640" s="51">
        <v>7413</v>
      </c>
      <c r="C640" s="508" t="s">
        <v>9377</v>
      </c>
      <c r="D640" s="97" t="s">
        <v>5902</v>
      </c>
      <c r="E640" s="39">
        <v>51283945</v>
      </c>
      <c r="F640" s="914"/>
      <c r="G640" s="946"/>
      <c r="H640" s="939"/>
      <c r="I640" s="51">
        <v>274</v>
      </c>
    </row>
    <row r="641" spans="1:9" ht="25.5" x14ac:dyDescent="0.2">
      <c r="A641" s="926"/>
      <c r="B641" s="51">
        <v>7413</v>
      </c>
      <c r="C641" s="508" t="s">
        <v>9378</v>
      </c>
      <c r="D641" s="97" t="s">
        <v>5902</v>
      </c>
      <c r="E641" s="39">
        <v>42311546</v>
      </c>
      <c r="F641" s="914"/>
      <c r="G641" s="946"/>
      <c r="H641" s="939"/>
      <c r="I641" s="51">
        <v>274</v>
      </c>
    </row>
    <row r="642" spans="1:9" ht="15" customHeight="1" x14ac:dyDescent="0.2">
      <c r="A642" s="926"/>
      <c r="B642" s="51">
        <v>6325</v>
      </c>
      <c r="C642" s="508" t="s">
        <v>9374</v>
      </c>
      <c r="D642" s="97" t="s">
        <v>5902</v>
      </c>
      <c r="E642" s="39">
        <v>51191602</v>
      </c>
      <c r="F642" s="914"/>
      <c r="G642" s="946"/>
      <c r="H642" s="939"/>
      <c r="I642" s="549">
        <v>274</v>
      </c>
    </row>
    <row r="643" spans="1:9" ht="38.25" x14ac:dyDescent="0.2">
      <c r="A643" s="926"/>
      <c r="B643" s="51">
        <v>6325</v>
      </c>
      <c r="C643" s="508" t="s">
        <v>9375</v>
      </c>
      <c r="D643" s="97" t="s">
        <v>5902</v>
      </c>
      <c r="E643" s="39">
        <v>42311546</v>
      </c>
      <c r="F643" s="914"/>
      <c r="G643" s="946"/>
      <c r="H643" s="939"/>
      <c r="I643" s="549">
        <v>274</v>
      </c>
    </row>
    <row r="644" spans="1:9" ht="25.5" x14ac:dyDescent="0.2">
      <c r="A644" s="926"/>
      <c r="B644" s="51">
        <v>6325</v>
      </c>
      <c r="C644" s="508" t="s">
        <v>9376</v>
      </c>
      <c r="D644" s="97" t="s">
        <v>5902</v>
      </c>
      <c r="E644" s="39">
        <v>42132203</v>
      </c>
      <c r="F644" s="914"/>
      <c r="G644" s="946"/>
      <c r="H644" s="939"/>
      <c r="I644" s="549">
        <v>274</v>
      </c>
    </row>
    <row r="645" spans="1:9" ht="25.5" x14ac:dyDescent="0.2">
      <c r="A645" s="926"/>
      <c r="B645" s="51">
        <v>6325</v>
      </c>
      <c r="C645" s="508" t="s">
        <v>9377</v>
      </c>
      <c r="D645" s="97" t="s">
        <v>5902</v>
      </c>
      <c r="E645" s="39">
        <v>51283945</v>
      </c>
      <c r="F645" s="914"/>
      <c r="G645" s="946"/>
      <c r="H645" s="939"/>
      <c r="I645" s="549">
        <v>274</v>
      </c>
    </row>
    <row r="646" spans="1:9" ht="25.5" x14ac:dyDescent="0.2">
      <c r="A646" s="926"/>
      <c r="B646" s="51">
        <v>6325</v>
      </c>
      <c r="C646" s="508" t="s">
        <v>9378</v>
      </c>
      <c r="D646" s="97" t="s">
        <v>5902</v>
      </c>
      <c r="E646" s="39">
        <v>42311546</v>
      </c>
      <c r="F646" s="914"/>
      <c r="G646" s="946"/>
      <c r="H646" s="939"/>
      <c r="I646" s="549">
        <v>274</v>
      </c>
    </row>
    <row r="647" spans="1:9" ht="25.5" x14ac:dyDescent="0.2">
      <c r="A647" s="926"/>
      <c r="B647" s="179">
        <v>6320</v>
      </c>
      <c r="C647" s="230" t="s">
        <v>3071</v>
      </c>
      <c r="D647" s="179" t="s">
        <v>5795</v>
      </c>
      <c r="E647" s="194" t="s">
        <v>3072</v>
      </c>
      <c r="F647" s="914"/>
      <c r="G647" s="146" t="s">
        <v>2186</v>
      </c>
      <c r="H647" s="650">
        <v>45078</v>
      </c>
      <c r="I647" s="211">
        <v>364</v>
      </c>
    </row>
    <row r="648" spans="1:9" ht="38.25" x14ac:dyDescent="0.2">
      <c r="A648" s="926"/>
      <c r="B648" s="260">
        <v>6030</v>
      </c>
      <c r="C648" s="230" t="s">
        <v>3419</v>
      </c>
      <c r="D648" s="260" t="s">
        <v>5794</v>
      </c>
      <c r="E648" s="260">
        <v>42132203</v>
      </c>
      <c r="F648" s="914"/>
      <c r="G648" s="146" t="s">
        <v>2186</v>
      </c>
      <c r="H648" s="730" t="s">
        <v>1798</v>
      </c>
      <c r="I648" s="260">
        <v>364</v>
      </c>
    </row>
    <row r="649" spans="1:9" ht="25.5" x14ac:dyDescent="0.2">
      <c r="A649" s="926"/>
      <c r="B649" s="40">
        <v>2502</v>
      </c>
      <c r="C649" s="120" t="s">
        <v>3643</v>
      </c>
      <c r="D649" s="116" t="s">
        <v>34</v>
      </c>
      <c r="E649" s="40" t="s">
        <v>3645</v>
      </c>
      <c r="F649" s="914"/>
      <c r="G649" s="146" t="s">
        <v>2186</v>
      </c>
      <c r="H649" s="736">
        <v>45200</v>
      </c>
      <c r="I649" s="211">
        <v>364</v>
      </c>
    </row>
    <row r="650" spans="1:9" ht="25.5" x14ac:dyDescent="0.2">
      <c r="A650" s="926"/>
      <c r="B650" s="310">
        <v>3230</v>
      </c>
      <c r="C650" s="197" t="s">
        <v>5185</v>
      </c>
      <c r="D650" s="310" t="s">
        <v>39</v>
      </c>
      <c r="E650" s="3">
        <v>4412</v>
      </c>
      <c r="F650" s="914"/>
      <c r="G650" s="146" t="s">
        <v>2186</v>
      </c>
      <c r="H650" s="313">
        <v>45231</v>
      </c>
      <c r="I650" s="211">
        <v>364</v>
      </c>
    </row>
    <row r="651" spans="1:9" ht="38.25" x14ac:dyDescent="0.2">
      <c r="A651" s="926"/>
      <c r="B651" s="372">
        <v>4321</v>
      </c>
      <c r="C651" s="332" t="s">
        <v>5512</v>
      </c>
      <c r="D651" s="372" t="s">
        <v>39</v>
      </c>
      <c r="E651" s="372">
        <v>46181541</v>
      </c>
      <c r="F651" s="914"/>
      <c r="G651" s="146" t="s">
        <v>2186</v>
      </c>
      <c r="H651" s="159">
        <v>45231</v>
      </c>
      <c r="I651" s="146">
        <v>365</v>
      </c>
    </row>
    <row r="652" spans="1:9" ht="15" customHeight="1" x14ac:dyDescent="0.2">
      <c r="A652" s="926"/>
      <c r="B652" s="372">
        <v>7001</v>
      </c>
      <c r="C652" s="373" t="s">
        <v>5845</v>
      </c>
      <c r="D652" s="372" t="s">
        <v>5902</v>
      </c>
      <c r="E652" s="146" t="s">
        <v>5846</v>
      </c>
      <c r="F652" s="914"/>
      <c r="G652" s="146" t="s">
        <v>693</v>
      </c>
      <c r="H652" s="159">
        <v>45261</v>
      </c>
      <c r="I652" s="146">
        <v>365</v>
      </c>
    </row>
    <row r="653" spans="1:9" ht="15" customHeight="1" x14ac:dyDescent="0.2">
      <c r="A653" s="926"/>
      <c r="B653" s="372">
        <v>7001</v>
      </c>
      <c r="C653" s="693" t="s">
        <v>5845</v>
      </c>
      <c r="D653" s="372" t="s">
        <v>5902</v>
      </c>
      <c r="E653" s="146" t="s">
        <v>5846</v>
      </c>
      <c r="F653" s="914"/>
      <c r="G653" s="146" t="s">
        <v>693</v>
      </c>
      <c r="H653" s="159">
        <v>45261</v>
      </c>
      <c r="I653" s="372">
        <v>365</v>
      </c>
    </row>
    <row r="654" spans="1:9" ht="15" customHeight="1" x14ac:dyDescent="0.2">
      <c r="A654" s="926"/>
      <c r="B654" s="372">
        <v>7001</v>
      </c>
      <c r="C654" s="693" t="s">
        <v>5845</v>
      </c>
      <c r="D654" s="372" t="s">
        <v>5902</v>
      </c>
      <c r="E654" s="146" t="s">
        <v>5846</v>
      </c>
      <c r="F654" s="914"/>
      <c r="G654" s="146" t="s">
        <v>693</v>
      </c>
      <c r="H654" s="159">
        <v>45261</v>
      </c>
      <c r="I654" s="372">
        <v>365</v>
      </c>
    </row>
    <row r="655" spans="1:9" ht="15" customHeight="1" x14ac:dyDescent="0.2">
      <c r="A655" s="926"/>
      <c r="B655" s="372">
        <v>7001</v>
      </c>
      <c r="C655" s="693" t="s">
        <v>5845</v>
      </c>
      <c r="D655" s="372" t="s">
        <v>5902</v>
      </c>
      <c r="E655" s="146" t="s">
        <v>5846</v>
      </c>
      <c r="F655" s="914"/>
      <c r="G655" s="146" t="s">
        <v>693</v>
      </c>
      <c r="H655" s="159">
        <v>45261</v>
      </c>
      <c r="I655" s="372">
        <v>365</v>
      </c>
    </row>
    <row r="656" spans="1:9" ht="15" customHeight="1" x14ac:dyDescent="0.2">
      <c r="A656" s="926"/>
      <c r="B656" s="372">
        <v>7001</v>
      </c>
      <c r="C656" s="693" t="s">
        <v>5845</v>
      </c>
      <c r="D656" s="372" t="s">
        <v>5902</v>
      </c>
      <c r="E656" s="146" t="s">
        <v>5846</v>
      </c>
      <c r="F656" s="914"/>
      <c r="G656" s="146" t="s">
        <v>693</v>
      </c>
      <c r="H656" s="159">
        <v>45261</v>
      </c>
      <c r="I656" s="372">
        <v>365</v>
      </c>
    </row>
    <row r="657" spans="1:9" ht="15" customHeight="1" x14ac:dyDescent="0.2">
      <c r="A657" s="926"/>
      <c r="B657" s="372">
        <v>7001</v>
      </c>
      <c r="C657" s="693" t="s">
        <v>5845</v>
      </c>
      <c r="D657" s="372" t="s">
        <v>5902</v>
      </c>
      <c r="E657" s="146" t="s">
        <v>5846</v>
      </c>
      <c r="F657" s="914"/>
      <c r="G657" s="146" t="s">
        <v>693</v>
      </c>
      <c r="H657" s="159">
        <v>45261</v>
      </c>
      <c r="I657" s="372">
        <v>365</v>
      </c>
    </row>
    <row r="658" spans="1:9" ht="15" customHeight="1" x14ac:dyDescent="0.2">
      <c r="A658" s="926"/>
      <c r="B658" s="372">
        <v>7001</v>
      </c>
      <c r="C658" s="693" t="s">
        <v>5845</v>
      </c>
      <c r="D658" s="372" t="s">
        <v>5902</v>
      </c>
      <c r="E658" s="146" t="s">
        <v>5846</v>
      </c>
      <c r="F658" s="914"/>
      <c r="G658" s="146" t="s">
        <v>693</v>
      </c>
      <c r="H658" s="159">
        <v>45261</v>
      </c>
      <c r="I658" s="372">
        <v>365</v>
      </c>
    </row>
    <row r="659" spans="1:9" ht="15" customHeight="1" x14ac:dyDescent="0.2">
      <c r="A659" s="926"/>
      <c r="B659" s="372">
        <v>7001</v>
      </c>
      <c r="C659" s="693" t="s">
        <v>5845</v>
      </c>
      <c r="D659" s="372" t="s">
        <v>5902</v>
      </c>
      <c r="E659" s="146" t="s">
        <v>5846</v>
      </c>
      <c r="F659" s="914"/>
      <c r="G659" s="146" t="s">
        <v>693</v>
      </c>
      <c r="H659" s="159">
        <v>45261</v>
      </c>
      <c r="I659" s="372">
        <v>365</v>
      </c>
    </row>
    <row r="660" spans="1:9" ht="15" customHeight="1" x14ac:dyDescent="0.2">
      <c r="A660" s="926"/>
      <c r="B660" s="372">
        <v>7001</v>
      </c>
      <c r="C660" s="693" t="s">
        <v>5845</v>
      </c>
      <c r="D660" s="372" t="s">
        <v>5902</v>
      </c>
      <c r="E660" s="146" t="s">
        <v>5846</v>
      </c>
      <c r="F660" s="914"/>
      <c r="G660" s="146" t="s">
        <v>693</v>
      </c>
      <c r="H660" s="159">
        <v>45261</v>
      </c>
      <c r="I660" s="372">
        <v>365</v>
      </c>
    </row>
    <row r="661" spans="1:9" ht="280.5" x14ac:dyDescent="0.2">
      <c r="A661" s="926"/>
      <c r="B661" s="372" t="s">
        <v>8661</v>
      </c>
      <c r="C661" s="373" t="s">
        <v>6521</v>
      </c>
      <c r="D661" s="372" t="s">
        <v>5902</v>
      </c>
      <c r="E661" s="146" t="s">
        <v>6523</v>
      </c>
      <c r="F661" s="914"/>
      <c r="G661" s="146" t="s">
        <v>6524</v>
      </c>
      <c r="H661" s="159">
        <v>45261</v>
      </c>
      <c r="I661" s="372">
        <v>365</v>
      </c>
    </row>
    <row r="662" spans="1:9" ht="25.5" x14ac:dyDescent="0.2">
      <c r="A662" s="926"/>
      <c r="B662" s="372" t="s">
        <v>8676</v>
      </c>
      <c r="C662" s="373" t="s">
        <v>6797</v>
      </c>
      <c r="D662" s="372" t="s">
        <v>5902</v>
      </c>
      <c r="E662" s="146" t="s">
        <v>3645</v>
      </c>
      <c r="F662" s="914"/>
      <c r="G662" s="146" t="s">
        <v>693</v>
      </c>
      <c r="H662" s="159">
        <v>45261</v>
      </c>
      <c r="I662" s="146">
        <v>365</v>
      </c>
    </row>
    <row r="663" spans="1:9" ht="38.25" x14ac:dyDescent="0.2">
      <c r="A663" s="926"/>
      <c r="B663" s="3">
        <v>3202</v>
      </c>
      <c r="C663" s="197" t="s">
        <v>1650</v>
      </c>
      <c r="D663" s="205" t="s">
        <v>39</v>
      </c>
      <c r="E663" s="3" t="s">
        <v>1651</v>
      </c>
      <c r="F663" s="914"/>
      <c r="G663" s="146" t="s">
        <v>693</v>
      </c>
      <c r="H663" s="159">
        <v>45170</v>
      </c>
      <c r="I663" s="211">
        <v>365</v>
      </c>
    </row>
    <row r="664" spans="1:9" ht="25.5" x14ac:dyDescent="0.2">
      <c r="A664" s="926"/>
      <c r="B664" s="40">
        <v>2502</v>
      </c>
      <c r="C664" s="120" t="s">
        <v>3950</v>
      </c>
      <c r="D664" s="116" t="s">
        <v>34</v>
      </c>
      <c r="E664" s="40">
        <v>46181541</v>
      </c>
      <c r="F664" s="914"/>
      <c r="G664" s="93" t="s">
        <v>693</v>
      </c>
      <c r="H664" s="736">
        <v>45200</v>
      </c>
      <c r="I664" s="211">
        <v>365</v>
      </c>
    </row>
    <row r="665" spans="1:9" ht="25.5" x14ac:dyDescent="0.2">
      <c r="A665" s="926"/>
      <c r="B665" s="211">
        <v>2505</v>
      </c>
      <c r="C665" s="197" t="s">
        <v>4252</v>
      </c>
      <c r="D665" s="211" t="s">
        <v>34</v>
      </c>
      <c r="E665" s="211" t="s">
        <v>4254</v>
      </c>
      <c r="F665" s="914"/>
      <c r="G665" s="211" t="s">
        <v>2186</v>
      </c>
      <c r="H665" s="72">
        <v>44958</v>
      </c>
      <c r="I665" s="211">
        <v>364</v>
      </c>
    </row>
    <row r="666" spans="1:9" ht="25.5" x14ac:dyDescent="0.2">
      <c r="A666" s="926"/>
      <c r="B666" s="211">
        <v>2505</v>
      </c>
      <c r="C666" s="197" t="s">
        <v>4256</v>
      </c>
      <c r="D666" s="211" t="s">
        <v>34</v>
      </c>
      <c r="E666" s="211" t="s">
        <v>4254</v>
      </c>
      <c r="F666" s="914"/>
      <c r="G666" s="211" t="s">
        <v>2186</v>
      </c>
      <c r="H666" s="72">
        <v>44958</v>
      </c>
      <c r="I666" s="211">
        <v>364</v>
      </c>
    </row>
    <row r="667" spans="1:9" ht="25.5" x14ac:dyDescent="0.2">
      <c r="A667" s="926"/>
      <c r="B667" s="211">
        <v>2505</v>
      </c>
      <c r="C667" s="197" t="s">
        <v>4258</v>
      </c>
      <c r="D667" s="211" t="s">
        <v>34</v>
      </c>
      <c r="E667" s="211" t="s">
        <v>4254</v>
      </c>
      <c r="F667" s="914"/>
      <c r="G667" s="211" t="s">
        <v>2186</v>
      </c>
      <c r="H667" s="72">
        <v>44958</v>
      </c>
      <c r="I667" s="211">
        <v>364</v>
      </c>
    </row>
    <row r="668" spans="1:9" ht="38.25" x14ac:dyDescent="0.2">
      <c r="A668" s="926"/>
      <c r="B668" s="3">
        <v>3202</v>
      </c>
      <c r="C668" s="197" t="s">
        <v>1537</v>
      </c>
      <c r="D668" s="3" t="s">
        <v>39</v>
      </c>
      <c r="E668" s="211" t="s">
        <v>1538</v>
      </c>
      <c r="F668" s="915"/>
      <c r="G668" s="131" t="s">
        <v>693</v>
      </c>
      <c r="H668" s="72">
        <v>45170</v>
      </c>
      <c r="I668" s="211">
        <v>364</v>
      </c>
    </row>
    <row r="669" spans="1:9" ht="25.5" x14ac:dyDescent="0.2">
      <c r="A669" s="925">
        <v>197</v>
      </c>
      <c r="B669" s="47">
        <v>7203</v>
      </c>
      <c r="C669" s="46" t="s">
        <v>304</v>
      </c>
      <c r="D669" s="47" t="s">
        <v>39</v>
      </c>
      <c r="E669" s="47">
        <v>31211515</v>
      </c>
      <c r="F669" s="916">
        <v>1172942890.3599999</v>
      </c>
      <c r="G669" s="47" t="s">
        <v>306</v>
      </c>
      <c r="H669" s="944" t="s">
        <v>10442</v>
      </c>
      <c r="I669" s="47">
        <v>277</v>
      </c>
    </row>
    <row r="670" spans="1:9" ht="25.5" x14ac:dyDescent="0.2">
      <c r="A670" s="926"/>
      <c r="B670" s="47">
        <v>7203</v>
      </c>
      <c r="C670" s="46" t="s">
        <v>307</v>
      </c>
      <c r="D670" s="47" t="s">
        <v>39</v>
      </c>
      <c r="E670" s="47">
        <v>31211515</v>
      </c>
      <c r="F670" s="917"/>
      <c r="G670" s="47" t="s">
        <v>306</v>
      </c>
      <c r="H670" s="944"/>
      <c r="I670" s="47">
        <v>277</v>
      </c>
    </row>
    <row r="671" spans="1:9" ht="25.5" x14ac:dyDescent="0.2">
      <c r="A671" s="926"/>
      <c r="B671" s="47">
        <v>7203</v>
      </c>
      <c r="C671" s="46" t="s">
        <v>309</v>
      </c>
      <c r="D671" s="47" t="s">
        <v>39</v>
      </c>
      <c r="E671" s="47">
        <v>31211803</v>
      </c>
      <c r="F671" s="917"/>
      <c r="G671" s="47" t="s">
        <v>306</v>
      </c>
      <c r="H671" s="944"/>
      <c r="I671" s="47">
        <v>277</v>
      </c>
    </row>
    <row r="672" spans="1:9" ht="25.5" x14ac:dyDescent="0.2">
      <c r="A672" s="926"/>
      <c r="B672" s="47">
        <v>7203</v>
      </c>
      <c r="C672" s="46" t="s">
        <v>310</v>
      </c>
      <c r="D672" s="47" t="s">
        <v>39</v>
      </c>
      <c r="E672" s="47">
        <v>31211803</v>
      </c>
      <c r="F672" s="917"/>
      <c r="G672" s="47" t="s">
        <v>306</v>
      </c>
      <c r="H672" s="944"/>
      <c r="I672" s="47">
        <v>277</v>
      </c>
    </row>
    <row r="673" spans="1:9" ht="25.5" x14ac:dyDescent="0.2">
      <c r="A673" s="926"/>
      <c r="B673" s="47">
        <v>7203</v>
      </c>
      <c r="C673" s="46" t="s">
        <v>312</v>
      </c>
      <c r="D673" s="47" t="s">
        <v>39</v>
      </c>
      <c r="E673" s="47">
        <v>31211803</v>
      </c>
      <c r="F673" s="917"/>
      <c r="G673" s="47" t="s">
        <v>306</v>
      </c>
      <c r="H673" s="944"/>
      <c r="I673" s="47">
        <v>277</v>
      </c>
    </row>
    <row r="674" spans="1:9" ht="25.5" x14ac:dyDescent="0.2">
      <c r="A674" s="926"/>
      <c r="B674" s="47">
        <v>7203</v>
      </c>
      <c r="C674" s="46" t="s">
        <v>314</v>
      </c>
      <c r="D674" s="47" t="s">
        <v>39</v>
      </c>
      <c r="E674" s="47">
        <v>31211803</v>
      </c>
      <c r="F674" s="917"/>
      <c r="G674" s="47" t="s">
        <v>306</v>
      </c>
      <c r="H674" s="944"/>
      <c r="I674" s="47">
        <v>277</v>
      </c>
    </row>
    <row r="675" spans="1:9" ht="25.5" x14ac:dyDescent="0.2">
      <c r="A675" s="926"/>
      <c r="B675" s="47">
        <v>7203</v>
      </c>
      <c r="C675" s="46" t="s">
        <v>315</v>
      </c>
      <c r="D675" s="47" t="s">
        <v>39</v>
      </c>
      <c r="E675" s="47">
        <v>31211501</v>
      </c>
      <c r="F675" s="917"/>
      <c r="G675" s="47" t="s">
        <v>306</v>
      </c>
      <c r="H675" s="944"/>
      <c r="I675" s="47">
        <v>277</v>
      </c>
    </row>
    <row r="676" spans="1:9" ht="25.5" x14ac:dyDescent="0.2">
      <c r="A676" s="926"/>
      <c r="B676" s="47">
        <v>7203</v>
      </c>
      <c r="C676" s="46" t="s">
        <v>317</v>
      </c>
      <c r="D676" s="47" t="s">
        <v>39</v>
      </c>
      <c r="E676" s="47">
        <v>31211501</v>
      </c>
      <c r="F676" s="917"/>
      <c r="G676" s="47" t="s">
        <v>306</v>
      </c>
      <c r="H676" s="944"/>
      <c r="I676" s="47">
        <v>277</v>
      </c>
    </row>
    <row r="677" spans="1:9" ht="25.5" x14ac:dyDescent="0.2">
      <c r="A677" s="926"/>
      <c r="B677" s="47">
        <v>7203</v>
      </c>
      <c r="C677" s="46" t="s">
        <v>319</v>
      </c>
      <c r="D677" s="47" t="s">
        <v>39</v>
      </c>
      <c r="E677" s="47">
        <v>31211501</v>
      </c>
      <c r="F677" s="917"/>
      <c r="G677" s="47" t="s">
        <v>306</v>
      </c>
      <c r="H677" s="944"/>
      <c r="I677" s="47">
        <v>277</v>
      </c>
    </row>
    <row r="678" spans="1:9" ht="25.5" x14ac:dyDescent="0.2">
      <c r="A678" s="926"/>
      <c r="B678" s="47">
        <v>7203</v>
      </c>
      <c r="C678" s="46" t="s">
        <v>320</v>
      </c>
      <c r="D678" s="47" t="s">
        <v>39</v>
      </c>
      <c r="E678" s="47">
        <v>31211501</v>
      </c>
      <c r="F678" s="917"/>
      <c r="G678" s="47" t="s">
        <v>306</v>
      </c>
      <c r="H678" s="944"/>
      <c r="I678" s="47">
        <v>277</v>
      </c>
    </row>
    <row r="679" spans="1:9" ht="25.5" x14ac:dyDescent="0.2">
      <c r="A679" s="926"/>
      <c r="B679" s="47">
        <v>7203</v>
      </c>
      <c r="C679" s="46" t="s">
        <v>321</v>
      </c>
      <c r="D679" s="47" t="s">
        <v>39</v>
      </c>
      <c r="E679" s="47">
        <v>31211518</v>
      </c>
      <c r="F679" s="917"/>
      <c r="G679" s="47" t="s">
        <v>306</v>
      </c>
      <c r="H679" s="944"/>
      <c r="I679" s="47">
        <v>277</v>
      </c>
    </row>
    <row r="680" spans="1:9" ht="25.5" x14ac:dyDescent="0.2">
      <c r="A680" s="926"/>
      <c r="B680" s="47">
        <v>7203</v>
      </c>
      <c r="C680" s="46" t="s">
        <v>322</v>
      </c>
      <c r="D680" s="47" t="s">
        <v>39</v>
      </c>
      <c r="E680" s="47">
        <v>31211518</v>
      </c>
      <c r="F680" s="917"/>
      <c r="G680" s="47" t="s">
        <v>306</v>
      </c>
      <c r="H680" s="944"/>
      <c r="I680" s="47">
        <v>277</v>
      </c>
    </row>
    <row r="681" spans="1:9" ht="25.5" x14ac:dyDescent="0.2">
      <c r="A681" s="926"/>
      <c r="B681" s="47">
        <v>7203</v>
      </c>
      <c r="C681" s="46" t="s">
        <v>323</v>
      </c>
      <c r="D681" s="47" t="s">
        <v>39</v>
      </c>
      <c r="E681" s="47">
        <v>31211518</v>
      </c>
      <c r="F681" s="917"/>
      <c r="G681" s="47" t="s">
        <v>306</v>
      </c>
      <c r="H681" s="944"/>
      <c r="I681" s="47">
        <v>277</v>
      </c>
    </row>
    <row r="682" spans="1:9" ht="25.5" x14ac:dyDescent="0.2">
      <c r="A682" s="926"/>
      <c r="B682" s="47">
        <v>7203</v>
      </c>
      <c r="C682" s="46" t="s">
        <v>324</v>
      </c>
      <c r="D682" s="47" t="s">
        <v>39</v>
      </c>
      <c r="E682" s="47">
        <v>31211508</v>
      </c>
      <c r="F682" s="917"/>
      <c r="G682" s="47" t="s">
        <v>306</v>
      </c>
      <c r="H682" s="944"/>
      <c r="I682" s="47">
        <v>277</v>
      </c>
    </row>
    <row r="683" spans="1:9" ht="25.5" x14ac:dyDescent="0.2">
      <c r="A683" s="926"/>
      <c r="B683" s="47">
        <v>7203</v>
      </c>
      <c r="C683" s="46" t="s">
        <v>326</v>
      </c>
      <c r="D683" s="47" t="s">
        <v>39</v>
      </c>
      <c r="E683" s="47">
        <v>31211508</v>
      </c>
      <c r="F683" s="917"/>
      <c r="G683" s="47" t="s">
        <v>306</v>
      </c>
      <c r="H683" s="944"/>
      <c r="I683" s="47">
        <v>277</v>
      </c>
    </row>
    <row r="684" spans="1:9" ht="25.5" x14ac:dyDescent="0.2">
      <c r="A684" s="926"/>
      <c r="B684" s="47">
        <v>7203</v>
      </c>
      <c r="C684" s="46" t="s">
        <v>327</v>
      </c>
      <c r="D684" s="47" t="s">
        <v>39</v>
      </c>
      <c r="E684" s="47">
        <v>31211505</v>
      </c>
      <c r="F684" s="917"/>
      <c r="G684" s="47" t="s">
        <v>306</v>
      </c>
      <c r="H684" s="944"/>
      <c r="I684" s="47">
        <v>277</v>
      </c>
    </row>
    <row r="685" spans="1:9" ht="25.5" x14ac:dyDescent="0.2">
      <c r="A685" s="926"/>
      <c r="B685" s="47">
        <v>7203</v>
      </c>
      <c r="C685" s="46" t="s">
        <v>328</v>
      </c>
      <c r="D685" s="47" t="s">
        <v>39</v>
      </c>
      <c r="E685" s="47">
        <v>31211801</v>
      </c>
      <c r="F685" s="917"/>
      <c r="G685" s="47" t="s">
        <v>306</v>
      </c>
      <c r="H685" s="944"/>
      <c r="I685" s="47">
        <v>277</v>
      </c>
    </row>
    <row r="686" spans="1:9" ht="25.5" x14ac:dyDescent="0.2">
      <c r="A686" s="926"/>
      <c r="B686" s="47">
        <v>7203</v>
      </c>
      <c r="C686" s="46" t="s">
        <v>329</v>
      </c>
      <c r="D686" s="47" t="s">
        <v>39</v>
      </c>
      <c r="E686" s="47">
        <v>31211801</v>
      </c>
      <c r="F686" s="917"/>
      <c r="G686" s="47" t="s">
        <v>306</v>
      </c>
      <c r="H686" s="944"/>
      <c r="I686" s="47">
        <v>277</v>
      </c>
    </row>
    <row r="687" spans="1:9" ht="38.25" x14ac:dyDescent="0.2">
      <c r="A687" s="926"/>
      <c r="B687" s="47">
        <v>7203</v>
      </c>
      <c r="C687" s="46" t="s">
        <v>330</v>
      </c>
      <c r="D687" s="47" t="s">
        <v>39</v>
      </c>
      <c r="E687" s="47">
        <v>31211704</v>
      </c>
      <c r="F687" s="917"/>
      <c r="G687" s="47" t="s">
        <v>306</v>
      </c>
      <c r="H687" s="944"/>
      <c r="I687" s="47">
        <v>277</v>
      </c>
    </row>
    <row r="688" spans="1:9" ht="38.25" x14ac:dyDescent="0.2">
      <c r="A688" s="926"/>
      <c r="B688" s="47">
        <v>7203</v>
      </c>
      <c r="C688" s="46" t="s">
        <v>331</v>
      </c>
      <c r="D688" s="47" t="s">
        <v>39</v>
      </c>
      <c r="E688" s="47">
        <v>31211704</v>
      </c>
      <c r="F688" s="917"/>
      <c r="G688" s="47" t="s">
        <v>306</v>
      </c>
      <c r="H688" s="944"/>
      <c r="I688" s="47">
        <v>277</v>
      </c>
    </row>
    <row r="689" spans="1:9" ht="25.5" x14ac:dyDescent="0.2">
      <c r="A689" s="926"/>
      <c r="B689" s="47">
        <v>7203</v>
      </c>
      <c r="C689" s="46" t="s">
        <v>332</v>
      </c>
      <c r="D689" s="47" t="s">
        <v>39</v>
      </c>
      <c r="E689" s="47">
        <v>31211704</v>
      </c>
      <c r="F689" s="917"/>
      <c r="G689" s="47" t="s">
        <v>306</v>
      </c>
      <c r="H689" s="944"/>
      <c r="I689" s="47">
        <v>277</v>
      </c>
    </row>
    <row r="690" spans="1:9" ht="15" customHeight="1" x14ac:dyDescent="0.2">
      <c r="A690" s="926"/>
      <c r="B690" s="47">
        <v>7203</v>
      </c>
      <c r="C690" s="46" t="s">
        <v>333</v>
      </c>
      <c r="D690" s="47" t="s">
        <v>39</v>
      </c>
      <c r="E690" s="47">
        <v>31211803</v>
      </c>
      <c r="F690" s="917"/>
      <c r="G690" s="47" t="s">
        <v>306</v>
      </c>
      <c r="H690" s="944"/>
      <c r="I690" s="47">
        <v>277</v>
      </c>
    </row>
    <row r="691" spans="1:9" ht="15" customHeight="1" x14ac:dyDescent="0.2">
      <c r="A691" s="926"/>
      <c r="B691" s="47">
        <v>7203</v>
      </c>
      <c r="C691" s="46" t="s">
        <v>337</v>
      </c>
      <c r="D691" s="47" t="s">
        <v>39</v>
      </c>
      <c r="E691" s="47">
        <v>31133711</v>
      </c>
      <c r="F691" s="917"/>
      <c r="G691" s="47" t="s">
        <v>306</v>
      </c>
      <c r="H691" s="944"/>
      <c r="I691" s="47">
        <v>277</v>
      </c>
    </row>
    <row r="692" spans="1:9" ht="25.5" x14ac:dyDescent="0.2">
      <c r="A692" s="926"/>
      <c r="B692" s="47">
        <v>7203</v>
      </c>
      <c r="C692" s="46" t="s">
        <v>351</v>
      </c>
      <c r="D692" s="47" t="s">
        <v>39</v>
      </c>
      <c r="E692" s="47">
        <v>23281902</v>
      </c>
      <c r="F692" s="917"/>
      <c r="G692" s="47" t="s">
        <v>306</v>
      </c>
      <c r="H692" s="944"/>
      <c r="I692" s="47">
        <v>277</v>
      </c>
    </row>
    <row r="693" spans="1:9" ht="38.25" x14ac:dyDescent="0.2">
      <c r="A693" s="926"/>
      <c r="B693" s="47">
        <v>7203</v>
      </c>
      <c r="C693" s="46" t="s">
        <v>352</v>
      </c>
      <c r="D693" s="47" t="s">
        <v>39</v>
      </c>
      <c r="E693" s="47">
        <v>23281902</v>
      </c>
      <c r="F693" s="917"/>
      <c r="G693" s="47" t="s">
        <v>306</v>
      </c>
      <c r="H693" s="944"/>
      <c r="I693" s="47">
        <v>277</v>
      </c>
    </row>
    <row r="694" spans="1:9" ht="51" x14ac:dyDescent="0.2">
      <c r="A694" s="926"/>
      <c r="B694" s="3">
        <v>3202</v>
      </c>
      <c r="C694" s="197" t="s">
        <v>868</v>
      </c>
      <c r="D694" s="3" t="s">
        <v>39</v>
      </c>
      <c r="E694" s="211" t="s">
        <v>869</v>
      </c>
      <c r="F694" s="917"/>
      <c r="G694" s="211" t="s">
        <v>10443</v>
      </c>
      <c r="H694" s="944"/>
      <c r="I694" s="211">
        <v>277</v>
      </c>
    </row>
    <row r="695" spans="1:9" ht="25.5" x14ac:dyDescent="0.2">
      <c r="A695" s="926"/>
      <c r="B695" s="61">
        <v>3210</v>
      </c>
      <c r="C695" s="66" t="s">
        <v>1753</v>
      </c>
      <c r="D695" s="3" t="s">
        <v>39</v>
      </c>
      <c r="E695" s="60" t="s">
        <v>2866</v>
      </c>
      <c r="F695" s="917"/>
      <c r="G695" s="382" t="s">
        <v>306</v>
      </c>
      <c r="H695" s="944"/>
      <c r="I695" s="382">
        <v>277</v>
      </c>
    </row>
    <row r="696" spans="1:9" ht="38.25" x14ac:dyDescent="0.2">
      <c r="A696" s="926"/>
      <c r="B696" s="61">
        <v>3210</v>
      </c>
      <c r="C696" s="66" t="s">
        <v>1755</v>
      </c>
      <c r="D696" s="3" t="s">
        <v>39</v>
      </c>
      <c r="E696" s="60" t="s">
        <v>2866</v>
      </c>
      <c r="F696" s="917"/>
      <c r="G696" s="382" t="s">
        <v>306</v>
      </c>
      <c r="H696" s="944"/>
      <c r="I696" s="382">
        <v>277</v>
      </c>
    </row>
    <row r="697" spans="1:9" ht="25.5" x14ac:dyDescent="0.2">
      <c r="A697" s="926"/>
      <c r="B697" s="61">
        <v>3210</v>
      </c>
      <c r="C697" s="66" t="s">
        <v>1756</v>
      </c>
      <c r="D697" s="3" t="s">
        <v>39</v>
      </c>
      <c r="E697" s="60" t="s">
        <v>2866</v>
      </c>
      <c r="F697" s="917"/>
      <c r="G697" s="382" t="s">
        <v>306</v>
      </c>
      <c r="H697" s="944"/>
      <c r="I697" s="382">
        <v>277</v>
      </c>
    </row>
    <row r="698" spans="1:9" ht="15" customHeight="1" x14ac:dyDescent="0.2">
      <c r="A698" s="926"/>
      <c r="B698" s="61">
        <v>4180</v>
      </c>
      <c r="C698" s="66" t="s">
        <v>1976</v>
      </c>
      <c r="D698" s="382" t="s">
        <v>2137</v>
      </c>
      <c r="E698" s="382">
        <v>31211505</v>
      </c>
      <c r="F698" s="917"/>
      <c r="G698" s="382" t="s">
        <v>306</v>
      </c>
      <c r="H698" s="944"/>
      <c r="I698" s="382">
        <v>277</v>
      </c>
    </row>
    <row r="699" spans="1:9" ht="15" customHeight="1" x14ac:dyDescent="0.2">
      <c r="A699" s="926"/>
      <c r="B699" s="61">
        <v>4180</v>
      </c>
      <c r="C699" s="66" t="s">
        <v>1977</v>
      </c>
      <c r="D699" s="382" t="s">
        <v>2137</v>
      </c>
      <c r="E699" s="382">
        <v>312118</v>
      </c>
      <c r="F699" s="917"/>
      <c r="G699" s="382" t="s">
        <v>306</v>
      </c>
      <c r="H699" s="944"/>
      <c r="I699" s="382">
        <v>277</v>
      </c>
    </row>
    <row r="700" spans="1:9" ht="15" customHeight="1" x14ac:dyDescent="0.2">
      <c r="A700" s="926"/>
      <c r="B700" s="61">
        <v>4150</v>
      </c>
      <c r="C700" s="66" t="s">
        <v>1976</v>
      </c>
      <c r="D700" s="382" t="s">
        <v>2137</v>
      </c>
      <c r="E700" s="382">
        <v>31211505</v>
      </c>
      <c r="F700" s="917"/>
      <c r="G700" s="382" t="s">
        <v>306</v>
      </c>
      <c r="H700" s="944"/>
      <c r="I700" s="382">
        <v>277</v>
      </c>
    </row>
    <row r="701" spans="1:9" ht="15" customHeight="1" x14ac:dyDescent="0.2">
      <c r="A701" s="926"/>
      <c r="B701" s="61">
        <v>4150</v>
      </c>
      <c r="C701" s="66" t="s">
        <v>1977</v>
      </c>
      <c r="D701" s="382" t="s">
        <v>2137</v>
      </c>
      <c r="E701" s="382">
        <v>312118</v>
      </c>
      <c r="F701" s="917"/>
      <c r="G701" s="382" t="s">
        <v>306</v>
      </c>
      <c r="H701" s="944"/>
      <c r="I701" s="382">
        <v>277</v>
      </c>
    </row>
    <row r="702" spans="1:9" ht="76.5" x14ac:dyDescent="0.2">
      <c r="A702" s="926"/>
      <c r="B702" s="61">
        <v>4040</v>
      </c>
      <c r="C702" s="66" t="s">
        <v>2065</v>
      </c>
      <c r="D702" s="3" t="s">
        <v>2132</v>
      </c>
      <c r="E702" s="382">
        <v>31211505</v>
      </c>
      <c r="F702" s="917"/>
      <c r="G702" s="382" t="s">
        <v>306</v>
      </c>
      <c r="H702" s="944"/>
      <c r="I702" s="382">
        <v>277</v>
      </c>
    </row>
    <row r="703" spans="1:9" ht="25.5" x14ac:dyDescent="0.2">
      <c r="A703" s="926"/>
      <c r="B703" s="3">
        <v>6223</v>
      </c>
      <c r="C703" s="197" t="s">
        <v>2535</v>
      </c>
      <c r="D703" s="3" t="s">
        <v>10515</v>
      </c>
      <c r="E703" s="211" t="s">
        <v>2536</v>
      </c>
      <c r="F703" s="917"/>
      <c r="G703" s="382" t="s">
        <v>306</v>
      </c>
      <c r="H703" s="944"/>
      <c r="I703" s="3">
        <v>277</v>
      </c>
    </row>
    <row r="704" spans="1:9" ht="25.5" x14ac:dyDescent="0.2">
      <c r="A704" s="926"/>
      <c r="B704" s="3">
        <v>6223</v>
      </c>
      <c r="C704" s="197" t="s">
        <v>2538</v>
      </c>
      <c r="D704" s="3" t="s">
        <v>10515</v>
      </c>
      <c r="E704" s="211" t="s">
        <v>2539</v>
      </c>
      <c r="F704" s="917"/>
      <c r="G704" s="382" t="s">
        <v>306</v>
      </c>
      <c r="H704" s="944"/>
      <c r="I704" s="3">
        <v>277</v>
      </c>
    </row>
    <row r="705" spans="1:9" ht="25.5" x14ac:dyDescent="0.2">
      <c r="A705" s="926"/>
      <c r="B705" s="3">
        <v>6223</v>
      </c>
      <c r="C705" s="197" t="s">
        <v>2540</v>
      </c>
      <c r="D705" s="3" t="s">
        <v>10515</v>
      </c>
      <c r="E705" s="211" t="s">
        <v>2541</v>
      </c>
      <c r="F705" s="917"/>
      <c r="G705" s="382" t="s">
        <v>306</v>
      </c>
      <c r="H705" s="944"/>
      <c r="I705" s="3">
        <v>277</v>
      </c>
    </row>
    <row r="706" spans="1:9" ht="38.25" x14ac:dyDescent="0.2">
      <c r="A706" s="926"/>
      <c r="B706" s="3">
        <v>6224</v>
      </c>
      <c r="C706" s="197" t="s">
        <v>2667</v>
      </c>
      <c r="D706" s="3" t="s">
        <v>10515</v>
      </c>
      <c r="E706" s="211">
        <v>31211518</v>
      </c>
      <c r="F706" s="917"/>
      <c r="G706" s="211" t="s">
        <v>10443</v>
      </c>
      <c r="H706" s="944"/>
      <c r="I706" s="382">
        <v>277</v>
      </c>
    </row>
    <row r="707" spans="1:9" ht="15" customHeight="1" x14ac:dyDescent="0.2">
      <c r="A707" s="926"/>
      <c r="B707" s="3">
        <v>6224</v>
      </c>
      <c r="C707" s="197" t="s">
        <v>2669</v>
      </c>
      <c r="D707" s="3" t="s">
        <v>10515</v>
      </c>
      <c r="E707" s="211">
        <v>31211518</v>
      </c>
      <c r="F707" s="917"/>
      <c r="G707" s="211" t="s">
        <v>10443</v>
      </c>
      <c r="H707" s="944"/>
      <c r="I707" s="382">
        <v>277</v>
      </c>
    </row>
    <row r="708" spans="1:9" ht="38.25" x14ac:dyDescent="0.2">
      <c r="A708" s="926"/>
      <c r="B708" s="3">
        <v>6224</v>
      </c>
      <c r="C708" s="197" t="s">
        <v>2667</v>
      </c>
      <c r="D708" s="3" t="s">
        <v>3960</v>
      </c>
      <c r="E708" s="211">
        <v>31211518</v>
      </c>
      <c r="F708" s="917"/>
      <c r="G708" s="211" t="s">
        <v>10443</v>
      </c>
      <c r="H708" s="944"/>
      <c r="I708" s="382">
        <v>277</v>
      </c>
    </row>
    <row r="709" spans="1:9" ht="15" customHeight="1" x14ac:dyDescent="0.2">
      <c r="A709" s="926"/>
      <c r="B709" s="3">
        <v>6224</v>
      </c>
      <c r="C709" s="197" t="s">
        <v>2669</v>
      </c>
      <c r="D709" s="3" t="s">
        <v>3960</v>
      </c>
      <c r="E709" s="211">
        <v>312118</v>
      </c>
      <c r="F709" s="917"/>
      <c r="G709" s="211" t="s">
        <v>10443</v>
      </c>
      <c r="H709" s="944"/>
      <c r="I709" s="382">
        <v>277</v>
      </c>
    </row>
    <row r="710" spans="1:9" ht="25.5" x14ac:dyDescent="0.2">
      <c r="A710" s="926"/>
      <c r="B710" s="3">
        <v>6226</v>
      </c>
      <c r="C710" s="197" t="s">
        <v>2865</v>
      </c>
      <c r="D710" s="3" t="s">
        <v>10514</v>
      </c>
      <c r="E710" s="60" t="s">
        <v>2866</v>
      </c>
      <c r="F710" s="917"/>
      <c r="G710" s="211" t="s">
        <v>4711</v>
      </c>
      <c r="H710" s="944"/>
      <c r="I710" s="382">
        <v>277</v>
      </c>
    </row>
    <row r="711" spans="1:9" ht="25.5" x14ac:dyDescent="0.2">
      <c r="A711" s="926"/>
      <c r="B711" s="3">
        <v>6320</v>
      </c>
      <c r="C711" s="197" t="s">
        <v>2993</v>
      </c>
      <c r="D711" s="3" t="s">
        <v>10514</v>
      </c>
      <c r="E711" s="211" t="s">
        <v>2994</v>
      </c>
      <c r="F711" s="917"/>
      <c r="G711" s="211" t="s">
        <v>4711</v>
      </c>
      <c r="H711" s="944"/>
      <c r="I711" s="382">
        <v>277</v>
      </c>
    </row>
    <row r="712" spans="1:9" ht="15" customHeight="1" x14ac:dyDescent="0.2">
      <c r="A712" s="926"/>
      <c r="B712" s="3">
        <v>6320</v>
      </c>
      <c r="C712" s="197" t="s">
        <v>2995</v>
      </c>
      <c r="D712" s="3" t="s">
        <v>10514</v>
      </c>
      <c r="E712" s="60">
        <v>31211501</v>
      </c>
      <c r="F712" s="917"/>
      <c r="G712" s="211" t="s">
        <v>4711</v>
      </c>
      <c r="H712" s="944"/>
      <c r="I712" s="382">
        <v>277</v>
      </c>
    </row>
    <row r="713" spans="1:9" ht="25.5" x14ac:dyDescent="0.2">
      <c r="A713" s="926"/>
      <c r="B713" s="3">
        <v>6320</v>
      </c>
      <c r="C713" s="197" t="s">
        <v>2996</v>
      </c>
      <c r="D713" s="3" t="s">
        <v>10514</v>
      </c>
      <c r="E713" s="211" t="s">
        <v>2997</v>
      </c>
      <c r="F713" s="917"/>
      <c r="G713" s="211" t="s">
        <v>4711</v>
      </c>
      <c r="H713" s="944"/>
      <c r="I713" s="382">
        <v>277</v>
      </c>
    </row>
    <row r="714" spans="1:9" ht="25.5" x14ac:dyDescent="0.2">
      <c r="A714" s="926"/>
      <c r="B714" s="3">
        <v>6320</v>
      </c>
      <c r="C714" s="197" t="s">
        <v>2998</v>
      </c>
      <c r="D714" s="3" t="s">
        <v>10514</v>
      </c>
      <c r="E714" s="211" t="s">
        <v>2999</v>
      </c>
      <c r="F714" s="917"/>
      <c r="G714" s="211" t="s">
        <v>4711</v>
      </c>
      <c r="H714" s="944"/>
      <c r="I714" s="382">
        <v>277</v>
      </c>
    </row>
    <row r="715" spans="1:9" ht="25.5" x14ac:dyDescent="0.2">
      <c r="A715" s="926"/>
      <c r="B715" s="3">
        <v>6320</v>
      </c>
      <c r="C715" s="197" t="s">
        <v>3000</v>
      </c>
      <c r="D715" s="3" t="s">
        <v>10514</v>
      </c>
      <c r="E715" s="211" t="s">
        <v>3001</v>
      </c>
      <c r="F715" s="917"/>
      <c r="G715" s="211" t="s">
        <v>4711</v>
      </c>
      <c r="H715" s="944"/>
      <c r="I715" s="382">
        <v>277</v>
      </c>
    </row>
    <row r="716" spans="1:9" ht="25.5" x14ac:dyDescent="0.2">
      <c r="A716" s="926"/>
      <c r="B716" s="3">
        <v>7020</v>
      </c>
      <c r="C716" s="197" t="s">
        <v>3119</v>
      </c>
      <c r="D716" s="3" t="s">
        <v>10514</v>
      </c>
      <c r="E716" s="211">
        <v>31211507</v>
      </c>
      <c r="F716" s="917"/>
      <c r="G716" s="211" t="s">
        <v>4711</v>
      </c>
      <c r="H716" s="944"/>
      <c r="I716" s="382">
        <v>277</v>
      </c>
    </row>
    <row r="717" spans="1:9" ht="15" customHeight="1" x14ac:dyDescent="0.2">
      <c r="A717" s="926"/>
      <c r="B717" s="3">
        <v>7020</v>
      </c>
      <c r="C717" s="197" t="s">
        <v>3120</v>
      </c>
      <c r="D717" s="3" t="s">
        <v>10514</v>
      </c>
      <c r="E717" s="211">
        <v>31211518</v>
      </c>
      <c r="F717" s="917"/>
      <c r="G717" s="211" t="s">
        <v>4711</v>
      </c>
      <c r="H717" s="944"/>
      <c r="I717" s="382">
        <v>277</v>
      </c>
    </row>
    <row r="718" spans="1:9" ht="15" customHeight="1" x14ac:dyDescent="0.2">
      <c r="A718" s="926"/>
      <c r="B718" s="258">
        <v>6030</v>
      </c>
      <c r="C718" s="66" t="s">
        <v>3300</v>
      </c>
      <c r="D718" s="258" t="s">
        <v>10514</v>
      </c>
      <c r="E718" s="382">
        <v>24121802</v>
      </c>
      <c r="F718" s="917"/>
      <c r="G718" s="211" t="s">
        <v>1785</v>
      </c>
      <c r="H718" s="944"/>
      <c r="I718" s="258">
        <v>277</v>
      </c>
    </row>
    <row r="719" spans="1:9" ht="63.75" x14ac:dyDescent="0.2">
      <c r="A719" s="926"/>
      <c r="B719" s="258">
        <v>6030</v>
      </c>
      <c r="C719" s="66" t="s">
        <v>3301</v>
      </c>
      <c r="D719" s="258" t="s">
        <v>10514</v>
      </c>
      <c r="E719" s="382">
        <v>31211505</v>
      </c>
      <c r="F719" s="917"/>
      <c r="G719" s="211" t="s">
        <v>10443</v>
      </c>
      <c r="H719" s="944"/>
      <c r="I719" s="258">
        <v>277</v>
      </c>
    </row>
    <row r="720" spans="1:9" ht="76.5" x14ac:dyDescent="0.2">
      <c r="A720" s="926"/>
      <c r="B720" s="258">
        <v>6030</v>
      </c>
      <c r="C720" s="66" t="s">
        <v>3303</v>
      </c>
      <c r="D720" s="258" t="s">
        <v>10514</v>
      </c>
      <c r="E720" s="382">
        <v>31211505</v>
      </c>
      <c r="F720" s="917"/>
      <c r="G720" s="211" t="s">
        <v>10443</v>
      </c>
      <c r="H720" s="944"/>
      <c r="I720" s="258">
        <v>277</v>
      </c>
    </row>
    <row r="721" spans="1:9" ht="25.5" x14ac:dyDescent="0.2">
      <c r="A721" s="926"/>
      <c r="B721" s="258">
        <v>6030</v>
      </c>
      <c r="C721" s="66" t="s">
        <v>3304</v>
      </c>
      <c r="D721" s="258" t="s">
        <v>10514</v>
      </c>
      <c r="E721" s="382" t="s">
        <v>3305</v>
      </c>
      <c r="F721" s="917"/>
      <c r="G721" s="211" t="s">
        <v>4711</v>
      </c>
      <c r="H721" s="944"/>
      <c r="I721" s="258">
        <v>277</v>
      </c>
    </row>
    <row r="722" spans="1:9" ht="25.5" x14ac:dyDescent="0.2">
      <c r="A722" s="926"/>
      <c r="B722" s="258">
        <v>6030</v>
      </c>
      <c r="C722" s="66" t="s">
        <v>3307</v>
      </c>
      <c r="D722" s="258" t="s">
        <v>10514</v>
      </c>
      <c r="E722" s="382">
        <v>312118</v>
      </c>
      <c r="F722" s="917"/>
      <c r="G722" s="211" t="s">
        <v>10443</v>
      </c>
      <c r="H722" s="944"/>
      <c r="I722" s="258">
        <v>277</v>
      </c>
    </row>
    <row r="723" spans="1:9" ht="25.5" x14ac:dyDescent="0.2">
      <c r="A723" s="926"/>
      <c r="B723" s="258">
        <v>6030</v>
      </c>
      <c r="C723" s="66" t="s">
        <v>3308</v>
      </c>
      <c r="D723" s="258" t="s">
        <v>10514</v>
      </c>
      <c r="E723" s="382">
        <v>15101502</v>
      </c>
      <c r="F723" s="917"/>
      <c r="G723" s="211" t="s">
        <v>1785</v>
      </c>
      <c r="H723" s="944"/>
      <c r="I723" s="258">
        <v>277</v>
      </c>
    </row>
    <row r="724" spans="1:9" ht="51" x14ac:dyDescent="0.2">
      <c r="A724" s="926"/>
      <c r="B724" s="84">
        <v>2502</v>
      </c>
      <c r="C724" s="127" t="s">
        <v>3711</v>
      </c>
      <c r="D724" s="84" t="s">
        <v>34</v>
      </c>
      <c r="E724" s="131" t="s">
        <v>3712</v>
      </c>
      <c r="F724" s="917"/>
      <c r="G724" s="131" t="s">
        <v>306</v>
      </c>
      <c r="H724" s="944"/>
      <c r="I724" s="382">
        <v>277</v>
      </c>
    </row>
    <row r="725" spans="1:9" ht="15" customHeight="1" x14ac:dyDescent="0.2">
      <c r="A725" s="926"/>
      <c r="B725" s="310">
        <v>3230</v>
      </c>
      <c r="C725" s="127" t="s">
        <v>5159</v>
      </c>
      <c r="D725" s="310" t="s">
        <v>39</v>
      </c>
      <c r="E725" s="60">
        <v>31201610</v>
      </c>
      <c r="F725" s="917"/>
      <c r="G725" s="131" t="s">
        <v>306</v>
      </c>
      <c r="H725" s="944"/>
      <c r="I725" s="382">
        <v>277</v>
      </c>
    </row>
    <row r="726" spans="1:9" ht="76.5" x14ac:dyDescent="0.2">
      <c r="A726" s="926"/>
      <c r="B726" s="310">
        <v>3230</v>
      </c>
      <c r="C726" s="66" t="s">
        <v>5167</v>
      </c>
      <c r="D726" s="310" t="s">
        <v>39</v>
      </c>
      <c r="E726" s="60">
        <v>312118</v>
      </c>
      <c r="F726" s="917"/>
      <c r="G726" s="131" t="s">
        <v>306</v>
      </c>
      <c r="H726" s="944"/>
      <c r="I726" s="382">
        <v>277</v>
      </c>
    </row>
    <row r="727" spans="1:9" ht="15" customHeight="1" x14ac:dyDescent="0.2">
      <c r="A727" s="926"/>
      <c r="B727" s="310">
        <v>3230</v>
      </c>
      <c r="C727" s="66" t="s">
        <v>5168</v>
      </c>
      <c r="D727" s="310" t="s">
        <v>39</v>
      </c>
      <c r="E727" s="60">
        <v>312118</v>
      </c>
      <c r="F727" s="917"/>
      <c r="G727" s="131" t="s">
        <v>306</v>
      </c>
      <c r="H727" s="944"/>
      <c r="I727" s="382">
        <v>277</v>
      </c>
    </row>
    <row r="728" spans="1:9" ht="15" customHeight="1" x14ac:dyDescent="0.2">
      <c r="A728" s="926"/>
      <c r="B728" s="97">
        <v>7421</v>
      </c>
      <c r="C728" s="508" t="s">
        <v>8176</v>
      </c>
      <c r="D728" s="97" t="s">
        <v>5902</v>
      </c>
      <c r="E728" s="39" t="s">
        <v>8177</v>
      </c>
      <c r="F728" s="917"/>
      <c r="G728" s="131" t="s">
        <v>306</v>
      </c>
      <c r="H728" s="944"/>
      <c r="I728" s="51">
        <v>277</v>
      </c>
    </row>
    <row r="729" spans="1:9" ht="15" customHeight="1" x14ac:dyDescent="0.2">
      <c r="A729" s="926"/>
      <c r="B729" s="97">
        <v>7421</v>
      </c>
      <c r="C729" s="508" t="s">
        <v>1977</v>
      </c>
      <c r="D729" s="97" t="s">
        <v>5902</v>
      </c>
      <c r="E729" s="39" t="s">
        <v>8179</v>
      </c>
      <c r="F729" s="917"/>
      <c r="G729" s="131" t="s">
        <v>306</v>
      </c>
      <c r="H729" s="944"/>
      <c r="I729" s="51">
        <v>277</v>
      </c>
    </row>
    <row r="730" spans="1:9" ht="25.5" x14ac:dyDescent="0.2">
      <c r="A730" s="926"/>
      <c r="B730" s="97">
        <v>7428</v>
      </c>
      <c r="C730" s="508" t="s">
        <v>8364</v>
      </c>
      <c r="D730" s="97" t="s">
        <v>5902</v>
      </c>
      <c r="E730" s="39" t="s">
        <v>6332</v>
      </c>
      <c r="F730" s="917"/>
      <c r="G730" s="131" t="s">
        <v>306</v>
      </c>
      <c r="H730" s="944"/>
      <c r="I730" s="39">
        <v>277</v>
      </c>
    </row>
    <row r="731" spans="1:9" ht="38.25" x14ac:dyDescent="0.2">
      <c r="A731" s="926"/>
      <c r="B731" s="97">
        <v>7428</v>
      </c>
      <c r="C731" s="508" t="s">
        <v>8365</v>
      </c>
      <c r="D731" s="97" t="s">
        <v>5902</v>
      </c>
      <c r="E731" s="39" t="s">
        <v>6332</v>
      </c>
      <c r="F731" s="917"/>
      <c r="G731" s="131" t="s">
        <v>306</v>
      </c>
      <c r="H731" s="944"/>
      <c r="I731" s="39">
        <v>277</v>
      </c>
    </row>
    <row r="732" spans="1:9" ht="25.5" x14ac:dyDescent="0.2">
      <c r="A732" s="926"/>
      <c r="B732" s="97">
        <v>7428</v>
      </c>
      <c r="C732" s="508" t="s">
        <v>8367</v>
      </c>
      <c r="D732" s="97" t="s">
        <v>5902</v>
      </c>
      <c r="E732" s="39" t="s">
        <v>6332</v>
      </c>
      <c r="F732" s="917"/>
      <c r="G732" s="131" t="s">
        <v>306</v>
      </c>
      <c r="H732" s="944"/>
      <c r="I732" s="39">
        <v>277</v>
      </c>
    </row>
    <row r="733" spans="1:9" ht="25.5" x14ac:dyDescent="0.2">
      <c r="A733" s="926"/>
      <c r="B733" s="97">
        <v>7428</v>
      </c>
      <c r="C733" s="508" t="s">
        <v>8369</v>
      </c>
      <c r="D733" s="97" t="s">
        <v>5902</v>
      </c>
      <c r="E733" s="39" t="s">
        <v>6332</v>
      </c>
      <c r="F733" s="917"/>
      <c r="G733" s="131" t="s">
        <v>306</v>
      </c>
      <c r="H733" s="944"/>
      <c r="I733" s="39">
        <v>277</v>
      </c>
    </row>
    <row r="734" spans="1:9" ht="25.5" x14ac:dyDescent="0.2">
      <c r="A734" s="926"/>
      <c r="B734" s="97">
        <v>7428</v>
      </c>
      <c r="C734" s="508" t="s">
        <v>8370</v>
      </c>
      <c r="D734" s="97" t="s">
        <v>5902</v>
      </c>
      <c r="E734" s="39" t="s">
        <v>6332</v>
      </c>
      <c r="F734" s="917"/>
      <c r="G734" s="131" t="s">
        <v>306</v>
      </c>
      <c r="H734" s="944"/>
      <c r="I734" s="39">
        <v>277</v>
      </c>
    </row>
    <row r="735" spans="1:9" ht="38.25" x14ac:dyDescent="0.2">
      <c r="A735" s="926"/>
      <c r="B735" s="97">
        <v>7428</v>
      </c>
      <c r="C735" s="508" t="s">
        <v>8371</v>
      </c>
      <c r="D735" s="97" t="s">
        <v>5902</v>
      </c>
      <c r="E735" s="39" t="s">
        <v>6332</v>
      </c>
      <c r="F735" s="917"/>
      <c r="G735" s="131" t="s">
        <v>306</v>
      </c>
      <c r="H735" s="944"/>
      <c r="I735" s="39">
        <v>277</v>
      </c>
    </row>
    <row r="736" spans="1:9" ht="25.5" x14ac:dyDescent="0.2">
      <c r="A736" s="926"/>
      <c r="B736" s="97">
        <v>7428</v>
      </c>
      <c r="C736" s="508" t="s">
        <v>8372</v>
      </c>
      <c r="D736" s="97" t="s">
        <v>5902</v>
      </c>
      <c r="E736" s="39" t="s">
        <v>6332</v>
      </c>
      <c r="F736" s="917"/>
      <c r="G736" s="131" t="s">
        <v>306</v>
      </c>
      <c r="H736" s="944"/>
      <c r="I736" s="39">
        <v>277</v>
      </c>
    </row>
    <row r="737" spans="1:9" ht="15" customHeight="1" x14ac:dyDescent="0.2">
      <c r="A737" s="926"/>
      <c r="B737" s="97">
        <v>7428</v>
      </c>
      <c r="C737" s="508" t="s">
        <v>8373</v>
      </c>
      <c r="D737" s="97" t="s">
        <v>5902</v>
      </c>
      <c r="E737" s="39" t="s">
        <v>8374</v>
      </c>
      <c r="F737" s="917"/>
      <c r="G737" s="131" t="s">
        <v>306</v>
      </c>
      <c r="H737" s="944"/>
      <c r="I737" s="39">
        <v>277</v>
      </c>
    </row>
    <row r="738" spans="1:9" ht="15" customHeight="1" x14ac:dyDescent="0.2">
      <c r="A738" s="926"/>
      <c r="B738" s="97">
        <v>7428</v>
      </c>
      <c r="C738" s="508" t="s">
        <v>8376</v>
      </c>
      <c r="D738" s="97" t="s">
        <v>5902</v>
      </c>
      <c r="E738" s="39" t="s">
        <v>8377</v>
      </c>
      <c r="F738" s="917"/>
      <c r="G738" s="131" t="s">
        <v>306</v>
      </c>
      <c r="H738" s="944"/>
      <c r="I738" s="39">
        <v>277</v>
      </c>
    </row>
    <row r="739" spans="1:9" ht="38.25" x14ac:dyDescent="0.2">
      <c r="A739" s="926"/>
      <c r="B739" s="97">
        <v>7428</v>
      </c>
      <c r="C739" s="508" t="s">
        <v>8379</v>
      </c>
      <c r="D739" s="97" t="s">
        <v>5902</v>
      </c>
      <c r="E739" s="39" t="s">
        <v>6332</v>
      </c>
      <c r="F739" s="917"/>
      <c r="G739" s="131" t="s">
        <v>306</v>
      </c>
      <c r="H739" s="944"/>
      <c r="I739" s="39">
        <v>277</v>
      </c>
    </row>
    <row r="740" spans="1:9" ht="25.5" x14ac:dyDescent="0.2">
      <c r="A740" s="926"/>
      <c r="B740" s="97">
        <v>7428</v>
      </c>
      <c r="C740" s="508" t="s">
        <v>8380</v>
      </c>
      <c r="D740" s="97" t="s">
        <v>5902</v>
      </c>
      <c r="E740" s="39" t="s">
        <v>6332</v>
      </c>
      <c r="F740" s="917"/>
      <c r="G740" s="131" t="s">
        <v>306</v>
      </c>
      <c r="H740" s="944"/>
      <c r="I740" s="39">
        <v>277</v>
      </c>
    </row>
    <row r="741" spans="1:9" ht="25.5" x14ac:dyDescent="0.2">
      <c r="A741" s="926"/>
      <c r="B741" s="97">
        <v>7428</v>
      </c>
      <c r="C741" s="508" t="s">
        <v>8381</v>
      </c>
      <c r="D741" s="97" t="s">
        <v>5902</v>
      </c>
      <c r="E741" s="39" t="s">
        <v>6332</v>
      </c>
      <c r="F741" s="917"/>
      <c r="G741" s="131" t="s">
        <v>306</v>
      </c>
      <c r="H741" s="944"/>
      <c r="I741" s="39">
        <v>277</v>
      </c>
    </row>
    <row r="742" spans="1:9" ht="25.5" x14ac:dyDescent="0.2">
      <c r="A742" s="926"/>
      <c r="B742" s="97">
        <v>7428</v>
      </c>
      <c r="C742" s="508" t="s">
        <v>8382</v>
      </c>
      <c r="D742" s="97" t="s">
        <v>5902</v>
      </c>
      <c r="E742" s="39" t="s">
        <v>6332</v>
      </c>
      <c r="F742" s="917"/>
      <c r="G742" s="131" t="s">
        <v>306</v>
      </c>
      <c r="H742" s="944"/>
      <c r="I742" s="39">
        <v>277</v>
      </c>
    </row>
    <row r="743" spans="1:9" ht="15" customHeight="1" x14ac:dyDescent="0.2">
      <c r="A743" s="926"/>
      <c r="B743" s="97">
        <v>7428</v>
      </c>
      <c r="C743" s="508" t="s">
        <v>8383</v>
      </c>
      <c r="D743" s="97" t="s">
        <v>5902</v>
      </c>
      <c r="E743" s="39" t="s">
        <v>8384</v>
      </c>
      <c r="F743" s="917"/>
      <c r="G743" s="131" t="s">
        <v>306</v>
      </c>
      <c r="H743" s="944"/>
      <c r="I743" s="39">
        <v>277</v>
      </c>
    </row>
    <row r="744" spans="1:9" ht="15" customHeight="1" x14ac:dyDescent="0.2">
      <c r="A744" s="926"/>
      <c r="B744" s="97">
        <v>7428</v>
      </c>
      <c r="C744" s="508" t="s">
        <v>8386</v>
      </c>
      <c r="D744" s="97" t="s">
        <v>5902</v>
      </c>
      <c r="E744" s="39" t="s">
        <v>8387</v>
      </c>
      <c r="F744" s="917"/>
      <c r="G744" s="131" t="s">
        <v>306</v>
      </c>
      <c r="H744" s="944"/>
      <c r="I744" s="39">
        <v>277</v>
      </c>
    </row>
    <row r="745" spans="1:9" ht="25.5" x14ac:dyDescent="0.2">
      <c r="A745" s="926"/>
      <c r="B745" s="97">
        <v>7428</v>
      </c>
      <c r="C745" s="508" t="s">
        <v>8389</v>
      </c>
      <c r="D745" s="97" t="s">
        <v>5902</v>
      </c>
      <c r="E745" s="39" t="s">
        <v>8387</v>
      </c>
      <c r="F745" s="917"/>
      <c r="G745" s="131" t="s">
        <v>306</v>
      </c>
      <c r="H745" s="944"/>
      <c r="I745" s="39">
        <v>277</v>
      </c>
    </row>
    <row r="746" spans="1:9" ht="15" customHeight="1" x14ac:dyDescent="0.2">
      <c r="A746" s="926"/>
      <c r="B746" s="97">
        <v>7428</v>
      </c>
      <c r="C746" s="508" t="s">
        <v>8390</v>
      </c>
      <c r="D746" s="97" t="s">
        <v>5902</v>
      </c>
      <c r="E746" s="39" t="s">
        <v>8391</v>
      </c>
      <c r="F746" s="917"/>
      <c r="G746" s="131" t="s">
        <v>306</v>
      </c>
      <c r="H746" s="944"/>
      <c r="I746" s="39">
        <v>277</v>
      </c>
    </row>
    <row r="747" spans="1:9" ht="63.75" x14ac:dyDescent="0.2">
      <c r="A747" s="926"/>
      <c r="B747" s="97" t="s">
        <v>8661</v>
      </c>
      <c r="C747" s="98" t="s">
        <v>6330</v>
      </c>
      <c r="D747" s="97" t="s">
        <v>5902</v>
      </c>
      <c r="E747" s="160" t="s">
        <v>6332</v>
      </c>
      <c r="F747" s="917"/>
      <c r="G747" s="131" t="s">
        <v>306</v>
      </c>
      <c r="H747" s="944"/>
      <c r="I747" s="160">
        <v>277</v>
      </c>
    </row>
    <row r="748" spans="1:9" ht="15" customHeight="1" x14ac:dyDescent="0.2">
      <c r="A748" s="926"/>
      <c r="B748" s="97" t="s">
        <v>8661</v>
      </c>
      <c r="C748" s="98" t="s">
        <v>6334</v>
      </c>
      <c r="D748" s="97" t="s">
        <v>5902</v>
      </c>
      <c r="E748" s="160" t="s">
        <v>6335</v>
      </c>
      <c r="F748" s="917"/>
      <c r="G748" s="131" t="s">
        <v>306</v>
      </c>
      <c r="H748" s="944"/>
      <c r="I748" s="160">
        <v>277</v>
      </c>
    </row>
    <row r="749" spans="1:9" ht="25.5" x14ac:dyDescent="0.2">
      <c r="A749" s="926"/>
      <c r="B749" s="97" t="s">
        <v>8661</v>
      </c>
      <c r="C749" s="98" t="s">
        <v>6336</v>
      </c>
      <c r="D749" s="97" t="s">
        <v>5902</v>
      </c>
      <c r="E749" s="160" t="s">
        <v>6337</v>
      </c>
      <c r="F749" s="917"/>
      <c r="G749" s="131" t="s">
        <v>306</v>
      </c>
      <c r="H749" s="944"/>
      <c r="I749" s="160">
        <v>277</v>
      </c>
    </row>
    <row r="750" spans="1:9" ht="63.75" x14ac:dyDescent="0.2">
      <c r="A750" s="926"/>
      <c r="B750" s="97" t="s">
        <v>8662</v>
      </c>
      <c r="C750" s="98" t="s">
        <v>6330</v>
      </c>
      <c r="D750" s="97" t="s">
        <v>5902</v>
      </c>
      <c r="E750" s="160" t="s">
        <v>6332</v>
      </c>
      <c r="F750" s="917"/>
      <c r="G750" s="131" t="s">
        <v>306</v>
      </c>
      <c r="H750" s="944"/>
      <c r="I750" s="160">
        <v>277</v>
      </c>
    </row>
    <row r="751" spans="1:9" ht="25.5" x14ac:dyDescent="0.2">
      <c r="A751" s="926"/>
      <c r="B751" s="51" t="s">
        <v>8663</v>
      </c>
      <c r="C751" s="508" t="s">
        <v>6592</v>
      </c>
      <c r="D751" s="97" t="s">
        <v>5902</v>
      </c>
      <c r="E751" s="39" t="s">
        <v>3712</v>
      </c>
      <c r="F751" s="917"/>
      <c r="G751" s="131" t="s">
        <v>306</v>
      </c>
      <c r="H751" s="944"/>
      <c r="I751" s="382">
        <v>277</v>
      </c>
    </row>
    <row r="752" spans="1:9" ht="25.5" x14ac:dyDescent="0.2">
      <c r="A752" s="926"/>
      <c r="B752" s="51" t="s">
        <v>8663</v>
      </c>
      <c r="C752" s="508" t="s">
        <v>6594</v>
      </c>
      <c r="D752" s="97" t="s">
        <v>5902</v>
      </c>
      <c r="E752" s="39" t="s">
        <v>3712</v>
      </c>
      <c r="F752" s="917"/>
      <c r="G752" s="131" t="s">
        <v>306</v>
      </c>
      <c r="H752" s="944"/>
      <c r="I752" s="382">
        <v>277</v>
      </c>
    </row>
    <row r="753" spans="1:9" ht="25.5" x14ac:dyDescent="0.2">
      <c r="A753" s="926"/>
      <c r="B753" s="51" t="s">
        <v>8663</v>
      </c>
      <c r="C753" s="508" t="s">
        <v>6595</v>
      </c>
      <c r="D753" s="97" t="s">
        <v>5902</v>
      </c>
      <c r="E753" s="39" t="s">
        <v>6596</v>
      </c>
      <c r="F753" s="917"/>
      <c r="G753" s="131" t="s">
        <v>306</v>
      </c>
      <c r="H753" s="944"/>
      <c r="I753" s="382">
        <v>277</v>
      </c>
    </row>
    <row r="754" spans="1:9" ht="15" customHeight="1" x14ac:dyDescent="0.2">
      <c r="A754" s="926"/>
      <c r="B754" s="51" t="s">
        <v>8663</v>
      </c>
      <c r="C754" s="508" t="s">
        <v>6334</v>
      </c>
      <c r="D754" s="97" t="s">
        <v>5902</v>
      </c>
      <c r="E754" s="39" t="s">
        <v>6335</v>
      </c>
      <c r="F754" s="917"/>
      <c r="G754" s="131" t="s">
        <v>306</v>
      </c>
      <c r="H754" s="944"/>
      <c r="I754" s="382">
        <v>277</v>
      </c>
    </row>
    <row r="755" spans="1:9" ht="25.5" x14ac:dyDescent="0.2">
      <c r="A755" s="926"/>
      <c r="B755" s="51" t="s">
        <v>8663</v>
      </c>
      <c r="C755" s="508" t="s">
        <v>6336</v>
      </c>
      <c r="D755" s="97" t="s">
        <v>5902</v>
      </c>
      <c r="E755" s="39" t="s">
        <v>6337</v>
      </c>
      <c r="F755" s="917"/>
      <c r="G755" s="131" t="s">
        <v>306</v>
      </c>
      <c r="H755" s="944"/>
      <c r="I755" s="382">
        <v>277</v>
      </c>
    </row>
    <row r="756" spans="1:9" ht="15" customHeight="1" x14ac:dyDescent="0.2">
      <c r="A756" s="926"/>
      <c r="B756" s="51" t="s">
        <v>8663</v>
      </c>
      <c r="C756" s="508" t="s">
        <v>6597</v>
      </c>
      <c r="D756" s="97" t="s">
        <v>5902</v>
      </c>
      <c r="E756" s="39" t="s">
        <v>6598</v>
      </c>
      <c r="F756" s="917"/>
      <c r="G756" s="131" t="s">
        <v>306</v>
      </c>
      <c r="H756" s="944"/>
      <c r="I756" s="382">
        <v>277</v>
      </c>
    </row>
    <row r="757" spans="1:9" ht="25.5" x14ac:dyDescent="0.2">
      <c r="A757" s="926"/>
      <c r="B757" s="97" t="s">
        <v>8675</v>
      </c>
      <c r="C757" s="508" t="s">
        <v>6592</v>
      </c>
      <c r="D757" s="97" t="s">
        <v>5902</v>
      </c>
      <c r="E757" s="39" t="s">
        <v>3712</v>
      </c>
      <c r="F757" s="917"/>
      <c r="G757" s="131" t="s">
        <v>306</v>
      </c>
      <c r="H757" s="944"/>
      <c r="I757" s="382">
        <v>277</v>
      </c>
    </row>
    <row r="758" spans="1:9" ht="25.5" x14ac:dyDescent="0.2">
      <c r="A758" s="926"/>
      <c r="B758" s="97" t="s">
        <v>8675</v>
      </c>
      <c r="C758" s="508" t="s">
        <v>6594</v>
      </c>
      <c r="D758" s="97" t="s">
        <v>5902</v>
      </c>
      <c r="E758" s="39" t="s">
        <v>3712</v>
      </c>
      <c r="F758" s="917"/>
      <c r="G758" s="131" t="s">
        <v>306</v>
      </c>
      <c r="H758" s="944"/>
      <c r="I758" s="382">
        <v>277</v>
      </c>
    </row>
    <row r="759" spans="1:9" ht="25.5" x14ac:dyDescent="0.2">
      <c r="A759" s="926"/>
      <c r="B759" s="97" t="s">
        <v>8675</v>
      </c>
      <c r="C759" s="508" t="s">
        <v>6595</v>
      </c>
      <c r="D759" s="97" t="s">
        <v>5902</v>
      </c>
      <c r="E759" s="39" t="s">
        <v>6596</v>
      </c>
      <c r="F759" s="917"/>
      <c r="G759" s="131" t="s">
        <v>306</v>
      </c>
      <c r="H759" s="944"/>
      <c r="I759" s="382">
        <v>277</v>
      </c>
    </row>
    <row r="760" spans="1:9" ht="15" customHeight="1" x14ac:dyDescent="0.2">
      <c r="A760" s="926"/>
      <c r="B760" s="97" t="s">
        <v>8675</v>
      </c>
      <c r="C760" s="508" t="s">
        <v>6334</v>
      </c>
      <c r="D760" s="97" t="s">
        <v>5902</v>
      </c>
      <c r="E760" s="39" t="s">
        <v>6335</v>
      </c>
      <c r="F760" s="917"/>
      <c r="G760" s="131" t="s">
        <v>306</v>
      </c>
      <c r="H760" s="944"/>
      <c r="I760" s="382">
        <v>277</v>
      </c>
    </row>
    <row r="761" spans="1:9" ht="25.5" x14ac:dyDescent="0.2">
      <c r="A761" s="926"/>
      <c r="B761" s="97" t="s">
        <v>8675</v>
      </c>
      <c r="C761" s="508" t="s">
        <v>6336</v>
      </c>
      <c r="D761" s="97" t="s">
        <v>5902</v>
      </c>
      <c r="E761" s="39" t="s">
        <v>6337</v>
      </c>
      <c r="F761" s="917"/>
      <c r="G761" s="131" t="s">
        <v>306</v>
      </c>
      <c r="H761" s="944"/>
      <c r="I761" s="382">
        <v>277</v>
      </c>
    </row>
    <row r="762" spans="1:9" ht="15" customHeight="1" x14ac:dyDescent="0.2">
      <c r="A762" s="926"/>
      <c r="B762" s="97" t="s">
        <v>8675</v>
      </c>
      <c r="C762" s="508" t="s">
        <v>6597</v>
      </c>
      <c r="D762" s="97" t="s">
        <v>5902</v>
      </c>
      <c r="E762" s="39" t="s">
        <v>6598</v>
      </c>
      <c r="F762" s="917"/>
      <c r="G762" s="131" t="s">
        <v>306</v>
      </c>
      <c r="H762" s="944"/>
      <c r="I762" s="382">
        <v>277</v>
      </c>
    </row>
    <row r="763" spans="1:9" ht="15" customHeight="1" x14ac:dyDescent="0.2">
      <c r="A763" s="926"/>
      <c r="B763" s="97" t="s">
        <v>8676</v>
      </c>
      <c r="C763" s="98" t="s">
        <v>6715</v>
      </c>
      <c r="D763" s="97" t="s">
        <v>5902</v>
      </c>
      <c r="E763" s="160" t="s">
        <v>6716</v>
      </c>
      <c r="F763" s="917"/>
      <c r="G763" s="131" t="s">
        <v>306</v>
      </c>
      <c r="H763" s="944"/>
      <c r="I763" s="160">
        <v>277</v>
      </c>
    </row>
    <row r="764" spans="1:9" ht="25.5" x14ac:dyDescent="0.2">
      <c r="A764" s="926"/>
      <c r="B764" s="97" t="s">
        <v>8676</v>
      </c>
      <c r="C764" s="98" t="s">
        <v>6592</v>
      </c>
      <c r="D764" s="97" t="s">
        <v>5902</v>
      </c>
      <c r="E764" s="160" t="s">
        <v>3712</v>
      </c>
      <c r="F764" s="917"/>
      <c r="G764" s="131" t="s">
        <v>306</v>
      </c>
      <c r="H764" s="944"/>
      <c r="I764" s="160">
        <v>277</v>
      </c>
    </row>
    <row r="765" spans="1:9" ht="25.5" x14ac:dyDescent="0.2">
      <c r="A765" s="926"/>
      <c r="B765" s="97" t="s">
        <v>8676</v>
      </c>
      <c r="C765" s="98" t="s">
        <v>6718</v>
      </c>
      <c r="D765" s="97" t="s">
        <v>5902</v>
      </c>
      <c r="E765" s="160" t="s">
        <v>3712</v>
      </c>
      <c r="F765" s="917"/>
      <c r="G765" s="131" t="s">
        <v>306</v>
      </c>
      <c r="H765" s="944"/>
      <c r="I765" s="160">
        <v>277</v>
      </c>
    </row>
    <row r="766" spans="1:9" ht="25.5" x14ac:dyDescent="0.2">
      <c r="A766" s="926"/>
      <c r="B766" s="97" t="s">
        <v>8676</v>
      </c>
      <c r="C766" s="98" t="s">
        <v>6719</v>
      </c>
      <c r="D766" s="97" t="s">
        <v>5902</v>
      </c>
      <c r="E766" s="160" t="s">
        <v>3712</v>
      </c>
      <c r="F766" s="917"/>
      <c r="G766" s="131" t="s">
        <v>306</v>
      </c>
      <c r="H766" s="944"/>
      <c r="I766" s="160">
        <v>277</v>
      </c>
    </row>
    <row r="767" spans="1:9" ht="25.5" x14ac:dyDescent="0.2">
      <c r="A767" s="926"/>
      <c r="B767" s="97" t="s">
        <v>8676</v>
      </c>
      <c r="C767" s="98" t="s">
        <v>6594</v>
      </c>
      <c r="D767" s="97" t="s">
        <v>5902</v>
      </c>
      <c r="E767" s="160" t="s">
        <v>3712</v>
      </c>
      <c r="F767" s="917"/>
      <c r="G767" s="131" t="s">
        <v>306</v>
      </c>
      <c r="H767" s="944"/>
      <c r="I767" s="160">
        <v>277</v>
      </c>
    </row>
    <row r="768" spans="1:9" ht="25.5" x14ac:dyDescent="0.2">
      <c r="A768" s="926"/>
      <c r="B768" s="97" t="s">
        <v>8676</v>
      </c>
      <c r="C768" s="98" t="s">
        <v>6720</v>
      </c>
      <c r="D768" s="97" t="s">
        <v>5902</v>
      </c>
      <c r="E768" s="160" t="s">
        <v>3712</v>
      </c>
      <c r="F768" s="917"/>
      <c r="G768" s="131" t="s">
        <v>306</v>
      </c>
      <c r="H768" s="944"/>
      <c r="I768" s="160">
        <v>277</v>
      </c>
    </row>
    <row r="769" spans="1:9" ht="15" customHeight="1" x14ac:dyDescent="0.2">
      <c r="A769" s="926"/>
      <c r="B769" s="97" t="s">
        <v>8676</v>
      </c>
      <c r="C769" s="98" t="s">
        <v>6334</v>
      </c>
      <c r="D769" s="97" t="s">
        <v>5902</v>
      </c>
      <c r="E769" s="160" t="s">
        <v>6335</v>
      </c>
      <c r="F769" s="917"/>
      <c r="G769" s="131" t="s">
        <v>306</v>
      </c>
      <c r="H769" s="944"/>
      <c r="I769" s="160">
        <v>277</v>
      </c>
    </row>
    <row r="770" spans="1:9" ht="25.5" x14ac:dyDescent="0.2">
      <c r="A770" s="926"/>
      <c r="B770" s="97" t="s">
        <v>8676</v>
      </c>
      <c r="C770" s="98" t="s">
        <v>6336</v>
      </c>
      <c r="D770" s="97" t="s">
        <v>5902</v>
      </c>
      <c r="E770" s="160" t="s">
        <v>6337</v>
      </c>
      <c r="F770" s="917"/>
      <c r="G770" s="131" t="s">
        <v>306</v>
      </c>
      <c r="H770" s="944"/>
      <c r="I770" s="160">
        <v>277</v>
      </c>
    </row>
    <row r="771" spans="1:9" ht="15" customHeight="1" x14ac:dyDescent="0.2">
      <c r="A771" s="926"/>
      <c r="B771" s="97" t="s">
        <v>8676</v>
      </c>
      <c r="C771" s="98" t="s">
        <v>6597</v>
      </c>
      <c r="D771" s="97" t="s">
        <v>5902</v>
      </c>
      <c r="E771" s="160" t="s">
        <v>6598</v>
      </c>
      <c r="F771" s="917"/>
      <c r="G771" s="131" t="s">
        <v>306</v>
      </c>
      <c r="H771" s="944"/>
      <c r="I771" s="160">
        <v>277</v>
      </c>
    </row>
    <row r="772" spans="1:9" ht="25.5" x14ac:dyDescent="0.2">
      <c r="A772" s="926"/>
      <c r="B772" s="97" t="s">
        <v>8677</v>
      </c>
      <c r="C772" s="98" t="s">
        <v>6592</v>
      </c>
      <c r="D772" s="97" t="s">
        <v>5902</v>
      </c>
      <c r="E772" s="160" t="s">
        <v>3712</v>
      </c>
      <c r="F772" s="917"/>
      <c r="G772" s="131" t="s">
        <v>306</v>
      </c>
      <c r="H772" s="944"/>
      <c r="I772" s="160">
        <v>277</v>
      </c>
    </row>
    <row r="773" spans="1:9" ht="25.5" x14ac:dyDescent="0.2">
      <c r="A773" s="926"/>
      <c r="B773" s="97" t="s">
        <v>8677</v>
      </c>
      <c r="C773" s="98" t="s">
        <v>6718</v>
      </c>
      <c r="D773" s="97" t="s">
        <v>5902</v>
      </c>
      <c r="E773" s="160" t="s">
        <v>3712</v>
      </c>
      <c r="F773" s="917"/>
      <c r="G773" s="131" t="s">
        <v>306</v>
      </c>
      <c r="H773" s="944"/>
      <c r="I773" s="160">
        <v>277</v>
      </c>
    </row>
    <row r="774" spans="1:9" ht="25.5" x14ac:dyDescent="0.2">
      <c r="A774" s="926"/>
      <c r="B774" s="97" t="s">
        <v>8677</v>
      </c>
      <c r="C774" s="98" t="s">
        <v>6720</v>
      </c>
      <c r="D774" s="97" t="s">
        <v>5902</v>
      </c>
      <c r="E774" s="160" t="s">
        <v>3712</v>
      </c>
      <c r="F774" s="917"/>
      <c r="G774" s="131" t="s">
        <v>306</v>
      </c>
      <c r="H774" s="944"/>
      <c r="I774" s="160">
        <v>277</v>
      </c>
    </row>
    <row r="775" spans="1:9" ht="25.5" x14ac:dyDescent="0.2">
      <c r="A775" s="926"/>
      <c r="B775" s="97" t="s">
        <v>8677</v>
      </c>
      <c r="C775" s="98" t="s">
        <v>6336</v>
      </c>
      <c r="D775" s="97" t="s">
        <v>5902</v>
      </c>
      <c r="E775" s="160" t="s">
        <v>6337</v>
      </c>
      <c r="F775" s="917"/>
      <c r="G775" s="131" t="s">
        <v>306</v>
      </c>
      <c r="H775" s="944"/>
      <c r="I775" s="160">
        <v>277</v>
      </c>
    </row>
    <row r="776" spans="1:9" ht="15" customHeight="1" x14ac:dyDescent="0.2">
      <c r="A776" s="926"/>
      <c r="B776" s="97" t="s">
        <v>8677</v>
      </c>
      <c r="C776" s="98" t="s">
        <v>6597</v>
      </c>
      <c r="D776" s="97" t="s">
        <v>5902</v>
      </c>
      <c r="E776" s="160" t="s">
        <v>6598</v>
      </c>
      <c r="F776" s="917"/>
      <c r="G776" s="131" t="s">
        <v>306</v>
      </c>
      <c r="H776" s="944"/>
      <c r="I776" s="160">
        <v>277</v>
      </c>
    </row>
    <row r="777" spans="1:9" ht="25.5" x14ac:dyDescent="0.2">
      <c r="A777" s="926"/>
      <c r="B777" s="97">
        <v>7202</v>
      </c>
      <c r="C777" s="508" t="s">
        <v>8716</v>
      </c>
      <c r="D777" s="97" t="s">
        <v>5902</v>
      </c>
      <c r="E777" s="39" t="s">
        <v>8387</v>
      </c>
      <c r="F777" s="917"/>
      <c r="G777" s="131" t="s">
        <v>306</v>
      </c>
      <c r="H777" s="944"/>
      <c r="I777" s="217">
        <v>277</v>
      </c>
    </row>
    <row r="778" spans="1:9" ht="38.25" x14ac:dyDescent="0.2">
      <c r="A778" s="926"/>
      <c r="B778" s="97">
        <v>7202</v>
      </c>
      <c r="C778" s="508" t="s">
        <v>8735</v>
      </c>
      <c r="D778" s="97" t="s">
        <v>5902</v>
      </c>
      <c r="E778" s="39" t="s">
        <v>8736</v>
      </c>
      <c r="F778" s="917"/>
      <c r="G778" s="131" t="s">
        <v>306</v>
      </c>
      <c r="H778" s="944"/>
      <c r="I778" s="217">
        <v>277</v>
      </c>
    </row>
    <row r="779" spans="1:9" ht="38.25" x14ac:dyDescent="0.2">
      <c r="A779" s="926"/>
      <c r="B779" s="97">
        <v>7202</v>
      </c>
      <c r="C779" s="508" t="s">
        <v>8825</v>
      </c>
      <c r="D779" s="97" t="s">
        <v>5902</v>
      </c>
      <c r="E779" s="39" t="s">
        <v>8387</v>
      </c>
      <c r="F779" s="917"/>
      <c r="G779" s="131" t="s">
        <v>306</v>
      </c>
      <c r="H779" s="944"/>
      <c r="I779" s="217">
        <v>277</v>
      </c>
    </row>
    <row r="780" spans="1:9" ht="38.25" x14ac:dyDescent="0.2">
      <c r="A780" s="926"/>
      <c r="B780" s="97">
        <v>7202</v>
      </c>
      <c r="C780" s="520" t="s">
        <v>8914</v>
      </c>
      <c r="D780" s="97" t="s">
        <v>5902</v>
      </c>
      <c r="E780" s="39" t="s">
        <v>8915</v>
      </c>
      <c r="F780" s="917"/>
      <c r="G780" s="131" t="s">
        <v>306</v>
      </c>
      <c r="H780" s="944"/>
      <c r="I780" s="217">
        <v>277</v>
      </c>
    </row>
    <row r="781" spans="1:9" ht="51" x14ac:dyDescent="0.2">
      <c r="A781" s="926"/>
      <c r="B781" s="97">
        <v>7202</v>
      </c>
      <c r="C781" s="520" t="s">
        <v>8934</v>
      </c>
      <c r="D781" s="97" t="s">
        <v>5902</v>
      </c>
      <c r="E781" s="39" t="s">
        <v>8228</v>
      </c>
      <c r="F781" s="917"/>
      <c r="G781" s="131" t="s">
        <v>306</v>
      </c>
      <c r="H781" s="944"/>
      <c r="I781" s="217">
        <v>277</v>
      </c>
    </row>
    <row r="782" spans="1:9" ht="51" x14ac:dyDescent="0.2">
      <c r="A782" s="926"/>
      <c r="B782" s="97">
        <v>7202</v>
      </c>
      <c r="C782" s="520" t="s">
        <v>8935</v>
      </c>
      <c r="D782" s="97" t="s">
        <v>5902</v>
      </c>
      <c r="E782" s="39" t="s">
        <v>8936</v>
      </c>
      <c r="F782" s="917"/>
      <c r="G782" s="131" t="s">
        <v>306</v>
      </c>
      <c r="H782" s="944"/>
      <c r="I782" s="217">
        <v>277</v>
      </c>
    </row>
    <row r="783" spans="1:9" ht="63.75" x14ac:dyDescent="0.2">
      <c r="A783" s="926"/>
      <c r="B783" s="97">
        <v>7202</v>
      </c>
      <c r="C783" s="520" t="s">
        <v>8937</v>
      </c>
      <c r="D783" s="97" t="s">
        <v>5902</v>
      </c>
      <c r="E783" s="39" t="s">
        <v>8936</v>
      </c>
      <c r="F783" s="917"/>
      <c r="G783" s="131" t="s">
        <v>306</v>
      </c>
      <c r="H783" s="944"/>
      <c r="I783" s="217">
        <v>277</v>
      </c>
    </row>
    <row r="784" spans="1:9" ht="51" x14ac:dyDescent="0.2">
      <c r="A784" s="926"/>
      <c r="B784" s="97">
        <v>7202</v>
      </c>
      <c r="C784" s="520" t="s">
        <v>8938</v>
      </c>
      <c r="D784" s="97" t="s">
        <v>5902</v>
      </c>
      <c r="E784" s="39" t="s">
        <v>8936</v>
      </c>
      <c r="F784" s="917"/>
      <c r="G784" s="131" t="s">
        <v>306</v>
      </c>
      <c r="H784" s="944"/>
      <c r="I784" s="217">
        <v>277</v>
      </c>
    </row>
    <row r="785" spans="1:9" ht="25.5" x14ac:dyDescent="0.2">
      <c r="A785" s="926"/>
      <c r="B785" s="97">
        <v>7202</v>
      </c>
      <c r="C785" s="520" t="s">
        <v>8939</v>
      </c>
      <c r="D785" s="97" t="s">
        <v>5902</v>
      </c>
      <c r="E785" s="39" t="s">
        <v>8936</v>
      </c>
      <c r="F785" s="917"/>
      <c r="G785" s="131" t="s">
        <v>306</v>
      </c>
      <c r="H785" s="944"/>
      <c r="I785" s="217">
        <v>277</v>
      </c>
    </row>
    <row r="786" spans="1:9" ht="38.25" x14ac:dyDescent="0.2">
      <c r="A786" s="926"/>
      <c r="B786" s="97">
        <v>7202</v>
      </c>
      <c r="C786" s="520" t="s">
        <v>8940</v>
      </c>
      <c r="D786" s="97" t="s">
        <v>5902</v>
      </c>
      <c r="E786" s="39" t="s">
        <v>8941</v>
      </c>
      <c r="F786" s="917"/>
      <c r="G786" s="131" t="s">
        <v>306</v>
      </c>
      <c r="H786" s="944"/>
      <c r="I786" s="217">
        <v>277</v>
      </c>
    </row>
    <row r="787" spans="1:9" ht="38.25" x14ac:dyDescent="0.2">
      <c r="A787" s="926"/>
      <c r="B787" s="97">
        <v>7202</v>
      </c>
      <c r="C787" s="520" t="s">
        <v>8942</v>
      </c>
      <c r="D787" s="97" t="s">
        <v>5902</v>
      </c>
      <c r="E787" s="39" t="s">
        <v>8941</v>
      </c>
      <c r="F787" s="917"/>
      <c r="G787" s="131" t="s">
        <v>306</v>
      </c>
      <c r="H787" s="944"/>
      <c r="I787" s="217">
        <v>277</v>
      </c>
    </row>
    <row r="788" spans="1:9" ht="25.5" x14ac:dyDescent="0.2">
      <c r="A788" s="926"/>
      <c r="B788" s="97">
        <v>7202</v>
      </c>
      <c r="C788" s="520" t="s">
        <v>8987</v>
      </c>
      <c r="D788" s="97" t="s">
        <v>5902</v>
      </c>
      <c r="E788" s="39" t="s">
        <v>8387</v>
      </c>
      <c r="F788" s="917"/>
      <c r="G788" s="131" t="s">
        <v>306</v>
      </c>
      <c r="H788" s="944"/>
      <c r="I788" s="217">
        <v>277</v>
      </c>
    </row>
    <row r="789" spans="1:9" ht="51" x14ac:dyDescent="0.2">
      <c r="A789" s="926"/>
      <c r="B789" s="97">
        <v>7410</v>
      </c>
      <c r="C789" s="98" t="s">
        <v>7454</v>
      </c>
      <c r="D789" s="97" t="s">
        <v>5902</v>
      </c>
      <c r="E789" s="160">
        <v>31211502</v>
      </c>
      <c r="F789" s="917"/>
      <c r="G789" s="131" t="s">
        <v>306</v>
      </c>
      <c r="H789" s="944"/>
      <c r="I789" s="160">
        <v>277</v>
      </c>
    </row>
    <row r="790" spans="1:9" ht="38.25" x14ac:dyDescent="0.2">
      <c r="A790" s="926"/>
      <c r="B790" s="97">
        <v>7410</v>
      </c>
      <c r="C790" s="98" t="s">
        <v>7455</v>
      </c>
      <c r="D790" s="97" t="s">
        <v>5902</v>
      </c>
      <c r="E790" s="160">
        <v>31211501</v>
      </c>
      <c r="F790" s="917"/>
      <c r="G790" s="131" t="s">
        <v>306</v>
      </c>
      <c r="H790" s="944"/>
      <c r="I790" s="160">
        <v>277</v>
      </c>
    </row>
    <row r="791" spans="1:9" ht="38.25" x14ac:dyDescent="0.2">
      <c r="A791" s="926"/>
      <c r="B791" s="97">
        <v>7410</v>
      </c>
      <c r="C791" s="98" t="s">
        <v>7456</v>
      </c>
      <c r="D791" s="97" t="s">
        <v>5902</v>
      </c>
      <c r="E791" s="160">
        <v>31211501</v>
      </c>
      <c r="F791" s="917"/>
      <c r="G791" s="131" t="s">
        <v>306</v>
      </c>
      <c r="H791" s="944"/>
      <c r="I791" s="160">
        <v>277</v>
      </c>
    </row>
    <row r="792" spans="1:9" ht="38.25" x14ac:dyDescent="0.2">
      <c r="A792" s="926"/>
      <c r="B792" s="97">
        <v>7410</v>
      </c>
      <c r="C792" s="98" t="s">
        <v>7457</v>
      </c>
      <c r="D792" s="97" t="s">
        <v>5902</v>
      </c>
      <c r="E792" s="160">
        <v>31211501</v>
      </c>
      <c r="F792" s="917"/>
      <c r="G792" s="131" t="s">
        <v>306</v>
      </c>
      <c r="H792" s="944"/>
      <c r="I792" s="160">
        <v>277</v>
      </c>
    </row>
    <row r="793" spans="1:9" ht="38.25" x14ac:dyDescent="0.2">
      <c r="A793" s="926"/>
      <c r="B793" s="97">
        <v>7410</v>
      </c>
      <c r="C793" s="98" t="s">
        <v>7457</v>
      </c>
      <c r="D793" s="97" t="s">
        <v>5902</v>
      </c>
      <c r="E793" s="160">
        <v>31211501</v>
      </c>
      <c r="F793" s="917"/>
      <c r="G793" s="131" t="s">
        <v>306</v>
      </c>
      <c r="H793" s="944"/>
      <c r="I793" s="160">
        <v>277</v>
      </c>
    </row>
    <row r="794" spans="1:9" ht="38.25" x14ac:dyDescent="0.2">
      <c r="A794" s="926"/>
      <c r="B794" s="97">
        <v>7410</v>
      </c>
      <c r="C794" s="98" t="s">
        <v>7458</v>
      </c>
      <c r="D794" s="97" t="s">
        <v>5902</v>
      </c>
      <c r="E794" s="160">
        <v>31211514</v>
      </c>
      <c r="F794" s="917"/>
      <c r="G794" s="131" t="s">
        <v>306</v>
      </c>
      <c r="H794" s="944"/>
      <c r="I794" s="160">
        <v>277</v>
      </c>
    </row>
    <row r="795" spans="1:9" ht="15" customHeight="1" x14ac:dyDescent="0.2">
      <c r="A795" s="926"/>
      <c r="B795" s="97">
        <v>7410</v>
      </c>
      <c r="C795" s="98" t="s">
        <v>7459</v>
      </c>
      <c r="D795" s="97" t="s">
        <v>5902</v>
      </c>
      <c r="E795" s="160">
        <v>31211803</v>
      </c>
      <c r="F795" s="917"/>
      <c r="G795" s="131" t="s">
        <v>306</v>
      </c>
      <c r="H795" s="944"/>
      <c r="I795" s="160">
        <v>277</v>
      </c>
    </row>
    <row r="796" spans="1:9" ht="15" customHeight="1" x14ac:dyDescent="0.2">
      <c r="A796" s="926"/>
      <c r="B796" s="97">
        <v>7410</v>
      </c>
      <c r="C796" s="98" t="s">
        <v>7461</v>
      </c>
      <c r="D796" s="97" t="s">
        <v>5902</v>
      </c>
      <c r="E796" s="160">
        <v>51471901</v>
      </c>
      <c r="F796" s="917"/>
      <c r="G796" s="131" t="s">
        <v>306</v>
      </c>
      <c r="H796" s="944"/>
      <c r="I796" s="97">
        <v>277</v>
      </c>
    </row>
    <row r="797" spans="1:9" ht="15" customHeight="1" x14ac:dyDescent="0.2">
      <c r="A797" s="926"/>
      <c r="B797" s="97" t="s">
        <v>9048</v>
      </c>
      <c r="C797" s="508" t="s">
        <v>9057</v>
      </c>
      <c r="D797" s="97" t="s">
        <v>5902</v>
      </c>
      <c r="E797" s="39" t="s">
        <v>8177</v>
      </c>
      <c r="F797" s="917"/>
      <c r="G797" s="131" t="s">
        <v>306</v>
      </c>
      <c r="H797" s="944"/>
      <c r="I797" s="51">
        <v>277</v>
      </c>
    </row>
    <row r="798" spans="1:9" ht="15" customHeight="1" x14ac:dyDescent="0.2">
      <c r="A798" s="926"/>
      <c r="B798" s="97" t="s">
        <v>9048</v>
      </c>
      <c r="C798" s="508" t="s">
        <v>1977</v>
      </c>
      <c r="D798" s="97" t="s">
        <v>5902</v>
      </c>
      <c r="E798" s="39" t="s">
        <v>8179</v>
      </c>
      <c r="F798" s="917"/>
      <c r="G798" s="131" t="s">
        <v>306</v>
      </c>
      <c r="H798" s="944"/>
      <c r="I798" s="51">
        <v>277</v>
      </c>
    </row>
    <row r="799" spans="1:9" ht="15" customHeight="1" x14ac:dyDescent="0.2">
      <c r="A799" s="926"/>
      <c r="B799" s="51">
        <v>7413</v>
      </c>
      <c r="C799" s="508" t="s">
        <v>7459</v>
      </c>
      <c r="D799" s="97" t="s">
        <v>5902</v>
      </c>
      <c r="E799" s="39">
        <v>31211803</v>
      </c>
      <c r="F799" s="917"/>
      <c r="G799" s="131" t="s">
        <v>306</v>
      </c>
      <c r="H799" s="944"/>
      <c r="I799" s="51">
        <v>277</v>
      </c>
    </row>
    <row r="800" spans="1:9" ht="15" customHeight="1" x14ac:dyDescent="0.2">
      <c r="A800" s="926"/>
      <c r="B800" s="51">
        <v>7413</v>
      </c>
      <c r="C800" s="508" t="s">
        <v>7459</v>
      </c>
      <c r="D800" s="97" t="s">
        <v>5902</v>
      </c>
      <c r="E800" s="39" t="s">
        <v>9304</v>
      </c>
      <c r="F800" s="917"/>
      <c r="G800" s="131" t="s">
        <v>306</v>
      </c>
      <c r="H800" s="944"/>
      <c r="I800" s="382">
        <v>277</v>
      </c>
    </row>
    <row r="801" spans="1:9" ht="51" x14ac:dyDescent="0.2">
      <c r="A801" s="926"/>
      <c r="B801" s="51">
        <v>7413</v>
      </c>
      <c r="C801" s="508" t="s">
        <v>9306</v>
      </c>
      <c r="D801" s="97" t="s">
        <v>5902</v>
      </c>
      <c r="E801" s="39" t="s">
        <v>9308</v>
      </c>
      <c r="F801" s="917"/>
      <c r="G801" s="131" t="s">
        <v>306</v>
      </c>
      <c r="H801" s="944"/>
      <c r="I801" s="382">
        <v>277</v>
      </c>
    </row>
    <row r="802" spans="1:9" ht="38.25" x14ac:dyDescent="0.2">
      <c r="A802" s="926"/>
      <c r="B802" s="51">
        <v>7413</v>
      </c>
      <c r="C802" s="508" t="s">
        <v>9309</v>
      </c>
      <c r="D802" s="97" t="s">
        <v>5902</v>
      </c>
      <c r="E802" s="497">
        <v>31211707</v>
      </c>
      <c r="F802" s="917"/>
      <c r="G802" s="131" t="s">
        <v>306</v>
      </c>
      <c r="H802" s="944"/>
      <c r="I802" s="382">
        <v>277</v>
      </c>
    </row>
    <row r="803" spans="1:9" ht="38.25" x14ac:dyDescent="0.2">
      <c r="A803" s="926"/>
      <c r="B803" s="51">
        <v>7413</v>
      </c>
      <c r="C803" s="508" t="s">
        <v>9312</v>
      </c>
      <c r="D803" s="97" t="s">
        <v>5902</v>
      </c>
      <c r="E803" s="39">
        <v>31211505</v>
      </c>
      <c r="F803" s="917"/>
      <c r="G803" s="131" t="s">
        <v>306</v>
      </c>
      <c r="H803" s="944"/>
      <c r="I803" s="382">
        <v>277</v>
      </c>
    </row>
    <row r="804" spans="1:9" ht="51" x14ac:dyDescent="0.2">
      <c r="A804" s="926"/>
      <c r="B804" s="51">
        <v>7413</v>
      </c>
      <c r="C804" s="508" t="s">
        <v>9315</v>
      </c>
      <c r="D804" s="97" t="s">
        <v>5902</v>
      </c>
      <c r="E804" s="39">
        <v>31211505</v>
      </c>
      <c r="F804" s="917"/>
      <c r="G804" s="131" t="s">
        <v>306</v>
      </c>
      <c r="H804" s="944"/>
      <c r="I804" s="382">
        <v>277</v>
      </c>
    </row>
    <row r="805" spans="1:9" ht="63.75" x14ac:dyDescent="0.2">
      <c r="A805" s="926"/>
      <c r="B805" s="51">
        <v>7413</v>
      </c>
      <c r="C805" s="508" t="s">
        <v>9317</v>
      </c>
      <c r="D805" s="97" t="s">
        <v>5902</v>
      </c>
      <c r="E805" s="39">
        <v>31211505</v>
      </c>
      <c r="F805" s="917"/>
      <c r="G805" s="131" t="s">
        <v>306</v>
      </c>
      <c r="H805" s="944"/>
      <c r="I805" s="382">
        <v>277</v>
      </c>
    </row>
    <row r="806" spans="1:9" ht="38.25" x14ac:dyDescent="0.2">
      <c r="A806" s="926"/>
      <c r="B806" s="51">
        <v>7413</v>
      </c>
      <c r="C806" s="508" t="s">
        <v>9320</v>
      </c>
      <c r="D806" s="97" t="s">
        <v>5902</v>
      </c>
      <c r="E806" s="39">
        <v>31211505</v>
      </c>
      <c r="F806" s="917"/>
      <c r="G806" s="131" t="s">
        <v>306</v>
      </c>
      <c r="H806" s="944"/>
      <c r="I806" s="382">
        <v>277</v>
      </c>
    </row>
    <row r="807" spans="1:9" ht="38.25" x14ac:dyDescent="0.2">
      <c r="A807" s="926"/>
      <c r="B807" s="51">
        <v>7413</v>
      </c>
      <c r="C807" s="508" t="s">
        <v>9322</v>
      </c>
      <c r="D807" s="97" t="s">
        <v>5902</v>
      </c>
      <c r="E807" s="39">
        <v>31211505</v>
      </c>
      <c r="F807" s="917"/>
      <c r="G807" s="131" t="s">
        <v>306</v>
      </c>
      <c r="H807" s="944"/>
      <c r="I807" s="382">
        <v>277</v>
      </c>
    </row>
    <row r="808" spans="1:9" ht="15" customHeight="1" x14ac:dyDescent="0.2">
      <c r="A808" s="926"/>
      <c r="B808" s="51">
        <v>7413</v>
      </c>
      <c r="C808" s="508" t="s">
        <v>9324</v>
      </c>
      <c r="D808" s="97" t="s">
        <v>5902</v>
      </c>
      <c r="E808" s="39">
        <v>31211505</v>
      </c>
      <c r="F808" s="917"/>
      <c r="G808" s="131" t="s">
        <v>306</v>
      </c>
      <c r="H808" s="944"/>
      <c r="I808" s="382">
        <v>277</v>
      </c>
    </row>
    <row r="809" spans="1:9" ht="38.25" x14ac:dyDescent="0.2">
      <c r="A809" s="926"/>
      <c r="B809" s="51">
        <v>7413</v>
      </c>
      <c r="C809" s="508" t="s">
        <v>9312</v>
      </c>
      <c r="D809" s="97" t="s">
        <v>5902</v>
      </c>
      <c r="E809" s="39">
        <v>31211505</v>
      </c>
      <c r="F809" s="917"/>
      <c r="G809" s="131" t="s">
        <v>306</v>
      </c>
      <c r="H809" s="944"/>
      <c r="I809" s="382">
        <v>277</v>
      </c>
    </row>
    <row r="810" spans="1:9" ht="25.5" x14ac:dyDescent="0.2">
      <c r="A810" s="926"/>
      <c r="B810" s="51">
        <v>7413</v>
      </c>
      <c r="C810" s="508" t="s">
        <v>9369</v>
      </c>
      <c r="D810" s="97" t="s">
        <v>5902</v>
      </c>
      <c r="E810" s="39">
        <v>31211707</v>
      </c>
      <c r="F810" s="917"/>
      <c r="G810" s="131" t="s">
        <v>306</v>
      </c>
      <c r="H810" s="944"/>
      <c r="I810" s="51">
        <v>277</v>
      </c>
    </row>
    <row r="811" spans="1:9" ht="38.25" x14ac:dyDescent="0.2">
      <c r="A811" s="926"/>
      <c r="B811" s="51">
        <v>6326</v>
      </c>
      <c r="C811" s="520" t="s">
        <v>9417</v>
      </c>
      <c r="D811" s="97" t="s">
        <v>5902</v>
      </c>
      <c r="E811" s="39">
        <v>31211505</v>
      </c>
      <c r="F811" s="917"/>
      <c r="G811" s="131" t="s">
        <v>306</v>
      </c>
      <c r="H811" s="944"/>
      <c r="I811" s="539">
        <v>277</v>
      </c>
    </row>
    <row r="812" spans="1:9" ht="38.25" x14ac:dyDescent="0.2">
      <c r="A812" s="926"/>
      <c r="B812" s="51">
        <v>6326</v>
      </c>
      <c r="C812" s="520" t="s">
        <v>9418</v>
      </c>
      <c r="D812" s="97" t="s">
        <v>5902</v>
      </c>
      <c r="E812" s="39">
        <v>31211505</v>
      </c>
      <c r="F812" s="917"/>
      <c r="G812" s="131" t="s">
        <v>306</v>
      </c>
      <c r="H812" s="944"/>
      <c r="I812" s="539">
        <v>277</v>
      </c>
    </row>
    <row r="813" spans="1:9" ht="38.25" x14ac:dyDescent="0.2">
      <c r="A813" s="926"/>
      <c r="B813" s="51">
        <v>6326</v>
      </c>
      <c r="C813" s="520" t="s">
        <v>9419</v>
      </c>
      <c r="D813" s="97" t="s">
        <v>5902</v>
      </c>
      <c r="E813" s="39">
        <v>31211505</v>
      </c>
      <c r="F813" s="917"/>
      <c r="G813" s="131" t="s">
        <v>306</v>
      </c>
      <c r="H813" s="944"/>
      <c r="I813" s="539">
        <v>277</v>
      </c>
    </row>
    <row r="814" spans="1:9" ht="38.25" x14ac:dyDescent="0.2">
      <c r="A814" s="926"/>
      <c r="B814" s="51">
        <v>6326</v>
      </c>
      <c r="C814" s="520" t="s">
        <v>9420</v>
      </c>
      <c r="D814" s="97" t="s">
        <v>5902</v>
      </c>
      <c r="E814" s="39">
        <v>31211505</v>
      </c>
      <c r="F814" s="917"/>
      <c r="G814" s="131" t="s">
        <v>306</v>
      </c>
      <c r="H814" s="944"/>
      <c r="I814" s="539">
        <v>277</v>
      </c>
    </row>
    <row r="815" spans="1:9" ht="38.25" x14ac:dyDescent="0.2">
      <c r="A815" s="926"/>
      <c r="B815" s="51">
        <v>6326</v>
      </c>
      <c r="C815" s="520" t="s">
        <v>9421</v>
      </c>
      <c r="D815" s="97" t="s">
        <v>5902</v>
      </c>
      <c r="E815" s="39">
        <v>31211505</v>
      </c>
      <c r="F815" s="917"/>
      <c r="G815" s="131" t="s">
        <v>306</v>
      </c>
      <c r="H815" s="944"/>
      <c r="I815" s="539">
        <v>277</v>
      </c>
    </row>
    <row r="816" spans="1:9" ht="38.25" x14ac:dyDescent="0.2">
      <c r="A816" s="926"/>
      <c r="B816" s="51">
        <v>6326</v>
      </c>
      <c r="C816" s="520" t="s">
        <v>9422</v>
      </c>
      <c r="D816" s="97" t="s">
        <v>5902</v>
      </c>
      <c r="E816" s="39">
        <v>31211505</v>
      </c>
      <c r="F816" s="917"/>
      <c r="G816" s="131" t="s">
        <v>306</v>
      </c>
      <c r="H816" s="944"/>
      <c r="I816" s="539">
        <v>277</v>
      </c>
    </row>
    <row r="817" spans="1:9" ht="38.25" x14ac:dyDescent="0.2">
      <c r="A817" s="926"/>
      <c r="B817" s="51">
        <v>6326</v>
      </c>
      <c r="C817" s="520" t="s">
        <v>9423</v>
      </c>
      <c r="D817" s="97" t="s">
        <v>5902</v>
      </c>
      <c r="E817" s="39">
        <v>31211505</v>
      </c>
      <c r="F817" s="917"/>
      <c r="G817" s="131" t="s">
        <v>306</v>
      </c>
      <c r="H817" s="944"/>
      <c r="I817" s="539">
        <v>277</v>
      </c>
    </row>
    <row r="818" spans="1:9" ht="38.25" x14ac:dyDescent="0.2">
      <c r="A818" s="926"/>
      <c r="B818" s="51">
        <v>6326</v>
      </c>
      <c r="C818" s="520" t="s">
        <v>9424</v>
      </c>
      <c r="D818" s="97" t="s">
        <v>5902</v>
      </c>
      <c r="E818" s="39">
        <v>31211505</v>
      </c>
      <c r="F818" s="917"/>
      <c r="G818" s="131" t="s">
        <v>306</v>
      </c>
      <c r="H818" s="944"/>
      <c r="I818" s="539">
        <v>277</v>
      </c>
    </row>
    <row r="819" spans="1:9" ht="25.5" x14ac:dyDescent="0.2">
      <c r="A819" s="926"/>
      <c r="B819" s="51">
        <v>6326</v>
      </c>
      <c r="C819" s="520" t="s">
        <v>9425</v>
      </c>
      <c r="D819" s="97" t="s">
        <v>5902</v>
      </c>
      <c r="E819" s="39">
        <v>31211505</v>
      </c>
      <c r="F819" s="917"/>
      <c r="G819" s="131" t="s">
        <v>306</v>
      </c>
      <c r="H819" s="944"/>
      <c r="I819" s="539">
        <v>277</v>
      </c>
    </row>
    <row r="820" spans="1:9" ht="38.25" x14ac:dyDescent="0.2">
      <c r="A820" s="926"/>
      <c r="B820" s="51">
        <v>6326</v>
      </c>
      <c r="C820" s="520" t="s">
        <v>9426</v>
      </c>
      <c r="D820" s="97" t="s">
        <v>5902</v>
      </c>
      <c r="E820" s="39">
        <v>31211505</v>
      </c>
      <c r="F820" s="917"/>
      <c r="G820" s="131" t="s">
        <v>306</v>
      </c>
      <c r="H820" s="944"/>
      <c r="I820" s="539">
        <v>277</v>
      </c>
    </row>
    <row r="821" spans="1:9" ht="15" customHeight="1" x14ac:dyDescent="0.2">
      <c r="A821" s="926"/>
      <c r="B821" s="51">
        <v>6326</v>
      </c>
      <c r="C821" s="520" t="s">
        <v>9427</v>
      </c>
      <c r="D821" s="97" t="s">
        <v>5902</v>
      </c>
      <c r="E821" s="39">
        <v>31211803</v>
      </c>
      <c r="F821" s="917"/>
      <c r="G821" s="131" t="s">
        <v>306</v>
      </c>
      <c r="H821" s="944"/>
      <c r="I821" s="539">
        <v>277</v>
      </c>
    </row>
    <row r="822" spans="1:9" ht="15" customHeight="1" x14ac:dyDescent="0.2">
      <c r="A822" s="926"/>
      <c r="B822" s="51">
        <v>6326</v>
      </c>
      <c r="C822" s="520" t="s">
        <v>7459</v>
      </c>
      <c r="D822" s="97" t="s">
        <v>5902</v>
      </c>
      <c r="E822" s="39">
        <v>31211803</v>
      </c>
      <c r="F822" s="917"/>
      <c r="G822" s="131" t="s">
        <v>306</v>
      </c>
      <c r="H822" s="944"/>
      <c r="I822" s="539">
        <v>277</v>
      </c>
    </row>
    <row r="823" spans="1:9" ht="15" customHeight="1" x14ac:dyDescent="0.2">
      <c r="A823" s="926"/>
      <c r="B823" s="51">
        <v>6326</v>
      </c>
      <c r="C823" s="520" t="s">
        <v>9428</v>
      </c>
      <c r="D823" s="97" t="s">
        <v>5902</v>
      </c>
      <c r="E823" s="39">
        <v>31211803</v>
      </c>
      <c r="F823" s="917"/>
      <c r="G823" s="131" t="s">
        <v>306</v>
      </c>
      <c r="H823" s="944"/>
      <c r="I823" s="539">
        <v>277</v>
      </c>
    </row>
    <row r="824" spans="1:9" ht="25.5" x14ac:dyDescent="0.2">
      <c r="A824" s="926"/>
      <c r="B824" s="51">
        <v>6326</v>
      </c>
      <c r="C824" s="520" t="s">
        <v>9429</v>
      </c>
      <c r="D824" s="97" t="s">
        <v>5902</v>
      </c>
      <c r="E824" s="39">
        <v>31211801</v>
      </c>
      <c r="F824" s="917"/>
      <c r="G824" s="131" t="s">
        <v>306</v>
      </c>
      <c r="H824" s="944"/>
      <c r="I824" s="539">
        <v>277</v>
      </c>
    </row>
    <row r="825" spans="1:9" ht="25.5" x14ac:dyDescent="0.2">
      <c r="A825" s="926"/>
      <c r="B825" s="51">
        <v>6325</v>
      </c>
      <c r="C825" s="508" t="s">
        <v>9606</v>
      </c>
      <c r="D825" s="97" t="s">
        <v>5902</v>
      </c>
      <c r="E825" s="39">
        <v>31211604</v>
      </c>
      <c r="F825" s="917"/>
      <c r="G825" s="131" t="s">
        <v>306</v>
      </c>
      <c r="H825" s="944"/>
      <c r="I825" s="51">
        <v>277</v>
      </c>
    </row>
    <row r="826" spans="1:9" ht="15" customHeight="1" x14ac:dyDescent="0.2">
      <c r="A826" s="926"/>
      <c r="B826" s="51">
        <v>6325</v>
      </c>
      <c r="C826" s="508" t="s">
        <v>9614</v>
      </c>
      <c r="D826" s="97" t="s">
        <v>5902</v>
      </c>
      <c r="E826" s="39">
        <v>31211803</v>
      </c>
      <c r="F826" s="917"/>
      <c r="G826" s="131" t="s">
        <v>306</v>
      </c>
      <c r="H826" s="944"/>
      <c r="I826" s="51">
        <v>277</v>
      </c>
    </row>
    <row r="827" spans="1:9" ht="25.5" x14ac:dyDescent="0.2">
      <c r="A827" s="926"/>
      <c r="B827" s="51">
        <v>6325</v>
      </c>
      <c r="C827" s="508" t="s">
        <v>9633</v>
      </c>
      <c r="D827" s="97" t="s">
        <v>5902</v>
      </c>
      <c r="E827" s="39">
        <v>31211701</v>
      </c>
      <c r="F827" s="917"/>
      <c r="G827" s="131" t="s">
        <v>306</v>
      </c>
      <c r="H827" s="944"/>
      <c r="I827" s="51">
        <v>277</v>
      </c>
    </row>
    <row r="828" spans="1:9" ht="38.25" x14ac:dyDescent="0.2">
      <c r="A828" s="926"/>
      <c r="B828" s="51">
        <v>6325</v>
      </c>
      <c r="C828" s="508" t="s">
        <v>9647</v>
      </c>
      <c r="D828" s="97" t="s">
        <v>5902</v>
      </c>
      <c r="E828" s="39">
        <v>31211707</v>
      </c>
      <c r="F828" s="917"/>
      <c r="G828" s="131" t="s">
        <v>306</v>
      </c>
      <c r="H828" s="944"/>
      <c r="I828" s="51">
        <v>277</v>
      </c>
    </row>
    <row r="829" spans="1:9" ht="25.5" x14ac:dyDescent="0.2">
      <c r="A829" s="926"/>
      <c r="B829" s="51">
        <v>6325</v>
      </c>
      <c r="C829" s="508" t="s">
        <v>9667</v>
      </c>
      <c r="D829" s="97" t="s">
        <v>5902</v>
      </c>
      <c r="E829" s="39">
        <v>31211505</v>
      </c>
      <c r="F829" s="917"/>
      <c r="G829" s="131" t="s">
        <v>306</v>
      </c>
      <c r="H829" s="944"/>
      <c r="I829" s="51">
        <v>277</v>
      </c>
    </row>
    <row r="830" spans="1:9" ht="38.25" x14ac:dyDescent="0.2">
      <c r="A830" s="926"/>
      <c r="B830" s="51">
        <v>6325</v>
      </c>
      <c r="C830" s="508" t="s">
        <v>9669</v>
      </c>
      <c r="D830" s="97" t="s">
        <v>5902</v>
      </c>
      <c r="E830" s="39">
        <v>31211501</v>
      </c>
      <c r="F830" s="917"/>
      <c r="G830" s="131" t="s">
        <v>306</v>
      </c>
      <c r="H830" s="944"/>
      <c r="I830" s="51">
        <v>277</v>
      </c>
    </row>
    <row r="831" spans="1:9" ht="15" customHeight="1" x14ac:dyDescent="0.2">
      <c r="A831" s="926"/>
      <c r="B831" s="39">
        <v>6325</v>
      </c>
      <c r="C831" s="508" t="s">
        <v>9698</v>
      </c>
      <c r="D831" s="97" t="s">
        <v>5902</v>
      </c>
      <c r="E831" s="39">
        <v>31211604</v>
      </c>
      <c r="F831" s="917"/>
      <c r="G831" s="131" t="s">
        <v>306</v>
      </c>
      <c r="H831" s="944"/>
      <c r="I831" s="51">
        <v>277</v>
      </c>
    </row>
    <row r="832" spans="1:9" ht="15" customHeight="1" x14ac:dyDescent="0.2">
      <c r="A832" s="926"/>
      <c r="B832" s="39">
        <v>6325</v>
      </c>
      <c r="C832" s="508" t="s">
        <v>8390</v>
      </c>
      <c r="D832" s="97" t="s">
        <v>5902</v>
      </c>
      <c r="E832" s="39">
        <v>31211803</v>
      </c>
      <c r="F832" s="917"/>
      <c r="G832" s="131" t="s">
        <v>306</v>
      </c>
      <c r="H832" s="944"/>
      <c r="I832" s="51">
        <v>277</v>
      </c>
    </row>
    <row r="833" spans="1:9" ht="25.5" x14ac:dyDescent="0.2">
      <c r="A833" s="926"/>
      <c r="B833" s="39">
        <v>6325</v>
      </c>
      <c r="C833" s="508" t="s">
        <v>9716</v>
      </c>
      <c r="D833" s="97" t="s">
        <v>5902</v>
      </c>
      <c r="E833" s="39">
        <v>31211701</v>
      </c>
      <c r="F833" s="917"/>
      <c r="G833" s="131" t="s">
        <v>306</v>
      </c>
      <c r="H833" s="944"/>
      <c r="I833" s="51">
        <v>277</v>
      </c>
    </row>
    <row r="834" spans="1:9" ht="15" customHeight="1" x14ac:dyDescent="0.2">
      <c r="A834" s="926"/>
      <c r="B834" s="39">
        <v>6325</v>
      </c>
      <c r="C834" s="508" t="s">
        <v>9723</v>
      </c>
      <c r="D834" s="97" t="s">
        <v>5902</v>
      </c>
      <c r="E834" s="39">
        <v>31211510</v>
      </c>
      <c r="F834" s="917"/>
      <c r="G834" s="131" t="s">
        <v>306</v>
      </c>
      <c r="H834" s="944"/>
      <c r="I834" s="51">
        <v>277</v>
      </c>
    </row>
    <row r="835" spans="1:9" ht="38.25" x14ac:dyDescent="0.2">
      <c r="A835" s="926"/>
      <c r="B835" s="51">
        <v>6325</v>
      </c>
      <c r="C835" s="508" t="s">
        <v>9800</v>
      </c>
      <c r="D835" s="97" t="s">
        <v>5902</v>
      </c>
      <c r="E835" s="545">
        <v>31201701</v>
      </c>
      <c r="F835" s="917"/>
      <c r="G835" s="131" t="s">
        <v>306</v>
      </c>
      <c r="H835" s="944"/>
      <c r="I835" s="51">
        <v>277</v>
      </c>
    </row>
    <row r="836" spans="1:9" ht="25.5" x14ac:dyDescent="0.2">
      <c r="A836" s="926"/>
      <c r="B836" s="51">
        <v>6325</v>
      </c>
      <c r="C836" s="508" t="s">
        <v>9801</v>
      </c>
      <c r="D836" s="97" t="s">
        <v>5902</v>
      </c>
      <c r="E836" s="545">
        <v>31211803</v>
      </c>
      <c r="F836" s="917"/>
      <c r="G836" s="131" t="s">
        <v>306</v>
      </c>
      <c r="H836" s="944"/>
      <c r="I836" s="51">
        <v>277</v>
      </c>
    </row>
    <row r="837" spans="1:9" ht="15" customHeight="1" x14ac:dyDescent="0.2">
      <c r="A837" s="926"/>
      <c r="B837" s="51">
        <v>6325</v>
      </c>
      <c r="C837" s="508" t="s">
        <v>8398</v>
      </c>
      <c r="D837" s="97" t="s">
        <v>5902</v>
      </c>
      <c r="E837" s="497">
        <v>47131821</v>
      </c>
      <c r="F837" s="917"/>
      <c r="G837" s="131" t="s">
        <v>306</v>
      </c>
      <c r="H837" s="944"/>
      <c r="I837" s="51">
        <v>277</v>
      </c>
    </row>
    <row r="838" spans="1:9" ht="15" customHeight="1" x14ac:dyDescent="0.2">
      <c r="A838" s="926"/>
      <c r="B838" s="51">
        <v>6325</v>
      </c>
      <c r="C838" s="508" t="s">
        <v>9698</v>
      </c>
      <c r="D838" s="97" t="s">
        <v>5902</v>
      </c>
      <c r="E838" s="545">
        <v>31211803</v>
      </c>
      <c r="F838" s="917"/>
      <c r="G838" s="131" t="s">
        <v>306</v>
      </c>
      <c r="H838" s="944"/>
      <c r="I838" s="51">
        <v>277</v>
      </c>
    </row>
    <row r="839" spans="1:9" ht="25.5" x14ac:dyDescent="0.2">
      <c r="A839" s="926"/>
      <c r="B839" s="51">
        <v>6325</v>
      </c>
      <c r="C839" s="508" t="s">
        <v>9820</v>
      </c>
      <c r="D839" s="97" t="s">
        <v>5902</v>
      </c>
      <c r="E839" s="545">
        <v>31211803</v>
      </c>
      <c r="F839" s="917"/>
      <c r="G839" s="131" t="s">
        <v>306</v>
      </c>
      <c r="H839" s="944"/>
      <c r="I839" s="51">
        <v>277</v>
      </c>
    </row>
    <row r="840" spans="1:9" ht="15" customHeight="1" x14ac:dyDescent="0.2">
      <c r="A840" s="926"/>
      <c r="B840" s="51">
        <v>6325</v>
      </c>
      <c r="C840" s="508" t="s">
        <v>9823</v>
      </c>
      <c r="D840" s="97" t="s">
        <v>5902</v>
      </c>
      <c r="E840" s="545">
        <v>31211803</v>
      </c>
      <c r="F840" s="917"/>
      <c r="G840" s="131" t="s">
        <v>306</v>
      </c>
      <c r="H840" s="944"/>
      <c r="I840" s="51">
        <v>277</v>
      </c>
    </row>
    <row r="841" spans="1:9" ht="25.5" x14ac:dyDescent="0.2">
      <c r="A841" s="926"/>
      <c r="B841" s="51">
        <v>6325</v>
      </c>
      <c r="C841" s="508" t="s">
        <v>9828</v>
      </c>
      <c r="D841" s="97" t="s">
        <v>5902</v>
      </c>
      <c r="E841" s="545">
        <v>31211803</v>
      </c>
      <c r="F841" s="917"/>
      <c r="G841" s="131" t="s">
        <v>306</v>
      </c>
      <c r="H841" s="944"/>
      <c r="I841" s="51">
        <v>277</v>
      </c>
    </row>
    <row r="842" spans="1:9" ht="15" customHeight="1" x14ac:dyDescent="0.2">
      <c r="A842" s="926"/>
      <c r="B842" s="51">
        <v>6325</v>
      </c>
      <c r="C842" s="508" t="s">
        <v>9872</v>
      </c>
      <c r="D842" s="97" t="s">
        <v>5902</v>
      </c>
      <c r="E842" s="39">
        <v>31211803</v>
      </c>
      <c r="F842" s="917"/>
      <c r="G842" s="131" t="s">
        <v>306</v>
      </c>
      <c r="H842" s="944"/>
      <c r="I842" s="51">
        <v>277</v>
      </c>
    </row>
    <row r="843" spans="1:9" ht="38.25" x14ac:dyDescent="0.2">
      <c r="A843" s="926"/>
      <c r="B843" s="51">
        <v>6325</v>
      </c>
      <c r="C843" s="508" t="s">
        <v>9915</v>
      </c>
      <c r="D843" s="97" t="s">
        <v>5902</v>
      </c>
      <c r="E843" s="39">
        <v>31211704</v>
      </c>
      <c r="F843" s="917"/>
      <c r="G843" s="131" t="s">
        <v>306</v>
      </c>
      <c r="H843" s="944"/>
      <c r="I843" s="51">
        <v>277</v>
      </c>
    </row>
    <row r="844" spans="1:9" ht="25.5" x14ac:dyDescent="0.2">
      <c r="A844" s="926"/>
      <c r="B844" s="51">
        <v>6325</v>
      </c>
      <c r="C844" s="508" t="s">
        <v>9938</v>
      </c>
      <c r="D844" s="97" t="s">
        <v>5902</v>
      </c>
      <c r="E844" s="39">
        <v>31211508</v>
      </c>
      <c r="F844" s="917"/>
      <c r="G844" s="131" t="s">
        <v>306</v>
      </c>
      <c r="H844" s="944"/>
      <c r="I844" s="51">
        <v>277</v>
      </c>
    </row>
    <row r="845" spans="1:9" ht="25.5" x14ac:dyDescent="0.2">
      <c r="A845" s="926"/>
      <c r="B845" s="51">
        <v>6325</v>
      </c>
      <c r="C845" s="508" t="s">
        <v>10031</v>
      </c>
      <c r="D845" s="97" t="s">
        <v>5902</v>
      </c>
      <c r="E845" s="39">
        <v>31211604</v>
      </c>
      <c r="F845" s="917"/>
      <c r="G845" s="131" t="s">
        <v>306</v>
      </c>
      <c r="H845" s="944"/>
      <c r="I845" s="51">
        <v>277</v>
      </c>
    </row>
    <row r="846" spans="1:9" ht="25.5" x14ac:dyDescent="0.2">
      <c r="A846" s="926"/>
      <c r="B846" s="51">
        <v>6325</v>
      </c>
      <c r="C846" s="508" t="s">
        <v>10073</v>
      </c>
      <c r="D846" s="97" t="s">
        <v>5902</v>
      </c>
      <c r="E846" s="39">
        <v>31211701</v>
      </c>
      <c r="F846" s="917"/>
      <c r="G846" s="131" t="s">
        <v>306</v>
      </c>
      <c r="H846" s="944"/>
      <c r="I846" s="550">
        <v>277</v>
      </c>
    </row>
    <row r="847" spans="1:9" ht="15" customHeight="1" x14ac:dyDescent="0.2">
      <c r="A847" s="926"/>
      <c r="B847" s="51">
        <v>6325</v>
      </c>
      <c r="C847" s="508" t="s">
        <v>10118</v>
      </c>
      <c r="D847" s="97" t="s">
        <v>5902</v>
      </c>
      <c r="E847" s="39">
        <v>31211701</v>
      </c>
      <c r="F847" s="917"/>
      <c r="G847" s="131" t="s">
        <v>306</v>
      </c>
      <c r="H847" s="944"/>
      <c r="I847" s="550">
        <v>277</v>
      </c>
    </row>
    <row r="848" spans="1:9" ht="25.5" x14ac:dyDescent="0.2">
      <c r="A848" s="926"/>
      <c r="B848" s="51">
        <v>6325</v>
      </c>
      <c r="C848" s="508" t="s">
        <v>10135</v>
      </c>
      <c r="D848" s="97" t="s">
        <v>5902</v>
      </c>
      <c r="E848" s="39">
        <v>31201623</v>
      </c>
      <c r="F848" s="917"/>
      <c r="G848" s="131" t="s">
        <v>306</v>
      </c>
      <c r="H848" s="944"/>
      <c r="I848" s="550">
        <v>277</v>
      </c>
    </row>
    <row r="849" spans="1:9" ht="38.25" x14ac:dyDescent="0.2">
      <c r="A849" s="926"/>
      <c r="B849" s="51">
        <v>6325</v>
      </c>
      <c r="C849" s="508" t="s">
        <v>10147</v>
      </c>
      <c r="D849" s="97" t="s">
        <v>5902</v>
      </c>
      <c r="E849" s="39">
        <v>31211801</v>
      </c>
      <c r="F849" s="917"/>
      <c r="G849" s="131" t="s">
        <v>306</v>
      </c>
      <c r="H849" s="944"/>
      <c r="I849" s="51">
        <v>277</v>
      </c>
    </row>
    <row r="850" spans="1:9" ht="51" x14ac:dyDescent="0.2">
      <c r="A850" s="926"/>
      <c r="B850" s="51">
        <v>6325</v>
      </c>
      <c r="C850" s="508" t="s">
        <v>9750</v>
      </c>
      <c r="D850" s="97" t="s">
        <v>5902</v>
      </c>
      <c r="E850" s="39">
        <v>30102015</v>
      </c>
      <c r="F850" s="917"/>
      <c r="G850" s="131" t="s">
        <v>306</v>
      </c>
      <c r="H850" s="944"/>
      <c r="I850" s="550">
        <v>277</v>
      </c>
    </row>
    <row r="851" spans="1:9" ht="25.5" x14ac:dyDescent="0.2">
      <c r="A851" s="926"/>
      <c r="B851" s="51">
        <v>6325</v>
      </c>
      <c r="C851" s="508" t="s">
        <v>10189</v>
      </c>
      <c r="D851" s="97" t="s">
        <v>5902</v>
      </c>
      <c r="E851" s="39">
        <v>31211701</v>
      </c>
      <c r="F851" s="917"/>
      <c r="G851" s="131" t="s">
        <v>306</v>
      </c>
      <c r="H851" s="944"/>
      <c r="I851" s="550">
        <v>277</v>
      </c>
    </row>
    <row r="852" spans="1:9" ht="25.5" x14ac:dyDescent="0.2">
      <c r="A852" s="926"/>
      <c r="B852" s="51">
        <v>6325</v>
      </c>
      <c r="C852" s="508" t="s">
        <v>10207</v>
      </c>
      <c r="D852" s="97" t="s">
        <v>5902</v>
      </c>
      <c r="E852" s="39">
        <v>25174004</v>
      </c>
      <c r="F852" s="917"/>
      <c r="G852" s="131" t="s">
        <v>306</v>
      </c>
      <c r="H852" s="944"/>
      <c r="I852" s="549">
        <v>277</v>
      </c>
    </row>
    <row r="853" spans="1:9" ht="25.5" x14ac:dyDescent="0.2">
      <c r="A853" s="926"/>
      <c r="B853" s="51">
        <v>6325</v>
      </c>
      <c r="C853" s="508" t="s">
        <v>10209</v>
      </c>
      <c r="D853" s="97" t="s">
        <v>5902</v>
      </c>
      <c r="E853" s="39">
        <v>41116105</v>
      </c>
      <c r="F853" s="917"/>
      <c r="G853" s="131" t="s">
        <v>306</v>
      </c>
      <c r="H853" s="944"/>
      <c r="I853" s="549">
        <v>277</v>
      </c>
    </row>
    <row r="854" spans="1:9" ht="25.5" x14ac:dyDescent="0.2">
      <c r="A854" s="926"/>
      <c r="B854" s="51">
        <v>6325</v>
      </c>
      <c r="C854" s="508" t="s">
        <v>10210</v>
      </c>
      <c r="D854" s="97" t="s">
        <v>5902</v>
      </c>
      <c r="E854" s="39">
        <v>31211501</v>
      </c>
      <c r="F854" s="917"/>
      <c r="G854" s="131" t="s">
        <v>306</v>
      </c>
      <c r="H854" s="944"/>
      <c r="I854" s="549">
        <v>277</v>
      </c>
    </row>
    <row r="855" spans="1:9" ht="25.5" x14ac:dyDescent="0.2">
      <c r="A855" s="926"/>
      <c r="B855" s="51">
        <v>6325</v>
      </c>
      <c r="C855" s="508" t="s">
        <v>10246</v>
      </c>
      <c r="D855" s="97" t="s">
        <v>5902</v>
      </c>
      <c r="E855" s="39">
        <v>31211505</v>
      </c>
      <c r="F855" s="917"/>
      <c r="G855" s="131" t="s">
        <v>306</v>
      </c>
      <c r="H855" s="944"/>
      <c r="I855" s="549">
        <v>277</v>
      </c>
    </row>
    <row r="856" spans="1:9" ht="25.5" x14ac:dyDescent="0.2">
      <c r="A856" s="926"/>
      <c r="B856" s="51">
        <v>6325</v>
      </c>
      <c r="C856" s="508" t="s">
        <v>9369</v>
      </c>
      <c r="D856" s="97" t="s">
        <v>5902</v>
      </c>
      <c r="E856" s="39">
        <v>31211707</v>
      </c>
      <c r="F856" s="917"/>
      <c r="G856" s="131" t="s">
        <v>306</v>
      </c>
      <c r="H856" s="944"/>
      <c r="I856" s="549">
        <v>277</v>
      </c>
    </row>
    <row r="857" spans="1:9" ht="25.5" x14ac:dyDescent="0.2">
      <c r="A857" s="926"/>
      <c r="B857" s="51">
        <v>6325</v>
      </c>
      <c r="C857" s="508" t="s">
        <v>10298</v>
      </c>
      <c r="D857" s="97" t="s">
        <v>5902</v>
      </c>
      <c r="E857" s="39">
        <v>31211501</v>
      </c>
      <c r="F857" s="917"/>
      <c r="G857" s="131" t="s">
        <v>306</v>
      </c>
      <c r="H857" s="944"/>
      <c r="I857" s="549">
        <v>277</v>
      </c>
    </row>
    <row r="858" spans="1:9" ht="25.5" x14ac:dyDescent="0.2">
      <c r="A858" s="926"/>
      <c r="B858" s="51">
        <v>6325</v>
      </c>
      <c r="C858" s="508" t="s">
        <v>10299</v>
      </c>
      <c r="D858" s="97" t="s">
        <v>5902</v>
      </c>
      <c r="E858" s="39">
        <v>31211501</v>
      </c>
      <c r="F858" s="917"/>
      <c r="G858" s="131" t="s">
        <v>306</v>
      </c>
      <c r="H858" s="944"/>
      <c r="I858" s="549">
        <v>277</v>
      </c>
    </row>
    <row r="859" spans="1:9" ht="25.5" x14ac:dyDescent="0.2">
      <c r="A859" s="926"/>
      <c r="B859" s="51">
        <v>6325</v>
      </c>
      <c r="C859" s="508" t="s">
        <v>10317</v>
      </c>
      <c r="D859" s="97" t="s">
        <v>5902</v>
      </c>
      <c r="E859" s="39">
        <v>31211704</v>
      </c>
      <c r="F859" s="917"/>
      <c r="G859" s="131" t="s">
        <v>306</v>
      </c>
      <c r="H859" s="944"/>
      <c r="I859" s="549">
        <v>277</v>
      </c>
    </row>
    <row r="860" spans="1:9" ht="25.5" x14ac:dyDescent="0.2">
      <c r="A860" s="926"/>
      <c r="B860" s="51">
        <v>6325</v>
      </c>
      <c r="C860" s="508" t="s">
        <v>10318</v>
      </c>
      <c r="D860" s="97" t="s">
        <v>5902</v>
      </c>
      <c r="E860" s="39">
        <v>31211501</v>
      </c>
      <c r="F860" s="917"/>
      <c r="G860" s="131" t="s">
        <v>306</v>
      </c>
      <c r="H860" s="944"/>
      <c r="I860" s="51">
        <v>277</v>
      </c>
    </row>
    <row r="861" spans="1:9" ht="25.5" x14ac:dyDescent="0.2">
      <c r="A861" s="926"/>
      <c r="B861" s="51">
        <v>6325</v>
      </c>
      <c r="C861" s="508" t="s">
        <v>10320</v>
      </c>
      <c r="D861" s="97" t="s">
        <v>5902</v>
      </c>
      <c r="E861" s="39">
        <v>31211501</v>
      </c>
      <c r="F861" s="917"/>
      <c r="G861" s="131" t="s">
        <v>306</v>
      </c>
      <c r="H861" s="944"/>
      <c r="I861" s="51">
        <v>277</v>
      </c>
    </row>
    <row r="862" spans="1:9" ht="25.5" x14ac:dyDescent="0.2">
      <c r="A862" s="926"/>
      <c r="B862" s="51">
        <v>6325</v>
      </c>
      <c r="C862" s="508" t="s">
        <v>10320</v>
      </c>
      <c r="D862" s="97" t="s">
        <v>5902</v>
      </c>
      <c r="E862" s="39">
        <v>31211501</v>
      </c>
      <c r="F862" s="917"/>
      <c r="G862" s="131" t="s">
        <v>306</v>
      </c>
      <c r="H862" s="944"/>
      <c r="I862" s="549">
        <v>277</v>
      </c>
    </row>
    <row r="863" spans="1:9" ht="63.75" x14ac:dyDescent="0.2">
      <c r="A863" s="926"/>
      <c r="B863" s="61">
        <v>2030</v>
      </c>
      <c r="C863" s="197" t="s">
        <v>168</v>
      </c>
      <c r="D863" s="3" t="s">
        <v>39</v>
      </c>
      <c r="E863" s="211">
        <v>44102999</v>
      </c>
      <c r="F863" s="917"/>
      <c r="G863" s="131" t="s">
        <v>306</v>
      </c>
      <c r="H863" s="939" t="s">
        <v>10444</v>
      </c>
      <c r="I863" s="382">
        <v>278</v>
      </c>
    </row>
    <row r="864" spans="1:9" ht="25.5" x14ac:dyDescent="0.2">
      <c r="A864" s="926"/>
      <c r="B864" s="47">
        <v>7203</v>
      </c>
      <c r="C864" s="46" t="s">
        <v>335</v>
      </c>
      <c r="D864" s="47" t="s">
        <v>39</v>
      </c>
      <c r="E864" s="47">
        <v>47131821</v>
      </c>
      <c r="F864" s="917"/>
      <c r="G864" s="47" t="s">
        <v>306</v>
      </c>
      <c r="H864" s="939"/>
      <c r="I864" s="47">
        <v>278</v>
      </c>
    </row>
    <row r="865" spans="1:9" ht="25.5" x14ac:dyDescent="0.2">
      <c r="A865" s="926"/>
      <c r="B865" s="47">
        <v>7203</v>
      </c>
      <c r="C865" s="46" t="s">
        <v>336</v>
      </c>
      <c r="D865" s="47" t="s">
        <v>39</v>
      </c>
      <c r="E865" s="47">
        <v>47131821</v>
      </c>
      <c r="F865" s="917"/>
      <c r="G865" s="47" t="s">
        <v>306</v>
      </c>
      <c r="H865" s="939"/>
      <c r="I865" s="47">
        <v>278</v>
      </c>
    </row>
    <row r="866" spans="1:9" ht="15" customHeight="1" x14ac:dyDescent="0.2">
      <c r="A866" s="926"/>
      <c r="B866" s="47">
        <v>7203</v>
      </c>
      <c r="C866" s="46" t="s">
        <v>338</v>
      </c>
      <c r="D866" s="47" t="s">
        <v>39</v>
      </c>
      <c r="E866" s="47">
        <v>47131803</v>
      </c>
      <c r="F866" s="917"/>
      <c r="G866" s="47" t="s">
        <v>306</v>
      </c>
      <c r="H866" s="939"/>
      <c r="I866" s="47">
        <v>278</v>
      </c>
    </row>
    <row r="867" spans="1:9" ht="25.5" x14ac:dyDescent="0.2">
      <c r="A867" s="926"/>
      <c r="B867" s="47">
        <v>7203</v>
      </c>
      <c r="C867" s="46" t="s">
        <v>340</v>
      </c>
      <c r="D867" s="47" t="s">
        <v>39</v>
      </c>
      <c r="E867" s="47">
        <v>31201610</v>
      </c>
      <c r="F867" s="917"/>
      <c r="G867" s="47" t="s">
        <v>306</v>
      </c>
      <c r="H867" s="939"/>
      <c r="I867" s="47">
        <v>278</v>
      </c>
    </row>
    <row r="868" spans="1:9" ht="25.5" x14ac:dyDescent="0.2">
      <c r="A868" s="926"/>
      <c r="B868" s="47">
        <v>7203</v>
      </c>
      <c r="C868" s="46" t="s">
        <v>341</v>
      </c>
      <c r="D868" s="47" t="s">
        <v>39</v>
      </c>
      <c r="E868" s="47">
        <v>31201610</v>
      </c>
      <c r="F868" s="917"/>
      <c r="G868" s="47" t="s">
        <v>306</v>
      </c>
      <c r="H868" s="939"/>
      <c r="I868" s="47">
        <v>278</v>
      </c>
    </row>
    <row r="869" spans="1:9" ht="38.25" x14ac:dyDescent="0.2">
      <c r="A869" s="926"/>
      <c r="B869" s="47">
        <v>7203</v>
      </c>
      <c r="C869" s="46" t="s">
        <v>342</v>
      </c>
      <c r="D869" s="47" t="s">
        <v>39</v>
      </c>
      <c r="E869" s="47">
        <v>31211515</v>
      </c>
      <c r="F869" s="917"/>
      <c r="G869" s="47" t="s">
        <v>306</v>
      </c>
      <c r="H869" s="939"/>
      <c r="I869" s="47">
        <v>278</v>
      </c>
    </row>
    <row r="870" spans="1:9" ht="25.5" x14ac:dyDescent="0.2">
      <c r="A870" s="926"/>
      <c r="B870" s="47">
        <v>7203</v>
      </c>
      <c r="C870" s="46" t="s">
        <v>343</v>
      </c>
      <c r="D870" s="47" t="s">
        <v>39</v>
      </c>
      <c r="E870" s="47">
        <v>39121439</v>
      </c>
      <c r="F870" s="917"/>
      <c r="G870" s="47" t="s">
        <v>306</v>
      </c>
      <c r="H870" s="939"/>
      <c r="I870" s="47">
        <v>278</v>
      </c>
    </row>
    <row r="871" spans="1:9" ht="25.5" x14ac:dyDescent="0.2">
      <c r="A871" s="926"/>
      <c r="B871" s="47">
        <v>7203</v>
      </c>
      <c r="C871" s="46" t="s">
        <v>344</v>
      </c>
      <c r="D871" s="47" t="s">
        <v>39</v>
      </c>
      <c r="E871" s="47">
        <v>31211508</v>
      </c>
      <c r="F871" s="917"/>
      <c r="G871" s="47" t="s">
        <v>306</v>
      </c>
      <c r="H871" s="939"/>
      <c r="I871" s="47">
        <v>278</v>
      </c>
    </row>
    <row r="872" spans="1:9" ht="25.5" x14ac:dyDescent="0.2">
      <c r="A872" s="926"/>
      <c r="B872" s="47">
        <v>7203</v>
      </c>
      <c r="C872" s="46" t="s">
        <v>345</v>
      </c>
      <c r="D872" s="47" t="s">
        <v>39</v>
      </c>
      <c r="E872" s="47">
        <v>31211508</v>
      </c>
      <c r="F872" s="917"/>
      <c r="G872" s="47" t="s">
        <v>306</v>
      </c>
      <c r="H872" s="939"/>
      <c r="I872" s="47">
        <v>278</v>
      </c>
    </row>
    <row r="873" spans="1:9" ht="25.5" x14ac:dyDescent="0.2">
      <c r="A873" s="926"/>
      <c r="B873" s="47">
        <v>7203</v>
      </c>
      <c r="C873" s="46" t="s">
        <v>346</v>
      </c>
      <c r="D873" s="47" t="s">
        <v>39</v>
      </c>
      <c r="E873" s="47">
        <v>31211508</v>
      </c>
      <c r="F873" s="917"/>
      <c r="G873" s="47" t="s">
        <v>306</v>
      </c>
      <c r="H873" s="939"/>
      <c r="I873" s="47">
        <v>278</v>
      </c>
    </row>
    <row r="874" spans="1:9" ht="25.5" x14ac:dyDescent="0.2">
      <c r="A874" s="926"/>
      <c r="B874" s="47">
        <v>7203</v>
      </c>
      <c r="C874" s="46" t="s">
        <v>347</v>
      </c>
      <c r="D874" s="47" t="s">
        <v>39</v>
      </c>
      <c r="E874" s="47">
        <v>31211508</v>
      </c>
      <c r="F874" s="917"/>
      <c r="G874" s="47" t="s">
        <v>306</v>
      </c>
      <c r="H874" s="939"/>
      <c r="I874" s="47">
        <v>278</v>
      </c>
    </row>
    <row r="875" spans="1:9" ht="38.25" x14ac:dyDescent="0.2">
      <c r="A875" s="926"/>
      <c r="B875" s="47">
        <v>7203</v>
      </c>
      <c r="C875" s="46" t="s">
        <v>348</v>
      </c>
      <c r="D875" s="47" t="s">
        <v>39</v>
      </c>
      <c r="E875" s="47">
        <v>31211508</v>
      </c>
      <c r="F875" s="917"/>
      <c r="G875" s="47" t="s">
        <v>306</v>
      </c>
      <c r="H875" s="939"/>
      <c r="I875" s="47">
        <v>278</v>
      </c>
    </row>
    <row r="876" spans="1:9" ht="38.25" x14ac:dyDescent="0.2">
      <c r="A876" s="926"/>
      <c r="B876" s="47">
        <v>7203</v>
      </c>
      <c r="C876" s="46" t="s">
        <v>349</v>
      </c>
      <c r="D876" s="47" t="s">
        <v>39</v>
      </c>
      <c r="E876" s="47">
        <v>31211508</v>
      </c>
      <c r="F876" s="917"/>
      <c r="G876" s="47" t="s">
        <v>306</v>
      </c>
      <c r="H876" s="939"/>
      <c r="I876" s="47">
        <v>278</v>
      </c>
    </row>
    <row r="877" spans="1:9" ht="15" customHeight="1" x14ac:dyDescent="0.2">
      <c r="A877" s="926"/>
      <c r="B877" s="47">
        <v>7203</v>
      </c>
      <c r="C877" s="46" t="s">
        <v>350</v>
      </c>
      <c r="D877" s="47" t="s">
        <v>39</v>
      </c>
      <c r="E877" s="47">
        <v>31211506</v>
      </c>
      <c r="F877" s="917"/>
      <c r="G877" s="47" t="s">
        <v>306</v>
      </c>
      <c r="H877" s="939"/>
      <c r="I877" s="47">
        <v>278</v>
      </c>
    </row>
    <row r="878" spans="1:9" ht="15" customHeight="1" x14ac:dyDescent="0.2">
      <c r="A878" s="926"/>
      <c r="B878" s="47">
        <v>7203</v>
      </c>
      <c r="C878" s="46" t="s">
        <v>353</v>
      </c>
      <c r="D878" s="47" t="s">
        <v>39</v>
      </c>
      <c r="E878" s="47">
        <v>24131513</v>
      </c>
      <c r="F878" s="917"/>
      <c r="G878" s="47" t="s">
        <v>306</v>
      </c>
      <c r="H878" s="939"/>
      <c r="I878" s="47">
        <v>278</v>
      </c>
    </row>
    <row r="879" spans="1:9" ht="15" customHeight="1" x14ac:dyDescent="0.2">
      <c r="A879" s="926"/>
      <c r="B879" s="47">
        <v>7203</v>
      </c>
      <c r="C879" s="46" t="s">
        <v>354</v>
      </c>
      <c r="D879" s="47" t="s">
        <v>39</v>
      </c>
      <c r="E879" s="47">
        <v>24131513</v>
      </c>
      <c r="F879" s="917"/>
      <c r="G879" s="47" t="s">
        <v>306</v>
      </c>
      <c r="H879" s="939"/>
      <c r="I879" s="47">
        <v>278</v>
      </c>
    </row>
    <row r="880" spans="1:9" ht="25.5" x14ac:dyDescent="0.2">
      <c r="A880" s="926"/>
      <c r="B880" s="47">
        <v>7203</v>
      </c>
      <c r="C880" s="46" t="s">
        <v>355</v>
      </c>
      <c r="D880" s="47" t="s">
        <v>39</v>
      </c>
      <c r="E880" s="47">
        <v>31211704</v>
      </c>
      <c r="F880" s="917"/>
      <c r="G880" s="47" t="s">
        <v>306</v>
      </c>
      <c r="H880" s="939"/>
      <c r="I880" s="47">
        <v>278</v>
      </c>
    </row>
    <row r="881" spans="1:9" ht="25.5" x14ac:dyDescent="0.2">
      <c r="A881" s="926"/>
      <c r="B881" s="47">
        <v>7203</v>
      </c>
      <c r="C881" s="46" t="s">
        <v>356</v>
      </c>
      <c r="D881" s="47" t="s">
        <v>39</v>
      </c>
      <c r="E881" s="47">
        <v>31211704</v>
      </c>
      <c r="F881" s="917"/>
      <c r="G881" s="47" t="s">
        <v>306</v>
      </c>
      <c r="H881" s="939"/>
      <c r="I881" s="47">
        <v>278</v>
      </c>
    </row>
    <row r="882" spans="1:9" ht="25.5" x14ac:dyDescent="0.2">
      <c r="A882" s="926"/>
      <c r="B882" s="47">
        <v>7203</v>
      </c>
      <c r="C882" s="46" t="s">
        <v>357</v>
      </c>
      <c r="D882" s="47" t="s">
        <v>39</v>
      </c>
      <c r="E882" s="47">
        <v>31211704</v>
      </c>
      <c r="F882" s="917"/>
      <c r="G882" s="47" t="s">
        <v>306</v>
      </c>
      <c r="H882" s="939"/>
      <c r="I882" s="47">
        <v>278</v>
      </c>
    </row>
    <row r="883" spans="1:9" ht="25.5" x14ac:dyDescent="0.2">
      <c r="A883" s="926"/>
      <c r="B883" s="47">
        <v>7203</v>
      </c>
      <c r="C883" s="46" t="s">
        <v>358</v>
      </c>
      <c r="D883" s="47" t="s">
        <v>39</v>
      </c>
      <c r="E883" s="47">
        <v>31211704</v>
      </c>
      <c r="F883" s="917"/>
      <c r="G883" s="47" t="s">
        <v>306</v>
      </c>
      <c r="H883" s="939"/>
      <c r="I883" s="47">
        <v>278</v>
      </c>
    </row>
    <row r="884" spans="1:9" ht="25.5" x14ac:dyDescent="0.2">
      <c r="A884" s="926"/>
      <c r="B884" s="47">
        <v>7203</v>
      </c>
      <c r="C884" s="46" t="s">
        <v>359</v>
      </c>
      <c r="D884" s="47" t="s">
        <v>39</v>
      </c>
      <c r="E884" s="47">
        <v>31211707</v>
      </c>
      <c r="F884" s="917"/>
      <c r="G884" s="47" t="s">
        <v>306</v>
      </c>
      <c r="H884" s="939"/>
      <c r="I884" s="47">
        <v>278</v>
      </c>
    </row>
    <row r="885" spans="1:9" ht="25.5" x14ac:dyDescent="0.2">
      <c r="A885" s="926"/>
      <c r="B885" s="419">
        <v>7203</v>
      </c>
      <c r="C885" s="408" t="s">
        <v>360</v>
      </c>
      <c r="D885" s="419" t="s">
        <v>39</v>
      </c>
      <c r="E885" s="419">
        <v>31211704</v>
      </c>
      <c r="F885" s="917"/>
      <c r="G885" s="419" t="s">
        <v>306</v>
      </c>
      <c r="H885" s="939"/>
      <c r="I885" s="192">
        <v>278</v>
      </c>
    </row>
    <row r="886" spans="1:9" ht="25.5" x14ac:dyDescent="0.2">
      <c r="A886" s="926"/>
      <c r="B886" s="419">
        <v>7203</v>
      </c>
      <c r="C886" s="408" t="s">
        <v>361</v>
      </c>
      <c r="D886" s="419" t="s">
        <v>39</v>
      </c>
      <c r="E886" s="419">
        <v>10171702</v>
      </c>
      <c r="F886" s="917"/>
      <c r="G886" s="419" t="s">
        <v>306</v>
      </c>
      <c r="H886" s="939"/>
      <c r="I886" s="192">
        <v>278</v>
      </c>
    </row>
    <row r="887" spans="1:9" ht="15" customHeight="1" x14ac:dyDescent="0.2">
      <c r="A887" s="926"/>
      <c r="B887" s="3">
        <v>3235</v>
      </c>
      <c r="C887" s="197" t="s">
        <v>808</v>
      </c>
      <c r="D887" s="3" t="s">
        <v>39</v>
      </c>
      <c r="E887" s="211">
        <v>31211507</v>
      </c>
      <c r="F887" s="917"/>
      <c r="G887" s="211" t="s">
        <v>306</v>
      </c>
      <c r="H887" s="939"/>
      <c r="I887" s="382">
        <v>278</v>
      </c>
    </row>
    <row r="888" spans="1:9" ht="38.25" x14ac:dyDescent="0.2">
      <c r="A888" s="926"/>
      <c r="B888" s="3">
        <v>3202</v>
      </c>
      <c r="C888" s="197" t="s">
        <v>871</v>
      </c>
      <c r="D888" s="3" t="s">
        <v>39</v>
      </c>
      <c r="E888" s="211" t="s">
        <v>872</v>
      </c>
      <c r="F888" s="917"/>
      <c r="G888" s="47" t="s">
        <v>306</v>
      </c>
      <c r="H888" s="939"/>
      <c r="I888" s="211">
        <v>278</v>
      </c>
    </row>
    <row r="889" spans="1:9" ht="38.25" x14ac:dyDescent="0.2">
      <c r="A889" s="926"/>
      <c r="B889" s="3">
        <v>3202</v>
      </c>
      <c r="C889" s="197" t="s">
        <v>874</v>
      </c>
      <c r="D889" s="3" t="s">
        <v>39</v>
      </c>
      <c r="E889" s="211" t="s">
        <v>875</v>
      </c>
      <c r="F889" s="917"/>
      <c r="G889" s="47" t="s">
        <v>306</v>
      </c>
      <c r="H889" s="939"/>
      <c r="I889" s="211">
        <v>278</v>
      </c>
    </row>
    <row r="890" spans="1:9" ht="38.25" x14ac:dyDescent="0.2">
      <c r="A890" s="926"/>
      <c r="B890" s="3">
        <v>3202</v>
      </c>
      <c r="C890" s="197" t="s">
        <v>876</v>
      </c>
      <c r="D890" s="3" t="s">
        <v>39</v>
      </c>
      <c r="E890" s="211" t="s">
        <v>877</v>
      </c>
      <c r="F890" s="917"/>
      <c r="G890" s="47" t="s">
        <v>306</v>
      </c>
      <c r="H890" s="939"/>
      <c r="I890" s="211">
        <v>278</v>
      </c>
    </row>
    <row r="891" spans="1:9" ht="38.25" x14ac:dyDescent="0.2">
      <c r="A891" s="926"/>
      <c r="B891" s="3">
        <v>3202</v>
      </c>
      <c r="C891" s="197" t="s">
        <v>878</v>
      </c>
      <c r="D891" s="3" t="s">
        <v>39</v>
      </c>
      <c r="E891" s="211" t="s">
        <v>879</v>
      </c>
      <c r="F891" s="917"/>
      <c r="G891" s="47" t="s">
        <v>306</v>
      </c>
      <c r="H891" s="939"/>
      <c r="I891" s="211">
        <v>278</v>
      </c>
    </row>
    <row r="892" spans="1:9" ht="15" customHeight="1" x14ac:dyDescent="0.2">
      <c r="A892" s="926"/>
      <c r="B892" s="3">
        <v>3202</v>
      </c>
      <c r="C892" s="197" t="s">
        <v>880</v>
      </c>
      <c r="D892" s="3" t="s">
        <v>39</v>
      </c>
      <c r="E892" s="211" t="s">
        <v>881</v>
      </c>
      <c r="F892" s="917"/>
      <c r="G892" s="47" t="s">
        <v>306</v>
      </c>
      <c r="H892" s="939"/>
      <c r="I892" s="211">
        <v>278</v>
      </c>
    </row>
    <row r="893" spans="1:9" ht="25.5" x14ac:dyDescent="0.2">
      <c r="A893" s="926"/>
      <c r="B893" s="3">
        <v>3202</v>
      </c>
      <c r="C893" s="197" t="s">
        <v>882</v>
      </c>
      <c r="D893" s="3" t="s">
        <v>39</v>
      </c>
      <c r="E893" s="211" t="s">
        <v>883</v>
      </c>
      <c r="F893" s="917"/>
      <c r="G893" s="47" t="s">
        <v>306</v>
      </c>
      <c r="H893" s="939"/>
      <c r="I893" s="211">
        <v>278</v>
      </c>
    </row>
    <row r="894" spans="1:9" ht="38.25" x14ac:dyDescent="0.2">
      <c r="A894" s="926"/>
      <c r="B894" s="3">
        <v>3202</v>
      </c>
      <c r="C894" s="197" t="s">
        <v>884</v>
      </c>
      <c r="D894" s="3" t="s">
        <v>39</v>
      </c>
      <c r="E894" s="211" t="s">
        <v>885</v>
      </c>
      <c r="F894" s="917"/>
      <c r="G894" s="47" t="s">
        <v>306</v>
      </c>
      <c r="H894" s="939"/>
      <c r="I894" s="211">
        <v>278</v>
      </c>
    </row>
    <row r="895" spans="1:9" ht="38.25" x14ac:dyDescent="0.2">
      <c r="A895" s="926"/>
      <c r="B895" s="3">
        <v>3202</v>
      </c>
      <c r="C895" s="197" t="s">
        <v>886</v>
      </c>
      <c r="D895" s="3" t="s">
        <v>39</v>
      </c>
      <c r="E895" s="211" t="s">
        <v>887</v>
      </c>
      <c r="F895" s="917"/>
      <c r="G895" s="47" t="s">
        <v>306</v>
      </c>
      <c r="H895" s="939"/>
      <c r="I895" s="211">
        <v>278</v>
      </c>
    </row>
    <row r="896" spans="1:9" ht="51" x14ac:dyDescent="0.2">
      <c r="A896" s="926"/>
      <c r="B896" s="3">
        <v>3202</v>
      </c>
      <c r="C896" s="197" t="s">
        <v>888</v>
      </c>
      <c r="D896" s="3" t="s">
        <v>39</v>
      </c>
      <c r="E896" s="211" t="s">
        <v>889</v>
      </c>
      <c r="F896" s="917"/>
      <c r="G896" s="47" t="s">
        <v>306</v>
      </c>
      <c r="H896" s="939"/>
      <c r="I896" s="211">
        <v>278</v>
      </c>
    </row>
    <row r="897" spans="1:9" ht="25.5" x14ac:dyDescent="0.2">
      <c r="A897" s="926"/>
      <c r="B897" s="3">
        <v>3202</v>
      </c>
      <c r="C897" s="197" t="s">
        <v>890</v>
      </c>
      <c r="D897" s="3" t="s">
        <v>39</v>
      </c>
      <c r="E897" s="211" t="s">
        <v>891</v>
      </c>
      <c r="F897" s="917"/>
      <c r="G897" s="47" t="s">
        <v>306</v>
      </c>
      <c r="H897" s="939"/>
      <c r="I897" s="211">
        <v>278</v>
      </c>
    </row>
    <row r="898" spans="1:9" ht="25.5" x14ac:dyDescent="0.2">
      <c r="A898" s="926"/>
      <c r="B898" s="61">
        <v>3210</v>
      </c>
      <c r="C898" s="66" t="s">
        <v>1757</v>
      </c>
      <c r="D898" s="3" t="s">
        <v>39</v>
      </c>
      <c r="E898" s="211">
        <v>44102999</v>
      </c>
      <c r="F898" s="917"/>
      <c r="G898" s="382" t="s">
        <v>306</v>
      </c>
      <c r="H898" s="939"/>
      <c r="I898" s="382">
        <v>278</v>
      </c>
    </row>
    <row r="899" spans="1:9" ht="25.5" x14ac:dyDescent="0.2">
      <c r="A899" s="926"/>
      <c r="B899" s="61">
        <v>3210</v>
      </c>
      <c r="C899" s="66" t="s">
        <v>1759</v>
      </c>
      <c r="D899" s="3" t="s">
        <v>39</v>
      </c>
      <c r="E899" s="211">
        <v>44102999</v>
      </c>
      <c r="F899" s="917"/>
      <c r="G899" s="382" t="s">
        <v>306</v>
      </c>
      <c r="H899" s="939"/>
      <c r="I899" s="382">
        <v>278</v>
      </c>
    </row>
    <row r="900" spans="1:9" ht="38.25" x14ac:dyDescent="0.2">
      <c r="A900" s="926"/>
      <c r="B900" s="61">
        <v>3210</v>
      </c>
      <c r="C900" s="66" t="s">
        <v>1761</v>
      </c>
      <c r="D900" s="3" t="s">
        <v>39</v>
      </c>
      <c r="E900" s="211">
        <v>44102999</v>
      </c>
      <c r="F900" s="917"/>
      <c r="G900" s="382" t="s">
        <v>364</v>
      </c>
      <c r="H900" s="939"/>
      <c r="I900" s="382">
        <v>278</v>
      </c>
    </row>
    <row r="901" spans="1:9" ht="25.5" x14ac:dyDescent="0.2">
      <c r="A901" s="926"/>
      <c r="B901" s="61">
        <v>3210</v>
      </c>
      <c r="C901" s="66" t="s">
        <v>1763</v>
      </c>
      <c r="D901" s="3" t="s">
        <v>39</v>
      </c>
      <c r="E901" s="211">
        <v>44102999</v>
      </c>
      <c r="F901" s="917"/>
      <c r="G901" s="382" t="s">
        <v>306</v>
      </c>
      <c r="H901" s="939"/>
      <c r="I901" s="382">
        <v>278</v>
      </c>
    </row>
    <row r="902" spans="1:9" ht="25.5" x14ac:dyDescent="0.2">
      <c r="A902" s="926"/>
      <c r="B902" s="61">
        <v>3210</v>
      </c>
      <c r="C902" s="66" t="s">
        <v>1765</v>
      </c>
      <c r="D902" s="3" t="s">
        <v>39</v>
      </c>
      <c r="E902" s="211">
        <v>44102999</v>
      </c>
      <c r="F902" s="917"/>
      <c r="G902" s="382" t="s">
        <v>306</v>
      </c>
      <c r="H902" s="939"/>
      <c r="I902" s="382">
        <v>278</v>
      </c>
    </row>
    <row r="903" spans="1:9" ht="38.25" x14ac:dyDescent="0.2">
      <c r="A903" s="926"/>
      <c r="B903" s="61">
        <v>3210</v>
      </c>
      <c r="C903" s="66" t="s">
        <v>1767</v>
      </c>
      <c r="D903" s="3" t="s">
        <v>39</v>
      </c>
      <c r="E903" s="211">
        <v>44102999</v>
      </c>
      <c r="F903" s="917"/>
      <c r="G903" s="382" t="s">
        <v>306</v>
      </c>
      <c r="H903" s="939"/>
      <c r="I903" s="382">
        <v>278</v>
      </c>
    </row>
    <row r="904" spans="1:9" ht="15" customHeight="1" x14ac:dyDescent="0.2">
      <c r="A904" s="926"/>
      <c r="B904" s="61">
        <v>3210</v>
      </c>
      <c r="C904" s="66" t="s">
        <v>1769</v>
      </c>
      <c r="D904" s="3" t="s">
        <v>39</v>
      </c>
      <c r="E904" s="211">
        <v>44102999</v>
      </c>
      <c r="F904" s="917"/>
      <c r="G904" s="382" t="s">
        <v>306</v>
      </c>
      <c r="H904" s="939"/>
      <c r="I904" s="382">
        <v>278</v>
      </c>
    </row>
    <row r="905" spans="1:9" ht="25.5" x14ac:dyDescent="0.2">
      <c r="A905" s="926"/>
      <c r="B905" s="61">
        <v>3210</v>
      </c>
      <c r="C905" s="66" t="s">
        <v>1771</v>
      </c>
      <c r="D905" s="3" t="s">
        <v>39</v>
      </c>
      <c r="E905" s="211">
        <v>44102999</v>
      </c>
      <c r="F905" s="917"/>
      <c r="G905" s="382" t="s">
        <v>306</v>
      </c>
      <c r="H905" s="939"/>
      <c r="I905" s="382">
        <v>278</v>
      </c>
    </row>
    <row r="906" spans="1:9" ht="25.5" x14ac:dyDescent="0.2">
      <c r="A906" s="926"/>
      <c r="B906" s="61">
        <v>3210</v>
      </c>
      <c r="C906" s="66" t="s">
        <v>1773</v>
      </c>
      <c r="D906" s="3" t="s">
        <v>39</v>
      </c>
      <c r="E906" s="211">
        <v>44102999</v>
      </c>
      <c r="F906" s="917"/>
      <c r="G906" s="382" t="s">
        <v>306</v>
      </c>
      <c r="H906" s="939"/>
      <c r="I906" s="382">
        <v>278</v>
      </c>
    </row>
    <row r="907" spans="1:9" ht="38.25" x14ac:dyDescent="0.2">
      <c r="A907" s="926"/>
      <c r="B907" s="61">
        <v>3210</v>
      </c>
      <c r="C907" s="66" t="s">
        <v>1775</v>
      </c>
      <c r="D907" s="3" t="s">
        <v>39</v>
      </c>
      <c r="E907" s="211">
        <v>44102999</v>
      </c>
      <c r="F907" s="917"/>
      <c r="G907" s="382" t="s">
        <v>306</v>
      </c>
      <c r="H907" s="939"/>
      <c r="I907" s="382">
        <v>278</v>
      </c>
    </row>
    <row r="908" spans="1:9" ht="15" customHeight="1" x14ac:dyDescent="0.2">
      <c r="A908" s="926"/>
      <c r="B908" s="61">
        <v>3210</v>
      </c>
      <c r="C908" s="66" t="s">
        <v>1777</v>
      </c>
      <c r="D908" s="3" t="s">
        <v>39</v>
      </c>
      <c r="E908" s="211">
        <v>44102999</v>
      </c>
      <c r="F908" s="917"/>
      <c r="G908" s="382" t="s">
        <v>306</v>
      </c>
      <c r="H908" s="939"/>
      <c r="I908" s="382">
        <v>278</v>
      </c>
    </row>
    <row r="909" spans="1:9" ht="38.25" x14ac:dyDescent="0.2">
      <c r="A909" s="926"/>
      <c r="B909" s="61">
        <v>3210</v>
      </c>
      <c r="C909" s="66" t="s">
        <v>1779</v>
      </c>
      <c r="D909" s="3" t="s">
        <v>39</v>
      </c>
      <c r="E909" s="211">
        <v>44102999</v>
      </c>
      <c r="F909" s="917"/>
      <c r="G909" s="382" t="s">
        <v>306</v>
      </c>
      <c r="H909" s="939"/>
      <c r="I909" s="382">
        <v>278</v>
      </c>
    </row>
    <row r="910" spans="1:9" ht="25.5" x14ac:dyDescent="0.2">
      <c r="A910" s="926"/>
      <c r="B910" s="61">
        <v>4180</v>
      </c>
      <c r="C910" s="66" t="s">
        <v>1978</v>
      </c>
      <c r="D910" s="382" t="s">
        <v>2137</v>
      </c>
      <c r="E910" s="382">
        <v>24121802</v>
      </c>
      <c r="F910" s="917"/>
      <c r="G910" s="382" t="s">
        <v>306</v>
      </c>
      <c r="H910" s="939"/>
      <c r="I910" s="382">
        <v>278</v>
      </c>
    </row>
    <row r="911" spans="1:9" ht="25.5" x14ac:dyDescent="0.2">
      <c r="A911" s="926"/>
      <c r="B911" s="61">
        <v>4180</v>
      </c>
      <c r="C911" s="66" t="s">
        <v>1979</v>
      </c>
      <c r="D911" s="382" t="s">
        <v>2137</v>
      </c>
      <c r="E911" s="382">
        <v>31201610</v>
      </c>
      <c r="F911" s="917"/>
      <c r="G911" s="382" t="s">
        <v>306</v>
      </c>
      <c r="H911" s="939"/>
      <c r="I911" s="382">
        <v>278</v>
      </c>
    </row>
    <row r="912" spans="1:9" ht="15" customHeight="1" x14ac:dyDescent="0.2">
      <c r="A912" s="926"/>
      <c r="B912" s="61">
        <v>4180</v>
      </c>
      <c r="C912" s="66" t="s">
        <v>1980</v>
      </c>
      <c r="D912" s="382" t="s">
        <v>2137</v>
      </c>
      <c r="E912" s="382">
        <v>13111309</v>
      </c>
      <c r="F912" s="917"/>
      <c r="G912" s="382" t="s">
        <v>306</v>
      </c>
      <c r="H912" s="939"/>
      <c r="I912" s="382">
        <v>278</v>
      </c>
    </row>
    <row r="913" spans="1:9" ht="15" customHeight="1" x14ac:dyDescent="0.2">
      <c r="A913" s="926"/>
      <c r="B913" s="61">
        <v>4180</v>
      </c>
      <c r="C913" s="66" t="s">
        <v>1981</v>
      </c>
      <c r="D913" s="382" t="s">
        <v>2137</v>
      </c>
      <c r="E913" s="382">
        <v>47131821</v>
      </c>
      <c r="F913" s="917"/>
      <c r="G913" s="382" t="s">
        <v>306</v>
      </c>
      <c r="H913" s="939"/>
      <c r="I913" s="382">
        <v>278</v>
      </c>
    </row>
    <row r="914" spans="1:9" ht="15" customHeight="1" x14ac:dyDescent="0.2">
      <c r="A914" s="926"/>
      <c r="B914" s="61">
        <v>4180</v>
      </c>
      <c r="C914" s="66" t="s">
        <v>1982</v>
      </c>
      <c r="D914" s="382" t="s">
        <v>2137</v>
      </c>
      <c r="E914" s="382">
        <v>12352310</v>
      </c>
      <c r="F914" s="917"/>
      <c r="G914" s="382" t="s">
        <v>306</v>
      </c>
      <c r="H914" s="939"/>
      <c r="I914" s="382">
        <v>278</v>
      </c>
    </row>
    <row r="915" spans="1:9" ht="76.5" x14ac:dyDescent="0.2">
      <c r="A915" s="926"/>
      <c r="B915" s="61">
        <v>4040</v>
      </c>
      <c r="C915" s="66" t="s">
        <v>2066</v>
      </c>
      <c r="D915" s="3" t="s">
        <v>2132</v>
      </c>
      <c r="E915" s="382">
        <v>31201610</v>
      </c>
      <c r="F915" s="917"/>
      <c r="G915" s="382" t="s">
        <v>306</v>
      </c>
      <c r="H915" s="939"/>
      <c r="I915" s="382">
        <v>278</v>
      </c>
    </row>
    <row r="916" spans="1:9" ht="102" x14ac:dyDescent="0.2">
      <c r="A916" s="926"/>
      <c r="B916" s="61">
        <v>2702</v>
      </c>
      <c r="C916" s="66" t="s">
        <v>2084</v>
      </c>
      <c r="D916" s="61" t="s">
        <v>2132</v>
      </c>
      <c r="E916" s="382">
        <v>12352310</v>
      </c>
      <c r="F916" s="917"/>
      <c r="G916" s="382" t="s">
        <v>306</v>
      </c>
      <c r="H916" s="939"/>
      <c r="I916" s="382">
        <v>278</v>
      </c>
    </row>
    <row r="917" spans="1:9" ht="15" customHeight="1" x14ac:dyDescent="0.2">
      <c r="A917" s="926"/>
      <c r="B917" s="61">
        <v>4320</v>
      </c>
      <c r="C917" s="66" t="s">
        <v>2358</v>
      </c>
      <c r="D917" s="61" t="s">
        <v>10514</v>
      </c>
      <c r="E917" s="382">
        <v>31211507</v>
      </c>
      <c r="F917" s="917"/>
      <c r="G917" s="382" t="s">
        <v>306</v>
      </c>
      <c r="H917" s="939"/>
      <c r="I917" s="61">
        <v>278</v>
      </c>
    </row>
    <row r="918" spans="1:9" ht="51" x14ac:dyDescent="0.2">
      <c r="A918" s="926"/>
      <c r="B918" s="3">
        <v>6223</v>
      </c>
      <c r="C918" s="197" t="s">
        <v>2543</v>
      </c>
      <c r="D918" s="3" t="s">
        <v>10515</v>
      </c>
      <c r="E918" s="211" t="s">
        <v>2544</v>
      </c>
      <c r="F918" s="917"/>
      <c r="G918" s="382" t="s">
        <v>306</v>
      </c>
      <c r="H918" s="939"/>
      <c r="I918" s="3">
        <v>278</v>
      </c>
    </row>
    <row r="919" spans="1:9" ht="25.5" x14ac:dyDescent="0.2">
      <c r="A919" s="926"/>
      <c r="B919" s="3">
        <v>6224</v>
      </c>
      <c r="C919" s="197" t="s">
        <v>2659</v>
      </c>
      <c r="D919" s="3" t="s">
        <v>10515</v>
      </c>
      <c r="E919" s="211">
        <v>31211515</v>
      </c>
      <c r="F919" s="917"/>
      <c r="G919" s="382" t="s">
        <v>306</v>
      </c>
      <c r="H919" s="939"/>
      <c r="I919" s="382">
        <v>278</v>
      </c>
    </row>
    <row r="920" spans="1:9" ht="15" customHeight="1" x14ac:dyDescent="0.2">
      <c r="A920" s="926"/>
      <c r="B920" s="3">
        <v>6224</v>
      </c>
      <c r="C920" s="197" t="s">
        <v>2661</v>
      </c>
      <c r="D920" s="3" t="s">
        <v>10515</v>
      </c>
      <c r="E920" s="211">
        <v>31201712</v>
      </c>
      <c r="F920" s="917"/>
      <c r="G920" s="382" t="s">
        <v>306</v>
      </c>
      <c r="H920" s="939"/>
      <c r="I920" s="382">
        <v>278</v>
      </c>
    </row>
    <row r="921" spans="1:9" ht="25.5" x14ac:dyDescent="0.2">
      <c r="A921" s="926"/>
      <c r="B921" s="3">
        <v>6224</v>
      </c>
      <c r="C921" s="197" t="s">
        <v>2670</v>
      </c>
      <c r="D921" s="3" t="s">
        <v>10515</v>
      </c>
      <c r="E921" s="211">
        <v>31211518</v>
      </c>
      <c r="F921" s="917"/>
      <c r="G921" s="211" t="s">
        <v>10443</v>
      </c>
      <c r="H921" s="939"/>
      <c r="I921" s="382">
        <v>278</v>
      </c>
    </row>
    <row r="922" spans="1:9" ht="25.5" x14ac:dyDescent="0.2">
      <c r="A922" s="926"/>
      <c r="B922" s="3">
        <v>6224</v>
      </c>
      <c r="C922" s="197" t="s">
        <v>2659</v>
      </c>
      <c r="D922" s="3" t="s">
        <v>3960</v>
      </c>
      <c r="E922" s="211">
        <v>31211515</v>
      </c>
      <c r="F922" s="917"/>
      <c r="G922" s="382" t="s">
        <v>306</v>
      </c>
      <c r="H922" s="939"/>
      <c r="I922" s="382">
        <v>278</v>
      </c>
    </row>
    <row r="923" spans="1:9" ht="15" customHeight="1" x14ac:dyDescent="0.2">
      <c r="A923" s="926"/>
      <c r="B923" s="211">
        <v>6311</v>
      </c>
      <c r="C923" s="197" t="s">
        <v>2777</v>
      </c>
      <c r="D923" s="211" t="s">
        <v>10514</v>
      </c>
      <c r="E923" s="211">
        <v>31201623</v>
      </c>
      <c r="F923" s="917"/>
      <c r="G923" s="382" t="s">
        <v>306</v>
      </c>
      <c r="H923" s="939"/>
      <c r="I923" s="382">
        <v>278</v>
      </c>
    </row>
    <row r="924" spans="1:9" ht="15" customHeight="1" x14ac:dyDescent="0.2">
      <c r="A924" s="926"/>
      <c r="B924" s="211">
        <v>6311</v>
      </c>
      <c r="C924" s="197" t="s">
        <v>2778</v>
      </c>
      <c r="D924" s="211" t="s">
        <v>10514</v>
      </c>
      <c r="E924" s="211">
        <v>31201635</v>
      </c>
      <c r="F924" s="917"/>
      <c r="G924" s="382" t="s">
        <v>306</v>
      </c>
      <c r="H924" s="939"/>
      <c r="I924" s="382">
        <v>278</v>
      </c>
    </row>
    <row r="925" spans="1:9" ht="15" customHeight="1" x14ac:dyDescent="0.2">
      <c r="A925" s="926"/>
      <c r="B925" s="211">
        <v>6311</v>
      </c>
      <c r="C925" s="197" t="s">
        <v>2779</v>
      </c>
      <c r="D925" s="211" t="s">
        <v>10514</v>
      </c>
      <c r="E925" s="211">
        <v>10191509</v>
      </c>
      <c r="F925" s="917"/>
      <c r="G925" s="382" t="s">
        <v>306</v>
      </c>
      <c r="H925" s="939"/>
      <c r="I925" s="382">
        <v>278</v>
      </c>
    </row>
    <row r="926" spans="1:9" ht="15" customHeight="1" x14ac:dyDescent="0.2">
      <c r="A926" s="926"/>
      <c r="B926" s="3">
        <v>6226</v>
      </c>
      <c r="C926" s="197" t="s">
        <v>2867</v>
      </c>
      <c r="D926" s="3" t="s">
        <v>10514</v>
      </c>
      <c r="E926" s="60">
        <v>31201601</v>
      </c>
      <c r="F926" s="917"/>
      <c r="G926" s="382" t="s">
        <v>306</v>
      </c>
      <c r="H926" s="939"/>
      <c r="I926" s="382">
        <v>278</v>
      </c>
    </row>
    <row r="927" spans="1:9" ht="25.5" x14ac:dyDescent="0.2">
      <c r="A927" s="926"/>
      <c r="B927" s="3">
        <v>6320</v>
      </c>
      <c r="C927" s="197" t="s">
        <v>3002</v>
      </c>
      <c r="D927" s="3" t="s">
        <v>10514</v>
      </c>
      <c r="E927" s="211" t="s">
        <v>3003</v>
      </c>
      <c r="F927" s="917"/>
      <c r="G927" s="382" t="s">
        <v>306</v>
      </c>
      <c r="H927" s="939"/>
      <c r="I927" s="382">
        <v>278</v>
      </c>
    </row>
    <row r="928" spans="1:9" ht="25.5" x14ac:dyDescent="0.2">
      <c r="A928" s="926"/>
      <c r="B928" s="3">
        <v>6320</v>
      </c>
      <c r="C928" s="197" t="s">
        <v>3004</v>
      </c>
      <c r="D928" s="3" t="s">
        <v>10514</v>
      </c>
      <c r="E928" s="211" t="s">
        <v>3005</v>
      </c>
      <c r="F928" s="917"/>
      <c r="G928" s="382" t="s">
        <v>306</v>
      </c>
      <c r="H928" s="939"/>
      <c r="I928" s="382">
        <v>278</v>
      </c>
    </row>
    <row r="929" spans="1:9" ht="38.25" x14ac:dyDescent="0.2">
      <c r="A929" s="926"/>
      <c r="B929" s="3">
        <v>6320</v>
      </c>
      <c r="C929" s="197" t="s">
        <v>3006</v>
      </c>
      <c r="D929" s="3" t="s">
        <v>10514</v>
      </c>
      <c r="E929" s="211" t="s">
        <v>3007</v>
      </c>
      <c r="F929" s="917"/>
      <c r="G929" s="382" t="s">
        <v>306</v>
      </c>
      <c r="H929" s="939"/>
      <c r="I929" s="382">
        <v>278</v>
      </c>
    </row>
    <row r="930" spans="1:9" ht="15" customHeight="1" x14ac:dyDescent="0.2">
      <c r="A930" s="926"/>
      <c r="B930" s="3">
        <v>6320</v>
      </c>
      <c r="C930" s="197" t="s">
        <v>3008</v>
      </c>
      <c r="D930" s="3" t="s">
        <v>10514</v>
      </c>
      <c r="E930" s="382">
        <v>12352309</v>
      </c>
      <c r="F930" s="917"/>
      <c r="G930" s="382" t="s">
        <v>306</v>
      </c>
      <c r="H930" s="939"/>
      <c r="I930" s="382">
        <v>278</v>
      </c>
    </row>
    <row r="931" spans="1:9" ht="25.5" x14ac:dyDescent="0.2">
      <c r="A931" s="926"/>
      <c r="B931" s="3">
        <v>6320</v>
      </c>
      <c r="C931" s="197" t="s">
        <v>3009</v>
      </c>
      <c r="D931" s="3" t="s">
        <v>10514</v>
      </c>
      <c r="E931" s="60">
        <v>12163602</v>
      </c>
      <c r="F931" s="917"/>
      <c r="G931" s="382" t="s">
        <v>306</v>
      </c>
      <c r="H931" s="939"/>
      <c r="I931" s="382">
        <v>278</v>
      </c>
    </row>
    <row r="932" spans="1:9" ht="38.25" x14ac:dyDescent="0.2">
      <c r="A932" s="926"/>
      <c r="B932" s="3">
        <v>6320</v>
      </c>
      <c r="C932" s="197" t="s">
        <v>3010</v>
      </c>
      <c r="D932" s="3" t="s">
        <v>10514</v>
      </c>
      <c r="E932" s="382">
        <v>15121803</v>
      </c>
      <c r="F932" s="917"/>
      <c r="G932" s="382" t="s">
        <v>306</v>
      </c>
      <c r="H932" s="939"/>
      <c r="I932" s="382">
        <v>278</v>
      </c>
    </row>
    <row r="933" spans="1:9" ht="15" customHeight="1" x14ac:dyDescent="0.2">
      <c r="A933" s="926"/>
      <c r="B933" s="3">
        <v>6320</v>
      </c>
      <c r="C933" s="197" t="s">
        <v>3011</v>
      </c>
      <c r="D933" s="3" t="s">
        <v>10514</v>
      </c>
      <c r="E933" s="60">
        <v>31201635</v>
      </c>
      <c r="F933" s="917"/>
      <c r="G933" s="382" t="s">
        <v>306</v>
      </c>
      <c r="H933" s="939"/>
      <c r="I933" s="382">
        <v>278</v>
      </c>
    </row>
    <row r="934" spans="1:9" ht="25.5" x14ac:dyDescent="0.2">
      <c r="A934" s="926"/>
      <c r="B934" s="3">
        <v>6320</v>
      </c>
      <c r="C934" s="197" t="s">
        <v>3012</v>
      </c>
      <c r="D934" s="3" t="s">
        <v>10514</v>
      </c>
      <c r="E934" s="60">
        <v>47131821</v>
      </c>
      <c r="F934" s="917"/>
      <c r="G934" s="382" t="s">
        <v>306</v>
      </c>
      <c r="H934" s="939"/>
      <c r="I934" s="382">
        <v>278</v>
      </c>
    </row>
    <row r="935" spans="1:9" ht="25.5" x14ac:dyDescent="0.2">
      <c r="A935" s="926"/>
      <c r="B935" s="3">
        <v>6320</v>
      </c>
      <c r="C935" s="197" t="s">
        <v>3013</v>
      </c>
      <c r="D935" s="3" t="s">
        <v>10514</v>
      </c>
      <c r="E935" s="60">
        <v>31201610</v>
      </c>
      <c r="F935" s="917"/>
      <c r="G935" s="382" t="s">
        <v>306</v>
      </c>
      <c r="H935" s="939"/>
      <c r="I935" s="382">
        <v>278</v>
      </c>
    </row>
    <row r="936" spans="1:9" ht="25.5" x14ac:dyDescent="0.2">
      <c r="A936" s="926"/>
      <c r="B936" s="3">
        <v>6320</v>
      </c>
      <c r="C936" s="197" t="s">
        <v>3014</v>
      </c>
      <c r="D936" s="3" t="s">
        <v>10514</v>
      </c>
      <c r="E936" s="60" t="s">
        <v>3015</v>
      </c>
      <c r="F936" s="917"/>
      <c r="G936" s="382" t="s">
        <v>306</v>
      </c>
      <c r="H936" s="939"/>
      <c r="I936" s="382">
        <v>278</v>
      </c>
    </row>
    <row r="937" spans="1:9" ht="25.5" x14ac:dyDescent="0.2">
      <c r="A937" s="926"/>
      <c r="B937" s="3">
        <v>6320</v>
      </c>
      <c r="C937" s="197" t="s">
        <v>3016</v>
      </c>
      <c r="D937" s="3" t="s">
        <v>10514</v>
      </c>
      <c r="E937" s="382">
        <v>31201607</v>
      </c>
      <c r="F937" s="917"/>
      <c r="G937" s="382" t="s">
        <v>306</v>
      </c>
      <c r="H937" s="939"/>
      <c r="I937" s="382">
        <v>278</v>
      </c>
    </row>
    <row r="938" spans="1:9" ht="15" customHeight="1" x14ac:dyDescent="0.2">
      <c r="A938" s="926"/>
      <c r="B938" s="3">
        <v>6320</v>
      </c>
      <c r="C938" s="197" t="s">
        <v>3017</v>
      </c>
      <c r="D938" s="3" t="s">
        <v>10514</v>
      </c>
      <c r="E938" s="60">
        <v>31201701</v>
      </c>
      <c r="F938" s="917"/>
      <c r="G938" s="382" t="s">
        <v>306</v>
      </c>
      <c r="H938" s="939"/>
      <c r="I938" s="382">
        <v>278</v>
      </c>
    </row>
    <row r="939" spans="1:9" ht="25.5" x14ac:dyDescent="0.2">
      <c r="A939" s="926"/>
      <c r="B939" s="3">
        <v>6320</v>
      </c>
      <c r="C939" s="197" t="s">
        <v>3018</v>
      </c>
      <c r="D939" s="3" t="s">
        <v>10514</v>
      </c>
      <c r="E939" s="211">
        <v>31201610</v>
      </c>
      <c r="F939" s="917"/>
      <c r="G939" s="382" t="s">
        <v>306</v>
      </c>
      <c r="H939" s="939"/>
      <c r="I939" s="382">
        <v>278</v>
      </c>
    </row>
    <row r="940" spans="1:9" ht="15" customHeight="1" x14ac:dyDescent="0.2">
      <c r="A940" s="926"/>
      <c r="B940" s="3">
        <v>6320</v>
      </c>
      <c r="C940" s="197" t="s">
        <v>3019</v>
      </c>
      <c r="D940" s="3" t="s">
        <v>10514</v>
      </c>
      <c r="E940" s="211" t="s">
        <v>3020</v>
      </c>
      <c r="F940" s="917"/>
      <c r="G940" s="382" t="s">
        <v>306</v>
      </c>
      <c r="H940" s="939"/>
      <c r="I940" s="382">
        <v>278</v>
      </c>
    </row>
    <row r="941" spans="1:9" ht="15" customHeight="1" x14ac:dyDescent="0.2">
      <c r="A941" s="926"/>
      <c r="B941" s="3">
        <v>6320</v>
      </c>
      <c r="C941" s="197" t="s">
        <v>3021</v>
      </c>
      <c r="D941" s="3" t="s">
        <v>10514</v>
      </c>
      <c r="E941" s="211">
        <v>31201712</v>
      </c>
      <c r="F941" s="917"/>
      <c r="G941" s="382" t="s">
        <v>306</v>
      </c>
      <c r="H941" s="939"/>
      <c r="I941" s="382">
        <v>278</v>
      </c>
    </row>
    <row r="942" spans="1:9" ht="25.5" x14ac:dyDescent="0.2">
      <c r="A942" s="926"/>
      <c r="B942" s="3">
        <v>6320</v>
      </c>
      <c r="C942" s="197" t="s">
        <v>3022</v>
      </c>
      <c r="D942" s="3" t="s">
        <v>10514</v>
      </c>
      <c r="E942" s="211">
        <v>41104213</v>
      </c>
      <c r="F942" s="917"/>
      <c r="G942" s="382" t="s">
        <v>306</v>
      </c>
      <c r="H942" s="939"/>
      <c r="I942" s="382">
        <v>278</v>
      </c>
    </row>
    <row r="943" spans="1:9" ht="165.75" x14ac:dyDescent="0.2">
      <c r="A943" s="926"/>
      <c r="B943" s="3">
        <v>7020</v>
      </c>
      <c r="C943" s="197" t="s">
        <v>3122</v>
      </c>
      <c r="D943" s="3" t="s">
        <v>10514</v>
      </c>
      <c r="E943" s="211">
        <v>10191509</v>
      </c>
      <c r="F943" s="917"/>
      <c r="G943" s="382" t="s">
        <v>306</v>
      </c>
      <c r="H943" s="939"/>
      <c r="I943" s="382">
        <v>278</v>
      </c>
    </row>
    <row r="944" spans="1:9" ht="76.5" x14ac:dyDescent="0.2">
      <c r="A944" s="926"/>
      <c r="B944" s="3">
        <v>7020</v>
      </c>
      <c r="C944" s="197" t="s">
        <v>3123</v>
      </c>
      <c r="D944" s="3" t="s">
        <v>10514</v>
      </c>
      <c r="E944" s="211">
        <v>31201607</v>
      </c>
      <c r="F944" s="917"/>
      <c r="G944" s="382" t="s">
        <v>306</v>
      </c>
      <c r="H944" s="939"/>
      <c r="I944" s="382">
        <v>278</v>
      </c>
    </row>
    <row r="945" spans="1:9" ht="63.75" x14ac:dyDescent="0.2">
      <c r="A945" s="926"/>
      <c r="B945" s="260">
        <v>6030</v>
      </c>
      <c r="C945" s="197" t="s">
        <v>3309</v>
      </c>
      <c r="D945" s="258" t="s">
        <v>10514</v>
      </c>
      <c r="E945" s="211" t="s">
        <v>3310</v>
      </c>
      <c r="F945" s="917"/>
      <c r="G945" s="382" t="s">
        <v>306</v>
      </c>
      <c r="H945" s="939"/>
      <c r="I945" s="258">
        <v>278</v>
      </c>
    </row>
    <row r="946" spans="1:9" ht="15" customHeight="1" x14ac:dyDescent="0.2">
      <c r="A946" s="926"/>
      <c r="B946" s="258">
        <v>6030</v>
      </c>
      <c r="C946" s="66" t="s">
        <v>2010</v>
      </c>
      <c r="D946" s="258" t="s">
        <v>10514</v>
      </c>
      <c r="E946" s="382">
        <v>12164903</v>
      </c>
      <c r="F946" s="917"/>
      <c r="G946" s="382" t="s">
        <v>306</v>
      </c>
      <c r="H946" s="939"/>
      <c r="I946" s="258">
        <v>278</v>
      </c>
    </row>
    <row r="947" spans="1:9" ht="15" customHeight="1" x14ac:dyDescent="0.2">
      <c r="A947" s="926"/>
      <c r="B947" s="258">
        <v>6030</v>
      </c>
      <c r="C947" s="66" t="s">
        <v>3313</v>
      </c>
      <c r="D947" s="258" t="s">
        <v>10514</v>
      </c>
      <c r="E947" s="382">
        <v>12164903</v>
      </c>
      <c r="F947" s="917"/>
      <c r="G947" s="382" t="s">
        <v>306</v>
      </c>
      <c r="H947" s="939"/>
      <c r="I947" s="258">
        <v>278</v>
      </c>
    </row>
    <row r="948" spans="1:9" ht="63.75" x14ac:dyDescent="0.2">
      <c r="A948" s="926"/>
      <c r="B948" s="258">
        <v>6030</v>
      </c>
      <c r="C948" s="66" t="s">
        <v>3314</v>
      </c>
      <c r="D948" s="258" t="s">
        <v>10514</v>
      </c>
      <c r="E948" s="382" t="s">
        <v>3315</v>
      </c>
      <c r="F948" s="917"/>
      <c r="G948" s="382" t="s">
        <v>306</v>
      </c>
      <c r="H948" s="939"/>
      <c r="I948" s="258">
        <v>278</v>
      </c>
    </row>
    <row r="949" spans="1:9" ht="63.75" x14ac:dyDescent="0.2">
      <c r="A949" s="926"/>
      <c r="B949" s="258">
        <v>6030</v>
      </c>
      <c r="C949" s="66" t="s">
        <v>3317</v>
      </c>
      <c r="D949" s="258" t="s">
        <v>10514</v>
      </c>
      <c r="E949" s="382">
        <v>60121508</v>
      </c>
      <c r="F949" s="917"/>
      <c r="G949" s="382" t="s">
        <v>306</v>
      </c>
      <c r="H949" s="939"/>
      <c r="I949" s="258">
        <v>278</v>
      </c>
    </row>
    <row r="950" spans="1:9" ht="25.5" x14ac:dyDescent="0.2">
      <c r="A950" s="926"/>
      <c r="B950" s="258">
        <v>6030</v>
      </c>
      <c r="C950" s="66" t="s">
        <v>3318</v>
      </c>
      <c r="D950" s="258" t="s">
        <v>10514</v>
      </c>
      <c r="E950" s="382">
        <v>31201610</v>
      </c>
      <c r="F950" s="917"/>
      <c r="G950" s="382" t="s">
        <v>306</v>
      </c>
      <c r="H950" s="939"/>
      <c r="I950" s="258">
        <v>278</v>
      </c>
    </row>
    <row r="951" spans="1:9" ht="25.5" x14ac:dyDescent="0.2">
      <c r="A951" s="926"/>
      <c r="B951" s="258">
        <v>6030</v>
      </c>
      <c r="C951" s="66" t="s">
        <v>3319</v>
      </c>
      <c r="D951" s="258" t="s">
        <v>10514</v>
      </c>
      <c r="E951" s="382">
        <v>31201610</v>
      </c>
      <c r="F951" s="917"/>
      <c r="G951" s="382" t="s">
        <v>306</v>
      </c>
      <c r="H951" s="939"/>
      <c r="I951" s="258">
        <v>278</v>
      </c>
    </row>
    <row r="952" spans="1:9" ht="15" customHeight="1" x14ac:dyDescent="0.2">
      <c r="A952" s="926"/>
      <c r="B952" s="258">
        <v>6030</v>
      </c>
      <c r="C952" s="66" t="s">
        <v>3320</v>
      </c>
      <c r="D952" s="258" t="s">
        <v>10514</v>
      </c>
      <c r="E952" s="382">
        <v>31201701</v>
      </c>
      <c r="F952" s="917"/>
      <c r="G952" s="382" t="s">
        <v>306</v>
      </c>
      <c r="H952" s="939"/>
      <c r="I952" s="258">
        <v>278</v>
      </c>
    </row>
    <row r="953" spans="1:9" ht="25.5" x14ac:dyDescent="0.2">
      <c r="A953" s="926"/>
      <c r="B953" s="3">
        <v>7002</v>
      </c>
      <c r="C953" s="197" t="s">
        <v>3462</v>
      </c>
      <c r="D953" s="3" t="s">
        <v>10528</v>
      </c>
      <c r="E953" s="211" t="s">
        <v>891</v>
      </c>
      <c r="F953" s="917"/>
      <c r="G953" s="382" t="s">
        <v>306</v>
      </c>
      <c r="H953" s="939"/>
      <c r="I953" s="194">
        <v>278</v>
      </c>
    </row>
    <row r="954" spans="1:9" ht="38.25" x14ac:dyDescent="0.2">
      <c r="A954" s="926"/>
      <c r="B954" s="3">
        <v>7002</v>
      </c>
      <c r="C954" s="197" t="s">
        <v>3467</v>
      </c>
      <c r="D954" s="3" t="s">
        <v>10528</v>
      </c>
      <c r="E954" s="211" t="s">
        <v>887</v>
      </c>
      <c r="F954" s="917"/>
      <c r="G954" s="382" t="s">
        <v>306</v>
      </c>
      <c r="H954" s="939"/>
      <c r="I954" s="194">
        <v>278</v>
      </c>
    </row>
    <row r="955" spans="1:9" ht="51" x14ac:dyDescent="0.2">
      <c r="A955" s="926"/>
      <c r="B955" s="84">
        <v>2502</v>
      </c>
      <c r="C955" s="127" t="s">
        <v>3707</v>
      </c>
      <c r="D955" s="84" t="s">
        <v>34</v>
      </c>
      <c r="E955" s="39">
        <v>41113338</v>
      </c>
      <c r="F955" s="917"/>
      <c r="G955" s="131" t="s">
        <v>306</v>
      </c>
      <c r="H955" s="939"/>
      <c r="I955" s="382">
        <v>278</v>
      </c>
    </row>
    <row r="956" spans="1:9" ht="15" customHeight="1" x14ac:dyDescent="0.2">
      <c r="A956" s="926"/>
      <c r="B956" s="84">
        <v>2502</v>
      </c>
      <c r="C956" s="508" t="s">
        <v>3748</v>
      </c>
      <c r="D956" s="84" t="s">
        <v>34</v>
      </c>
      <c r="E956" s="131" t="s">
        <v>3749</v>
      </c>
      <c r="F956" s="917"/>
      <c r="G956" s="131" t="s">
        <v>306</v>
      </c>
      <c r="H956" s="939"/>
      <c r="I956" s="382">
        <v>278</v>
      </c>
    </row>
    <row r="957" spans="1:9" ht="38.25" x14ac:dyDescent="0.2">
      <c r="A957" s="926"/>
      <c r="B957" s="84">
        <v>2502</v>
      </c>
      <c r="C957" s="127" t="s">
        <v>3815</v>
      </c>
      <c r="D957" s="84" t="s">
        <v>34</v>
      </c>
      <c r="E957" s="131" t="s">
        <v>3817</v>
      </c>
      <c r="F957" s="917"/>
      <c r="G957" s="131" t="s">
        <v>3818</v>
      </c>
      <c r="H957" s="939"/>
      <c r="I957" s="382">
        <v>278</v>
      </c>
    </row>
    <row r="958" spans="1:9" ht="38.25" x14ac:dyDescent="0.2">
      <c r="A958" s="926"/>
      <c r="B958" s="84">
        <v>2502</v>
      </c>
      <c r="C958" s="127" t="s">
        <v>3824</v>
      </c>
      <c r="D958" s="84" t="s">
        <v>34</v>
      </c>
      <c r="E958" s="131" t="s">
        <v>3826</v>
      </c>
      <c r="F958" s="917"/>
      <c r="G958" s="131" t="s">
        <v>3818</v>
      </c>
      <c r="H958" s="939"/>
      <c r="I958" s="382">
        <v>278</v>
      </c>
    </row>
    <row r="959" spans="1:9" ht="63.75" x14ac:dyDescent="0.2">
      <c r="A959" s="926"/>
      <c r="B959" s="84">
        <v>2502</v>
      </c>
      <c r="C959" s="127" t="s">
        <v>3828</v>
      </c>
      <c r="D959" s="84" t="s">
        <v>34</v>
      </c>
      <c r="E959" s="131" t="s">
        <v>3830</v>
      </c>
      <c r="F959" s="917"/>
      <c r="G959" s="131" t="s">
        <v>3818</v>
      </c>
      <c r="H959" s="939"/>
      <c r="I959" s="382">
        <v>278</v>
      </c>
    </row>
    <row r="960" spans="1:9" ht="51" x14ac:dyDescent="0.2">
      <c r="A960" s="926"/>
      <c r="B960" s="84">
        <v>2502</v>
      </c>
      <c r="C960" s="127" t="s">
        <v>3832</v>
      </c>
      <c r="D960" s="84" t="s">
        <v>34</v>
      </c>
      <c r="E960" s="131" t="s">
        <v>3834</v>
      </c>
      <c r="F960" s="917"/>
      <c r="G960" s="131" t="s">
        <v>3818</v>
      </c>
      <c r="H960" s="939"/>
      <c r="I960" s="382">
        <v>278</v>
      </c>
    </row>
    <row r="961" spans="1:9" ht="63.75" x14ac:dyDescent="0.2">
      <c r="A961" s="926"/>
      <c r="B961" s="84">
        <v>2502</v>
      </c>
      <c r="C961" s="127" t="s">
        <v>3836</v>
      </c>
      <c r="D961" s="84" t="s">
        <v>34</v>
      </c>
      <c r="E961" s="131" t="s">
        <v>3838</v>
      </c>
      <c r="F961" s="917"/>
      <c r="G961" s="131" t="s">
        <v>3818</v>
      </c>
      <c r="H961" s="939"/>
      <c r="I961" s="382">
        <v>278</v>
      </c>
    </row>
    <row r="962" spans="1:9" ht="51" x14ac:dyDescent="0.2">
      <c r="A962" s="926"/>
      <c r="B962" s="84">
        <v>2502</v>
      </c>
      <c r="C962" s="127" t="s">
        <v>3840</v>
      </c>
      <c r="D962" s="84" t="s">
        <v>34</v>
      </c>
      <c r="E962" s="131">
        <v>21102501</v>
      </c>
      <c r="F962" s="917"/>
      <c r="G962" s="131" t="s">
        <v>3818</v>
      </c>
      <c r="H962" s="939"/>
      <c r="I962" s="382">
        <v>278</v>
      </c>
    </row>
    <row r="963" spans="1:9" ht="15" customHeight="1" x14ac:dyDescent="0.2">
      <c r="A963" s="926"/>
      <c r="B963" s="84">
        <v>2502</v>
      </c>
      <c r="C963" s="127" t="s">
        <v>3843</v>
      </c>
      <c r="D963" s="84" t="s">
        <v>34</v>
      </c>
      <c r="E963" s="131" t="s">
        <v>3845</v>
      </c>
      <c r="F963" s="917"/>
      <c r="G963" s="131" t="s">
        <v>3818</v>
      </c>
      <c r="H963" s="939"/>
      <c r="I963" s="382">
        <v>278</v>
      </c>
    </row>
    <row r="964" spans="1:9" ht="15" customHeight="1" x14ac:dyDescent="0.2">
      <c r="A964" s="926"/>
      <c r="B964" s="84">
        <v>2502</v>
      </c>
      <c r="C964" s="127" t="s">
        <v>3847</v>
      </c>
      <c r="D964" s="84" t="s">
        <v>34</v>
      </c>
      <c r="E964" s="131" t="s">
        <v>3849</v>
      </c>
      <c r="F964" s="917"/>
      <c r="G964" s="131" t="s">
        <v>3818</v>
      </c>
      <c r="H964" s="939"/>
      <c r="I964" s="382">
        <v>278</v>
      </c>
    </row>
    <row r="965" spans="1:9" ht="15" customHeight="1" x14ac:dyDescent="0.2">
      <c r="A965" s="926"/>
      <c r="B965" s="84">
        <v>2502</v>
      </c>
      <c r="C965" s="127" t="s">
        <v>3851</v>
      </c>
      <c r="D965" s="84" t="s">
        <v>34</v>
      </c>
      <c r="E965" s="131" t="s">
        <v>3849</v>
      </c>
      <c r="F965" s="917"/>
      <c r="G965" s="131" t="s">
        <v>3818</v>
      </c>
      <c r="H965" s="939"/>
      <c r="I965" s="382">
        <v>278</v>
      </c>
    </row>
    <row r="966" spans="1:9" ht="15" customHeight="1" x14ac:dyDescent="0.2">
      <c r="A966" s="926"/>
      <c r="B966" s="84">
        <v>2502</v>
      </c>
      <c r="C966" s="127" t="s">
        <v>3853</v>
      </c>
      <c r="D966" s="84" t="s">
        <v>34</v>
      </c>
      <c r="E966" s="131" t="s">
        <v>3855</v>
      </c>
      <c r="F966" s="917"/>
      <c r="G966" s="131" t="s">
        <v>3818</v>
      </c>
      <c r="H966" s="939"/>
      <c r="I966" s="382">
        <v>278</v>
      </c>
    </row>
    <row r="967" spans="1:9" ht="15" customHeight="1" x14ac:dyDescent="0.2">
      <c r="A967" s="926"/>
      <c r="B967" s="84">
        <v>2502</v>
      </c>
      <c r="C967" s="127" t="s">
        <v>3857</v>
      </c>
      <c r="D967" s="84" t="s">
        <v>34</v>
      </c>
      <c r="E967" s="131" t="s">
        <v>3858</v>
      </c>
      <c r="F967" s="917"/>
      <c r="G967" s="131" t="s">
        <v>3818</v>
      </c>
      <c r="H967" s="939"/>
      <c r="I967" s="382">
        <v>278</v>
      </c>
    </row>
    <row r="968" spans="1:9" ht="25.5" x14ac:dyDescent="0.2">
      <c r="A968" s="926"/>
      <c r="B968" s="84">
        <v>2502</v>
      </c>
      <c r="C968" s="127" t="s">
        <v>3859</v>
      </c>
      <c r="D968" s="84" t="s">
        <v>34</v>
      </c>
      <c r="E968" s="131">
        <v>10171702</v>
      </c>
      <c r="F968" s="917"/>
      <c r="G968" s="131" t="s">
        <v>3818</v>
      </c>
      <c r="H968" s="939"/>
      <c r="I968" s="382">
        <v>278</v>
      </c>
    </row>
    <row r="969" spans="1:9" ht="38.25" x14ac:dyDescent="0.2">
      <c r="A969" s="926"/>
      <c r="B969" s="84">
        <v>2502</v>
      </c>
      <c r="C969" s="127" t="s">
        <v>3971</v>
      </c>
      <c r="D969" s="84" t="s">
        <v>3960</v>
      </c>
      <c r="E969" s="131">
        <v>151218</v>
      </c>
      <c r="F969" s="917"/>
      <c r="G969" s="131" t="s">
        <v>3972</v>
      </c>
      <c r="H969" s="939"/>
      <c r="I969" s="382">
        <v>278</v>
      </c>
    </row>
    <row r="970" spans="1:9" ht="15" customHeight="1" x14ac:dyDescent="0.2">
      <c r="A970" s="926"/>
      <c r="B970" s="84">
        <v>2502</v>
      </c>
      <c r="C970" s="127" t="s">
        <v>3974</v>
      </c>
      <c r="D970" s="84" t="s">
        <v>3960</v>
      </c>
      <c r="E970" s="131">
        <v>101716</v>
      </c>
      <c r="F970" s="917"/>
      <c r="G970" s="131" t="s">
        <v>3818</v>
      </c>
      <c r="H970" s="939"/>
      <c r="I970" s="211">
        <v>278</v>
      </c>
    </row>
    <row r="971" spans="1:9" ht="25.5" x14ac:dyDescent="0.2">
      <c r="A971" s="926"/>
      <c r="B971" s="84">
        <v>2502</v>
      </c>
      <c r="C971" s="127" t="s">
        <v>3977</v>
      </c>
      <c r="D971" s="84" t="s">
        <v>3960</v>
      </c>
      <c r="E971" s="131">
        <v>31211502</v>
      </c>
      <c r="F971" s="917"/>
      <c r="G971" s="131" t="s">
        <v>3818</v>
      </c>
      <c r="H971" s="939"/>
      <c r="I971" s="382">
        <v>278</v>
      </c>
    </row>
    <row r="972" spans="1:9" ht="25.5" x14ac:dyDescent="0.2">
      <c r="A972" s="926"/>
      <c r="B972" s="84">
        <v>2502</v>
      </c>
      <c r="C972" s="127" t="s">
        <v>3979</v>
      </c>
      <c r="D972" s="84" t="s">
        <v>3960</v>
      </c>
      <c r="E972" s="131">
        <v>101716</v>
      </c>
      <c r="F972" s="917"/>
      <c r="G972" s="131" t="s">
        <v>3818</v>
      </c>
      <c r="H972" s="939"/>
      <c r="I972" s="382">
        <v>278</v>
      </c>
    </row>
    <row r="973" spans="1:9" ht="25.5" x14ac:dyDescent="0.2">
      <c r="A973" s="926"/>
      <c r="B973" s="84">
        <v>2502</v>
      </c>
      <c r="C973" s="127" t="s">
        <v>3981</v>
      </c>
      <c r="D973" s="84" t="s">
        <v>3960</v>
      </c>
      <c r="E973" s="131">
        <v>131110</v>
      </c>
      <c r="F973" s="917"/>
      <c r="G973" s="131" t="s">
        <v>3818</v>
      </c>
      <c r="H973" s="939"/>
      <c r="I973" s="382">
        <v>278</v>
      </c>
    </row>
    <row r="974" spans="1:9" ht="38.25" x14ac:dyDescent="0.2">
      <c r="A974" s="926"/>
      <c r="B974" s="84">
        <v>2502</v>
      </c>
      <c r="C974" s="127" t="s">
        <v>3983</v>
      </c>
      <c r="D974" s="84" t="s">
        <v>3960</v>
      </c>
      <c r="E974" s="131">
        <v>10171502</v>
      </c>
      <c r="F974" s="917"/>
      <c r="G974" s="131" t="s">
        <v>3818</v>
      </c>
      <c r="H974" s="939"/>
      <c r="I974" s="382">
        <v>278</v>
      </c>
    </row>
    <row r="975" spans="1:9" ht="25.5" x14ac:dyDescent="0.2">
      <c r="A975" s="926"/>
      <c r="B975" s="84">
        <v>2502</v>
      </c>
      <c r="C975" s="127" t="s">
        <v>3985</v>
      </c>
      <c r="D975" s="84" t="s">
        <v>3960</v>
      </c>
      <c r="E975" s="39">
        <v>10171502</v>
      </c>
      <c r="F975" s="917"/>
      <c r="G975" s="131" t="s">
        <v>3818</v>
      </c>
      <c r="H975" s="939"/>
      <c r="I975" s="382">
        <v>278</v>
      </c>
    </row>
    <row r="976" spans="1:9" ht="25.5" x14ac:dyDescent="0.2">
      <c r="A976" s="926"/>
      <c r="B976" s="310">
        <v>3230</v>
      </c>
      <c r="C976" s="66" t="s">
        <v>5137</v>
      </c>
      <c r="D976" s="310" t="s">
        <v>39</v>
      </c>
      <c r="E976" s="211">
        <v>44103126</v>
      </c>
      <c r="F976" s="917"/>
      <c r="G976" s="131" t="s">
        <v>3818</v>
      </c>
      <c r="H976" s="939"/>
      <c r="I976" s="382">
        <v>278</v>
      </c>
    </row>
    <row r="977" spans="1:9" ht="38.25" x14ac:dyDescent="0.2">
      <c r="A977" s="926"/>
      <c r="B977" s="310">
        <v>3230</v>
      </c>
      <c r="C977" s="66" t="s">
        <v>5139</v>
      </c>
      <c r="D977" s="310" t="s">
        <v>39</v>
      </c>
      <c r="E977" s="211">
        <v>44103126</v>
      </c>
      <c r="F977" s="917"/>
      <c r="G977" s="131" t="s">
        <v>3818</v>
      </c>
      <c r="H977" s="939"/>
      <c r="I977" s="382">
        <v>278</v>
      </c>
    </row>
    <row r="978" spans="1:9" ht="51" x14ac:dyDescent="0.2">
      <c r="A978" s="926"/>
      <c r="B978" s="310">
        <v>3230</v>
      </c>
      <c r="C978" s="66" t="s">
        <v>5140</v>
      </c>
      <c r="D978" s="310" t="s">
        <v>39</v>
      </c>
      <c r="E978" s="211">
        <v>44103126</v>
      </c>
      <c r="F978" s="917"/>
      <c r="G978" s="131" t="s">
        <v>3818</v>
      </c>
      <c r="H978" s="939"/>
      <c r="I978" s="382">
        <v>278</v>
      </c>
    </row>
    <row r="979" spans="1:9" ht="38.25" x14ac:dyDescent="0.2">
      <c r="A979" s="926"/>
      <c r="B979" s="310">
        <v>3230</v>
      </c>
      <c r="C979" s="66" t="s">
        <v>5141</v>
      </c>
      <c r="D979" s="310" t="s">
        <v>39</v>
      </c>
      <c r="E979" s="211">
        <v>44103126</v>
      </c>
      <c r="F979" s="917"/>
      <c r="G979" s="131" t="s">
        <v>3818</v>
      </c>
      <c r="H979" s="939"/>
      <c r="I979" s="382">
        <v>278</v>
      </c>
    </row>
    <row r="980" spans="1:9" ht="51" x14ac:dyDescent="0.2">
      <c r="A980" s="926"/>
      <c r="B980" s="310">
        <v>3230</v>
      </c>
      <c r="C980" s="66" t="s">
        <v>5142</v>
      </c>
      <c r="D980" s="310" t="s">
        <v>39</v>
      </c>
      <c r="E980" s="211">
        <v>44103126</v>
      </c>
      <c r="F980" s="917"/>
      <c r="G980" s="131" t="s">
        <v>3818</v>
      </c>
      <c r="H980" s="939"/>
      <c r="I980" s="382">
        <v>278</v>
      </c>
    </row>
    <row r="981" spans="1:9" ht="38.25" x14ac:dyDescent="0.2">
      <c r="A981" s="926"/>
      <c r="B981" s="310">
        <v>3230</v>
      </c>
      <c r="C981" s="197" t="s">
        <v>5147</v>
      </c>
      <c r="D981" s="310" t="s">
        <v>39</v>
      </c>
      <c r="E981" s="211">
        <v>312118</v>
      </c>
      <c r="F981" s="917"/>
      <c r="G981" s="131" t="s">
        <v>3818</v>
      </c>
      <c r="H981" s="939"/>
      <c r="I981" s="382">
        <v>278</v>
      </c>
    </row>
    <row r="982" spans="1:9" ht="51" x14ac:dyDescent="0.2">
      <c r="A982" s="926"/>
      <c r="B982" s="310">
        <v>3230</v>
      </c>
      <c r="C982" s="66" t="s">
        <v>5148</v>
      </c>
      <c r="D982" s="310" t="s">
        <v>39</v>
      </c>
      <c r="E982" s="60">
        <v>312118</v>
      </c>
      <c r="F982" s="917"/>
      <c r="G982" s="131" t="s">
        <v>3818</v>
      </c>
      <c r="H982" s="939"/>
      <c r="I982" s="382">
        <v>278</v>
      </c>
    </row>
    <row r="983" spans="1:9" ht="76.5" x14ac:dyDescent="0.2">
      <c r="A983" s="926"/>
      <c r="B983" s="310">
        <v>3230</v>
      </c>
      <c r="C983" s="66" t="s">
        <v>5149</v>
      </c>
      <c r="D983" s="310" t="s">
        <v>39</v>
      </c>
      <c r="E983" s="211">
        <v>312118</v>
      </c>
      <c r="F983" s="917"/>
      <c r="G983" s="131" t="s">
        <v>3818</v>
      </c>
      <c r="H983" s="939"/>
      <c r="I983" s="382">
        <v>278</v>
      </c>
    </row>
    <row r="984" spans="1:9" ht="51" x14ac:dyDescent="0.2">
      <c r="A984" s="926"/>
      <c r="B984" s="310">
        <v>3230</v>
      </c>
      <c r="C984" s="66" t="s">
        <v>5150</v>
      </c>
      <c r="D984" s="310" t="s">
        <v>39</v>
      </c>
      <c r="E984" s="211">
        <v>312118</v>
      </c>
      <c r="F984" s="917"/>
      <c r="G984" s="131" t="s">
        <v>3818</v>
      </c>
      <c r="H984" s="939"/>
      <c r="I984" s="382">
        <v>278</v>
      </c>
    </row>
    <row r="985" spans="1:9" ht="51" x14ac:dyDescent="0.2">
      <c r="A985" s="926"/>
      <c r="B985" s="310">
        <v>3230</v>
      </c>
      <c r="C985" s="66" t="s">
        <v>5151</v>
      </c>
      <c r="D985" s="310" t="s">
        <v>39</v>
      </c>
      <c r="E985" s="211">
        <v>312118</v>
      </c>
      <c r="F985" s="917"/>
      <c r="G985" s="131" t="s">
        <v>3818</v>
      </c>
      <c r="H985" s="939"/>
      <c r="I985" s="382">
        <v>278</v>
      </c>
    </row>
    <row r="986" spans="1:9" ht="38.25" x14ac:dyDescent="0.2">
      <c r="A986" s="926"/>
      <c r="B986" s="310">
        <v>3230</v>
      </c>
      <c r="C986" s="66" t="s">
        <v>5152</v>
      </c>
      <c r="D986" s="310" t="s">
        <v>39</v>
      </c>
      <c r="E986" s="211">
        <v>312118</v>
      </c>
      <c r="F986" s="917"/>
      <c r="G986" s="131" t="s">
        <v>3818</v>
      </c>
      <c r="H986" s="939"/>
      <c r="I986" s="382">
        <v>278</v>
      </c>
    </row>
    <row r="987" spans="1:9" ht="25.5" x14ac:dyDescent="0.2">
      <c r="A987" s="926"/>
      <c r="B987" s="310">
        <v>3230</v>
      </c>
      <c r="C987" s="66" t="s">
        <v>5154</v>
      </c>
      <c r="D987" s="310" t="s">
        <v>39</v>
      </c>
      <c r="E987" s="211">
        <v>312118</v>
      </c>
      <c r="F987" s="917"/>
      <c r="G987" s="131" t="s">
        <v>3818</v>
      </c>
      <c r="H987" s="939"/>
      <c r="I987" s="382">
        <v>278</v>
      </c>
    </row>
    <row r="988" spans="1:9" ht="38.25" x14ac:dyDescent="0.2">
      <c r="A988" s="926"/>
      <c r="B988" s="310">
        <v>3230</v>
      </c>
      <c r="C988" s="66" t="s">
        <v>5155</v>
      </c>
      <c r="D988" s="310" t="s">
        <v>39</v>
      </c>
      <c r="E988" s="211">
        <v>312118</v>
      </c>
      <c r="F988" s="917"/>
      <c r="G988" s="131" t="s">
        <v>3818</v>
      </c>
      <c r="H988" s="939"/>
      <c r="I988" s="382">
        <v>278</v>
      </c>
    </row>
    <row r="989" spans="1:9" ht="63.75" x14ac:dyDescent="0.2">
      <c r="A989" s="926"/>
      <c r="B989" s="310">
        <v>3230</v>
      </c>
      <c r="C989" s="197" t="s">
        <v>5156</v>
      </c>
      <c r="D989" s="310" t="s">
        <v>39</v>
      </c>
      <c r="E989" s="211">
        <v>45101797</v>
      </c>
      <c r="F989" s="917"/>
      <c r="G989" s="131" t="s">
        <v>3818</v>
      </c>
      <c r="H989" s="939"/>
      <c r="I989" s="382">
        <v>278</v>
      </c>
    </row>
    <row r="990" spans="1:9" ht="38.25" x14ac:dyDescent="0.2">
      <c r="A990" s="926"/>
      <c r="B990" s="310">
        <v>3230</v>
      </c>
      <c r="C990" s="197" t="s">
        <v>5157</v>
      </c>
      <c r="D990" s="310" t="s">
        <v>39</v>
      </c>
      <c r="E990" s="211">
        <v>312118</v>
      </c>
      <c r="F990" s="917"/>
      <c r="G990" s="131" t="s">
        <v>3818</v>
      </c>
      <c r="H990" s="939"/>
      <c r="I990" s="382">
        <v>278</v>
      </c>
    </row>
    <row r="991" spans="1:9" ht="25.5" x14ac:dyDescent="0.2">
      <c r="A991" s="926"/>
      <c r="B991" s="310">
        <v>3230</v>
      </c>
      <c r="C991" s="197" t="s">
        <v>5158</v>
      </c>
      <c r="D991" s="310" t="s">
        <v>39</v>
      </c>
      <c r="E991" s="211">
        <v>53131627</v>
      </c>
      <c r="F991" s="917"/>
      <c r="G991" s="131" t="s">
        <v>3818</v>
      </c>
      <c r="H991" s="939"/>
      <c r="I991" s="382">
        <v>278</v>
      </c>
    </row>
    <row r="992" spans="1:9" ht="25.5" x14ac:dyDescent="0.2">
      <c r="A992" s="926"/>
      <c r="B992" s="310">
        <v>3230</v>
      </c>
      <c r="C992" s="197" t="s">
        <v>5161</v>
      </c>
      <c r="D992" s="310" t="s">
        <v>39</v>
      </c>
      <c r="E992" s="211">
        <v>312118</v>
      </c>
      <c r="F992" s="917"/>
      <c r="G992" s="131" t="s">
        <v>3818</v>
      </c>
      <c r="H992" s="939"/>
      <c r="I992" s="382">
        <v>278</v>
      </c>
    </row>
    <row r="993" spans="1:9" ht="15" customHeight="1" x14ac:dyDescent="0.2">
      <c r="A993" s="926"/>
      <c r="B993" s="310">
        <v>3230</v>
      </c>
      <c r="C993" s="197" t="s">
        <v>5162</v>
      </c>
      <c r="D993" s="310" t="s">
        <v>39</v>
      </c>
      <c r="E993" s="211">
        <v>53131627</v>
      </c>
      <c r="F993" s="917"/>
      <c r="G993" s="131" t="s">
        <v>3818</v>
      </c>
      <c r="H993" s="939"/>
      <c r="I993" s="382">
        <v>278</v>
      </c>
    </row>
    <row r="994" spans="1:9" ht="15" customHeight="1" x14ac:dyDescent="0.2">
      <c r="A994" s="926"/>
      <c r="B994" s="310">
        <v>3230</v>
      </c>
      <c r="C994" s="197" t="s">
        <v>5163</v>
      </c>
      <c r="D994" s="310" t="s">
        <v>39</v>
      </c>
      <c r="E994" s="211">
        <v>312118</v>
      </c>
      <c r="F994" s="917"/>
      <c r="G994" s="131" t="s">
        <v>3818</v>
      </c>
      <c r="H994" s="939"/>
      <c r="I994" s="382">
        <v>278</v>
      </c>
    </row>
    <row r="995" spans="1:9" ht="15" customHeight="1" x14ac:dyDescent="0.2">
      <c r="A995" s="926"/>
      <c r="B995" s="310">
        <v>3230</v>
      </c>
      <c r="C995" s="197" t="s">
        <v>5164</v>
      </c>
      <c r="D995" s="310" t="s">
        <v>39</v>
      </c>
      <c r="E995" s="211">
        <v>312118</v>
      </c>
      <c r="F995" s="917"/>
      <c r="G995" s="131" t="s">
        <v>3818</v>
      </c>
      <c r="H995" s="939"/>
      <c r="I995" s="382">
        <v>278</v>
      </c>
    </row>
    <row r="996" spans="1:9" ht="38.25" x14ac:dyDescent="0.2">
      <c r="A996" s="926"/>
      <c r="B996" s="310">
        <v>3230</v>
      </c>
      <c r="C996" s="197" t="s">
        <v>5157</v>
      </c>
      <c r="D996" s="310" t="s">
        <v>39</v>
      </c>
      <c r="E996" s="211">
        <v>312118</v>
      </c>
      <c r="F996" s="917"/>
      <c r="G996" s="131" t="s">
        <v>3818</v>
      </c>
      <c r="H996" s="939"/>
      <c r="I996" s="382">
        <v>278</v>
      </c>
    </row>
    <row r="997" spans="1:9" ht="25.5" x14ac:dyDescent="0.2">
      <c r="A997" s="926"/>
      <c r="B997" s="310">
        <v>3230</v>
      </c>
      <c r="C997" s="197" t="s">
        <v>5158</v>
      </c>
      <c r="D997" s="310" t="s">
        <v>39</v>
      </c>
      <c r="E997" s="211">
        <v>312118</v>
      </c>
      <c r="F997" s="917"/>
      <c r="G997" s="131" t="s">
        <v>3818</v>
      </c>
      <c r="H997" s="939"/>
      <c r="I997" s="382">
        <v>278</v>
      </c>
    </row>
    <row r="998" spans="1:9" ht="15" customHeight="1" x14ac:dyDescent="0.2">
      <c r="A998" s="926"/>
      <c r="B998" s="310">
        <v>3230</v>
      </c>
      <c r="C998" s="197" t="s">
        <v>5165</v>
      </c>
      <c r="D998" s="310" t="s">
        <v>39</v>
      </c>
      <c r="E998" s="211">
        <v>312118</v>
      </c>
      <c r="F998" s="917"/>
      <c r="G998" s="131" t="s">
        <v>3818</v>
      </c>
      <c r="H998" s="939"/>
      <c r="I998" s="382">
        <v>278</v>
      </c>
    </row>
    <row r="999" spans="1:9" ht="25.5" x14ac:dyDescent="0.2">
      <c r="A999" s="926"/>
      <c r="B999" s="310">
        <v>3230</v>
      </c>
      <c r="C999" s="197" t="s">
        <v>5166</v>
      </c>
      <c r="D999" s="310" t="s">
        <v>39</v>
      </c>
      <c r="E999" s="211">
        <v>312118</v>
      </c>
      <c r="F999" s="917"/>
      <c r="G999" s="131" t="s">
        <v>3818</v>
      </c>
      <c r="H999" s="939"/>
      <c r="I999" s="382">
        <v>278</v>
      </c>
    </row>
    <row r="1000" spans="1:9" ht="51" x14ac:dyDescent="0.2">
      <c r="A1000" s="926"/>
      <c r="B1000" s="310">
        <v>3230</v>
      </c>
      <c r="C1000" s="66" t="s">
        <v>5169</v>
      </c>
      <c r="D1000" s="310" t="s">
        <v>39</v>
      </c>
      <c r="E1000" s="211">
        <v>312118</v>
      </c>
      <c r="F1000" s="917"/>
      <c r="G1000" s="131" t="s">
        <v>3818</v>
      </c>
      <c r="H1000" s="939"/>
      <c r="I1000" s="382">
        <v>278</v>
      </c>
    </row>
    <row r="1001" spans="1:9" ht="25.5" x14ac:dyDescent="0.2">
      <c r="A1001" s="926"/>
      <c r="B1001" s="310">
        <v>3230</v>
      </c>
      <c r="C1001" s="66" t="s">
        <v>5170</v>
      </c>
      <c r="D1001" s="310" t="s">
        <v>39</v>
      </c>
      <c r="E1001" s="211">
        <v>121815</v>
      </c>
      <c r="F1001" s="917"/>
      <c r="G1001" s="131" t="s">
        <v>3818</v>
      </c>
      <c r="H1001" s="939"/>
      <c r="I1001" s="382">
        <v>278</v>
      </c>
    </row>
    <row r="1002" spans="1:9" ht="25.5" x14ac:dyDescent="0.2">
      <c r="A1002" s="926"/>
      <c r="B1002" s="310">
        <v>3230</v>
      </c>
      <c r="C1002" s="66" t="s">
        <v>5171</v>
      </c>
      <c r="D1002" s="310" t="s">
        <v>39</v>
      </c>
      <c r="E1002" s="211">
        <v>151219</v>
      </c>
      <c r="F1002" s="917"/>
      <c r="G1002" s="131" t="s">
        <v>3818</v>
      </c>
      <c r="H1002" s="939"/>
      <c r="I1002" s="382">
        <v>278</v>
      </c>
    </row>
    <row r="1003" spans="1:9" ht="25.5" x14ac:dyDescent="0.2">
      <c r="A1003" s="926"/>
      <c r="B1003" s="310">
        <v>3230</v>
      </c>
      <c r="C1003" s="66" t="s">
        <v>5172</v>
      </c>
      <c r="D1003" s="310" t="s">
        <v>39</v>
      </c>
      <c r="E1003" s="211">
        <v>15121802</v>
      </c>
      <c r="F1003" s="917"/>
      <c r="G1003" s="131" t="s">
        <v>3818</v>
      </c>
      <c r="H1003" s="939"/>
      <c r="I1003" s="382">
        <v>278</v>
      </c>
    </row>
    <row r="1004" spans="1:9" ht="15" customHeight="1" x14ac:dyDescent="0.2">
      <c r="A1004" s="926"/>
      <c r="B1004" s="310">
        <v>3230</v>
      </c>
      <c r="C1004" s="66" t="s">
        <v>5173</v>
      </c>
      <c r="D1004" s="310" t="s">
        <v>39</v>
      </c>
      <c r="E1004" s="211">
        <v>15121802</v>
      </c>
      <c r="F1004" s="917"/>
      <c r="G1004" s="131" t="s">
        <v>3818</v>
      </c>
      <c r="H1004" s="939"/>
      <c r="I1004" s="382">
        <v>278</v>
      </c>
    </row>
    <row r="1005" spans="1:9" ht="15" customHeight="1" x14ac:dyDescent="0.2">
      <c r="A1005" s="926"/>
      <c r="B1005" s="310">
        <v>3230</v>
      </c>
      <c r="C1005" s="66" t="s">
        <v>5174</v>
      </c>
      <c r="D1005" s="310" t="s">
        <v>39</v>
      </c>
      <c r="E1005" s="211">
        <v>312118</v>
      </c>
      <c r="F1005" s="917"/>
      <c r="G1005" s="131" t="s">
        <v>3818</v>
      </c>
      <c r="H1005" s="939"/>
      <c r="I1005" s="382">
        <v>278</v>
      </c>
    </row>
    <row r="1006" spans="1:9" ht="25.5" x14ac:dyDescent="0.2">
      <c r="A1006" s="926"/>
      <c r="B1006" s="310">
        <v>3230</v>
      </c>
      <c r="C1006" s="66" t="s">
        <v>5182</v>
      </c>
      <c r="D1006" s="310" t="s">
        <v>39</v>
      </c>
      <c r="E1006" s="211">
        <v>31201610</v>
      </c>
      <c r="F1006" s="917"/>
      <c r="G1006" s="131" t="s">
        <v>3818</v>
      </c>
      <c r="H1006" s="939"/>
      <c r="I1006" s="382">
        <v>278</v>
      </c>
    </row>
    <row r="1007" spans="1:9" ht="51" x14ac:dyDescent="0.2">
      <c r="A1007" s="926"/>
      <c r="B1007" s="310">
        <v>3230</v>
      </c>
      <c r="C1007" s="66" t="s">
        <v>5183</v>
      </c>
      <c r="D1007" s="310" t="s">
        <v>39</v>
      </c>
      <c r="E1007" s="211">
        <v>312118</v>
      </c>
      <c r="F1007" s="917"/>
      <c r="G1007" s="131" t="s">
        <v>3818</v>
      </c>
      <c r="H1007" s="939"/>
      <c r="I1007" s="382">
        <v>278</v>
      </c>
    </row>
    <row r="1008" spans="1:9" ht="25.5" x14ac:dyDescent="0.2">
      <c r="A1008" s="926"/>
      <c r="B1008" s="310">
        <v>3230</v>
      </c>
      <c r="C1008" s="66" t="s">
        <v>5184</v>
      </c>
      <c r="D1008" s="310" t="s">
        <v>39</v>
      </c>
      <c r="E1008" s="211">
        <v>312118</v>
      </c>
      <c r="F1008" s="917"/>
      <c r="G1008" s="131" t="s">
        <v>3818</v>
      </c>
      <c r="H1008" s="939"/>
      <c r="I1008" s="382">
        <v>278</v>
      </c>
    </row>
    <row r="1009" spans="1:9" ht="51" x14ac:dyDescent="0.2">
      <c r="A1009" s="926"/>
      <c r="B1009" s="310">
        <v>3230</v>
      </c>
      <c r="C1009" s="66" t="s">
        <v>5148</v>
      </c>
      <c r="D1009" s="310" t="s">
        <v>39</v>
      </c>
      <c r="E1009" s="211">
        <v>312118</v>
      </c>
      <c r="F1009" s="917"/>
      <c r="G1009" s="131" t="s">
        <v>3818</v>
      </c>
      <c r="H1009" s="939"/>
      <c r="I1009" s="382">
        <v>278</v>
      </c>
    </row>
    <row r="1010" spans="1:9" ht="25.5" x14ac:dyDescent="0.2">
      <c r="A1010" s="926"/>
      <c r="B1010" s="310">
        <v>3230</v>
      </c>
      <c r="C1010" s="66" t="s">
        <v>5186</v>
      </c>
      <c r="D1010" s="310" t="s">
        <v>39</v>
      </c>
      <c r="E1010" s="211">
        <v>312118</v>
      </c>
      <c r="F1010" s="917"/>
      <c r="G1010" s="131" t="s">
        <v>3818</v>
      </c>
      <c r="H1010" s="939"/>
      <c r="I1010" s="382">
        <v>278</v>
      </c>
    </row>
    <row r="1011" spans="1:9" ht="51" x14ac:dyDescent="0.2">
      <c r="A1011" s="926"/>
      <c r="B1011" s="310">
        <v>3230</v>
      </c>
      <c r="C1011" s="66" t="s">
        <v>5207</v>
      </c>
      <c r="D1011" s="310" t="s">
        <v>39</v>
      </c>
      <c r="E1011" s="211">
        <v>31201610</v>
      </c>
      <c r="F1011" s="917"/>
      <c r="G1011" s="131" t="s">
        <v>3818</v>
      </c>
      <c r="H1011" s="939"/>
      <c r="I1011" s="382">
        <v>278</v>
      </c>
    </row>
    <row r="1012" spans="1:9" ht="38.25" x14ac:dyDescent="0.2">
      <c r="A1012" s="926"/>
      <c r="B1012" s="310">
        <v>3230</v>
      </c>
      <c r="C1012" s="66" t="s">
        <v>5208</v>
      </c>
      <c r="D1012" s="310" t="s">
        <v>39</v>
      </c>
      <c r="E1012" s="211">
        <v>31201610</v>
      </c>
      <c r="F1012" s="917"/>
      <c r="G1012" s="131" t="s">
        <v>3818</v>
      </c>
      <c r="H1012" s="939"/>
      <c r="I1012" s="382">
        <v>278</v>
      </c>
    </row>
    <row r="1013" spans="1:9" ht="63.75" x14ac:dyDescent="0.2">
      <c r="A1013" s="926"/>
      <c r="B1013" s="372">
        <v>4321</v>
      </c>
      <c r="C1013" s="373" t="s">
        <v>5495</v>
      </c>
      <c r="D1013" s="372" t="s">
        <v>39</v>
      </c>
      <c r="E1013" s="146">
        <v>47131805</v>
      </c>
      <c r="F1013" s="917"/>
      <c r="G1013" s="146" t="s">
        <v>306</v>
      </c>
      <c r="H1013" s="939"/>
      <c r="I1013" s="160">
        <v>278</v>
      </c>
    </row>
    <row r="1014" spans="1:9" ht="63.75" x14ac:dyDescent="0.2">
      <c r="A1014" s="926"/>
      <c r="B1014" s="372">
        <v>4321</v>
      </c>
      <c r="C1014" s="373" t="s">
        <v>5497</v>
      </c>
      <c r="D1014" s="372" t="s">
        <v>39</v>
      </c>
      <c r="E1014" s="146">
        <v>44102999</v>
      </c>
      <c r="F1014" s="917"/>
      <c r="G1014" s="146" t="s">
        <v>306</v>
      </c>
      <c r="H1014" s="939"/>
      <c r="I1014" s="160">
        <v>278</v>
      </c>
    </row>
    <row r="1015" spans="1:9" ht="51" x14ac:dyDescent="0.2">
      <c r="A1015" s="926"/>
      <c r="B1015" s="372">
        <v>4321</v>
      </c>
      <c r="C1015" s="373" t="s">
        <v>5498</v>
      </c>
      <c r="D1015" s="372" t="s">
        <v>39</v>
      </c>
      <c r="E1015" s="146">
        <v>12352104</v>
      </c>
      <c r="F1015" s="917"/>
      <c r="G1015" s="146" t="s">
        <v>306</v>
      </c>
      <c r="H1015" s="939"/>
      <c r="I1015" s="160">
        <v>278</v>
      </c>
    </row>
    <row r="1016" spans="1:9" ht="15" customHeight="1" x14ac:dyDescent="0.2">
      <c r="A1016" s="926"/>
      <c r="B1016" s="97">
        <v>7421</v>
      </c>
      <c r="C1016" s="508" t="s">
        <v>8180</v>
      </c>
      <c r="D1016" s="97" t="s">
        <v>5902</v>
      </c>
      <c r="E1016" s="39" t="s">
        <v>8181</v>
      </c>
      <c r="F1016" s="917"/>
      <c r="G1016" s="651" t="s">
        <v>306</v>
      </c>
      <c r="H1016" s="939"/>
      <c r="I1016" s="51">
        <v>278</v>
      </c>
    </row>
    <row r="1017" spans="1:9" ht="15" customHeight="1" x14ac:dyDescent="0.2">
      <c r="A1017" s="926"/>
      <c r="B1017" s="97">
        <v>7421</v>
      </c>
      <c r="C1017" s="508" t="s">
        <v>8182</v>
      </c>
      <c r="D1017" s="97" t="s">
        <v>5902</v>
      </c>
      <c r="E1017" s="39" t="s">
        <v>8183</v>
      </c>
      <c r="F1017" s="917"/>
      <c r="G1017" s="651" t="s">
        <v>306</v>
      </c>
      <c r="H1017" s="939"/>
      <c r="I1017" s="51">
        <v>278</v>
      </c>
    </row>
    <row r="1018" spans="1:9" ht="25.5" x14ac:dyDescent="0.2">
      <c r="A1018" s="926"/>
      <c r="B1018" s="97">
        <v>7421</v>
      </c>
      <c r="C1018" s="508" t="s">
        <v>8185</v>
      </c>
      <c r="D1018" s="97" t="s">
        <v>5902</v>
      </c>
      <c r="E1018" s="39" t="s">
        <v>8186</v>
      </c>
      <c r="F1018" s="917"/>
      <c r="G1018" s="651" t="s">
        <v>306</v>
      </c>
      <c r="H1018" s="939"/>
      <c r="I1018" s="51">
        <v>278</v>
      </c>
    </row>
    <row r="1019" spans="1:9" ht="15" customHeight="1" x14ac:dyDescent="0.2">
      <c r="A1019" s="926"/>
      <c r="B1019" s="97">
        <v>7421</v>
      </c>
      <c r="C1019" s="508" t="s">
        <v>8187</v>
      </c>
      <c r="D1019" s="97" t="s">
        <v>5902</v>
      </c>
      <c r="E1019" s="39" t="s">
        <v>3020</v>
      </c>
      <c r="F1019" s="917"/>
      <c r="G1019" s="651" t="s">
        <v>306</v>
      </c>
      <c r="H1019" s="939"/>
      <c r="I1019" s="51">
        <v>278</v>
      </c>
    </row>
    <row r="1020" spans="1:9" ht="15" customHeight="1" x14ac:dyDescent="0.2">
      <c r="A1020" s="926"/>
      <c r="B1020" s="97">
        <v>7421</v>
      </c>
      <c r="C1020" s="508" t="s">
        <v>1981</v>
      </c>
      <c r="D1020" s="97" t="s">
        <v>5902</v>
      </c>
      <c r="E1020" s="39" t="s">
        <v>8279</v>
      </c>
      <c r="F1020" s="917"/>
      <c r="G1020" s="651" t="s">
        <v>3897</v>
      </c>
      <c r="H1020" s="939"/>
      <c r="I1020" s="51">
        <v>278</v>
      </c>
    </row>
    <row r="1021" spans="1:9" ht="25.5" x14ac:dyDescent="0.2">
      <c r="A1021" s="926"/>
      <c r="B1021" s="97">
        <v>7428</v>
      </c>
      <c r="C1021" s="508" t="s">
        <v>8392</v>
      </c>
      <c r="D1021" s="97" t="s">
        <v>5902</v>
      </c>
      <c r="E1021" s="39" t="s">
        <v>8393</v>
      </c>
      <c r="F1021" s="917"/>
      <c r="G1021" s="39" t="s">
        <v>4711</v>
      </c>
      <c r="H1021" s="939"/>
      <c r="I1021" s="39">
        <v>278</v>
      </c>
    </row>
    <row r="1022" spans="1:9" ht="15" customHeight="1" x14ac:dyDescent="0.2">
      <c r="A1022" s="926"/>
      <c r="B1022" s="97">
        <v>7428</v>
      </c>
      <c r="C1022" s="508" t="s">
        <v>8395</v>
      </c>
      <c r="D1022" s="97" t="s">
        <v>5902</v>
      </c>
      <c r="E1022" s="39" t="s">
        <v>8396</v>
      </c>
      <c r="F1022" s="917"/>
      <c r="G1022" s="39" t="s">
        <v>4711</v>
      </c>
      <c r="H1022" s="939"/>
      <c r="I1022" s="39">
        <v>278</v>
      </c>
    </row>
    <row r="1023" spans="1:9" ht="15" customHeight="1" x14ac:dyDescent="0.2">
      <c r="A1023" s="926"/>
      <c r="B1023" s="97">
        <v>7428</v>
      </c>
      <c r="C1023" s="508" t="s">
        <v>8398</v>
      </c>
      <c r="D1023" s="97" t="s">
        <v>5902</v>
      </c>
      <c r="E1023" s="39" t="s">
        <v>8399</v>
      </c>
      <c r="F1023" s="917"/>
      <c r="G1023" s="39" t="s">
        <v>4711</v>
      </c>
      <c r="H1023" s="939"/>
      <c r="I1023" s="39">
        <v>278</v>
      </c>
    </row>
    <row r="1024" spans="1:9" ht="15" customHeight="1" x14ac:dyDescent="0.2">
      <c r="A1024" s="926"/>
      <c r="B1024" s="97">
        <v>7428</v>
      </c>
      <c r="C1024" s="508" t="s">
        <v>8401</v>
      </c>
      <c r="D1024" s="97" t="s">
        <v>5902</v>
      </c>
      <c r="E1024" s="39" t="s">
        <v>8402</v>
      </c>
      <c r="F1024" s="917"/>
      <c r="G1024" s="39" t="s">
        <v>4711</v>
      </c>
      <c r="H1024" s="939"/>
      <c r="I1024" s="39">
        <v>278</v>
      </c>
    </row>
    <row r="1025" spans="1:9" ht="25.5" x14ac:dyDescent="0.2">
      <c r="A1025" s="926"/>
      <c r="B1025" s="97">
        <v>7428</v>
      </c>
      <c r="C1025" s="508" t="s">
        <v>8404</v>
      </c>
      <c r="D1025" s="97" t="s">
        <v>5902</v>
      </c>
      <c r="E1025" s="39" t="s">
        <v>8405</v>
      </c>
      <c r="F1025" s="917"/>
      <c r="G1025" s="39" t="s">
        <v>4711</v>
      </c>
      <c r="H1025" s="939"/>
      <c r="I1025" s="39">
        <v>278</v>
      </c>
    </row>
    <row r="1026" spans="1:9" ht="25.5" x14ac:dyDescent="0.2">
      <c r="A1026" s="926"/>
      <c r="B1026" s="97">
        <v>7428</v>
      </c>
      <c r="C1026" s="508" t="s">
        <v>8406</v>
      </c>
      <c r="D1026" s="97" t="s">
        <v>5902</v>
      </c>
      <c r="E1026" s="39" t="s">
        <v>8407</v>
      </c>
      <c r="F1026" s="917"/>
      <c r="G1026" s="39" t="s">
        <v>4711</v>
      </c>
      <c r="H1026" s="939"/>
      <c r="I1026" s="39">
        <v>278</v>
      </c>
    </row>
    <row r="1027" spans="1:9" ht="25.5" x14ac:dyDescent="0.2">
      <c r="A1027" s="926"/>
      <c r="B1027" s="97">
        <v>7428</v>
      </c>
      <c r="C1027" s="508" t="s">
        <v>8408</v>
      </c>
      <c r="D1027" s="97" t="s">
        <v>5902</v>
      </c>
      <c r="E1027" s="39" t="s">
        <v>8407</v>
      </c>
      <c r="F1027" s="917"/>
      <c r="G1027" s="39" t="s">
        <v>4711</v>
      </c>
      <c r="H1027" s="939"/>
      <c r="I1027" s="39">
        <v>278</v>
      </c>
    </row>
    <row r="1028" spans="1:9" ht="15" customHeight="1" x14ac:dyDescent="0.2">
      <c r="A1028" s="926"/>
      <c r="B1028" s="97">
        <v>7428</v>
      </c>
      <c r="C1028" s="508" t="s">
        <v>8409</v>
      </c>
      <c r="D1028" s="97" t="s">
        <v>5902</v>
      </c>
      <c r="E1028" s="39" t="s">
        <v>6340</v>
      </c>
      <c r="F1028" s="917"/>
      <c r="G1028" s="39" t="s">
        <v>4711</v>
      </c>
      <c r="H1028" s="939"/>
      <c r="I1028" s="39">
        <v>278</v>
      </c>
    </row>
    <row r="1029" spans="1:9" ht="51" x14ac:dyDescent="0.2">
      <c r="A1029" s="926"/>
      <c r="B1029" s="97">
        <v>7428</v>
      </c>
      <c r="C1029" s="508" t="s">
        <v>8410</v>
      </c>
      <c r="D1029" s="97" t="s">
        <v>5902</v>
      </c>
      <c r="E1029" s="39" t="s">
        <v>8411</v>
      </c>
      <c r="F1029" s="917"/>
      <c r="G1029" s="39" t="s">
        <v>4711</v>
      </c>
      <c r="H1029" s="939"/>
      <c r="I1029" s="39">
        <v>278</v>
      </c>
    </row>
    <row r="1030" spans="1:9" ht="15" customHeight="1" x14ac:dyDescent="0.2">
      <c r="A1030" s="926"/>
      <c r="B1030" s="97">
        <v>7428</v>
      </c>
      <c r="C1030" s="508" t="s">
        <v>8412</v>
      </c>
      <c r="D1030" s="97" t="s">
        <v>5902</v>
      </c>
      <c r="E1030" s="39" t="s">
        <v>8413</v>
      </c>
      <c r="F1030" s="917"/>
      <c r="G1030" s="39" t="s">
        <v>4711</v>
      </c>
      <c r="H1030" s="939"/>
      <c r="I1030" s="39">
        <v>278</v>
      </c>
    </row>
    <row r="1031" spans="1:9" ht="15" customHeight="1" x14ac:dyDescent="0.2">
      <c r="A1031" s="926"/>
      <c r="B1031" s="97">
        <v>7428</v>
      </c>
      <c r="C1031" s="508" t="s">
        <v>8414</v>
      </c>
      <c r="D1031" s="97" t="s">
        <v>5902</v>
      </c>
      <c r="E1031" s="39" t="s">
        <v>6332</v>
      </c>
      <c r="F1031" s="917"/>
      <c r="G1031" s="39" t="s">
        <v>4711</v>
      </c>
      <c r="H1031" s="939"/>
      <c r="I1031" s="39">
        <v>278</v>
      </c>
    </row>
    <row r="1032" spans="1:9" ht="38.25" x14ac:dyDescent="0.2">
      <c r="A1032" s="926"/>
      <c r="B1032" s="97">
        <v>7431</v>
      </c>
      <c r="C1032" s="98" t="s">
        <v>6088</v>
      </c>
      <c r="D1032" s="97" t="s">
        <v>5902</v>
      </c>
      <c r="E1032" s="160" t="s">
        <v>6089</v>
      </c>
      <c r="F1032" s="917"/>
      <c r="G1032" s="160" t="s">
        <v>4711</v>
      </c>
      <c r="H1032" s="939"/>
      <c r="I1032" s="160">
        <v>278</v>
      </c>
    </row>
    <row r="1033" spans="1:9" ht="191.25" x14ac:dyDescent="0.2">
      <c r="A1033" s="926"/>
      <c r="B1033" s="97">
        <v>7431</v>
      </c>
      <c r="C1033" s="98" t="s">
        <v>6091</v>
      </c>
      <c r="D1033" s="97" t="s">
        <v>5902</v>
      </c>
      <c r="E1033" s="160" t="s">
        <v>6092</v>
      </c>
      <c r="F1033" s="917"/>
      <c r="G1033" s="160" t="s">
        <v>4711</v>
      </c>
      <c r="H1033" s="939"/>
      <c r="I1033" s="160">
        <v>278</v>
      </c>
    </row>
    <row r="1034" spans="1:9" ht="165.75" x14ac:dyDescent="0.2">
      <c r="A1034" s="926"/>
      <c r="B1034" s="97">
        <v>7431</v>
      </c>
      <c r="C1034" s="98" t="s">
        <v>6094</v>
      </c>
      <c r="D1034" s="97" t="s">
        <v>5902</v>
      </c>
      <c r="E1034" s="160" t="s">
        <v>6095</v>
      </c>
      <c r="F1034" s="917"/>
      <c r="G1034" s="160" t="s">
        <v>4711</v>
      </c>
      <c r="H1034" s="939"/>
      <c r="I1034" s="160">
        <v>278</v>
      </c>
    </row>
    <row r="1035" spans="1:9" ht="178.5" x14ac:dyDescent="0.2">
      <c r="A1035" s="926"/>
      <c r="B1035" s="97">
        <v>7431</v>
      </c>
      <c r="C1035" s="98" t="s">
        <v>6096</v>
      </c>
      <c r="D1035" s="97" t="s">
        <v>5902</v>
      </c>
      <c r="E1035" s="160" t="s">
        <v>6097</v>
      </c>
      <c r="F1035" s="917"/>
      <c r="G1035" s="160" t="s">
        <v>306</v>
      </c>
      <c r="H1035" s="939"/>
      <c r="I1035" s="160">
        <v>278</v>
      </c>
    </row>
    <row r="1036" spans="1:9" ht="76.5" x14ac:dyDescent="0.2">
      <c r="A1036" s="926"/>
      <c r="B1036" s="97">
        <v>7431</v>
      </c>
      <c r="C1036" s="98" t="s">
        <v>6098</v>
      </c>
      <c r="D1036" s="97" t="s">
        <v>5902</v>
      </c>
      <c r="E1036" s="160" t="s">
        <v>6099</v>
      </c>
      <c r="F1036" s="917"/>
      <c r="G1036" s="160" t="s">
        <v>306</v>
      </c>
      <c r="H1036" s="939"/>
      <c r="I1036" s="160">
        <v>278</v>
      </c>
    </row>
    <row r="1037" spans="1:9" ht="89.25" x14ac:dyDescent="0.2">
      <c r="A1037" s="926"/>
      <c r="B1037" s="97">
        <v>7431</v>
      </c>
      <c r="C1037" s="98" t="s">
        <v>6100</v>
      </c>
      <c r="D1037" s="97" t="s">
        <v>5902</v>
      </c>
      <c r="E1037" s="160" t="s">
        <v>6101</v>
      </c>
      <c r="F1037" s="917"/>
      <c r="G1037" s="160" t="s">
        <v>306</v>
      </c>
      <c r="H1037" s="939"/>
      <c r="I1037" s="160">
        <v>278</v>
      </c>
    </row>
    <row r="1038" spans="1:9" ht="63.75" x14ac:dyDescent="0.2">
      <c r="A1038" s="926"/>
      <c r="B1038" s="97">
        <v>7431</v>
      </c>
      <c r="C1038" s="98" t="s">
        <v>6102</v>
      </c>
      <c r="D1038" s="97" t="s">
        <v>5902</v>
      </c>
      <c r="E1038" s="160" t="s">
        <v>6103</v>
      </c>
      <c r="F1038" s="917"/>
      <c r="G1038" s="160" t="s">
        <v>306</v>
      </c>
      <c r="H1038" s="939"/>
      <c r="I1038" s="160">
        <v>278</v>
      </c>
    </row>
    <row r="1039" spans="1:9" ht="25.5" x14ac:dyDescent="0.2">
      <c r="A1039" s="926"/>
      <c r="B1039" s="97" t="s">
        <v>8661</v>
      </c>
      <c r="C1039" s="98" t="s">
        <v>6338</v>
      </c>
      <c r="D1039" s="97" t="s">
        <v>5902</v>
      </c>
      <c r="E1039" s="160" t="s">
        <v>6340</v>
      </c>
      <c r="F1039" s="917"/>
      <c r="G1039" s="160" t="s">
        <v>306</v>
      </c>
      <c r="H1039" s="939"/>
      <c r="I1039" s="160">
        <v>278</v>
      </c>
    </row>
    <row r="1040" spans="1:9" ht="76.5" x14ac:dyDescent="0.2">
      <c r="A1040" s="926"/>
      <c r="B1040" s="97" t="s">
        <v>8661</v>
      </c>
      <c r="C1040" s="98" t="s">
        <v>6342</v>
      </c>
      <c r="D1040" s="97" t="s">
        <v>5902</v>
      </c>
      <c r="E1040" s="160" t="s">
        <v>6344</v>
      </c>
      <c r="F1040" s="917"/>
      <c r="G1040" s="160" t="s">
        <v>505</v>
      </c>
      <c r="H1040" s="939"/>
      <c r="I1040" s="97">
        <v>278</v>
      </c>
    </row>
    <row r="1041" spans="1:9" ht="25.5" x14ac:dyDescent="0.2">
      <c r="A1041" s="926"/>
      <c r="B1041" s="97" t="s">
        <v>8661</v>
      </c>
      <c r="C1041" s="98" t="s">
        <v>6345</v>
      </c>
      <c r="D1041" s="97" t="s">
        <v>5902</v>
      </c>
      <c r="E1041" s="160" t="s">
        <v>6346</v>
      </c>
      <c r="F1041" s="917"/>
      <c r="G1041" s="160" t="s">
        <v>306</v>
      </c>
      <c r="H1041" s="939"/>
      <c r="I1041" s="160">
        <v>278</v>
      </c>
    </row>
    <row r="1042" spans="1:9" ht="25.5" x14ac:dyDescent="0.2">
      <c r="A1042" s="926"/>
      <c r="B1042" s="97" t="s">
        <v>8661</v>
      </c>
      <c r="C1042" s="98" t="s">
        <v>6345</v>
      </c>
      <c r="D1042" s="97" t="s">
        <v>5902</v>
      </c>
      <c r="E1042" s="160" t="s">
        <v>6346</v>
      </c>
      <c r="F1042" s="917"/>
      <c r="G1042" s="160" t="s">
        <v>306</v>
      </c>
      <c r="H1042" s="939"/>
      <c r="I1042" s="160">
        <v>278</v>
      </c>
    </row>
    <row r="1043" spans="1:9" ht="25.5" x14ac:dyDescent="0.2">
      <c r="A1043" s="926"/>
      <c r="B1043" s="97" t="s">
        <v>8662</v>
      </c>
      <c r="C1043" s="98" t="s">
        <v>6338</v>
      </c>
      <c r="D1043" s="97" t="s">
        <v>5902</v>
      </c>
      <c r="E1043" s="160" t="s">
        <v>6340</v>
      </c>
      <c r="F1043" s="917"/>
      <c r="G1043" s="160" t="s">
        <v>306</v>
      </c>
      <c r="H1043" s="939"/>
      <c r="I1043" s="160">
        <v>278</v>
      </c>
    </row>
    <row r="1044" spans="1:9" ht="25.5" x14ac:dyDescent="0.2">
      <c r="A1044" s="926"/>
      <c r="B1044" s="51" t="s">
        <v>8663</v>
      </c>
      <c r="C1044" s="508" t="s">
        <v>6345</v>
      </c>
      <c r="D1044" s="97" t="s">
        <v>5902</v>
      </c>
      <c r="E1044" s="39" t="s">
        <v>6346</v>
      </c>
      <c r="F1044" s="917"/>
      <c r="G1044" s="39" t="s">
        <v>306</v>
      </c>
      <c r="H1044" s="939"/>
      <c r="I1044" s="382">
        <v>278</v>
      </c>
    </row>
    <row r="1045" spans="1:9" ht="15" customHeight="1" x14ac:dyDescent="0.2">
      <c r="A1045" s="926"/>
      <c r="B1045" s="51" t="s">
        <v>8663</v>
      </c>
      <c r="C1045" s="508" t="s">
        <v>6600</v>
      </c>
      <c r="D1045" s="97" t="s">
        <v>5902</v>
      </c>
      <c r="E1045" s="39" t="s">
        <v>6340</v>
      </c>
      <c r="F1045" s="917"/>
      <c r="G1045" s="39" t="s">
        <v>306</v>
      </c>
      <c r="H1045" s="939"/>
      <c r="I1045" s="382">
        <v>278</v>
      </c>
    </row>
    <row r="1046" spans="1:9" ht="25.5" x14ac:dyDescent="0.2">
      <c r="A1046" s="926"/>
      <c r="B1046" s="97" t="s">
        <v>8675</v>
      </c>
      <c r="C1046" s="508" t="s">
        <v>6345</v>
      </c>
      <c r="D1046" s="97" t="s">
        <v>5902</v>
      </c>
      <c r="E1046" s="39" t="s">
        <v>6346</v>
      </c>
      <c r="F1046" s="917"/>
      <c r="G1046" s="39" t="s">
        <v>306</v>
      </c>
      <c r="H1046" s="939"/>
      <c r="I1046" s="382">
        <v>278</v>
      </c>
    </row>
    <row r="1047" spans="1:9" ht="15" customHeight="1" x14ac:dyDescent="0.2">
      <c r="A1047" s="926"/>
      <c r="B1047" s="97" t="s">
        <v>8675</v>
      </c>
      <c r="C1047" s="508" t="s">
        <v>6600</v>
      </c>
      <c r="D1047" s="97" t="s">
        <v>5902</v>
      </c>
      <c r="E1047" s="39" t="s">
        <v>6340</v>
      </c>
      <c r="F1047" s="917"/>
      <c r="G1047" s="39" t="s">
        <v>306</v>
      </c>
      <c r="H1047" s="939"/>
      <c r="I1047" s="382">
        <v>278</v>
      </c>
    </row>
    <row r="1048" spans="1:9" ht="15" customHeight="1" x14ac:dyDescent="0.2">
      <c r="A1048" s="926"/>
      <c r="B1048" s="97" t="s">
        <v>8676</v>
      </c>
      <c r="C1048" s="98" t="s">
        <v>6721</v>
      </c>
      <c r="D1048" s="97" t="s">
        <v>5902</v>
      </c>
      <c r="E1048" s="160" t="s">
        <v>6722</v>
      </c>
      <c r="F1048" s="917"/>
      <c r="G1048" s="160" t="s">
        <v>306</v>
      </c>
      <c r="H1048" s="939"/>
      <c r="I1048" s="160">
        <v>278</v>
      </c>
    </row>
    <row r="1049" spans="1:9" ht="25.5" x14ac:dyDescent="0.2">
      <c r="A1049" s="926"/>
      <c r="B1049" s="97" t="s">
        <v>8676</v>
      </c>
      <c r="C1049" s="98" t="s">
        <v>6724</v>
      </c>
      <c r="D1049" s="97" t="s">
        <v>5902</v>
      </c>
      <c r="E1049" s="160" t="s">
        <v>6725</v>
      </c>
      <c r="F1049" s="917"/>
      <c r="G1049" s="160" t="s">
        <v>306</v>
      </c>
      <c r="H1049" s="939"/>
      <c r="I1049" s="160">
        <v>278</v>
      </c>
    </row>
    <row r="1050" spans="1:9" ht="25.5" x14ac:dyDescent="0.2">
      <c r="A1050" s="926"/>
      <c r="B1050" s="97" t="s">
        <v>8676</v>
      </c>
      <c r="C1050" s="98" t="s">
        <v>6345</v>
      </c>
      <c r="D1050" s="97" t="s">
        <v>5902</v>
      </c>
      <c r="E1050" s="160" t="s">
        <v>6346</v>
      </c>
      <c r="F1050" s="917"/>
      <c r="G1050" s="160" t="s">
        <v>306</v>
      </c>
      <c r="H1050" s="939"/>
      <c r="I1050" s="160">
        <v>278</v>
      </c>
    </row>
    <row r="1051" spans="1:9" ht="15" customHeight="1" x14ac:dyDescent="0.2">
      <c r="A1051" s="926"/>
      <c r="B1051" s="97" t="s">
        <v>8676</v>
      </c>
      <c r="C1051" s="98" t="s">
        <v>2010</v>
      </c>
      <c r="D1051" s="97" t="s">
        <v>5902</v>
      </c>
      <c r="E1051" s="160" t="s">
        <v>6727</v>
      </c>
      <c r="F1051" s="917"/>
      <c r="G1051" s="160" t="s">
        <v>306</v>
      </c>
      <c r="H1051" s="939"/>
      <c r="I1051" s="160">
        <v>278</v>
      </c>
    </row>
    <row r="1052" spans="1:9" ht="15" customHeight="1" x14ac:dyDescent="0.2">
      <c r="A1052" s="926"/>
      <c r="B1052" s="97" t="s">
        <v>8677</v>
      </c>
      <c r="C1052" s="98" t="s">
        <v>6721</v>
      </c>
      <c r="D1052" s="97" t="s">
        <v>5902</v>
      </c>
      <c r="E1052" s="160" t="s">
        <v>6722</v>
      </c>
      <c r="F1052" s="917"/>
      <c r="G1052" s="160" t="s">
        <v>306</v>
      </c>
      <c r="H1052" s="939"/>
      <c r="I1052" s="160">
        <v>278</v>
      </c>
    </row>
    <row r="1053" spans="1:9" ht="25.5" x14ac:dyDescent="0.2">
      <c r="A1053" s="926"/>
      <c r="B1053" s="97" t="s">
        <v>8677</v>
      </c>
      <c r="C1053" s="98" t="s">
        <v>6345</v>
      </c>
      <c r="D1053" s="97" t="s">
        <v>5902</v>
      </c>
      <c r="E1053" s="160" t="s">
        <v>6346</v>
      </c>
      <c r="F1053" s="917"/>
      <c r="G1053" s="160" t="s">
        <v>306</v>
      </c>
      <c r="H1053" s="939"/>
      <c r="I1053" s="160">
        <v>278</v>
      </c>
    </row>
    <row r="1054" spans="1:9" ht="15" customHeight="1" x14ac:dyDescent="0.2">
      <c r="A1054" s="926"/>
      <c r="B1054" s="97" t="s">
        <v>8677</v>
      </c>
      <c r="C1054" s="98" t="s">
        <v>2010</v>
      </c>
      <c r="D1054" s="97" t="s">
        <v>5902</v>
      </c>
      <c r="E1054" s="160" t="s">
        <v>6727</v>
      </c>
      <c r="F1054" s="917"/>
      <c r="G1054" s="160" t="s">
        <v>306</v>
      </c>
      <c r="H1054" s="939"/>
      <c r="I1054" s="160">
        <v>278</v>
      </c>
    </row>
    <row r="1055" spans="1:9" ht="63.75" x14ac:dyDescent="0.2">
      <c r="A1055" s="926"/>
      <c r="B1055" s="97">
        <v>7202</v>
      </c>
      <c r="C1055" s="508" t="s">
        <v>8709</v>
      </c>
      <c r="D1055" s="97" t="s">
        <v>5902</v>
      </c>
      <c r="E1055" s="39" t="s">
        <v>8357</v>
      </c>
      <c r="F1055" s="917"/>
      <c r="G1055" s="160" t="s">
        <v>306</v>
      </c>
      <c r="H1055" s="939"/>
      <c r="I1055" s="217">
        <v>278</v>
      </c>
    </row>
    <row r="1056" spans="1:9" ht="63.75" x14ac:dyDescent="0.2">
      <c r="A1056" s="926"/>
      <c r="B1056" s="97">
        <v>7202</v>
      </c>
      <c r="C1056" s="508" t="s">
        <v>8711</v>
      </c>
      <c r="D1056" s="97" t="s">
        <v>5902</v>
      </c>
      <c r="E1056" s="39" t="s">
        <v>8712</v>
      </c>
      <c r="F1056" s="917"/>
      <c r="G1056" s="160" t="s">
        <v>306</v>
      </c>
      <c r="H1056" s="939"/>
      <c r="I1056" s="217">
        <v>278</v>
      </c>
    </row>
    <row r="1057" spans="1:9" ht="51" x14ac:dyDescent="0.2">
      <c r="A1057" s="926"/>
      <c r="B1057" s="97">
        <v>7202</v>
      </c>
      <c r="C1057" s="508" t="s">
        <v>8713</v>
      </c>
      <c r="D1057" s="97" t="s">
        <v>5902</v>
      </c>
      <c r="E1057" s="39" t="s">
        <v>8684</v>
      </c>
      <c r="F1057" s="917"/>
      <c r="G1057" s="160" t="s">
        <v>306</v>
      </c>
      <c r="H1057" s="939"/>
      <c r="I1057" s="217">
        <v>278</v>
      </c>
    </row>
    <row r="1058" spans="1:9" ht="38.25" x14ac:dyDescent="0.2">
      <c r="A1058" s="926"/>
      <c r="B1058" s="97">
        <v>7202</v>
      </c>
      <c r="C1058" s="508" t="s">
        <v>8802</v>
      </c>
      <c r="D1058" s="97" t="s">
        <v>5902</v>
      </c>
      <c r="E1058" s="39" t="s">
        <v>8803</v>
      </c>
      <c r="F1058" s="917"/>
      <c r="G1058" s="160" t="s">
        <v>306</v>
      </c>
      <c r="H1058" s="939"/>
      <c r="I1058" s="217">
        <v>278</v>
      </c>
    </row>
    <row r="1059" spans="1:9" ht="25.5" x14ac:dyDescent="0.2">
      <c r="A1059" s="926"/>
      <c r="B1059" s="97">
        <v>7202</v>
      </c>
      <c r="C1059" s="508" t="s">
        <v>8824</v>
      </c>
      <c r="D1059" s="97" t="s">
        <v>5902</v>
      </c>
      <c r="E1059" s="39" t="s">
        <v>8387</v>
      </c>
      <c r="F1059" s="917"/>
      <c r="G1059" s="160" t="s">
        <v>306</v>
      </c>
      <c r="H1059" s="939"/>
      <c r="I1059" s="217">
        <v>278</v>
      </c>
    </row>
    <row r="1060" spans="1:9" ht="38.25" x14ac:dyDescent="0.2">
      <c r="A1060" s="926"/>
      <c r="B1060" s="97">
        <v>7202</v>
      </c>
      <c r="C1060" s="508" t="s">
        <v>8839</v>
      </c>
      <c r="D1060" s="97" t="s">
        <v>5902</v>
      </c>
      <c r="E1060" s="39" t="s">
        <v>8684</v>
      </c>
      <c r="F1060" s="917"/>
      <c r="G1060" s="160" t="s">
        <v>306</v>
      </c>
      <c r="H1060" s="939"/>
      <c r="I1060" s="217">
        <v>278</v>
      </c>
    </row>
    <row r="1061" spans="1:9" ht="25.5" x14ac:dyDescent="0.2">
      <c r="A1061" s="926"/>
      <c r="B1061" s="97">
        <v>7202</v>
      </c>
      <c r="C1061" s="508" t="s">
        <v>8840</v>
      </c>
      <c r="D1061" s="97" t="s">
        <v>5902</v>
      </c>
      <c r="E1061" s="39" t="s">
        <v>8684</v>
      </c>
      <c r="F1061" s="917"/>
      <c r="G1061" s="160" t="s">
        <v>306</v>
      </c>
      <c r="H1061" s="939"/>
      <c r="I1061" s="217">
        <v>278</v>
      </c>
    </row>
    <row r="1062" spans="1:9" ht="38.25" x14ac:dyDescent="0.2">
      <c r="A1062" s="926"/>
      <c r="B1062" s="97">
        <v>7202</v>
      </c>
      <c r="C1062" s="508" t="s">
        <v>8841</v>
      </c>
      <c r="D1062" s="97" t="s">
        <v>5902</v>
      </c>
      <c r="E1062" s="39" t="s">
        <v>8684</v>
      </c>
      <c r="F1062" s="917"/>
      <c r="G1062" s="160" t="s">
        <v>306</v>
      </c>
      <c r="H1062" s="939"/>
      <c r="I1062" s="217">
        <v>278</v>
      </c>
    </row>
    <row r="1063" spans="1:9" ht="25.5" x14ac:dyDescent="0.2">
      <c r="A1063" s="926"/>
      <c r="B1063" s="97">
        <v>7202</v>
      </c>
      <c r="C1063" s="508" t="s">
        <v>8856</v>
      </c>
      <c r="D1063" s="97" t="s">
        <v>5902</v>
      </c>
      <c r="E1063" s="39" t="s">
        <v>6340</v>
      </c>
      <c r="F1063" s="917"/>
      <c r="G1063" s="160" t="s">
        <v>306</v>
      </c>
      <c r="H1063" s="939"/>
      <c r="I1063" s="217">
        <v>278</v>
      </c>
    </row>
    <row r="1064" spans="1:9" ht="25.5" x14ac:dyDescent="0.2">
      <c r="A1064" s="926"/>
      <c r="B1064" s="97">
        <v>7202</v>
      </c>
      <c r="C1064" s="520" t="s">
        <v>7086</v>
      </c>
      <c r="D1064" s="97" t="s">
        <v>5902</v>
      </c>
      <c r="E1064" s="39" t="s">
        <v>8684</v>
      </c>
      <c r="F1064" s="917"/>
      <c r="G1064" s="160" t="s">
        <v>306</v>
      </c>
      <c r="H1064" s="939"/>
      <c r="I1064" s="217">
        <v>278</v>
      </c>
    </row>
    <row r="1065" spans="1:9" ht="38.25" x14ac:dyDescent="0.2">
      <c r="A1065" s="926"/>
      <c r="B1065" s="97">
        <v>7202</v>
      </c>
      <c r="C1065" s="520" t="s">
        <v>8923</v>
      </c>
      <c r="D1065" s="97" t="s">
        <v>5902</v>
      </c>
      <c r="E1065" s="39" t="s">
        <v>8684</v>
      </c>
      <c r="F1065" s="917"/>
      <c r="G1065" s="160" t="s">
        <v>306</v>
      </c>
      <c r="H1065" s="939"/>
      <c r="I1065" s="217">
        <v>278</v>
      </c>
    </row>
    <row r="1066" spans="1:9" ht="51" x14ac:dyDescent="0.2">
      <c r="A1066" s="926"/>
      <c r="B1066" s="97">
        <v>7202</v>
      </c>
      <c r="C1066" s="520" t="s">
        <v>8978</v>
      </c>
      <c r="D1066" s="97" t="s">
        <v>5902</v>
      </c>
      <c r="E1066" s="39" t="s">
        <v>8419</v>
      </c>
      <c r="F1066" s="917"/>
      <c r="G1066" s="160" t="s">
        <v>306</v>
      </c>
      <c r="H1066" s="939"/>
      <c r="I1066" s="217">
        <v>278</v>
      </c>
    </row>
    <row r="1067" spans="1:9" ht="38.25" x14ac:dyDescent="0.2">
      <c r="A1067" s="926"/>
      <c r="B1067" s="97">
        <v>7202</v>
      </c>
      <c r="C1067" s="520" t="s">
        <v>8979</v>
      </c>
      <c r="D1067" s="97" t="s">
        <v>5902</v>
      </c>
      <c r="E1067" s="39" t="s">
        <v>8684</v>
      </c>
      <c r="F1067" s="917"/>
      <c r="G1067" s="160" t="s">
        <v>306</v>
      </c>
      <c r="H1067" s="939"/>
      <c r="I1067" s="217">
        <v>278</v>
      </c>
    </row>
    <row r="1068" spans="1:9" ht="38.25" x14ac:dyDescent="0.2">
      <c r="A1068" s="926"/>
      <c r="B1068" s="97">
        <v>7202</v>
      </c>
      <c r="C1068" s="520" t="s">
        <v>8980</v>
      </c>
      <c r="D1068" s="97" t="s">
        <v>5902</v>
      </c>
      <c r="E1068" s="39" t="s">
        <v>8684</v>
      </c>
      <c r="F1068" s="917"/>
      <c r="G1068" s="160" t="s">
        <v>306</v>
      </c>
      <c r="H1068" s="939"/>
      <c r="I1068" s="217">
        <v>278</v>
      </c>
    </row>
    <row r="1069" spans="1:9" ht="25.5" x14ac:dyDescent="0.2">
      <c r="A1069" s="926"/>
      <c r="B1069" s="97">
        <v>7410</v>
      </c>
      <c r="C1069" s="98" t="s">
        <v>7463</v>
      </c>
      <c r="D1069" s="97" t="s">
        <v>5902</v>
      </c>
      <c r="E1069" s="160">
        <v>12142106</v>
      </c>
      <c r="F1069" s="917"/>
      <c r="G1069" s="160" t="s">
        <v>4711</v>
      </c>
      <c r="H1069" s="939"/>
      <c r="I1069" s="160">
        <v>278</v>
      </c>
    </row>
    <row r="1070" spans="1:9" ht="25.5" x14ac:dyDescent="0.2">
      <c r="A1070" s="926"/>
      <c r="B1070" s="97">
        <v>7410</v>
      </c>
      <c r="C1070" s="98" t="s">
        <v>7465</v>
      </c>
      <c r="D1070" s="97" t="s">
        <v>5902</v>
      </c>
      <c r="E1070" s="160">
        <v>12142106</v>
      </c>
      <c r="F1070" s="917"/>
      <c r="G1070" s="160" t="s">
        <v>4711</v>
      </c>
      <c r="H1070" s="939"/>
      <c r="I1070" s="160">
        <v>278</v>
      </c>
    </row>
    <row r="1071" spans="1:9" ht="25.5" x14ac:dyDescent="0.2">
      <c r="A1071" s="926"/>
      <c r="B1071" s="97">
        <v>7410</v>
      </c>
      <c r="C1071" s="98" t="s">
        <v>7466</v>
      </c>
      <c r="D1071" s="97" t="s">
        <v>5902</v>
      </c>
      <c r="E1071" s="160">
        <v>30111601</v>
      </c>
      <c r="F1071" s="917"/>
      <c r="G1071" s="160" t="s">
        <v>4711</v>
      </c>
      <c r="H1071" s="939"/>
      <c r="I1071" s="160">
        <v>278</v>
      </c>
    </row>
    <row r="1072" spans="1:9" ht="25.5" x14ac:dyDescent="0.2">
      <c r="A1072" s="926"/>
      <c r="B1072" s="97">
        <v>7410</v>
      </c>
      <c r="C1072" s="98" t="s">
        <v>7467</v>
      </c>
      <c r="D1072" s="97" t="s">
        <v>5902</v>
      </c>
      <c r="E1072" s="160">
        <v>31201632</v>
      </c>
      <c r="F1072" s="917"/>
      <c r="G1072" s="160" t="s">
        <v>4711</v>
      </c>
      <c r="H1072" s="939"/>
      <c r="I1072" s="160">
        <v>278</v>
      </c>
    </row>
    <row r="1073" spans="1:9" ht="38.25" x14ac:dyDescent="0.2">
      <c r="A1073" s="926"/>
      <c r="B1073" s="97">
        <v>7410</v>
      </c>
      <c r="C1073" s="98" t="s">
        <v>7468</v>
      </c>
      <c r="D1073" s="97" t="s">
        <v>5902</v>
      </c>
      <c r="E1073" s="160">
        <v>31201632</v>
      </c>
      <c r="F1073" s="917"/>
      <c r="G1073" s="160" t="s">
        <v>4711</v>
      </c>
      <c r="H1073" s="939"/>
      <c r="I1073" s="97">
        <v>278</v>
      </c>
    </row>
    <row r="1074" spans="1:9" ht="25.5" x14ac:dyDescent="0.2">
      <c r="A1074" s="926"/>
      <c r="B1074" s="97">
        <v>7410</v>
      </c>
      <c r="C1074" s="98" t="s">
        <v>7469</v>
      </c>
      <c r="D1074" s="97" t="s">
        <v>5902</v>
      </c>
      <c r="E1074" s="160">
        <v>31201623</v>
      </c>
      <c r="F1074" s="917"/>
      <c r="G1074" s="160" t="s">
        <v>4711</v>
      </c>
      <c r="H1074" s="939"/>
      <c r="I1074" s="97">
        <v>278</v>
      </c>
    </row>
    <row r="1075" spans="1:9" ht="25.5" x14ac:dyDescent="0.2">
      <c r="A1075" s="926"/>
      <c r="B1075" s="97">
        <v>7410</v>
      </c>
      <c r="C1075" s="98" t="s">
        <v>7470</v>
      </c>
      <c r="D1075" s="97" t="s">
        <v>5902</v>
      </c>
      <c r="E1075" s="160">
        <v>31201623</v>
      </c>
      <c r="F1075" s="917"/>
      <c r="G1075" s="160" t="s">
        <v>4711</v>
      </c>
      <c r="H1075" s="939"/>
      <c r="I1075" s="97">
        <v>278</v>
      </c>
    </row>
    <row r="1076" spans="1:9" ht="25.5" x14ac:dyDescent="0.2">
      <c r="A1076" s="926"/>
      <c r="B1076" s="97">
        <v>7410</v>
      </c>
      <c r="C1076" s="98" t="s">
        <v>7471</v>
      </c>
      <c r="D1076" s="97" t="s">
        <v>5902</v>
      </c>
      <c r="E1076" s="160">
        <v>31201623</v>
      </c>
      <c r="F1076" s="917"/>
      <c r="G1076" s="160" t="s">
        <v>4711</v>
      </c>
      <c r="H1076" s="939"/>
      <c r="I1076" s="97">
        <v>278</v>
      </c>
    </row>
    <row r="1077" spans="1:9" ht="38.25" x14ac:dyDescent="0.2">
      <c r="A1077" s="926"/>
      <c r="B1077" s="97">
        <v>7410</v>
      </c>
      <c r="C1077" s="98" t="s">
        <v>7472</v>
      </c>
      <c r="D1077" s="97" t="s">
        <v>5902</v>
      </c>
      <c r="E1077" s="160">
        <v>31201623</v>
      </c>
      <c r="F1077" s="917"/>
      <c r="G1077" s="160" t="s">
        <v>306</v>
      </c>
      <c r="H1077" s="939"/>
      <c r="I1077" s="97">
        <v>278</v>
      </c>
    </row>
    <row r="1078" spans="1:9" ht="38.25" x14ac:dyDescent="0.2">
      <c r="A1078" s="926"/>
      <c r="B1078" s="97">
        <v>7410</v>
      </c>
      <c r="C1078" s="98" t="s">
        <v>7473</v>
      </c>
      <c r="D1078" s="97" t="s">
        <v>5902</v>
      </c>
      <c r="E1078" s="160">
        <v>47131821</v>
      </c>
      <c r="F1078" s="917"/>
      <c r="G1078" s="160" t="s">
        <v>306</v>
      </c>
      <c r="H1078" s="939"/>
      <c r="I1078" s="97">
        <v>278</v>
      </c>
    </row>
    <row r="1079" spans="1:9" ht="15" customHeight="1" x14ac:dyDescent="0.2">
      <c r="A1079" s="926"/>
      <c r="B1079" s="97">
        <v>7410</v>
      </c>
      <c r="C1079" s="98" t="s">
        <v>7474</v>
      </c>
      <c r="D1079" s="97" t="s">
        <v>5902</v>
      </c>
      <c r="E1079" s="160">
        <v>47131805</v>
      </c>
      <c r="F1079" s="917"/>
      <c r="G1079" s="160" t="s">
        <v>306</v>
      </c>
      <c r="H1079" s="939"/>
      <c r="I1079" s="160">
        <v>278</v>
      </c>
    </row>
    <row r="1080" spans="1:9" ht="25.5" x14ac:dyDescent="0.2">
      <c r="A1080" s="926"/>
      <c r="B1080" s="97">
        <v>7410</v>
      </c>
      <c r="C1080" s="98" t="s">
        <v>7476</v>
      </c>
      <c r="D1080" s="97" t="s">
        <v>5902</v>
      </c>
      <c r="E1080" s="160">
        <v>47131805</v>
      </c>
      <c r="F1080" s="917"/>
      <c r="G1080" s="160" t="s">
        <v>306</v>
      </c>
      <c r="H1080" s="939"/>
      <c r="I1080" s="160">
        <v>278</v>
      </c>
    </row>
    <row r="1081" spans="1:9" ht="15" customHeight="1" x14ac:dyDescent="0.2">
      <c r="A1081" s="926"/>
      <c r="B1081" s="97">
        <v>7410</v>
      </c>
      <c r="C1081" s="98" t="s">
        <v>7478</v>
      </c>
      <c r="D1081" s="97" t="s">
        <v>5902</v>
      </c>
      <c r="E1081" s="160">
        <v>47131802</v>
      </c>
      <c r="F1081" s="917"/>
      <c r="G1081" s="160" t="s">
        <v>306</v>
      </c>
      <c r="H1081" s="939"/>
      <c r="I1081" s="160">
        <v>278</v>
      </c>
    </row>
    <row r="1082" spans="1:9" ht="25.5" x14ac:dyDescent="0.2">
      <c r="A1082" s="926"/>
      <c r="B1082" s="97">
        <v>7410</v>
      </c>
      <c r="C1082" s="98" t="s">
        <v>7480</v>
      </c>
      <c r="D1082" s="97" t="s">
        <v>5902</v>
      </c>
      <c r="E1082" s="160">
        <v>12352302</v>
      </c>
      <c r="F1082" s="917"/>
      <c r="G1082" s="160" t="s">
        <v>306</v>
      </c>
      <c r="H1082" s="939"/>
      <c r="I1082" s="160">
        <v>278</v>
      </c>
    </row>
    <row r="1083" spans="1:9" ht="25.5" x14ac:dyDescent="0.2">
      <c r="A1083" s="926"/>
      <c r="B1083" s="97">
        <v>7410</v>
      </c>
      <c r="C1083" s="98" t="s">
        <v>7483</v>
      </c>
      <c r="D1083" s="97" t="s">
        <v>5902</v>
      </c>
      <c r="E1083" s="160">
        <v>47131805</v>
      </c>
      <c r="F1083" s="917"/>
      <c r="G1083" s="160" t="s">
        <v>306</v>
      </c>
      <c r="H1083" s="939"/>
      <c r="I1083" s="97">
        <v>278</v>
      </c>
    </row>
    <row r="1084" spans="1:9" ht="25.5" x14ac:dyDescent="0.2">
      <c r="A1084" s="926"/>
      <c r="B1084" s="97">
        <v>7410</v>
      </c>
      <c r="C1084" s="98" t="s">
        <v>7485</v>
      </c>
      <c r="D1084" s="97" t="s">
        <v>5902</v>
      </c>
      <c r="E1084" s="160">
        <v>31211801</v>
      </c>
      <c r="F1084" s="917"/>
      <c r="G1084" s="160" t="s">
        <v>306</v>
      </c>
      <c r="H1084" s="939"/>
      <c r="I1084" s="97">
        <v>278</v>
      </c>
    </row>
    <row r="1085" spans="1:9" ht="38.25" x14ac:dyDescent="0.2">
      <c r="A1085" s="926"/>
      <c r="B1085" s="97">
        <v>7410</v>
      </c>
      <c r="C1085" s="98" t="s">
        <v>7487</v>
      </c>
      <c r="D1085" s="97" t="s">
        <v>5902</v>
      </c>
      <c r="E1085" s="160">
        <v>15121597</v>
      </c>
      <c r="F1085" s="917"/>
      <c r="G1085" s="160" t="s">
        <v>306</v>
      </c>
      <c r="H1085" s="939"/>
      <c r="I1085" s="97">
        <v>278</v>
      </c>
    </row>
    <row r="1086" spans="1:9" ht="25.5" x14ac:dyDescent="0.2">
      <c r="A1086" s="926"/>
      <c r="B1086" s="97">
        <v>7410</v>
      </c>
      <c r="C1086" s="98" t="s">
        <v>7488</v>
      </c>
      <c r="D1086" s="97" t="s">
        <v>5902</v>
      </c>
      <c r="E1086" s="160">
        <v>44103108</v>
      </c>
      <c r="F1086" s="917"/>
      <c r="G1086" s="160" t="s">
        <v>306</v>
      </c>
      <c r="H1086" s="939"/>
      <c r="I1086" s="97">
        <v>278</v>
      </c>
    </row>
    <row r="1087" spans="1:9" ht="15" customHeight="1" x14ac:dyDescent="0.2">
      <c r="A1087" s="926"/>
      <c r="B1087" s="97" t="s">
        <v>9048</v>
      </c>
      <c r="C1087" s="508" t="s">
        <v>8180</v>
      </c>
      <c r="D1087" s="97" t="s">
        <v>5902</v>
      </c>
      <c r="E1087" s="39" t="s">
        <v>8181</v>
      </c>
      <c r="F1087" s="917"/>
      <c r="G1087" s="651" t="s">
        <v>306</v>
      </c>
      <c r="H1087" s="939"/>
      <c r="I1087" s="51">
        <v>278</v>
      </c>
    </row>
    <row r="1088" spans="1:9" ht="38.25" x14ac:dyDescent="0.2">
      <c r="A1088" s="926"/>
      <c r="B1088" s="97" t="s">
        <v>9048</v>
      </c>
      <c r="C1088" s="508" t="s">
        <v>9058</v>
      </c>
      <c r="D1088" s="97" t="s">
        <v>5902</v>
      </c>
      <c r="E1088" s="39" t="s">
        <v>8186</v>
      </c>
      <c r="F1088" s="917"/>
      <c r="G1088" s="651" t="s">
        <v>306</v>
      </c>
      <c r="H1088" s="939"/>
      <c r="I1088" s="51">
        <v>278</v>
      </c>
    </row>
    <row r="1089" spans="1:9" ht="25.5" x14ac:dyDescent="0.2">
      <c r="A1089" s="926"/>
      <c r="B1089" s="97" t="s">
        <v>9048</v>
      </c>
      <c r="C1089" s="508" t="s">
        <v>9059</v>
      </c>
      <c r="D1089" s="97" t="s">
        <v>5902</v>
      </c>
      <c r="E1089" s="160" t="s">
        <v>6346</v>
      </c>
      <c r="F1089" s="917"/>
      <c r="G1089" s="651" t="s">
        <v>505</v>
      </c>
      <c r="H1089" s="939"/>
      <c r="I1089" s="51">
        <v>278</v>
      </c>
    </row>
    <row r="1090" spans="1:9" ht="15" customHeight="1" x14ac:dyDescent="0.2">
      <c r="A1090" s="926"/>
      <c r="B1090" s="97" t="s">
        <v>9048</v>
      </c>
      <c r="C1090" s="508" t="s">
        <v>8187</v>
      </c>
      <c r="D1090" s="97" t="s">
        <v>5902</v>
      </c>
      <c r="E1090" s="39" t="s">
        <v>3020</v>
      </c>
      <c r="F1090" s="917"/>
      <c r="G1090" s="651" t="s">
        <v>306</v>
      </c>
      <c r="H1090" s="939"/>
      <c r="I1090" s="51">
        <v>278</v>
      </c>
    </row>
    <row r="1091" spans="1:9" ht="15" customHeight="1" x14ac:dyDescent="0.2">
      <c r="A1091" s="926"/>
      <c r="B1091" s="97" t="s">
        <v>9048</v>
      </c>
      <c r="C1091" s="508" t="s">
        <v>1981</v>
      </c>
      <c r="D1091" s="97" t="s">
        <v>5902</v>
      </c>
      <c r="E1091" s="39" t="s">
        <v>8279</v>
      </c>
      <c r="F1091" s="917"/>
      <c r="G1091" s="651" t="s">
        <v>3897</v>
      </c>
      <c r="H1091" s="939"/>
      <c r="I1091" s="51">
        <v>278</v>
      </c>
    </row>
    <row r="1092" spans="1:9" ht="15" customHeight="1" x14ac:dyDescent="0.2">
      <c r="A1092" s="926"/>
      <c r="B1092" s="51">
        <v>7413</v>
      </c>
      <c r="C1092" s="508" t="s">
        <v>9181</v>
      </c>
      <c r="D1092" s="97" t="s">
        <v>5902</v>
      </c>
      <c r="E1092" s="39">
        <v>31201701</v>
      </c>
      <c r="F1092" s="917"/>
      <c r="G1092" s="651" t="s">
        <v>306</v>
      </c>
      <c r="H1092" s="939"/>
      <c r="I1092" s="51">
        <v>278</v>
      </c>
    </row>
    <row r="1093" spans="1:9" ht="15" customHeight="1" x14ac:dyDescent="0.2">
      <c r="A1093" s="926"/>
      <c r="B1093" s="51">
        <v>7413</v>
      </c>
      <c r="C1093" s="508" t="s">
        <v>9182</v>
      </c>
      <c r="D1093" s="97" t="s">
        <v>5902</v>
      </c>
      <c r="E1093" s="39">
        <v>31201701</v>
      </c>
      <c r="F1093" s="917"/>
      <c r="G1093" s="651" t="s">
        <v>306</v>
      </c>
      <c r="H1093" s="939"/>
      <c r="I1093" s="51">
        <v>278</v>
      </c>
    </row>
    <row r="1094" spans="1:9" ht="15" customHeight="1" x14ac:dyDescent="0.2">
      <c r="A1094" s="926"/>
      <c r="B1094" s="51">
        <v>7413</v>
      </c>
      <c r="C1094" s="508" t="s">
        <v>9183</v>
      </c>
      <c r="D1094" s="97" t="s">
        <v>5902</v>
      </c>
      <c r="E1094" s="39">
        <v>31201701</v>
      </c>
      <c r="F1094" s="917"/>
      <c r="G1094" s="651" t="s">
        <v>306</v>
      </c>
      <c r="H1094" s="939"/>
      <c r="I1094" s="51">
        <v>278</v>
      </c>
    </row>
    <row r="1095" spans="1:9" ht="15" customHeight="1" x14ac:dyDescent="0.2">
      <c r="A1095" s="926"/>
      <c r="B1095" s="51">
        <v>7413</v>
      </c>
      <c r="C1095" s="508" t="s">
        <v>9184</v>
      </c>
      <c r="D1095" s="97" t="s">
        <v>5902</v>
      </c>
      <c r="E1095" s="39">
        <v>31201701</v>
      </c>
      <c r="F1095" s="917"/>
      <c r="G1095" s="651" t="s">
        <v>306</v>
      </c>
      <c r="H1095" s="939"/>
      <c r="I1095" s="51">
        <v>278</v>
      </c>
    </row>
    <row r="1096" spans="1:9" ht="15" customHeight="1" x14ac:dyDescent="0.2">
      <c r="A1096" s="926"/>
      <c r="B1096" s="51">
        <v>7413</v>
      </c>
      <c r="C1096" s="508" t="s">
        <v>9185</v>
      </c>
      <c r="D1096" s="97" t="s">
        <v>5902</v>
      </c>
      <c r="E1096" s="39">
        <v>31201701</v>
      </c>
      <c r="F1096" s="917"/>
      <c r="G1096" s="651" t="s">
        <v>306</v>
      </c>
      <c r="H1096" s="939"/>
      <c r="I1096" s="51">
        <v>278</v>
      </c>
    </row>
    <row r="1097" spans="1:9" ht="15" customHeight="1" x14ac:dyDescent="0.2">
      <c r="A1097" s="926"/>
      <c r="B1097" s="51">
        <v>7413</v>
      </c>
      <c r="C1097" s="508" t="s">
        <v>9186</v>
      </c>
      <c r="D1097" s="97" t="s">
        <v>5902</v>
      </c>
      <c r="E1097" s="39">
        <v>31201701</v>
      </c>
      <c r="F1097" s="917"/>
      <c r="G1097" s="651" t="s">
        <v>306</v>
      </c>
      <c r="H1097" s="939"/>
      <c r="I1097" s="51">
        <v>278</v>
      </c>
    </row>
    <row r="1098" spans="1:9" ht="15" customHeight="1" x14ac:dyDescent="0.2">
      <c r="A1098" s="926"/>
      <c r="B1098" s="51">
        <v>7413</v>
      </c>
      <c r="C1098" s="508" t="s">
        <v>9187</v>
      </c>
      <c r="D1098" s="97" t="s">
        <v>5902</v>
      </c>
      <c r="E1098" s="39">
        <v>31201701</v>
      </c>
      <c r="F1098" s="917"/>
      <c r="G1098" s="651" t="s">
        <v>306</v>
      </c>
      <c r="H1098" s="939"/>
      <c r="I1098" s="51">
        <v>278</v>
      </c>
    </row>
    <row r="1099" spans="1:9" ht="15" customHeight="1" x14ac:dyDescent="0.2">
      <c r="A1099" s="926"/>
      <c r="B1099" s="51">
        <v>7413</v>
      </c>
      <c r="C1099" s="508" t="s">
        <v>9188</v>
      </c>
      <c r="D1099" s="97" t="s">
        <v>5902</v>
      </c>
      <c r="E1099" s="39">
        <v>31201701</v>
      </c>
      <c r="F1099" s="917"/>
      <c r="G1099" s="651" t="s">
        <v>306</v>
      </c>
      <c r="H1099" s="939"/>
      <c r="I1099" s="51">
        <v>278</v>
      </c>
    </row>
    <row r="1100" spans="1:9" ht="15" customHeight="1" x14ac:dyDescent="0.2">
      <c r="A1100" s="926"/>
      <c r="B1100" s="51">
        <v>7413</v>
      </c>
      <c r="C1100" s="508" t="s">
        <v>9189</v>
      </c>
      <c r="D1100" s="97" t="s">
        <v>5902</v>
      </c>
      <c r="E1100" s="39">
        <v>31201623</v>
      </c>
      <c r="F1100" s="917"/>
      <c r="G1100" s="651" t="s">
        <v>306</v>
      </c>
      <c r="H1100" s="939"/>
      <c r="I1100" s="51">
        <v>278</v>
      </c>
    </row>
    <row r="1101" spans="1:9" ht="38.25" x14ac:dyDescent="0.2">
      <c r="A1101" s="926"/>
      <c r="B1101" s="51">
        <v>7413</v>
      </c>
      <c r="C1101" s="508" t="s">
        <v>9327</v>
      </c>
      <c r="D1101" s="97" t="s">
        <v>5902</v>
      </c>
      <c r="E1101" s="39">
        <v>31191501</v>
      </c>
      <c r="F1101" s="917"/>
      <c r="G1101" s="651" t="s">
        <v>306</v>
      </c>
      <c r="H1101" s="939"/>
      <c r="I1101" s="382">
        <v>278</v>
      </c>
    </row>
    <row r="1102" spans="1:9" ht="51" x14ac:dyDescent="0.2">
      <c r="A1102" s="926"/>
      <c r="B1102" s="51">
        <v>7413</v>
      </c>
      <c r="C1102" s="508" t="s">
        <v>9329</v>
      </c>
      <c r="D1102" s="97" t="s">
        <v>5902</v>
      </c>
      <c r="E1102" s="497">
        <v>31211707</v>
      </c>
      <c r="F1102" s="917"/>
      <c r="G1102" s="651" t="s">
        <v>306</v>
      </c>
      <c r="H1102" s="939"/>
      <c r="I1102" s="382">
        <v>278</v>
      </c>
    </row>
    <row r="1103" spans="1:9" ht="15" customHeight="1" x14ac:dyDescent="0.2">
      <c r="A1103" s="926"/>
      <c r="B1103" s="51">
        <v>7413</v>
      </c>
      <c r="C1103" s="520" t="s">
        <v>9331</v>
      </c>
      <c r="D1103" s="97" t="s">
        <v>5902</v>
      </c>
      <c r="E1103" s="39">
        <v>12141903</v>
      </c>
      <c r="F1103" s="917"/>
      <c r="G1103" s="651" t="s">
        <v>306</v>
      </c>
      <c r="H1103" s="939"/>
      <c r="I1103" s="539">
        <v>278</v>
      </c>
    </row>
    <row r="1104" spans="1:9" ht="25.5" x14ac:dyDescent="0.2">
      <c r="A1104" s="926"/>
      <c r="B1104" s="51">
        <v>7413</v>
      </c>
      <c r="C1104" s="508" t="s">
        <v>9351</v>
      </c>
      <c r="D1104" s="97" t="s">
        <v>5902</v>
      </c>
      <c r="E1104" s="39">
        <v>31191501</v>
      </c>
      <c r="F1104" s="917"/>
      <c r="G1104" s="651" t="s">
        <v>306</v>
      </c>
      <c r="H1104" s="939"/>
      <c r="I1104" s="51">
        <v>278</v>
      </c>
    </row>
    <row r="1105" spans="1:9" ht="51" x14ac:dyDescent="0.2">
      <c r="A1105" s="926"/>
      <c r="B1105" s="51">
        <v>7413</v>
      </c>
      <c r="C1105" s="508" t="s">
        <v>9373</v>
      </c>
      <c r="D1105" s="97" t="s">
        <v>5902</v>
      </c>
      <c r="E1105" s="39">
        <v>44102999</v>
      </c>
      <c r="F1105" s="917"/>
      <c r="G1105" s="651" t="s">
        <v>306</v>
      </c>
      <c r="H1105" s="939"/>
      <c r="I1105" s="51">
        <v>278</v>
      </c>
    </row>
    <row r="1106" spans="1:9" ht="15" customHeight="1" x14ac:dyDescent="0.2">
      <c r="A1106" s="926"/>
      <c r="B1106" s="51">
        <v>7413</v>
      </c>
      <c r="C1106" s="508" t="s">
        <v>9379</v>
      </c>
      <c r="D1106" s="97" t="s">
        <v>5902</v>
      </c>
      <c r="E1106" s="39">
        <v>31201623</v>
      </c>
      <c r="F1106" s="917"/>
      <c r="G1106" s="651" t="s">
        <v>306</v>
      </c>
      <c r="H1106" s="939"/>
      <c r="I1106" s="51">
        <v>278</v>
      </c>
    </row>
    <row r="1107" spans="1:9" ht="25.5" x14ac:dyDescent="0.2">
      <c r="A1107" s="926"/>
      <c r="B1107" s="51">
        <v>6326</v>
      </c>
      <c r="C1107" s="520" t="s">
        <v>9430</v>
      </c>
      <c r="D1107" s="97" t="s">
        <v>5902</v>
      </c>
      <c r="E1107" s="39">
        <v>31201615</v>
      </c>
      <c r="F1107" s="917"/>
      <c r="G1107" s="651" t="s">
        <v>306</v>
      </c>
      <c r="H1107" s="939"/>
      <c r="I1107" s="539">
        <v>278</v>
      </c>
    </row>
    <row r="1108" spans="1:9" ht="25.5" x14ac:dyDescent="0.2">
      <c r="A1108" s="926"/>
      <c r="B1108" s="51">
        <v>6326</v>
      </c>
      <c r="C1108" s="520" t="s">
        <v>9431</v>
      </c>
      <c r="D1108" s="97" t="s">
        <v>5902</v>
      </c>
      <c r="E1108" s="39">
        <v>31201701</v>
      </c>
      <c r="F1108" s="917"/>
      <c r="G1108" s="651" t="s">
        <v>306</v>
      </c>
      <c r="H1108" s="939"/>
      <c r="I1108" s="539">
        <v>278</v>
      </c>
    </row>
    <row r="1109" spans="1:9" ht="25.5" x14ac:dyDescent="0.2">
      <c r="A1109" s="926"/>
      <c r="B1109" s="51">
        <v>6326</v>
      </c>
      <c r="C1109" s="520" t="s">
        <v>9432</v>
      </c>
      <c r="D1109" s="97" t="s">
        <v>5902</v>
      </c>
      <c r="E1109" s="39">
        <v>31201701</v>
      </c>
      <c r="F1109" s="917"/>
      <c r="G1109" s="651" t="s">
        <v>306</v>
      </c>
      <c r="H1109" s="939"/>
      <c r="I1109" s="539">
        <v>278</v>
      </c>
    </row>
    <row r="1110" spans="1:9" ht="25.5" x14ac:dyDescent="0.2">
      <c r="A1110" s="926"/>
      <c r="B1110" s="51">
        <v>6326</v>
      </c>
      <c r="C1110" s="520" t="s">
        <v>9433</v>
      </c>
      <c r="D1110" s="97" t="s">
        <v>5902</v>
      </c>
      <c r="E1110" s="39">
        <v>31201623</v>
      </c>
      <c r="F1110" s="917"/>
      <c r="G1110" s="651" t="s">
        <v>306</v>
      </c>
      <c r="H1110" s="939"/>
      <c r="I1110" s="539">
        <v>278</v>
      </c>
    </row>
    <row r="1111" spans="1:9" ht="25.5" x14ac:dyDescent="0.2">
      <c r="A1111" s="926"/>
      <c r="B1111" s="51">
        <v>6326</v>
      </c>
      <c r="C1111" s="520" t="s">
        <v>9434</v>
      </c>
      <c r="D1111" s="97" t="s">
        <v>5902</v>
      </c>
      <c r="E1111" s="39">
        <v>31201623</v>
      </c>
      <c r="F1111" s="917"/>
      <c r="G1111" s="651" t="s">
        <v>306</v>
      </c>
      <c r="H1111" s="939"/>
      <c r="I1111" s="539">
        <v>278</v>
      </c>
    </row>
    <row r="1112" spans="1:9" ht="15" customHeight="1" x14ac:dyDescent="0.2">
      <c r="A1112" s="926"/>
      <c r="B1112" s="51">
        <v>6326</v>
      </c>
      <c r="C1112" s="520" t="s">
        <v>9435</v>
      </c>
      <c r="D1112" s="97" t="s">
        <v>5902</v>
      </c>
      <c r="E1112" s="39">
        <v>31201632</v>
      </c>
      <c r="F1112" s="917"/>
      <c r="G1112" s="651" t="s">
        <v>306</v>
      </c>
      <c r="H1112" s="939"/>
      <c r="I1112" s="539">
        <v>278</v>
      </c>
    </row>
    <row r="1113" spans="1:9" ht="25.5" x14ac:dyDescent="0.2">
      <c r="A1113" s="926"/>
      <c r="B1113" s="51">
        <v>6326</v>
      </c>
      <c r="C1113" s="520" t="s">
        <v>9436</v>
      </c>
      <c r="D1113" s="97" t="s">
        <v>5902</v>
      </c>
      <c r="E1113" s="39">
        <v>31201632</v>
      </c>
      <c r="F1113" s="917"/>
      <c r="G1113" s="651" t="s">
        <v>306</v>
      </c>
      <c r="H1113" s="939"/>
      <c r="I1113" s="539">
        <v>278</v>
      </c>
    </row>
    <row r="1114" spans="1:9" ht="25.5" x14ac:dyDescent="0.2">
      <c r="A1114" s="926"/>
      <c r="B1114" s="51">
        <v>6326</v>
      </c>
      <c r="C1114" s="520" t="s">
        <v>9437</v>
      </c>
      <c r="D1114" s="97" t="s">
        <v>5902</v>
      </c>
      <c r="E1114" s="39">
        <v>31201632</v>
      </c>
      <c r="F1114" s="917"/>
      <c r="G1114" s="651" t="s">
        <v>306</v>
      </c>
      <c r="H1114" s="939"/>
      <c r="I1114" s="539">
        <v>278</v>
      </c>
    </row>
    <row r="1115" spans="1:9" ht="25.5" x14ac:dyDescent="0.2">
      <c r="A1115" s="926"/>
      <c r="B1115" s="51">
        <v>6326</v>
      </c>
      <c r="C1115" s="520" t="s">
        <v>9438</v>
      </c>
      <c r="D1115" s="97" t="s">
        <v>5902</v>
      </c>
      <c r="E1115" s="39">
        <v>31201623</v>
      </c>
      <c r="F1115" s="917"/>
      <c r="G1115" s="651" t="s">
        <v>306</v>
      </c>
      <c r="H1115" s="939"/>
      <c r="I1115" s="539">
        <v>278</v>
      </c>
    </row>
    <row r="1116" spans="1:9" ht="15" customHeight="1" x14ac:dyDescent="0.2">
      <c r="A1116" s="926"/>
      <c r="B1116" s="51">
        <v>6326</v>
      </c>
      <c r="C1116" s="520" t="s">
        <v>9439</v>
      </c>
      <c r="D1116" s="97" t="s">
        <v>5902</v>
      </c>
      <c r="E1116" s="39">
        <v>47131821</v>
      </c>
      <c r="F1116" s="917"/>
      <c r="G1116" s="651" t="s">
        <v>306</v>
      </c>
      <c r="H1116" s="939"/>
      <c r="I1116" s="539">
        <v>278</v>
      </c>
    </row>
    <row r="1117" spans="1:9" ht="15" customHeight="1" x14ac:dyDescent="0.2">
      <c r="A1117" s="926"/>
      <c r="B1117" s="51">
        <v>6326</v>
      </c>
      <c r="C1117" s="520" t="s">
        <v>9331</v>
      </c>
      <c r="D1117" s="97" t="s">
        <v>5902</v>
      </c>
      <c r="E1117" s="39">
        <v>12141903</v>
      </c>
      <c r="F1117" s="917"/>
      <c r="G1117" s="651" t="s">
        <v>306</v>
      </c>
      <c r="H1117" s="939"/>
      <c r="I1117" s="539">
        <v>278</v>
      </c>
    </row>
    <row r="1118" spans="1:9" ht="51" x14ac:dyDescent="0.2">
      <c r="A1118" s="926"/>
      <c r="B1118" s="51">
        <v>6326</v>
      </c>
      <c r="C1118" s="541" t="s">
        <v>9440</v>
      </c>
      <c r="D1118" s="97" t="s">
        <v>5902</v>
      </c>
      <c r="E1118" s="39">
        <v>47131805</v>
      </c>
      <c r="F1118" s="917"/>
      <c r="G1118" s="651" t="s">
        <v>306</v>
      </c>
      <c r="H1118" s="939"/>
      <c r="I1118" s="539">
        <v>278</v>
      </c>
    </row>
    <row r="1119" spans="1:9" ht="38.25" x14ac:dyDescent="0.2">
      <c r="A1119" s="926"/>
      <c r="B1119" s="51">
        <v>6325</v>
      </c>
      <c r="C1119" s="508" t="s">
        <v>9601</v>
      </c>
      <c r="D1119" s="97" t="s">
        <v>5902</v>
      </c>
      <c r="E1119" s="39">
        <v>31201701</v>
      </c>
      <c r="F1119" s="917"/>
      <c r="G1119" s="651" t="s">
        <v>306</v>
      </c>
      <c r="H1119" s="939"/>
      <c r="I1119" s="51">
        <v>278</v>
      </c>
    </row>
    <row r="1120" spans="1:9" ht="25.5" x14ac:dyDescent="0.2">
      <c r="A1120" s="926"/>
      <c r="B1120" s="51">
        <v>6325</v>
      </c>
      <c r="C1120" s="508" t="s">
        <v>9630</v>
      </c>
      <c r="D1120" s="97" t="s">
        <v>5902</v>
      </c>
      <c r="E1120" s="39">
        <v>47131821</v>
      </c>
      <c r="F1120" s="917"/>
      <c r="G1120" s="651" t="s">
        <v>306</v>
      </c>
      <c r="H1120" s="939"/>
      <c r="I1120" s="51">
        <v>278</v>
      </c>
    </row>
    <row r="1121" spans="1:9" ht="15" customHeight="1" x14ac:dyDescent="0.2">
      <c r="A1121" s="926"/>
      <c r="B1121" s="51">
        <v>6325</v>
      </c>
      <c r="C1121" s="508" t="s">
        <v>9631</v>
      </c>
      <c r="D1121" s="97" t="s">
        <v>5902</v>
      </c>
      <c r="E1121" s="39">
        <v>13111001</v>
      </c>
      <c r="F1121" s="917"/>
      <c r="G1121" s="651" t="s">
        <v>306</v>
      </c>
      <c r="H1121" s="939"/>
      <c r="I1121" s="51">
        <v>278</v>
      </c>
    </row>
    <row r="1122" spans="1:9" ht="15" customHeight="1" x14ac:dyDescent="0.2">
      <c r="A1122" s="926"/>
      <c r="B1122" s="51">
        <v>6325</v>
      </c>
      <c r="C1122" s="508" t="s">
        <v>9664</v>
      </c>
      <c r="D1122" s="97" t="s">
        <v>5902</v>
      </c>
      <c r="E1122" s="39">
        <v>31211507</v>
      </c>
      <c r="F1122" s="917"/>
      <c r="G1122" s="651" t="s">
        <v>306</v>
      </c>
      <c r="H1122" s="939"/>
      <c r="I1122" s="51">
        <v>278</v>
      </c>
    </row>
    <row r="1123" spans="1:9" ht="15" customHeight="1" x14ac:dyDescent="0.2">
      <c r="A1123" s="926"/>
      <c r="B1123" s="51">
        <v>6325</v>
      </c>
      <c r="C1123" s="508" t="s">
        <v>9665</v>
      </c>
      <c r="D1123" s="97" t="s">
        <v>5902</v>
      </c>
      <c r="E1123" s="39">
        <v>31201610</v>
      </c>
      <c r="F1123" s="917"/>
      <c r="G1123" s="651" t="s">
        <v>306</v>
      </c>
      <c r="H1123" s="939"/>
      <c r="I1123" s="51">
        <v>278</v>
      </c>
    </row>
    <row r="1124" spans="1:9" ht="25.5" x14ac:dyDescent="0.2">
      <c r="A1124" s="926"/>
      <c r="B1124" s="39">
        <v>6325</v>
      </c>
      <c r="C1124" s="508" t="s">
        <v>9717</v>
      </c>
      <c r="D1124" s="97" t="s">
        <v>5902</v>
      </c>
      <c r="E1124" s="39">
        <v>31211603</v>
      </c>
      <c r="F1124" s="917"/>
      <c r="G1124" s="651" t="s">
        <v>306</v>
      </c>
      <c r="H1124" s="939"/>
      <c r="I1124" s="51">
        <v>278</v>
      </c>
    </row>
    <row r="1125" spans="1:9" ht="15" customHeight="1" x14ac:dyDescent="0.2">
      <c r="A1125" s="926"/>
      <c r="B1125" s="39">
        <v>6325</v>
      </c>
      <c r="C1125" s="508" t="s">
        <v>9742</v>
      </c>
      <c r="D1125" s="97" t="s">
        <v>5902</v>
      </c>
      <c r="E1125" s="39">
        <v>13111023</v>
      </c>
      <c r="F1125" s="917"/>
      <c r="G1125" s="651" t="s">
        <v>306</v>
      </c>
      <c r="H1125" s="939"/>
      <c r="I1125" s="51">
        <v>278</v>
      </c>
    </row>
    <row r="1126" spans="1:9" ht="15" customHeight="1" x14ac:dyDescent="0.2">
      <c r="A1126" s="926"/>
      <c r="B1126" s="39">
        <v>6325</v>
      </c>
      <c r="C1126" s="508" t="s">
        <v>9743</v>
      </c>
      <c r="D1126" s="97" t="s">
        <v>5902</v>
      </c>
      <c r="E1126" s="39">
        <v>31201607</v>
      </c>
      <c r="F1126" s="917"/>
      <c r="G1126" s="651" t="s">
        <v>306</v>
      </c>
      <c r="H1126" s="939"/>
      <c r="I1126" s="51">
        <v>278</v>
      </c>
    </row>
    <row r="1127" spans="1:9" ht="51" x14ac:dyDescent="0.2">
      <c r="A1127" s="926"/>
      <c r="B1127" s="51">
        <v>6325</v>
      </c>
      <c r="C1127" s="508" t="s">
        <v>9811</v>
      </c>
      <c r="D1127" s="97" t="s">
        <v>5902</v>
      </c>
      <c r="E1127" s="497">
        <v>31211707</v>
      </c>
      <c r="F1127" s="917"/>
      <c r="G1127" s="651" t="s">
        <v>306</v>
      </c>
      <c r="H1127" s="939"/>
      <c r="I1127" s="51">
        <v>278</v>
      </c>
    </row>
    <row r="1128" spans="1:9" ht="38.25" x14ac:dyDescent="0.2">
      <c r="A1128" s="926"/>
      <c r="B1128" s="51">
        <v>6325</v>
      </c>
      <c r="C1128" s="508" t="s">
        <v>9813</v>
      </c>
      <c r="D1128" s="97" t="s">
        <v>5902</v>
      </c>
      <c r="E1128" s="545">
        <v>44102999</v>
      </c>
      <c r="F1128" s="917"/>
      <c r="G1128" s="651" t="s">
        <v>306</v>
      </c>
      <c r="H1128" s="939"/>
      <c r="I1128" s="51">
        <v>278</v>
      </c>
    </row>
    <row r="1129" spans="1:9" ht="25.5" x14ac:dyDescent="0.2">
      <c r="A1129" s="926"/>
      <c r="B1129" s="51">
        <v>6325</v>
      </c>
      <c r="C1129" s="508" t="s">
        <v>9837</v>
      </c>
      <c r="D1129" s="97" t="s">
        <v>5902</v>
      </c>
      <c r="E1129" s="39">
        <v>13111001</v>
      </c>
      <c r="F1129" s="917"/>
      <c r="G1129" s="651" t="s">
        <v>306</v>
      </c>
      <c r="H1129" s="939"/>
      <c r="I1129" s="51">
        <v>278</v>
      </c>
    </row>
    <row r="1130" spans="1:9" ht="25.5" x14ac:dyDescent="0.2">
      <c r="A1130" s="926"/>
      <c r="B1130" s="51">
        <v>6325</v>
      </c>
      <c r="C1130" s="508" t="s">
        <v>9351</v>
      </c>
      <c r="D1130" s="97" t="s">
        <v>5902</v>
      </c>
      <c r="E1130" s="39">
        <v>31191501</v>
      </c>
      <c r="F1130" s="917"/>
      <c r="G1130" s="651" t="s">
        <v>306</v>
      </c>
      <c r="H1130" s="939"/>
      <c r="I1130" s="51">
        <v>278</v>
      </c>
    </row>
    <row r="1131" spans="1:9" ht="51" x14ac:dyDescent="0.2">
      <c r="A1131" s="926"/>
      <c r="B1131" s="51">
        <v>6325</v>
      </c>
      <c r="C1131" s="548" t="s">
        <v>9899</v>
      </c>
      <c r="D1131" s="97" t="s">
        <v>5902</v>
      </c>
      <c r="E1131" s="39">
        <v>47131821</v>
      </c>
      <c r="F1131" s="917"/>
      <c r="G1131" s="651" t="s">
        <v>306</v>
      </c>
      <c r="H1131" s="939"/>
      <c r="I1131" s="549">
        <v>278</v>
      </c>
    </row>
    <row r="1132" spans="1:9" ht="51" x14ac:dyDescent="0.2">
      <c r="A1132" s="926"/>
      <c r="B1132" s="51">
        <v>6325</v>
      </c>
      <c r="C1132" s="508" t="s">
        <v>9914</v>
      </c>
      <c r="D1132" s="97" t="s">
        <v>5902</v>
      </c>
      <c r="E1132" s="39">
        <v>30141516</v>
      </c>
      <c r="F1132" s="917"/>
      <c r="G1132" s="651" t="s">
        <v>306</v>
      </c>
      <c r="H1132" s="939"/>
      <c r="I1132" s="549">
        <v>278</v>
      </c>
    </row>
    <row r="1133" spans="1:9" ht="38.25" x14ac:dyDescent="0.2">
      <c r="A1133" s="926"/>
      <c r="B1133" s="51">
        <v>6325</v>
      </c>
      <c r="C1133" s="508" t="s">
        <v>9997</v>
      </c>
      <c r="D1133" s="97" t="s">
        <v>5902</v>
      </c>
      <c r="E1133" s="39">
        <v>41105514</v>
      </c>
      <c r="F1133" s="917"/>
      <c r="G1133" s="651" t="s">
        <v>306</v>
      </c>
      <c r="H1133" s="939"/>
      <c r="I1133" s="549">
        <v>278</v>
      </c>
    </row>
    <row r="1134" spans="1:9" ht="25.5" x14ac:dyDescent="0.2">
      <c r="A1134" s="926"/>
      <c r="B1134" s="51">
        <v>6325</v>
      </c>
      <c r="C1134" s="508" t="s">
        <v>10035</v>
      </c>
      <c r="D1134" s="97" t="s">
        <v>5902</v>
      </c>
      <c r="E1134" s="39">
        <v>10191509</v>
      </c>
      <c r="F1134" s="917"/>
      <c r="G1134" s="651" t="s">
        <v>306</v>
      </c>
      <c r="H1134" s="939"/>
      <c r="I1134" s="51">
        <v>278</v>
      </c>
    </row>
    <row r="1135" spans="1:9" ht="25.5" x14ac:dyDescent="0.2">
      <c r="A1135" s="926"/>
      <c r="B1135" s="51">
        <v>6325</v>
      </c>
      <c r="C1135" s="508" t="s">
        <v>10201</v>
      </c>
      <c r="D1135" s="97" t="s">
        <v>5902</v>
      </c>
      <c r="E1135" s="39">
        <v>31133711</v>
      </c>
      <c r="F1135" s="917"/>
      <c r="G1135" s="39" t="s">
        <v>306</v>
      </c>
      <c r="H1135" s="939"/>
      <c r="I1135" s="51">
        <v>278</v>
      </c>
    </row>
    <row r="1136" spans="1:9" ht="38.25" x14ac:dyDescent="0.2">
      <c r="A1136" s="926"/>
      <c r="B1136" s="51">
        <v>6325</v>
      </c>
      <c r="C1136" s="508" t="s">
        <v>10202</v>
      </c>
      <c r="D1136" s="97" t="s">
        <v>5902</v>
      </c>
      <c r="E1136" s="39">
        <v>47131821</v>
      </c>
      <c r="F1136" s="917"/>
      <c r="G1136" s="652" t="s">
        <v>306</v>
      </c>
      <c r="H1136" s="939"/>
      <c r="I1136" s="549">
        <v>278</v>
      </c>
    </row>
    <row r="1137" spans="1:9" ht="51" x14ac:dyDescent="0.2">
      <c r="A1137" s="926"/>
      <c r="B1137" s="51">
        <v>6325</v>
      </c>
      <c r="C1137" s="508" t="s">
        <v>9373</v>
      </c>
      <c r="D1137" s="97" t="s">
        <v>5902</v>
      </c>
      <c r="E1137" s="39">
        <v>44102999</v>
      </c>
      <c r="F1137" s="917"/>
      <c r="G1137" s="652" t="s">
        <v>306</v>
      </c>
      <c r="H1137" s="939"/>
      <c r="I1137" s="549">
        <v>278</v>
      </c>
    </row>
    <row r="1138" spans="1:9" ht="15" customHeight="1" x14ac:dyDescent="0.2">
      <c r="A1138" s="926"/>
      <c r="B1138" s="51">
        <v>6325</v>
      </c>
      <c r="C1138" s="508" t="s">
        <v>10327</v>
      </c>
      <c r="D1138" s="97" t="s">
        <v>5902</v>
      </c>
      <c r="E1138" s="39">
        <v>31201623</v>
      </c>
      <c r="F1138" s="917"/>
      <c r="G1138" s="39" t="s">
        <v>306</v>
      </c>
      <c r="H1138" s="939"/>
      <c r="I1138" s="51">
        <v>278</v>
      </c>
    </row>
    <row r="1139" spans="1:9" ht="51" x14ac:dyDescent="0.2">
      <c r="A1139" s="926"/>
      <c r="B1139" s="51">
        <v>2030</v>
      </c>
      <c r="C1139" s="508" t="s">
        <v>135</v>
      </c>
      <c r="D1139" s="3" t="s">
        <v>39</v>
      </c>
      <c r="E1139" s="39">
        <v>39111709</v>
      </c>
      <c r="F1139" s="917"/>
      <c r="G1139" s="47" t="s">
        <v>364</v>
      </c>
      <c r="H1139" s="651" t="s">
        <v>111</v>
      </c>
      <c r="I1139" s="39">
        <v>304</v>
      </c>
    </row>
    <row r="1140" spans="1:9" ht="38.25" x14ac:dyDescent="0.2">
      <c r="A1140" s="926"/>
      <c r="B1140" s="51">
        <v>2030</v>
      </c>
      <c r="C1140" s="508" t="s">
        <v>137</v>
      </c>
      <c r="D1140" s="3" t="s">
        <v>39</v>
      </c>
      <c r="E1140" s="39">
        <v>39121031</v>
      </c>
      <c r="F1140" s="917"/>
      <c r="G1140" s="47" t="s">
        <v>364</v>
      </c>
      <c r="H1140" s="651" t="s">
        <v>111</v>
      </c>
      <c r="I1140" s="39">
        <v>304</v>
      </c>
    </row>
    <row r="1141" spans="1:9" ht="51" x14ac:dyDescent="0.2">
      <c r="A1141" s="926"/>
      <c r="B1141" s="51">
        <v>2030</v>
      </c>
      <c r="C1141" s="508" t="s">
        <v>138</v>
      </c>
      <c r="D1141" s="3" t="s">
        <v>39</v>
      </c>
      <c r="E1141" s="39">
        <v>39101619</v>
      </c>
      <c r="F1141" s="917"/>
      <c r="G1141" s="47" t="s">
        <v>364</v>
      </c>
      <c r="H1141" s="651" t="s">
        <v>120</v>
      </c>
      <c r="I1141" s="39">
        <v>304</v>
      </c>
    </row>
    <row r="1142" spans="1:9" ht="25.5" x14ac:dyDescent="0.2">
      <c r="A1142" s="926"/>
      <c r="B1142" s="51">
        <v>2030</v>
      </c>
      <c r="C1142" s="508" t="s">
        <v>139</v>
      </c>
      <c r="D1142" s="3" t="s">
        <v>39</v>
      </c>
      <c r="E1142" s="39">
        <v>39121031</v>
      </c>
      <c r="F1142" s="917"/>
      <c r="G1142" s="47" t="s">
        <v>364</v>
      </c>
      <c r="H1142" s="651" t="s">
        <v>102</v>
      </c>
      <c r="I1142" s="39">
        <v>304</v>
      </c>
    </row>
    <row r="1143" spans="1:9" ht="15" customHeight="1" x14ac:dyDescent="0.2">
      <c r="A1143" s="926"/>
      <c r="B1143" s="47">
        <v>7203</v>
      </c>
      <c r="C1143" s="46" t="s">
        <v>373</v>
      </c>
      <c r="D1143" s="47" t="s">
        <v>39</v>
      </c>
      <c r="E1143" s="47">
        <v>39111810</v>
      </c>
      <c r="F1143" s="917"/>
      <c r="G1143" s="47" t="s">
        <v>364</v>
      </c>
      <c r="H1143" s="661" t="s">
        <v>41</v>
      </c>
      <c r="I1143" s="47">
        <v>304</v>
      </c>
    </row>
    <row r="1144" spans="1:9" ht="25.5" x14ac:dyDescent="0.2">
      <c r="A1144" s="926"/>
      <c r="B1144" s="47">
        <v>7203</v>
      </c>
      <c r="C1144" s="46" t="s">
        <v>374</v>
      </c>
      <c r="D1144" s="47" t="s">
        <v>39</v>
      </c>
      <c r="E1144" s="47">
        <v>39111810</v>
      </c>
      <c r="F1144" s="917"/>
      <c r="G1144" s="47" t="s">
        <v>364</v>
      </c>
      <c r="H1144" s="661" t="s">
        <v>41</v>
      </c>
      <c r="I1144" s="47">
        <v>304</v>
      </c>
    </row>
    <row r="1145" spans="1:9" ht="15" customHeight="1" x14ac:dyDescent="0.2">
      <c r="A1145" s="926"/>
      <c r="B1145" s="47">
        <v>7203</v>
      </c>
      <c r="C1145" s="46" t="s">
        <v>375</v>
      </c>
      <c r="D1145" s="47" t="s">
        <v>39</v>
      </c>
      <c r="E1145" s="47">
        <v>39111810</v>
      </c>
      <c r="F1145" s="917"/>
      <c r="G1145" s="47" t="s">
        <v>364</v>
      </c>
      <c r="H1145" s="661" t="s">
        <v>41</v>
      </c>
      <c r="I1145" s="47">
        <v>304</v>
      </c>
    </row>
    <row r="1146" spans="1:9" ht="15" customHeight="1" x14ac:dyDescent="0.2">
      <c r="A1146" s="926"/>
      <c r="B1146" s="47">
        <v>7203</v>
      </c>
      <c r="C1146" s="46" t="s">
        <v>376</v>
      </c>
      <c r="D1146" s="47" t="s">
        <v>39</v>
      </c>
      <c r="E1146" s="47">
        <v>39111810</v>
      </c>
      <c r="F1146" s="917"/>
      <c r="G1146" s="47" t="s">
        <v>364</v>
      </c>
      <c r="H1146" s="661" t="s">
        <v>41</v>
      </c>
      <c r="I1146" s="47">
        <v>304</v>
      </c>
    </row>
    <row r="1147" spans="1:9" ht="25.5" x14ac:dyDescent="0.2">
      <c r="A1147" s="926"/>
      <c r="B1147" s="47">
        <v>7203</v>
      </c>
      <c r="C1147" s="46" t="s">
        <v>377</v>
      </c>
      <c r="D1147" s="47" t="s">
        <v>39</v>
      </c>
      <c r="E1147" s="47">
        <v>39101699</v>
      </c>
      <c r="F1147" s="917"/>
      <c r="G1147" s="47" t="s">
        <v>364</v>
      </c>
      <c r="H1147" s="661" t="s">
        <v>41</v>
      </c>
      <c r="I1147" s="47">
        <v>304</v>
      </c>
    </row>
    <row r="1148" spans="1:9" ht="25.5" x14ac:dyDescent="0.2">
      <c r="A1148" s="926"/>
      <c r="B1148" s="47">
        <v>7203</v>
      </c>
      <c r="C1148" s="46" t="s">
        <v>378</v>
      </c>
      <c r="D1148" s="47" t="s">
        <v>39</v>
      </c>
      <c r="E1148" s="47"/>
      <c r="F1148" s="917"/>
      <c r="G1148" s="47" t="s">
        <v>364</v>
      </c>
      <c r="H1148" s="661" t="s">
        <v>41</v>
      </c>
      <c r="I1148" s="47">
        <v>304</v>
      </c>
    </row>
    <row r="1149" spans="1:9" ht="15" customHeight="1" x14ac:dyDescent="0.2">
      <c r="A1149" s="926"/>
      <c r="B1149" s="47">
        <v>7203</v>
      </c>
      <c r="C1149" s="46" t="s">
        <v>379</v>
      </c>
      <c r="D1149" s="47" t="s">
        <v>39</v>
      </c>
      <c r="E1149" s="47">
        <v>39121633</v>
      </c>
      <c r="F1149" s="917"/>
      <c r="G1149" s="47" t="s">
        <v>364</v>
      </c>
      <c r="H1149" s="661" t="s">
        <v>41</v>
      </c>
      <c r="I1149" s="47">
        <v>304</v>
      </c>
    </row>
    <row r="1150" spans="1:9" ht="15" customHeight="1" x14ac:dyDescent="0.2">
      <c r="A1150" s="926"/>
      <c r="B1150" s="47">
        <v>7203</v>
      </c>
      <c r="C1150" s="46" t="s">
        <v>380</v>
      </c>
      <c r="D1150" s="47" t="s">
        <v>39</v>
      </c>
      <c r="E1150" s="47">
        <v>39121633</v>
      </c>
      <c r="F1150" s="917"/>
      <c r="G1150" s="47" t="s">
        <v>364</v>
      </c>
      <c r="H1150" s="661" t="s">
        <v>41</v>
      </c>
      <c r="I1150" s="47">
        <v>304</v>
      </c>
    </row>
    <row r="1151" spans="1:9" ht="15" customHeight="1" x14ac:dyDescent="0.2">
      <c r="A1151" s="926"/>
      <c r="B1151" s="47">
        <v>7203</v>
      </c>
      <c r="C1151" s="46" t="s">
        <v>381</v>
      </c>
      <c r="D1151" s="47" t="s">
        <v>39</v>
      </c>
      <c r="E1151" s="47">
        <v>39121633</v>
      </c>
      <c r="F1151" s="917"/>
      <c r="G1151" s="47" t="s">
        <v>364</v>
      </c>
      <c r="H1151" s="661" t="s">
        <v>41</v>
      </c>
      <c r="I1151" s="47">
        <v>304</v>
      </c>
    </row>
    <row r="1152" spans="1:9" ht="15" customHeight="1" x14ac:dyDescent="0.2">
      <c r="A1152" s="926"/>
      <c r="B1152" s="47">
        <v>7203</v>
      </c>
      <c r="C1152" s="46" t="s">
        <v>382</v>
      </c>
      <c r="D1152" s="47" t="s">
        <v>39</v>
      </c>
      <c r="E1152" s="47">
        <v>39121633</v>
      </c>
      <c r="F1152" s="917"/>
      <c r="G1152" s="47" t="s">
        <v>364</v>
      </c>
      <c r="H1152" s="661" t="s">
        <v>41</v>
      </c>
      <c r="I1152" s="47">
        <v>304</v>
      </c>
    </row>
    <row r="1153" spans="1:9" ht="15" customHeight="1" x14ac:dyDescent="0.2">
      <c r="A1153" s="926"/>
      <c r="B1153" s="47">
        <v>7203</v>
      </c>
      <c r="C1153" s="46" t="s">
        <v>383</v>
      </c>
      <c r="D1153" s="47" t="s">
        <v>39</v>
      </c>
      <c r="E1153" s="47">
        <v>39121633</v>
      </c>
      <c r="F1153" s="917"/>
      <c r="G1153" s="47" t="s">
        <v>364</v>
      </c>
      <c r="H1153" s="661" t="s">
        <v>41</v>
      </c>
      <c r="I1153" s="47">
        <v>304</v>
      </c>
    </row>
    <row r="1154" spans="1:9" ht="15" customHeight="1" x14ac:dyDescent="0.2">
      <c r="A1154" s="926"/>
      <c r="B1154" s="47">
        <v>7203</v>
      </c>
      <c r="C1154" s="46" t="s">
        <v>384</v>
      </c>
      <c r="D1154" s="47" t="s">
        <v>39</v>
      </c>
      <c r="E1154" s="47">
        <v>39121633</v>
      </c>
      <c r="F1154" s="917"/>
      <c r="G1154" s="47" t="s">
        <v>385</v>
      </c>
      <c r="H1154" s="661" t="s">
        <v>41</v>
      </c>
      <c r="I1154" s="47">
        <v>304</v>
      </c>
    </row>
    <row r="1155" spans="1:9" ht="15" customHeight="1" x14ac:dyDescent="0.2">
      <c r="A1155" s="926"/>
      <c r="B1155" s="47">
        <v>7203</v>
      </c>
      <c r="C1155" s="46" t="s">
        <v>386</v>
      </c>
      <c r="D1155" s="47" t="s">
        <v>39</v>
      </c>
      <c r="E1155" s="47">
        <v>39121633</v>
      </c>
      <c r="F1155" s="917"/>
      <c r="G1155" s="47" t="s">
        <v>364</v>
      </c>
      <c r="H1155" s="661" t="s">
        <v>41</v>
      </c>
      <c r="I1155" s="47">
        <v>304</v>
      </c>
    </row>
    <row r="1156" spans="1:9" ht="25.5" x14ac:dyDescent="0.2">
      <c r="A1156" s="926"/>
      <c r="B1156" s="47">
        <v>7203</v>
      </c>
      <c r="C1156" s="46" t="s">
        <v>387</v>
      </c>
      <c r="D1156" s="47" t="s">
        <v>39</v>
      </c>
      <c r="E1156" s="47">
        <v>39121633</v>
      </c>
      <c r="F1156" s="917"/>
      <c r="G1156" s="47" t="s">
        <v>364</v>
      </c>
      <c r="H1156" s="661" t="s">
        <v>41</v>
      </c>
      <c r="I1156" s="47">
        <v>304</v>
      </c>
    </row>
    <row r="1157" spans="1:9" ht="38.25" x14ac:dyDescent="0.2">
      <c r="A1157" s="926"/>
      <c r="B1157" s="47">
        <v>7203</v>
      </c>
      <c r="C1157" s="46" t="s">
        <v>388</v>
      </c>
      <c r="D1157" s="47" t="s">
        <v>39</v>
      </c>
      <c r="E1157" s="47">
        <v>39121318</v>
      </c>
      <c r="F1157" s="917"/>
      <c r="G1157" s="47" t="s">
        <v>364</v>
      </c>
      <c r="H1157" s="661" t="s">
        <v>41</v>
      </c>
      <c r="I1157" s="47">
        <v>304</v>
      </c>
    </row>
    <row r="1158" spans="1:9" ht="38.25" x14ac:dyDescent="0.2">
      <c r="A1158" s="926"/>
      <c r="B1158" s="47">
        <v>7203</v>
      </c>
      <c r="C1158" s="46" t="s">
        <v>389</v>
      </c>
      <c r="D1158" s="47" t="s">
        <v>39</v>
      </c>
      <c r="E1158" s="47">
        <v>39121318</v>
      </c>
      <c r="F1158" s="917"/>
      <c r="G1158" s="47" t="s">
        <v>364</v>
      </c>
      <c r="H1158" s="661" t="s">
        <v>41</v>
      </c>
      <c r="I1158" s="47">
        <v>304</v>
      </c>
    </row>
    <row r="1159" spans="1:9" ht="25.5" x14ac:dyDescent="0.2">
      <c r="A1159" s="926"/>
      <c r="B1159" s="47">
        <v>7203</v>
      </c>
      <c r="C1159" s="46" t="s">
        <v>390</v>
      </c>
      <c r="D1159" s="47" t="s">
        <v>39</v>
      </c>
      <c r="E1159" s="47">
        <v>39121318</v>
      </c>
      <c r="F1159" s="917"/>
      <c r="G1159" s="47" t="s">
        <v>364</v>
      </c>
      <c r="H1159" s="661" t="s">
        <v>41</v>
      </c>
      <c r="I1159" s="47">
        <v>304</v>
      </c>
    </row>
    <row r="1160" spans="1:9" ht="38.25" x14ac:dyDescent="0.2">
      <c r="A1160" s="926"/>
      <c r="B1160" s="47">
        <v>7203</v>
      </c>
      <c r="C1160" s="46" t="s">
        <v>391</v>
      </c>
      <c r="D1160" s="47" t="s">
        <v>39</v>
      </c>
      <c r="E1160" s="47">
        <v>39121318</v>
      </c>
      <c r="F1160" s="917"/>
      <c r="G1160" s="47" t="s">
        <v>364</v>
      </c>
      <c r="H1160" s="661" t="s">
        <v>41</v>
      </c>
      <c r="I1160" s="47">
        <v>304</v>
      </c>
    </row>
    <row r="1161" spans="1:9" ht="25.5" x14ac:dyDescent="0.2">
      <c r="A1161" s="926"/>
      <c r="B1161" s="47">
        <v>7203</v>
      </c>
      <c r="C1161" s="46" t="s">
        <v>392</v>
      </c>
      <c r="D1161" s="47" t="s">
        <v>39</v>
      </c>
      <c r="E1161" s="47">
        <v>39121318</v>
      </c>
      <c r="F1161" s="917"/>
      <c r="G1161" s="47" t="s">
        <v>364</v>
      </c>
      <c r="H1161" s="661" t="s">
        <v>41</v>
      </c>
      <c r="I1161" s="47">
        <v>304</v>
      </c>
    </row>
    <row r="1162" spans="1:9" ht="38.25" x14ac:dyDescent="0.2">
      <c r="A1162" s="926"/>
      <c r="B1162" s="47">
        <v>7203</v>
      </c>
      <c r="C1162" s="46" t="s">
        <v>393</v>
      </c>
      <c r="D1162" s="47" t="s">
        <v>39</v>
      </c>
      <c r="E1162" s="47">
        <v>39121318</v>
      </c>
      <c r="F1162" s="917"/>
      <c r="G1162" s="47" t="s">
        <v>364</v>
      </c>
      <c r="H1162" s="661" t="s">
        <v>41</v>
      </c>
      <c r="I1162" s="47">
        <v>304</v>
      </c>
    </row>
    <row r="1163" spans="1:9" ht="25.5" x14ac:dyDescent="0.2">
      <c r="A1163" s="926"/>
      <c r="B1163" s="47">
        <v>7203</v>
      </c>
      <c r="C1163" s="46" t="s">
        <v>394</v>
      </c>
      <c r="D1163" s="47" t="s">
        <v>39</v>
      </c>
      <c r="E1163" s="47">
        <v>39121439</v>
      </c>
      <c r="F1163" s="917"/>
      <c r="G1163" s="47" t="s">
        <v>364</v>
      </c>
      <c r="H1163" s="661" t="s">
        <v>41</v>
      </c>
      <c r="I1163" s="47">
        <v>304</v>
      </c>
    </row>
    <row r="1164" spans="1:9" ht="25.5" x14ac:dyDescent="0.2">
      <c r="A1164" s="926"/>
      <c r="B1164" s="47">
        <v>7203</v>
      </c>
      <c r="C1164" s="46" t="s">
        <v>395</v>
      </c>
      <c r="D1164" s="47" t="s">
        <v>39</v>
      </c>
      <c r="E1164" s="47">
        <v>39122233</v>
      </c>
      <c r="F1164" s="917"/>
      <c r="G1164" s="47" t="s">
        <v>364</v>
      </c>
      <c r="H1164" s="661" t="s">
        <v>41</v>
      </c>
      <c r="I1164" s="47">
        <v>304</v>
      </c>
    </row>
    <row r="1165" spans="1:9" ht="38.25" x14ac:dyDescent="0.2">
      <c r="A1165" s="926"/>
      <c r="B1165" s="47">
        <v>7203</v>
      </c>
      <c r="C1165" s="46" t="s">
        <v>396</v>
      </c>
      <c r="D1165" s="47" t="s">
        <v>39</v>
      </c>
      <c r="E1165" s="47">
        <v>39122210</v>
      </c>
      <c r="F1165" s="917"/>
      <c r="G1165" s="47" t="s">
        <v>364</v>
      </c>
      <c r="H1165" s="661" t="s">
        <v>41</v>
      </c>
      <c r="I1165" s="47">
        <v>304</v>
      </c>
    </row>
    <row r="1166" spans="1:9" ht="25.5" x14ac:dyDescent="0.2">
      <c r="A1166" s="926"/>
      <c r="B1166" s="47">
        <v>7203</v>
      </c>
      <c r="C1166" s="46" t="s">
        <v>397</v>
      </c>
      <c r="D1166" s="47" t="s">
        <v>39</v>
      </c>
      <c r="E1166" s="47">
        <v>39101699</v>
      </c>
      <c r="F1166" s="917"/>
      <c r="G1166" s="47" t="s">
        <v>364</v>
      </c>
      <c r="H1166" s="661" t="s">
        <v>41</v>
      </c>
      <c r="I1166" s="47">
        <v>304</v>
      </c>
    </row>
    <row r="1167" spans="1:9" ht="25.5" x14ac:dyDescent="0.2">
      <c r="A1167" s="926"/>
      <c r="B1167" s="47">
        <v>7203</v>
      </c>
      <c r="C1167" s="46" t="s">
        <v>398</v>
      </c>
      <c r="D1167" s="47" t="s">
        <v>39</v>
      </c>
      <c r="E1167" s="47">
        <v>43211909</v>
      </c>
      <c r="F1167" s="917"/>
      <c r="G1167" s="47" t="s">
        <v>364</v>
      </c>
      <c r="H1167" s="661" t="s">
        <v>41</v>
      </c>
      <c r="I1167" s="47">
        <v>304</v>
      </c>
    </row>
    <row r="1168" spans="1:9" ht="25.5" x14ac:dyDescent="0.2">
      <c r="A1168" s="926"/>
      <c r="B1168" s="47">
        <v>7203</v>
      </c>
      <c r="C1168" s="46" t="s">
        <v>399</v>
      </c>
      <c r="D1168" s="47" t="s">
        <v>39</v>
      </c>
      <c r="E1168" s="47">
        <v>43211909</v>
      </c>
      <c r="F1168" s="917"/>
      <c r="G1168" s="47" t="s">
        <v>364</v>
      </c>
      <c r="H1168" s="661" t="s">
        <v>41</v>
      </c>
      <c r="I1168" s="47">
        <v>304</v>
      </c>
    </row>
    <row r="1169" spans="1:9" ht="38.25" x14ac:dyDescent="0.2">
      <c r="A1169" s="926"/>
      <c r="B1169" s="47">
        <v>7203</v>
      </c>
      <c r="C1169" s="46" t="s">
        <v>400</v>
      </c>
      <c r="D1169" s="47" t="s">
        <v>39</v>
      </c>
      <c r="E1169" s="47">
        <v>39121439</v>
      </c>
      <c r="F1169" s="917"/>
      <c r="G1169" s="47" t="s">
        <v>364</v>
      </c>
      <c r="H1169" s="661" t="s">
        <v>41</v>
      </c>
      <c r="I1169" s="47">
        <v>304</v>
      </c>
    </row>
    <row r="1170" spans="1:9" ht="15" customHeight="1" x14ac:dyDescent="0.2">
      <c r="A1170" s="926"/>
      <c r="B1170" s="47">
        <v>7203</v>
      </c>
      <c r="C1170" s="46" t="s">
        <v>401</v>
      </c>
      <c r="D1170" s="47" t="s">
        <v>39</v>
      </c>
      <c r="E1170" s="47">
        <v>39101803</v>
      </c>
      <c r="F1170" s="917"/>
      <c r="G1170" s="47" t="s">
        <v>364</v>
      </c>
      <c r="H1170" s="661" t="s">
        <v>41</v>
      </c>
      <c r="I1170" s="47">
        <v>304</v>
      </c>
    </row>
    <row r="1171" spans="1:9" ht="25.5" x14ac:dyDescent="0.2">
      <c r="A1171" s="926"/>
      <c r="B1171" s="47">
        <v>7203</v>
      </c>
      <c r="C1171" s="46" t="s">
        <v>402</v>
      </c>
      <c r="D1171" s="47" t="s">
        <v>39</v>
      </c>
      <c r="E1171" s="47">
        <v>39121610</v>
      </c>
      <c r="F1171" s="917"/>
      <c r="G1171" s="47" t="s">
        <v>364</v>
      </c>
      <c r="H1171" s="661" t="s">
        <v>41</v>
      </c>
      <c r="I1171" s="47">
        <v>304</v>
      </c>
    </row>
    <row r="1172" spans="1:9" ht="25.5" x14ac:dyDescent="0.2">
      <c r="A1172" s="926"/>
      <c r="B1172" s="47">
        <v>7203</v>
      </c>
      <c r="C1172" s="46" t="s">
        <v>403</v>
      </c>
      <c r="D1172" s="47" t="s">
        <v>39</v>
      </c>
      <c r="E1172" s="47">
        <v>39121610</v>
      </c>
      <c r="F1172" s="917"/>
      <c r="G1172" s="47" t="s">
        <v>364</v>
      </c>
      <c r="H1172" s="661" t="s">
        <v>41</v>
      </c>
      <c r="I1172" s="47">
        <v>304</v>
      </c>
    </row>
    <row r="1173" spans="1:9" ht="25.5" x14ac:dyDescent="0.2">
      <c r="A1173" s="926"/>
      <c r="B1173" s="47">
        <v>7203</v>
      </c>
      <c r="C1173" s="46" t="s">
        <v>404</v>
      </c>
      <c r="D1173" s="47" t="s">
        <v>39</v>
      </c>
      <c r="E1173" s="47">
        <v>39121439</v>
      </c>
      <c r="F1173" s="917"/>
      <c r="G1173" s="47" t="s">
        <v>364</v>
      </c>
      <c r="H1173" s="661" t="s">
        <v>41</v>
      </c>
      <c r="I1173" s="47">
        <v>304</v>
      </c>
    </row>
    <row r="1174" spans="1:9" ht="25.5" x14ac:dyDescent="0.2">
      <c r="A1174" s="926"/>
      <c r="B1174" s="61">
        <v>3210</v>
      </c>
      <c r="C1174" s="66" t="s">
        <v>1787</v>
      </c>
      <c r="D1174" s="3" t="s">
        <v>39</v>
      </c>
      <c r="E1174" s="382">
        <v>26121605</v>
      </c>
      <c r="F1174" s="917"/>
      <c r="G1174" s="47" t="s">
        <v>364</v>
      </c>
      <c r="H1174" s="661" t="s">
        <v>111</v>
      </c>
      <c r="I1174" s="382">
        <v>304</v>
      </c>
    </row>
    <row r="1175" spans="1:9" ht="51" x14ac:dyDescent="0.2">
      <c r="A1175" s="926"/>
      <c r="B1175" s="61">
        <v>3210</v>
      </c>
      <c r="C1175" s="66" t="s">
        <v>1789</v>
      </c>
      <c r="D1175" s="3" t="s">
        <v>39</v>
      </c>
      <c r="E1175" s="382">
        <v>26121605</v>
      </c>
      <c r="F1175" s="917"/>
      <c r="G1175" s="47" t="s">
        <v>364</v>
      </c>
      <c r="H1175" s="661" t="s">
        <v>111</v>
      </c>
      <c r="I1175" s="382">
        <v>304</v>
      </c>
    </row>
    <row r="1176" spans="1:9" ht="15" customHeight="1" x14ac:dyDescent="0.2">
      <c r="A1176" s="926"/>
      <c r="B1176" s="61">
        <v>3210</v>
      </c>
      <c r="C1176" s="66" t="s">
        <v>1790</v>
      </c>
      <c r="D1176" s="3" t="s">
        <v>39</v>
      </c>
      <c r="E1176" s="382">
        <v>26121605</v>
      </c>
      <c r="F1176" s="917"/>
      <c r="G1176" s="47" t="s">
        <v>364</v>
      </c>
      <c r="H1176" s="661" t="s">
        <v>111</v>
      </c>
      <c r="I1176" s="382">
        <v>304</v>
      </c>
    </row>
    <row r="1177" spans="1:9" ht="25.5" x14ac:dyDescent="0.2">
      <c r="A1177" s="926"/>
      <c r="B1177" s="61">
        <v>3210</v>
      </c>
      <c r="C1177" s="66" t="s">
        <v>1791</v>
      </c>
      <c r="D1177" s="3" t="s">
        <v>39</v>
      </c>
      <c r="E1177" s="382">
        <v>26121605</v>
      </c>
      <c r="F1177" s="917"/>
      <c r="G1177" s="382" t="s">
        <v>364</v>
      </c>
      <c r="H1177" s="661" t="s">
        <v>111</v>
      </c>
      <c r="I1177" s="382">
        <v>304</v>
      </c>
    </row>
    <row r="1178" spans="1:9" ht="25.5" x14ac:dyDescent="0.2">
      <c r="A1178" s="926"/>
      <c r="B1178" s="61">
        <v>3210</v>
      </c>
      <c r="C1178" s="66" t="s">
        <v>1792</v>
      </c>
      <c r="D1178" s="3" t="s">
        <v>39</v>
      </c>
      <c r="E1178" s="382">
        <v>26121605</v>
      </c>
      <c r="F1178" s="917"/>
      <c r="G1178" s="382" t="s">
        <v>364</v>
      </c>
      <c r="H1178" s="661" t="s">
        <v>111</v>
      </c>
      <c r="I1178" s="382">
        <v>304</v>
      </c>
    </row>
    <row r="1179" spans="1:9" ht="25.5" x14ac:dyDescent="0.2">
      <c r="A1179" s="926"/>
      <c r="B1179" s="61">
        <v>3210</v>
      </c>
      <c r="C1179" s="66" t="s">
        <v>1793</v>
      </c>
      <c r="D1179" s="3" t="s">
        <v>39</v>
      </c>
      <c r="E1179" s="382">
        <v>26121605</v>
      </c>
      <c r="F1179" s="917"/>
      <c r="G1179" s="382" t="s">
        <v>364</v>
      </c>
      <c r="H1179" s="661" t="s">
        <v>111</v>
      </c>
      <c r="I1179" s="382">
        <v>304</v>
      </c>
    </row>
    <row r="1180" spans="1:9" ht="15" customHeight="1" x14ac:dyDescent="0.2">
      <c r="A1180" s="926"/>
      <c r="B1180" s="61">
        <v>4170</v>
      </c>
      <c r="C1180" s="66" t="s">
        <v>1960</v>
      </c>
      <c r="D1180" s="382" t="s">
        <v>2137</v>
      </c>
      <c r="E1180" s="382">
        <v>39121440</v>
      </c>
      <c r="F1180" s="917"/>
      <c r="G1180" s="382" t="s">
        <v>364</v>
      </c>
      <c r="H1180" s="63">
        <v>45200</v>
      </c>
      <c r="I1180" s="382">
        <v>304</v>
      </c>
    </row>
    <row r="1181" spans="1:9" ht="25.5" x14ac:dyDescent="0.2">
      <c r="A1181" s="926"/>
      <c r="B1181" s="61">
        <v>4180</v>
      </c>
      <c r="C1181" s="66" t="s">
        <v>1985</v>
      </c>
      <c r="D1181" s="382" t="s">
        <v>2137</v>
      </c>
      <c r="E1181" s="382">
        <v>39121409</v>
      </c>
      <c r="F1181" s="917"/>
      <c r="G1181" s="382" t="s">
        <v>364</v>
      </c>
      <c r="H1181" s="63">
        <v>45200</v>
      </c>
      <c r="I1181" s="382">
        <v>304</v>
      </c>
    </row>
    <row r="1182" spans="1:9" ht="15" customHeight="1" x14ac:dyDescent="0.2">
      <c r="A1182" s="926"/>
      <c r="B1182" s="61">
        <v>4180</v>
      </c>
      <c r="C1182" s="66" t="s">
        <v>1960</v>
      </c>
      <c r="D1182" s="382" t="s">
        <v>2137</v>
      </c>
      <c r="E1182" s="382">
        <v>39121440</v>
      </c>
      <c r="F1182" s="917"/>
      <c r="G1182" s="382" t="s">
        <v>364</v>
      </c>
      <c r="H1182" s="63">
        <v>45200</v>
      </c>
      <c r="I1182" s="382">
        <v>304</v>
      </c>
    </row>
    <row r="1183" spans="1:9" ht="15" customHeight="1" x14ac:dyDescent="0.2">
      <c r="A1183" s="926"/>
      <c r="B1183" s="61">
        <v>4180</v>
      </c>
      <c r="C1183" s="66" t="s">
        <v>1986</v>
      </c>
      <c r="D1183" s="382" t="s">
        <v>2137</v>
      </c>
      <c r="E1183" s="211">
        <v>39121410</v>
      </c>
      <c r="F1183" s="917"/>
      <c r="G1183" s="382" t="s">
        <v>364</v>
      </c>
      <c r="H1183" s="63">
        <v>45200</v>
      </c>
      <c r="I1183" s="382">
        <v>304</v>
      </c>
    </row>
    <row r="1184" spans="1:9" ht="25.5" x14ac:dyDescent="0.2">
      <c r="A1184" s="926"/>
      <c r="B1184" s="61">
        <v>4180</v>
      </c>
      <c r="C1184" s="66" t="s">
        <v>1987</v>
      </c>
      <c r="D1184" s="382" t="s">
        <v>2137</v>
      </c>
      <c r="E1184" s="382">
        <v>30161501</v>
      </c>
      <c r="F1184" s="917"/>
      <c r="G1184" s="382" t="s">
        <v>364</v>
      </c>
      <c r="H1184" s="63">
        <v>45200</v>
      </c>
      <c r="I1184" s="382">
        <v>304</v>
      </c>
    </row>
    <row r="1185" spans="1:9" ht="89.25" x14ac:dyDescent="0.2">
      <c r="A1185" s="926"/>
      <c r="B1185" s="61">
        <v>4180</v>
      </c>
      <c r="C1185" s="66" t="s">
        <v>1988</v>
      </c>
      <c r="D1185" s="382" t="s">
        <v>2137</v>
      </c>
      <c r="E1185" s="382">
        <v>391222</v>
      </c>
      <c r="F1185" s="917"/>
      <c r="G1185" s="382" t="s">
        <v>364</v>
      </c>
      <c r="H1185" s="63">
        <v>45200</v>
      </c>
      <c r="I1185" s="382">
        <v>304</v>
      </c>
    </row>
    <row r="1186" spans="1:9" ht="51" x14ac:dyDescent="0.2">
      <c r="A1186" s="926"/>
      <c r="B1186" s="61">
        <v>4180</v>
      </c>
      <c r="C1186" s="66" t="s">
        <v>1989</v>
      </c>
      <c r="D1186" s="382" t="s">
        <v>2137</v>
      </c>
      <c r="E1186" s="382">
        <v>31162213</v>
      </c>
      <c r="F1186" s="917"/>
      <c r="G1186" s="382" t="s">
        <v>364</v>
      </c>
      <c r="H1186" s="63">
        <v>45200</v>
      </c>
      <c r="I1186" s="382">
        <v>304</v>
      </c>
    </row>
    <row r="1187" spans="1:9" ht="63.75" x14ac:dyDescent="0.2">
      <c r="A1187" s="926"/>
      <c r="B1187" s="61">
        <v>4180</v>
      </c>
      <c r="C1187" s="66" t="s">
        <v>1990</v>
      </c>
      <c r="D1187" s="382" t="s">
        <v>2137</v>
      </c>
      <c r="E1187" s="382">
        <v>39121102</v>
      </c>
      <c r="F1187" s="917"/>
      <c r="G1187" s="382" t="s">
        <v>364</v>
      </c>
      <c r="H1187" s="63">
        <v>45200</v>
      </c>
      <c r="I1187" s="382">
        <v>304</v>
      </c>
    </row>
    <row r="1188" spans="1:9" ht="25.5" x14ac:dyDescent="0.2">
      <c r="A1188" s="926"/>
      <c r="B1188" s="61">
        <v>4150</v>
      </c>
      <c r="C1188" s="66" t="s">
        <v>1985</v>
      </c>
      <c r="D1188" s="382" t="s">
        <v>2137</v>
      </c>
      <c r="E1188" s="382">
        <v>39121409</v>
      </c>
      <c r="F1188" s="917"/>
      <c r="G1188" s="382" t="s">
        <v>364</v>
      </c>
      <c r="H1188" s="63">
        <v>45200</v>
      </c>
      <c r="I1188" s="382">
        <v>304</v>
      </c>
    </row>
    <row r="1189" spans="1:9" ht="15" customHeight="1" x14ac:dyDescent="0.2">
      <c r="A1189" s="926"/>
      <c r="B1189" s="61">
        <v>4150</v>
      </c>
      <c r="C1189" s="66" t="s">
        <v>1960</v>
      </c>
      <c r="D1189" s="382" t="s">
        <v>2137</v>
      </c>
      <c r="E1189" s="382">
        <v>39121440</v>
      </c>
      <c r="F1189" s="917"/>
      <c r="G1189" s="382" t="s">
        <v>364</v>
      </c>
      <c r="H1189" s="63">
        <v>45200</v>
      </c>
      <c r="I1189" s="382">
        <v>304</v>
      </c>
    </row>
    <row r="1190" spans="1:9" ht="15" customHeight="1" x14ac:dyDescent="0.2">
      <c r="A1190" s="926"/>
      <c r="B1190" s="61">
        <v>4150</v>
      </c>
      <c r="C1190" s="66" t="s">
        <v>1986</v>
      </c>
      <c r="D1190" s="382" t="s">
        <v>2137</v>
      </c>
      <c r="E1190" s="211">
        <v>39121410</v>
      </c>
      <c r="F1190" s="917"/>
      <c r="G1190" s="382" t="s">
        <v>364</v>
      </c>
      <c r="H1190" s="63">
        <v>45200</v>
      </c>
      <c r="I1190" s="382">
        <v>304</v>
      </c>
    </row>
    <row r="1191" spans="1:9" ht="25.5" x14ac:dyDescent="0.2">
      <c r="A1191" s="926"/>
      <c r="B1191" s="61">
        <v>4150</v>
      </c>
      <c r="C1191" s="66" t="s">
        <v>1987</v>
      </c>
      <c r="D1191" s="382" t="s">
        <v>2137</v>
      </c>
      <c r="E1191" s="382">
        <v>30161501</v>
      </c>
      <c r="F1191" s="917"/>
      <c r="G1191" s="382" t="s">
        <v>364</v>
      </c>
      <c r="H1191" s="63">
        <v>45200</v>
      </c>
      <c r="I1191" s="382">
        <v>304</v>
      </c>
    </row>
    <row r="1192" spans="1:9" ht="89.25" x14ac:dyDescent="0.2">
      <c r="A1192" s="926"/>
      <c r="B1192" s="61">
        <v>4150</v>
      </c>
      <c r="C1192" s="66" t="s">
        <v>1988</v>
      </c>
      <c r="D1192" s="382" t="s">
        <v>2137</v>
      </c>
      <c r="E1192" s="382">
        <v>391222</v>
      </c>
      <c r="F1192" s="917"/>
      <c r="G1192" s="382" t="s">
        <v>364</v>
      </c>
      <c r="H1192" s="63">
        <v>45200</v>
      </c>
      <c r="I1192" s="382">
        <v>304</v>
      </c>
    </row>
    <row r="1193" spans="1:9" ht="51" x14ac:dyDescent="0.2">
      <c r="A1193" s="926"/>
      <c r="B1193" s="61">
        <v>4150</v>
      </c>
      <c r="C1193" s="66" t="s">
        <v>1989</v>
      </c>
      <c r="D1193" s="382" t="s">
        <v>2137</v>
      </c>
      <c r="E1193" s="382">
        <v>31162213</v>
      </c>
      <c r="F1193" s="917"/>
      <c r="G1193" s="382" t="s">
        <v>364</v>
      </c>
      <c r="H1193" s="63">
        <v>45200</v>
      </c>
      <c r="I1193" s="382">
        <v>304</v>
      </c>
    </row>
    <row r="1194" spans="1:9" ht="63.75" x14ac:dyDescent="0.2">
      <c r="A1194" s="926"/>
      <c r="B1194" s="61">
        <v>4150</v>
      </c>
      <c r="C1194" s="66" t="s">
        <v>1990</v>
      </c>
      <c r="D1194" s="382" t="s">
        <v>2137</v>
      </c>
      <c r="E1194" s="382">
        <v>39121102</v>
      </c>
      <c r="F1194" s="917"/>
      <c r="G1194" s="382" t="s">
        <v>364</v>
      </c>
      <c r="H1194" s="63">
        <v>45200</v>
      </c>
      <c r="I1194" s="382">
        <v>304</v>
      </c>
    </row>
    <row r="1195" spans="1:9" ht="63.75" x14ac:dyDescent="0.2">
      <c r="A1195" s="926"/>
      <c r="B1195" s="61">
        <v>4040</v>
      </c>
      <c r="C1195" s="66" t="s">
        <v>2071</v>
      </c>
      <c r="D1195" s="3" t="s">
        <v>2132</v>
      </c>
      <c r="E1195" s="211">
        <v>39121031</v>
      </c>
      <c r="F1195" s="917"/>
      <c r="G1195" s="382" t="s">
        <v>364</v>
      </c>
      <c r="H1195" s="63">
        <v>45261</v>
      </c>
      <c r="I1195" s="382">
        <v>304</v>
      </c>
    </row>
    <row r="1196" spans="1:9" ht="51" x14ac:dyDescent="0.2">
      <c r="A1196" s="926"/>
      <c r="B1196" s="61">
        <v>2702</v>
      </c>
      <c r="C1196" s="66" t="s">
        <v>2087</v>
      </c>
      <c r="D1196" s="61" t="s">
        <v>2132</v>
      </c>
      <c r="E1196" s="516">
        <v>39101699</v>
      </c>
      <c r="F1196" s="917"/>
      <c r="G1196" s="382" t="s">
        <v>364</v>
      </c>
      <c r="H1196" s="63">
        <v>45200</v>
      </c>
      <c r="I1196" s="382">
        <v>304</v>
      </c>
    </row>
    <row r="1197" spans="1:9" ht="15" customHeight="1" x14ac:dyDescent="0.2">
      <c r="A1197" s="926"/>
      <c r="B1197" s="3">
        <v>6003</v>
      </c>
      <c r="C1197" s="127" t="s">
        <v>1960</v>
      </c>
      <c r="D1197" s="3" t="s">
        <v>5795</v>
      </c>
      <c r="E1197" s="211">
        <v>39121031</v>
      </c>
      <c r="F1197" s="917"/>
      <c r="G1197" s="382" t="s">
        <v>364</v>
      </c>
      <c r="H1197" s="227">
        <v>45261</v>
      </c>
      <c r="I1197" s="84" t="s">
        <v>2301</v>
      </c>
    </row>
    <row r="1198" spans="1:9" ht="15" customHeight="1" x14ac:dyDescent="0.2">
      <c r="A1198" s="926"/>
      <c r="B1198" s="61">
        <v>4320</v>
      </c>
      <c r="C1198" s="197" t="s">
        <v>2352</v>
      </c>
      <c r="D1198" s="3" t="s">
        <v>5795</v>
      </c>
      <c r="E1198" s="211">
        <v>39121402</v>
      </c>
      <c r="F1198" s="917"/>
      <c r="G1198" s="382" t="s">
        <v>364</v>
      </c>
      <c r="H1198" s="227">
        <v>44986</v>
      </c>
      <c r="I1198" s="61">
        <v>304</v>
      </c>
    </row>
    <row r="1199" spans="1:9" ht="15" customHeight="1" x14ac:dyDescent="0.2">
      <c r="A1199" s="926"/>
      <c r="B1199" s="61">
        <v>4320</v>
      </c>
      <c r="C1199" s="197" t="s">
        <v>2354</v>
      </c>
      <c r="D1199" s="3" t="s">
        <v>5795</v>
      </c>
      <c r="E1199" s="211">
        <v>39121455</v>
      </c>
      <c r="F1199" s="917"/>
      <c r="G1199" s="382" t="s">
        <v>364</v>
      </c>
      <c r="H1199" s="227">
        <v>44986</v>
      </c>
      <c r="I1199" s="61">
        <v>304</v>
      </c>
    </row>
    <row r="1200" spans="1:9" ht="25.5" x14ac:dyDescent="0.2">
      <c r="A1200" s="926"/>
      <c r="B1200" s="61">
        <v>4320</v>
      </c>
      <c r="C1200" s="197" t="s">
        <v>2355</v>
      </c>
      <c r="D1200" s="3" t="s">
        <v>5795</v>
      </c>
      <c r="E1200" s="211">
        <v>39121434</v>
      </c>
      <c r="F1200" s="917"/>
      <c r="G1200" s="382" t="s">
        <v>364</v>
      </c>
      <c r="H1200" s="227">
        <v>44986</v>
      </c>
      <c r="I1200" s="61">
        <v>304</v>
      </c>
    </row>
    <row r="1201" spans="1:9" ht="15" customHeight="1" x14ac:dyDescent="0.2">
      <c r="A1201" s="926"/>
      <c r="B1201" s="61">
        <v>4320</v>
      </c>
      <c r="C1201" s="197" t="s">
        <v>2356</v>
      </c>
      <c r="D1201" s="3" t="s">
        <v>5795</v>
      </c>
      <c r="E1201" s="211">
        <v>39121610</v>
      </c>
      <c r="F1201" s="917"/>
      <c r="G1201" s="382" t="s">
        <v>364</v>
      </c>
      <c r="H1201" s="227">
        <v>44986</v>
      </c>
      <c r="I1201" s="61">
        <v>304</v>
      </c>
    </row>
    <row r="1202" spans="1:9" ht="15" customHeight="1" x14ac:dyDescent="0.2">
      <c r="A1202" s="926"/>
      <c r="B1202" s="61">
        <v>4320</v>
      </c>
      <c r="C1202" s="197" t="s">
        <v>2357</v>
      </c>
      <c r="D1202" s="3" t="s">
        <v>5795</v>
      </c>
      <c r="E1202" s="211">
        <v>32121603</v>
      </c>
      <c r="F1202" s="917"/>
      <c r="G1202" s="382" t="s">
        <v>364</v>
      </c>
      <c r="H1202" s="227">
        <v>44986</v>
      </c>
      <c r="I1202" s="61">
        <v>304</v>
      </c>
    </row>
    <row r="1203" spans="1:9" ht="63.75" x14ac:dyDescent="0.2">
      <c r="A1203" s="926"/>
      <c r="B1203" s="3">
        <v>6223</v>
      </c>
      <c r="C1203" s="197" t="s">
        <v>2546</v>
      </c>
      <c r="D1203" s="3" t="s">
        <v>5798</v>
      </c>
      <c r="E1203" s="211" t="s">
        <v>2547</v>
      </c>
      <c r="F1203" s="917"/>
      <c r="G1203" s="382" t="s">
        <v>364</v>
      </c>
      <c r="H1203" s="227">
        <v>44990</v>
      </c>
      <c r="I1203" s="3">
        <v>304</v>
      </c>
    </row>
    <row r="1204" spans="1:9" ht="38.25" x14ac:dyDescent="0.2">
      <c r="A1204" s="926"/>
      <c r="B1204" s="3">
        <v>6223</v>
      </c>
      <c r="C1204" s="197" t="s">
        <v>2548</v>
      </c>
      <c r="D1204" s="3" t="s">
        <v>5798</v>
      </c>
      <c r="E1204" s="211">
        <v>39121432</v>
      </c>
      <c r="F1204" s="917"/>
      <c r="G1204" s="382" t="s">
        <v>364</v>
      </c>
      <c r="H1204" s="227">
        <v>44991</v>
      </c>
      <c r="I1204" s="3">
        <v>304</v>
      </c>
    </row>
    <row r="1205" spans="1:9" ht="25.5" x14ac:dyDescent="0.2">
      <c r="A1205" s="926"/>
      <c r="B1205" s="3">
        <v>6223</v>
      </c>
      <c r="C1205" s="197" t="s">
        <v>2549</v>
      </c>
      <c r="D1205" s="3" t="s">
        <v>5798</v>
      </c>
      <c r="E1205" s="211">
        <v>39121409</v>
      </c>
      <c r="F1205" s="917"/>
      <c r="G1205" s="382" t="s">
        <v>364</v>
      </c>
      <c r="H1205" s="227">
        <v>44992</v>
      </c>
      <c r="I1205" s="3">
        <v>304</v>
      </c>
    </row>
    <row r="1206" spans="1:9" ht="51" x14ac:dyDescent="0.2">
      <c r="A1206" s="926"/>
      <c r="B1206" s="3">
        <v>6224</v>
      </c>
      <c r="C1206" s="197" t="s">
        <v>2673</v>
      </c>
      <c r="D1206" s="3" t="s">
        <v>5798</v>
      </c>
      <c r="E1206" s="211" t="s">
        <v>2674</v>
      </c>
      <c r="F1206" s="917"/>
      <c r="G1206" s="382" t="s">
        <v>364</v>
      </c>
      <c r="H1206" s="227">
        <v>45002</v>
      </c>
      <c r="I1206" s="382">
        <v>304</v>
      </c>
    </row>
    <row r="1207" spans="1:9" ht="38.25" x14ac:dyDescent="0.2">
      <c r="A1207" s="926"/>
      <c r="B1207" s="211">
        <v>6120</v>
      </c>
      <c r="C1207" s="197" t="s">
        <v>2757</v>
      </c>
      <c r="D1207" s="382" t="s">
        <v>5794</v>
      </c>
      <c r="E1207" s="211">
        <v>20122004</v>
      </c>
      <c r="F1207" s="917"/>
      <c r="G1207" s="382" t="s">
        <v>364</v>
      </c>
      <c r="H1207" s="227">
        <v>45108</v>
      </c>
      <c r="I1207" s="382">
        <v>304</v>
      </c>
    </row>
    <row r="1208" spans="1:9" ht="15" customHeight="1" x14ac:dyDescent="0.2">
      <c r="A1208" s="926"/>
      <c r="B1208" s="211">
        <v>6120</v>
      </c>
      <c r="C1208" s="197" t="s">
        <v>2758</v>
      </c>
      <c r="D1208" s="382" t="s">
        <v>5794</v>
      </c>
      <c r="E1208" s="211">
        <v>39121409</v>
      </c>
      <c r="F1208" s="917"/>
      <c r="G1208" s="382" t="s">
        <v>364</v>
      </c>
      <c r="H1208" s="227">
        <v>44986</v>
      </c>
      <c r="I1208" s="382">
        <v>304</v>
      </c>
    </row>
    <row r="1209" spans="1:9" ht="15" customHeight="1" x14ac:dyDescent="0.2">
      <c r="A1209" s="926"/>
      <c r="B1209" s="211">
        <v>6311</v>
      </c>
      <c r="C1209" s="197" t="s">
        <v>2783</v>
      </c>
      <c r="D1209" s="382" t="s">
        <v>5794</v>
      </c>
      <c r="E1209" s="211">
        <v>39121311</v>
      </c>
      <c r="F1209" s="917"/>
      <c r="G1209" s="382" t="s">
        <v>364</v>
      </c>
      <c r="H1209" s="227">
        <v>45078</v>
      </c>
      <c r="I1209" s="382">
        <v>304</v>
      </c>
    </row>
    <row r="1210" spans="1:9" ht="15" customHeight="1" x14ac:dyDescent="0.2">
      <c r="A1210" s="926"/>
      <c r="B1210" s="211">
        <v>6311</v>
      </c>
      <c r="C1210" s="197" t="s">
        <v>2785</v>
      </c>
      <c r="D1210" s="382" t="s">
        <v>5794</v>
      </c>
      <c r="E1210" s="211">
        <v>39121718</v>
      </c>
      <c r="F1210" s="917"/>
      <c r="G1210" s="382" t="s">
        <v>364</v>
      </c>
      <c r="H1210" s="227">
        <v>45078</v>
      </c>
      <c r="I1210" s="382">
        <v>304</v>
      </c>
    </row>
    <row r="1211" spans="1:9" ht="15" customHeight="1" x14ac:dyDescent="0.2">
      <c r="A1211" s="926"/>
      <c r="B1211" s="211">
        <v>6311</v>
      </c>
      <c r="C1211" s="197" t="s">
        <v>2354</v>
      </c>
      <c r="D1211" s="382" t="s">
        <v>5794</v>
      </c>
      <c r="E1211" s="211">
        <v>39121409</v>
      </c>
      <c r="F1211" s="917"/>
      <c r="G1211" s="382" t="s">
        <v>364</v>
      </c>
      <c r="H1211" s="227">
        <v>45078</v>
      </c>
      <c r="I1211" s="382">
        <v>304</v>
      </c>
    </row>
    <row r="1212" spans="1:9" ht="15" customHeight="1" x14ac:dyDescent="0.2">
      <c r="A1212" s="926"/>
      <c r="B1212" s="211">
        <v>6311</v>
      </c>
      <c r="C1212" s="197" t="s">
        <v>2786</v>
      </c>
      <c r="D1212" s="382" t="s">
        <v>5794</v>
      </c>
      <c r="E1212" s="211">
        <v>39121006</v>
      </c>
      <c r="F1212" s="917"/>
      <c r="G1212" s="382" t="s">
        <v>364</v>
      </c>
      <c r="H1212" s="227">
        <v>45078</v>
      </c>
      <c r="I1212" s="382">
        <v>304</v>
      </c>
    </row>
    <row r="1213" spans="1:9" ht="15" customHeight="1" x14ac:dyDescent="0.2">
      <c r="A1213" s="926"/>
      <c r="B1213" s="211">
        <v>6311</v>
      </c>
      <c r="C1213" s="197" t="s">
        <v>2787</v>
      </c>
      <c r="D1213" s="382" t="s">
        <v>5794</v>
      </c>
      <c r="E1213" s="211">
        <v>39121006</v>
      </c>
      <c r="F1213" s="917"/>
      <c r="G1213" s="382" t="s">
        <v>364</v>
      </c>
      <c r="H1213" s="227">
        <v>45078</v>
      </c>
      <c r="I1213" s="382">
        <v>304</v>
      </c>
    </row>
    <row r="1214" spans="1:9" ht="15" customHeight="1" x14ac:dyDescent="0.2">
      <c r="A1214" s="926"/>
      <c r="B1214" s="211">
        <v>6311</v>
      </c>
      <c r="C1214" s="197" t="s">
        <v>2788</v>
      </c>
      <c r="D1214" s="382" t="s">
        <v>5794</v>
      </c>
      <c r="E1214" s="211">
        <v>32111604</v>
      </c>
      <c r="F1214" s="917"/>
      <c r="G1214" s="382" t="s">
        <v>364</v>
      </c>
      <c r="H1214" s="227">
        <v>45078</v>
      </c>
      <c r="I1214" s="382">
        <v>304</v>
      </c>
    </row>
    <row r="1215" spans="1:9" ht="15" customHeight="1" x14ac:dyDescent="0.2">
      <c r="A1215" s="926"/>
      <c r="B1215" s="211">
        <v>6311</v>
      </c>
      <c r="C1215" s="197" t="s">
        <v>2789</v>
      </c>
      <c r="D1215" s="382" t="s">
        <v>5794</v>
      </c>
      <c r="E1215" s="211">
        <v>39121534</v>
      </c>
      <c r="F1215" s="917"/>
      <c r="G1215" s="382" t="s">
        <v>364</v>
      </c>
      <c r="H1215" s="227">
        <v>45078</v>
      </c>
      <c r="I1215" s="382">
        <v>304</v>
      </c>
    </row>
    <row r="1216" spans="1:9" ht="15" customHeight="1" x14ac:dyDescent="0.2">
      <c r="A1216" s="926"/>
      <c r="B1216" s="211">
        <v>6311</v>
      </c>
      <c r="C1216" s="197" t="s">
        <v>2790</v>
      </c>
      <c r="D1216" s="382" t="s">
        <v>5794</v>
      </c>
      <c r="E1216" s="211">
        <v>32101609</v>
      </c>
      <c r="F1216" s="917"/>
      <c r="G1216" s="382" t="s">
        <v>364</v>
      </c>
      <c r="H1216" s="227">
        <v>45078</v>
      </c>
      <c r="I1216" s="382">
        <v>304</v>
      </c>
    </row>
    <row r="1217" spans="1:9" ht="15" customHeight="1" x14ac:dyDescent="0.2">
      <c r="A1217" s="926"/>
      <c r="B1217" s="211">
        <v>6311</v>
      </c>
      <c r="C1217" s="197" t="s">
        <v>2791</v>
      </c>
      <c r="D1217" s="382" t="s">
        <v>5794</v>
      </c>
      <c r="E1217" s="211">
        <v>41113633</v>
      </c>
      <c r="F1217" s="917"/>
      <c r="G1217" s="382" t="s">
        <v>364</v>
      </c>
      <c r="H1217" s="227">
        <v>45078</v>
      </c>
      <c r="I1217" s="382">
        <v>304</v>
      </c>
    </row>
    <row r="1218" spans="1:9" ht="15" customHeight="1" x14ac:dyDescent="0.2">
      <c r="A1218" s="926"/>
      <c r="B1218" s="211">
        <v>6311</v>
      </c>
      <c r="C1218" s="197" t="s">
        <v>2792</v>
      </c>
      <c r="D1218" s="382" t="s">
        <v>5794</v>
      </c>
      <c r="E1218" s="211">
        <v>32121701</v>
      </c>
      <c r="F1218" s="917"/>
      <c r="G1218" s="382" t="s">
        <v>364</v>
      </c>
      <c r="H1218" s="227">
        <v>45078</v>
      </c>
      <c r="I1218" s="382">
        <v>304</v>
      </c>
    </row>
    <row r="1219" spans="1:9" ht="15" customHeight="1" x14ac:dyDescent="0.2">
      <c r="A1219" s="926"/>
      <c r="B1219" s="211">
        <v>6311</v>
      </c>
      <c r="C1219" s="197" t="s">
        <v>2793</v>
      </c>
      <c r="D1219" s="382" t="s">
        <v>5794</v>
      </c>
      <c r="E1219" s="211">
        <v>39121729</v>
      </c>
      <c r="F1219" s="917"/>
      <c r="G1219" s="382" t="s">
        <v>364</v>
      </c>
      <c r="H1219" s="227">
        <v>45078</v>
      </c>
      <c r="I1219" s="382">
        <v>304</v>
      </c>
    </row>
    <row r="1220" spans="1:9" ht="15" customHeight="1" x14ac:dyDescent="0.2">
      <c r="A1220" s="926"/>
      <c r="B1220" s="211">
        <v>6311</v>
      </c>
      <c r="C1220" s="197" t="s">
        <v>2794</v>
      </c>
      <c r="D1220" s="382" t="s">
        <v>5794</v>
      </c>
      <c r="E1220" s="211">
        <v>39122325</v>
      </c>
      <c r="F1220" s="917"/>
      <c r="G1220" s="382" t="s">
        <v>364</v>
      </c>
      <c r="H1220" s="227">
        <v>45078</v>
      </c>
      <c r="I1220" s="382">
        <v>304</v>
      </c>
    </row>
    <row r="1221" spans="1:9" ht="15" customHeight="1" x14ac:dyDescent="0.2">
      <c r="A1221" s="926"/>
      <c r="B1221" s="211">
        <v>6311</v>
      </c>
      <c r="C1221" s="197" t="s">
        <v>2795</v>
      </c>
      <c r="D1221" s="382" t="s">
        <v>5794</v>
      </c>
      <c r="E1221" s="211">
        <v>32151705</v>
      </c>
      <c r="F1221" s="917"/>
      <c r="G1221" s="382" t="s">
        <v>364</v>
      </c>
      <c r="H1221" s="227">
        <v>45078</v>
      </c>
      <c r="I1221" s="382">
        <v>304</v>
      </c>
    </row>
    <row r="1222" spans="1:9" ht="15" customHeight="1" x14ac:dyDescent="0.2">
      <c r="A1222" s="926"/>
      <c r="B1222" s="211">
        <v>6311</v>
      </c>
      <c r="C1222" s="197" t="s">
        <v>2797</v>
      </c>
      <c r="D1222" s="382" t="s">
        <v>5794</v>
      </c>
      <c r="E1222" s="211">
        <v>32111503</v>
      </c>
      <c r="F1222" s="917"/>
      <c r="G1222" s="382" t="s">
        <v>364</v>
      </c>
      <c r="H1222" s="227">
        <v>45078</v>
      </c>
      <c r="I1222" s="382">
        <v>304</v>
      </c>
    </row>
    <row r="1223" spans="1:9" ht="15" customHeight="1" x14ac:dyDescent="0.2">
      <c r="A1223" s="926"/>
      <c r="B1223" s="211">
        <v>6311</v>
      </c>
      <c r="C1223" s="197" t="s">
        <v>2798</v>
      </c>
      <c r="D1223" s="382" t="s">
        <v>5794</v>
      </c>
      <c r="E1223" s="211">
        <v>39121405</v>
      </c>
      <c r="F1223" s="917"/>
      <c r="G1223" s="382" t="s">
        <v>364</v>
      </c>
      <c r="H1223" s="227">
        <v>45078</v>
      </c>
      <c r="I1223" s="382">
        <v>304</v>
      </c>
    </row>
    <row r="1224" spans="1:9" ht="15" customHeight="1" x14ac:dyDescent="0.2">
      <c r="A1224" s="926"/>
      <c r="B1224" s="211">
        <v>6311</v>
      </c>
      <c r="C1224" s="197" t="s">
        <v>1960</v>
      </c>
      <c r="D1224" s="382" t="s">
        <v>5794</v>
      </c>
      <c r="E1224" s="211">
        <v>39121031</v>
      </c>
      <c r="F1224" s="917"/>
      <c r="G1224" s="382" t="s">
        <v>364</v>
      </c>
      <c r="H1224" s="227">
        <v>45078</v>
      </c>
      <c r="I1224" s="382">
        <v>304</v>
      </c>
    </row>
    <row r="1225" spans="1:9" ht="15" customHeight="1" x14ac:dyDescent="0.2">
      <c r="A1225" s="926"/>
      <c r="B1225" s="211">
        <v>6311</v>
      </c>
      <c r="C1225" s="197" t="s">
        <v>2799</v>
      </c>
      <c r="D1225" s="382" t="s">
        <v>5794</v>
      </c>
      <c r="E1225" s="211">
        <v>39121522</v>
      </c>
      <c r="F1225" s="917"/>
      <c r="G1225" s="382" t="s">
        <v>364</v>
      </c>
      <c r="H1225" s="227">
        <v>45078</v>
      </c>
      <c r="I1225" s="382">
        <v>304</v>
      </c>
    </row>
    <row r="1226" spans="1:9" ht="15" customHeight="1" x14ac:dyDescent="0.2">
      <c r="A1226" s="926"/>
      <c r="B1226" s="211">
        <v>6311</v>
      </c>
      <c r="C1226" s="197" t="s">
        <v>2800</v>
      </c>
      <c r="D1226" s="382" t="s">
        <v>5794</v>
      </c>
      <c r="E1226" s="211">
        <v>41112209</v>
      </c>
      <c r="F1226" s="917"/>
      <c r="G1226" s="382" t="s">
        <v>364</v>
      </c>
      <c r="H1226" s="227">
        <v>45078</v>
      </c>
      <c r="I1226" s="382">
        <v>304</v>
      </c>
    </row>
    <row r="1227" spans="1:9" ht="15" customHeight="1" x14ac:dyDescent="0.2">
      <c r="A1227" s="926"/>
      <c r="B1227" s="211">
        <v>6311</v>
      </c>
      <c r="C1227" s="197" t="s">
        <v>2801</v>
      </c>
      <c r="D1227" s="382" t="s">
        <v>5794</v>
      </c>
      <c r="E1227" s="211">
        <v>39121603</v>
      </c>
      <c r="F1227" s="917"/>
      <c r="G1227" s="382" t="s">
        <v>364</v>
      </c>
      <c r="H1227" s="227">
        <v>45078</v>
      </c>
      <c r="I1227" s="382">
        <v>304</v>
      </c>
    </row>
    <row r="1228" spans="1:9" ht="15" customHeight="1" x14ac:dyDescent="0.2">
      <c r="A1228" s="926"/>
      <c r="B1228" s="211">
        <v>6311</v>
      </c>
      <c r="C1228" s="197" t="s">
        <v>2802</v>
      </c>
      <c r="D1228" s="382" t="s">
        <v>5794</v>
      </c>
      <c r="E1228" s="211">
        <v>39122205</v>
      </c>
      <c r="F1228" s="917"/>
      <c r="G1228" s="382" t="s">
        <v>364</v>
      </c>
      <c r="H1228" s="227">
        <v>45078</v>
      </c>
      <c r="I1228" s="382">
        <v>304</v>
      </c>
    </row>
    <row r="1229" spans="1:9" ht="15" customHeight="1" x14ac:dyDescent="0.2">
      <c r="A1229" s="926"/>
      <c r="B1229" s="211">
        <v>6311</v>
      </c>
      <c r="C1229" s="197" t="s">
        <v>2803</v>
      </c>
      <c r="D1229" s="382" t="s">
        <v>5794</v>
      </c>
      <c r="E1229" s="211">
        <v>39122211</v>
      </c>
      <c r="F1229" s="917"/>
      <c r="G1229" s="382" t="s">
        <v>364</v>
      </c>
      <c r="H1229" s="227">
        <v>45078</v>
      </c>
      <c r="I1229" s="382">
        <v>304</v>
      </c>
    </row>
    <row r="1230" spans="1:9" ht="15" customHeight="1" x14ac:dyDescent="0.2">
      <c r="A1230" s="926"/>
      <c r="B1230" s="211">
        <v>6311</v>
      </c>
      <c r="C1230" s="197" t="s">
        <v>2804</v>
      </c>
      <c r="D1230" s="382" t="s">
        <v>5794</v>
      </c>
      <c r="E1230" s="211">
        <v>41112209</v>
      </c>
      <c r="F1230" s="917"/>
      <c r="G1230" s="382" t="s">
        <v>364</v>
      </c>
      <c r="H1230" s="227">
        <v>45078</v>
      </c>
      <c r="I1230" s="382">
        <v>304</v>
      </c>
    </row>
    <row r="1231" spans="1:9" ht="15" customHeight="1" x14ac:dyDescent="0.2">
      <c r="A1231" s="926"/>
      <c r="B1231" s="211">
        <v>6311</v>
      </c>
      <c r="C1231" s="197" t="s">
        <v>2805</v>
      </c>
      <c r="D1231" s="382" t="s">
        <v>5794</v>
      </c>
      <c r="E1231" s="211">
        <v>46171603</v>
      </c>
      <c r="F1231" s="917"/>
      <c r="G1231" s="382" t="s">
        <v>364</v>
      </c>
      <c r="H1231" s="227">
        <v>45078</v>
      </c>
      <c r="I1231" s="382">
        <v>304</v>
      </c>
    </row>
    <row r="1232" spans="1:9" ht="15" customHeight="1" x14ac:dyDescent="0.2">
      <c r="A1232" s="926"/>
      <c r="B1232" s="211">
        <v>6311</v>
      </c>
      <c r="C1232" s="197" t="s">
        <v>2806</v>
      </c>
      <c r="D1232" s="382" t="s">
        <v>5794</v>
      </c>
      <c r="E1232" s="211">
        <v>24112504</v>
      </c>
      <c r="F1232" s="917"/>
      <c r="G1232" s="382" t="s">
        <v>364</v>
      </c>
      <c r="H1232" s="227">
        <v>45078</v>
      </c>
      <c r="I1232" s="382">
        <v>304</v>
      </c>
    </row>
    <row r="1233" spans="1:9" ht="15" customHeight="1" x14ac:dyDescent="0.2">
      <c r="A1233" s="926"/>
      <c r="B1233" s="211">
        <v>6311</v>
      </c>
      <c r="C1233" s="197" t="s">
        <v>2807</v>
      </c>
      <c r="D1233" s="382" t="s">
        <v>5794</v>
      </c>
      <c r="E1233" s="211">
        <v>40183006</v>
      </c>
      <c r="F1233" s="917"/>
      <c r="G1233" s="382" t="s">
        <v>364</v>
      </c>
      <c r="H1233" s="227">
        <v>45078</v>
      </c>
      <c r="I1233" s="382">
        <v>304</v>
      </c>
    </row>
    <row r="1234" spans="1:9" ht="15" customHeight="1" x14ac:dyDescent="0.2">
      <c r="A1234" s="926"/>
      <c r="B1234" s="211">
        <v>6311</v>
      </c>
      <c r="C1234" s="197" t="s">
        <v>2808</v>
      </c>
      <c r="D1234" s="382" t="s">
        <v>5794</v>
      </c>
      <c r="E1234" s="211">
        <v>26111722</v>
      </c>
      <c r="F1234" s="917"/>
      <c r="G1234" s="382" t="s">
        <v>364</v>
      </c>
      <c r="H1234" s="227">
        <v>45078</v>
      </c>
      <c r="I1234" s="382">
        <v>304</v>
      </c>
    </row>
    <row r="1235" spans="1:9" ht="15" customHeight="1" x14ac:dyDescent="0.2">
      <c r="A1235" s="926"/>
      <c r="B1235" s="211">
        <v>6311</v>
      </c>
      <c r="C1235" s="197" t="s">
        <v>2809</v>
      </c>
      <c r="D1235" s="382" t="s">
        <v>5794</v>
      </c>
      <c r="E1235" s="211">
        <v>39122216</v>
      </c>
      <c r="F1235" s="917"/>
      <c r="G1235" s="382" t="s">
        <v>364</v>
      </c>
      <c r="H1235" s="227">
        <v>45078</v>
      </c>
      <c r="I1235" s="382">
        <v>304</v>
      </c>
    </row>
    <row r="1236" spans="1:9" ht="15" customHeight="1" x14ac:dyDescent="0.2">
      <c r="A1236" s="926"/>
      <c r="B1236" s="211">
        <v>6311</v>
      </c>
      <c r="C1236" s="197" t="s">
        <v>2810</v>
      </c>
      <c r="D1236" s="382" t="s">
        <v>5794</v>
      </c>
      <c r="E1236" s="211">
        <v>32101522</v>
      </c>
      <c r="F1236" s="917"/>
      <c r="G1236" s="382" t="s">
        <v>364</v>
      </c>
      <c r="H1236" s="227">
        <v>45078</v>
      </c>
      <c r="I1236" s="382">
        <v>304</v>
      </c>
    </row>
    <row r="1237" spans="1:9" ht="15" customHeight="1" x14ac:dyDescent="0.2">
      <c r="A1237" s="926"/>
      <c r="B1237" s="211">
        <v>6311</v>
      </c>
      <c r="C1237" s="197" t="s">
        <v>2811</v>
      </c>
      <c r="D1237" s="382" t="s">
        <v>5794</v>
      </c>
      <c r="E1237" s="211">
        <v>39121410</v>
      </c>
      <c r="F1237" s="917"/>
      <c r="G1237" s="382" t="s">
        <v>364</v>
      </c>
      <c r="H1237" s="227">
        <v>45078</v>
      </c>
      <c r="I1237" s="382">
        <v>304</v>
      </c>
    </row>
    <row r="1238" spans="1:9" ht="15" customHeight="1" x14ac:dyDescent="0.2">
      <c r="A1238" s="926"/>
      <c r="B1238" s="211">
        <v>6311</v>
      </c>
      <c r="C1238" s="197" t="s">
        <v>2812</v>
      </c>
      <c r="D1238" s="382" t="s">
        <v>5794</v>
      </c>
      <c r="E1238" s="211">
        <v>39121405</v>
      </c>
      <c r="F1238" s="917"/>
      <c r="G1238" s="382" t="s">
        <v>364</v>
      </c>
      <c r="H1238" s="227">
        <v>45078</v>
      </c>
      <c r="I1238" s="382">
        <v>304</v>
      </c>
    </row>
    <row r="1239" spans="1:9" ht="15" customHeight="1" x14ac:dyDescent="0.2">
      <c r="A1239" s="926"/>
      <c r="B1239" s="211">
        <v>6311</v>
      </c>
      <c r="C1239" s="197" t="s">
        <v>2813</v>
      </c>
      <c r="D1239" s="382" t="s">
        <v>5794</v>
      </c>
      <c r="E1239" s="211">
        <v>39121407</v>
      </c>
      <c r="F1239" s="917"/>
      <c r="G1239" s="382" t="s">
        <v>364</v>
      </c>
      <c r="H1239" s="227">
        <v>45078</v>
      </c>
      <c r="I1239" s="382">
        <v>304</v>
      </c>
    </row>
    <row r="1240" spans="1:9" ht="15" customHeight="1" x14ac:dyDescent="0.2">
      <c r="A1240" s="926"/>
      <c r="B1240" s="211">
        <v>6311</v>
      </c>
      <c r="C1240" s="197" t="s">
        <v>2814</v>
      </c>
      <c r="D1240" s="382" t="s">
        <v>5794</v>
      </c>
      <c r="E1240" s="211">
        <v>32101515</v>
      </c>
      <c r="F1240" s="917"/>
      <c r="G1240" s="382" t="s">
        <v>364</v>
      </c>
      <c r="H1240" s="227">
        <v>45078</v>
      </c>
      <c r="I1240" s="382">
        <v>304</v>
      </c>
    </row>
    <row r="1241" spans="1:9" ht="25.5" x14ac:dyDescent="0.2">
      <c r="A1241" s="926"/>
      <c r="B1241" s="211">
        <v>6311</v>
      </c>
      <c r="C1241" s="197" t="s">
        <v>2815</v>
      </c>
      <c r="D1241" s="382" t="s">
        <v>5794</v>
      </c>
      <c r="E1241" s="211">
        <v>39121008</v>
      </c>
      <c r="F1241" s="917"/>
      <c r="G1241" s="382" t="s">
        <v>364</v>
      </c>
      <c r="H1241" s="227">
        <v>45078</v>
      </c>
      <c r="I1241" s="382">
        <v>304</v>
      </c>
    </row>
    <row r="1242" spans="1:9" ht="15" customHeight="1" x14ac:dyDescent="0.2">
      <c r="A1242" s="926"/>
      <c r="B1242" s="211">
        <v>6311</v>
      </c>
      <c r="C1242" s="197" t="s">
        <v>2816</v>
      </c>
      <c r="D1242" s="382" t="s">
        <v>5794</v>
      </c>
      <c r="E1242" s="211">
        <v>26111704</v>
      </c>
      <c r="F1242" s="917"/>
      <c r="G1242" s="382" t="s">
        <v>364</v>
      </c>
      <c r="H1242" s="227">
        <v>45078</v>
      </c>
      <c r="I1242" s="382">
        <v>304</v>
      </c>
    </row>
    <row r="1243" spans="1:9" ht="15" customHeight="1" x14ac:dyDescent="0.2">
      <c r="A1243" s="926"/>
      <c r="B1243" s="3">
        <v>6320</v>
      </c>
      <c r="C1243" s="197" t="s">
        <v>3025</v>
      </c>
      <c r="D1243" s="382" t="s">
        <v>5794</v>
      </c>
      <c r="E1243" s="256">
        <v>39121010</v>
      </c>
      <c r="F1243" s="917"/>
      <c r="G1243" s="382" t="s">
        <v>364</v>
      </c>
      <c r="H1243" s="227">
        <v>45184</v>
      </c>
      <c r="I1243" s="382">
        <v>304</v>
      </c>
    </row>
    <row r="1244" spans="1:9" ht="25.5" x14ac:dyDescent="0.2">
      <c r="A1244" s="926"/>
      <c r="B1244" s="3">
        <v>6320</v>
      </c>
      <c r="C1244" s="197" t="s">
        <v>3026</v>
      </c>
      <c r="D1244" s="382" t="s">
        <v>5794</v>
      </c>
      <c r="E1244" s="60">
        <v>39121318</v>
      </c>
      <c r="F1244" s="917"/>
      <c r="G1244" s="382" t="s">
        <v>364</v>
      </c>
      <c r="H1244" s="227">
        <v>45184</v>
      </c>
      <c r="I1244" s="382">
        <v>304</v>
      </c>
    </row>
    <row r="1245" spans="1:9" ht="38.25" x14ac:dyDescent="0.2">
      <c r="A1245" s="926"/>
      <c r="B1245" s="3">
        <v>6320</v>
      </c>
      <c r="C1245" s="197" t="s">
        <v>3027</v>
      </c>
      <c r="D1245" s="382" t="s">
        <v>5794</v>
      </c>
      <c r="E1245" s="211" t="s">
        <v>3028</v>
      </c>
      <c r="F1245" s="917"/>
      <c r="G1245" s="382" t="s">
        <v>364</v>
      </c>
      <c r="H1245" s="227">
        <v>45046</v>
      </c>
      <c r="I1245" s="382">
        <v>304</v>
      </c>
    </row>
    <row r="1246" spans="1:9" ht="25.5" x14ac:dyDescent="0.2">
      <c r="A1246" s="926"/>
      <c r="B1246" s="3">
        <v>6320</v>
      </c>
      <c r="C1246" s="197" t="s">
        <v>3029</v>
      </c>
      <c r="D1246" s="382" t="s">
        <v>5794</v>
      </c>
      <c r="E1246" s="60">
        <v>26121602</v>
      </c>
      <c r="F1246" s="917"/>
      <c r="G1246" s="382" t="s">
        <v>364</v>
      </c>
      <c r="H1246" s="227">
        <v>45184</v>
      </c>
      <c r="I1246" s="382">
        <v>304</v>
      </c>
    </row>
    <row r="1247" spans="1:9" ht="25.5" x14ac:dyDescent="0.2">
      <c r="A1247" s="926"/>
      <c r="B1247" s="3">
        <v>6320</v>
      </c>
      <c r="C1247" s="197" t="s">
        <v>3030</v>
      </c>
      <c r="D1247" s="382" t="s">
        <v>5794</v>
      </c>
      <c r="E1247" s="60">
        <v>39121623</v>
      </c>
      <c r="F1247" s="917"/>
      <c r="G1247" s="382" t="s">
        <v>364</v>
      </c>
      <c r="H1247" s="227">
        <v>45184</v>
      </c>
      <c r="I1247" s="382">
        <v>304</v>
      </c>
    </row>
    <row r="1248" spans="1:9" ht="25.5" x14ac:dyDescent="0.2">
      <c r="A1248" s="926"/>
      <c r="B1248" s="3">
        <v>6320</v>
      </c>
      <c r="C1248" s="197" t="s">
        <v>3031</v>
      </c>
      <c r="D1248" s="382" t="s">
        <v>5794</v>
      </c>
      <c r="E1248" s="60">
        <v>39121440</v>
      </c>
      <c r="F1248" s="917"/>
      <c r="G1248" s="382" t="s">
        <v>364</v>
      </c>
      <c r="H1248" s="227">
        <v>45168</v>
      </c>
      <c r="I1248" s="382">
        <v>304</v>
      </c>
    </row>
    <row r="1249" spans="1:9" ht="25.5" x14ac:dyDescent="0.2">
      <c r="A1249" s="926"/>
      <c r="B1249" s="3">
        <v>6320</v>
      </c>
      <c r="C1249" s="197" t="s">
        <v>3032</v>
      </c>
      <c r="D1249" s="382" t="s">
        <v>5794</v>
      </c>
      <c r="E1249" s="60">
        <v>39121721</v>
      </c>
      <c r="F1249" s="917"/>
      <c r="G1249" s="382" t="s">
        <v>364</v>
      </c>
      <c r="H1249" s="227">
        <v>45184</v>
      </c>
      <c r="I1249" s="382">
        <v>304</v>
      </c>
    </row>
    <row r="1250" spans="1:9" ht="25.5" x14ac:dyDescent="0.2">
      <c r="A1250" s="926"/>
      <c r="B1250" s="3">
        <v>6320</v>
      </c>
      <c r="C1250" s="197" t="s">
        <v>3033</v>
      </c>
      <c r="D1250" s="382" t="s">
        <v>5794</v>
      </c>
      <c r="E1250" s="60">
        <v>39121623</v>
      </c>
      <c r="F1250" s="917"/>
      <c r="G1250" s="382" t="s">
        <v>364</v>
      </c>
      <c r="H1250" s="227">
        <v>45168</v>
      </c>
      <c r="I1250" s="382">
        <v>304</v>
      </c>
    </row>
    <row r="1251" spans="1:9" ht="25.5" x14ac:dyDescent="0.2">
      <c r="A1251" s="926"/>
      <c r="B1251" s="3">
        <v>6320</v>
      </c>
      <c r="C1251" s="197" t="s">
        <v>3034</v>
      </c>
      <c r="D1251" s="382" t="s">
        <v>5794</v>
      </c>
      <c r="E1251" s="60">
        <v>30161801</v>
      </c>
      <c r="F1251" s="917"/>
      <c r="G1251" s="382" t="s">
        <v>364</v>
      </c>
      <c r="H1251" s="227">
        <v>45199</v>
      </c>
      <c r="I1251" s="382">
        <v>304</v>
      </c>
    </row>
    <row r="1252" spans="1:9" ht="15" customHeight="1" x14ac:dyDescent="0.2">
      <c r="A1252" s="926"/>
      <c r="B1252" s="3">
        <v>6320</v>
      </c>
      <c r="C1252" s="197" t="s">
        <v>3035</v>
      </c>
      <c r="D1252" s="382" t="s">
        <v>5794</v>
      </c>
      <c r="E1252" s="60">
        <v>30151703</v>
      </c>
      <c r="F1252" s="917"/>
      <c r="G1252" s="382" t="s">
        <v>364</v>
      </c>
      <c r="H1252" s="227">
        <v>45199</v>
      </c>
      <c r="I1252" s="382">
        <v>304</v>
      </c>
    </row>
    <row r="1253" spans="1:9" ht="15" customHeight="1" x14ac:dyDescent="0.2">
      <c r="A1253" s="926"/>
      <c r="B1253" s="3">
        <v>6320</v>
      </c>
      <c r="C1253" s="197" t="s">
        <v>3036</v>
      </c>
      <c r="D1253" s="382" t="s">
        <v>5794</v>
      </c>
      <c r="E1253" s="60">
        <v>39121405</v>
      </c>
      <c r="F1253" s="917"/>
      <c r="G1253" s="382" t="s">
        <v>364</v>
      </c>
      <c r="H1253" s="227">
        <v>45199</v>
      </c>
      <c r="I1253" s="382">
        <v>304</v>
      </c>
    </row>
    <row r="1254" spans="1:9" ht="15" customHeight="1" x14ac:dyDescent="0.2">
      <c r="A1254" s="926"/>
      <c r="B1254" s="3">
        <v>6320</v>
      </c>
      <c r="C1254" s="197" t="s">
        <v>3037</v>
      </c>
      <c r="D1254" s="382" t="s">
        <v>5794</v>
      </c>
      <c r="E1254" s="382">
        <v>21101914</v>
      </c>
      <c r="F1254" s="917"/>
      <c r="G1254" s="382" t="s">
        <v>364</v>
      </c>
      <c r="H1254" s="227">
        <v>45199</v>
      </c>
      <c r="I1254" s="382">
        <v>304</v>
      </c>
    </row>
    <row r="1255" spans="1:9" ht="38.25" x14ac:dyDescent="0.2">
      <c r="A1255" s="926"/>
      <c r="B1255" s="3">
        <v>6320</v>
      </c>
      <c r="C1255" s="197" t="s">
        <v>3038</v>
      </c>
      <c r="D1255" s="382" t="s">
        <v>5794</v>
      </c>
      <c r="E1255" s="60">
        <v>39101699</v>
      </c>
      <c r="F1255" s="917"/>
      <c r="G1255" s="382" t="s">
        <v>364</v>
      </c>
      <c r="H1255" s="227">
        <v>45046</v>
      </c>
      <c r="I1255" s="382">
        <v>304</v>
      </c>
    </row>
    <row r="1256" spans="1:9" ht="25.5" x14ac:dyDescent="0.2">
      <c r="A1256" s="926"/>
      <c r="B1256" s="3">
        <v>6320</v>
      </c>
      <c r="C1256" s="197" t="s">
        <v>3039</v>
      </c>
      <c r="D1256" s="382" t="s">
        <v>5794</v>
      </c>
      <c r="E1256" s="60">
        <v>32121609</v>
      </c>
      <c r="F1256" s="917"/>
      <c r="G1256" s="382" t="s">
        <v>364</v>
      </c>
      <c r="H1256" s="227">
        <v>45199</v>
      </c>
      <c r="I1256" s="382">
        <v>304</v>
      </c>
    </row>
    <row r="1257" spans="1:9" ht="15" customHeight="1" x14ac:dyDescent="0.2">
      <c r="A1257" s="926"/>
      <c r="B1257" s="3">
        <v>6320</v>
      </c>
      <c r="C1257" s="197" t="s">
        <v>3040</v>
      </c>
      <c r="D1257" s="382" t="s">
        <v>5794</v>
      </c>
      <c r="E1257" s="382">
        <v>31163020</v>
      </c>
      <c r="F1257" s="917"/>
      <c r="G1257" s="382" t="s">
        <v>364</v>
      </c>
      <c r="H1257" s="227">
        <v>45199</v>
      </c>
      <c r="I1257" s="382">
        <v>304</v>
      </c>
    </row>
    <row r="1258" spans="1:9" ht="38.25" x14ac:dyDescent="0.2">
      <c r="A1258" s="926"/>
      <c r="B1258" s="3">
        <v>6320</v>
      </c>
      <c r="C1258" s="197" t="s">
        <v>3041</v>
      </c>
      <c r="D1258" s="382" t="s">
        <v>5794</v>
      </c>
      <c r="E1258" s="382">
        <v>32121609</v>
      </c>
      <c r="F1258" s="917"/>
      <c r="G1258" s="382" t="s">
        <v>364</v>
      </c>
      <c r="H1258" s="227">
        <v>45199</v>
      </c>
      <c r="I1258" s="382">
        <v>304</v>
      </c>
    </row>
    <row r="1259" spans="1:9" ht="25.5" x14ac:dyDescent="0.2">
      <c r="A1259" s="926"/>
      <c r="B1259" s="3">
        <v>6320</v>
      </c>
      <c r="C1259" s="197" t="s">
        <v>3042</v>
      </c>
      <c r="D1259" s="382" t="s">
        <v>5794</v>
      </c>
      <c r="E1259" s="60">
        <v>31162810</v>
      </c>
      <c r="F1259" s="917"/>
      <c r="G1259" s="382" t="s">
        <v>364</v>
      </c>
      <c r="H1259" s="227">
        <v>45199</v>
      </c>
      <c r="I1259" s="382">
        <v>304</v>
      </c>
    </row>
    <row r="1260" spans="1:9" ht="15" customHeight="1" x14ac:dyDescent="0.2">
      <c r="A1260" s="926"/>
      <c r="B1260" s="3">
        <v>6320</v>
      </c>
      <c r="C1260" s="197" t="s">
        <v>3043</v>
      </c>
      <c r="D1260" s="382" t="s">
        <v>5794</v>
      </c>
      <c r="E1260" s="497">
        <v>39121529</v>
      </c>
      <c r="F1260" s="917"/>
      <c r="G1260" s="382" t="s">
        <v>364</v>
      </c>
      <c r="H1260" s="227">
        <v>45199</v>
      </c>
      <c r="I1260" s="382">
        <v>304</v>
      </c>
    </row>
    <row r="1261" spans="1:9" ht="15" customHeight="1" x14ac:dyDescent="0.2">
      <c r="A1261" s="926"/>
      <c r="B1261" s="3">
        <v>6320</v>
      </c>
      <c r="C1261" s="197" t="s">
        <v>3044</v>
      </c>
      <c r="D1261" s="382" t="s">
        <v>5794</v>
      </c>
      <c r="E1261" s="60">
        <v>39121529</v>
      </c>
      <c r="F1261" s="917"/>
      <c r="G1261" s="382" t="s">
        <v>364</v>
      </c>
      <c r="H1261" s="227">
        <v>45199</v>
      </c>
      <c r="I1261" s="382">
        <v>304</v>
      </c>
    </row>
    <row r="1262" spans="1:9" ht="15" customHeight="1" x14ac:dyDescent="0.2">
      <c r="A1262" s="926"/>
      <c r="B1262" s="3">
        <v>6320</v>
      </c>
      <c r="C1262" s="197" t="s">
        <v>3045</v>
      </c>
      <c r="D1262" s="382" t="s">
        <v>5794</v>
      </c>
      <c r="E1262" s="60">
        <v>39121529</v>
      </c>
      <c r="F1262" s="917"/>
      <c r="G1262" s="382" t="s">
        <v>364</v>
      </c>
      <c r="H1262" s="227">
        <v>45199</v>
      </c>
      <c r="I1262" s="382">
        <v>304</v>
      </c>
    </row>
    <row r="1263" spans="1:9" ht="15" customHeight="1" x14ac:dyDescent="0.2">
      <c r="A1263" s="926"/>
      <c r="B1263" s="3">
        <v>6320</v>
      </c>
      <c r="C1263" s="197" t="s">
        <v>3046</v>
      </c>
      <c r="D1263" s="382" t="s">
        <v>5794</v>
      </c>
      <c r="E1263" s="211">
        <v>39121402</v>
      </c>
      <c r="F1263" s="917"/>
      <c r="G1263" s="382" t="s">
        <v>364</v>
      </c>
      <c r="H1263" s="227">
        <v>45199</v>
      </c>
      <c r="I1263" s="382">
        <v>304</v>
      </c>
    </row>
    <row r="1264" spans="1:9" ht="25.5" x14ac:dyDescent="0.2">
      <c r="A1264" s="926"/>
      <c r="B1264" s="3">
        <v>6320</v>
      </c>
      <c r="C1264" s="197" t="s">
        <v>3047</v>
      </c>
      <c r="D1264" s="382" t="s">
        <v>5794</v>
      </c>
      <c r="E1264" s="211">
        <v>39121329</v>
      </c>
      <c r="F1264" s="917"/>
      <c r="G1264" s="382" t="s">
        <v>364</v>
      </c>
      <c r="H1264" s="227">
        <v>45199</v>
      </c>
      <c r="I1264" s="382">
        <v>304</v>
      </c>
    </row>
    <row r="1265" spans="1:9" ht="25.5" x14ac:dyDescent="0.2">
      <c r="A1265" s="926"/>
      <c r="B1265" s="3">
        <v>6320</v>
      </c>
      <c r="C1265" s="197" t="s">
        <v>3048</v>
      </c>
      <c r="D1265" s="382" t="s">
        <v>5794</v>
      </c>
      <c r="E1265" s="382">
        <v>40174912</v>
      </c>
      <c r="F1265" s="917"/>
      <c r="G1265" s="382" t="s">
        <v>364</v>
      </c>
      <c r="H1265" s="227">
        <v>45031</v>
      </c>
      <c r="I1265" s="382">
        <v>304</v>
      </c>
    </row>
    <row r="1266" spans="1:9" ht="38.25" x14ac:dyDescent="0.2">
      <c r="A1266" s="926"/>
      <c r="B1266" s="382">
        <v>6030</v>
      </c>
      <c r="C1266" s="66" t="s">
        <v>3331</v>
      </c>
      <c r="D1266" s="382" t="s">
        <v>5794</v>
      </c>
      <c r="E1266" s="382">
        <v>39121031</v>
      </c>
      <c r="F1266" s="917"/>
      <c r="G1266" s="382" t="s">
        <v>364</v>
      </c>
      <c r="H1266" s="251" t="s">
        <v>120</v>
      </c>
      <c r="I1266" s="382">
        <v>304</v>
      </c>
    </row>
    <row r="1267" spans="1:9" ht="38.25" x14ac:dyDescent="0.2">
      <c r="A1267" s="926"/>
      <c r="B1267" s="382">
        <v>6030</v>
      </c>
      <c r="C1267" s="66" t="s">
        <v>3331</v>
      </c>
      <c r="D1267" s="382" t="s">
        <v>5794</v>
      </c>
      <c r="E1267" s="382">
        <v>39121031</v>
      </c>
      <c r="F1267" s="917"/>
      <c r="G1267" s="382" t="s">
        <v>364</v>
      </c>
      <c r="H1267" s="251" t="s">
        <v>120</v>
      </c>
      <c r="I1267" s="382">
        <v>304</v>
      </c>
    </row>
    <row r="1268" spans="1:9" ht="38.25" x14ac:dyDescent="0.2">
      <c r="A1268" s="926"/>
      <c r="B1268" s="382">
        <v>6030</v>
      </c>
      <c r="C1268" s="66" t="s">
        <v>3332</v>
      </c>
      <c r="D1268" s="382" t="s">
        <v>5794</v>
      </c>
      <c r="E1268" s="382">
        <v>39121405</v>
      </c>
      <c r="F1268" s="917"/>
      <c r="G1268" s="382" t="s">
        <v>364</v>
      </c>
      <c r="H1268" s="251" t="s">
        <v>1798</v>
      </c>
      <c r="I1268" s="382">
        <v>304</v>
      </c>
    </row>
    <row r="1269" spans="1:9" ht="38.25" x14ac:dyDescent="0.2">
      <c r="A1269" s="926"/>
      <c r="B1269" s="382">
        <v>6030</v>
      </c>
      <c r="C1269" s="66" t="s">
        <v>3334</v>
      </c>
      <c r="D1269" s="382" t="s">
        <v>5794</v>
      </c>
      <c r="E1269" s="382">
        <v>39121405</v>
      </c>
      <c r="F1269" s="917"/>
      <c r="G1269" s="382" t="s">
        <v>364</v>
      </c>
      <c r="H1269" s="251" t="s">
        <v>1798</v>
      </c>
      <c r="I1269" s="382">
        <v>304</v>
      </c>
    </row>
    <row r="1270" spans="1:9" ht="38.25" x14ac:dyDescent="0.2">
      <c r="A1270" s="926"/>
      <c r="B1270" s="382">
        <v>6030</v>
      </c>
      <c r="C1270" s="66" t="s">
        <v>3335</v>
      </c>
      <c r="D1270" s="382" t="s">
        <v>5794</v>
      </c>
      <c r="E1270" s="382">
        <v>39121405</v>
      </c>
      <c r="F1270" s="917"/>
      <c r="G1270" s="382" t="s">
        <v>364</v>
      </c>
      <c r="H1270" s="251" t="s">
        <v>1798</v>
      </c>
      <c r="I1270" s="382">
        <v>304</v>
      </c>
    </row>
    <row r="1271" spans="1:9" ht="63.75" x14ac:dyDescent="0.2">
      <c r="A1271" s="926"/>
      <c r="B1271" s="382">
        <v>6030</v>
      </c>
      <c r="C1271" s="66" t="s">
        <v>3336</v>
      </c>
      <c r="D1271" s="382" t="s">
        <v>5794</v>
      </c>
      <c r="E1271" s="382">
        <v>39121607</v>
      </c>
      <c r="F1271" s="917"/>
      <c r="G1271" s="382" t="s">
        <v>364</v>
      </c>
      <c r="H1271" s="251" t="s">
        <v>1798</v>
      </c>
      <c r="I1271" s="382">
        <v>304</v>
      </c>
    </row>
    <row r="1272" spans="1:9" ht="38.25" x14ac:dyDescent="0.2">
      <c r="A1272" s="926"/>
      <c r="B1272" s="382">
        <v>6030</v>
      </c>
      <c r="C1272" s="66" t="s">
        <v>3337</v>
      </c>
      <c r="D1272" s="382" t="s">
        <v>5794</v>
      </c>
      <c r="E1272" s="382">
        <v>39121439</v>
      </c>
      <c r="F1272" s="917"/>
      <c r="G1272" s="382" t="s">
        <v>364</v>
      </c>
      <c r="H1272" s="251" t="s">
        <v>1798</v>
      </c>
      <c r="I1272" s="382">
        <v>304</v>
      </c>
    </row>
    <row r="1273" spans="1:9" ht="25.5" x14ac:dyDescent="0.2">
      <c r="A1273" s="926"/>
      <c r="B1273" s="382">
        <v>6030</v>
      </c>
      <c r="C1273" s="66" t="s">
        <v>3338</v>
      </c>
      <c r="D1273" s="382" t="s">
        <v>5794</v>
      </c>
      <c r="E1273" s="382">
        <v>39121402</v>
      </c>
      <c r="F1273" s="917"/>
      <c r="G1273" s="382" t="s">
        <v>364</v>
      </c>
      <c r="H1273" s="251" t="s">
        <v>1798</v>
      </c>
      <c r="I1273" s="382">
        <v>304</v>
      </c>
    </row>
    <row r="1274" spans="1:9" ht="63.75" x14ac:dyDescent="0.2">
      <c r="A1274" s="926"/>
      <c r="B1274" s="382">
        <v>6030</v>
      </c>
      <c r="C1274" s="66" t="s">
        <v>3339</v>
      </c>
      <c r="D1274" s="382" t="s">
        <v>5794</v>
      </c>
      <c r="E1274" s="382">
        <v>39121607</v>
      </c>
      <c r="F1274" s="917"/>
      <c r="G1274" s="382" t="s">
        <v>364</v>
      </c>
      <c r="H1274" s="661" t="s">
        <v>1798</v>
      </c>
      <c r="I1274" s="382">
        <v>304</v>
      </c>
    </row>
    <row r="1275" spans="1:9" ht="25.5" x14ac:dyDescent="0.2">
      <c r="A1275" s="926"/>
      <c r="B1275" s="382">
        <v>6030</v>
      </c>
      <c r="C1275" s="66" t="s">
        <v>3340</v>
      </c>
      <c r="D1275" s="382" t="s">
        <v>5794</v>
      </c>
      <c r="E1275" s="382">
        <v>39121402</v>
      </c>
      <c r="F1275" s="917"/>
      <c r="G1275" s="382" t="s">
        <v>364</v>
      </c>
      <c r="H1275" s="661" t="s">
        <v>120</v>
      </c>
      <c r="I1275" s="382">
        <v>304</v>
      </c>
    </row>
    <row r="1276" spans="1:9" ht="102" x14ac:dyDescent="0.2">
      <c r="A1276" s="926"/>
      <c r="B1276" s="84">
        <v>2502</v>
      </c>
      <c r="C1276" s="127" t="s">
        <v>3628</v>
      </c>
      <c r="D1276" s="84" t="s">
        <v>34</v>
      </c>
      <c r="E1276" s="131">
        <v>39101699</v>
      </c>
      <c r="F1276" s="917"/>
      <c r="G1276" s="382" t="s">
        <v>364</v>
      </c>
      <c r="H1276" s="63">
        <v>45200</v>
      </c>
      <c r="I1276" s="382">
        <v>304</v>
      </c>
    </row>
    <row r="1277" spans="1:9" ht="15" customHeight="1" x14ac:dyDescent="0.2">
      <c r="A1277" s="926"/>
      <c r="B1277" s="84">
        <v>2502</v>
      </c>
      <c r="C1277" s="127" t="s">
        <v>3861</v>
      </c>
      <c r="D1277" s="84" t="s">
        <v>34</v>
      </c>
      <c r="E1277" s="131">
        <v>391115</v>
      </c>
      <c r="F1277" s="917"/>
      <c r="G1277" s="382" t="s">
        <v>364</v>
      </c>
      <c r="H1277" s="63">
        <v>45231</v>
      </c>
      <c r="I1277" s="382">
        <v>304</v>
      </c>
    </row>
    <row r="1278" spans="1:9" ht="25.5" x14ac:dyDescent="0.2">
      <c r="A1278" s="926"/>
      <c r="B1278" s="211">
        <v>2505</v>
      </c>
      <c r="C1278" s="197" t="s">
        <v>4236</v>
      </c>
      <c r="D1278" s="211" t="s">
        <v>34</v>
      </c>
      <c r="E1278" s="211" t="s">
        <v>4238</v>
      </c>
      <c r="F1278" s="917"/>
      <c r="G1278" s="211" t="s">
        <v>364</v>
      </c>
      <c r="H1278" s="72">
        <v>44958</v>
      </c>
      <c r="I1278" s="211">
        <v>304</v>
      </c>
    </row>
    <row r="1279" spans="1:9" ht="25.5" x14ac:dyDescent="0.2">
      <c r="A1279" s="926"/>
      <c r="B1279" s="211">
        <v>2505</v>
      </c>
      <c r="C1279" s="197" t="s">
        <v>4240</v>
      </c>
      <c r="D1279" s="211" t="s">
        <v>34</v>
      </c>
      <c r="E1279" s="211" t="s">
        <v>4238</v>
      </c>
      <c r="F1279" s="917"/>
      <c r="G1279" s="211" t="s">
        <v>364</v>
      </c>
      <c r="H1279" s="72">
        <v>44958</v>
      </c>
      <c r="I1279" s="211">
        <v>304</v>
      </c>
    </row>
    <row r="1280" spans="1:9" ht="25.5" x14ac:dyDescent="0.2">
      <c r="A1280" s="926"/>
      <c r="B1280" s="211">
        <v>2505</v>
      </c>
      <c r="C1280" s="197" t="s">
        <v>4242</v>
      </c>
      <c r="D1280" s="211" t="s">
        <v>34</v>
      </c>
      <c r="E1280" s="211" t="s">
        <v>4238</v>
      </c>
      <c r="F1280" s="917"/>
      <c r="G1280" s="211" t="s">
        <v>364</v>
      </c>
      <c r="H1280" s="72">
        <v>44958</v>
      </c>
      <c r="I1280" s="211">
        <v>304</v>
      </c>
    </row>
    <row r="1281" spans="1:9" ht="51" x14ac:dyDescent="0.2">
      <c r="A1281" s="926"/>
      <c r="B1281" s="211">
        <v>2820</v>
      </c>
      <c r="C1281" s="197" t="s">
        <v>4717</v>
      </c>
      <c r="D1281" s="211" t="s">
        <v>4718</v>
      </c>
      <c r="E1281" s="463">
        <v>43223338</v>
      </c>
      <c r="F1281" s="917"/>
      <c r="G1281" s="211" t="s">
        <v>364</v>
      </c>
      <c r="H1281" s="63">
        <v>45017</v>
      </c>
      <c r="I1281" s="382">
        <v>304</v>
      </c>
    </row>
    <row r="1282" spans="1:9" ht="38.25" x14ac:dyDescent="0.2">
      <c r="A1282" s="926"/>
      <c r="B1282" s="211">
        <v>2820</v>
      </c>
      <c r="C1282" s="197" t="s">
        <v>4719</v>
      </c>
      <c r="D1282" s="211" t="s">
        <v>4720</v>
      </c>
      <c r="E1282" s="463">
        <v>43223338</v>
      </c>
      <c r="F1282" s="917"/>
      <c r="G1282" s="211" t="s">
        <v>364</v>
      </c>
      <c r="H1282" s="63">
        <v>45017</v>
      </c>
      <c r="I1282" s="382">
        <v>304</v>
      </c>
    </row>
    <row r="1283" spans="1:9" ht="51" x14ac:dyDescent="0.2">
      <c r="A1283" s="926"/>
      <c r="B1283" s="211">
        <v>2820</v>
      </c>
      <c r="C1283" s="197" t="s">
        <v>4721</v>
      </c>
      <c r="D1283" s="211" t="s">
        <v>4510</v>
      </c>
      <c r="E1283" s="463">
        <v>43223338</v>
      </c>
      <c r="F1283" s="917"/>
      <c r="G1283" s="211" t="s">
        <v>364</v>
      </c>
      <c r="H1283" s="63">
        <v>45017</v>
      </c>
      <c r="I1283" s="382">
        <v>304</v>
      </c>
    </row>
    <row r="1284" spans="1:9" ht="51" x14ac:dyDescent="0.2">
      <c r="A1284" s="926"/>
      <c r="B1284" s="211">
        <v>2820</v>
      </c>
      <c r="C1284" s="197" t="s">
        <v>4724</v>
      </c>
      <c r="D1284" s="211" t="s">
        <v>4510</v>
      </c>
      <c r="E1284" s="463">
        <v>43223339</v>
      </c>
      <c r="F1284" s="917"/>
      <c r="G1284" s="211" t="s">
        <v>364</v>
      </c>
      <c r="H1284" s="63">
        <v>44958</v>
      </c>
      <c r="I1284" s="382">
        <v>304</v>
      </c>
    </row>
    <row r="1285" spans="1:9" ht="51" x14ac:dyDescent="0.2">
      <c r="A1285" s="926"/>
      <c r="B1285" s="211">
        <v>2820</v>
      </c>
      <c r="C1285" s="197" t="s">
        <v>4725</v>
      </c>
      <c r="D1285" s="211" t="s">
        <v>4510</v>
      </c>
      <c r="E1285" s="463">
        <v>43201553</v>
      </c>
      <c r="F1285" s="917"/>
      <c r="G1285" s="211" t="s">
        <v>364</v>
      </c>
      <c r="H1285" s="63">
        <v>45017</v>
      </c>
      <c r="I1285" s="382">
        <v>304</v>
      </c>
    </row>
    <row r="1286" spans="1:9" ht="51" x14ac:dyDescent="0.2">
      <c r="A1286" s="926"/>
      <c r="B1286" s="211">
        <v>2820</v>
      </c>
      <c r="C1286" s="197" t="s">
        <v>4726</v>
      </c>
      <c r="D1286" s="211" t="s">
        <v>4510</v>
      </c>
      <c r="E1286" s="463">
        <v>43201553</v>
      </c>
      <c r="F1286" s="917"/>
      <c r="G1286" s="211" t="s">
        <v>364</v>
      </c>
      <c r="H1286" s="63">
        <v>45017</v>
      </c>
      <c r="I1286" s="382">
        <v>304</v>
      </c>
    </row>
    <row r="1287" spans="1:9" ht="51" x14ac:dyDescent="0.2">
      <c r="A1287" s="926"/>
      <c r="B1287" s="211">
        <v>2820</v>
      </c>
      <c r="C1287" s="197" t="s">
        <v>4727</v>
      </c>
      <c r="D1287" s="211" t="s">
        <v>4510</v>
      </c>
      <c r="E1287" s="463">
        <v>43201553</v>
      </c>
      <c r="F1287" s="917"/>
      <c r="G1287" s="211" t="s">
        <v>364</v>
      </c>
      <c r="H1287" s="63">
        <v>45017</v>
      </c>
      <c r="I1287" s="382">
        <v>304</v>
      </c>
    </row>
    <row r="1288" spans="1:9" ht="38.25" x14ac:dyDescent="0.2">
      <c r="A1288" s="926"/>
      <c r="B1288" s="211">
        <v>2820</v>
      </c>
      <c r="C1288" s="197" t="s">
        <v>4728</v>
      </c>
      <c r="D1288" s="211" t="s">
        <v>4720</v>
      </c>
      <c r="E1288" s="463">
        <v>43223326</v>
      </c>
      <c r="F1288" s="917"/>
      <c r="G1288" s="211" t="s">
        <v>364</v>
      </c>
      <c r="H1288" s="63">
        <v>45017</v>
      </c>
      <c r="I1288" s="382">
        <v>304</v>
      </c>
    </row>
    <row r="1289" spans="1:9" ht="51" x14ac:dyDescent="0.2">
      <c r="A1289" s="926"/>
      <c r="B1289" s="211">
        <v>2820</v>
      </c>
      <c r="C1289" s="197" t="s">
        <v>4736</v>
      </c>
      <c r="D1289" s="211" t="s">
        <v>4510</v>
      </c>
      <c r="E1289" s="463">
        <v>43223326</v>
      </c>
      <c r="F1289" s="917"/>
      <c r="G1289" s="211" t="s">
        <v>364</v>
      </c>
      <c r="H1289" s="63">
        <v>44958</v>
      </c>
      <c r="I1289" s="382">
        <v>304</v>
      </c>
    </row>
    <row r="1290" spans="1:9" ht="51" x14ac:dyDescent="0.2">
      <c r="A1290" s="926"/>
      <c r="B1290" s="211">
        <v>2820</v>
      </c>
      <c r="C1290" s="197" t="s">
        <v>4737</v>
      </c>
      <c r="D1290" s="211" t="s">
        <v>4510</v>
      </c>
      <c r="E1290" s="463">
        <v>43223326</v>
      </c>
      <c r="F1290" s="917"/>
      <c r="G1290" s="211" t="s">
        <v>364</v>
      </c>
      <c r="H1290" s="63">
        <v>44958</v>
      </c>
      <c r="I1290" s="382">
        <v>304</v>
      </c>
    </row>
    <row r="1291" spans="1:9" ht="51" x14ac:dyDescent="0.2">
      <c r="A1291" s="926"/>
      <c r="B1291" s="211">
        <v>2820</v>
      </c>
      <c r="C1291" s="197" t="s">
        <v>4738</v>
      </c>
      <c r="D1291" s="211" t="s">
        <v>4510</v>
      </c>
      <c r="E1291" s="463">
        <v>43223326</v>
      </c>
      <c r="F1291" s="917"/>
      <c r="G1291" s="211" t="s">
        <v>364</v>
      </c>
      <c r="H1291" s="63">
        <v>44958</v>
      </c>
      <c r="I1291" s="382">
        <v>304</v>
      </c>
    </row>
    <row r="1292" spans="1:9" ht="51" x14ac:dyDescent="0.2">
      <c r="A1292" s="926"/>
      <c r="B1292" s="211">
        <v>2820</v>
      </c>
      <c r="C1292" s="197" t="s">
        <v>4739</v>
      </c>
      <c r="D1292" s="211" t="s">
        <v>4510</v>
      </c>
      <c r="E1292" s="463">
        <v>43223326</v>
      </c>
      <c r="F1292" s="917"/>
      <c r="G1292" s="211" t="s">
        <v>364</v>
      </c>
      <c r="H1292" s="63">
        <v>44958</v>
      </c>
      <c r="I1292" s="382">
        <v>304</v>
      </c>
    </row>
    <row r="1293" spans="1:9" ht="51" x14ac:dyDescent="0.2">
      <c r="A1293" s="926"/>
      <c r="B1293" s="211">
        <v>2820</v>
      </c>
      <c r="C1293" s="197" t="s">
        <v>4740</v>
      </c>
      <c r="D1293" s="211" t="s">
        <v>4510</v>
      </c>
      <c r="E1293" s="463">
        <v>43223326</v>
      </c>
      <c r="F1293" s="917"/>
      <c r="G1293" s="211" t="s">
        <v>364</v>
      </c>
      <c r="H1293" s="63">
        <v>44958</v>
      </c>
      <c r="I1293" s="382">
        <v>304</v>
      </c>
    </row>
    <row r="1294" spans="1:9" ht="51" x14ac:dyDescent="0.2">
      <c r="A1294" s="926"/>
      <c r="B1294" s="211">
        <v>2820</v>
      </c>
      <c r="C1294" s="197" t="s">
        <v>4741</v>
      </c>
      <c r="D1294" s="211" t="s">
        <v>4510</v>
      </c>
      <c r="E1294" s="463">
        <v>43223326</v>
      </c>
      <c r="F1294" s="917"/>
      <c r="G1294" s="211" t="s">
        <v>364</v>
      </c>
      <c r="H1294" s="63">
        <v>44958</v>
      </c>
      <c r="I1294" s="382">
        <v>304</v>
      </c>
    </row>
    <row r="1295" spans="1:9" ht="25.5" x14ac:dyDescent="0.2">
      <c r="A1295" s="926"/>
      <c r="B1295" s="211">
        <v>2820</v>
      </c>
      <c r="C1295" s="197" t="s">
        <v>4751</v>
      </c>
      <c r="D1295" s="211" t="s">
        <v>4750</v>
      </c>
      <c r="E1295" s="211">
        <v>31163032</v>
      </c>
      <c r="F1295" s="917"/>
      <c r="G1295" s="211" t="s">
        <v>4712</v>
      </c>
      <c r="H1295" s="63">
        <v>45170</v>
      </c>
      <c r="I1295" s="382">
        <v>304</v>
      </c>
    </row>
    <row r="1296" spans="1:9" ht="51" x14ac:dyDescent="0.2">
      <c r="A1296" s="926"/>
      <c r="B1296" s="211">
        <v>2820</v>
      </c>
      <c r="C1296" s="197" t="s">
        <v>4752</v>
      </c>
      <c r="D1296" s="211" t="s">
        <v>4750</v>
      </c>
      <c r="E1296" s="211">
        <v>43221706</v>
      </c>
      <c r="F1296" s="917"/>
      <c r="G1296" s="211" t="s">
        <v>4712</v>
      </c>
      <c r="H1296" s="63">
        <v>45108</v>
      </c>
      <c r="I1296" s="382">
        <v>304</v>
      </c>
    </row>
    <row r="1297" spans="1:9" ht="25.5" x14ac:dyDescent="0.2">
      <c r="A1297" s="926"/>
      <c r="B1297" s="211">
        <v>2820</v>
      </c>
      <c r="C1297" s="197" t="s">
        <v>4753</v>
      </c>
      <c r="D1297" s="211" t="s">
        <v>4750</v>
      </c>
      <c r="E1297" s="211">
        <v>43222612</v>
      </c>
      <c r="F1297" s="917"/>
      <c r="G1297" s="211" t="s">
        <v>4712</v>
      </c>
      <c r="H1297" s="63">
        <v>45108</v>
      </c>
      <c r="I1297" s="382">
        <v>304</v>
      </c>
    </row>
    <row r="1298" spans="1:9" ht="15" customHeight="1" x14ac:dyDescent="0.2">
      <c r="A1298" s="926"/>
      <c r="B1298" s="211">
        <v>2820</v>
      </c>
      <c r="C1298" s="197" t="s">
        <v>4756</v>
      </c>
      <c r="D1298" s="211" t="s">
        <v>4750</v>
      </c>
      <c r="E1298" s="211">
        <v>39121444</v>
      </c>
      <c r="F1298" s="917"/>
      <c r="G1298" s="211" t="s">
        <v>4712</v>
      </c>
      <c r="H1298" s="63">
        <v>45017</v>
      </c>
      <c r="I1298" s="382">
        <v>304</v>
      </c>
    </row>
    <row r="1299" spans="1:9" ht="25.5" x14ac:dyDescent="0.2">
      <c r="A1299" s="926"/>
      <c r="B1299" s="211">
        <v>2820</v>
      </c>
      <c r="C1299" s="197" t="s">
        <v>4757</v>
      </c>
      <c r="D1299" s="211" t="s">
        <v>4750</v>
      </c>
      <c r="E1299" s="211">
        <v>43201553</v>
      </c>
      <c r="F1299" s="917"/>
      <c r="G1299" s="211" t="s">
        <v>4712</v>
      </c>
      <c r="H1299" s="72">
        <v>45017</v>
      </c>
      <c r="I1299" s="211">
        <v>304</v>
      </c>
    </row>
    <row r="1300" spans="1:9" ht="25.5" x14ac:dyDescent="0.2">
      <c r="A1300" s="926"/>
      <c r="B1300" s="211">
        <v>2820</v>
      </c>
      <c r="C1300" s="197" t="s">
        <v>4758</v>
      </c>
      <c r="D1300" s="211" t="s">
        <v>4750</v>
      </c>
      <c r="E1300" s="211">
        <v>43221706</v>
      </c>
      <c r="F1300" s="917"/>
      <c r="G1300" s="211" t="s">
        <v>4712</v>
      </c>
      <c r="H1300" s="63">
        <v>45017</v>
      </c>
      <c r="I1300" s="382">
        <v>304</v>
      </c>
    </row>
    <row r="1301" spans="1:9" ht="51" x14ac:dyDescent="0.2">
      <c r="A1301" s="926"/>
      <c r="B1301" s="211">
        <v>2820</v>
      </c>
      <c r="C1301" s="197" t="s">
        <v>4759</v>
      </c>
      <c r="D1301" s="211" t="s">
        <v>4750</v>
      </c>
      <c r="E1301" s="211">
        <v>43221706</v>
      </c>
      <c r="F1301" s="917"/>
      <c r="G1301" s="211" t="s">
        <v>4712</v>
      </c>
      <c r="H1301" s="63">
        <v>45108</v>
      </c>
      <c r="I1301" s="382">
        <v>304</v>
      </c>
    </row>
    <row r="1302" spans="1:9" ht="25.5" x14ac:dyDescent="0.2">
      <c r="A1302" s="926"/>
      <c r="B1302" s="211">
        <v>2820</v>
      </c>
      <c r="C1302" s="197" t="s">
        <v>4764</v>
      </c>
      <c r="D1302" s="211" t="s">
        <v>4750</v>
      </c>
      <c r="E1302" s="211">
        <v>39121409</v>
      </c>
      <c r="F1302" s="917"/>
      <c r="G1302" s="211" t="s">
        <v>4712</v>
      </c>
      <c r="H1302" s="63">
        <v>45047</v>
      </c>
      <c r="I1302" s="382">
        <v>304</v>
      </c>
    </row>
    <row r="1303" spans="1:9" ht="25.5" x14ac:dyDescent="0.2">
      <c r="A1303" s="926"/>
      <c r="B1303" s="211">
        <v>2820</v>
      </c>
      <c r="C1303" s="197" t="s">
        <v>4766</v>
      </c>
      <c r="D1303" s="211" t="s">
        <v>4750</v>
      </c>
      <c r="E1303" s="211">
        <v>43201619</v>
      </c>
      <c r="F1303" s="917"/>
      <c r="G1303" s="211" t="s">
        <v>4712</v>
      </c>
      <c r="H1303" s="63">
        <v>45047</v>
      </c>
      <c r="I1303" s="382">
        <v>304</v>
      </c>
    </row>
    <row r="1304" spans="1:9" ht="25.5" x14ac:dyDescent="0.2">
      <c r="A1304" s="926"/>
      <c r="B1304" s="211">
        <v>2820</v>
      </c>
      <c r="C1304" s="197" t="s">
        <v>4768</v>
      </c>
      <c r="D1304" s="211" t="s">
        <v>4750</v>
      </c>
      <c r="E1304" s="211">
        <v>39121414</v>
      </c>
      <c r="F1304" s="917"/>
      <c r="G1304" s="211" t="s">
        <v>4712</v>
      </c>
      <c r="H1304" s="63">
        <v>45047</v>
      </c>
      <c r="I1304" s="382">
        <v>304</v>
      </c>
    </row>
    <row r="1305" spans="1:9" ht="25.5" x14ac:dyDescent="0.2">
      <c r="A1305" s="926"/>
      <c r="B1305" s="211">
        <v>2820</v>
      </c>
      <c r="C1305" s="197" t="s">
        <v>4769</v>
      </c>
      <c r="D1305" s="211" t="s">
        <v>4750</v>
      </c>
      <c r="E1305" s="211">
        <v>39121414</v>
      </c>
      <c r="F1305" s="917"/>
      <c r="G1305" s="211" t="s">
        <v>4712</v>
      </c>
      <c r="H1305" s="63">
        <v>45047</v>
      </c>
      <c r="I1305" s="382">
        <v>304</v>
      </c>
    </row>
    <row r="1306" spans="1:9" ht="25.5" x14ac:dyDescent="0.2">
      <c r="A1306" s="926"/>
      <c r="B1306" s="211">
        <v>2820</v>
      </c>
      <c r="C1306" s="197" t="s">
        <v>4770</v>
      </c>
      <c r="D1306" s="211" t="s">
        <v>4750</v>
      </c>
      <c r="E1306" s="211">
        <v>43221706</v>
      </c>
      <c r="F1306" s="917"/>
      <c r="G1306" s="211" t="s">
        <v>4712</v>
      </c>
      <c r="H1306" s="63">
        <v>45047</v>
      </c>
      <c r="I1306" s="382">
        <v>304</v>
      </c>
    </row>
    <row r="1307" spans="1:9" ht="25.5" x14ac:dyDescent="0.2">
      <c r="A1307" s="926"/>
      <c r="B1307" s="211">
        <v>2820</v>
      </c>
      <c r="C1307" s="197" t="s">
        <v>4771</v>
      </c>
      <c r="D1307" s="211" t="s">
        <v>4750</v>
      </c>
      <c r="E1307" s="211">
        <v>43221706</v>
      </c>
      <c r="F1307" s="917"/>
      <c r="G1307" s="211" t="s">
        <v>4712</v>
      </c>
      <c r="H1307" s="63">
        <v>45047</v>
      </c>
      <c r="I1307" s="382">
        <v>304</v>
      </c>
    </row>
    <row r="1308" spans="1:9" ht="25.5" x14ac:dyDescent="0.2">
      <c r="A1308" s="926"/>
      <c r="B1308" s="211">
        <v>2820</v>
      </c>
      <c r="C1308" s="197" t="s">
        <v>4772</v>
      </c>
      <c r="D1308" s="211" t="s">
        <v>4750</v>
      </c>
      <c r="E1308" s="211">
        <v>43191510</v>
      </c>
      <c r="F1308" s="917"/>
      <c r="G1308" s="211" t="s">
        <v>4712</v>
      </c>
      <c r="H1308" s="63">
        <v>45047</v>
      </c>
      <c r="I1308" s="382">
        <v>304</v>
      </c>
    </row>
    <row r="1309" spans="1:9" ht="25.5" x14ac:dyDescent="0.2">
      <c r="A1309" s="926"/>
      <c r="B1309" s="211">
        <v>2820</v>
      </c>
      <c r="C1309" s="197" t="s">
        <v>4773</v>
      </c>
      <c r="D1309" s="211" t="s">
        <v>4750</v>
      </c>
      <c r="E1309" s="211">
        <v>43221706</v>
      </c>
      <c r="F1309" s="917"/>
      <c r="G1309" s="211" t="s">
        <v>4712</v>
      </c>
      <c r="H1309" s="63">
        <v>45047</v>
      </c>
      <c r="I1309" s="382">
        <v>304</v>
      </c>
    </row>
    <row r="1310" spans="1:9" ht="25.5" x14ac:dyDescent="0.2">
      <c r="A1310" s="926"/>
      <c r="B1310" s="211">
        <v>2820</v>
      </c>
      <c r="C1310" s="197" t="s">
        <v>4774</v>
      </c>
      <c r="D1310" s="211" t="s">
        <v>4750</v>
      </c>
      <c r="E1310" s="211">
        <v>26111704</v>
      </c>
      <c r="F1310" s="917"/>
      <c r="G1310" s="211" t="s">
        <v>4712</v>
      </c>
      <c r="H1310" s="63">
        <v>45047</v>
      </c>
      <c r="I1310" s="211">
        <v>304</v>
      </c>
    </row>
    <row r="1311" spans="1:9" ht="25.5" x14ac:dyDescent="0.2">
      <c r="A1311" s="926"/>
      <c r="B1311" s="211">
        <v>2820</v>
      </c>
      <c r="C1311" s="197" t="s">
        <v>4775</v>
      </c>
      <c r="D1311" s="211" t="s">
        <v>4750</v>
      </c>
      <c r="E1311" s="211">
        <v>43191510</v>
      </c>
      <c r="F1311" s="917"/>
      <c r="G1311" s="211" t="s">
        <v>4712</v>
      </c>
      <c r="H1311" s="63">
        <v>45047</v>
      </c>
      <c r="I1311" s="211">
        <v>304</v>
      </c>
    </row>
    <row r="1312" spans="1:9" ht="25.5" x14ac:dyDescent="0.2">
      <c r="A1312" s="926"/>
      <c r="B1312" s="211">
        <v>2820</v>
      </c>
      <c r="C1312" s="197" t="s">
        <v>4776</v>
      </c>
      <c r="D1312" s="211" t="s">
        <v>4750</v>
      </c>
      <c r="E1312" s="211">
        <v>43191510</v>
      </c>
      <c r="F1312" s="917"/>
      <c r="G1312" s="211" t="s">
        <v>4712</v>
      </c>
      <c r="H1312" s="63">
        <v>45047</v>
      </c>
      <c r="I1312" s="211">
        <v>304</v>
      </c>
    </row>
    <row r="1313" spans="1:9" ht="38.25" x14ac:dyDescent="0.2">
      <c r="A1313" s="926"/>
      <c r="B1313" s="211">
        <v>2820</v>
      </c>
      <c r="C1313" s="197" t="s">
        <v>4778</v>
      </c>
      <c r="D1313" s="211" t="s">
        <v>4750</v>
      </c>
      <c r="E1313" s="211">
        <v>43221706</v>
      </c>
      <c r="F1313" s="917"/>
      <c r="G1313" s="211" t="s">
        <v>4712</v>
      </c>
      <c r="H1313" s="63">
        <v>45047</v>
      </c>
      <c r="I1313" s="211">
        <v>304</v>
      </c>
    </row>
    <row r="1314" spans="1:9" ht="38.25" x14ac:dyDescent="0.2">
      <c r="A1314" s="926"/>
      <c r="B1314" s="211">
        <v>2820</v>
      </c>
      <c r="C1314" s="197" t="s">
        <v>4779</v>
      </c>
      <c r="D1314" s="211" t="s">
        <v>4750</v>
      </c>
      <c r="E1314" s="211">
        <v>43191510</v>
      </c>
      <c r="F1314" s="917"/>
      <c r="G1314" s="211" t="s">
        <v>4712</v>
      </c>
      <c r="H1314" s="63">
        <v>45047</v>
      </c>
      <c r="I1314" s="211">
        <v>304</v>
      </c>
    </row>
    <row r="1315" spans="1:9" ht="25.5" x14ac:dyDescent="0.2">
      <c r="A1315" s="926"/>
      <c r="B1315" s="211">
        <v>2820</v>
      </c>
      <c r="C1315" s="197" t="s">
        <v>4783</v>
      </c>
      <c r="D1315" s="211" t="s">
        <v>4750</v>
      </c>
      <c r="E1315" s="211">
        <v>39121004</v>
      </c>
      <c r="F1315" s="917"/>
      <c r="G1315" s="211" t="s">
        <v>4712</v>
      </c>
      <c r="H1315" s="63">
        <v>45047</v>
      </c>
      <c r="I1315" s="211">
        <v>304</v>
      </c>
    </row>
    <row r="1316" spans="1:9" ht="63.75" x14ac:dyDescent="0.2">
      <c r="A1316" s="926"/>
      <c r="B1316" s="211">
        <v>2820</v>
      </c>
      <c r="C1316" s="197" t="s">
        <v>4786</v>
      </c>
      <c r="D1316" s="211" t="s">
        <v>4750</v>
      </c>
      <c r="E1316" s="211">
        <v>40172508</v>
      </c>
      <c r="F1316" s="917"/>
      <c r="G1316" s="211" t="s">
        <v>4712</v>
      </c>
      <c r="H1316" s="63">
        <v>45078</v>
      </c>
      <c r="I1316" s="211">
        <v>304</v>
      </c>
    </row>
    <row r="1317" spans="1:9" ht="63.75" x14ac:dyDescent="0.2">
      <c r="A1317" s="926"/>
      <c r="B1317" s="211">
        <v>2820</v>
      </c>
      <c r="C1317" s="197" t="s">
        <v>4787</v>
      </c>
      <c r="D1317" s="211" t="s">
        <v>4750</v>
      </c>
      <c r="E1317" s="211">
        <v>39122299</v>
      </c>
      <c r="F1317" s="917"/>
      <c r="G1317" s="211" t="s">
        <v>4712</v>
      </c>
      <c r="H1317" s="63">
        <v>45078</v>
      </c>
      <c r="I1317" s="211">
        <v>304</v>
      </c>
    </row>
    <row r="1318" spans="1:9" ht="15" customHeight="1" x14ac:dyDescent="0.2">
      <c r="A1318" s="926"/>
      <c r="B1318" s="211">
        <v>2820</v>
      </c>
      <c r="C1318" s="197" t="s">
        <v>4788</v>
      </c>
      <c r="D1318" s="211" t="s">
        <v>4750</v>
      </c>
      <c r="E1318" s="211">
        <v>39121708</v>
      </c>
      <c r="F1318" s="917"/>
      <c r="G1318" s="211" t="s">
        <v>4712</v>
      </c>
      <c r="H1318" s="63">
        <v>45078</v>
      </c>
      <c r="I1318" s="211">
        <v>304</v>
      </c>
    </row>
    <row r="1319" spans="1:9" ht="51" x14ac:dyDescent="0.2">
      <c r="A1319" s="926"/>
      <c r="B1319" s="211">
        <v>2820</v>
      </c>
      <c r="C1319" s="197" t="s">
        <v>4789</v>
      </c>
      <c r="D1319" s="211" t="s">
        <v>4750</v>
      </c>
      <c r="E1319" s="211">
        <v>39121708</v>
      </c>
      <c r="F1319" s="917"/>
      <c r="G1319" s="211" t="s">
        <v>4712</v>
      </c>
      <c r="H1319" s="63">
        <v>45078</v>
      </c>
      <c r="I1319" s="211">
        <v>304</v>
      </c>
    </row>
    <row r="1320" spans="1:9" ht="51" x14ac:dyDescent="0.2">
      <c r="A1320" s="926"/>
      <c r="B1320" s="211">
        <v>2820</v>
      </c>
      <c r="C1320" s="197" t="s">
        <v>4790</v>
      </c>
      <c r="D1320" s="211" t="s">
        <v>4750</v>
      </c>
      <c r="E1320" s="211">
        <v>39121708</v>
      </c>
      <c r="F1320" s="917"/>
      <c r="G1320" s="211" t="s">
        <v>4712</v>
      </c>
      <c r="H1320" s="63">
        <v>45078</v>
      </c>
      <c r="I1320" s="211">
        <v>304</v>
      </c>
    </row>
    <row r="1321" spans="1:9" ht="15" customHeight="1" x14ac:dyDescent="0.2">
      <c r="A1321" s="926"/>
      <c r="B1321" s="211">
        <v>2820</v>
      </c>
      <c r="C1321" s="508" t="s">
        <v>4800</v>
      </c>
      <c r="D1321" s="211" t="s">
        <v>4750</v>
      </c>
      <c r="E1321" s="211">
        <v>39121409</v>
      </c>
      <c r="F1321" s="917"/>
      <c r="G1321" s="211" t="s">
        <v>4712</v>
      </c>
      <c r="H1321" s="63">
        <v>45078</v>
      </c>
      <c r="I1321" s="211">
        <v>304</v>
      </c>
    </row>
    <row r="1322" spans="1:9" ht="38.25" x14ac:dyDescent="0.2">
      <c r="A1322" s="926"/>
      <c r="B1322" s="211">
        <v>2820</v>
      </c>
      <c r="C1322" s="508" t="s">
        <v>4801</v>
      </c>
      <c r="D1322" s="211" t="s">
        <v>4750</v>
      </c>
      <c r="E1322" s="211">
        <v>24141519</v>
      </c>
      <c r="F1322" s="917"/>
      <c r="G1322" s="211" t="s">
        <v>4712</v>
      </c>
      <c r="H1322" s="63">
        <v>45078</v>
      </c>
      <c r="I1322" s="211">
        <v>304</v>
      </c>
    </row>
    <row r="1323" spans="1:9" ht="25.5" x14ac:dyDescent="0.2">
      <c r="A1323" s="926"/>
      <c r="B1323" s="211">
        <v>2820</v>
      </c>
      <c r="C1323" s="508" t="s">
        <v>4802</v>
      </c>
      <c r="D1323" s="211" t="s">
        <v>4750</v>
      </c>
      <c r="E1323" s="211">
        <v>31162406</v>
      </c>
      <c r="F1323" s="917"/>
      <c r="G1323" s="211" t="s">
        <v>4712</v>
      </c>
      <c r="H1323" s="63">
        <v>45078</v>
      </c>
      <c r="I1323" s="211">
        <v>304</v>
      </c>
    </row>
    <row r="1324" spans="1:9" ht="15" customHeight="1" x14ac:dyDescent="0.2">
      <c r="A1324" s="926"/>
      <c r="B1324" s="211">
        <v>2830</v>
      </c>
      <c r="C1324" s="127" t="s">
        <v>4954</v>
      </c>
      <c r="D1324" s="131" t="s">
        <v>4510</v>
      </c>
      <c r="E1324" s="131">
        <v>39121098</v>
      </c>
      <c r="F1324" s="917"/>
      <c r="G1324" s="131" t="s">
        <v>364</v>
      </c>
      <c r="H1324" s="159">
        <v>45047</v>
      </c>
      <c r="I1324" s="131">
        <v>304</v>
      </c>
    </row>
    <row r="1325" spans="1:9" ht="38.25" x14ac:dyDescent="0.2">
      <c r="A1325" s="926"/>
      <c r="B1325" s="211">
        <v>2830</v>
      </c>
      <c r="C1325" s="127" t="s">
        <v>4956</v>
      </c>
      <c r="D1325" s="131" t="s">
        <v>4510</v>
      </c>
      <c r="E1325" s="131">
        <v>39121098</v>
      </c>
      <c r="F1325" s="917"/>
      <c r="G1325" s="131" t="s">
        <v>364</v>
      </c>
      <c r="H1325" s="159">
        <v>45047</v>
      </c>
      <c r="I1325" s="131">
        <v>304</v>
      </c>
    </row>
    <row r="1326" spans="1:9" ht="51" x14ac:dyDescent="0.2">
      <c r="A1326" s="926"/>
      <c r="B1326" s="372">
        <v>4010</v>
      </c>
      <c r="C1326" s="373" t="s">
        <v>5299</v>
      </c>
      <c r="D1326" s="372" t="s">
        <v>5269</v>
      </c>
      <c r="E1326" s="146" t="s">
        <v>1039</v>
      </c>
      <c r="F1326" s="917"/>
      <c r="G1326" s="146" t="s">
        <v>364</v>
      </c>
      <c r="H1326" s="159">
        <v>45231</v>
      </c>
      <c r="I1326" s="372">
        <v>304</v>
      </c>
    </row>
    <row r="1327" spans="1:9" ht="51" x14ac:dyDescent="0.2">
      <c r="A1327" s="926"/>
      <c r="B1327" s="372">
        <v>4010</v>
      </c>
      <c r="C1327" s="373" t="s">
        <v>5300</v>
      </c>
      <c r="D1327" s="372" t="s">
        <v>5269</v>
      </c>
      <c r="E1327" s="146" t="s">
        <v>1041</v>
      </c>
      <c r="F1327" s="917"/>
      <c r="G1327" s="146" t="s">
        <v>364</v>
      </c>
      <c r="H1327" s="159">
        <v>45231</v>
      </c>
      <c r="I1327" s="372">
        <v>304</v>
      </c>
    </row>
    <row r="1328" spans="1:9" ht="51" x14ac:dyDescent="0.2">
      <c r="A1328" s="926"/>
      <c r="B1328" s="372">
        <v>4010</v>
      </c>
      <c r="C1328" s="373" t="s">
        <v>5301</v>
      </c>
      <c r="D1328" s="372" t="s">
        <v>5269</v>
      </c>
      <c r="E1328" s="146" t="s">
        <v>1043</v>
      </c>
      <c r="F1328" s="917"/>
      <c r="G1328" s="146" t="s">
        <v>364</v>
      </c>
      <c r="H1328" s="159">
        <v>45231</v>
      </c>
      <c r="I1328" s="372">
        <v>304</v>
      </c>
    </row>
    <row r="1329" spans="1:9" ht="51" x14ac:dyDescent="0.2">
      <c r="A1329" s="926"/>
      <c r="B1329" s="372">
        <v>4010</v>
      </c>
      <c r="C1329" s="373" t="s">
        <v>5302</v>
      </c>
      <c r="D1329" s="372" t="s">
        <v>5269</v>
      </c>
      <c r="E1329" s="146" t="s">
        <v>1045</v>
      </c>
      <c r="F1329" s="917"/>
      <c r="G1329" s="146" t="s">
        <v>364</v>
      </c>
      <c r="H1329" s="159">
        <v>45231</v>
      </c>
      <c r="I1329" s="372">
        <v>304</v>
      </c>
    </row>
    <row r="1330" spans="1:9" ht="38.25" x14ac:dyDescent="0.2">
      <c r="A1330" s="926"/>
      <c r="B1330" s="372">
        <v>4010</v>
      </c>
      <c r="C1330" s="373" t="s">
        <v>5303</v>
      </c>
      <c r="D1330" s="372" t="s">
        <v>5269</v>
      </c>
      <c r="E1330" s="146" t="s">
        <v>1047</v>
      </c>
      <c r="F1330" s="917"/>
      <c r="G1330" s="146" t="s">
        <v>364</v>
      </c>
      <c r="H1330" s="159">
        <v>45231</v>
      </c>
      <c r="I1330" s="372">
        <v>304</v>
      </c>
    </row>
    <row r="1331" spans="1:9" ht="89.25" x14ac:dyDescent="0.2">
      <c r="A1331" s="926"/>
      <c r="B1331" s="372">
        <v>4010</v>
      </c>
      <c r="C1331" s="373" t="s">
        <v>5304</v>
      </c>
      <c r="D1331" s="372" t="s">
        <v>5269</v>
      </c>
      <c r="E1331" s="146" t="s">
        <v>1060</v>
      </c>
      <c r="F1331" s="917"/>
      <c r="G1331" s="146" t="s">
        <v>364</v>
      </c>
      <c r="H1331" s="159">
        <v>45231</v>
      </c>
      <c r="I1331" s="372">
        <v>304</v>
      </c>
    </row>
    <row r="1332" spans="1:9" ht="89.25" x14ac:dyDescent="0.2">
      <c r="A1332" s="926"/>
      <c r="B1332" s="372">
        <v>4010</v>
      </c>
      <c r="C1332" s="373" t="s">
        <v>5305</v>
      </c>
      <c r="D1332" s="372" t="s">
        <v>5269</v>
      </c>
      <c r="E1332" s="146" t="s">
        <v>1062</v>
      </c>
      <c r="F1332" s="917"/>
      <c r="G1332" s="146" t="s">
        <v>364</v>
      </c>
      <c r="H1332" s="159">
        <v>45231</v>
      </c>
      <c r="I1332" s="372">
        <v>304</v>
      </c>
    </row>
    <row r="1333" spans="1:9" ht="63.75" x14ac:dyDescent="0.2">
      <c r="A1333" s="926"/>
      <c r="B1333" s="372">
        <v>4010</v>
      </c>
      <c r="C1333" s="373" t="s">
        <v>5306</v>
      </c>
      <c r="D1333" s="372" t="s">
        <v>5269</v>
      </c>
      <c r="E1333" s="146" t="s">
        <v>5307</v>
      </c>
      <c r="F1333" s="917"/>
      <c r="G1333" s="146" t="s">
        <v>364</v>
      </c>
      <c r="H1333" s="159">
        <v>45231</v>
      </c>
      <c r="I1333" s="372">
        <v>304</v>
      </c>
    </row>
    <row r="1334" spans="1:9" ht="38.25" x14ac:dyDescent="0.2">
      <c r="A1334" s="926"/>
      <c r="B1334" s="372">
        <v>4010</v>
      </c>
      <c r="C1334" s="373" t="s">
        <v>5308</v>
      </c>
      <c r="D1334" s="372" t="s">
        <v>5269</v>
      </c>
      <c r="E1334" s="146" t="s">
        <v>5309</v>
      </c>
      <c r="F1334" s="917"/>
      <c r="G1334" s="146" t="s">
        <v>364</v>
      </c>
      <c r="H1334" s="159">
        <v>45231</v>
      </c>
      <c r="I1334" s="372">
        <v>304</v>
      </c>
    </row>
    <row r="1335" spans="1:9" ht="63.75" x14ac:dyDescent="0.2">
      <c r="A1335" s="926"/>
      <c r="B1335" s="372">
        <v>4010</v>
      </c>
      <c r="C1335" s="373" t="s">
        <v>5321</v>
      </c>
      <c r="D1335" s="372" t="s">
        <v>5269</v>
      </c>
      <c r="E1335" s="146" t="s">
        <v>5322</v>
      </c>
      <c r="F1335" s="917"/>
      <c r="G1335" s="146" t="s">
        <v>364</v>
      </c>
      <c r="H1335" s="159">
        <v>45231</v>
      </c>
      <c r="I1335" s="372">
        <v>304</v>
      </c>
    </row>
    <row r="1336" spans="1:9" ht="51" x14ac:dyDescent="0.2">
      <c r="A1336" s="926"/>
      <c r="B1336" s="372">
        <v>4010</v>
      </c>
      <c r="C1336" s="373" t="s">
        <v>5323</v>
      </c>
      <c r="D1336" s="372" t="s">
        <v>5269</v>
      </c>
      <c r="E1336" s="146" t="s">
        <v>5324</v>
      </c>
      <c r="F1336" s="917"/>
      <c r="G1336" s="146" t="s">
        <v>364</v>
      </c>
      <c r="H1336" s="159">
        <v>45231</v>
      </c>
      <c r="I1336" s="372">
        <v>304</v>
      </c>
    </row>
    <row r="1337" spans="1:9" ht="51" x14ac:dyDescent="0.2">
      <c r="A1337" s="926"/>
      <c r="B1337" s="372">
        <v>4010</v>
      </c>
      <c r="C1337" s="373" t="s">
        <v>5326</v>
      </c>
      <c r="D1337" s="372" t="s">
        <v>5269</v>
      </c>
      <c r="E1337" s="146" t="s">
        <v>2454</v>
      </c>
      <c r="F1337" s="917"/>
      <c r="G1337" s="146" t="s">
        <v>364</v>
      </c>
      <c r="H1337" s="159">
        <v>45231</v>
      </c>
      <c r="I1337" s="372">
        <v>304</v>
      </c>
    </row>
    <row r="1338" spans="1:9" ht="63.75" x14ac:dyDescent="0.2">
      <c r="A1338" s="926"/>
      <c r="B1338" s="372">
        <v>4010</v>
      </c>
      <c r="C1338" s="373" t="s">
        <v>5327</v>
      </c>
      <c r="D1338" s="372" t="s">
        <v>5269</v>
      </c>
      <c r="E1338" s="146" t="s">
        <v>5328</v>
      </c>
      <c r="F1338" s="917"/>
      <c r="G1338" s="146" t="s">
        <v>364</v>
      </c>
      <c r="H1338" s="159">
        <v>45231</v>
      </c>
      <c r="I1338" s="372">
        <v>304</v>
      </c>
    </row>
    <row r="1339" spans="1:9" ht="51" x14ac:dyDescent="0.2">
      <c r="A1339" s="926"/>
      <c r="B1339" s="372">
        <v>4010</v>
      </c>
      <c r="C1339" s="373" t="s">
        <v>5330</v>
      </c>
      <c r="D1339" s="372" t="s">
        <v>5269</v>
      </c>
      <c r="E1339" s="146" t="s">
        <v>1268</v>
      </c>
      <c r="F1339" s="917"/>
      <c r="G1339" s="146" t="s">
        <v>364</v>
      </c>
      <c r="H1339" s="159">
        <v>45231</v>
      </c>
      <c r="I1339" s="372">
        <v>304</v>
      </c>
    </row>
    <row r="1340" spans="1:9" ht="51" x14ac:dyDescent="0.2">
      <c r="A1340" s="926"/>
      <c r="B1340" s="372">
        <v>4010</v>
      </c>
      <c r="C1340" s="373" t="s">
        <v>5332</v>
      </c>
      <c r="D1340" s="372" t="s">
        <v>5269</v>
      </c>
      <c r="E1340" s="146" t="s">
        <v>5333</v>
      </c>
      <c r="F1340" s="917"/>
      <c r="G1340" s="146" t="s">
        <v>364</v>
      </c>
      <c r="H1340" s="159">
        <v>45231</v>
      </c>
      <c r="I1340" s="372">
        <v>304</v>
      </c>
    </row>
    <row r="1341" spans="1:9" ht="38.25" x14ac:dyDescent="0.2">
      <c r="A1341" s="926"/>
      <c r="B1341" s="372">
        <v>4010</v>
      </c>
      <c r="C1341" s="373" t="s">
        <v>5334</v>
      </c>
      <c r="D1341" s="372" t="s">
        <v>5269</v>
      </c>
      <c r="E1341" s="146" t="s">
        <v>5335</v>
      </c>
      <c r="F1341" s="917"/>
      <c r="G1341" s="146" t="s">
        <v>364</v>
      </c>
      <c r="H1341" s="159">
        <v>45231</v>
      </c>
      <c r="I1341" s="372">
        <v>304</v>
      </c>
    </row>
    <row r="1342" spans="1:9" ht="51" x14ac:dyDescent="0.2">
      <c r="A1342" s="926"/>
      <c r="B1342" s="372">
        <v>4010</v>
      </c>
      <c r="C1342" s="373" t="s">
        <v>5336</v>
      </c>
      <c r="D1342" s="372" t="s">
        <v>5269</v>
      </c>
      <c r="E1342" s="146" t="s">
        <v>5337</v>
      </c>
      <c r="F1342" s="917"/>
      <c r="G1342" s="146" t="s">
        <v>364</v>
      </c>
      <c r="H1342" s="159">
        <v>45231</v>
      </c>
      <c r="I1342" s="372">
        <v>304</v>
      </c>
    </row>
    <row r="1343" spans="1:9" ht="63.75" x14ac:dyDescent="0.2">
      <c r="A1343" s="926"/>
      <c r="B1343" s="372">
        <v>4010</v>
      </c>
      <c r="C1343" s="373" t="s">
        <v>5338</v>
      </c>
      <c r="D1343" s="372" t="s">
        <v>5269</v>
      </c>
      <c r="E1343" s="146" t="s">
        <v>5339</v>
      </c>
      <c r="F1343" s="917"/>
      <c r="G1343" s="146" t="s">
        <v>364</v>
      </c>
      <c r="H1343" s="159">
        <v>45231</v>
      </c>
      <c r="I1343" s="372">
        <v>304</v>
      </c>
    </row>
    <row r="1344" spans="1:9" ht="51" x14ac:dyDescent="0.2">
      <c r="A1344" s="926"/>
      <c r="B1344" s="372">
        <v>4010</v>
      </c>
      <c r="C1344" s="373" t="s">
        <v>5340</v>
      </c>
      <c r="D1344" s="372" t="s">
        <v>5269</v>
      </c>
      <c r="E1344" s="146" t="s">
        <v>5341</v>
      </c>
      <c r="F1344" s="917"/>
      <c r="G1344" s="146" t="s">
        <v>364</v>
      </c>
      <c r="H1344" s="159">
        <v>45231</v>
      </c>
      <c r="I1344" s="372">
        <v>304</v>
      </c>
    </row>
    <row r="1345" spans="1:9" ht="63.75" x14ac:dyDescent="0.2">
      <c r="A1345" s="926"/>
      <c r="B1345" s="372">
        <v>4010</v>
      </c>
      <c r="C1345" s="373" t="s">
        <v>5344</v>
      </c>
      <c r="D1345" s="372" t="s">
        <v>5269</v>
      </c>
      <c r="E1345" s="146" t="s">
        <v>5345</v>
      </c>
      <c r="F1345" s="917"/>
      <c r="G1345" s="146" t="s">
        <v>364</v>
      </c>
      <c r="H1345" s="159">
        <v>45231</v>
      </c>
      <c r="I1345" s="372">
        <v>304</v>
      </c>
    </row>
    <row r="1346" spans="1:9" ht="63.75" x14ac:dyDescent="0.2">
      <c r="A1346" s="926"/>
      <c r="B1346" s="372">
        <v>4010</v>
      </c>
      <c r="C1346" s="373" t="s">
        <v>5347</v>
      </c>
      <c r="D1346" s="372" t="s">
        <v>5269</v>
      </c>
      <c r="E1346" s="146" t="s">
        <v>5348</v>
      </c>
      <c r="F1346" s="917"/>
      <c r="G1346" s="146" t="s">
        <v>364</v>
      </c>
      <c r="H1346" s="159">
        <v>45231</v>
      </c>
      <c r="I1346" s="372">
        <v>304</v>
      </c>
    </row>
    <row r="1347" spans="1:9" ht="63.75" x14ac:dyDescent="0.2">
      <c r="A1347" s="926"/>
      <c r="B1347" s="372">
        <v>4010</v>
      </c>
      <c r="C1347" s="373" t="s">
        <v>5349</v>
      </c>
      <c r="D1347" s="372" t="s">
        <v>5269</v>
      </c>
      <c r="E1347" s="146" t="s">
        <v>5350</v>
      </c>
      <c r="F1347" s="917"/>
      <c r="G1347" s="146" t="s">
        <v>364</v>
      </c>
      <c r="H1347" s="159">
        <v>45231</v>
      </c>
      <c r="I1347" s="372">
        <v>304</v>
      </c>
    </row>
    <row r="1348" spans="1:9" ht="38.25" x14ac:dyDescent="0.2">
      <c r="A1348" s="926"/>
      <c r="B1348" s="372">
        <v>4010</v>
      </c>
      <c r="C1348" s="373" t="s">
        <v>5356</v>
      </c>
      <c r="D1348" s="372" t="s">
        <v>5269</v>
      </c>
      <c r="E1348" s="146" t="s">
        <v>1082</v>
      </c>
      <c r="F1348" s="917"/>
      <c r="G1348" s="146" t="s">
        <v>364</v>
      </c>
      <c r="H1348" s="159">
        <v>45231</v>
      </c>
      <c r="I1348" s="372">
        <v>304</v>
      </c>
    </row>
    <row r="1349" spans="1:9" ht="51" x14ac:dyDescent="0.2">
      <c r="A1349" s="926"/>
      <c r="B1349" s="372">
        <v>4010</v>
      </c>
      <c r="C1349" s="373" t="s">
        <v>5380</v>
      </c>
      <c r="D1349" s="372" t="s">
        <v>5269</v>
      </c>
      <c r="E1349" s="146" t="s">
        <v>5381</v>
      </c>
      <c r="F1349" s="917"/>
      <c r="G1349" s="146" t="s">
        <v>364</v>
      </c>
      <c r="H1349" s="159">
        <v>45231</v>
      </c>
      <c r="I1349" s="372">
        <v>304</v>
      </c>
    </row>
    <row r="1350" spans="1:9" ht="15" customHeight="1" x14ac:dyDescent="0.2">
      <c r="A1350" s="926"/>
      <c r="B1350" s="372">
        <v>4011</v>
      </c>
      <c r="C1350" s="373" t="s">
        <v>5426</v>
      </c>
      <c r="D1350" s="372" t="s">
        <v>114</v>
      </c>
      <c r="E1350" s="146" t="s">
        <v>5427</v>
      </c>
      <c r="F1350" s="917"/>
      <c r="G1350" s="146" t="s">
        <v>364</v>
      </c>
      <c r="H1350" s="159">
        <v>45261</v>
      </c>
      <c r="I1350" s="146">
        <v>304</v>
      </c>
    </row>
    <row r="1351" spans="1:9" ht="38.25" x14ac:dyDescent="0.2">
      <c r="A1351" s="926"/>
      <c r="B1351" s="372">
        <v>4011</v>
      </c>
      <c r="C1351" s="373" t="s">
        <v>5429</v>
      </c>
      <c r="D1351" s="372" t="s">
        <v>114</v>
      </c>
      <c r="E1351" s="146" t="s">
        <v>5430</v>
      </c>
      <c r="F1351" s="917"/>
      <c r="G1351" s="146" t="s">
        <v>364</v>
      </c>
      <c r="H1351" s="159">
        <v>45261</v>
      </c>
      <c r="I1351" s="146">
        <v>304</v>
      </c>
    </row>
    <row r="1352" spans="1:9" ht="25.5" x14ac:dyDescent="0.2">
      <c r="A1352" s="926"/>
      <c r="B1352" s="372">
        <v>4011</v>
      </c>
      <c r="C1352" s="373" t="s">
        <v>5432</v>
      </c>
      <c r="D1352" s="372" t="s">
        <v>114</v>
      </c>
      <c r="E1352" s="146" t="s">
        <v>5433</v>
      </c>
      <c r="F1352" s="917"/>
      <c r="G1352" s="146" t="s">
        <v>364</v>
      </c>
      <c r="H1352" s="159">
        <v>45261</v>
      </c>
      <c r="I1352" s="146">
        <v>304</v>
      </c>
    </row>
    <row r="1353" spans="1:9" ht="63.75" x14ac:dyDescent="0.2">
      <c r="A1353" s="926"/>
      <c r="B1353" s="372">
        <v>4321</v>
      </c>
      <c r="C1353" s="373" t="s">
        <v>5525</v>
      </c>
      <c r="D1353" s="372" t="s">
        <v>39</v>
      </c>
      <c r="E1353" s="146">
        <v>32121602</v>
      </c>
      <c r="F1353" s="917"/>
      <c r="G1353" s="146" t="s">
        <v>364</v>
      </c>
      <c r="H1353" s="159">
        <v>45231</v>
      </c>
      <c r="I1353" s="372">
        <v>304</v>
      </c>
    </row>
    <row r="1354" spans="1:9" ht="63.75" x14ac:dyDescent="0.2">
      <c r="A1354" s="926"/>
      <c r="B1354" s="372">
        <v>4321</v>
      </c>
      <c r="C1354" s="373" t="s">
        <v>5525</v>
      </c>
      <c r="D1354" s="372" t="s">
        <v>39</v>
      </c>
      <c r="E1354" s="146">
        <v>32121609</v>
      </c>
      <c r="F1354" s="917"/>
      <c r="G1354" s="146" t="s">
        <v>364</v>
      </c>
      <c r="H1354" s="159">
        <v>45231</v>
      </c>
      <c r="I1354" s="372">
        <v>304</v>
      </c>
    </row>
    <row r="1355" spans="1:9" ht="25.5" x14ac:dyDescent="0.2">
      <c r="A1355" s="926"/>
      <c r="B1355" s="97">
        <v>7005</v>
      </c>
      <c r="C1355" s="98" t="s">
        <v>5918</v>
      </c>
      <c r="D1355" s="97" t="s">
        <v>5902</v>
      </c>
      <c r="E1355" s="160">
        <v>39101616</v>
      </c>
      <c r="F1355" s="917"/>
      <c r="G1355" s="160" t="s">
        <v>364</v>
      </c>
      <c r="H1355" s="159">
        <v>45261</v>
      </c>
      <c r="I1355" s="97">
        <v>304</v>
      </c>
    </row>
    <row r="1356" spans="1:9" ht="15" customHeight="1" x14ac:dyDescent="0.2">
      <c r="A1356" s="926"/>
      <c r="B1356" s="97">
        <v>7421</v>
      </c>
      <c r="C1356" s="508" t="s">
        <v>8189</v>
      </c>
      <c r="D1356" s="97" t="s">
        <v>5902</v>
      </c>
      <c r="E1356" s="39" t="s">
        <v>8190</v>
      </c>
      <c r="F1356" s="917"/>
      <c r="G1356" s="651" t="s">
        <v>364</v>
      </c>
      <c r="H1356" s="159">
        <v>45261</v>
      </c>
      <c r="I1356" s="51">
        <v>304</v>
      </c>
    </row>
    <row r="1357" spans="1:9" ht="15" customHeight="1" x14ac:dyDescent="0.2">
      <c r="A1357" s="926"/>
      <c r="B1357" s="97">
        <v>7421</v>
      </c>
      <c r="C1357" s="508" t="s">
        <v>8191</v>
      </c>
      <c r="D1357" s="97" t="s">
        <v>5902</v>
      </c>
      <c r="E1357" s="39" t="s">
        <v>8192</v>
      </c>
      <c r="F1357" s="917"/>
      <c r="G1357" s="651" t="s">
        <v>364</v>
      </c>
      <c r="H1357" s="159">
        <v>45261</v>
      </c>
      <c r="I1357" s="51">
        <v>304</v>
      </c>
    </row>
    <row r="1358" spans="1:9" ht="15" customHeight="1" x14ac:dyDescent="0.2">
      <c r="A1358" s="926"/>
      <c r="B1358" s="97">
        <v>7421</v>
      </c>
      <c r="C1358" s="508" t="s">
        <v>8193</v>
      </c>
      <c r="D1358" s="97" t="s">
        <v>5902</v>
      </c>
      <c r="E1358" s="39" t="s">
        <v>8194</v>
      </c>
      <c r="F1358" s="917"/>
      <c r="G1358" s="651" t="s">
        <v>364</v>
      </c>
      <c r="H1358" s="159">
        <v>45261</v>
      </c>
      <c r="I1358" s="51">
        <v>304</v>
      </c>
    </row>
    <row r="1359" spans="1:9" ht="15" customHeight="1" x14ac:dyDescent="0.2">
      <c r="A1359" s="926"/>
      <c r="B1359" s="97">
        <v>7421</v>
      </c>
      <c r="C1359" s="508" t="s">
        <v>8195</v>
      </c>
      <c r="D1359" s="97" t="s">
        <v>5902</v>
      </c>
      <c r="E1359" s="39" t="s">
        <v>8196</v>
      </c>
      <c r="F1359" s="917"/>
      <c r="G1359" s="651" t="s">
        <v>364</v>
      </c>
      <c r="H1359" s="159">
        <v>45261</v>
      </c>
      <c r="I1359" s="51">
        <v>304</v>
      </c>
    </row>
    <row r="1360" spans="1:9" ht="15" customHeight="1" x14ac:dyDescent="0.2">
      <c r="A1360" s="926"/>
      <c r="B1360" s="97">
        <v>7421</v>
      </c>
      <c r="C1360" s="508" t="s">
        <v>8197</v>
      </c>
      <c r="D1360" s="97" t="s">
        <v>5902</v>
      </c>
      <c r="E1360" s="39" t="s">
        <v>8198</v>
      </c>
      <c r="F1360" s="917"/>
      <c r="G1360" s="651" t="s">
        <v>364</v>
      </c>
      <c r="H1360" s="159">
        <v>45261</v>
      </c>
      <c r="I1360" s="51">
        <v>304</v>
      </c>
    </row>
    <row r="1361" spans="1:9" ht="15" customHeight="1" x14ac:dyDescent="0.2">
      <c r="A1361" s="926"/>
      <c r="B1361" s="97">
        <v>7421</v>
      </c>
      <c r="C1361" s="508" t="s">
        <v>8199</v>
      </c>
      <c r="D1361" s="97" t="s">
        <v>5902</v>
      </c>
      <c r="E1361" s="39" t="s">
        <v>8200</v>
      </c>
      <c r="F1361" s="917"/>
      <c r="G1361" s="651" t="s">
        <v>364</v>
      </c>
      <c r="H1361" s="159">
        <v>45261</v>
      </c>
      <c r="I1361" s="51">
        <v>304</v>
      </c>
    </row>
    <row r="1362" spans="1:9" ht="15" customHeight="1" x14ac:dyDescent="0.2">
      <c r="A1362" s="926"/>
      <c r="B1362" s="97">
        <v>7421</v>
      </c>
      <c r="C1362" s="508" t="s">
        <v>8201</v>
      </c>
      <c r="D1362" s="97" t="s">
        <v>5902</v>
      </c>
      <c r="E1362" s="382" t="s">
        <v>8202</v>
      </c>
      <c r="F1362" s="917"/>
      <c r="G1362" s="651" t="s">
        <v>364</v>
      </c>
      <c r="H1362" s="159">
        <v>45261</v>
      </c>
      <c r="I1362" s="51">
        <v>304</v>
      </c>
    </row>
    <row r="1363" spans="1:9" ht="25.5" x14ac:dyDescent="0.2">
      <c r="A1363" s="926"/>
      <c r="B1363" s="97">
        <v>7421</v>
      </c>
      <c r="C1363" s="508" t="s">
        <v>8283</v>
      </c>
      <c r="D1363" s="97" t="s">
        <v>5902</v>
      </c>
      <c r="E1363" s="39" t="s">
        <v>8284</v>
      </c>
      <c r="F1363" s="917"/>
      <c r="G1363" s="651" t="s">
        <v>364</v>
      </c>
      <c r="H1363" s="159">
        <v>45261</v>
      </c>
      <c r="I1363" s="51">
        <v>304</v>
      </c>
    </row>
    <row r="1364" spans="1:9" ht="15" customHeight="1" x14ac:dyDescent="0.2">
      <c r="A1364" s="926"/>
      <c r="B1364" s="97">
        <v>7428</v>
      </c>
      <c r="C1364" s="508" t="s">
        <v>8513</v>
      </c>
      <c r="D1364" s="97" t="s">
        <v>5902</v>
      </c>
      <c r="E1364" s="39" t="s">
        <v>8514</v>
      </c>
      <c r="F1364" s="917"/>
      <c r="G1364" s="39" t="s">
        <v>4712</v>
      </c>
      <c r="H1364" s="159">
        <v>45261</v>
      </c>
      <c r="I1364" s="39">
        <v>304</v>
      </c>
    </row>
    <row r="1365" spans="1:9" ht="25.5" x14ac:dyDescent="0.2">
      <c r="A1365" s="926"/>
      <c r="B1365" s="97">
        <v>7428</v>
      </c>
      <c r="C1365" s="508" t="s">
        <v>8515</v>
      </c>
      <c r="D1365" s="97" t="s">
        <v>5902</v>
      </c>
      <c r="E1365" s="39" t="s">
        <v>8516</v>
      </c>
      <c r="F1365" s="917"/>
      <c r="G1365" s="39" t="s">
        <v>4712</v>
      </c>
      <c r="H1365" s="159">
        <v>45261</v>
      </c>
      <c r="I1365" s="39">
        <v>304</v>
      </c>
    </row>
    <row r="1366" spans="1:9" ht="15" customHeight="1" x14ac:dyDescent="0.2">
      <c r="A1366" s="926"/>
      <c r="B1366" s="97">
        <v>7428</v>
      </c>
      <c r="C1366" s="508" t="s">
        <v>8517</v>
      </c>
      <c r="D1366" s="97" t="s">
        <v>5902</v>
      </c>
      <c r="E1366" s="39">
        <v>39101619</v>
      </c>
      <c r="F1366" s="917"/>
      <c r="G1366" s="39" t="s">
        <v>4712</v>
      </c>
      <c r="H1366" s="159">
        <v>45261</v>
      </c>
      <c r="I1366" s="39">
        <v>304</v>
      </c>
    </row>
    <row r="1367" spans="1:9" ht="15" customHeight="1" x14ac:dyDescent="0.2">
      <c r="A1367" s="926"/>
      <c r="B1367" s="97">
        <v>7428</v>
      </c>
      <c r="C1367" s="508" t="s">
        <v>8518</v>
      </c>
      <c r="D1367" s="97" t="s">
        <v>5902</v>
      </c>
      <c r="E1367" s="39">
        <v>39101612</v>
      </c>
      <c r="F1367" s="917"/>
      <c r="G1367" s="39" t="s">
        <v>4712</v>
      </c>
      <c r="H1367" s="159">
        <v>45261</v>
      </c>
      <c r="I1367" s="39">
        <v>304</v>
      </c>
    </row>
    <row r="1368" spans="1:9" ht="15" customHeight="1" x14ac:dyDescent="0.2">
      <c r="A1368" s="926"/>
      <c r="B1368" s="97">
        <v>7428</v>
      </c>
      <c r="C1368" s="508" t="s">
        <v>8519</v>
      </c>
      <c r="D1368" s="97" t="s">
        <v>5902</v>
      </c>
      <c r="E1368" s="39">
        <v>39122211</v>
      </c>
      <c r="F1368" s="917"/>
      <c r="G1368" s="39" t="s">
        <v>4712</v>
      </c>
      <c r="H1368" s="159">
        <v>45261</v>
      </c>
      <c r="I1368" s="39">
        <v>304</v>
      </c>
    </row>
    <row r="1369" spans="1:9" ht="15" customHeight="1" x14ac:dyDescent="0.2">
      <c r="A1369" s="926"/>
      <c r="B1369" s="97">
        <v>7428</v>
      </c>
      <c r="C1369" s="508" t="s">
        <v>8520</v>
      </c>
      <c r="D1369" s="97" t="s">
        <v>5902</v>
      </c>
      <c r="E1369" s="39" t="s">
        <v>6119</v>
      </c>
      <c r="F1369" s="917"/>
      <c r="G1369" s="39" t="s">
        <v>4712</v>
      </c>
      <c r="H1369" s="159">
        <v>45261</v>
      </c>
      <c r="I1369" s="39">
        <v>304</v>
      </c>
    </row>
    <row r="1370" spans="1:9" ht="25.5" x14ac:dyDescent="0.2">
      <c r="A1370" s="926"/>
      <c r="B1370" s="97">
        <v>7428</v>
      </c>
      <c r="C1370" s="508" t="s">
        <v>8521</v>
      </c>
      <c r="D1370" s="97" t="s">
        <v>5902</v>
      </c>
      <c r="E1370" s="160" t="s">
        <v>6670</v>
      </c>
      <c r="F1370" s="917"/>
      <c r="G1370" s="39" t="s">
        <v>4712</v>
      </c>
      <c r="H1370" s="159">
        <v>45261</v>
      </c>
      <c r="I1370" s="39">
        <v>304</v>
      </c>
    </row>
    <row r="1371" spans="1:9" ht="38.25" x14ac:dyDescent="0.2">
      <c r="A1371" s="926"/>
      <c r="B1371" s="97">
        <v>7428</v>
      </c>
      <c r="C1371" s="508" t="s">
        <v>8522</v>
      </c>
      <c r="D1371" s="97" t="s">
        <v>5902</v>
      </c>
      <c r="E1371" s="160" t="s">
        <v>6665</v>
      </c>
      <c r="F1371" s="917"/>
      <c r="G1371" s="39" t="s">
        <v>4712</v>
      </c>
      <c r="H1371" s="159">
        <v>45261</v>
      </c>
      <c r="I1371" s="39">
        <v>304</v>
      </c>
    </row>
    <row r="1372" spans="1:9" ht="38.25" x14ac:dyDescent="0.2">
      <c r="A1372" s="926"/>
      <c r="B1372" s="97">
        <v>7428</v>
      </c>
      <c r="C1372" s="508" t="s">
        <v>8523</v>
      </c>
      <c r="D1372" s="97" t="s">
        <v>5902</v>
      </c>
      <c r="E1372" s="160" t="s">
        <v>6665</v>
      </c>
      <c r="F1372" s="917"/>
      <c r="G1372" s="39" t="s">
        <v>4712</v>
      </c>
      <c r="H1372" s="159">
        <v>45261</v>
      </c>
      <c r="I1372" s="39">
        <v>304</v>
      </c>
    </row>
    <row r="1373" spans="1:9" ht="38.25" x14ac:dyDescent="0.2">
      <c r="A1373" s="926"/>
      <c r="B1373" s="97">
        <v>7428</v>
      </c>
      <c r="C1373" s="508" t="s">
        <v>8524</v>
      </c>
      <c r="D1373" s="97" t="s">
        <v>5902</v>
      </c>
      <c r="E1373" s="160" t="s">
        <v>6665</v>
      </c>
      <c r="F1373" s="917"/>
      <c r="G1373" s="39" t="s">
        <v>4712</v>
      </c>
      <c r="H1373" s="159">
        <v>45261</v>
      </c>
      <c r="I1373" s="39">
        <v>304</v>
      </c>
    </row>
    <row r="1374" spans="1:9" ht="38.25" x14ac:dyDescent="0.2">
      <c r="A1374" s="926"/>
      <c r="B1374" s="97">
        <v>7428</v>
      </c>
      <c r="C1374" s="508" t="s">
        <v>8525</v>
      </c>
      <c r="D1374" s="97" t="s">
        <v>5902</v>
      </c>
      <c r="E1374" s="160" t="s">
        <v>6670</v>
      </c>
      <c r="F1374" s="917"/>
      <c r="G1374" s="39" t="s">
        <v>4712</v>
      </c>
      <c r="H1374" s="159">
        <v>45261</v>
      </c>
      <c r="I1374" s="39">
        <v>304</v>
      </c>
    </row>
    <row r="1375" spans="1:9" ht="25.5" x14ac:dyDescent="0.2">
      <c r="A1375" s="926"/>
      <c r="B1375" s="97">
        <v>7428</v>
      </c>
      <c r="C1375" s="508" t="s">
        <v>8526</v>
      </c>
      <c r="D1375" s="97" t="s">
        <v>5902</v>
      </c>
      <c r="E1375" s="39" t="s">
        <v>8527</v>
      </c>
      <c r="F1375" s="917"/>
      <c r="G1375" s="39" t="s">
        <v>4712</v>
      </c>
      <c r="H1375" s="159">
        <v>45261</v>
      </c>
      <c r="I1375" s="39">
        <v>304</v>
      </c>
    </row>
    <row r="1376" spans="1:9" ht="127.5" x14ac:dyDescent="0.2">
      <c r="A1376" s="926"/>
      <c r="B1376" s="97">
        <v>7431</v>
      </c>
      <c r="C1376" s="98" t="s">
        <v>6104</v>
      </c>
      <c r="D1376" s="97" t="s">
        <v>5902</v>
      </c>
      <c r="E1376" s="160" t="s">
        <v>6105</v>
      </c>
      <c r="F1376" s="917"/>
      <c r="G1376" s="160" t="s">
        <v>364</v>
      </c>
      <c r="H1376" s="309">
        <v>44958</v>
      </c>
      <c r="I1376" s="160">
        <v>304</v>
      </c>
    </row>
    <row r="1377" spans="1:9" ht="114.75" x14ac:dyDescent="0.2">
      <c r="A1377" s="926"/>
      <c r="B1377" s="97">
        <v>7431</v>
      </c>
      <c r="C1377" s="98" t="s">
        <v>6107</v>
      </c>
      <c r="D1377" s="97" t="s">
        <v>5902</v>
      </c>
      <c r="E1377" s="160" t="s">
        <v>6108</v>
      </c>
      <c r="F1377" s="917"/>
      <c r="G1377" s="160" t="s">
        <v>364</v>
      </c>
      <c r="H1377" s="309">
        <v>44958</v>
      </c>
      <c r="I1377" s="160">
        <v>304</v>
      </c>
    </row>
    <row r="1378" spans="1:9" ht="38.25" x14ac:dyDescent="0.2">
      <c r="A1378" s="926"/>
      <c r="B1378" s="97">
        <v>7431</v>
      </c>
      <c r="C1378" s="98" t="s">
        <v>6109</v>
      </c>
      <c r="D1378" s="97" t="s">
        <v>5902</v>
      </c>
      <c r="E1378" s="160" t="s">
        <v>6110</v>
      </c>
      <c r="F1378" s="917"/>
      <c r="G1378" s="160" t="s">
        <v>364</v>
      </c>
      <c r="H1378" s="309">
        <v>44958</v>
      </c>
      <c r="I1378" s="160">
        <v>304</v>
      </c>
    </row>
    <row r="1379" spans="1:9" ht="38.25" x14ac:dyDescent="0.2">
      <c r="A1379" s="926"/>
      <c r="B1379" s="97">
        <v>7431</v>
      </c>
      <c r="C1379" s="98" t="s">
        <v>6111</v>
      </c>
      <c r="D1379" s="97" t="s">
        <v>5902</v>
      </c>
      <c r="E1379" s="160" t="s">
        <v>6112</v>
      </c>
      <c r="F1379" s="917"/>
      <c r="G1379" s="160" t="s">
        <v>364</v>
      </c>
      <c r="H1379" s="309">
        <v>44958</v>
      </c>
      <c r="I1379" s="160">
        <v>304</v>
      </c>
    </row>
    <row r="1380" spans="1:9" ht="114.75" x14ac:dyDescent="0.2">
      <c r="A1380" s="926"/>
      <c r="B1380" s="97">
        <v>7431</v>
      </c>
      <c r="C1380" s="98" t="s">
        <v>6113</v>
      </c>
      <c r="D1380" s="97" t="s">
        <v>5902</v>
      </c>
      <c r="E1380" s="160" t="s">
        <v>6114</v>
      </c>
      <c r="F1380" s="917"/>
      <c r="G1380" s="160" t="s">
        <v>364</v>
      </c>
      <c r="H1380" s="309">
        <v>44958</v>
      </c>
      <c r="I1380" s="160">
        <v>304</v>
      </c>
    </row>
    <row r="1381" spans="1:9" ht="76.5" x14ac:dyDescent="0.2">
      <c r="A1381" s="926"/>
      <c r="B1381" s="97">
        <v>7431</v>
      </c>
      <c r="C1381" s="98" t="s">
        <v>6115</v>
      </c>
      <c r="D1381" s="97" t="s">
        <v>5902</v>
      </c>
      <c r="E1381" s="160" t="s">
        <v>6116</v>
      </c>
      <c r="F1381" s="917"/>
      <c r="G1381" s="160" t="s">
        <v>364</v>
      </c>
      <c r="H1381" s="309">
        <v>44958</v>
      </c>
      <c r="I1381" s="160">
        <v>304</v>
      </c>
    </row>
    <row r="1382" spans="1:9" ht="76.5" x14ac:dyDescent="0.2">
      <c r="A1382" s="926"/>
      <c r="B1382" s="97">
        <v>7431</v>
      </c>
      <c r="C1382" s="98" t="s">
        <v>6118</v>
      </c>
      <c r="D1382" s="97" t="s">
        <v>5902</v>
      </c>
      <c r="E1382" s="160" t="s">
        <v>6119</v>
      </c>
      <c r="F1382" s="917"/>
      <c r="G1382" s="160" t="s">
        <v>364</v>
      </c>
      <c r="H1382" s="309">
        <v>45017</v>
      </c>
      <c r="I1382" s="160">
        <v>304</v>
      </c>
    </row>
    <row r="1383" spans="1:9" ht="63.75" x14ac:dyDescent="0.2">
      <c r="A1383" s="926"/>
      <c r="B1383" s="97">
        <v>7431</v>
      </c>
      <c r="C1383" s="98" t="s">
        <v>6121</v>
      </c>
      <c r="D1383" s="97" t="s">
        <v>5902</v>
      </c>
      <c r="E1383" s="160" t="s">
        <v>6122</v>
      </c>
      <c r="F1383" s="917"/>
      <c r="G1383" s="160" t="s">
        <v>364</v>
      </c>
      <c r="H1383" s="309">
        <v>44927</v>
      </c>
      <c r="I1383" s="160">
        <v>304</v>
      </c>
    </row>
    <row r="1384" spans="1:9" ht="102" x14ac:dyDescent="0.2">
      <c r="A1384" s="926"/>
      <c r="B1384" s="97">
        <v>7431</v>
      </c>
      <c r="C1384" s="98" t="s">
        <v>6124</v>
      </c>
      <c r="D1384" s="97" t="s">
        <v>5902</v>
      </c>
      <c r="E1384" s="160" t="s">
        <v>6125</v>
      </c>
      <c r="F1384" s="917"/>
      <c r="G1384" s="160" t="s">
        <v>364</v>
      </c>
      <c r="H1384" s="309">
        <v>44927</v>
      </c>
      <c r="I1384" s="160">
        <v>304</v>
      </c>
    </row>
    <row r="1385" spans="1:9" ht="114.75" x14ac:dyDescent="0.2">
      <c r="A1385" s="926"/>
      <c r="B1385" s="97">
        <v>7431</v>
      </c>
      <c r="C1385" s="98" t="s">
        <v>6127</v>
      </c>
      <c r="D1385" s="97" t="s">
        <v>5902</v>
      </c>
      <c r="E1385" s="160" t="s">
        <v>6128</v>
      </c>
      <c r="F1385" s="917"/>
      <c r="G1385" s="160" t="s">
        <v>364</v>
      </c>
      <c r="H1385" s="309">
        <v>44927</v>
      </c>
      <c r="I1385" s="160">
        <v>304</v>
      </c>
    </row>
    <row r="1386" spans="1:9" ht="25.5" x14ac:dyDescent="0.2">
      <c r="A1386" s="926"/>
      <c r="B1386" s="97">
        <v>7431</v>
      </c>
      <c r="C1386" s="98" t="s">
        <v>6130</v>
      </c>
      <c r="D1386" s="97" t="s">
        <v>5902</v>
      </c>
      <c r="E1386" s="160" t="s">
        <v>6131</v>
      </c>
      <c r="F1386" s="917"/>
      <c r="G1386" s="160" t="s">
        <v>364</v>
      </c>
      <c r="H1386" s="309">
        <v>44927</v>
      </c>
      <c r="I1386" s="160">
        <v>304</v>
      </c>
    </row>
    <row r="1387" spans="1:9" ht="255" x14ac:dyDescent="0.2">
      <c r="A1387" s="926"/>
      <c r="B1387" s="97">
        <v>7431</v>
      </c>
      <c r="C1387" s="98" t="s">
        <v>6133</v>
      </c>
      <c r="D1387" s="97" t="s">
        <v>5902</v>
      </c>
      <c r="E1387" s="160" t="s">
        <v>6134</v>
      </c>
      <c r="F1387" s="917"/>
      <c r="G1387" s="160" t="s">
        <v>364</v>
      </c>
      <c r="H1387" s="309">
        <v>44927</v>
      </c>
      <c r="I1387" s="160">
        <v>304</v>
      </c>
    </row>
    <row r="1388" spans="1:9" ht="25.5" x14ac:dyDescent="0.2">
      <c r="A1388" s="926"/>
      <c r="B1388" s="97" t="s">
        <v>8661</v>
      </c>
      <c r="C1388" s="98" t="s">
        <v>6347</v>
      </c>
      <c r="D1388" s="97" t="s">
        <v>5902</v>
      </c>
      <c r="E1388" s="160" t="s">
        <v>6349</v>
      </c>
      <c r="F1388" s="917"/>
      <c r="G1388" s="160" t="s">
        <v>364</v>
      </c>
      <c r="H1388" s="309">
        <v>45261</v>
      </c>
      <c r="I1388" s="160">
        <v>304</v>
      </c>
    </row>
    <row r="1389" spans="1:9" ht="38.25" x14ac:dyDescent="0.2">
      <c r="A1389" s="926"/>
      <c r="B1389" s="97" t="s">
        <v>8661</v>
      </c>
      <c r="C1389" s="98" t="s">
        <v>6351</v>
      </c>
      <c r="D1389" s="97" t="s">
        <v>5902</v>
      </c>
      <c r="E1389" s="160" t="s">
        <v>6353</v>
      </c>
      <c r="F1389" s="917"/>
      <c r="G1389" s="160" t="s">
        <v>364</v>
      </c>
      <c r="H1389" s="309">
        <v>45261</v>
      </c>
      <c r="I1389" s="160">
        <v>304</v>
      </c>
    </row>
    <row r="1390" spans="1:9" ht="51" x14ac:dyDescent="0.2">
      <c r="A1390" s="926"/>
      <c r="B1390" s="97" t="s">
        <v>8661</v>
      </c>
      <c r="C1390" s="98" t="s">
        <v>6354</v>
      </c>
      <c r="D1390" s="97" t="s">
        <v>5902</v>
      </c>
      <c r="E1390" s="160" t="s">
        <v>6356</v>
      </c>
      <c r="F1390" s="917"/>
      <c r="G1390" s="160" t="s">
        <v>364</v>
      </c>
      <c r="H1390" s="309">
        <v>45261</v>
      </c>
      <c r="I1390" s="160">
        <v>304</v>
      </c>
    </row>
    <row r="1391" spans="1:9" ht="102" x14ac:dyDescent="0.2">
      <c r="A1391" s="926"/>
      <c r="B1391" s="97" t="s">
        <v>8661</v>
      </c>
      <c r="C1391" s="98" t="s">
        <v>6357</v>
      </c>
      <c r="D1391" s="97" t="s">
        <v>5902</v>
      </c>
      <c r="E1391" s="160" t="s">
        <v>6358</v>
      </c>
      <c r="F1391" s="917"/>
      <c r="G1391" s="160" t="s">
        <v>364</v>
      </c>
      <c r="H1391" s="309">
        <v>45261</v>
      </c>
      <c r="I1391" s="160">
        <v>304</v>
      </c>
    </row>
    <row r="1392" spans="1:9" ht="102" x14ac:dyDescent="0.2">
      <c r="A1392" s="926"/>
      <c r="B1392" s="97" t="s">
        <v>8661</v>
      </c>
      <c r="C1392" s="518" t="s">
        <v>6359</v>
      </c>
      <c r="D1392" s="97" t="s">
        <v>5902</v>
      </c>
      <c r="E1392" s="163" t="s">
        <v>6361</v>
      </c>
      <c r="F1392" s="917"/>
      <c r="G1392" s="160" t="s">
        <v>364</v>
      </c>
      <c r="H1392" s="309">
        <v>45261</v>
      </c>
      <c r="I1392" s="97">
        <v>304</v>
      </c>
    </row>
    <row r="1393" spans="1:9" ht="165.75" x14ac:dyDescent="0.2">
      <c r="A1393" s="926"/>
      <c r="B1393" s="97" t="s">
        <v>8661</v>
      </c>
      <c r="C1393" s="518" t="s">
        <v>6362</v>
      </c>
      <c r="D1393" s="97" t="s">
        <v>5902</v>
      </c>
      <c r="E1393" s="160" t="s">
        <v>6364</v>
      </c>
      <c r="F1393" s="917"/>
      <c r="G1393" s="160" t="s">
        <v>364</v>
      </c>
      <c r="H1393" s="309">
        <v>45261</v>
      </c>
      <c r="I1393" s="97">
        <v>304</v>
      </c>
    </row>
    <row r="1394" spans="1:9" ht="89.25" x14ac:dyDescent="0.2">
      <c r="A1394" s="926"/>
      <c r="B1394" s="97" t="s">
        <v>8661</v>
      </c>
      <c r="C1394" s="518" t="s">
        <v>6365</v>
      </c>
      <c r="D1394" s="97" t="s">
        <v>5902</v>
      </c>
      <c r="E1394" s="160" t="s">
        <v>6367</v>
      </c>
      <c r="F1394" s="917"/>
      <c r="G1394" s="160" t="s">
        <v>364</v>
      </c>
      <c r="H1394" s="309">
        <v>45261</v>
      </c>
      <c r="I1394" s="160">
        <v>304</v>
      </c>
    </row>
    <row r="1395" spans="1:9" ht="25.5" x14ac:dyDescent="0.2">
      <c r="A1395" s="926"/>
      <c r="B1395" s="97" t="s">
        <v>8662</v>
      </c>
      <c r="C1395" s="98" t="s">
        <v>6347</v>
      </c>
      <c r="D1395" s="97" t="s">
        <v>5902</v>
      </c>
      <c r="E1395" s="160" t="s">
        <v>6349</v>
      </c>
      <c r="F1395" s="917"/>
      <c r="G1395" s="160" t="s">
        <v>364</v>
      </c>
      <c r="H1395" s="309">
        <v>45261</v>
      </c>
      <c r="I1395" s="160">
        <v>304</v>
      </c>
    </row>
    <row r="1396" spans="1:9" ht="51" x14ac:dyDescent="0.2">
      <c r="A1396" s="926"/>
      <c r="B1396" s="97" t="s">
        <v>8662</v>
      </c>
      <c r="C1396" s="98" t="s">
        <v>6354</v>
      </c>
      <c r="D1396" s="97" t="s">
        <v>5902</v>
      </c>
      <c r="E1396" s="160" t="s">
        <v>6356</v>
      </c>
      <c r="F1396" s="917"/>
      <c r="G1396" s="160" t="s">
        <v>364</v>
      </c>
      <c r="H1396" s="309">
        <v>45261</v>
      </c>
      <c r="I1396" s="160">
        <v>304</v>
      </c>
    </row>
    <row r="1397" spans="1:9" ht="102" x14ac:dyDescent="0.2">
      <c r="A1397" s="926"/>
      <c r="B1397" s="97" t="s">
        <v>8662</v>
      </c>
      <c r="C1397" s="98" t="s">
        <v>6357</v>
      </c>
      <c r="D1397" s="97" t="s">
        <v>5902</v>
      </c>
      <c r="E1397" s="160" t="s">
        <v>6358</v>
      </c>
      <c r="F1397" s="917"/>
      <c r="G1397" s="160" t="s">
        <v>364</v>
      </c>
      <c r="H1397" s="309">
        <v>45261</v>
      </c>
      <c r="I1397" s="160">
        <v>304</v>
      </c>
    </row>
    <row r="1398" spans="1:9" ht="102" x14ac:dyDescent="0.2">
      <c r="A1398" s="926"/>
      <c r="B1398" s="97" t="s">
        <v>8662</v>
      </c>
      <c r="C1398" s="518" t="s">
        <v>6359</v>
      </c>
      <c r="D1398" s="97" t="s">
        <v>5902</v>
      </c>
      <c r="E1398" s="163" t="s">
        <v>6361</v>
      </c>
      <c r="F1398" s="917"/>
      <c r="G1398" s="160" t="s">
        <v>364</v>
      </c>
      <c r="H1398" s="309">
        <v>45261</v>
      </c>
      <c r="I1398" s="97">
        <v>304</v>
      </c>
    </row>
    <row r="1399" spans="1:9" ht="89.25" x14ac:dyDescent="0.2">
      <c r="A1399" s="926"/>
      <c r="B1399" s="97" t="s">
        <v>8662</v>
      </c>
      <c r="C1399" s="518" t="s">
        <v>6365</v>
      </c>
      <c r="D1399" s="97" t="s">
        <v>5902</v>
      </c>
      <c r="E1399" s="160" t="s">
        <v>6367</v>
      </c>
      <c r="F1399" s="917"/>
      <c r="G1399" s="160" t="s">
        <v>364</v>
      </c>
      <c r="H1399" s="309">
        <v>45261</v>
      </c>
      <c r="I1399" s="160">
        <v>304</v>
      </c>
    </row>
    <row r="1400" spans="1:9" ht="51" x14ac:dyDescent="0.2">
      <c r="A1400" s="926"/>
      <c r="B1400" s="51" t="s">
        <v>8663</v>
      </c>
      <c r="C1400" s="508" t="s">
        <v>6728</v>
      </c>
      <c r="D1400" s="97" t="s">
        <v>5902</v>
      </c>
      <c r="E1400" s="39" t="s">
        <v>6729</v>
      </c>
      <c r="F1400" s="917"/>
      <c r="G1400" s="39" t="s">
        <v>364</v>
      </c>
      <c r="H1400" s="309">
        <v>45261</v>
      </c>
      <c r="I1400" s="382">
        <v>304</v>
      </c>
    </row>
    <row r="1401" spans="1:9" ht="25.5" x14ac:dyDescent="0.2">
      <c r="A1401" s="926"/>
      <c r="B1401" s="51" t="s">
        <v>8663</v>
      </c>
      <c r="C1401" s="508" t="s">
        <v>6664</v>
      </c>
      <c r="D1401" s="97" t="s">
        <v>5902</v>
      </c>
      <c r="E1401" s="39" t="s">
        <v>6665</v>
      </c>
      <c r="F1401" s="917"/>
      <c r="G1401" s="39" t="s">
        <v>364</v>
      </c>
      <c r="H1401" s="309">
        <v>45261</v>
      </c>
      <c r="I1401" s="382">
        <v>304</v>
      </c>
    </row>
    <row r="1402" spans="1:9" ht="25.5" x14ac:dyDescent="0.2">
      <c r="A1402" s="926"/>
      <c r="B1402" s="51" t="s">
        <v>8663</v>
      </c>
      <c r="C1402" s="508" t="s">
        <v>6667</v>
      </c>
      <c r="D1402" s="97" t="s">
        <v>5902</v>
      </c>
      <c r="E1402" s="39" t="s">
        <v>6665</v>
      </c>
      <c r="F1402" s="917"/>
      <c r="G1402" s="39" t="s">
        <v>364</v>
      </c>
      <c r="H1402" s="309">
        <v>45261</v>
      </c>
      <c r="I1402" s="382">
        <v>304</v>
      </c>
    </row>
    <row r="1403" spans="1:9" ht="25.5" x14ac:dyDescent="0.2">
      <c r="A1403" s="926"/>
      <c r="B1403" s="51" t="s">
        <v>8663</v>
      </c>
      <c r="C1403" s="508" t="s">
        <v>6668</v>
      </c>
      <c r="D1403" s="97" t="s">
        <v>5902</v>
      </c>
      <c r="E1403" s="39" t="s">
        <v>6665</v>
      </c>
      <c r="F1403" s="917"/>
      <c r="G1403" s="39" t="s">
        <v>364</v>
      </c>
      <c r="H1403" s="309">
        <v>45261</v>
      </c>
      <c r="I1403" s="382">
        <v>304</v>
      </c>
    </row>
    <row r="1404" spans="1:9" ht="38.25" x14ac:dyDescent="0.2">
      <c r="A1404" s="926"/>
      <c r="B1404" s="51" t="s">
        <v>8663</v>
      </c>
      <c r="C1404" s="508" t="s">
        <v>6669</v>
      </c>
      <c r="D1404" s="97" t="s">
        <v>5902</v>
      </c>
      <c r="E1404" s="39" t="s">
        <v>6670</v>
      </c>
      <c r="F1404" s="917"/>
      <c r="G1404" s="39" t="s">
        <v>364</v>
      </c>
      <c r="H1404" s="309">
        <v>45261</v>
      </c>
      <c r="I1404" s="382">
        <v>304</v>
      </c>
    </row>
    <row r="1405" spans="1:9" ht="15" customHeight="1" x14ac:dyDescent="0.2">
      <c r="A1405" s="926"/>
      <c r="B1405" s="51" t="s">
        <v>8663</v>
      </c>
      <c r="C1405" s="508" t="s">
        <v>6671</v>
      </c>
      <c r="D1405" s="97" t="s">
        <v>5902</v>
      </c>
      <c r="E1405" s="39" t="s">
        <v>6672</v>
      </c>
      <c r="F1405" s="917"/>
      <c r="G1405" s="39" t="s">
        <v>364</v>
      </c>
      <c r="H1405" s="309">
        <v>45261</v>
      </c>
      <c r="I1405" s="382">
        <v>304</v>
      </c>
    </row>
    <row r="1406" spans="1:9" ht="15" customHeight="1" x14ac:dyDescent="0.2">
      <c r="A1406" s="926"/>
      <c r="B1406" s="51" t="s">
        <v>8663</v>
      </c>
      <c r="C1406" s="508" t="s">
        <v>6673</v>
      </c>
      <c r="D1406" s="97" t="s">
        <v>5902</v>
      </c>
      <c r="E1406" s="39" t="s">
        <v>6672</v>
      </c>
      <c r="F1406" s="917"/>
      <c r="G1406" s="39" t="s">
        <v>364</v>
      </c>
      <c r="H1406" s="309">
        <v>45261</v>
      </c>
      <c r="I1406" s="382">
        <v>304</v>
      </c>
    </row>
    <row r="1407" spans="1:9" ht="25.5" x14ac:dyDescent="0.2">
      <c r="A1407" s="926"/>
      <c r="B1407" s="51" t="s">
        <v>8663</v>
      </c>
      <c r="C1407" s="508" t="s">
        <v>6674</v>
      </c>
      <c r="D1407" s="97" t="s">
        <v>5902</v>
      </c>
      <c r="E1407" s="39" t="s">
        <v>6675</v>
      </c>
      <c r="F1407" s="917"/>
      <c r="G1407" s="39" t="s">
        <v>364</v>
      </c>
      <c r="H1407" s="309">
        <v>45261</v>
      </c>
      <c r="I1407" s="382">
        <v>304</v>
      </c>
    </row>
    <row r="1408" spans="1:9" ht="25.5" x14ac:dyDescent="0.2">
      <c r="A1408" s="926"/>
      <c r="B1408" s="51" t="s">
        <v>8663</v>
      </c>
      <c r="C1408" s="508" t="s">
        <v>6676</v>
      </c>
      <c r="D1408" s="97" t="s">
        <v>5902</v>
      </c>
      <c r="E1408" s="39" t="s">
        <v>6677</v>
      </c>
      <c r="F1408" s="917"/>
      <c r="G1408" s="39" t="s">
        <v>364</v>
      </c>
      <c r="H1408" s="309">
        <v>45261</v>
      </c>
      <c r="I1408" s="382">
        <v>304</v>
      </c>
    </row>
    <row r="1409" spans="1:9" ht="25.5" x14ac:dyDescent="0.2">
      <c r="A1409" s="926"/>
      <c r="B1409" s="51" t="s">
        <v>8663</v>
      </c>
      <c r="C1409" s="508" t="s">
        <v>6678</v>
      </c>
      <c r="D1409" s="97" t="s">
        <v>5902</v>
      </c>
      <c r="E1409" s="39" t="s">
        <v>6679</v>
      </c>
      <c r="F1409" s="917"/>
      <c r="G1409" s="39" t="s">
        <v>364</v>
      </c>
      <c r="H1409" s="309">
        <v>45261</v>
      </c>
      <c r="I1409" s="382">
        <v>304</v>
      </c>
    </row>
    <row r="1410" spans="1:9" ht="25.5" x14ac:dyDescent="0.2">
      <c r="A1410" s="926"/>
      <c r="B1410" s="51" t="s">
        <v>8663</v>
      </c>
      <c r="C1410" s="508" t="s">
        <v>6680</v>
      </c>
      <c r="D1410" s="97" t="s">
        <v>5902</v>
      </c>
      <c r="E1410" s="39" t="s">
        <v>6681</v>
      </c>
      <c r="F1410" s="917"/>
      <c r="G1410" s="39" t="s">
        <v>364</v>
      </c>
      <c r="H1410" s="309">
        <v>45261</v>
      </c>
      <c r="I1410" s="382">
        <v>304</v>
      </c>
    </row>
    <row r="1411" spans="1:9" ht="25.5" x14ac:dyDescent="0.2">
      <c r="A1411" s="926"/>
      <c r="B1411" s="51" t="s">
        <v>8663</v>
      </c>
      <c r="C1411" s="508" t="s">
        <v>6682</v>
      </c>
      <c r="D1411" s="97" t="s">
        <v>5902</v>
      </c>
      <c r="E1411" s="39" t="s">
        <v>6683</v>
      </c>
      <c r="F1411" s="917"/>
      <c r="G1411" s="39" t="s">
        <v>364</v>
      </c>
      <c r="H1411" s="309">
        <v>45261</v>
      </c>
      <c r="I1411" s="382">
        <v>304</v>
      </c>
    </row>
    <row r="1412" spans="1:9" ht="15" customHeight="1" x14ac:dyDescent="0.2">
      <c r="A1412" s="926"/>
      <c r="B1412" s="51" t="s">
        <v>8663</v>
      </c>
      <c r="C1412" s="508" t="s">
        <v>6684</v>
      </c>
      <c r="D1412" s="97" t="s">
        <v>5902</v>
      </c>
      <c r="E1412" s="39">
        <v>39101907</v>
      </c>
      <c r="F1412" s="917"/>
      <c r="G1412" s="39" t="s">
        <v>364</v>
      </c>
      <c r="H1412" s="309">
        <v>45261</v>
      </c>
      <c r="I1412" s="382">
        <v>304</v>
      </c>
    </row>
    <row r="1413" spans="1:9" ht="15" customHeight="1" x14ac:dyDescent="0.2">
      <c r="A1413" s="926"/>
      <c r="B1413" s="51" t="s">
        <v>8663</v>
      </c>
      <c r="C1413" s="508" t="s">
        <v>6685</v>
      </c>
      <c r="D1413" s="97" t="s">
        <v>5902</v>
      </c>
      <c r="E1413" s="39" t="s">
        <v>6686</v>
      </c>
      <c r="F1413" s="917"/>
      <c r="G1413" s="39" t="s">
        <v>364</v>
      </c>
      <c r="H1413" s="309">
        <v>45261</v>
      </c>
      <c r="I1413" s="382">
        <v>304</v>
      </c>
    </row>
    <row r="1414" spans="1:9" ht="25.5" x14ac:dyDescent="0.2">
      <c r="A1414" s="926"/>
      <c r="B1414" s="97" t="s">
        <v>8675</v>
      </c>
      <c r="C1414" s="508" t="s">
        <v>6664</v>
      </c>
      <c r="D1414" s="97" t="s">
        <v>5902</v>
      </c>
      <c r="E1414" s="39" t="s">
        <v>6665</v>
      </c>
      <c r="F1414" s="917"/>
      <c r="G1414" s="39" t="s">
        <v>364</v>
      </c>
      <c r="H1414" s="309">
        <v>45261</v>
      </c>
      <c r="I1414" s="382">
        <v>304</v>
      </c>
    </row>
    <row r="1415" spans="1:9" ht="25.5" x14ac:dyDescent="0.2">
      <c r="A1415" s="926"/>
      <c r="B1415" s="97" t="s">
        <v>8675</v>
      </c>
      <c r="C1415" s="508" t="s">
        <v>6667</v>
      </c>
      <c r="D1415" s="97" t="s">
        <v>5902</v>
      </c>
      <c r="E1415" s="39" t="s">
        <v>6665</v>
      </c>
      <c r="F1415" s="917"/>
      <c r="G1415" s="39" t="s">
        <v>364</v>
      </c>
      <c r="H1415" s="309">
        <v>45261</v>
      </c>
      <c r="I1415" s="382">
        <v>304</v>
      </c>
    </row>
    <row r="1416" spans="1:9" ht="25.5" x14ac:dyDescent="0.2">
      <c r="A1416" s="926"/>
      <c r="B1416" s="97" t="s">
        <v>8675</v>
      </c>
      <c r="C1416" s="508" t="s">
        <v>6668</v>
      </c>
      <c r="D1416" s="97" t="s">
        <v>5902</v>
      </c>
      <c r="E1416" s="39" t="s">
        <v>6665</v>
      </c>
      <c r="F1416" s="917"/>
      <c r="G1416" s="39" t="s">
        <v>364</v>
      </c>
      <c r="H1416" s="309">
        <v>45261</v>
      </c>
      <c r="I1416" s="382">
        <v>304</v>
      </c>
    </row>
    <row r="1417" spans="1:9" ht="38.25" x14ac:dyDescent="0.2">
      <c r="A1417" s="926"/>
      <c r="B1417" s="97" t="s">
        <v>8675</v>
      </c>
      <c r="C1417" s="508" t="s">
        <v>6669</v>
      </c>
      <c r="D1417" s="97" t="s">
        <v>5902</v>
      </c>
      <c r="E1417" s="39" t="s">
        <v>6670</v>
      </c>
      <c r="F1417" s="917"/>
      <c r="G1417" s="39" t="s">
        <v>364</v>
      </c>
      <c r="H1417" s="309">
        <v>45261</v>
      </c>
      <c r="I1417" s="382">
        <v>304</v>
      </c>
    </row>
    <row r="1418" spans="1:9" ht="15" customHeight="1" x14ac:dyDescent="0.2">
      <c r="A1418" s="926"/>
      <c r="B1418" s="97" t="s">
        <v>8675</v>
      </c>
      <c r="C1418" s="508" t="s">
        <v>6671</v>
      </c>
      <c r="D1418" s="97" t="s">
        <v>5902</v>
      </c>
      <c r="E1418" s="39" t="s">
        <v>6672</v>
      </c>
      <c r="F1418" s="917"/>
      <c r="G1418" s="39" t="s">
        <v>364</v>
      </c>
      <c r="H1418" s="309">
        <v>45261</v>
      </c>
      <c r="I1418" s="382">
        <v>304</v>
      </c>
    </row>
    <row r="1419" spans="1:9" ht="15" customHeight="1" x14ac:dyDescent="0.2">
      <c r="A1419" s="926"/>
      <c r="B1419" s="97" t="s">
        <v>8675</v>
      </c>
      <c r="C1419" s="508" t="s">
        <v>6673</v>
      </c>
      <c r="D1419" s="97" t="s">
        <v>5902</v>
      </c>
      <c r="E1419" s="39" t="s">
        <v>6672</v>
      </c>
      <c r="F1419" s="917"/>
      <c r="G1419" s="39" t="s">
        <v>364</v>
      </c>
      <c r="H1419" s="309">
        <v>45261</v>
      </c>
      <c r="I1419" s="382">
        <v>304</v>
      </c>
    </row>
    <row r="1420" spans="1:9" ht="25.5" x14ac:dyDescent="0.2">
      <c r="A1420" s="926"/>
      <c r="B1420" s="97" t="s">
        <v>8675</v>
      </c>
      <c r="C1420" s="508" t="s">
        <v>6674</v>
      </c>
      <c r="D1420" s="97" t="s">
        <v>5902</v>
      </c>
      <c r="E1420" s="39" t="s">
        <v>6675</v>
      </c>
      <c r="F1420" s="917"/>
      <c r="G1420" s="39" t="s">
        <v>364</v>
      </c>
      <c r="H1420" s="309">
        <v>45261</v>
      </c>
      <c r="I1420" s="382">
        <v>304</v>
      </c>
    </row>
    <row r="1421" spans="1:9" ht="25.5" x14ac:dyDescent="0.2">
      <c r="A1421" s="926"/>
      <c r="B1421" s="97" t="s">
        <v>8675</v>
      </c>
      <c r="C1421" s="508" t="s">
        <v>6676</v>
      </c>
      <c r="D1421" s="97" t="s">
        <v>5902</v>
      </c>
      <c r="E1421" s="39" t="s">
        <v>6677</v>
      </c>
      <c r="F1421" s="917"/>
      <c r="G1421" s="39" t="s">
        <v>364</v>
      </c>
      <c r="H1421" s="309">
        <v>45261</v>
      </c>
      <c r="I1421" s="382">
        <v>304</v>
      </c>
    </row>
    <row r="1422" spans="1:9" ht="25.5" x14ac:dyDescent="0.2">
      <c r="A1422" s="926"/>
      <c r="B1422" s="97" t="s">
        <v>8675</v>
      </c>
      <c r="C1422" s="508" t="s">
        <v>6678</v>
      </c>
      <c r="D1422" s="97" t="s">
        <v>5902</v>
      </c>
      <c r="E1422" s="39" t="s">
        <v>6679</v>
      </c>
      <c r="F1422" s="917"/>
      <c r="G1422" s="39" t="s">
        <v>364</v>
      </c>
      <c r="H1422" s="309">
        <v>45261</v>
      </c>
      <c r="I1422" s="382">
        <v>304</v>
      </c>
    </row>
    <row r="1423" spans="1:9" ht="25.5" x14ac:dyDescent="0.2">
      <c r="A1423" s="926"/>
      <c r="B1423" s="97" t="s">
        <v>8675</v>
      </c>
      <c r="C1423" s="508" t="s">
        <v>6680</v>
      </c>
      <c r="D1423" s="97" t="s">
        <v>5902</v>
      </c>
      <c r="E1423" s="39" t="s">
        <v>6681</v>
      </c>
      <c r="F1423" s="917"/>
      <c r="G1423" s="39" t="s">
        <v>364</v>
      </c>
      <c r="H1423" s="309">
        <v>45261</v>
      </c>
      <c r="I1423" s="382">
        <v>304</v>
      </c>
    </row>
    <row r="1424" spans="1:9" ht="25.5" x14ac:dyDescent="0.2">
      <c r="A1424" s="926"/>
      <c r="B1424" s="97" t="s">
        <v>8675</v>
      </c>
      <c r="C1424" s="508" t="s">
        <v>6682</v>
      </c>
      <c r="D1424" s="97" t="s">
        <v>5902</v>
      </c>
      <c r="E1424" s="39" t="s">
        <v>6683</v>
      </c>
      <c r="F1424" s="917"/>
      <c r="G1424" s="39" t="s">
        <v>364</v>
      </c>
      <c r="H1424" s="309">
        <v>45261</v>
      </c>
      <c r="I1424" s="382">
        <v>304</v>
      </c>
    </row>
    <row r="1425" spans="1:9" ht="15" customHeight="1" x14ac:dyDescent="0.2">
      <c r="A1425" s="926"/>
      <c r="B1425" s="97" t="s">
        <v>8675</v>
      </c>
      <c r="C1425" s="508" t="s">
        <v>6684</v>
      </c>
      <c r="D1425" s="97" t="s">
        <v>5902</v>
      </c>
      <c r="E1425" s="39">
        <v>39101907</v>
      </c>
      <c r="F1425" s="917"/>
      <c r="G1425" s="39" t="s">
        <v>364</v>
      </c>
      <c r="H1425" s="309">
        <v>45261</v>
      </c>
      <c r="I1425" s="382">
        <v>304</v>
      </c>
    </row>
    <row r="1426" spans="1:9" ht="15" customHeight="1" x14ac:dyDescent="0.2">
      <c r="A1426" s="926"/>
      <c r="B1426" s="97" t="s">
        <v>8675</v>
      </c>
      <c r="C1426" s="508" t="s">
        <v>6685</v>
      </c>
      <c r="D1426" s="97" t="s">
        <v>5902</v>
      </c>
      <c r="E1426" s="39" t="s">
        <v>6686</v>
      </c>
      <c r="F1426" s="917"/>
      <c r="G1426" s="39" t="s">
        <v>364</v>
      </c>
      <c r="H1426" s="309">
        <v>45261</v>
      </c>
      <c r="I1426" s="382">
        <v>304</v>
      </c>
    </row>
    <row r="1427" spans="1:9" ht="51" x14ac:dyDescent="0.2">
      <c r="A1427" s="926"/>
      <c r="B1427" s="97" t="s">
        <v>8676</v>
      </c>
      <c r="C1427" s="98" t="s">
        <v>6728</v>
      </c>
      <c r="D1427" s="97" t="s">
        <v>5902</v>
      </c>
      <c r="E1427" s="160" t="s">
        <v>6729</v>
      </c>
      <c r="F1427" s="917"/>
      <c r="G1427" s="160" t="s">
        <v>364</v>
      </c>
      <c r="H1427" s="309">
        <v>45261</v>
      </c>
      <c r="I1427" s="160">
        <v>304</v>
      </c>
    </row>
    <row r="1428" spans="1:9" ht="25.5" x14ac:dyDescent="0.2">
      <c r="A1428" s="926"/>
      <c r="B1428" s="97" t="s">
        <v>8676</v>
      </c>
      <c r="C1428" s="98" t="s">
        <v>6731</v>
      </c>
      <c r="D1428" s="97" t="s">
        <v>5902</v>
      </c>
      <c r="E1428" s="160" t="s">
        <v>6670</v>
      </c>
      <c r="F1428" s="917"/>
      <c r="G1428" s="160" t="s">
        <v>364</v>
      </c>
      <c r="H1428" s="309">
        <v>45261</v>
      </c>
      <c r="I1428" s="160">
        <v>304</v>
      </c>
    </row>
    <row r="1429" spans="1:9" ht="25.5" x14ac:dyDescent="0.2">
      <c r="A1429" s="926"/>
      <c r="B1429" s="97" t="s">
        <v>8676</v>
      </c>
      <c r="C1429" s="98" t="s">
        <v>6664</v>
      </c>
      <c r="D1429" s="97" t="s">
        <v>5902</v>
      </c>
      <c r="E1429" s="160" t="s">
        <v>6665</v>
      </c>
      <c r="F1429" s="917"/>
      <c r="G1429" s="160" t="s">
        <v>364</v>
      </c>
      <c r="H1429" s="309">
        <v>45261</v>
      </c>
      <c r="I1429" s="160">
        <v>304</v>
      </c>
    </row>
    <row r="1430" spans="1:9" ht="25.5" x14ac:dyDescent="0.2">
      <c r="A1430" s="926"/>
      <c r="B1430" s="97" t="s">
        <v>8676</v>
      </c>
      <c r="C1430" s="98" t="s">
        <v>6667</v>
      </c>
      <c r="D1430" s="97" t="s">
        <v>5902</v>
      </c>
      <c r="E1430" s="160" t="s">
        <v>6665</v>
      </c>
      <c r="F1430" s="917"/>
      <c r="G1430" s="160" t="s">
        <v>364</v>
      </c>
      <c r="H1430" s="309">
        <v>45261</v>
      </c>
      <c r="I1430" s="160">
        <v>304</v>
      </c>
    </row>
    <row r="1431" spans="1:9" ht="25.5" x14ac:dyDescent="0.2">
      <c r="A1431" s="926"/>
      <c r="B1431" s="97" t="s">
        <v>8676</v>
      </c>
      <c r="C1431" s="98" t="s">
        <v>6668</v>
      </c>
      <c r="D1431" s="97" t="s">
        <v>5902</v>
      </c>
      <c r="E1431" s="160" t="s">
        <v>6665</v>
      </c>
      <c r="F1431" s="917"/>
      <c r="G1431" s="160" t="s">
        <v>364</v>
      </c>
      <c r="H1431" s="309">
        <v>45261</v>
      </c>
      <c r="I1431" s="160">
        <v>304</v>
      </c>
    </row>
    <row r="1432" spans="1:9" ht="38.25" x14ac:dyDescent="0.2">
      <c r="A1432" s="926"/>
      <c r="B1432" s="97" t="s">
        <v>8676</v>
      </c>
      <c r="C1432" s="98" t="s">
        <v>6669</v>
      </c>
      <c r="D1432" s="97" t="s">
        <v>5902</v>
      </c>
      <c r="E1432" s="160" t="s">
        <v>6670</v>
      </c>
      <c r="F1432" s="917"/>
      <c r="G1432" s="160" t="s">
        <v>364</v>
      </c>
      <c r="H1432" s="309">
        <v>45261</v>
      </c>
      <c r="I1432" s="160">
        <v>304</v>
      </c>
    </row>
    <row r="1433" spans="1:9" ht="15" customHeight="1" x14ac:dyDescent="0.2">
      <c r="A1433" s="926"/>
      <c r="B1433" s="97" t="s">
        <v>8676</v>
      </c>
      <c r="C1433" s="98" t="s">
        <v>6671</v>
      </c>
      <c r="D1433" s="97" t="s">
        <v>5902</v>
      </c>
      <c r="E1433" s="160" t="s">
        <v>6672</v>
      </c>
      <c r="F1433" s="917"/>
      <c r="G1433" s="160" t="s">
        <v>364</v>
      </c>
      <c r="H1433" s="309">
        <v>45261</v>
      </c>
      <c r="I1433" s="160">
        <v>304</v>
      </c>
    </row>
    <row r="1434" spans="1:9" ht="15" customHeight="1" x14ac:dyDescent="0.2">
      <c r="A1434" s="926"/>
      <c r="B1434" s="97" t="s">
        <v>8676</v>
      </c>
      <c r="C1434" s="98" t="s">
        <v>6673</v>
      </c>
      <c r="D1434" s="97" t="s">
        <v>5902</v>
      </c>
      <c r="E1434" s="160" t="s">
        <v>6672</v>
      </c>
      <c r="F1434" s="917"/>
      <c r="G1434" s="160" t="s">
        <v>364</v>
      </c>
      <c r="H1434" s="309">
        <v>45261</v>
      </c>
      <c r="I1434" s="160">
        <v>304</v>
      </c>
    </row>
    <row r="1435" spans="1:9" ht="25.5" x14ac:dyDescent="0.2">
      <c r="A1435" s="926"/>
      <c r="B1435" s="97" t="s">
        <v>8676</v>
      </c>
      <c r="C1435" s="98" t="s">
        <v>6674</v>
      </c>
      <c r="D1435" s="97" t="s">
        <v>5902</v>
      </c>
      <c r="E1435" s="160" t="s">
        <v>6675</v>
      </c>
      <c r="F1435" s="917"/>
      <c r="G1435" s="160" t="s">
        <v>364</v>
      </c>
      <c r="H1435" s="309">
        <v>45261</v>
      </c>
      <c r="I1435" s="160">
        <v>304</v>
      </c>
    </row>
    <row r="1436" spans="1:9" ht="15" customHeight="1" x14ac:dyDescent="0.2">
      <c r="A1436" s="926"/>
      <c r="B1436" s="97" t="s">
        <v>8676</v>
      </c>
      <c r="C1436" s="98" t="s">
        <v>6735</v>
      </c>
      <c r="D1436" s="97" t="s">
        <v>5902</v>
      </c>
      <c r="E1436" s="160" t="s">
        <v>6670</v>
      </c>
      <c r="F1436" s="917"/>
      <c r="G1436" s="160" t="s">
        <v>364</v>
      </c>
      <c r="H1436" s="309">
        <v>45261</v>
      </c>
      <c r="I1436" s="160">
        <v>304</v>
      </c>
    </row>
    <row r="1437" spans="1:9" ht="25.5" x14ac:dyDescent="0.2">
      <c r="A1437" s="926"/>
      <c r="B1437" s="97" t="s">
        <v>8676</v>
      </c>
      <c r="C1437" s="98" t="s">
        <v>6676</v>
      </c>
      <c r="D1437" s="97" t="s">
        <v>5902</v>
      </c>
      <c r="E1437" s="160" t="s">
        <v>6677</v>
      </c>
      <c r="F1437" s="917"/>
      <c r="G1437" s="160" t="s">
        <v>364</v>
      </c>
      <c r="H1437" s="309">
        <v>45261</v>
      </c>
      <c r="I1437" s="160">
        <v>304</v>
      </c>
    </row>
    <row r="1438" spans="1:9" ht="25.5" x14ac:dyDescent="0.2">
      <c r="A1438" s="926"/>
      <c r="B1438" s="97" t="s">
        <v>8676</v>
      </c>
      <c r="C1438" s="98" t="s">
        <v>6678</v>
      </c>
      <c r="D1438" s="97" t="s">
        <v>5902</v>
      </c>
      <c r="E1438" s="160" t="s">
        <v>6679</v>
      </c>
      <c r="F1438" s="917"/>
      <c r="G1438" s="160" t="s">
        <v>364</v>
      </c>
      <c r="H1438" s="309">
        <v>45261</v>
      </c>
      <c r="I1438" s="160">
        <v>304</v>
      </c>
    </row>
    <row r="1439" spans="1:9" ht="25.5" x14ac:dyDescent="0.2">
      <c r="A1439" s="926"/>
      <c r="B1439" s="97" t="s">
        <v>8676</v>
      </c>
      <c r="C1439" s="98" t="s">
        <v>6680</v>
      </c>
      <c r="D1439" s="97" t="s">
        <v>5902</v>
      </c>
      <c r="E1439" s="160" t="s">
        <v>6681</v>
      </c>
      <c r="F1439" s="917"/>
      <c r="G1439" s="160" t="s">
        <v>364</v>
      </c>
      <c r="H1439" s="309">
        <v>45261</v>
      </c>
      <c r="I1439" s="160">
        <v>304</v>
      </c>
    </row>
    <row r="1440" spans="1:9" ht="25.5" x14ac:dyDescent="0.2">
      <c r="A1440" s="926"/>
      <c r="B1440" s="97" t="s">
        <v>8676</v>
      </c>
      <c r="C1440" s="98" t="s">
        <v>6682</v>
      </c>
      <c r="D1440" s="97" t="s">
        <v>5902</v>
      </c>
      <c r="E1440" s="160" t="s">
        <v>6683</v>
      </c>
      <c r="F1440" s="917"/>
      <c r="G1440" s="160" t="s">
        <v>364</v>
      </c>
      <c r="H1440" s="309">
        <v>45261</v>
      </c>
      <c r="I1440" s="160">
        <v>304</v>
      </c>
    </row>
    <row r="1441" spans="1:9" ht="15" customHeight="1" x14ac:dyDescent="0.2">
      <c r="A1441" s="926"/>
      <c r="B1441" s="97" t="s">
        <v>8676</v>
      </c>
      <c r="C1441" s="98" t="s">
        <v>6684</v>
      </c>
      <c r="D1441" s="97" t="s">
        <v>5902</v>
      </c>
      <c r="E1441" s="160">
        <v>39101907</v>
      </c>
      <c r="F1441" s="917"/>
      <c r="G1441" s="160" t="s">
        <v>364</v>
      </c>
      <c r="H1441" s="309">
        <v>45261</v>
      </c>
      <c r="I1441" s="160">
        <v>304</v>
      </c>
    </row>
    <row r="1442" spans="1:9" ht="15" customHeight="1" x14ac:dyDescent="0.2">
      <c r="A1442" s="926"/>
      <c r="B1442" s="97" t="s">
        <v>8676</v>
      </c>
      <c r="C1442" s="98" t="s">
        <v>6685</v>
      </c>
      <c r="D1442" s="97" t="s">
        <v>5902</v>
      </c>
      <c r="E1442" s="160" t="s">
        <v>6686</v>
      </c>
      <c r="F1442" s="917"/>
      <c r="G1442" s="160" t="s">
        <v>364</v>
      </c>
      <c r="H1442" s="309">
        <v>45261</v>
      </c>
      <c r="I1442" s="160">
        <v>304</v>
      </c>
    </row>
    <row r="1443" spans="1:9" ht="25.5" x14ac:dyDescent="0.2">
      <c r="A1443" s="926"/>
      <c r="B1443" s="97" t="s">
        <v>8677</v>
      </c>
      <c r="C1443" s="98" t="s">
        <v>6731</v>
      </c>
      <c r="D1443" s="97" t="s">
        <v>5902</v>
      </c>
      <c r="E1443" s="160" t="s">
        <v>6670</v>
      </c>
      <c r="F1443" s="917"/>
      <c r="G1443" s="160" t="s">
        <v>364</v>
      </c>
      <c r="H1443" s="309">
        <v>45261</v>
      </c>
      <c r="I1443" s="160">
        <v>304</v>
      </c>
    </row>
    <row r="1444" spans="1:9" ht="25.5" x14ac:dyDescent="0.2">
      <c r="A1444" s="926"/>
      <c r="B1444" s="97" t="s">
        <v>8677</v>
      </c>
      <c r="C1444" s="98" t="s">
        <v>6664</v>
      </c>
      <c r="D1444" s="97" t="s">
        <v>5902</v>
      </c>
      <c r="E1444" s="160" t="s">
        <v>6665</v>
      </c>
      <c r="F1444" s="917"/>
      <c r="G1444" s="160" t="s">
        <v>364</v>
      </c>
      <c r="H1444" s="309">
        <v>45261</v>
      </c>
      <c r="I1444" s="160">
        <v>304</v>
      </c>
    </row>
    <row r="1445" spans="1:9" ht="25.5" x14ac:dyDescent="0.2">
      <c r="A1445" s="926"/>
      <c r="B1445" s="97" t="s">
        <v>8677</v>
      </c>
      <c r="C1445" s="98" t="s">
        <v>6667</v>
      </c>
      <c r="D1445" s="97" t="s">
        <v>5902</v>
      </c>
      <c r="E1445" s="160" t="s">
        <v>6665</v>
      </c>
      <c r="F1445" s="917"/>
      <c r="G1445" s="160" t="s">
        <v>364</v>
      </c>
      <c r="H1445" s="309">
        <v>45261</v>
      </c>
      <c r="I1445" s="160">
        <v>304</v>
      </c>
    </row>
    <row r="1446" spans="1:9" ht="25.5" x14ac:dyDescent="0.2">
      <c r="A1446" s="926"/>
      <c r="B1446" s="97" t="s">
        <v>8677</v>
      </c>
      <c r="C1446" s="98" t="s">
        <v>6668</v>
      </c>
      <c r="D1446" s="97" t="s">
        <v>5902</v>
      </c>
      <c r="E1446" s="160" t="s">
        <v>6665</v>
      </c>
      <c r="F1446" s="917"/>
      <c r="G1446" s="160" t="s">
        <v>364</v>
      </c>
      <c r="H1446" s="309">
        <v>45261</v>
      </c>
      <c r="I1446" s="160">
        <v>304</v>
      </c>
    </row>
    <row r="1447" spans="1:9" ht="38.25" x14ac:dyDescent="0.2">
      <c r="A1447" s="926"/>
      <c r="B1447" s="97" t="s">
        <v>8677</v>
      </c>
      <c r="C1447" s="98" t="s">
        <v>6669</v>
      </c>
      <c r="D1447" s="97" t="s">
        <v>5902</v>
      </c>
      <c r="E1447" s="160" t="s">
        <v>6670</v>
      </c>
      <c r="F1447" s="917"/>
      <c r="G1447" s="160" t="s">
        <v>364</v>
      </c>
      <c r="H1447" s="309">
        <v>45261</v>
      </c>
      <c r="I1447" s="160">
        <v>304</v>
      </c>
    </row>
    <row r="1448" spans="1:9" ht="25.5" x14ac:dyDescent="0.2">
      <c r="A1448" s="926"/>
      <c r="B1448" s="97" t="s">
        <v>8677</v>
      </c>
      <c r="C1448" s="98" t="s">
        <v>6674</v>
      </c>
      <c r="D1448" s="97" t="s">
        <v>5902</v>
      </c>
      <c r="E1448" s="160" t="s">
        <v>6675</v>
      </c>
      <c r="F1448" s="917"/>
      <c r="G1448" s="160" t="s">
        <v>364</v>
      </c>
      <c r="H1448" s="309">
        <v>45261</v>
      </c>
      <c r="I1448" s="160">
        <v>304</v>
      </c>
    </row>
    <row r="1449" spans="1:9" ht="15" customHeight="1" x14ac:dyDescent="0.2">
      <c r="A1449" s="926"/>
      <c r="B1449" s="97" t="s">
        <v>8677</v>
      </c>
      <c r="C1449" s="98" t="s">
        <v>6735</v>
      </c>
      <c r="D1449" s="97" t="s">
        <v>5902</v>
      </c>
      <c r="E1449" s="160" t="s">
        <v>6670</v>
      </c>
      <c r="F1449" s="917"/>
      <c r="G1449" s="160" t="s">
        <v>364</v>
      </c>
      <c r="H1449" s="309">
        <v>45261</v>
      </c>
      <c r="I1449" s="160">
        <v>304</v>
      </c>
    </row>
    <row r="1450" spans="1:9" ht="25.5" x14ac:dyDescent="0.2">
      <c r="A1450" s="926"/>
      <c r="B1450" s="97">
        <v>7202</v>
      </c>
      <c r="C1450" s="508" t="s">
        <v>8737</v>
      </c>
      <c r="D1450" s="97" t="s">
        <v>5902</v>
      </c>
      <c r="E1450" s="39" t="s">
        <v>8738</v>
      </c>
      <c r="F1450" s="917"/>
      <c r="G1450" s="160" t="s">
        <v>364</v>
      </c>
      <c r="H1450" s="309">
        <v>45261</v>
      </c>
      <c r="I1450" s="217">
        <v>304</v>
      </c>
    </row>
    <row r="1451" spans="1:9" ht="25.5" x14ac:dyDescent="0.2">
      <c r="A1451" s="926"/>
      <c r="B1451" s="97">
        <v>7202</v>
      </c>
      <c r="C1451" s="508" t="s">
        <v>8739</v>
      </c>
      <c r="D1451" s="97" t="s">
        <v>5902</v>
      </c>
      <c r="E1451" s="39" t="s">
        <v>8738</v>
      </c>
      <c r="F1451" s="917"/>
      <c r="G1451" s="160" t="s">
        <v>364</v>
      </c>
      <c r="H1451" s="309">
        <v>45261</v>
      </c>
      <c r="I1451" s="217">
        <v>304</v>
      </c>
    </row>
    <row r="1452" spans="1:9" ht="63.75" x14ac:dyDescent="0.2">
      <c r="A1452" s="926"/>
      <c r="B1452" s="97">
        <v>7202</v>
      </c>
      <c r="C1452" s="508" t="s">
        <v>8749</v>
      </c>
      <c r="D1452" s="97" t="s">
        <v>5902</v>
      </c>
      <c r="E1452" s="39" t="s">
        <v>8750</v>
      </c>
      <c r="F1452" s="917"/>
      <c r="G1452" s="160" t="s">
        <v>364</v>
      </c>
      <c r="H1452" s="309">
        <v>45261</v>
      </c>
      <c r="I1452" s="217">
        <v>304</v>
      </c>
    </row>
    <row r="1453" spans="1:9" ht="38.25" x14ac:dyDescent="0.2">
      <c r="A1453" s="926"/>
      <c r="B1453" s="97">
        <v>7202</v>
      </c>
      <c r="C1453" s="508" t="s">
        <v>8774</v>
      </c>
      <c r="D1453" s="97" t="s">
        <v>5902</v>
      </c>
      <c r="E1453" s="39" t="s">
        <v>8775</v>
      </c>
      <c r="F1453" s="917"/>
      <c r="G1453" s="160" t="s">
        <v>364</v>
      </c>
      <c r="H1453" s="309">
        <v>45261</v>
      </c>
      <c r="I1453" s="217">
        <v>304</v>
      </c>
    </row>
    <row r="1454" spans="1:9" ht="38.25" x14ac:dyDescent="0.2">
      <c r="A1454" s="926"/>
      <c r="B1454" s="97">
        <v>7202</v>
      </c>
      <c r="C1454" s="508" t="s">
        <v>8776</v>
      </c>
      <c r="D1454" s="97" t="s">
        <v>5902</v>
      </c>
      <c r="E1454" s="39" t="s">
        <v>8775</v>
      </c>
      <c r="F1454" s="917"/>
      <c r="G1454" s="160" t="s">
        <v>364</v>
      </c>
      <c r="H1454" s="309">
        <v>45261</v>
      </c>
      <c r="I1454" s="217">
        <v>304</v>
      </c>
    </row>
    <row r="1455" spans="1:9" ht="25.5" x14ac:dyDescent="0.2">
      <c r="A1455" s="926"/>
      <c r="B1455" s="97">
        <v>7202</v>
      </c>
      <c r="C1455" s="508" t="s">
        <v>8811</v>
      </c>
      <c r="D1455" s="97" t="s">
        <v>5902</v>
      </c>
      <c r="E1455" s="39" t="s">
        <v>8812</v>
      </c>
      <c r="F1455" s="917"/>
      <c r="G1455" s="160" t="s">
        <v>364</v>
      </c>
      <c r="H1455" s="309">
        <v>45261</v>
      </c>
      <c r="I1455" s="217">
        <v>304</v>
      </c>
    </row>
    <row r="1456" spans="1:9" ht="25.5" x14ac:dyDescent="0.2">
      <c r="A1456" s="926"/>
      <c r="B1456" s="97">
        <v>7202</v>
      </c>
      <c r="C1456" s="508" t="s">
        <v>8813</v>
      </c>
      <c r="D1456" s="97" t="s">
        <v>5902</v>
      </c>
      <c r="E1456" s="39" t="s">
        <v>8812</v>
      </c>
      <c r="F1456" s="917"/>
      <c r="G1456" s="160" t="s">
        <v>364</v>
      </c>
      <c r="H1456" s="309">
        <v>45261</v>
      </c>
      <c r="I1456" s="217">
        <v>304</v>
      </c>
    </row>
    <row r="1457" spans="1:9" ht="25.5" x14ac:dyDescent="0.2">
      <c r="A1457" s="926"/>
      <c r="B1457" s="97">
        <v>7202</v>
      </c>
      <c r="C1457" s="508" t="s">
        <v>8814</v>
      </c>
      <c r="D1457" s="97" t="s">
        <v>5902</v>
      </c>
      <c r="E1457" s="39" t="s">
        <v>8812</v>
      </c>
      <c r="F1457" s="917"/>
      <c r="G1457" s="160" t="s">
        <v>364</v>
      </c>
      <c r="H1457" s="309">
        <v>45261</v>
      </c>
      <c r="I1457" s="217">
        <v>304</v>
      </c>
    </row>
    <row r="1458" spans="1:9" ht="25.5" x14ac:dyDescent="0.2">
      <c r="A1458" s="926"/>
      <c r="B1458" s="97">
        <v>7202</v>
      </c>
      <c r="C1458" s="508" t="s">
        <v>8815</v>
      </c>
      <c r="D1458" s="97" t="s">
        <v>5902</v>
      </c>
      <c r="E1458" s="39" t="s">
        <v>8812</v>
      </c>
      <c r="F1458" s="917"/>
      <c r="G1458" s="160" t="s">
        <v>364</v>
      </c>
      <c r="H1458" s="309">
        <v>45261</v>
      </c>
      <c r="I1458" s="217">
        <v>304</v>
      </c>
    </row>
    <row r="1459" spans="1:9" ht="63.75" x14ac:dyDescent="0.2">
      <c r="A1459" s="926"/>
      <c r="B1459" s="97">
        <v>7202</v>
      </c>
      <c r="C1459" s="520" t="s">
        <v>8988</v>
      </c>
      <c r="D1459" s="97" t="s">
        <v>5902</v>
      </c>
      <c r="E1459" s="39" t="s">
        <v>8986</v>
      </c>
      <c r="F1459" s="917"/>
      <c r="G1459" s="160" t="s">
        <v>364</v>
      </c>
      <c r="H1459" s="309">
        <v>45261</v>
      </c>
      <c r="I1459" s="217">
        <v>304</v>
      </c>
    </row>
    <row r="1460" spans="1:9" ht="25.5" x14ac:dyDescent="0.2">
      <c r="A1460" s="926"/>
      <c r="B1460" s="97">
        <v>7202</v>
      </c>
      <c r="C1460" s="520" t="s">
        <v>9006</v>
      </c>
      <c r="D1460" s="97" t="s">
        <v>5902</v>
      </c>
      <c r="E1460" s="39" t="s">
        <v>9005</v>
      </c>
      <c r="F1460" s="917"/>
      <c r="G1460" s="160" t="s">
        <v>364</v>
      </c>
      <c r="H1460" s="309">
        <v>45261</v>
      </c>
      <c r="I1460" s="217">
        <v>304</v>
      </c>
    </row>
    <row r="1461" spans="1:9" ht="25.5" x14ac:dyDescent="0.2">
      <c r="A1461" s="926"/>
      <c r="B1461" s="97">
        <v>7202</v>
      </c>
      <c r="C1461" s="520" t="s">
        <v>9007</v>
      </c>
      <c r="D1461" s="97" t="s">
        <v>5902</v>
      </c>
      <c r="E1461" s="39" t="s">
        <v>8484</v>
      </c>
      <c r="F1461" s="917"/>
      <c r="G1461" s="160" t="s">
        <v>364</v>
      </c>
      <c r="H1461" s="309">
        <v>45261</v>
      </c>
      <c r="I1461" s="217">
        <v>304</v>
      </c>
    </row>
    <row r="1462" spans="1:9" ht="25.5" x14ac:dyDescent="0.2">
      <c r="A1462" s="926"/>
      <c r="B1462" s="97">
        <v>7202</v>
      </c>
      <c r="C1462" s="520" t="s">
        <v>9008</v>
      </c>
      <c r="D1462" s="97" t="s">
        <v>5902</v>
      </c>
      <c r="E1462" s="39" t="s">
        <v>9009</v>
      </c>
      <c r="F1462" s="917"/>
      <c r="G1462" s="160" t="s">
        <v>364</v>
      </c>
      <c r="H1462" s="309">
        <v>45261</v>
      </c>
      <c r="I1462" s="217">
        <v>304</v>
      </c>
    </row>
    <row r="1463" spans="1:9" ht="25.5" x14ac:dyDescent="0.2">
      <c r="A1463" s="926"/>
      <c r="B1463" s="97">
        <v>7202</v>
      </c>
      <c r="C1463" s="520" t="s">
        <v>9010</v>
      </c>
      <c r="D1463" s="97" t="s">
        <v>5902</v>
      </c>
      <c r="E1463" s="39" t="s">
        <v>9009</v>
      </c>
      <c r="F1463" s="917"/>
      <c r="G1463" s="160" t="s">
        <v>364</v>
      </c>
      <c r="H1463" s="309">
        <v>45261</v>
      </c>
      <c r="I1463" s="217">
        <v>304</v>
      </c>
    </row>
    <row r="1464" spans="1:9" ht="15" customHeight="1" x14ac:dyDescent="0.2">
      <c r="A1464" s="926"/>
      <c r="B1464" s="97">
        <v>7410</v>
      </c>
      <c r="C1464" s="98" t="s">
        <v>7489</v>
      </c>
      <c r="D1464" s="97" t="s">
        <v>5902</v>
      </c>
      <c r="E1464" s="160">
        <v>26111702</v>
      </c>
      <c r="F1464" s="917"/>
      <c r="G1464" s="160" t="s">
        <v>364</v>
      </c>
      <c r="H1464" s="309">
        <v>45261</v>
      </c>
      <c r="I1464" s="97">
        <v>304</v>
      </c>
    </row>
    <row r="1465" spans="1:9" ht="51" x14ac:dyDescent="0.2">
      <c r="A1465" s="926"/>
      <c r="B1465" s="97">
        <v>7410</v>
      </c>
      <c r="C1465" s="98" t="s">
        <v>7491</v>
      </c>
      <c r="D1465" s="97" t="s">
        <v>5902</v>
      </c>
      <c r="E1465" s="160">
        <v>39121627</v>
      </c>
      <c r="F1465" s="917"/>
      <c r="G1465" s="160" t="s">
        <v>364</v>
      </c>
      <c r="H1465" s="309">
        <v>45261</v>
      </c>
      <c r="I1465" s="160">
        <v>304</v>
      </c>
    </row>
    <row r="1466" spans="1:9" ht="38.25" x14ac:dyDescent="0.2">
      <c r="A1466" s="926"/>
      <c r="B1466" s="97">
        <v>7410</v>
      </c>
      <c r="C1466" s="98" t="s">
        <v>7493</v>
      </c>
      <c r="D1466" s="97" t="s">
        <v>5902</v>
      </c>
      <c r="E1466" s="160">
        <v>39121409</v>
      </c>
      <c r="F1466" s="917"/>
      <c r="G1466" s="160" t="s">
        <v>4712</v>
      </c>
      <c r="H1466" s="309">
        <v>45261</v>
      </c>
      <c r="I1466" s="160">
        <v>304</v>
      </c>
    </row>
    <row r="1467" spans="1:9" ht="38.25" x14ac:dyDescent="0.2">
      <c r="A1467" s="926"/>
      <c r="B1467" s="97">
        <v>7410</v>
      </c>
      <c r="C1467" s="98" t="s">
        <v>7495</v>
      </c>
      <c r="D1467" s="97" t="s">
        <v>5902</v>
      </c>
      <c r="E1467" s="160">
        <v>39121409</v>
      </c>
      <c r="F1467" s="917"/>
      <c r="G1467" s="160" t="s">
        <v>4712</v>
      </c>
      <c r="H1467" s="309">
        <v>45261</v>
      </c>
      <c r="I1467" s="160">
        <v>304</v>
      </c>
    </row>
    <row r="1468" spans="1:9" ht="51" x14ac:dyDescent="0.2">
      <c r="A1468" s="926"/>
      <c r="B1468" s="97">
        <v>7410</v>
      </c>
      <c r="C1468" s="98" t="s">
        <v>7496</v>
      </c>
      <c r="D1468" s="97" t="s">
        <v>5902</v>
      </c>
      <c r="E1468" s="160">
        <v>32121505</v>
      </c>
      <c r="F1468" s="917"/>
      <c r="G1468" s="160" t="s">
        <v>4712</v>
      </c>
      <c r="H1468" s="309">
        <v>45261</v>
      </c>
      <c r="I1468" s="97">
        <v>304</v>
      </c>
    </row>
    <row r="1469" spans="1:9" ht="15" customHeight="1" x14ac:dyDescent="0.2">
      <c r="A1469" s="926"/>
      <c r="B1469" s="97">
        <v>7410</v>
      </c>
      <c r="C1469" s="98" t="s">
        <v>7498</v>
      </c>
      <c r="D1469" s="97" t="s">
        <v>5902</v>
      </c>
      <c r="E1469" s="160">
        <v>39121607</v>
      </c>
      <c r="F1469" s="917"/>
      <c r="G1469" s="160" t="s">
        <v>4712</v>
      </c>
      <c r="H1469" s="309">
        <v>45261</v>
      </c>
      <c r="I1469" s="97">
        <v>304</v>
      </c>
    </row>
    <row r="1470" spans="1:9" ht="38.25" x14ac:dyDescent="0.2">
      <c r="A1470" s="926"/>
      <c r="B1470" s="97">
        <v>7410</v>
      </c>
      <c r="C1470" s="98" t="s">
        <v>7500</v>
      </c>
      <c r="D1470" s="97" t="s">
        <v>5902</v>
      </c>
      <c r="E1470" s="160">
        <v>32121615</v>
      </c>
      <c r="F1470" s="917"/>
      <c r="G1470" s="160" t="s">
        <v>364</v>
      </c>
      <c r="H1470" s="309">
        <v>45261</v>
      </c>
      <c r="I1470" s="97">
        <v>304</v>
      </c>
    </row>
    <row r="1471" spans="1:9" ht="63.75" x14ac:dyDescent="0.2">
      <c r="A1471" s="926"/>
      <c r="B1471" s="97">
        <v>7410</v>
      </c>
      <c r="C1471" s="98" t="s">
        <v>7503</v>
      </c>
      <c r="D1471" s="97" t="s">
        <v>5902</v>
      </c>
      <c r="E1471" s="160">
        <v>31181702</v>
      </c>
      <c r="F1471" s="917"/>
      <c r="G1471" s="160" t="s">
        <v>4712</v>
      </c>
      <c r="H1471" s="309">
        <v>45261</v>
      </c>
      <c r="I1471" s="97">
        <v>304</v>
      </c>
    </row>
    <row r="1472" spans="1:9" ht="38.25" x14ac:dyDescent="0.2">
      <c r="A1472" s="926"/>
      <c r="B1472" s="97">
        <v>7410</v>
      </c>
      <c r="C1472" s="98" t="s">
        <v>7505</v>
      </c>
      <c r="D1472" s="97" t="s">
        <v>5902</v>
      </c>
      <c r="E1472" s="160">
        <v>39122243</v>
      </c>
      <c r="F1472" s="917"/>
      <c r="G1472" s="160" t="s">
        <v>4712</v>
      </c>
      <c r="H1472" s="309">
        <v>45261</v>
      </c>
      <c r="I1472" s="97">
        <v>304</v>
      </c>
    </row>
    <row r="1473" spans="1:9" ht="76.5" x14ac:dyDescent="0.2">
      <c r="A1473" s="926"/>
      <c r="B1473" s="97">
        <v>7410</v>
      </c>
      <c r="C1473" s="98" t="s">
        <v>7507</v>
      </c>
      <c r="D1473" s="97" t="s">
        <v>5902</v>
      </c>
      <c r="E1473" s="160">
        <v>39122243</v>
      </c>
      <c r="F1473" s="917"/>
      <c r="G1473" s="160" t="s">
        <v>4712</v>
      </c>
      <c r="H1473" s="309">
        <v>45261</v>
      </c>
      <c r="I1473" s="97">
        <v>304</v>
      </c>
    </row>
    <row r="1474" spans="1:9" ht="25.5" x14ac:dyDescent="0.2">
      <c r="A1474" s="926"/>
      <c r="B1474" s="97">
        <v>7410</v>
      </c>
      <c r="C1474" s="98" t="s">
        <v>7509</v>
      </c>
      <c r="D1474" s="97" t="s">
        <v>5902</v>
      </c>
      <c r="E1474" s="160">
        <v>30101515</v>
      </c>
      <c r="F1474" s="917"/>
      <c r="G1474" s="160" t="s">
        <v>4712</v>
      </c>
      <c r="H1474" s="309">
        <v>45261</v>
      </c>
      <c r="I1474" s="97">
        <v>304</v>
      </c>
    </row>
    <row r="1475" spans="1:9" ht="25.5" x14ac:dyDescent="0.2">
      <c r="A1475" s="926"/>
      <c r="B1475" s="97">
        <v>7410</v>
      </c>
      <c r="C1475" s="98" t="s">
        <v>7511</v>
      </c>
      <c r="D1475" s="97" t="s">
        <v>5902</v>
      </c>
      <c r="E1475" s="160">
        <v>39131711</v>
      </c>
      <c r="F1475" s="917"/>
      <c r="G1475" s="160" t="s">
        <v>4712</v>
      </c>
      <c r="H1475" s="309">
        <v>45261</v>
      </c>
      <c r="I1475" s="97">
        <v>304</v>
      </c>
    </row>
    <row r="1476" spans="1:9" ht="38.25" x14ac:dyDescent="0.2">
      <c r="A1476" s="926"/>
      <c r="B1476" s="97">
        <v>7410</v>
      </c>
      <c r="C1476" s="98" t="s">
        <v>7512</v>
      </c>
      <c r="D1476" s="97" t="s">
        <v>5902</v>
      </c>
      <c r="E1476" s="160">
        <v>39131711</v>
      </c>
      <c r="F1476" s="917"/>
      <c r="G1476" s="160" t="s">
        <v>364</v>
      </c>
      <c r="H1476" s="309">
        <v>45261</v>
      </c>
      <c r="I1476" s="97">
        <v>304</v>
      </c>
    </row>
    <row r="1477" spans="1:9" ht="38.25" x14ac:dyDescent="0.2">
      <c r="A1477" s="926"/>
      <c r="B1477" s="97">
        <v>7410</v>
      </c>
      <c r="C1477" s="98" t="s">
        <v>7513</v>
      </c>
      <c r="D1477" s="97" t="s">
        <v>5902</v>
      </c>
      <c r="E1477" s="160">
        <v>39131711</v>
      </c>
      <c r="F1477" s="917"/>
      <c r="G1477" s="160" t="s">
        <v>364</v>
      </c>
      <c r="H1477" s="309">
        <v>45261</v>
      </c>
      <c r="I1477" s="97">
        <v>304</v>
      </c>
    </row>
    <row r="1478" spans="1:9" ht="38.25" x14ac:dyDescent="0.2">
      <c r="A1478" s="926"/>
      <c r="B1478" s="97">
        <v>7410</v>
      </c>
      <c r="C1478" s="98" t="s">
        <v>7514</v>
      </c>
      <c r="D1478" s="97" t="s">
        <v>5902</v>
      </c>
      <c r="E1478" s="160">
        <v>39121409</v>
      </c>
      <c r="F1478" s="917"/>
      <c r="G1478" s="160" t="s">
        <v>364</v>
      </c>
      <c r="H1478" s="309">
        <v>45261</v>
      </c>
      <c r="I1478" s="97">
        <v>304</v>
      </c>
    </row>
    <row r="1479" spans="1:9" ht="25.5" x14ac:dyDescent="0.2">
      <c r="A1479" s="926"/>
      <c r="B1479" s="97">
        <v>7410</v>
      </c>
      <c r="C1479" s="98" t="s">
        <v>7515</v>
      </c>
      <c r="D1479" s="97" t="s">
        <v>5902</v>
      </c>
      <c r="E1479" s="160">
        <v>39131711</v>
      </c>
      <c r="F1479" s="917"/>
      <c r="G1479" s="160" t="s">
        <v>364</v>
      </c>
      <c r="H1479" s="309">
        <v>45261</v>
      </c>
      <c r="I1479" s="97">
        <v>304</v>
      </c>
    </row>
    <row r="1480" spans="1:9" ht="38.25" x14ac:dyDescent="0.2">
      <c r="A1480" s="926"/>
      <c r="B1480" s="97">
        <v>7410</v>
      </c>
      <c r="C1480" s="98" t="s">
        <v>7516</v>
      </c>
      <c r="D1480" s="97" t="s">
        <v>5902</v>
      </c>
      <c r="E1480" s="160">
        <v>39121302</v>
      </c>
      <c r="F1480" s="917"/>
      <c r="G1480" s="160" t="s">
        <v>364</v>
      </c>
      <c r="H1480" s="309">
        <v>45261</v>
      </c>
      <c r="I1480" s="97">
        <v>304</v>
      </c>
    </row>
    <row r="1481" spans="1:9" ht="25.5" x14ac:dyDescent="0.2">
      <c r="A1481" s="926"/>
      <c r="B1481" s="97">
        <v>7410</v>
      </c>
      <c r="C1481" s="98" t="s">
        <v>7517</v>
      </c>
      <c r="D1481" s="97" t="s">
        <v>5902</v>
      </c>
      <c r="E1481" s="160">
        <v>39131711</v>
      </c>
      <c r="F1481" s="917"/>
      <c r="G1481" s="160" t="s">
        <v>364</v>
      </c>
      <c r="H1481" s="309">
        <v>45261</v>
      </c>
      <c r="I1481" s="97">
        <v>304</v>
      </c>
    </row>
    <row r="1482" spans="1:9" ht="38.25" x14ac:dyDescent="0.2">
      <c r="A1482" s="926"/>
      <c r="B1482" s="97">
        <v>7410</v>
      </c>
      <c r="C1482" s="98" t="s">
        <v>7518</v>
      </c>
      <c r="D1482" s="97" t="s">
        <v>5902</v>
      </c>
      <c r="E1482" s="160">
        <v>39131711</v>
      </c>
      <c r="F1482" s="917"/>
      <c r="G1482" s="160" t="s">
        <v>364</v>
      </c>
      <c r="H1482" s="309">
        <v>45261</v>
      </c>
      <c r="I1482" s="97">
        <v>304</v>
      </c>
    </row>
    <row r="1483" spans="1:9" ht="25.5" x14ac:dyDescent="0.2">
      <c r="A1483" s="926"/>
      <c r="B1483" s="97">
        <v>7410</v>
      </c>
      <c r="C1483" s="98" t="s">
        <v>7519</v>
      </c>
      <c r="D1483" s="97" t="s">
        <v>5902</v>
      </c>
      <c r="E1483" s="160">
        <v>39131711</v>
      </c>
      <c r="F1483" s="917"/>
      <c r="G1483" s="160" t="s">
        <v>364</v>
      </c>
      <c r="H1483" s="309">
        <v>45261</v>
      </c>
      <c r="I1483" s="97">
        <v>304</v>
      </c>
    </row>
    <row r="1484" spans="1:9" ht="38.25" x14ac:dyDescent="0.2">
      <c r="A1484" s="926"/>
      <c r="B1484" s="97">
        <v>7410</v>
      </c>
      <c r="C1484" s="98" t="s">
        <v>7520</v>
      </c>
      <c r="D1484" s="97" t="s">
        <v>5902</v>
      </c>
      <c r="E1484" s="160">
        <v>39121439</v>
      </c>
      <c r="F1484" s="917"/>
      <c r="G1484" s="160" t="s">
        <v>364</v>
      </c>
      <c r="H1484" s="309">
        <v>45261</v>
      </c>
      <c r="I1484" s="97">
        <v>304</v>
      </c>
    </row>
    <row r="1485" spans="1:9" ht="25.5" x14ac:dyDescent="0.2">
      <c r="A1485" s="926"/>
      <c r="B1485" s="97">
        <v>7410</v>
      </c>
      <c r="C1485" s="98" t="s">
        <v>7521</v>
      </c>
      <c r="D1485" s="97" t="s">
        <v>5902</v>
      </c>
      <c r="E1485" s="160">
        <v>39121402</v>
      </c>
      <c r="F1485" s="917"/>
      <c r="G1485" s="160" t="s">
        <v>364</v>
      </c>
      <c r="H1485" s="309">
        <v>45261</v>
      </c>
      <c r="I1485" s="97">
        <v>304</v>
      </c>
    </row>
    <row r="1486" spans="1:9" ht="38.25" x14ac:dyDescent="0.2">
      <c r="A1486" s="926"/>
      <c r="B1486" s="97">
        <v>7410</v>
      </c>
      <c r="C1486" s="98" t="s">
        <v>7522</v>
      </c>
      <c r="D1486" s="97" t="s">
        <v>5902</v>
      </c>
      <c r="E1486" s="160">
        <v>39122299</v>
      </c>
      <c r="F1486" s="917"/>
      <c r="G1486" s="160" t="s">
        <v>364</v>
      </c>
      <c r="H1486" s="309">
        <v>45261</v>
      </c>
      <c r="I1486" s="97">
        <v>304</v>
      </c>
    </row>
    <row r="1487" spans="1:9" ht="38.25" x14ac:dyDescent="0.2">
      <c r="A1487" s="926"/>
      <c r="B1487" s="97">
        <v>7410</v>
      </c>
      <c r="C1487" s="98" t="s">
        <v>7523</v>
      </c>
      <c r="D1487" s="97" t="s">
        <v>5902</v>
      </c>
      <c r="E1487" s="160">
        <v>39121439</v>
      </c>
      <c r="F1487" s="917"/>
      <c r="G1487" s="160" t="s">
        <v>4712</v>
      </c>
      <c r="H1487" s="309">
        <v>45261</v>
      </c>
      <c r="I1487" s="97">
        <v>304</v>
      </c>
    </row>
    <row r="1488" spans="1:9" ht="38.25" x14ac:dyDescent="0.2">
      <c r="A1488" s="926"/>
      <c r="B1488" s="97">
        <v>7410</v>
      </c>
      <c r="C1488" s="98" t="s">
        <v>7524</v>
      </c>
      <c r="D1488" s="97" t="s">
        <v>5902</v>
      </c>
      <c r="E1488" s="160">
        <v>39121704</v>
      </c>
      <c r="F1488" s="917"/>
      <c r="G1488" s="160" t="s">
        <v>4712</v>
      </c>
      <c r="H1488" s="309">
        <v>45261</v>
      </c>
      <c r="I1488" s="97">
        <v>304</v>
      </c>
    </row>
    <row r="1489" spans="1:9" ht="38.25" x14ac:dyDescent="0.2">
      <c r="A1489" s="926"/>
      <c r="B1489" s="97">
        <v>7410</v>
      </c>
      <c r="C1489" s="98" t="s">
        <v>7525</v>
      </c>
      <c r="D1489" s="97" t="s">
        <v>5902</v>
      </c>
      <c r="E1489" s="160">
        <v>39121439</v>
      </c>
      <c r="F1489" s="917"/>
      <c r="G1489" s="160" t="s">
        <v>364</v>
      </c>
      <c r="H1489" s="309">
        <v>45261</v>
      </c>
      <c r="I1489" s="97">
        <v>304</v>
      </c>
    </row>
    <row r="1490" spans="1:9" ht="25.5" x14ac:dyDescent="0.2">
      <c r="A1490" s="926"/>
      <c r="B1490" s="97">
        <v>7410</v>
      </c>
      <c r="C1490" s="98" t="s">
        <v>7527</v>
      </c>
      <c r="D1490" s="97" t="s">
        <v>5902</v>
      </c>
      <c r="E1490" s="160">
        <v>39121444</v>
      </c>
      <c r="F1490" s="917"/>
      <c r="G1490" s="160" t="s">
        <v>364</v>
      </c>
      <c r="H1490" s="309">
        <v>45261</v>
      </c>
      <c r="I1490" s="97">
        <v>304</v>
      </c>
    </row>
    <row r="1491" spans="1:9" ht="51" x14ac:dyDescent="0.2">
      <c r="A1491" s="926"/>
      <c r="B1491" s="97">
        <v>7410</v>
      </c>
      <c r="C1491" s="98" t="s">
        <v>7528</v>
      </c>
      <c r="D1491" s="97" t="s">
        <v>5902</v>
      </c>
      <c r="E1491" s="160">
        <v>39121444</v>
      </c>
      <c r="F1491" s="917"/>
      <c r="G1491" s="160" t="s">
        <v>364</v>
      </c>
      <c r="H1491" s="309">
        <v>45261</v>
      </c>
      <c r="I1491" s="97">
        <v>304</v>
      </c>
    </row>
    <row r="1492" spans="1:9" ht="25.5" x14ac:dyDescent="0.2">
      <c r="A1492" s="926"/>
      <c r="B1492" s="97">
        <v>7410</v>
      </c>
      <c r="C1492" s="98" t="s">
        <v>7530</v>
      </c>
      <c r="D1492" s="97" t="s">
        <v>5902</v>
      </c>
      <c r="E1492" s="160">
        <v>39122216</v>
      </c>
      <c r="F1492" s="917"/>
      <c r="G1492" s="160" t="s">
        <v>364</v>
      </c>
      <c r="H1492" s="309">
        <v>45261</v>
      </c>
      <c r="I1492" s="97">
        <v>304</v>
      </c>
    </row>
    <row r="1493" spans="1:9" ht="38.25" x14ac:dyDescent="0.2">
      <c r="A1493" s="926"/>
      <c r="B1493" s="97">
        <v>7410</v>
      </c>
      <c r="C1493" s="98" t="s">
        <v>7532</v>
      </c>
      <c r="D1493" s="97" t="s">
        <v>5902</v>
      </c>
      <c r="E1493" s="160">
        <v>39122211</v>
      </c>
      <c r="F1493" s="917"/>
      <c r="G1493" s="160" t="s">
        <v>364</v>
      </c>
      <c r="H1493" s="309">
        <v>45261</v>
      </c>
      <c r="I1493" s="97">
        <v>304</v>
      </c>
    </row>
    <row r="1494" spans="1:9" ht="38.25" x14ac:dyDescent="0.2">
      <c r="A1494" s="926"/>
      <c r="B1494" s="97">
        <v>7410</v>
      </c>
      <c r="C1494" s="98" t="s">
        <v>7534</v>
      </c>
      <c r="D1494" s="97" t="s">
        <v>5902</v>
      </c>
      <c r="E1494" s="160">
        <v>39121302</v>
      </c>
      <c r="F1494" s="917"/>
      <c r="G1494" s="160" t="s">
        <v>364</v>
      </c>
      <c r="H1494" s="309">
        <v>45261</v>
      </c>
      <c r="I1494" s="97">
        <v>304</v>
      </c>
    </row>
    <row r="1495" spans="1:9" ht="25.5" x14ac:dyDescent="0.2">
      <c r="A1495" s="926"/>
      <c r="B1495" s="97">
        <v>7410</v>
      </c>
      <c r="C1495" s="98" t="s">
        <v>7535</v>
      </c>
      <c r="D1495" s="97" t="s">
        <v>5902</v>
      </c>
      <c r="E1495" s="160">
        <v>39121302</v>
      </c>
      <c r="F1495" s="917"/>
      <c r="G1495" s="160" t="s">
        <v>364</v>
      </c>
      <c r="H1495" s="309">
        <v>45261</v>
      </c>
      <c r="I1495" s="97">
        <v>304</v>
      </c>
    </row>
    <row r="1496" spans="1:9" ht="25.5" x14ac:dyDescent="0.2">
      <c r="A1496" s="926"/>
      <c r="B1496" s="97">
        <v>7410</v>
      </c>
      <c r="C1496" s="98" t="s">
        <v>7536</v>
      </c>
      <c r="D1496" s="97" t="s">
        <v>5902</v>
      </c>
      <c r="E1496" s="160">
        <v>39121441</v>
      </c>
      <c r="F1496" s="917"/>
      <c r="G1496" s="160" t="s">
        <v>364</v>
      </c>
      <c r="H1496" s="309">
        <v>45261</v>
      </c>
      <c r="I1496" s="97">
        <v>304</v>
      </c>
    </row>
    <row r="1497" spans="1:9" ht="25.5" x14ac:dyDescent="0.2">
      <c r="A1497" s="926"/>
      <c r="B1497" s="97">
        <v>7410</v>
      </c>
      <c r="C1497" s="98" t="s">
        <v>7538</v>
      </c>
      <c r="D1497" s="97" t="s">
        <v>5902</v>
      </c>
      <c r="E1497" s="160">
        <v>24112404</v>
      </c>
      <c r="F1497" s="917"/>
      <c r="G1497" s="160" t="s">
        <v>364</v>
      </c>
      <c r="H1497" s="309">
        <v>45261</v>
      </c>
      <c r="I1497" s="97">
        <v>304</v>
      </c>
    </row>
    <row r="1498" spans="1:9" ht="25.5" x14ac:dyDescent="0.2">
      <c r="A1498" s="926"/>
      <c r="B1498" s="97">
        <v>7410</v>
      </c>
      <c r="C1498" s="98" t="s">
        <v>7539</v>
      </c>
      <c r="D1498" s="97" t="s">
        <v>5902</v>
      </c>
      <c r="E1498" s="160">
        <v>39121304</v>
      </c>
      <c r="F1498" s="917"/>
      <c r="G1498" s="160" t="s">
        <v>364</v>
      </c>
      <c r="H1498" s="309">
        <v>45261</v>
      </c>
      <c r="I1498" s="97">
        <v>304</v>
      </c>
    </row>
    <row r="1499" spans="1:9" ht="25.5" x14ac:dyDescent="0.2">
      <c r="A1499" s="926"/>
      <c r="B1499" s="97">
        <v>7410</v>
      </c>
      <c r="C1499" s="98" t="s">
        <v>7540</v>
      </c>
      <c r="D1499" s="97" t="s">
        <v>5902</v>
      </c>
      <c r="E1499" s="160">
        <v>39121303</v>
      </c>
      <c r="F1499" s="917"/>
      <c r="G1499" s="160" t="s">
        <v>364</v>
      </c>
      <c r="H1499" s="309">
        <v>45261</v>
      </c>
      <c r="I1499" s="97">
        <v>304</v>
      </c>
    </row>
    <row r="1500" spans="1:9" ht="25.5" x14ac:dyDescent="0.2">
      <c r="A1500" s="926"/>
      <c r="B1500" s="97">
        <v>7410</v>
      </c>
      <c r="C1500" s="98" t="s">
        <v>7541</v>
      </c>
      <c r="D1500" s="97" t="s">
        <v>5902</v>
      </c>
      <c r="E1500" s="160">
        <v>39121304</v>
      </c>
      <c r="F1500" s="917"/>
      <c r="G1500" s="160" t="s">
        <v>364</v>
      </c>
      <c r="H1500" s="309">
        <v>45261</v>
      </c>
      <c r="I1500" s="97">
        <v>304</v>
      </c>
    </row>
    <row r="1501" spans="1:9" ht="25.5" x14ac:dyDescent="0.2">
      <c r="A1501" s="926"/>
      <c r="B1501" s="97">
        <v>7410</v>
      </c>
      <c r="C1501" s="98" t="s">
        <v>7542</v>
      </c>
      <c r="D1501" s="97" t="s">
        <v>5902</v>
      </c>
      <c r="E1501" s="160">
        <v>31261502</v>
      </c>
      <c r="F1501" s="917"/>
      <c r="G1501" s="160" t="s">
        <v>364</v>
      </c>
      <c r="H1501" s="309">
        <v>45261</v>
      </c>
      <c r="I1501" s="97">
        <v>304</v>
      </c>
    </row>
    <row r="1502" spans="1:9" ht="25.5" x14ac:dyDescent="0.2">
      <c r="A1502" s="926"/>
      <c r="B1502" s="97">
        <v>7410</v>
      </c>
      <c r="C1502" s="98" t="s">
        <v>7543</v>
      </c>
      <c r="D1502" s="97" t="s">
        <v>5902</v>
      </c>
      <c r="E1502" s="160">
        <v>39121602</v>
      </c>
      <c r="F1502" s="917"/>
      <c r="G1502" s="160" t="s">
        <v>364</v>
      </c>
      <c r="H1502" s="309">
        <v>45261</v>
      </c>
      <c r="I1502" s="97">
        <v>304</v>
      </c>
    </row>
    <row r="1503" spans="1:9" ht="38.25" x14ac:dyDescent="0.2">
      <c r="A1503" s="926"/>
      <c r="B1503" s="97">
        <v>7410</v>
      </c>
      <c r="C1503" s="98" t="s">
        <v>7546</v>
      </c>
      <c r="D1503" s="97" t="s">
        <v>5902</v>
      </c>
      <c r="E1503" s="160">
        <v>26121634</v>
      </c>
      <c r="F1503" s="917"/>
      <c r="G1503" s="160" t="s">
        <v>4712</v>
      </c>
      <c r="H1503" s="309">
        <v>45261</v>
      </c>
      <c r="I1503" s="97">
        <v>304</v>
      </c>
    </row>
    <row r="1504" spans="1:9" ht="25.5" x14ac:dyDescent="0.2">
      <c r="A1504" s="926"/>
      <c r="B1504" s="97">
        <v>7410</v>
      </c>
      <c r="C1504" s="98" t="s">
        <v>7548</v>
      </c>
      <c r="D1504" s="97" t="s">
        <v>5902</v>
      </c>
      <c r="E1504" s="160">
        <v>26121607</v>
      </c>
      <c r="F1504" s="917"/>
      <c r="G1504" s="160" t="s">
        <v>4712</v>
      </c>
      <c r="H1504" s="309">
        <v>45261</v>
      </c>
      <c r="I1504" s="97">
        <v>304</v>
      </c>
    </row>
    <row r="1505" spans="1:9" ht="25.5" x14ac:dyDescent="0.2">
      <c r="A1505" s="926"/>
      <c r="B1505" s="97">
        <v>7410</v>
      </c>
      <c r="C1505" s="98" t="s">
        <v>7551</v>
      </c>
      <c r="D1505" s="97" t="s">
        <v>5902</v>
      </c>
      <c r="E1505" s="160">
        <v>26121607</v>
      </c>
      <c r="F1505" s="917"/>
      <c r="G1505" s="160" t="s">
        <v>4712</v>
      </c>
      <c r="H1505" s="309">
        <v>45261</v>
      </c>
      <c r="I1505" s="97">
        <v>304</v>
      </c>
    </row>
    <row r="1506" spans="1:9" ht="25.5" x14ac:dyDescent="0.2">
      <c r="A1506" s="926"/>
      <c r="B1506" s="97">
        <v>7410</v>
      </c>
      <c r="C1506" s="98" t="s">
        <v>7553</v>
      </c>
      <c r="D1506" s="97" t="s">
        <v>5902</v>
      </c>
      <c r="E1506" s="160">
        <v>27121701</v>
      </c>
      <c r="F1506" s="917"/>
      <c r="G1506" s="160" t="s">
        <v>4712</v>
      </c>
      <c r="H1506" s="309">
        <v>45261</v>
      </c>
      <c r="I1506" s="97">
        <v>304</v>
      </c>
    </row>
    <row r="1507" spans="1:9" ht="38.25" x14ac:dyDescent="0.2">
      <c r="A1507" s="926"/>
      <c r="B1507" s="97">
        <v>7410</v>
      </c>
      <c r="C1507" s="98" t="s">
        <v>7554</v>
      </c>
      <c r="D1507" s="97" t="s">
        <v>5902</v>
      </c>
      <c r="E1507" s="160">
        <v>32121609</v>
      </c>
      <c r="F1507" s="917"/>
      <c r="G1507" s="160" t="s">
        <v>4712</v>
      </c>
      <c r="H1507" s="309">
        <v>45261</v>
      </c>
      <c r="I1507" s="97">
        <v>304</v>
      </c>
    </row>
    <row r="1508" spans="1:9" ht="51" x14ac:dyDescent="0.2">
      <c r="A1508" s="926"/>
      <c r="B1508" s="97">
        <v>7410</v>
      </c>
      <c r="C1508" s="98" t="s">
        <v>7555</v>
      </c>
      <c r="D1508" s="97" t="s">
        <v>5902</v>
      </c>
      <c r="E1508" s="160">
        <v>11151512</v>
      </c>
      <c r="F1508" s="917"/>
      <c r="G1508" s="160" t="s">
        <v>4712</v>
      </c>
      <c r="H1508" s="309">
        <v>45261</v>
      </c>
      <c r="I1508" s="97">
        <v>304</v>
      </c>
    </row>
    <row r="1509" spans="1:9" ht="38.25" x14ac:dyDescent="0.2">
      <c r="A1509" s="926"/>
      <c r="B1509" s="97">
        <v>7410</v>
      </c>
      <c r="C1509" s="98" t="s">
        <v>7557</v>
      </c>
      <c r="D1509" s="97" t="s">
        <v>5902</v>
      </c>
      <c r="E1509" s="160">
        <v>39121405</v>
      </c>
      <c r="F1509" s="917"/>
      <c r="G1509" s="160" t="s">
        <v>4712</v>
      </c>
      <c r="H1509" s="309">
        <v>45261</v>
      </c>
      <c r="I1509" s="97">
        <v>304</v>
      </c>
    </row>
    <row r="1510" spans="1:9" ht="25.5" x14ac:dyDescent="0.2">
      <c r="A1510" s="926"/>
      <c r="B1510" s="97">
        <v>7410</v>
      </c>
      <c r="C1510" s="98" t="s">
        <v>7558</v>
      </c>
      <c r="D1510" s="97" t="s">
        <v>5902</v>
      </c>
      <c r="E1510" s="160">
        <v>43211701</v>
      </c>
      <c r="F1510" s="917"/>
      <c r="G1510" s="160" t="s">
        <v>4712</v>
      </c>
      <c r="H1510" s="309">
        <v>45261</v>
      </c>
      <c r="I1510" s="97">
        <v>304</v>
      </c>
    </row>
    <row r="1511" spans="1:9" ht="25.5" x14ac:dyDescent="0.2">
      <c r="A1511" s="926"/>
      <c r="B1511" s="97">
        <v>7410</v>
      </c>
      <c r="C1511" s="98" t="s">
        <v>9019</v>
      </c>
      <c r="D1511" s="97" t="s">
        <v>5902</v>
      </c>
      <c r="E1511" s="160">
        <v>39121904</v>
      </c>
      <c r="F1511" s="917"/>
      <c r="G1511" s="160" t="s">
        <v>4712</v>
      </c>
      <c r="H1511" s="309">
        <v>45261</v>
      </c>
      <c r="I1511" s="97">
        <v>304</v>
      </c>
    </row>
    <row r="1512" spans="1:9" ht="38.25" x14ac:dyDescent="0.2">
      <c r="A1512" s="926"/>
      <c r="B1512" s="97">
        <v>7410</v>
      </c>
      <c r="C1512" s="98" t="s">
        <v>7561</v>
      </c>
      <c r="D1512" s="97" t="s">
        <v>5902</v>
      </c>
      <c r="E1512" s="160">
        <v>41113669</v>
      </c>
      <c r="F1512" s="917"/>
      <c r="G1512" s="160" t="s">
        <v>4712</v>
      </c>
      <c r="H1512" s="309">
        <v>45261</v>
      </c>
      <c r="I1512" s="97">
        <v>304</v>
      </c>
    </row>
    <row r="1513" spans="1:9" ht="63.75" x14ac:dyDescent="0.2">
      <c r="A1513" s="926"/>
      <c r="B1513" s="97">
        <v>7410</v>
      </c>
      <c r="C1513" s="98" t="s">
        <v>7563</v>
      </c>
      <c r="D1513" s="97" t="s">
        <v>5902</v>
      </c>
      <c r="E1513" s="160">
        <v>27111757</v>
      </c>
      <c r="F1513" s="917"/>
      <c r="G1513" s="160" t="s">
        <v>4712</v>
      </c>
      <c r="H1513" s="309">
        <v>45261</v>
      </c>
      <c r="I1513" s="97">
        <v>304</v>
      </c>
    </row>
    <row r="1514" spans="1:9" ht="25.5" x14ac:dyDescent="0.2">
      <c r="A1514" s="926"/>
      <c r="B1514" s="97">
        <v>7410</v>
      </c>
      <c r="C1514" s="98" t="s">
        <v>7565</v>
      </c>
      <c r="D1514" s="97" t="s">
        <v>5902</v>
      </c>
      <c r="E1514" s="160">
        <v>24101507</v>
      </c>
      <c r="F1514" s="917"/>
      <c r="G1514" s="160" t="s">
        <v>4712</v>
      </c>
      <c r="H1514" s="309">
        <v>45261</v>
      </c>
      <c r="I1514" s="97">
        <v>304</v>
      </c>
    </row>
    <row r="1515" spans="1:9" ht="102" x14ac:dyDescent="0.2">
      <c r="A1515" s="926"/>
      <c r="B1515" s="97">
        <v>7410</v>
      </c>
      <c r="C1515" s="98" t="s">
        <v>7567</v>
      </c>
      <c r="D1515" s="97" t="s">
        <v>5902</v>
      </c>
      <c r="E1515" s="160">
        <v>39121523</v>
      </c>
      <c r="F1515" s="917"/>
      <c r="G1515" s="160" t="s">
        <v>4712</v>
      </c>
      <c r="H1515" s="309">
        <v>45261</v>
      </c>
      <c r="I1515" s="97">
        <v>304</v>
      </c>
    </row>
    <row r="1516" spans="1:9" ht="38.25" x14ac:dyDescent="0.2">
      <c r="A1516" s="926"/>
      <c r="B1516" s="97">
        <v>7410</v>
      </c>
      <c r="C1516" s="98" t="s">
        <v>7569</v>
      </c>
      <c r="D1516" s="97" t="s">
        <v>5902</v>
      </c>
      <c r="E1516" s="160">
        <v>39122335</v>
      </c>
      <c r="F1516" s="917"/>
      <c r="G1516" s="160" t="s">
        <v>4712</v>
      </c>
      <c r="H1516" s="309">
        <v>45261</v>
      </c>
      <c r="I1516" s="97">
        <v>304</v>
      </c>
    </row>
    <row r="1517" spans="1:9" ht="89.25" x14ac:dyDescent="0.2">
      <c r="A1517" s="926"/>
      <c r="B1517" s="97">
        <v>7410</v>
      </c>
      <c r="C1517" s="98" t="s">
        <v>7570</v>
      </c>
      <c r="D1517" s="97" t="s">
        <v>5902</v>
      </c>
      <c r="E1517" s="160">
        <v>39121523</v>
      </c>
      <c r="F1517" s="917"/>
      <c r="G1517" s="160" t="s">
        <v>4712</v>
      </c>
      <c r="H1517" s="309">
        <v>45261</v>
      </c>
      <c r="I1517" s="97">
        <v>304</v>
      </c>
    </row>
    <row r="1518" spans="1:9" ht="25.5" x14ac:dyDescent="0.2">
      <c r="A1518" s="926"/>
      <c r="B1518" s="97" t="s">
        <v>9029</v>
      </c>
      <c r="C1518" s="98" t="s">
        <v>6731</v>
      </c>
      <c r="D1518" s="97" t="s">
        <v>5902</v>
      </c>
      <c r="E1518" s="160" t="s">
        <v>6670</v>
      </c>
      <c r="F1518" s="917"/>
      <c r="G1518" s="160" t="s">
        <v>364</v>
      </c>
      <c r="H1518" s="309">
        <v>45261</v>
      </c>
      <c r="I1518" s="160">
        <v>304</v>
      </c>
    </row>
    <row r="1519" spans="1:9" ht="25.5" x14ac:dyDescent="0.2">
      <c r="A1519" s="926"/>
      <c r="B1519" s="97" t="s">
        <v>9029</v>
      </c>
      <c r="C1519" s="98" t="s">
        <v>6664</v>
      </c>
      <c r="D1519" s="97" t="s">
        <v>5902</v>
      </c>
      <c r="E1519" s="160" t="s">
        <v>6665</v>
      </c>
      <c r="F1519" s="917"/>
      <c r="G1519" s="160" t="s">
        <v>364</v>
      </c>
      <c r="H1519" s="309">
        <v>45261</v>
      </c>
      <c r="I1519" s="160">
        <v>304</v>
      </c>
    </row>
    <row r="1520" spans="1:9" ht="25.5" x14ac:dyDescent="0.2">
      <c r="A1520" s="926"/>
      <c r="B1520" s="97" t="s">
        <v>9029</v>
      </c>
      <c r="C1520" s="98" t="s">
        <v>6667</v>
      </c>
      <c r="D1520" s="97" t="s">
        <v>5902</v>
      </c>
      <c r="E1520" s="160" t="s">
        <v>6665</v>
      </c>
      <c r="F1520" s="917"/>
      <c r="G1520" s="160" t="s">
        <v>364</v>
      </c>
      <c r="H1520" s="309">
        <v>45261</v>
      </c>
      <c r="I1520" s="160">
        <v>304</v>
      </c>
    </row>
    <row r="1521" spans="1:9" ht="25.5" x14ac:dyDescent="0.2">
      <c r="A1521" s="926"/>
      <c r="B1521" s="97" t="s">
        <v>9029</v>
      </c>
      <c r="C1521" s="98" t="s">
        <v>6668</v>
      </c>
      <c r="D1521" s="97" t="s">
        <v>5902</v>
      </c>
      <c r="E1521" s="160" t="s">
        <v>6665</v>
      </c>
      <c r="F1521" s="917"/>
      <c r="G1521" s="160" t="s">
        <v>364</v>
      </c>
      <c r="H1521" s="309">
        <v>45261</v>
      </c>
      <c r="I1521" s="160">
        <v>304</v>
      </c>
    </row>
    <row r="1522" spans="1:9" ht="38.25" x14ac:dyDescent="0.2">
      <c r="A1522" s="926"/>
      <c r="B1522" s="97" t="s">
        <v>9029</v>
      </c>
      <c r="C1522" s="98" t="s">
        <v>6669</v>
      </c>
      <c r="D1522" s="97" t="s">
        <v>5902</v>
      </c>
      <c r="E1522" s="160" t="s">
        <v>6670</v>
      </c>
      <c r="F1522" s="917"/>
      <c r="G1522" s="160" t="s">
        <v>364</v>
      </c>
      <c r="H1522" s="309">
        <v>45261</v>
      </c>
      <c r="I1522" s="160">
        <v>304</v>
      </c>
    </row>
    <row r="1523" spans="1:9" ht="25.5" x14ac:dyDescent="0.2">
      <c r="A1523" s="926"/>
      <c r="B1523" s="97" t="s">
        <v>9029</v>
      </c>
      <c r="C1523" s="98" t="s">
        <v>6674</v>
      </c>
      <c r="D1523" s="97" t="s">
        <v>5902</v>
      </c>
      <c r="E1523" s="160" t="s">
        <v>6675</v>
      </c>
      <c r="F1523" s="917"/>
      <c r="G1523" s="160" t="s">
        <v>364</v>
      </c>
      <c r="H1523" s="309">
        <v>45261</v>
      </c>
      <c r="I1523" s="160">
        <v>304</v>
      </c>
    </row>
    <row r="1524" spans="1:9" ht="15" customHeight="1" x14ac:dyDescent="0.2">
      <c r="A1524" s="926"/>
      <c r="B1524" s="97" t="s">
        <v>9029</v>
      </c>
      <c r="C1524" s="98" t="s">
        <v>6735</v>
      </c>
      <c r="D1524" s="97" t="s">
        <v>5902</v>
      </c>
      <c r="E1524" s="160" t="s">
        <v>6670</v>
      </c>
      <c r="F1524" s="917"/>
      <c r="G1524" s="160" t="s">
        <v>364</v>
      </c>
      <c r="H1524" s="309">
        <v>45261</v>
      </c>
      <c r="I1524" s="160">
        <v>304</v>
      </c>
    </row>
    <row r="1525" spans="1:9" ht="25.5" x14ac:dyDescent="0.2">
      <c r="A1525" s="926"/>
      <c r="B1525" s="97" t="s">
        <v>9029</v>
      </c>
      <c r="C1525" s="98" t="s">
        <v>9035</v>
      </c>
      <c r="D1525" s="97" t="s">
        <v>5902</v>
      </c>
      <c r="E1525" s="160" t="s">
        <v>6683</v>
      </c>
      <c r="F1525" s="917"/>
      <c r="G1525" s="160" t="s">
        <v>364</v>
      </c>
      <c r="H1525" s="309">
        <v>45261</v>
      </c>
      <c r="I1525" s="97">
        <v>304</v>
      </c>
    </row>
    <row r="1526" spans="1:9" ht="15" customHeight="1" x14ac:dyDescent="0.2">
      <c r="A1526" s="926"/>
      <c r="B1526" s="97" t="s">
        <v>9029</v>
      </c>
      <c r="C1526" s="98" t="s">
        <v>9036</v>
      </c>
      <c r="D1526" s="97" t="s">
        <v>5902</v>
      </c>
      <c r="E1526" s="160" t="s">
        <v>6679</v>
      </c>
      <c r="F1526" s="917"/>
      <c r="G1526" s="160" t="s">
        <v>364</v>
      </c>
      <c r="H1526" s="309">
        <v>45261</v>
      </c>
      <c r="I1526" s="97">
        <v>304</v>
      </c>
    </row>
    <row r="1527" spans="1:9" ht="15" customHeight="1" x14ac:dyDescent="0.2">
      <c r="A1527" s="926"/>
      <c r="B1527" s="97" t="s">
        <v>9029</v>
      </c>
      <c r="C1527" s="98" t="s">
        <v>9037</v>
      </c>
      <c r="D1527" s="97" t="s">
        <v>5902</v>
      </c>
      <c r="E1527" s="160" t="s">
        <v>6681</v>
      </c>
      <c r="F1527" s="917"/>
      <c r="G1527" s="160" t="s">
        <v>364</v>
      </c>
      <c r="H1527" s="309">
        <v>45261</v>
      </c>
      <c r="I1527" s="97">
        <v>304</v>
      </c>
    </row>
    <row r="1528" spans="1:9" ht="15" customHeight="1" x14ac:dyDescent="0.2">
      <c r="A1528" s="926"/>
      <c r="B1528" s="97" t="s">
        <v>9029</v>
      </c>
      <c r="C1528" s="98" t="s">
        <v>9038</v>
      </c>
      <c r="D1528" s="97" t="s">
        <v>5902</v>
      </c>
      <c r="E1528" s="160" t="s">
        <v>9039</v>
      </c>
      <c r="F1528" s="917"/>
      <c r="G1528" s="160" t="s">
        <v>364</v>
      </c>
      <c r="H1528" s="309">
        <v>45261</v>
      </c>
      <c r="I1528" s="97">
        <v>304</v>
      </c>
    </row>
    <row r="1529" spans="1:9" ht="15" customHeight="1" x14ac:dyDescent="0.2">
      <c r="A1529" s="926"/>
      <c r="B1529" s="97" t="s">
        <v>9048</v>
      </c>
      <c r="C1529" s="508" t="s">
        <v>9060</v>
      </c>
      <c r="D1529" s="97" t="s">
        <v>5902</v>
      </c>
      <c r="E1529" s="39" t="s">
        <v>8190</v>
      </c>
      <c r="F1529" s="917"/>
      <c r="G1529" s="651" t="s">
        <v>364</v>
      </c>
      <c r="H1529" s="309">
        <v>45261</v>
      </c>
      <c r="I1529" s="51">
        <v>304</v>
      </c>
    </row>
    <row r="1530" spans="1:9" ht="15" customHeight="1" x14ac:dyDescent="0.2">
      <c r="A1530" s="926"/>
      <c r="B1530" s="97" t="s">
        <v>9048</v>
      </c>
      <c r="C1530" s="508" t="s">
        <v>8199</v>
      </c>
      <c r="D1530" s="97" t="s">
        <v>5902</v>
      </c>
      <c r="E1530" s="39" t="s">
        <v>8200</v>
      </c>
      <c r="F1530" s="917"/>
      <c r="G1530" s="651" t="s">
        <v>364</v>
      </c>
      <c r="H1530" s="309">
        <v>45261</v>
      </c>
      <c r="I1530" s="51">
        <v>304</v>
      </c>
    </row>
    <row r="1531" spans="1:9" ht="25.5" x14ac:dyDescent="0.2">
      <c r="A1531" s="926"/>
      <c r="B1531" s="97" t="s">
        <v>9048</v>
      </c>
      <c r="C1531" s="508" t="s">
        <v>9061</v>
      </c>
      <c r="D1531" s="97" t="s">
        <v>5902</v>
      </c>
      <c r="E1531" s="39" t="s">
        <v>8202</v>
      </c>
      <c r="F1531" s="917"/>
      <c r="G1531" s="651" t="s">
        <v>364</v>
      </c>
      <c r="H1531" s="309">
        <v>45261</v>
      </c>
      <c r="I1531" s="51">
        <v>304</v>
      </c>
    </row>
    <row r="1532" spans="1:9" ht="15" customHeight="1" x14ac:dyDescent="0.2">
      <c r="A1532" s="926"/>
      <c r="B1532" s="97" t="s">
        <v>9048</v>
      </c>
      <c r="C1532" s="508" t="s">
        <v>9062</v>
      </c>
      <c r="D1532" s="97" t="s">
        <v>5902</v>
      </c>
      <c r="E1532" s="39" t="s">
        <v>9063</v>
      </c>
      <c r="F1532" s="917"/>
      <c r="G1532" s="651" t="s">
        <v>364</v>
      </c>
      <c r="H1532" s="309">
        <v>45261</v>
      </c>
      <c r="I1532" s="51">
        <v>304</v>
      </c>
    </row>
    <row r="1533" spans="1:9" ht="25.5" x14ac:dyDescent="0.2">
      <c r="A1533" s="926"/>
      <c r="B1533" s="97" t="s">
        <v>9048</v>
      </c>
      <c r="C1533" s="508" t="s">
        <v>9090</v>
      </c>
      <c r="D1533" s="97" t="s">
        <v>5902</v>
      </c>
      <c r="E1533" s="39" t="s">
        <v>9091</v>
      </c>
      <c r="F1533" s="917"/>
      <c r="G1533" s="651" t="s">
        <v>364</v>
      </c>
      <c r="H1533" s="309">
        <v>45261</v>
      </c>
      <c r="I1533" s="51">
        <v>304</v>
      </c>
    </row>
    <row r="1534" spans="1:9" ht="25.5" x14ac:dyDescent="0.2">
      <c r="A1534" s="926"/>
      <c r="B1534" s="97" t="s">
        <v>9048</v>
      </c>
      <c r="C1534" s="508" t="s">
        <v>8283</v>
      </c>
      <c r="D1534" s="97" t="s">
        <v>5902</v>
      </c>
      <c r="E1534" s="39" t="s">
        <v>8284</v>
      </c>
      <c r="F1534" s="917"/>
      <c r="G1534" s="651" t="s">
        <v>364</v>
      </c>
      <c r="H1534" s="309">
        <v>45261</v>
      </c>
      <c r="I1534" s="51">
        <v>304</v>
      </c>
    </row>
    <row r="1535" spans="1:9" ht="25.5" x14ac:dyDescent="0.2">
      <c r="A1535" s="926"/>
      <c r="B1535" s="97" t="s">
        <v>9048</v>
      </c>
      <c r="C1535" s="508" t="s">
        <v>6731</v>
      </c>
      <c r="D1535" s="97" t="s">
        <v>5902</v>
      </c>
      <c r="E1535" s="39" t="s">
        <v>6670</v>
      </c>
      <c r="F1535" s="917"/>
      <c r="G1535" s="39" t="s">
        <v>364</v>
      </c>
      <c r="H1535" s="309">
        <v>45261</v>
      </c>
      <c r="I1535" s="51">
        <v>304</v>
      </c>
    </row>
    <row r="1536" spans="1:9" ht="25.5" x14ac:dyDescent="0.2">
      <c r="A1536" s="926"/>
      <c r="B1536" s="97" t="s">
        <v>9048</v>
      </c>
      <c r="C1536" s="508" t="s">
        <v>6664</v>
      </c>
      <c r="D1536" s="97" t="s">
        <v>5902</v>
      </c>
      <c r="E1536" s="39" t="s">
        <v>6665</v>
      </c>
      <c r="F1536" s="917"/>
      <c r="G1536" s="39" t="s">
        <v>364</v>
      </c>
      <c r="H1536" s="309">
        <v>45261</v>
      </c>
      <c r="I1536" s="51">
        <v>304</v>
      </c>
    </row>
    <row r="1537" spans="1:9" ht="25.5" x14ac:dyDescent="0.2">
      <c r="A1537" s="926"/>
      <c r="B1537" s="97" t="s">
        <v>9048</v>
      </c>
      <c r="C1537" s="508" t="s">
        <v>6667</v>
      </c>
      <c r="D1537" s="97" t="s">
        <v>5902</v>
      </c>
      <c r="E1537" s="39" t="s">
        <v>6665</v>
      </c>
      <c r="F1537" s="917"/>
      <c r="G1537" s="39" t="s">
        <v>364</v>
      </c>
      <c r="H1537" s="309">
        <v>45261</v>
      </c>
      <c r="I1537" s="51">
        <v>304</v>
      </c>
    </row>
    <row r="1538" spans="1:9" ht="25.5" x14ac:dyDescent="0.2">
      <c r="A1538" s="926"/>
      <c r="B1538" s="97" t="s">
        <v>9048</v>
      </c>
      <c r="C1538" s="508" t="s">
        <v>6668</v>
      </c>
      <c r="D1538" s="97" t="s">
        <v>5902</v>
      </c>
      <c r="E1538" s="39" t="s">
        <v>6665</v>
      </c>
      <c r="F1538" s="917"/>
      <c r="G1538" s="39" t="s">
        <v>364</v>
      </c>
      <c r="H1538" s="309">
        <v>45261</v>
      </c>
      <c r="I1538" s="51">
        <v>304</v>
      </c>
    </row>
    <row r="1539" spans="1:9" ht="38.25" x14ac:dyDescent="0.2">
      <c r="A1539" s="926"/>
      <c r="B1539" s="97" t="s">
        <v>9048</v>
      </c>
      <c r="C1539" s="508" t="s">
        <v>6669</v>
      </c>
      <c r="D1539" s="97" t="s">
        <v>5902</v>
      </c>
      <c r="E1539" s="39" t="s">
        <v>6670</v>
      </c>
      <c r="F1539" s="917"/>
      <c r="G1539" s="39" t="s">
        <v>364</v>
      </c>
      <c r="H1539" s="309">
        <v>45261</v>
      </c>
      <c r="I1539" s="51">
        <v>304</v>
      </c>
    </row>
    <row r="1540" spans="1:9" ht="15" customHeight="1" x14ac:dyDescent="0.2">
      <c r="A1540" s="926"/>
      <c r="B1540" s="97" t="s">
        <v>9048</v>
      </c>
      <c r="C1540" s="508" t="s">
        <v>6671</v>
      </c>
      <c r="D1540" s="97" t="s">
        <v>5902</v>
      </c>
      <c r="E1540" s="39" t="s">
        <v>6672</v>
      </c>
      <c r="F1540" s="917"/>
      <c r="G1540" s="39" t="s">
        <v>364</v>
      </c>
      <c r="H1540" s="309">
        <v>45261</v>
      </c>
      <c r="I1540" s="51">
        <v>304</v>
      </c>
    </row>
    <row r="1541" spans="1:9" ht="15" customHeight="1" x14ac:dyDescent="0.2">
      <c r="A1541" s="926"/>
      <c r="B1541" s="97" t="s">
        <v>9048</v>
      </c>
      <c r="C1541" s="508" t="s">
        <v>6673</v>
      </c>
      <c r="D1541" s="97" t="s">
        <v>5902</v>
      </c>
      <c r="E1541" s="39" t="s">
        <v>6672</v>
      </c>
      <c r="F1541" s="917"/>
      <c r="G1541" s="39" t="s">
        <v>364</v>
      </c>
      <c r="H1541" s="309">
        <v>45261</v>
      </c>
      <c r="I1541" s="51">
        <v>304</v>
      </c>
    </row>
    <row r="1542" spans="1:9" ht="25.5" x14ac:dyDescent="0.2">
      <c r="A1542" s="926"/>
      <c r="B1542" s="97" t="s">
        <v>9048</v>
      </c>
      <c r="C1542" s="508" t="s">
        <v>6674</v>
      </c>
      <c r="D1542" s="97" t="s">
        <v>5902</v>
      </c>
      <c r="E1542" s="39" t="s">
        <v>6675</v>
      </c>
      <c r="F1542" s="917"/>
      <c r="G1542" s="39" t="s">
        <v>364</v>
      </c>
      <c r="H1542" s="309">
        <v>45261</v>
      </c>
      <c r="I1542" s="51">
        <v>304</v>
      </c>
    </row>
    <row r="1543" spans="1:9" ht="15" customHeight="1" x14ac:dyDescent="0.2">
      <c r="A1543" s="926"/>
      <c r="B1543" s="97" t="s">
        <v>9048</v>
      </c>
      <c r="C1543" s="508" t="s">
        <v>6735</v>
      </c>
      <c r="D1543" s="97" t="s">
        <v>5902</v>
      </c>
      <c r="E1543" s="39" t="s">
        <v>6670</v>
      </c>
      <c r="F1543" s="917"/>
      <c r="G1543" s="39" t="s">
        <v>364</v>
      </c>
      <c r="H1543" s="309">
        <v>45261</v>
      </c>
      <c r="I1543" s="51">
        <v>304</v>
      </c>
    </row>
    <row r="1544" spans="1:9" ht="25.5" x14ac:dyDescent="0.2">
      <c r="A1544" s="926"/>
      <c r="B1544" s="97" t="s">
        <v>9048</v>
      </c>
      <c r="C1544" s="508" t="s">
        <v>6676</v>
      </c>
      <c r="D1544" s="97" t="s">
        <v>5902</v>
      </c>
      <c r="E1544" s="39" t="s">
        <v>6677</v>
      </c>
      <c r="F1544" s="917"/>
      <c r="G1544" s="39" t="s">
        <v>364</v>
      </c>
      <c r="H1544" s="309">
        <v>45261</v>
      </c>
      <c r="I1544" s="51">
        <v>304</v>
      </c>
    </row>
    <row r="1545" spans="1:9" ht="25.5" x14ac:dyDescent="0.2">
      <c r="A1545" s="926"/>
      <c r="B1545" s="97" t="s">
        <v>9048</v>
      </c>
      <c r="C1545" s="508" t="s">
        <v>6678</v>
      </c>
      <c r="D1545" s="97" t="s">
        <v>5902</v>
      </c>
      <c r="E1545" s="39" t="s">
        <v>6679</v>
      </c>
      <c r="F1545" s="917"/>
      <c r="G1545" s="39" t="s">
        <v>364</v>
      </c>
      <c r="H1545" s="309">
        <v>45261</v>
      </c>
      <c r="I1545" s="51">
        <v>304</v>
      </c>
    </row>
    <row r="1546" spans="1:9" ht="25.5" x14ac:dyDescent="0.2">
      <c r="A1546" s="926"/>
      <c r="B1546" s="97" t="s">
        <v>9048</v>
      </c>
      <c r="C1546" s="508" t="s">
        <v>6680</v>
      </c>
      <c r="D1546" s="97" t="s">
        <v>5902</v>
      </c>
      <c r="E1546" s="39" t="s">
        <v>6681</v>
      </c>
      <c r="F1546" s="917"/>
      <c r="G1546" s="39" t="s">
        <v>364</v>
      </c>
      <c r="H1546" s="309">
        <v>45261</v>
      </c>
      <c r="I1546" s="51">
        <v>304</v>
      </c>
    </row>
    <row r="1547" spans="1:9" ht="25.5" x14ac:dyDescent="0.2">
      <c r="A1547" s="926"/>
      <c r="B1547" s="97" t="s">
        <v>9048</v>
      </c>
      <c r="C1547" s="508" t="s">
        <v>6682</v>
      </c>
      <c r="D1547" s="97" t="s">
        <v>5902</v>
      </c>
      <c r="E1547" s="39" t="s">
        <v>6683</v>
      </c>
      <c r="F1547" s="917"/>
      <c r="G1547" s="39" t="s">
        <v>364</v>
      </c>
      <c r="H1547" s="309">
        <v>45261</v>
      </c>
      <c r="I1547" s="51">
        <v>304</v>
      </c>
    </row>
    <row r="1548" spans="1:9" ht="15" customHeight="1" x14ac:dyDescent="0.2">
      <c r="A1548" s="926"/>
      <c r="B1548" s="97" t="s">
        <v>9048</v>
      </c>
      <c r="C1548" s="508" t="s">
        <v>6685</v>
      </c>
      <c r="D1548" s="97" t="s">
        <v>5902</v>
      </c>
      <c r="E1548" s="39" t="s">
        <v>6686</v>
      </c>
      <c r="F1548" s="917"/>
      <c r="G1548" s="39" t="s">
        <v>364</v>
      </c>
      <c r="H1548" s="309">
        <v>45261</v>
      </c>
      <c r="I1548" s="51">
        <v>304</v>
      </c>
    </row>
    <row r="1549" spans="1:9" ht="38.25" x14ac:dyDescent="0.2">
      <c r="A1549" s="926"/>
      <c r="B1549" s="51">
        <v>7413</v>
      </c>
      <c r="C1549" s="508" t="s">
        <v>9339</v>
      </c>
      <c r="D1549" s="97" t="s">
        <v>5902</v>
      </c>
      <c r="E1549" s="39">
        <v>31162418</v>
      </c>
      <c r="F1549" s="917"/>
      <c r="G1549" s="39" t="s">
        <v>364</v>
      </c>
      <c r="H1549" s="309">
        <v>45261</v>
      </c>
      <c r="I1549" s="51">
        <v>304</v>
      </c>
    </row>
    <row r="1550" spans="1:9" ht="38.25" x14ac:dyDescent="0.2">
      <c r="A1550" s="926"/>
      <c r="B1550" s="51">
        <v>7413</v>
      </c>
      <c r="C1550" s="508" t="s">
        <v>9341</v>
      </c>
      <c r="D1550" s="97" t="s">
        <v>5902</v>
      </c>
      <c r="E1550" s="39">
        <v>39121448</v>
      </c>
      <c r="F1550" s="917"/>
      <c r="G1550" s="39" t="s">
        <v>364</v>
      </c>
      <c r="H1550" s="309">
        <v>45261</v>
      </c>
      <c r="I1550" s="51">
        <v>304</v>
      </c>
    </row>
    <row r="1551" spans="1:9" ht="38.25" x14ac:dyDescent="0.2">
      <c r="A1551" s="926"/>
      <c r="B1551" s="51">
        <v>7413</v>
      </c>
      <c r="C1551" s="508" t="s">
        <v>9360</v>
      </c>
      <c r="D1551" s="97" t="s">
        <v>5902</v>
      </c>
      <c r="E1551" s="39">
        <v>39121404</v>
      </c>
      <c r="F1551" s="917"/>
      <c r="G1551" s="39" t="s">
        <v>364</v>
      </c>
      <c r="H1551" s="309">
        <v>45261</v>
      </c>
      <c r="I1551" s="51">
        <v>304</v>
      </c>
    </row>
    <row r="1552" spans="1:9" ht="38.25" x14ac:dyDescent="0.2">
      <c r="A1552" s="926"/>
      <c r="B1552" s="51">
        <v>7413</v>
      </c>
      <c r="C1552" s="508" t="s">
        <v>9361</v>
      </c>
      <c r="D1552" s="97" t="s">
        <v>5902</v>
      </c>
      <c r="E1552" s="39">
        <v>39121404</v>
      </c>
      <c r="F1552" s="917"/>
      <c r="G1552" s="39" t="s">
        <v>364</v>
      </c>
      <c r="H1552" s="309">
        <v>45261</v>
      </c>
      <c r="I1552" s="51">
        <v>304</v>
      </c>
    </row>
    <row r="1553" spans="1:9" ht="38.25" x14ac:dyDescent="0.2">
      <c r="A1553" s="926"/>
      <c r="B1553" s="51">
        <v>7413</v>
      </c>
      <c r="C1553" s="508" t="s">
        <v>9362</v>
      </c>
      <c r="D1553" s="97" t="s">
        <v>5902</v>
      </c>
      <c r="E1553" s="39">
        <v>39121404</v>
      </c>
      <c r="F1553" s="917"/>
      <c r="G1553" s="39" t="s">
        <v>364</v>
      </c>
      <c r="H1553" s="309">
        <v>45261</v>
      </c>
      <c r="I1553" s="51">
        <v>304</v>
      </c>
    </row>
    <row r="1554" spans="1:9" ht="38.25" x14ac:dyDescent="0.2">
      <c r="A1554" s="926"/>
      <c r="B1554" s="51">
        <v>7413</v>
      </c>
      <c r="C1554" s="508" t="s">
        <v>9363</v>
      </c>
      <c r="D1554" s="97" t="s">
        <v>5902</v>
      </c>
      <c r="E1554" s="39">
        <v>39131504</v>
      </c>
      <c r="F1554" s="917"/>
      <c r="G1554" s="39" t="s">
        <v>364</v>
      </c>
      <c r="H1554" s="309">
        <v>45261</v>
      </c>
      <c r="I1554" s="51">
        <v>304</v>
      </c>
    </row>
    <row r="1555" spans="1:9" ht="38.25" x14ac:dyDescent="0.2">
      <c r="A1555" s="926"/>
      <c r="B1555" s="51">
        <v>7413</v>
      </c>
      <c r="C1555" s="508" t="s">
        <v>9364</v>
      </c>
      <c r="D1555" s="97" t="s">
        <v>5902</v>
      </c>
      <c r="E1555" s="39">
        <v>39131504</v>
      </c>
      <c r="F1555" s="917"/>
      <c r="G1555" s="39" t="s">
        <v>364</v>
      </c>
      <c r="H1555" s="309">
        <v>45261</v>
      </c>
      <c r="I1555" s="51">
        <v>304</v>
      </c>
    </row>
    <row r="1556" spans="1:9" ht="38.25" x14ac:dyDescent="0.2">
      <c r="A1556" s="926"/>
      <c r="B1556" s="51">
        <v>7413</v>
      </c>
      <c r="C1556" s="508" t="s">
        <v>9365</v>
      </c>
      <c r="D1556" s="97" t="s">
        <v>5902</v>
      </c>
      <c r="E1556" s="39">
        <v>39131504</v>
      </c>
      <c r="F1556" s="917"/>
      <c r="G1556" s="39" t="s">
        <v>364</v>
      </c>
      <c r="H1556" s="309">
        <v>45261</v>
      </c>
      <c r="I1556" s="51">
        <v>304</v>
      </c>
    </row>
    <row r="1557" spans="1:9" ht="38.25" x14ac:dyDescent="0.2">
      <c r="A1557" s="926"/>
      <c r="B1557" s="51">
        <v>7413</v>
      </c>
      <c r="C1557" s="508" t="s">
        <v>9366</v>
      </c>
      <c r="D1557" s="97" t="s">
        <v>5902</v>
      </c>
      <c r="E1557" s="39">
        <v>39121031</v>
      </c>
      <c r="F1557" s="917"/>
      <c r="G1557" s="39" t="s">
        <v>364</v>
      </c>
      <c r="H1557" s="309">
        <v>45261</v>
      </c>
      <c r="I1557" s="51">
        <v>304</v>
      </c>
    </row>
    <row r="1558" spans="1:9" ht="25.5" x14ac:dyDescent="0.2">
      <c r="A1558" s="926"/>
      <c r="B1558" s="51">
        <v>7413</v>
      </c>
      <c r="C1558" s="508" t="s">
        <v>9367</v>
      </c>
      <c r="D1558" s="97" t="s">
        <v>5902</v>
      </c>
      <c r="E1558" s="39">
        <v>39121607</v>
      </c>
      <c r="F1558" s="917"/>
      <c r="G1558" s="39" t="s">
        <v>35</v>
      </c>
      <c r="H1558" s="309">
        <v>45261</v>
      </c>
      <c r="I1558" s="51">
        <v>304</v>
      </c>
    </row>
    <row r="1559" spans="1:9" ht="38.25" x14ac:dyDescent="0.2">
      <c r="A1559" s="926"/>
      <c r="B1559" s="51">
        <v>7413</v>
      </c>
      <c r="C1559" s="508" t="s">
        <v>9370</v>
      </c>
      <c r="D1559" s="97" t="s">
        <v>5902</v>
      </c>
      <c r="E1559" s="39">
        <v>39121717</v>
      </c>
      <c r="F1559" s="917"/>
      <c r="G1559" s="39" t="s">
        <v>364</v>
      </c>
      <c r="H1559" s="309">
        <v>45261</v>
      </c>
      <c r="I1559" s="51">
        <v>304</v>
      </c>
    </row>
    <row r="1560" spans="1:9" ht="15" customHeight="1" x14ac:dyDescent="0.2">
      <c r="A1560" s="926"/>
      <c r="B1560" s="51">
        <v>6326</v>
      </c>
      <c r="C1560" s="520" t="s">
        <v>9525</v>
      </c>
      <c r="D1560" s="97" t="s">
        <v>5902</v>
      </c>
      <c r="E1560" s="39">
        <v>39101699</v>
      </c>
      <c r="F1560" s="917"/>
      <c r="G1560" s="39" t="s">
        <v>364</v>
      </c>
      <c r="H1560" s="309">
        <v>45261</v>
      </c>
      <c r="I1560" s="539">
        <v>304</v>
      </c>
    </row>
    <row r="1561" spans="1:9" ht="15" customHeight="1" x14ac:dyDescent="0.2">
      <c r="A1561" s="926"/>
      <c r="B1561" s="51">
        <v>6326</v>
      </c>
      <c r="C1561" s="520" t="s">
        <v>9526</v>
      </c>
      <c r="D1561" s="97" t="s">
        <v>5902</v>
      </c>
      <c r="E1561" s="39">
        <v>39121439</v>
      </c>
      <c r="F1561" s="917"/>
      <c r="G1561" s="39" t="s">
        <v>364</v>
      </c>
      <c r="H1561" s="309">
        <v>45261</v>
      </c>
      <c r="I1561" s="539">
        <v>304</v>
      </c>
    </row>
    <row r="1562" spans="1:9" ht="15" customHeight="1" x14ac:dyDescent="0.2">
      <c r="A1562" s="926"/>
      <c r="B1562" s="51">
        <v>6326</v>
      </c>
      <c r="C1562" s="520" t="s">
        <v>9527</v>
      </c>
      <c r="D1562" s="97" t="s">
        <v>5902</v>
      </c>
      <c r="E1562" s="39">
        <v>39121561</v>
      </c>
      <c r="F1562" s="917"/>
      <c r="G1562" s="39" t="s">
        <v>364</v>
      </c>
      <c r="H1562" s="309">
        <v>45261</v>
      </c>
      <c r="I1562" s="539">
        <v>304</v>
      </c>
    </row>
    <row r="1563" spans="1:9" ht="15" customHeight="1" x14ac:dyDescent="0.2">
      <c r="A1563" s="926"/>
      <c r="B1563" s="51">
        <v>6325</v>
      </c>
      <c r="C1563" s="508" t="s">
        <v>9590</v>
      </c>
      <c r="D1563" s="97" t="s">
        <v>5902</v>
      </c>
      <c r="E1563" s="39">
        <v>39101803</v>
      </c>
      <c r="F1563" s="917"/>
      <c r="G1563" s="39" t="s">
        <v>364</v>
      </c>
      <c r="H1563" s="538">
        <v>44927</v>
      </c>
      <c r="I1563" s="51">
        <v>304</v>
      </c>
    </row>
    <row r="1564" spans="1:9" ht="25.5" x14ac:dyDescent="0.2">
      <c r="A1564" s="926"/>
      <c r="B1564" s="51">
        <v>6325</v>
      </c>
      <c r="C1564" s="508" t="s">
        <v>9591</v>
      </c>
      <c r="D1564" s="97" t="s">
        <v>5902</v>
      </c>
      <c r="E1564" s="39" t="s">
        <v>9592</v>
      </c>
      <c r="F1564" s="917"/>
      <c r="G1564" s="39" t="s">
        <v>364</v>
      </c>
      <c r="H1564" s="538">
        <v>44927</v>
      </c>
      <c r="I1564" s="51">
        <v>304</v>
      </c>
    </row>
    <row r="1565" spans="1:9" ht="25.5" x14ac:dyDescent="0.2">
      <c r="A1565" s="926"/>
      <c r="B1565" s="51">
        <v>6325</v>
      </c>
      <c r="C1565" s="508" t="s">
        <v>9593</v>
      </c>
      <c r="D1565" s="97" t="s">
        <v>5902</v>
      </c>
      <c r="E1565" s="39" t="s">
        <v>9592</v>
      </c>
      <c r="F1565" s="917"/>
      <c r="G1565" s="39" t="s">
        <v>364</v>
      </c>
      <c r="H1565" s="538">
        <v>44927</v>
      </c>
      <c r="I1565" s="51">
        <v>304</v>
      </c>
    </row>
    <row r="1566" spans="1:9" ht="15" customHeight="1" x14ac:dyDescent="0.2">
      <c r="A1566" s="926"/>
      <c r="B1566" s="51">
        <v>6325</v>
      </c>
      <c r="C1566" s="508" t="s">
        <v>9595</v>
      </c>
      <c r="D1566" s="97" t="s">
        <v>5902</v>
      </c>
      <c r="E1566" s="39">
        <v>39101803</v>
      </c>
      <c r="F1566" s="917"/>
      <c r="G1566" s="39" t="s">
        <v>364</v>
      </c>
      <c r="H1566" s="538">
        <v>44927</v>
      </c>
      <c r="I1566" s="51">
        <v>304</v>
      </c>
    </row>
    <row r="1567" spans="1:9" ht="25.5" x14ac:dyDescent="0.2">
      <c r="A1567" s="926"/>
      <c r="B1567" s="51">
        <v>6325</v>
      </c>
      <c r="C1567" s="508" t="s">
        <v>9596</v>
      </c>
      <c r="D1567" s="97" t="s">
        <v>5902</v>
      </c>
      <c r="E1567" s="39">
        <v>27131613</v>
      </c>
      <c r="F1567" s="917"/>
      <c r="G1567" s="39" t="s">
        <v>364</v>
      </c>
      <c r="H1567" s="538">
        <v>44927</v>
      </c>
      <c r="I1567" s="51">
        <v>304</v>
      </c>
    </row>
    <row r="1568" spans="1:9" ht="25.5" x14ac:dyDescent="0.2">
      <c r="A1568" s="926"/>
      <c r="B1568" s="51">
        <v>6325</v>
      </c>
      <c r="C1568" s="508" t="s">
        <v>9597</v>
      </c>
      <c r="D1568" s="97" t="s">
        <v>5902</v>
      </c>
      <c r="E1568" s="39">
        <v>27121703</v>
      </c>
      <c r="F1568" s="917"/>
      <c r="G1568" s="39" t="s">
        <v>364</v>
      </c>
      <c r="H1568" s="538">
        <v>44927</v>
      </c>
      <c r="I1568" s="51">
        <v>304</v>
      </c>
    </row>
    <row r="1569" spans="1:9" ht="15" customHeight="1" x14ac:dyDescent="0.2">
      <c r="A1569" s="926"/>
      <c r="B1569" s="51">
        <v>6325</v>
      </c>
      <c r="C1569" s="508" t="s">
        <v>9598</v>
      </c>
      <c r="D1569" s="97" t="s">
        <v>5902</v>
      </c>
      <c r="E1569" s="39">
        <v>30111903</v>
      </c>
      <c r="F1569" s="917"/>
      <c r="G1569" s="39" t="s">
        <v>364</v>
      </c>
      <c r="H1569" s="538">
        <v>44927</v>
      </c>
      <c r="I1569" s="51">
        <v>304</v>
      </c>
    </row>
    <row r="1570" spans="1:9" ht="25.5" x14ac:dyDescent="0.2">
      <c r="A1570" s="926"/>
      <c r="B1570" s="51">
        <v>6325</v>
      </c>
      <c r="C1570" s="508" t="s">
        <v>9600</v>
      </c>
      <c r="D1570" s="97" t="s">
        <v>5902</v>
      </c>
      <c r="E1570" s="39">
        <v>40141734</v>
      </c>
      <c r="F1570" s="917"/>
      <c r="G1570" s="39" t="s">
        <v>364</v>
      </c>
      <c r="H1570" s="538">
        <v>44927</v>
      </c>
      <c r="I1570" s="51">
        <v>304</v>
      </c>
    </row>
    <row r="1571" spans="1:9" ht="25.5" x14ac:dyDescent="0.2">
      <c r="A1571" s="926"/>
      <c r="B1571" s="51">
        <v>6325</v>
      </c>
      <c r="C1571" s="508" t="s">
        <v>9608</v>
      </c>
      <c r="D1571" s="97" t="s">
        <v>5902</v>
      </c>
      <c r="E1571" s="39">
        <v>39121439</v>
      </c>
      <c r="F1571" s="917"/>
      <c r="G1571" s="39" t="s">
        <v>364</v>
      </c>
      <c r="H1571" s="538">
        <v>44927</v>
      </c>
      <c r="I1571" s="51">
        <v>304</v>
      </c>
    </row>
    <row r="1572" spans="1:9" ht="25.5" x14ac:dyDescent="0.2">
      <c r="A1572" s="926"/>
      <c r="B1572" s="51">
        <v>6325</v>
      </c>
      <c r="C1572" s="508" t="s">
        <v>9609</v>
      </c>
      <c r="D1572" s="97" t="s">
        <v>5902</v>
      </c>
      <c r="E1572" s="39">
        <v>39121439</v>
      </c>
      <c r="F1572" s="917"/>
      <c r="G1572" s="39" t="s">
        <v>364</v>
      </c>
      <c r="H1572" s="538">
        <v>44927</v>
      </c>
      <c r="I1572" s="51">
        <v>304</v>
      </c>
    </row>
    <row r="1573" spans="1:9" ht="38.25" x14ac:dyDescent="0.2">
      <c r="A1573" s="926"/>
      <c r="B1573" s="51">
        <v>6325</v>
      </c>
      <c r="C1573" s="508" t="s">
        <v>9616</v>
      </c>
      <c r="D1573" s="97" t="s">
        <v>5902</v>
      </c>
      <c r="E1573" s="39">
        <v>39121439</v>
      </c>
      <c r="F1573" s="917"/>
      <c r="G1573" s="39" t="s">
        <v>364</v>
      </c>
      <c r="H1573" s="538">
        <v>44927</v>
      </c>
      <c r="I1573" s="51">
        <v>304</v>
      </c>
    </row>
    <row r="1574" spans="1:9" ht="15" customHeight="1" x14ac:dyDescent="0.2">
      <c r="A1574" s="926"/>
      <c r="B1574" s="51">
        <v>6325</v>
      </c>
      <c r="C1574" s="508" t="s">
        <v>9626</v>
      </c>
      <c r="D1574" s="97" t="s">
        <v>5902</v>
      </c>
      <c r="E1574" s="39">
        <v>40161505</v>
      </c>
      <c r="F1574" s="917"/>
      <c r="G1574" s="39" t="s">
        <v>364</v>
      </c>
      <c r="H1574" s="538">
        <v>44927</v>
      </c>
      <c r="I1574" s="51">
        <v>304</v>
      </c>
    </row>
    <row r="1575" spans="1:9" ht="15" customHeight="1" x14ac:dyDescent="0.2">
      <c r="A1575" s="926"/>
      <c r="B1575" s="51">
        <v>6325</v>
      </c>
      <c r="C1575" s="508" t="s">
        <v>9627</v>
      </c>
      <c r="D1575" s="97" t="s">
        <v>5902</v>
      </c>
      <c r="E1575" s="39">
        <v>39121402</v>
      </c>
      <c r="F1575" s="917"/>
      <c r="G1575" s="39" t="s">
        <v>364</v>
      </c>
      <c r="H1575" s="538">
        <v>44927</v>
      </c>
      <c r="I1575" s="51">
        <v>304</v>
      </c>
    </row>
    <row r="1576" spans="1:9" ht="15" customHeight="1" x14ac:dyDescent="0.2">
      <c r="A1576" s="926"/>
      <c r="B1576" s="51">
        <v>6325</v>
      </c>
      <c r="C1576" s="508" t="s">
        <v>9628</v>
      </c>
      <c r="D1576" s="97" t="s">
        <v>5902</v>
      </c>
      <c r="E1576" s="39">
        <v>39122299</v>
      </c>
      <c r="F1576" s="917"/>
      <c r="G1576" s="39" t="s">
        <v>364</v>
      </c>
      <c r="H1576" s="538">
        <v>44927</v>
      </c>
      <c r="I1576" s="51">
        <v>304</v>
      </c>
    </row>
    <row r="1577" spans="1:9" ht="15" customHeight="1" x14ac:dyDescent="0.2">
      <c r="A1577" s="926"/>
      <c r="B1577" s="51">
        <v>6325</v>
      </c>
      <c r="C1577" s="508" t="s">
        <v>9632</v>
      </c>
      <c r="D1577" s="97" t="s">
        <v>5902</v>
      </c>
      <c r="E1577" s="39">
        <v>39121402</v>
      </c>
      <c r="F1577" s="917"/>
      <c r="G1577" s="39" t="s">
        <v>364</v>
      </c>
      <c r="H1577" s="538">
        <v>44927</v>
      </c>
      <c r="I1577" s="51">
        <v>304</v>
      </c>
    </row>
    <row r="1578" spans="1:9" ht="15" customHeight="1" x14ac:dyDescent="0.2">
      <c r="A1578" s="926"/>
      <c r="B1578" s="51">
        <v>6325</v>
      </c>
      <c r="C1578" s="508" t="s">
        <v>9637</v>
      </c>
      <c r="D1578" s="97" t="s">
        <v>5902</v>
      </c>
      <c r="E1578" s="39">
        <v>32121505</v>
      </c>
      <c r="F1578" s="917"/>
      <c r="G1578" s="39" t="s">
        <v>364</v>
      </c>
      <c r="H1578" s="538">
        <v>44927</v>
      </c>
      <c r="I1578" s="51">
        <v>304</v>
      </c>
    </row>
    <row r="1579" spans="1:9" ht="38.25" x14ac:dyDescent="0.2">
      <c r="A1579" s="926"/>
      <c r="B1579" s="51">
        <v>6325</v>
      </c>
      <c r="C1579" s="508" t="s">
        <v>9339</v>
      </c>
      <c r="D1579" s="97" t="s">
        <v>5902</v>
      </c>
      <c r="E1579" s="39">
        <v>31162418</v>
      </c>
      <c r="F1579" s="917"/>
      <c r="G1579" s="39" t="s">
        <v>364</v>
      </c>
      <c r="H1579" s="538">
        <v>44927</v>
      </c>
      <c r="I1579" s="51">
        <v>304</v>
      </c>
    </row>
    <row r="1580" spans="1:9" ht="38.25" x14ac:dyDescent="0.2">
      <c r="A1580" s="926"/>
      <c r="B1580" s="51">
        <v>6325</v>
      </c>
      <c r="C1580" s="508" t="s">
        <v>9341</v>
      </c>
      <c r="D1580" s="97" t="s">
        <v>5902</v>
      </c>
      <c r="E1580" s="545">
        <v>39121448</v>
      </c>
      <c r="F1580" s="917"/>
      <c r="G1580" s="39" t="s">
        <v>364</v>
      </c>
      <c r="H1580" s="538">
        <v>44927</v>
      </c>
      <c r="I1580" s="51">
        <v>304</v>
      </c>
    </row>
    <row r="1581" spans="1:9" ht="25.5" x14ac:dyDescent="0.2">
      <c r="A1581" s="926"/>
      <c r="B1581" s="51">
        <v>6325</v>
      </c>
      <c r="C1581" s="508" t="s">
        <v>9655</v>
      </c>
      <c r="D1581" s="97" t="s">
        <v>5902</v>
      </c>
      <c r="E1581" s="39">
        <v>39121721</v>
      </c>
      <c r="F1581" s="917"/>
      <c r="G1581" s="39" t="s">
        <v>364</v>
      </c>
      <c r="H1581" s="538">
        <v>44927</v>
      </c>
      <c r="I1581" s="51">
        <v>304</v>
      </c>
    </row>
    <row r="1582" spans="1:9" ht="25.5" x14ac:dyDescent="0.2">
      <c r="A1582" s="926"/>
      <c r="B1582" s="51">
        <v>6325</v>
      </c>
      <c r="C1582" s="508" t="s">
        <v>9656</v>
      </c>
      <c r="D1582" s="97" t="s">
        <v>5902</v>
      </c>
      <c r="E1582" s="39">
        <v>39121721</v>
      </c>
      <c r="F1582" s="917"/>
      <c r="G1582" s="39" t="s">
        <v>364</v>
      </c>
      <c r="H1582" s="538">
        <v>44927</v>
      </c>
      <c r="I1582" s="51">
        <v>304</v>
      </c>
    </row>
    <row r="1583" spans="1:9" ht="25.5" x14ac:dyDescent="0.2">
      <c r="A1583" s="926"/>
      <c r="B1583" s="51">
        <v>6325</v>
      </c>
      <c r="C1583" s="508" t="s">
        <v>9657</v>
      </c>
      <c r="D1583" s="97" t="s">
        <v>5902</v>
      </c>
      <c r="E1583" s="39">
        <v>39121405</v>
      </c>
      <c r="F1583" s="917"/>
      <c r="G1583" s="39" t="s">
        <v>364</v>
      </c>
      <c r="H1583" s="538">
        <v>44927</v>
      </c>
      <c r="I1583" s="51">
        <v>304</v>
      </c>
    </row>
    <row r="1584" spans="1:9" ht="25.5" x14ac:dyDescent="0.2">
      <c r="A1584" s="926"/>
      <c r="B1584" s="39">
        <v>6325</v>
      </c>
      <c r="C1584" s="508" t="s">
        <v>9686</v>
      </c>
      <c r="D1584" s="97" t="s">
        <v>5902</v>
      </c>
      <c r="E1584" s="39">
        <v>39121534</v>
      </c>
      <c r="F1584" s="917"/>
      <c r="G1584" s="39" t="s">
        <v>364</v>
      </c>
      <c r="H1584" s="538">
        <v>44927</v>
      </c>
      <c r="I1584" s="51">
        <v>304</v>
      </c>
    </row>
    <row r="1585" spans="1:9" ht="25.5" x14ac:dyDescent="0.2">
      <c r="A1585" s="926"/>
      <c r="B1585" s="39">
        <v>6325</v>
      </c>
      <c r="C1585" s="508" t="s">
        <v>9688</v>
      </c>
      <c r="D1585" s="97" t="s">
        <v>5902</v>
      </c>
      <c r="E1585" s="39">
        <v>39121534</v>
      </c>
      <c r="F1585" s="917"/>
      <c r="G1585" s="39" t="s">
        <v>364</v>
      </c>
      <c r="H1585" s="538">
        <v>44927</v>
      </c>
      <c r="I1585" s="51">
        <v>304</v>
      </c>
    </row>
    <row r="1586" spans="1:9" ht="15" customHeight="1" x14ac:dyDescent="0.2">
      <c r="A1586" s="926"/>
      <c r="B1586" s="39">
        <v>6325</v>
      </c>
      <c r="C1586" s="508" t="s">
        <v>9689</v>
      </c>
      <c r="D1586" s="97" t="s">
        <v>5902</v>
      </c>
      <c r="E1586" s="39">
        <v>39121534</v>
      </c>
      <c r="F1586" s="917"/>
      <c r="G1586" s="39" t="s">
        <v>364</v>
      </c>
      <c r="H1586" s="538">
        <v>44927</v>
      </c>
      <c r="I1586" s="51">
        <v>304</v>
      </c>
    </row>
    <row r="1587" spans="1:9" ht="38.25" x14ac:dyDescent="0.2">
      <c r="A1587" s="926"/>
      <c r="B1587" s="39">
        <v>6325</v>
      </c>
      <c r="C1587" s="508" t="s">
        <v>9753</v>
      </c>
      <c r="D1587" s="97" t="s">
        <v>5902</v>
      </c>
      <c r="E1587" s="39">
        <v>39131504</v>
      </c>
      <c r="F1587" s="917"/>
      <c r="G1587" s="39" t="s">
        <v>364</v>
      </c>
      <c r="H1587" s="538">
        <v>44927</v>
      </c>
      <c r="I1587" s="51">
        <v>304</v>
      </c>
    </row>
    <row r="1588" spans="1:9" ht="15" customHeight="1" x14ac:dyDescent="0.2">
      <c r="A1588" s="926"/>
      <c r="B1588" s="39">
        <v>6325</v>
      </c>
      <c r="C1588" s="508" t="s">
        <v>9754</v>
      </c>
      <c r="D1588" s="97" t="s">
        <v>5902</v>
      </c>
      <c r="E1588" s="39">
        <v>39131601</v>
      </c>
      <c r="F1588" s="917"/>
      <c r="G1588" s="39" t="s">
        <v>364</v>
      </c>
      <c r="H1588" s="538">
        <v>44927</v>
      </c>
      <c r="I1588" s="51">
        <v>304</v>
      </c>
    </row>
    <row r="1589" spans="1:9" ht="15" customHeight="1" x14ac:dyDescent="0.2">
      <c r="A1589" s="926"/>
      <c r="B1589" s="39">
        <v>6325</v>
      </c>
      <c r="C1589" s="508" t="s">
        <v>9755</v>
      </c>
      <c r="D1589" s="97" t="s">
        <v>5902</v>
      </c>
      <c r="E1589" s="39">
        <v>40172513</v>
      </c>
      <c r="F1589" s="917"/>
      <c r="G1589" s="39" t="s">
        <v>364</v>
      </c>
      <c r="H1589" s="538">
        <v>44927</v>
      </c>
      <c r="I1589" s="51">
        <v>304</v>
      </c>
    </row>
    <row r="1590" spans="1:9" ht="38.25" x14ac:dyDescent="0.2">
      <c r="A1590" s="926"/>
      <c r="B1590" s="39">
        <v>6325</v>
      </c>
      <c r="C1590" s="508" t="s">
        <v>9756</v>
      </c>
      <c r="D1590" s="97" t="s">
        <v>5902</v>
      </c>
      <c r="E1590" s="39">
        <v>39121723</v>
      </c>
      <c r="F1590" s="917"/>
      <c r="G1590" s="39" t="s">
        <v>364</v>
      </c>
      <c r="H1590" s="538">
        <v>44927</v>
      </c>
      <c r="I1590" s="51">
        <v>304</v>
      </c>
    </row>
    <row r="1591" spans="1:9" ht="38.25" x14ac:dyDescent="0.2">
      <c r="A1591" s="926"/>
      <c r="B1591" s="39">
        <v>6325</v>
      </c>
      <c r="C1591" s="508" t="s">
        <v>9757</v>
      </c>
      <c r="D1591" s="97" t="s">
        <v>5902</v>
      </c>
      <c r="E1591" s="39">
        <v>39121723</v>
      </c>
      <c r="F1591" s="917"/>
      <c r="G1591" s="39" t="s">
        <v>364</v>
      </c>
      <c r="H1591" s="538">
        <v>44927</v>
      </c>
      <c r="I1591" s="51">
        <v>304</v>
      </c>
    </row>
    <row r="1592" spans="1:9" ht="38.25" x14ac:dyDescent="0.2">
      <c r="A1592" s="926"/>
      <c r="B1592" s="39">
        <v>6325</v>
      </c>
      <c r="C1592" s="508" t="s">
        <v>9758</v>
      </c>
      <c r="D1592" s="97" t="s">
        <v>5902</v>
      </c>
      <c r="E1592" s="39">
        <v>39121723</v>
      </c>
      <c r="F1592" s="917"/>
      <c r="G1592" s="39" t="s">
        <v>364</v>
      </c>
      <c r="H1592" s="538">
        <v>44927</v>
      </c>
      <c r="I1592" s="51">
        <v>304</v>
      </c>
    </row>
    <row r="1593" spans="1:9" ht="38.25" x14ac:dyDescent="0.2">
      <c r="A1593" s="926"/>
      <c r="B1593" s="39">
        <v>6325</v>
      </c>
      <c r="C1593" s="508" t="s">
        <v>9759</v>
      </c>
      <c r="D1593" s="97" t="s">
        <v>5902</v>
      </c>
      <c r="E1593" s="39">
        <v>39131504</v>
      </c>
      <c r="F1593" s="917"/>
      <c r="G1593" s="39" t="s">
        <v>364</v>
      </c>
      <c r="H1593" s="538">
        <v>44927</v>
      </c>
      <c r="I1593" s="51">
        <v>304</v>
      </c>
    </row>
    <row r="1594" spans="1:9" ht="38.25" x14ac:dyDescent="0.2">
      <c r="A1594" s="926"/>
      <c r="B1594" s="39">
        <v>6325</v>
      </c>
      <c r="C1594" s="508" t="s">
        <v>9760</v>
      </c>
      <c r="D1594" s="97" t="s">
        <v>5902</v>
      </c>
      <c r="E1594" s="39">
        <v>39131504</v>
      </c>
      <c r="F1594" s="917"/>
      <c r="G1594" s="39" t="s">
        <v>364</v>
      </c>
      <c r="H1594" s="538">
        <v>44927</v>
      </c>
      <c r="I1594" s="51">
        <v>304</v>
      </c>
    </row>
    <row r="1595" spans="1:9" ht="38.25" x14ac:dyDescent="0.2">
      <c r="A1595" s="926"/>
      <c r="B1595" s="39">
        <v>6325</v>
      </c>
      <c r="C1595" s="508" t="s">
        <v>9761</v>
      </c>
      <c r="D1595" s="97" t="s">
        <v>5902</v>
      </c>
      <c r="E1595" s="39">
        <v>39131504</v>
      </c>
      <c r="F1595" s="917"/>
      <c r="G1595" s="39" t="s">
        <v>364</v>
      </c>
      <c r="H1595" s="538">
        <v>44927</v>
      </c>
      <c r="I1595" s="51">
        <v>304</v>
      </c>
    </row>
    <row r="1596" spans="1:9" ht="25.5" x14ac:dyDescent="0.2">
      <c r="A1596" s="926"/>
      <c r="B1596" s="39">
        <v>6325</v>
      </c>
      <c r="C1596" s="508" t="s">
        <v>9762</v>
      </c>
      <c r="D1596" s="97" t="s">
        <v>5902</v>
      </c>
      <c r="E1596" s="39">
        <v>40172513</v>
      </c>
      <c r="F1596" s="917"/>
      <c r="G1596" s="39" t="s">
        <v>364</v>
      </c>
      <c r="H1596" s="538">
        <v>44927</v>
      </c>
      <c r="I1596" s="51">
        <v>304</v>
      </c>
    </row>
    <row r="1597" spans="1:9" ht="38.25" x14ac:dyDescent="0.2">
      <c r="A1597" s="926"/>
      <c r="B1597" s="39">
        <v>6325</v>
      </c>
      <c r="C1597" s="508" t="s">
        <v>9763</v>
      </c>
      <c r="D1597" s="97" t="s">
        <v>5902</v>
      </c>
      <c r="E1597" s="39">
        <v>39131601</v>
      </c>
      <c r="F1597" s="917"/>
      <c r="G1597" s="39" t="s">
        <v>364</v>
      </c>
      <c r="H1597" s="538">
        <v>44927</v>
      </c>
      <c r="I1597" s="51">
        <v>304</v>
      </c>
    </row>
    <row r="1598" spans="1:9" ht="15" customHeight="1" x14ac:dyDescent="0.2">
      <c r="A1598" s="926"/>
      <c r="B1598" s="39">
        <v>6325</v>
      </c>
      <c r="C1598" s="508" t="s">
        <v>9764</v>
      </c>
      <c r="D1598" s="97" t="s">
        <v>5902</v>
      </c>
      <c r="E1598" s="39">
        <v>39121613</v>
      </c>
      <c r="F1598" s="917"/>
      <c r="G1598" s="39" t="s">
        <v>364</v>
      </c>
      <c r="H1598" s="538">
        <v>44927</v>
      </c>
      <c r="I1598" s="51">
        <v>304</v>
      </c>
    </row>
    <row r="1599" spans="1:9" ht="25.5" x14ac:dyDescent="0.2">
      <c r="A1599" s="926"/>
      <c r="B1599" s="39">
        <v>6325</v>
      </c>
      <c r="C1599" s="508" t="s">
        <v>9765</v>
      </c>
      <c r="D1599" s="97" t="s">
        <v>5902</v>
      </c>
      <c r="E1599" s="39">
        <v>39121303</v>
      </c>
      <c r="F1599" s="917"/>
      <c r="G1599" s="39" t="s">
        <v>364</v>
      </c>
      <c r="H1599" s="538">
        <v>44927</v>
      </c>
      <c r="I1599" s="51">
        <v>304</v>
      </c>
    </row>
    <row r="1600" spans="1:9" ht="25.5" x14ac:dyDescent="0.2">
      <c r="A1600" s="926"/>
      <c r="B1600" s="39">
        <v>6325</v>
      </c>
      <c r="C1600" s="508" t="s">
        <v>9766</v>
      </c>
      <c r="D1600" s="97" t="s">
        <v>5902</v>
      </c>
      <c r="E1600" s="39">
        <v>39121432</v>
      </c>
      <c r="F1600" s="917"/>
      <c r="G1600" s="39" t="s">
        <v>364</v>
      </c>
      <c r="H1600" s="538">
        <v>44927</v>
      </c>
      <c r="I1600" s="51">
        <v>304</v>
      </c>
    </row>
    <row r="1601" spans="1:9" ht="15" customHeight="1" x14ac:dyDescent="0.2">
      <c r="A1601" s="926"/>
      <c r="B1601" s="39">
        <v>6325</v>
      </c>
      <c r="C1601" s="508" t="s">
        <v>9767</v>
      </c>
      <c r="D1601" s="97" t="s">
        <v>5902</v>
      </c>
      <c r="E1601" s="39">
        <v>39121304</v>
      </c>
      <c r="F1601" s="917"/>
      <c r="G1601" s="39" t="s">
        <v>364</v>
      </c>
      <c r="H1601" s="538">
        <v>44927</v>
      </c>
      <c r="I1601" s="51">
        <v>304</v>
      </c>
    </row>
    <row r="1602" spans="1:9" ht="25.5" x14ac:dyDescent="0.2">
      <c r="A1602" s="926"/>
      <c r="B1602" s="39">
        <v>6325</v>
      </c>
      <c r="C1602" s="508" t="s">
        <v>9768</v>
      </c>
      <c r="D1602" s="97" t="s">
        <v>5902</v>
      </c>
      <c r="E1602" s="39">
        <v>39121701</v>
      </c>
      <c r="F1602" s="917"/>
      <c r="G1602" s="39" t="s">
        <v>364</v>
      </c>
      <c r="H1602" s="538">
        <v>44927</v>
      </c>
      <c r="I1602" s="51">
        <v>304</v>
      </c>
    </row>
    <row r="1603" spans="1:9" ht="76.5" x14ac:dyDescent="0.2">
      <c r="A1603" s="926"/>
      <c r="B1603" s="39">
        <v>6325</v>
      </c>
      <c r="C1603" s="508" t="s">
        <v>9769</v>
      </c>
      <c r="D1603" s="97" t="s">
        <v>5902</v>
      </c>
      <c r="E1603" s="39">
        <v>39121405</v>
      </c>
      <c r="F1603" s="917"/>
      <c r="G1603" s="39" t="s">
        <v>364</v>
      </c>
      <c r="H1603" s="538">
        <v>44927</v>
      </c>
      <c r="I1603" s="51">
        <v>304</v>
      </c>
    </row>
    <row r="1604" spans="1:9" ht="15" customHeight="1" x14ac:dyDescent="0.2">
      <c r="A1604" s="926"/>
      <c r="B1604" s="39">
        <v>6325</v>
      </c>
      <c r="C1604" s="508" t="s">
        <v>9770</v>
      </c>
      <c r="D1604" s="97" t="s">
        <v>5902</v>
      </c>
      <c r="E1604" s="39">
        <v>39131504</v>
      </c>
      <c r="F1604" s="917"/>
      <c r="G1604" s="39" t="s">
        <v>364</v>
      </c>
      <c r="H1604" s="538">
        <v>44927</v>
      </c>
      <c r="I1604" s="51">
        <v>304</v>
      </c>
    </row>
    <row r="1605" spans="1:9" ht="38.25" x14ac:dyDescent="0.2">
      <c r="A1605" s="926"/>
      <c r="B1605" s="39">
        <v>6325</v>
      </c>
      <c r="C1605" s="508" t="s">
        <v>9771</v>
      </c>
      <c r="D1605" s="97" t="s">
        <v>5902</v>
      </c>
      <c r="E1605" s="39">
        <v>31162418</v>
      </c>
      <c r="F1605" s="917"/>
      <c r="G1605" s="39" t="s">
        <v>364</v>
      </c>
      <c r="H1605" s="538">
        <v>44927</v>
      </c>
      <c r="I1605" s="51">
        <v>304</v>
      </c>
    </row>
    <row r="1606" spans="1:9" ht="15" customHeight="1" x14ac:dyDescent="0.2">
      <c r="A1606" s="926"/>
      <c r="B1606" s="39">
        <v>6325</v>
      </c>
      <c r="C1606" s="508" t="s">
        <v>9772</v>
      </c>
      <c r="D1606" s="97" t="s">
        <v>5902</v>
      </c>
      <c r="E1606" s="39">
        <v>39131504</v>
      </c>
      <c r="F1606" s="917"/>
      <c r="G1606" s="39" t="s">
        <v>364</v>
      </c>
      <c r="H1606" s="538">
        <v>44927</v>
      </c>
      <c r="I1606" s="51">
        <v>304</v>
      </c>
    </row>
    <row r="1607" spans="1:9" ht="15" customHeight="1" x14ac:dyDescent="0.2">
      <c r="A1607" s="926"/>
      <c r="B1607" s="39">
        <v>6325</v>
      </c>
      <c r="C1607" s="508" t="s">
        <v>9773</v>
      </c>
      <c r="D1607" s="97" t="s">
        <v>5902</v>
      </c>
      <c r="E1607" s="39">
        <v>39131504</v>
      </c>
      <c r="F1607" s="917"/>
      <c r="G1607" s="39" t="s">
        <v>364</v>
      </c>
      <c r="H1607" s="538">
        <v>44927</v>
      </c>
      <c r="I1607" s="51">
        <v>304</v>
      </c>
    </row>
    <row r="1608" spans="1:9" ht="15" customHeight="1" x14ac:dyDescent="0.2">
      <c r="A1608" s="926"/>
      <c r="B1608" s="39">
        <v>6325</v>
      </c>
      <c r="C1608" s="508" t="s">
        <v>9774</v>
      </c>
      <c r="D1608" s="97" t="s">
        <v>5902</v>
      </c>
      <c r="E1608" s="39">
        <v>39131504</v>
      </c>
      <c r="F1608" s="917"/>
      <c r="G1608" s="39" t="s">
        <v>364</v>
      </c>
      <c r="H1608" s="538">
        <v>44927</v>
      </c>
      <c r="I1608" s="51">
        <v>304</v>
      </c>
    </row>
    <row r="1609" spans="1:9" ht="15" customHeight="1" x14ac:dyDescent="0.2">
      <c r="A1609" s="926"/>
      <c r="B1609" s="39">
        <v>6325</v>
      </c>
      <c r="C1609" s="508" t="s">
        <v>9775</v>
      </c>
      <c r="D1609" s="97" t="s">
        <v>5902</v>
      </c>
      <c r="E1609" s="39">
        <v>39131504</v>
      </c>
      <c r="F1609" s="917"/>
      <c r="G1609" s="39" t="s">
        <v>364</v>
      </c>
      <c r="H1609" s="538">
        <v>44927</v>
      </c>
      <c r="I1609" s="51">
        <v>304</v>
      </c>
    </row>
    <row r="1610" spans="1:9" ht="38.25" x14ac:dyDescent="0.2">
      <c r="A1610" s="926"/>
      <c r="B1610" s="39">
        <v>6325</v>
      </c>
      <c r="C1610" s="508" t="s">
        <v>9776</v>
      </c>
      <c r="D1610" s="97" t="s">
        <v>5902</v>
      </c>
      <c r="E1610" s="39">
        <v>31162418</v>
      </c>
      <c r="F1610" s="917"/>
      <c r="G1610" s="39" t="s">
        <v>364</v>
      </c>
      <c r="H1610" s="538">
        <v>44927</v>
      </c>
      <c r="I1610" s="51">
        <v>304</v>
      </c>
    </row>
    <row r="1611" spans="1:9" ht="25.5" x14ac:dyDescent="0.2">
      <c r="A1611" s="926"/>
      <c r="B1611" s="39">
        <v>6325</v>
      </c>
      <c r="C1611" s="508" t="s">
        <v>9777</v>
      </c>
      <c r="D1611" s="97" t="s">
        <v>5902</v>
      </c>
      <c r="E1611" s="39">
        <v>40172513</v>
      </c>
      <c r="F1611" s="917"/>
      <c r="G1611" s="39" t="s">
        <v>364</v>
      </c>
      <c r="H1611" s="538">
        <v>44927</v>
      </c>
      <c r="I1611" s="51">
        <v>304</v>
      </c>
    </row>
    <row r="1612" spans="1:9" ht="25.5" x14ac:dyDescent="0.2">
      <c r="A1612" s="926"/>
      <c r="B1612" s="39">
        <v>6325</v>
      </c>
      <c r="C1612" s="508" t="s">
        <v>9778</v>
      </c>
      <c r="D1612" s="97" t="s">
        <v>5902</v>
      </c>
      <c r="E1612" s="39">
        <v>40172513</v>
      </c>
      <c r="F1612" s="917"/>
      <c r="G1612" s="39" t="s">
        <v>364</v>
      </c>
      <c r="H1612" s="538">
        <v>44927</v>
      </c>
      <c r="I1612" s="51">
        <v>304</v>
      </c>
    </row>
    <row r="1613" spans="1:9" ht="38.25" x14ac:dyDescent="0.2">
      <c r="A1613" s="926"/>
      <c r="B1613" s="39">
        <v>6325</v>
      </c>
      <c r="C1613" s="508" t="s">
        <v>9779</v>
      </c>
      <c r="D1613" s="97" t="s">
        <v>5902</v>
      </c>
      <c r="E1613" s="39">
        <v>39131601</v>
      </c>
      <c r="F1613" s="917"/>
      <c r="G1613" s="39" t="s">
        <v>364</v>
      </c>
      <c r="H1613" s="538">
        <v>44927</v>
      </c>
      <c r="I1613" s="51">
        <v>304</v>
      </c>
    </row>
    <row r="1614" spans="1:9" ht="25.5" x14ac:dyDescent="0.2">
      <c r="A1614" s="926"/>
      <c r="B1614" s="39">
        <v>6325</v>
      </c>
      <c r="C1614" s="508" t="s">
        <v>9780</v>
      </c>
      <c r="D1614" s="97" t="s">
        <v>5902</v>
      </c>
      <c r="E1614" s="39">
        <v>39122250</v>
      </c>
      <c r="F1614" s="917"/>
      <c r="G1614" s="39" t="s">
        <v>364</v>
      </c>
      <c r="H1614" s="538">
        <v>44927</v>
      </c>
      <c r="I1614" s="51">
        <v>304</v>
      </c>
    </row>
    <row r="1615" spans="1:9" ht="25.5" x14ac:dyDescent="0.2">
      <c r="A1615" s="926"/>
      <c r="B1615" s="39">
        <v>6325</v>
      </c>
      <c r="C1615" s="508" t="s">
        <v>9781</v>
      </c>
      <c r="D1615" s="97" t="s">
        <v>5902</v>
      </c>
      <c r="E1615" s="39">
        <v>39121522</v>
      </c>
      <c r="F1615" s="917"/>
      <c r="G1615" s="39" t="s">
        <v>364</v>
      </c>
      <c r="H1615" s="538">
        <v>44927</v>
      </c>
      <c r="I1615" s="51">
        <v>304</v>
      </c>
    </row>
    <row r="1616" spans="1:9" ht="25.5" x14ac:dyDescent="0.2">
      <c r="A1616" s="926"/>
      <c r="B1616" s="39">
        <v>6325</v>
      </c>
      <c r="C1616" s="508" t="s">
        <v>9782</v>
      </c>
      <c r="D1616" s="97" t="s">
        <v>5902</v>
      </c>
      <c r="E1616" s="39">
        <v>39121432</v>
      </c>
      <c r="F1616" s="917"/>
      <c r="G1616" s="39" t="s">
        <v>364</v>
      </c>
      <c r="H1616" s="538">
        <v>44927</v>
      </c>
      <c r="I1616" s="51">
        <v>304</v>
      </c>
    </row>
    <row r="1617" spans="1:9" ht="25.5" x14ac:dyDescent="0.2">
      <c r="A1617" s="926"/>
      <c r="B1617" s="39">
        <v>6325</v>
      </c>
      <c r="C1617" s="508" t="s">
        <v>9783</v>
      </c>
      <c r="D1617" s="97" t="s">
        <v>5902</v>
      </c>
      <c r="E1617" s="39">
        <v>39121601</v>
      </c>
      <c r="F1617" s="917"/>
      <c r="G1617" s="39" t="s">
        <v>364</v>
      </c>
      <c r="H1617" s="538">
        <v>44927</v>
      </c>
      <c r="I1617" s="51">
        <v>304</v>
      </c>
    </row>
    <row r="1618" spans="1:9" ht="25.5" x14ac:dyDescent="0.2">
      <c r="A1618" s="926"/>
      <c r="B1618" s="39">
        <v>6325</v>
      </c>
      <c r="C1618" s="508" t="s">
        <v>9784</v>
      </c>
      <c r="D1618" s="97" t="s">
        <v>5902</v>
      </c>
      <c r="E1618" s="39">
        <v>39121708</v>
      </c>
      <c r="F1618" s="917"/>
      <c r="G1618" s="39" t="s">
        <v>364</v>
      </c>
      <c r="H1618" s="538">
        <v>44927</v>
      </c>
      <c r="I1618" s="51">
        <v>304</v>
      </c>
    </row>
    <row r="1619" spans="1:9" ht="15" customHeight="1" x14ac:dyDescent="0.2">
      <c r="A1619" s="926"/>
      <c r="B1619" s="39">
        <v>6325</v>
      </c>
      <c r="C1619" s="508" t="s">
        <v>9785</v>
      </c>
      <c r="D1619" s="97" t="s">
        <v>5902</v>
      </c>
      <c r="E1619" s="39">
        <v>39131711</v>
      </c>
      <c r="F1619" s="917"/>
      <c r="G1619" s="39" t="s">
        <v>364</v>
      </c>
      <c r="H1619" s="538">
        <v>44927</v>
      </c>
      <c r="I1619" s="51">
        <v>304</v>
      </c>
    </row>
    <row r="1620" spans="1:9" ht="15" customHeight="1" x14ac:dyDescent="0.2">
      <c r="A1620" s="926"/>
      <c r="B1620" s="39">
        <v>6325</v>
      </c>
      <c r="C1620" s="508" t="s">
        <v>9786</v>
      </c>
      <c r="D1620" s="97" t="s">
        <v>5902</v>
      </c>
      <c r="E1620" s="39">
        <v>39121432</v>
      </c>
      <c r="F1620" s="917"/>
      <c r="G1620" s="39" t="s">
        <v>364</v>
      </c>
      <c r="H1620" s="538">
        <v>44927</v>
      </c>
      <c r="I1620" s="51">
        <v>304</v>
      </c>
    </row>
    <row r="1621" spans="1:9" ht="25.5" x14ac:dyDescent="0.2">
      <c r="A1621" s="926"/>
      <c r="B1621" s="39">
        <v>6325</v>
      </c>
      <c r="C1621" s="508" t="s">
        <v>9787</v>
      </c>
      <c r="D1621" s="97" t="s">
        <v>5902</v>
      </c>
      <c r="E1621" s="39">
        <v>39121601</v>
      </c>
      <c r="F1621" s="917"/>
      <c r="G1621" s="39" t="s">
        <v>364</v>
      </c>
      <c r="H1621" s="538">
        <v>44927</v>
      </c>
      <c r="I1621" s="51">
        <v>304</v>
      </c>
    </row>
    <row r="1622" spans="1:9" ht="25.5" x14ac:dyDescent="0.2">
      <c r="A1622" s="926"/>
      <c r="B1622" s="39">
        <v>6325</v>
      </c>
      <c r="C1622" s="508" t="s">
        <v>9788</v>
      </c>
      <c r="D1622" s="97" t="s">
        <v>5902</v>
      </c>
      <c r="E1622" s="39">
        <v>39121601</v>
      </c>
      <c r="F1622" s="917"/>
      <c r="G1622" s="39" t="s">
        <v>364</v>
      </c>
      <c r="H1622" s="538">
        <v>44927</v>
      </c>
      <c r="I1622" s="51">
        <v>304</v>
      </c>
    </row>
    <row r="1623" spans="1:9" ht="25.5" x14ac:dyDescent="0.2">
      <c r="A1623" s="926"/>
      <c r="B1623" s="51">
        <v>6325</v>
      </c>
      <c r="C1623" s="508" t="s">
        <v>9797</v>
      </c>
      <c r="D1623" s="97" t="s">
        <v>5902</v>
      </c>
      <c r="E1623" s="39">
        <v>31201507</v>
      </c>
      <c r="F1623" s="917"/>
      <c r="G1623" s="39" t="s">
        <v>364</v>
      </c>
      <c r="H1623" s="538">
        <v>44934</v>
      </c>
      <c r="I1623" s="51">
        <v>304</v>
      </c>
    </row>
    <row r="1624" spans="1:9" ht="38.25" x14ac:dyDescent="0.2">
      <c r="A1624" s="926"/>
      <c r="B1624" s="51">
        <v>6325</v>
      </c>
      <c r="C1624" s="508" t="s">
        <v>9798</v>
      </c>
      <c r="D1624" s="97" t="s">
        <v>5902</v>
      </c>
      <c r="E1624" s="545">
        <v>39121405</v>
      </c>
      <c r="F1624" s="917"/>
      <c r="G1624" s="39" t="s">
        <v>364</v>
      </c>
      <c r="H1624" s="538">
        <v>44935</v>
      </c>
      <c r="I1624" s="51">
        <v>304</v>
      </c>
    </row>
    <row r="1625" spans="1:9" ht="51" x14ac:dyDescent="0.2">
      <c r="A1625" s="926"/>
      <c r="B1625" s="51">
        <v>6325</v>
      </c>
      <c r="C1625" s="508" t="s">
        <v>9802</v>
      </c>
      <c r="D1625" s="97" t="s">
        <v>5902</v>
      </c>
      <c r="E1625" s="545">
        <v>41112206</v>
      </c>
      <c r="F1625" s="917"/>
      <c r="G1625" s="39" t="s">
        <v>364</v>
      </c>
      <c r="H1625" s="538">
        <v>44939</v>
      </c>
      <c r="I1625" s="51">
        <v>304</v>
      </c>
    </row>
    <row r="1626" spans="1:9" ht="51" x14ac:dyDescent="0.2">
      <c r="A1626" s="926"/>
      <c r="B1626" s="51">
        <v>6325</v>
      </c>
      <c r="C1626" s="508" t="s">
        <v>9803</v>
      </c>
      <c r="D1626" s="97" t="s">
        <v>5902</v>
      </c>
      <c r="E1626" s="545">
        <v>41111926</v>
      </c>
      <c r="F1626" s="917"/>
      <c r="G1626" s="39" t="s">
        <v>364</v>
      </c>
      <c r="H1626" s="538">
        <v>44940</v>
      </c>
      <c r="I1626" s="51">
        <v>304</v>
      </c>
    </row>
    <row r="1627" spans="1:9" ht="63.75" x14ac:dyDescent="0.2">
      <c r="A1627" s="926"/>
      <c r="B1627" s="51">
        <v>6325</v>
      </c>
      <c r="C1627" s="508" t="s">
        <v>9807</v>
      </c>
      <c r="D1627" s="97" t="s">
        <v>5902</v>
      </c>
      <c r="E1627" s="545">
        <v>39121410</v>
      </c>
      <c r="F1627" s="917"/>
      <c r="G1627" s="39" t="s">
        <v>364</v>
      </c>
      <c r="H1627" s="538">
        <v>44946</v>
      </c>
      <c r="I1627" s="51">
        <v>304</v>
      </c>
    </row>
    <row r="1628" spans="1:9" ht="25.5" x14ac:dyDescent="0.2">
      <c r="A1628" s="926"/>
      <c r="B1628" s="51">
        <v>6325</v>
      </c>
      <c r="C1628" s="508" t="s">
        <v>9816</v>
      </c>
      <c r="D1628" s="97" t="s">
        <v>5902</v>
      </c>
      <c r="E1628" s="39">
        <v>40101830</v>
      </c>
      <c r="F1628" s="917"/>
      <c r="G1628" s="39" t="s">
        <v>364</v>
      </c>
      <c r="H1628" s="538">
        <v>44931</v>
      </c>
      <c r="I1628" s="51">
        <v>304</v>
      </c>
    </row>
    <row r="1629" spans="1:9" ht="38.25" x14ac:dyDescent="0.2">
      <c r="A1629" s="926"/>
      <c r="B1629" s="51">
        <v>6325</v>
      </c>
      <c r="C1629" s="508" t="s">
        <v>9817</v>
      </c>
      <c r="D1629" s="97" t="s">
        <v>5902</v>
      </c>
      <c r="E1629" s="545">
        <v>39121405</v>
      </c>
      <c r="F1629" s="917"/>
      <c r="G1629" s="39" t="s">
        <v>364</v>
      </c>
      <c r="H1629" s="538">
        <v>44932</v>
      </c>
      <c r="I1629" s="51">
        <v>304</v>
      </c>
    </row>
    <row r="1630" spans="1:9" ht="25.5" x14ac:dyDescent="0.2">
      <c r="A1630" s="926"/>
      <c r="B1630" s="51">
        <v>6325</v>
      </c>
      <c r="C1630" s="508" t="s">
        <v>9818</v>
      </c>
      <c r="D1630" s="97" t="s">
        <v>5902</v>
      </c>
      <c r="E1630" s="497">
        <v>26121607</v>
      </c>
      <c r="F1630" s="917"/>
      <c r="G1630" s="39" t="s">
        <v>364</v>
      </c>
      <c r="H1630" s="538">
        <v>44933</v>
      </c>
      <c r="I1630" s="51">
        <v>304</v>
      </c>
    </row>
    <row r="1631" spans="1:9" ht="15" customHeight="1" x14ac:dyDescent="0.2">
      <c r="A1631" s="926"/>
      <c r="B1631" s="51">
        <v>6325</v>
      </c>
      <c r="C1631" s="508" t="s">
        <v>9832</v>
      </c>
      <c r="D1631" s="97" t="s">
        <v>5902</v>
      </c>
      <c r="E1631" s="545">
        <v>39122331</v>
      </c>
      <c r="F1631" s="917"/>
      <c r="G1631" s="39" t="s">
        <v>364</v>
      </c>
      <c r="H1631" s="538">
        <v>44927</v>
      </c>
      <c r="I1631" s="51">
        <v>304</v>
      </c>
    </row>
    <row r="1632" spans="1:9" ht="25.5" x14ac:dyDescent="0.2">
      <c r="A1632" s="926"/>
      <c r="B1632" s="51">
        <v>6325</v>
      </c>
      <c r="C1632" s="508" t="s">
        <v>9833</v>
      </c>
      <c r="D1632" s="97" t="s">
        <v>5902</v>
      </c>
      <c r="E1632" s="545">
        <v>39122331</v>
      </c>
      <c r="F1632" s="917"/>
      <c r="G1632" s="39" t="s">
        <v>364</v>
      </c>
      <c r="H1632" s="538">
        <v>44927</v>
      </c>
      <c r="I1632" s="51">
        <v>304</v>
      </c>
    </row>
    <row r="1633" spans="1:9" ht="25.5" x14ac:dyDescent="0.2">
      <c r="A1633" s="926"/>
      <c r="B1633" s="51">
        <v>6325</v>
      </c>
      <c r="C1633" s="508" t="s">
        <v>9834</v>
      </c>
      <c r="D1633" s="97" t="s">
        <v>5902</v>
      </c>
      <c r="E1633" s="545">
        <v>31201503</v>
      </c>
      <c r="F1633" s="917"/>
      <c r="G1633" s="39" t="s">
        <v>364</v>
      </c>
      <c r="H1633" s="538">
        <v>44927</v>
      </c>
      <c r="I1633" s="51">
        <v>304</v>
      </c>
    </row>
    <row r="1634" spans="1:9" ht="25.5" x14ac:dyDescent="0.2">
      <c r="A1634" s="926"/>
      <c r="B1634" s="51">
        <v>6325</v>
      </c>
      <c r="C1634" s="508" t="s">
        <v>9835</v>
      </c>
      <c r="D1634" s="97" t="s">
        <v>5902</v>
      </c>
      <c r="E1634" s="39">
        <v>31201503</v>
      </c>
      <c r="F1634" s="917"/>
      <c r="G1634" s="39" t="s">
        <v>364</v>
      </c>
      <c r="H1634" s="538">
        <v>44927</v>
      </c>
      <c r="I1634" s="51">
        <v>304</v>
      </c>
    </row>
    <row r="1635" spans="1:9" ht="25.5" x14ac:dyDescent="0.2">
      <c r="A1635" s="926"/>
      <c r="B1635" s="51">
        <v>6325</v>
      </c>
      <c r="C1635" s="508" t="s">
        <v>9836</v>
      </c>
      <c r="D1635" s="97" t="s">
        <v>5902</v>
      </c>
      <c r="E1635" s="545">
        <v>31201503</v>
      </c>
      <c r="F1635" s="917"/>
      <c r="G1635" s="39" t="s">
        <v>364</v>
      </c>
      <c r="H1635" s="538">
        <v>44927</v>
      </c>
      <c r="I1635" s="51">
        <v>304</v>
      </c>
    </row>
    <row r="1636" spans="1:9" ht="25.5" x14ac:dyDescent="0.2">
      <c r="A1636" s="926"/>
      <c r="B1636" s="51">
        <v>6325</v>
      </c>
      <c r="C1636" s="508" t="s">
        <v>9838</v>
      </c>
      <c r="D1636" s="97" t="s">
        <v>5902</v>
      </c>
      <c r="E1636" s="545">
        <v>31201502</v>
      </c>
      <c r="F1636" s="917"/>
      <c r="G1636" s="39" t="s">
        <v>364</v>
      </c>
      <c r="H1636" s="538">
        <v>44927</v>
      </c>
      <c r="I1636" s="51">
        <v>304</v>
      </c>
    </row>
    <row r="1637" spans="1:9" ht="51" x14ac:dyDescent="0.2">
      <c r="A1637" s="926"/>
      <c r="B1637" s="51">
        <v>6325</v>
      </c>
      <c r="C1637" s="508" t="s">
        <v>9840</v>
      </c>
      <c r="D1637" s="97" t="s">
        <v>5902</v>
      </c>
      <c r="E1637" s="497">
        <v>31161816</v>
      </c>
      <c r="F1637" s="917"/>
      <c r="G1637" s="39" t="s">
        <v>364</v>
      </c>
      <c r="H1637" s="538">
        <v>44927</v>
      </c>
      <c r="I1637" s="51">
        <v>304</v>
      </c>
    </row>
    <row r="1638" spans="1:9" ht="51" x14ac:dyDescent="0.2">
      <c r="A1638" s="926"/>
      <c r="B1638" s="51">
        <v>6325</v>
      </c>
      <c r="C1638" s="508" t="s">
        <v>9841</v>
      </c>
      <c r="D1638" s="97" t="s">
        <v>5902</v>
      </c>
      <c r="E1638" s="497">
        <v>31161816</v>
      </c>
      <c r="F1638" s="917"/>
      <c r="G1638" s="39" t="s">
        <v>364</v>
      </c>
      <c r="H1638" s="538">
        <v>44927</v>
      </c>
      <c r="I1638" s="51">
        <v>304</v>
      </c>
    </row>
    <row r="1639" spans="1:9" ht="51" x14ac:dyDescent="0.2">
      <c r="A1639" s="926"/>
      <c r="B1639" s="51">
        <v>6325</v>
      </c>
      <c r="C1639" s="508" t="s">
        <v>9842</v>
      </c>
      <c r="D1639" s="97" t="s">
        <v>5902</v>
      </c>
      <c r="E1639" s="497">
        <v>31161816</v>
      </c>
      <c r="F1639" s="917"/>
      <c r="G1639" s="39" t="s">
        <v>364</v>
      </c>
      <c r="H1639" s="538">
        <v>44927</v>
      </c>
      <c r="I1639" s="51">
        <v>304</v>
      </c>
    </row>
    <row r="1640" spans="1:9" ht="51" x14ac:dyDescent="0.2">
      <c r="A1640" s="926"/>
      <c r="B1640" s="51">
        <v>6325</v>
      </c>
      <c r="C1640" s="508" t="s">
        <v>9843</v>
      </c>
      <c r="D1640" s="97" t="s">
        <v>5902</v>
      </c>
      <c r="E1640" s="497">
        <v>31161816</v>
      </c>
      <c r="F1640" s="917"/>
      <c r="G1640" s="39" t="s">
        <v>364</v>
      </c>
      <c r="H1640" s="538">
        <v>44927</v>
      </c>
      <c r="I1640" s="51">
        <v>304</v>
      </c>
    </row>
    <row r="1641" spans="1:9" ht="38.25" x14ac:dyDescent="0.2">
      <c r="A1641" s="926"/>
      <c r="B1641" s="51">
        <v>6325</v>
      </c>
      <c r="C1641" s="508" t="s">
        <v>9844</v>
      </c>
      <c r="D1641" s="97" t="s">
        <v>5902</v>
      </c>
      <c r="E1641" s="497">
        <v>31161816</v>
      </c>
      <c r="F1641" s="917"/>
      <c r="G1641" s="39" t="s">
        <v>364</v>
      </c>
      <c r="H1641" s="538">
        <v>44927</v>
      </c>
      <c r="I1641" s="51">
        <v>304</v>
      </c>
    </row>
    <row r="1642" spans="1:9" ht="38.25" x14ac:dyDescent="0.2">
      <c r="A1642" s="926"/>
      <c r="B1642" s="51">
        <v>6325</v>
      </c>
      <c r="C1642" s="508" t="s">
        <v>9845</v>
      </c>
      <c r="D1642" s="97" t="s">
        <v>5902</v>
      </c>
      <c r="E1642" s="497">
        <v>31161816</v>
      </c>
      <c r="F1642" s="917"/>
      <c r="G1642" s="39" t="s">
        <v>364</v>
      </c>
      <c r="H1642" s="538">
        <v>44927</v>
      </c>
      <c r="I1642" s="51">
        <v>304</v>
      </c>
    </row>
    <row r="1643" spans="1:9" ht="15" customHeight="1" x14ac:dyDescent="0.2">
      <c r="A1643" s="926"/>
      <c r="B1643" s="51">
        <v>6325</v>
      </c>
      <c r="C1643" s="508" t="s">
        <v>9853</v>
      </c>
      <c r="D1643" s="97" t="s">
        <v>5902</v>
      </c>
      <c r="E1643" s="497">
        <v>32101522</v>
      </c>
      <c r="F1643" s="917"/>
      <c r="G1643" s="39" t="s">
        <v>364</v>
      </c>
      <c r="H1643" s="538">
        <v>44927</v>
      </c>
      <c r="I1643" s="51">
        <v>304</v>
      </c>
    </row>
    <row r="1644" spans="1:9" ht="25.5" x14ac:dyDescent="0.2">
      <c r="A1644" s="926"/>
      <c r="B1644" s="51">
        <v>6325</v>
      </c>
      <c r="C1644" s="508" t="s">
        <v>9854</v>
      </c>
      <c r="D1644" s="97" t="s">
        <v>5902</v>
      </c>
      <c r="E1644" s="545">
        <v>39121405</v>
      </c>
      <c r="F1644" s="917"/>
      <c r="G1644" s="39" t="s">
        <v>364</v>
      </c>
      <c r="H1644" s="538">
        <v>44927</v>
      </c>
      <c r="I1644" s="51">
        <v>304</v>
      </c>
    </row>
    <row r="1645" spans="1:9" ht="25.5" x14ac:dyDescent="0.2">
      <c r="A1645" s="926"/>
      <c r="B1645" s="51">
        <v>6325</v>
      </c>
      <c r="C1645" s="508" t="s">
        <v>9855</v>
      </c>
      <c r="D1645" s="97" t="s">
        <v>5902</v>
      </c>
      <c r="E1645" s="545">
        <v>39121405</v>
      </c>
      <c r="F1645" s="917"/>
      <c r="G1645" s="39" t="s">
        <v>364</v>
      </c>
      <c r="H1645" s="538">
        <v>44927</v>
      </c>
      <c r="I1645" s="51">
        <v>304</v>
      </c>
    </row>
    <row r="1646" spans="1:9" ht="25.5" x14ac:dyDescent="0.2">
      <c r="A1646" s="926"/>
      <c r="B1646" s="51">
        <v>6325</v>
      </c>
      <c r="C1646" s="508" t="s">
        <v>9856</v>
      </c>
      <c r="D1646" s="97" t="s">
        <v>5902</v>
      </c>
      <c r="E1646" s="39">
        <v>55121611</v>
      </c>
      <c r="F1646" s="917"/>
      <c r="G1646" s="39" t="s">
        <v>364</v>
      </c>
      <c r="H1646" s="538">
        <v>44927</v>
      </c>
      <c r="I1646" s="51">
        <v>304</v>
      </c>
    </row>
    <row r="1647" spans="1:9" ht="25.5" x14ac:dyDescent="0.2">
      <c r="A1647" s="926"/>
      <c r="B1647" s="51">
        <v>6325</v>
      </c>
      <c r="C1647" s="508" t="s">
        <v>9857</v>
      </c>
      <c r="D1647" s="97" t="s">
        <v>5902</v>
      </c>
      <c r="E1647" s="545">
        <v>40182305</v>
      </c>
      <c r="F1647" s="917"/>
      <c r="G1647" s="39" t="s">
        <v>364</v>
      </c>
      <c r="H1647" s="538">
        <v>44927</v>
      </c>
      <c r="I1647" s="51">
        <v>304</v>
      </c>
    </row>
    <row r="1648" spans="1:9" ht="15" customHeight="1" x14ac:dyDescent="0.2">
      <c r="A1648" s="926"/>
      <c r="B1648" s="51">
        <v>6325</v>
      </c>
      <c r="C1648" s="548" t="s">
        <v>9864</v>
      </c>
      <c r="D1648" s="97" t="s">
        <v>5902</v>
      </c>
      <c r="E1648" s="39">
        <v>39121439</v>
      </c>
      <c r="F1648" s="917"/>
      <c r="G1648" s="39" t="s">
        <v>364</v>
      </c>
      <c r="H1648" s="538">
        <v>44927</v>
      </c>
      <c r="I1648" s="549">
        <v>304</v>
      </c>
    </row>
    <row r="1649" spans="1:9" ht="38.25" x14ac:dyDescent="0.2">
      <c r="A1649" s="926"/>
      <c r="B1649" s="51">
        <v>6325</v>
      </c>
      <c r="C1649" s="548" t="s">
        <v>9867</v>
      </c>
      <c r="D1649" s="97" t="s">
        <v>5902</v>
      </c>
      <c r="E1649" s="39">
        <v>39121405</v>
      </c>
      <c r="F1649" s="917"/>
      <c r="G1649" s="39" t="s">
        <v>364</v>
      </c>
      <c r="H1649" s="538">
        <v>44927</v>
      </c>
      <c r="I1649" s="549">
        <v>304</v>
      </c>
    </row>
    <row r="1650" spans="1:9" ht="38.25" x14ac:dyDescent="0.2">
      <c r="A1650" s="926"/>
      <c r="B1650" s="51">
        <v>6325</v>
      </c>
      <c r="C1650" s="508" t="s">
        <v>9868</v>
      </c>
      <c r="D1650" s="97" t="s">
        <v>5902</v>
      </c>
      <c r="E1650" s="39">
        <v>39121405</v>
      </c>
      <c r="F1650" s="917"/>
      <c r="G1650" s="39" t="s">
        <v>364</v>
      </c>
      <c r="H1650" s="538">
        <v>44927</v>
      </c>
      <c r="I1650" s="549">
        <v>304</v>
      </c>
    </row>
    <row r="1651" spans="1:9" ht="15" customHeight="1" x14ac:dyDescent="0.2">
      <c r="A1651" s="926"/>
      <c r="B1651" s="51">
        <v>6325</v>
      </c>
      <c r="C1651" s="548" t="s">
        <v>9876</v>
      </c>
      <c r="D1651" s="97" t="s">
        <v>5902</v>
      </c>
      <c r="E1651" s="39">
        <v>31191501</v>
      </c>
      <c r="F1651" s="917"/>
      <c r="G1651" s="39" t="s">
        <v>364</v>
      </c>
      <c r="H1651" s="538">
        <v>44927</v>
      </c>
      <c r="I1651" s="549">
        <v>304</v>
      </c>
    </row>
    <row r="1652" spans="1:9" ht="51" x14ac:dyDescent="0.2">
      <c r="A1652" s="926"/>
      <c r="B1652" s="51">
        <v>6325</v>
      </c>
      <c r="C1652" s="508" t="s">
        <v>9880</v>
      </c>
      <c r="D1652" s="97" t="s">
        <v>5902</v>
      </c>
      <c r="E1652" s="39">
        <v>39121602</v>
      </c>
      <c r="F1652" s="917"/>
      <c r="G1652" s="39" t="s">
        <v>364</v>
      </c>
      <c r="H1652" s="538">
        <v>44927</v>
      </c>
      <c r="I1652" s="549">
        <v>304</v>
      </c>
    </row>
    <row r="1653" spans="1:9" ht="25.5" x14ac:dyDescent="0.2">
      <c r="A1653" s="926"/>
      <c r="B1653" s="51">
        <v>6325</v>
      </c>
      <c r="C1653" s="548" t="s">
        <v>9881</v>
      </c>
      <c r="D1653" s="97" t="s">
        <v>5902</v>
      </c>
      <c r="E1653" s="39">
        <v>39121318</v>
      </c>
      <c r="F1653" s="917"/>
      <c r="G1653" s="39" t="s">
        <v>364</v>
      </c>
      <c r="H1653" s="538">
        <v>44927</v>
      </c>
      <c r="I1653" s="549">
        <v>304</v>
      </c>
    </row>
    <row r="1654" spans="1:9" ht="38.25" x14ac:dyDescent="0.2">
      <c r="A1654" s="926"/>
      <c r="B1654" s="51">
        <v>6325</v>
      </c>
      <c r="C1654" s="548" t="s">
        <v>9883</v>
      </c>
      <c r="D1654" s="97" t="s">
        <v>5902</v>
      </c>
      <c r="E1654" s="39">
        <v>31191501</v>
      </c>
      <c r="F1654" s="917"/>
      <c r="G1654" s="39" t="s">
        <v>364</v>
      </c>
      <c r="H1654" s="538">
        <v>44927</v>
      </c>
      <c r="I1654" s="549">
        <v>304</v>
      </c>
    </row>
    <row r="1655" spans="1:9" ht="15" customHeight="1" x14ac:dyDescent="0.2">
      <c r="A1655" s="926"/>
      <c r="B1655" s="51">
        <v>6325</v>
      </c>
      <c r="C1655" s="548" t="s">
        <v>9884</v>
      </c>
      <c r="D1655" s="97" t="s">
        <v>5902</v>
      </c>
      <c r="E1655" s="39">
        <v>39121402</v>
      </c>
      <c r="F1655" s="917"/>
      <c r="G1655" s="39" t="s">
        <v>364</v>
      </c>
      <c r="H1655" s="538">
        <v>44927</v>
      </c>
      <c r="I1655" s="549">
        <v>304</v>
      </c>
    </row>
    <row r="1656" spans="1:9" ht="25.5" x14ac:dyDescent="0.2">
      <c r="A1656" s="926"/>
      <c r="B1656" s="51">
        <v>6325</v>
      </c>
      <c r="C1656" s="508" t="s">
        <v>9885</v>
      </c>
      <c r="D1656" s="97" t="s">
        <v>5902</v>
      </c>
      <c r="E1656" s="39">
        <v>39121601</v>
      </c>
      <c r="F1656" s="917"/>
      <c r="G1656" s="39" t="s">
        <v>364</v>
      </c>
      <c r="H1656" s="538">
        <v>44927</v>
      </c>
      <c r="I1656" s="549">
        <v>304</v>
      </c>
    </row>
    <row r="1657" spans="1:9" ht="15" customHeight="1" x14ac:dyDescent="0.2">
      <c r="A1657" s="926"/>
      <c r="B1657" s="51">
        <v>6325</v>
      </c>
      <c r="C1657" s="508" t="s">
        <v>9886</v>
      </c>
      <c r="D1657" s="97" t="s">
        <v>5902</v>
      </c>
      <c r="E1657" s="39">
        <v>39121601</v>
      </c>
      <c r="F1657" s="917"/>
      <c r="G1657" s="39" t="s">
        <v>364</v>
      </c>
      <c r="H1657" s="538">
        <v>44927</v>
      </c>
      <c r="I1657" s="549">
        <v>304</v>
      </c>
    </row>
    <row r="1658" spans="1:9" ht="15" customHeight="1" x14ac:dyDescent="0.2">
      <c r="A1658" s="926"/>
      <c r="B1658" s="51">
        <v>6325</v>
      </c>
      <c r="C1658" s="548" t="s">
        <v>9890</v>
      </c>
      <c r="D1658" s="97" t="s">
        <v>5902</v>
      </c>
      <c r="E1658" s="39">
        <v>39121444</v>
      </c>
      <c r="F1658" s="917"/>
      <c r="G1658" s="39" t="s">
        <v>364</v>
      </c>
      <c r="H1658" s="538">
        <v>44927</v>
      </c>
      <c r="I1658" s="549">
        <v>304</v>
      </c>
    </row>
    <row r="1659" spans="1:9" ht="51" x14ac:dyDescent="0.2">
      <c r="A1659" s="926"/>
      <c r="B1659" s="51">
        <v>6325</v>
      </c>
      <c r="C1659" s="508" t="s">
        <v>9900</v>
      </c>
      <c r="D1659" s="97" t="s">
        <v>5902</v>
      </c>
      <c r="E1659" s="39">
        <v>31191501</v>
      </c>
      <c r="F1659" s="917"/>
      <c r="G1659" s="39" t="s">
        <v>364</v>
      </c>
      <c r="H1659" s="538">
        <v>44927</v>
      </c>
      <c r="I1659" s="549">
        <v>304</v>
      </c>
    </row>
    <row r="1660" spans="1:9" ht="25.5" x14ac:dyDescent="0.2">
      <c r="A1660" s="926"/>
      <c r="B1660" s="51">
        <v>6325</v>
      </c>
      <c r="C1660" s="548" t="s">
        <v>9901</v>
      </c>
      <c r="D1660" s="97" t="s">
        <v>5902</v>
      </c>
      <c r="E1660" s="39">
        <v>30161801</v>
      </c>
      <c r="F1660" s="917"/>
      <c r="G1660" s="39" t="s">
        <v>364</v>
      </c>
      <c r="H1660" s="538">
        <v>44927</v>
      </c>
      <c r="I1660" s="549">
        <v>304</v>
      </c>
    </row>
    <row r="1661" spans="1:9" ht="25.5" x14ac:dyDescent="0.2">
      <c r="A1661" s="926"/>
      <c r="B1661" s="51">
        <v>6325</v>
      </c>
      <c r="C1661" s="508" t="s">
        <v>9916</v>
      </c>
      <c r="D1661" s="97" t="s">
        <v>5902</v>
      </c>
      <c r="E1661" s="39">
        <v>39122324</v>
      </c>
      <c r="F1661" s="917"/>
      <c r="G1661" s="39" t="s">
        <v>364</v>
      </c>
      <c r="H1661" s="538">
        <v>44927</v>
      </c>
      <c r="I1661" s="549">
        <v>304</v>
      </c>
    </row>
    <row r="1662" spans="1:9" ht="15" customHeight="1" x14ac:dyDescent="0.2">
      <c r="A1662" s="926"/>
      <c r="B1662" s="51">
        <v>6325</v>
      </c>
      <c r="C1662" s="508" t="s">
        <v>9917</v>
      </c>
      <c r="D1662" s="97" t="s">
        <v>5902</v>
      </c>
      <c r="E1662" s="39">
        <v>39121701</v>
      </c>
      <c r="F1662" s="917"/>
      <c r="G1662" s="39" t="s">
        <v>364</v>
      </c>
      <c r="H1662" s="538">
        <v>44927</v>
      </c>
      <c r="I1662" s="549">
        <v>304</v>
      </c>
    </row>
    <row r="1663" spans="1:9" ht="25.5" x14ac:dyDescent="0.2">
      <c r="A1663" s="926"/>
      <c r="B1663" s="51">
        <v>6325</v>
      </c>
      <c r="C1663" s="508" t="s">
        <v>9918</v>
      </c>
      <c r="D1663" s="97" t="s">
        <v>5902</v>
      </c>
      <c r="E1663" s="39">
        <v>31162418</v>
      </c>
      <c r="F1663" s="917"/>
      <c r="G1663" s="39" t="s">
        <v>364</v>
      </c>
      <c r="H1663" s="538">
        <v>44927</v>
      </c>
      <c r="I1663" s="549">
        <v>304</v>
      </c>
    </row>
    <row r="1664" spans="1:9" ht="15" customHeight="1" x14ac:dyDescent="0.2">
      <c r="A1664" s="926"/>
      <c r="B1664" s="51">
        <v>6325</v>
      </c>
      <c r="C1664" s="508" t="s">
        <v>9919</v>
      </c>
      <c r="D1664" s="97" t="s">
        <v>5902</v>
      </c>
      <c r="E1664" s="39">
        <v>40183002</v>
      </c>
      <c r="F1664" s="917"/>
      <c r="G1664" s="39" t="s">
        <v>364</v>
      </c>
      <c r="H1664" s="538">
        <v>44927</v>
      </c>
      <c r="I1664" s="549">
        <v>304</v>
      </c>
    </row>
    <row r="1665" spans="1:9" ht="15" customHeight="1" x14ac:dyDescent="0.2">
      <c r="A1665" s="926"/>
      <c r="B1665" s="51">
        <v>6325</v>
      </c>
      <c r="C1665" s="508" t="s">
        <v>9920</v>
      </c>
      <c r="D1665" s="97" t="s">
        <v>5902</v>
      </c>
      <c r="E1665" s="39">
        <v>39121444</v>
      </c>
      <c r="F1665" s="917"/>
      <c r="G1665" s="39" t="s">
        <v>364</v>
      </c>
      <c r="H1665" s="538">
        <v>44927</v>
      </c>
      <c r="I1665" s="549">
        <v>304</v>
      </c>
    </row>
    <row r="1666" spans="1:9" ht="25.5" x14ac:dyDescent="0.2">
      <c r="A1666" s="926"/>
      <c r="B1666" s="51">
        <v>6325</v>
      </c>
      <c r="C1666" s="508" t="s">
        <v>9921</v>
      </c>
      <c r="D1666" s="97" t="s">
        <v>5902</v>
      </c>
      <c r="E1666" s="39">
        <v>27112806</v>
      </c>
      <c r="F1666" s="917"/>
      <c r="G1666" s="39" t="s">
        <v>364</v>
      </c>
      <c r="H1666" s="538">
        <v>44927</v>
      </c>
      <c r="I1666" s="549">
        <v>304</v>
      </c>
    </row>
    <row r="1667" spans="1:9" ht="15" customHeight="1" x14ac:dyDescent="0.2">
      <c r="A1667" s="926"/>
      <c r="B1667" s="51">
        <v>6325</v>
      </c>
      <c r="C1667" s="508" t="s">
        <v>9922</v>
      </c>
      <c r="D1667" s="97" t="s">
        <v>5902</v>
      </c>
      <c r="E1667" s="39">
        <v>39121432</v>
      </c>
      <c r="F1667" s="917"/>
      <c r="G1667" s="39" t="s">
        <v>364</v>
      </c>
      <c r="H1667" s="538">
        <v>44927</v>
      </c>
      <c r="I1667" s="549">
        <v>304</v>
      </c>
    </row>
    <row r="1668" spans="1:9" ht="15" customHeight="1" x14ac:dyDescent="0.2">
      <c r="A1668" s="926"/>
      <c r="B1668" s="51">
        <v>6325</v>
      </c>
      <c r="C1668" s="508" t="s">
        <v>9923</v>
      </c>
      <c r="D1668" s="97" t="s">
        <v>5902</v>
      </c>
      <c r="E1668" s="39">
        <v>39121304</v>
      </c>
      <c r="F1668" s="917"/>
      <c r="G1668" s="39" t="s">
        <v>364</v>
      </c>
      <c r="H1668" s="538">
        <v>44927</v>
      </c>
      <c r="I1668" s="549">
        <v>304</v>
      </c>
    </row>
    <row r="1669" spans="1:9" ht="15" customHeight="1" x14ac:dyDescent="0.2">
      <c r="A1669" s="926"/>
      <c r="B1669" s="51">
        <v>6325</v>
      </c>
      <c r="C1669" s="508" t="s">
        <v>9924</v>
      </c>
      <c r="D1669" s="97" t="s">
        <v>5902</v>
      </c>
      <c r="E1669" s="39">
        <v>39121303</v>
      </c>
      <c r="F1669" s="917"/>
      <c r="G1669" s="39" t="s">
        <v>364</v>
      </c>
      <c r="H1669" s="538">
        <v>44927</v>
      </c>
      <c r="I1669" s="549">
        <v>304</v>
      </c>
    </row>
    <row r="1670" spans="1:9" ht="25.5" x14ac:dyDescent="0.2">
      <c r="A1670" s="926"/>
      <c r="B1670" s="51">
        <v>6325</v>
      </c>
      <c r="C1670" s="508" t="s">
        <v>9925</v>
      </c>
      <c r="D1670" s="97" t="s">
        <v>5902</v>
      </c>
      <c r="E1670" s="39">
        <v>39121434</v>
      </c>
      <c r="F1670" s="917"/>
      <c r="G1670" s="39" t="s">
        <v>364</v>
      </c>
      <c r="H1670" s="538">
        <v>44927</v>
      </c>
      <c r="I1670" s="549">
        <v>304</v>
      </c>
    </row>
    <row r="1671" spans="1:9" ht="25.5" x14ac:dyDescent="0.2">
      <c r="A1671" s="926"/>
      <c r="B1671" s="51">
        <v>6325</v>
      </c>
      <c r="C1671" s="508" t="s">
        <v>9926</v>
      </c>
      <c r="D1671" s="97" t="s">
        <v>5902</v>
      </c>
      <c r="E1671" s="39">
        <v>39121432</v>
      </c>
      <c r="F1671" s="917"/>
      <c r="G1671" s="39" t="s">
        <v>364</v>
      </c>
      <c r="H1671" s="538">
        <v>44927</v>
      </c>
      <c r="I1671" s="549">
        <v>304</v>
      </c>
    </row>
    <row r="1672" spans="1:9" ht="25.5" x14ac:dyDescent="0.2">
      <c r="A1672" s="926"/>
      <c r="B1672" s="51">
        <v>6325</v>
      </c>
      <c r="C1672" s="508" t="s">
        <v>9927</v>
      </c>
      <c r="D1672" s="97" t="s">
        <v>5902</v>
      </c>
      <c r="E1672" s="39">
        <v>39121432</v>
      </c>
      <c r="F1672" s="917"/>
      <c r="G1672" s="39" t="s">
        <v>364</v>
      </c>
      <c r="H1672" s="538">
        <v>44927</v>
      </c>
      <c r="I1672" s="549">
        <v>304</v>
      </c>
    </row>
    <row r="1673" spans="1:9" ht="15" customHeight="1" x14ac:dyDescent="0.2">
      <c r="A1673" s="926"/>
      <c r="B1673" s="51">
        <v>6325</v>
      </c>
      <c r="C1673" s="508" t="s">
        <v>9928</v>
      </c>
      <c r="D1673" s="97" t="s">
        <v>5902</v>
      </c>
      <c r="E1673" s="39">
        <v>39121302</v>
      </c>
      <c r="F1673" s="917"/>
      <c r="G1673" s="39" t="s">
        <v>364</v>
      </c>
      <c r="H1673" s="538">
        <v>44927</v>
      </c>
      <c r="I1673" s="549">
        <v>304</v>
      </c>
    </row>
    <row r="1674" spans="1:9" ht="15" customHeight="1" x14ac:dyDescent="0.2">
      <c r="A1674" s="926"/>
      <c r="B1674" s="51">
        <v>6325</v>
      </c>
      <c r="C1674" s="508" t="s">
        <v>9929</v>
      </c>
      <c r="D1674" s="97" t="s">
        <v>5902</v>
      </c>
      <c r="E1674" s="39">
        <v>39121529</v>
      </c>
      <c r="F1674" s="917"/>
      <c r="G1674" s="39" t="s">
        <v>364</v>
      </c>
      <c r="H1674" s="538">
        <v>44927</v>
      </c>
      <c r="I1674" s="549">
        <v>304</v>
      </c>
    </row>
    <row r="1675" spans="1:9" ht="63.75" x14ac:dyDescent="0.2">
      <c r="A1675" s="926"/>
      <c r="B1675" s="51">
        <v>6325</v>
      </c>
      <c r="C1675" s="508" t="s">
        <v>9958</v>
      </c>
      <c r="D1675" s="97" t="s">
        <v>5902</v>
      </c>
      <c r="E1675" s="39">
        <v>39122331</v>
      </c>
      <c r="F1675" s="917"/>
      <c r="G1675" s="39" t="s">
        <v>364</v>
      </c>
      <c r="H1675" s="538">
        <v>44927</v>
      </c>
      <c r="I1675" s="549">
        <v>304</v>
      </c>
    </row>
    <row r="1676" spans="1:9" ht="38.25" x14ac:dyDescent="0.2">
      <c r="A1676" s="926"/>
      <c r="B1676" s="51">
        <v>6325</v>
      </c>
      <c r="C1676" s="508" t="s">
        <v>9959</v>
      </c>
      <c r="D1676" s="97" t="s">
        <v>5902</v>
      </c>
      <c r="E1676" s="39">
        <v>41111946</v>
      </c>
      <c r="F1676" s="917"/>
      <c r="G1676" s="39" t="s">
        <v>364</v>
      </c>
      <c r="H1676" s="538">
        <v>44927</v>
      </c>
      <c r="I1676" s="549">
        <v>304</v>
      </c>
    </row>
    <row r="1677" spans="1:9" ht="25.5" x14ac:dyDescent="0.2">
      <c r="A1677" s="926"/>
      <c r="B1677" s="51">
        <v>6325</v>
      </c>
      <c r="C1677" s="508" t="s">
        <v>9960</v>
      </c>
      <c r="D1677" s="97" t="s">
        <v>5902</v>
      </c>
      <c r="E1677" s="39">
        <v>24112404</v>
      </c>
      <c r="F1677" s="917"/>
      <c r="G1677" s="39" t="s">
        <v>364</v>
      </c>
      <c r="H1677" s="538">
        <v>44927</v>
      </c>
      <c r="I1677" s="549">
        <v>304</v>
      </c>
    </row>
    <row r="1678" spans="1:9" ht="15" customHeight="1" x14ac:dyDescent="0.2">
      <c r="A1678" s="926"/>
      <c r="B1678" s="51">
        <v>6325</v>
      </c>
      <c r="C1678" s="508" t="s">
        <v>9961</v>
      </c>
      <c r="D1678" s="97" t="s">
        <v>5902</v>
      </c>
      <c r="E1678" s="39">
        <v>39121302</v>
      </c>
      <c r="F1678" s="917"/>
      <c r="G1678" s="39" t="s">
        <v>364</v>
      </c>
      <c r="H1678" s="538">
        <v>44927</v>
      </c>
      <c r="I1678" s="549">
        <v>304</v>
      </c>
    </row>
    <row r="1679" spans="1:9" ht="15" customHeight="1" x14ac:dyDescent="0.2">
      <c r="A1679" s="926"/>
      <c r="B1679" s="51">
        <v>6325</v>
      </c>
      <c r="C1679" s="508" t="s">
        <v>9962</v>
      </c>
      <c r="D1679" s="97" t="s">
        <v>5902</v>
      </c>
      <c r="E1679" s="39">
        <v>39131601</v>
      </c>
      <c r="F1679" s="917"/>
      <c r="G1679" s="39" t="s">
        <v>364</v>
      </c>
      <c r="H1679" s="538">
        <v>44927</v>
      </c>
      <c r="I1679" s="549">
        <v>304</v>
      </c>
    </row>
    <row r="1680" spans="1:9" ht="25.5" x14ac:dyDescent="0.2">
      <c r="A1680" s="926"/>
      <c r="B1680" s="51">
        <v>6325</v>
      </c>
      <c r="C1680" s="508" t="s">
        <v>9963</v>
      </c>
      <c r="D1680" s="97" t="s">
        <v>5902</v>
      </c>
      <c r="E1680" s="39">
        <v>39121434</v>
      </c>
      <c r="F1680" s="917"/>
      <c r="G1680" s="39" t="s">
        <v>364</v>
      </c>
      <c r="H1680" s="538">
        <v>44927</v>
      </c>
      <c r="I1680" s="549">
        <v>304</v>
      </c>
    </row>
    <row r="1681" spans="1:9" ht="25.5" x14ac:dyDescent="0.2">
      <c r="A1681" s="926"/>
      <c r="B1681" s="51">
        <v>6325</v>
      </c>
      <c r="C1681" s="508" t="s">
        <v>9964</v>
      </c>
      <c r="D1681" s="97" t="s">
        <v>5902</v>
      </c>
      <c r="E1681" s="39">
        <v>39121434</v>
      </c>
      <c r="F1681" s="917"/>
      <c r="G1681" s="39" t="s">
        <v>364</v>
      </c>
      <c r="H1681" s="538">
        <v>44927</v>
      </c>
      <c r="I1681" s="549">
        <v>304</v>
      </c>
    </row>
    <row r="1682" spans="1:9" ht="15" customHeight="1" x14ac:dyDescent="0.2">
      <c r="A1682" s="926"/>
      <c r="B1682" s="51">
        <v>6325</v>
      </c>
      <c r="C1682" s="508" t="s">
        <v>9965</v>
      </c>
      <c r="D1682" s="97" t="s">
        <v>5902</v>
      </c>
      <c r="E1682" s="39">
        <v>39121434</v>
      </c>
      <c r="F1682" s="917"/>
      <c r="G1682" s="39" t="s">
        <v>364</v>
      </c>
      <c r="H1682" s="538">
        <v>44927</v>
      </c>
      <c r="I1682" s="549">
        <v>304</v>
      </c>
    </row>
    <row r="1683" spans="1:9" ht="25.5" x14ac:dyDescent="0.2">
      <c r="A1683" s="926"/>
      <c r="B1683" s="51">
        <v>6325</v>
      </c>
      <c r="C1683" s="508" t="s">
        <v>9966</v>
      </c>
      <c r="D1683" s="97" t="s">
        <v>5902</v>
      </c>
      <c r="E1683" s="39">
        <v>39121708</v>
      </c>
      <c r="F1683" s="917"/>
      <c r="G1683" s="39" t="s">
        <v>364</v>
      </c>
      <c r="H1683" s="538">
        <v>44927</v>
      </c>
      <c r="I1683" s="549">
        <v>304</v>
      </c>
    </row>
    <row r="1684" spans="1:9" ht="38.25" x14ac:dyDescent="0.2">
      <c r="A1684" s="926"/>
      <c r="B1684" s="51">
        <v>6325</v>
      </c>
      <c r="C1684" s="508" t="s">
        <v>9968</v>
      </c>
      <c r="D1684" s="97" t="s">
        <v>5902</v>
      </c>
      <c r="E1684" s="39">
        <v>39121529</v>
      </c>
      <c r="F1684" s="917"/>
      <c r="G1684" s="39" t="s">
        <v>364</v>
      </c>
      <c r="H1684" s="538">
        <v>44927</v>
      </c>
      <c r="I1684" s="549">
        <v>304</v>
      </c>
    </row>
    <row r="1685" spans="1:9" ht="51" x14ac:dyDescent="0.2">
      <c r="A1685" s="926"/>
      <c r="B1685" s="51">
        <v>6325</v>
      </c>
      <c r="C1685" s="508" t="s">
        <v>9969</v>
      </c>
      <c r="D1685" s="97" t="s">
        <v>5902</v>
      </c>
      <c r="E1685" s="39">
        <v>39121031</v>
      </c>
      <c r="F1685" s="917"/>
      <c r="G1685" s="39" t="s">
        <v>364</v>
      </c>
      <c r="H1685" s="538">
        <v>44927</v>
      </c>
      <c r="I1685" s="549">
        <v>304</v>
      </c>
    </row>
    <row r="1686" spans="1:9" ht="51" x14ac:dyDescent="0.2">
      <c r="A1686" s="926"/>
      <c r="B1686" s="51">
        <v>6325</v>
      </c>
      <c r="C1686" s="508" t="s">
        <v>9970</v>
      </c>
      <c r="D1686" s="97" t="s">
        <v>5902</v>
      </c>
      <c r="E1686" s="39">
        <v>39121522</v>
      </c>
      <c r="F1686" s="917"/>
      <c r="G1686" s="39" t="s">
        <v>364</v>
      </c>
      <c r="H1686" s="538">
        <v>44927</v>
      </c>
      <c r="I1686" s="549">
        <v>304</v>
      </c>
    </row>
    <row r="1687" spans="1:9" ht="25.5" x14ac:dyDescent="0.2">
      <c r="A1687" s="926"/>
      <c r="B1687" s="51">
        <v>6325</v>
      </c>
      <c r="C1687" s="508" t="s">
        <v>9971</v>
      </c>
      <c r="D1687" s="97" t="s">
        <v>5902</v>
      </c>
      <c r="E1687" s="39">
        <v>39121404</v>
      </c>
      <c r="F1687" s="917"/>
      <c r="G1687" s="39" t="s">
        <v>364</v>
      </c>
      <c r="H1687" s="538">
        <v>44927</v>
      </c>
      <c r="I1687" s="549">
        <v>304</v>
      </c>
    </row>
    <row r="1688" spans="1:9" ht="25.5" x14ac:dyDescent="0.2">
      <c r="A1688" s="926"/>
      <c r="B1688" s="51">
        <v>6325</v>
      </c>
      <c r="C1688" s="508" t="s">
        <v>9972</v>
      </c>
      <c r="D1688" s="97" t="s">
        <v>5902</v>
      </c>
      <c r="E1688" s="39">
        <v>31161709</v>
      </c>
      <c r="F1688" s="917"/>
      <c r="G1688" s="39" t="s">
        <v>364</v>
      </c>
      <c r="H1688" s="538">
        <v>44927</v>
      </c>
      <c r="I1688" s="549">
        <v>304</v>
      </c>
    </row>
    <row r="1689" spans="1:9" ht="25.5" x14ac:dyDescent="0.2">
      <c r="A1689" s="926"/>
      <c r="B1689" s="51">
        <v>6325</v>
      </c>
      <c r="C1689" s="508" t="s">
        <v>9973</v>
      </c>
      <c r="D1689" s="97" t="s">
        <v>5902</v>
      </c>
      <c r="E1689" s="39">
        <v>39121404</v>
      </c>
      <c r="F1689" s="917"/>
      <c r="G1689" s="39" t="s">
        <v>364</v>
      </c>
      <c r="H1689" s="538">
        <v>44927</v>
      </c>
      <c r="I1689" s="549">
        <v>304</v>
      </c>
    </row>
    <row r="1690" spans="1:9" ht="15" customHeight="1" x14ac:dyDescent="0.2">
      <c r="A1690" s="926"/>
      <c r="B1690" s="51">
        <v>6325</v>
      </c>
      <c r="C1690" s="508" t="s">
        <v>9974</v>
      </c>
      <c r="D1690" s="97" t="s">
        <v>5902</v>
      </c>
      <c r="E1690" s="39">
        <v>39121601</v>
      </c>
      <c r="F1690" s="917"/>
      <c r="G1690" s="39" t="s">
        <v>364</v>
      </c>
      <c r="H1690" s="538">
        <v>44927</v>
      </c>
      <c r="I1690" s="549">
        <v>304</v>
      </c>
    </row>
    <row r="1691" spans="1:9" ht="38.25" x14ac:dyDescent="0.2">
      <c r="A1691" s="926"/>
      <c r="B1691" s="51">
        <v>6325</v>
      </c>
      <c r="C1691" s="508" t="s">
        <v>9975</v>
      </c>
      <c r="D1691" s="97" t="s">
        <v>5902</v>
      </c>
      <c r="E1691" s="39">
        <v>39122245</v>
      </c>
      <c r="F1691" s="917"/>
      <c r="G1691" s="39" t="s">
        <v>364</v>
      </c>
      <c r="H1691" s="538">
        <v>44927</v>
      </c>
      <c r="I1691" s="549">
        <v>304</v>
      </c>
    </row>
    <row r="1692" spans="1:9" ht="38.25" x14ac:dyDescent="0.2">
      <c r="A1692" s="926"/>
      <c r="B1692" s="51">
        <v>6325</v>
      </c>
      <c r="C1692" s="508" t="s">
        <v>9977</v>
      </c>
      <c r="D1692" s="97" t="s">
        <v>5902</v>
      </c>
      <c r="E1692" s="39">
        <v>39121522</v>
      </c>
      <c r="F1692" s="917"/>
      <c r="G1692" s="39" t="s">
        <v>364</v>
      </c>
      <c r="H1692" s="538">
        <v>44927</v>
      </c>
      <c r="I1692" s="549">
        <v>304</v>
      </c>
    </row>
    <row r="1693" spans="1:9" ht="25.5" x14ac:dyDescent="0.2">
      <c r="A1693" s="926"/>
      <c r="B1693" s="51">
        <v>6325</v>
      </c>
      <c r="C1693" s="508" t="s">
        <v>9980</v>
      </c>
      <c r="D1693" s="97" t="s">
        <v>5902</v>
      </c>
      <c r="E1693" s="39">
        <v>39121330</v>
      </c>
      <c r="F1693" s="917"/>
      <c r="G1693" s="39" t="s">
        <v>364</v>
      </c>
      <c r="H1693" s="538">
        <v>44927</v>
      </c>
      <c r="I1693" s="549">
        <v>304</v>
      </c>
    </row>
    <row r="1694" spans="1:9" ht="15" customHeight="1" x14ac:dyDescent="0.2">
      <c r="A1694" s="926"/>
      <c r="B1694" s="51">
        <v>6325</v>
      </c>
      <c r="C1694" s="508" t="s">
        <v>9981</v>
      </c>
      <c r="D1694" s="97" t="s">
        <v>5902</v>
      </c>
      <c r="E1694" s="39">
        <v>39121439</v>
      </c>
      <c r="F1694" s="917"/>
      <c r="G1694" s="39" t="s">
        <v>364</v>
      </c>
      <c r="H1694" s="538">
        <v>44927</v>
      </c>
      <c r="I1694" s="549">
        <v>304</v>
      </c>
    </row>
    <row r="1695" spans="1:9" ht="15" customHeight="1" x14ac:dyDescent="0.2">
      <c r="A1695" s="926"/>
      <c r="B1695" s="51">
        <v>6325</v>
      </c>
      <c r="C1695" s="508" t="s">
        <v>9982</v>
      </c>
      <c r="D1695" s="97" t="s">
        <v>5902</v>
      </c>
      <c r="E1695" s="39">
        <v>39121302</v>
      </c>
      <c r="F1695" s="917"/>
      <c r="G1695" s="39" t="s">
        <v>364</v>
      </c>
      <c r="H1695" s="538">
        <v>44927</v>
      </c>
      <c r="I1695" s="549">
        <v>304</v>
      </c>
    </row>
    <row r="1696" spans="1:9" ht="15" customHeight="1" x14ac:dyDescent="0.2">
      <c r="A1696" s="926"/>
      <c r="B1696" s="51">
        <v>6325</v>
      </c>
      <c r="C1696" s="508" t="s">
        <v>9984</v>
      </c>
      <c r="D1696" s="97" t="s">
        <v>5902</v>
      </c>
      <c r="E1696" s="39">
        <v>39121402</v>
      </c>
      <c r="F1696" s="917"/>
      <c r="G1696" s="39" t="s">
        <v>364</v>
      </c>
      <c r="H1696" s="538">
        <v>44927</v>
      </c>
      <c r="I1696" s="549">
        <v>304</v>
      </c>
    </row>
    <row r="1697" spans="1:9" ht="15" customHeight="1" x14ac:dyDescent="0.2">
      <c r="A1697" s="926"/>
      <c r="B1697" s="51">
        <v>6325</v>
      </c>
      <c r="C1697" s="508" t="s">
        <v>9985</v>
      </c>
      <c r="D1697" s="97" t="s">
        <v>5902</v>
      </c>
      <c r="E1697" s="39">
        <v>39121303</v>
      </c>
      <c r="F1697" s="917"/>
      <c r="G1697" s="39" t="s">
        <v>364</v>
      </c>
      <c r="H1697" s="538">
        <v>44927</v>
      </c>
      <c r="I1697" s="549">
        <v>304</v>
      </c>
    </row>
    <row r="1698" spans="1:9" ht="25.5" x14ac:dyDescent="0.2">
      <c r="A1698" s="926"/>
      <c r="B1698" s="51">
        <v>6325</v>
      </c>
      <c r="C1698" s="508" t="s">
        <v>9986</v>
      </c>
      <c r="D1698" s="97" t="s">
        <v>5902</v>
      </c>
      <c r="E1698" s="39">
        <v>39121432</v>
      </c>
      <c r="F1698" s="917"/>
      <c r="G1698" s="39" t="s">
        <v>364</v>
      </c>
      <c r="H1698" s="538">
        <v>44927</v>
      </c>
      <c r="I1698" s="51">
        <v>304</v>
      </c>
    </row>
    <row r="1699" spans="1:9" ht="25.5" x14ac:dyDescent="0.2">
      <c r="A1699" s="926"/>
      <c r="B1699" s="51">
        <v>6325</v>
      </c>
      <c r="C1699" s="508" t="s">
        <v>9993</v>
      </c>
      <c r="D1699" s="97" t="s">
        <v>5902</v>
      </c>
      <c r="E1699" s="39">
        <v>41112206</v>
      </c>
      <c r="F1699" s="917"/>
      <c r="G1699" s="39" t="s">
        <v>364</v>
      </c>
      <c r="H1699" s="538">
        <v>44927</v>
      </c>
      <c r="I1699" s="549">
        <v>304</v>
      </c>
    </row>
    <row r="1700" spans="1:9" ht="38.25" x14ac:dyDescent="0.2">
      <c r="A1700" s="926"/>
      <c r="B1700" s="51">
        <v>6325</v>
      </c>
      <c r="C1700" s="508" t="s">
        <v>9994</v>
      </c>
      <c r="D1700" s="97" t="s">
        <v>5902</v>
      </c>
      <c r="E1700" s="39">
        <v>39121444</v>
      </c>
      <c r="F1700" s="917"/>
      <c r="G1700" s="39" t="s">
        <v>364</v>
      </c>
      <c r="H1700" s="538">
        <v>44927</v>
      </c>
      <c r="I1700" s="549">
        <v>304</v>
      </c>
    </row>
    <row r="1701" spans="1:9" ht="25.5" x14ac:dyDescent="0.2">
      <c r="A1701" s="926"/>
      <c r="B1701" s="51">
        <v>6325</v>
      </c>
      <c r="C1701" s="508" t="s">
        <v>9986</v>
      </c>
      <c r="D1701" s="97" t="s">
        <v>5902</v>
      </c>
      <c r="E1701" s="39">
        <v>39121432</v>
      </c>
      <c r="F1701" s="917"/>
      <c r="G1701" s="39" t="s">
        <v>364</v>
      </c>
      <c r="H1701" s="538">
        <v>44927</v>
      </c>
      <c r="I1701" s="549">
        <v>304</v>
      </c>
    </row>
    <row r="1702" spans="1:9" ht="25.5" x14ac:dyDescent="0.2">
      <c r="A1702" s="926"/>
      <c r="B1702" s="51">
        <v>6325</v>
      </c>
      <c r="C1702" s="508" t="s">
        <v>9999</v>
      </c>
      <c r="D1702" s="97" t="s">
        <v>5902</v>
      </c>
      <c r="E1702" s="39">
        <v>39121402</v>
      </c>
      <c r="F1702" s="917"/>
      <c r="G1702" s="39" t="s">
        <v>364</v>
      </c>
      <c r="H1702" s="538">
        <v>44927</v>
      </c>
      <c r="I1702" s="549">
        <v>304</v>
      </c>
    </row>
    <row r="1703" spans="1:9" ht="38.25" x14ac:dyDescent="0.2">
      <c r="A1703" s="926"/>
      <c r="B1703" s="51">
        <v>6325</v>
      </c>
      <c r="C1703" s="508" t="s">
        <v>10001</v>
      </c>
      <c r="D1703" s="97" t="s">
        <v>5902</v>
      </c>
      <c r="E1703" s="39">
        <v>31162307</v>
      </c>
      <c r="F1703" s="917"/>
      <c r="G1703" s="39" t="s">
        <v>364</v>
      </c>
      <c r="H1703" s="538">
        <v>44927</v>
      </c>
      <c r="I1703" s="549">
        <v>304</v>
      </c>
    </row>
    <row r="1704" spans="1:9" ht="38.25" x14ac:dyDescent="0.2">
      <c r="A1704" s="926"/>
      <c r="B1704" s="51">
        <v>6325</v>
      </c>
      <c r="C1704" s="508" t="s">
        <v>9988</v>
      </c>
      <c r="D1704" s="97" t="s">
        <v>5902</v>
      </c>
      <c r="E1704" s="39">
        <v>55121612</v>
      </c>
      <c r="F1704" s="917"/>
      <c r="G1704" s="39" t="s">
        <v>364</v>
      </c>
      <c r="H1704" s="538">
        <v>44927</v>
      </c>
      <c r="I1704" s="549">
        <v>304</v>
      </c>
    </row>
    <row r="1705" spans="1:9" ht="38.25" x14ac:dyDescent="0.2">
      <c r="A1705" s="926"/>
      <c r="B1705" s="51">
        <v>6325</v>
      </c>
      <c r="C1705" s="508" t="s">
        <v>10002</v>
      </c>
      <c r="D1705" s="97" t="s">
        <v>5902</v>
      </c>
      <c r="E1705" s="39">
        <v>39121522</v>
      </c>
      <c r="F1705" s="917"/>
      <c r="G1705" s="39" t="s">
        <v>364</v>
      </c>
      <c r="H1705" s="538">
        <v>44927</v>
      </c>
      <c r="I1705" s="549">
        <v>304</v>
      </c>
    </row>
    <row r="1706" spans="1:9" ht="25.5" x14ac:dyDescent="0.2">
      <c r="A1706" s="926"/>
      <c r="B1706" s="51">
        <v>6325</v>
      </c>
      <c r="C1706" s="508" t="s">
        <v>10005</v>
      </c>
      <c r="D1706" s="97" t="s">
        <v>5902</v>
      </c>
      <c r="E1706" s="39">
        <v>39121303</v>
      </c>
      <c r="F1706" s="917"/>
      <c r="G1706" s="39" t="s">
        <v>364</v>
      </c>
      <c r="H1706" s="538">
        <v>44927</v>
      </c>
      <c r="I1706" s="549">
        <v>304</v>
      </c>
    </row>
    <row r="1707" spans="1:9" ht="25.5" x14ac:dyDescent="0.2">
      <c r="A1707" s="926"/>
      <c r="B1707" s="51">
        <v>6325</v>
      </c>
      <c r="C1707" s="508" t="s">
        <v>10006</v>
      </c>
      <c r="D1707" s="97" t="s">
        <v>5902</v>
      </c>
      <c r="E1707" s="39">
        <v>39122330</v>
      </c>
      <c r="F1707" s="917"/>
      <c r="G1707" s="39" t="s">
        <v>364</v>
      </c>
      <c r="H1707" s="538">
        <v>44927</v>
      </c>
      <c r="I1707" s="549">
        <v>304</v>
      </c>
    </row>
    <row r="1708" spans="1:9" ht="15" customHeight="1" x14ac:dyDescent="0.2">
      <c r="A1708" s="926"/>
      <c r="B1708" s="51">
        <v>6325</v>
      </c>
      <c r="C1708" s="508" t="s">
        <v>10007</v>
      </c>
      <c r="D1708" s="97" t="s">
        <v>5902</v>
      </c>
      <c r="E1708" s="39">
        <v>39121432</v>
      </c>
      <c r="F1708" s="917"/>
      <c r="G1708" s="39" t="s">
        <v>364</v>
      </c>
      <c r="H1708" s="538">
        <v>44927</v>
      </c>
      <c r="I1708" s="549">
        <v>304</v>
      </c>
    </row>
    <row r="1709" spans="1:9" ht="15" customHeight="1" x14ac:dyDescent="0.2">
      <c r="A1709" s="926"/>
      <c r="B1709" s="51">
        <v>6325</v>
      </c>
      <c r="C1709" s="508" t="s">
        <v>9917</v>
      </c>
      <c r="D1709" s="97" t="s">
        <v>5902</v>
      </c>
      <c r="E1709" s="39">
        <v>39121701</v>
      </c>
      <c r="F1709" s="917"/>
      <c r="G1709" s="39" t="s">
        <v>364</v>
      </c>
      <c r="H1709" s="538">
        <v>44927</v>
      </c>
      <c r="I1709" s="549">
        <v>304</v>
      </c>
    </row>
    <row r="1710" spans="1:9" ht="15" customHeight="1" x14ac:dyDescent="0.2">
      <c r="A1710" s="926"/>
      <c r="B1710" s="51">
        <v>6325</v>
      </c>
      <c r="C1710" s="508" t="s">
        <v>10008</v>
      </c>
      <c r="D1710" s="97" t="s">
        <v>5902</v>
      </c>
      <c r="E1710" s="39">
        <v>39121601</v>
      </c>
      <c r="F1710" s="917"/>
      <c r="G1710" s="39" t="s">
        <v>364</v>
      </c>
      <c r="H1710" s="538">
        <v>44927</v>
      </c>
      <c r="I1710" s="549">
        <v>304</v>
      </c>
    </row>
    <row r="1711" spans="1:9" ht="25.5" x14ac:dyDescent="0.2">
      <c r="A1711" s="926"/>
      <c r="B1711" s="51">
        <v>6325</v>
      </c>
      <c r="C1711" s="508" t="s">
        <v>10009</v>
      </c>
      <c r="D1711" s="97" t="s">
        <v>5902</v>
      </c>
      <c r="E1711" s="39">
        <v>39122216</v>
      </c>
      <c r="F1711" s="917"/>
      <c r="G1711" s="39" t="s">
        <v>364</v>
      </c>
      <c r="H1711" s="538">
        <v>44927</v>
      </c>
      <c r="I1711" s="549">
        <v>304</v>
      </c>
    </row>
    <row r="1712" spans="1:9" ht="15" customHeight="1" x14ac:dyDescent="0.2">
      <c r="A1712" s="926"/>
      <c r="B1712" s="51">
        <v>6325</v>
      </c>
      <c r="C1712" s="508" t="s">
        <v>10010</v>
      </c>
      <c r="D1712" s="97" t="s">
        <v>5902</v>
      </c>
      <c r="E1712" s="39">
        <v>39121534</v>
      </c>
      <c r="F1712" s="917"/>
      <c r="G1712" s="39" t="s">
        <v>364</v>
      </c>
      <c r="H1712" s="538">
        <v>44927</v>
      </c>
      <c r="I1712" s="549">
        <v>304</v>
      </c>
    </row>
    <row r="1713" spans="1:9" ht="25.5" x14ac:dyDescent="0.2">
      <c r="A1713" s="926"/>
      <c r="B1713" s="51">
        <v>6325</v>
      </c>
      <c r="C1713" s="508" t="s">
        <v>10011</v>
      </c>
      <c r="D1713" s="97" t="s">
        <v>5902</v>
      </c>
      <c r="E1713" s="39">
        <v>31162307</v>
      </c>
      <c r="F1713" s="917"/>
      <c r="G1713" s="39" t="s">
        <v>364</v>
      </c>
      <c r="H1713" s="538">
        <v>44927</v>
      </c>
      <c r="I1713" s="549">
        <v>304</v>
      </c>
    </row>
    <row r="1714" spans="1:9" ht="25.5" x14ac:dyDescent="0.2">
      <c r="A1714" s="926"/>
      <c r="B1714" s="51">
        <v>6325</v>
      </c>
      <c r="C1714" s="508" t="s">
        <v>10012</v>
      </c>
      <c r="D1714" s="97" t="s">
        <v>5902</v>
      </c>
      <c r="E1714" s="39">
        <v>26121613</v>
      </c>
      <c r="F1714" s="917"/>
      <c r="G1714" s="39" t="s">
        <v>364</v>
      </c>
      <c r="H1714" s="538">
        <v>44927</v>
      </c>
      <c r="I1714" s="549">
        <v>304</v>
      </c>
    </row>
    <row r="1715" spans="1:9" ht="38.25" x14ac:dyDescent="0.2">
      <c r="A1715" s="926"/>
      <c r="B1715" s="51">
        <v>6325</v>
      </c>
      <c r="C1715" s="508" t="s">
        <v>10013</v>
      </c>
      <c r="D1715" s="97" t="s">
        <v>5902</v>
      </c>
      <c r="E1715" s="39">
        <v>32151502</v>
      </c>
      <c r="F1715" s="917"/>
      <c r="G1715" s="39" t="s">
        <v>364</v>
      </c>
      <c r="H1715" s="538">
        <v>44927</v>
      </c>
      <c r="I1715" s="549">
        <v>304</v>
      </c>
    </row>
    <row r="1716" spans="1:9" ht="15" customHeight="1" x14ac:dyDescent="0.2">
      <c r="A1716" s="926"/>
      <c r="B1716" s="51">
        <v>6325</v>
      </c>
      <c r="C1716" s="508" t="s">
        <v>10014</v>
      </c>
      <c r="D1716" s="97" t="s">
        <v>5902</v>
      </c>
      <c r="E1716" s="39">
        <v>39121601</v>
      </c>
      <c r="F1716" s="917"/>
      <c r="G1716" s="39" t="s">
        <v>364</v>
      </c>
      <c r="H1716" s="538">
        <v>44927</v>
      </c>
      <c r="I1716" s="549">
        <v>304</v>
      </c>
    </row>
    <row r="1717" spans="1:9" ht="15" customHeight="1" x14ac:dyDescent="0.2">
      <c r="A1717" s="926"/>
      <c r="B1717" s="51">
        <v>6325</v>
      </c>
      <c r="C1717" s="508" t="s">
        <v>10015</v>
      </c>
      <c r="D1717" s="97" t="s">
        <v>5902</v>
      </c>
      <c r="E1717" s="39">
        <v>39121534</v>
      </c>
      <c r="F1717" s="917"/>
      <c r="G1717" s="39" t="s">
        <v>364</v>
      </c>
      <c r="H1717" s="538">
        <v>44927</v>
      </c>
      <c r="I1717" s="549">
        <v>304</v>
      </c>
    </row>
    <row r="1718" spans="1:9" ht="25.5" x14ac:dyDescent="0.2">
      <c r="A1718" s="926"/>
      <c r="B1718" s="51">
        <v>6325</v>
      </c>
      <c r="C1718" s="508" t="s">
        <v>10016</v>
      </c>
      <c r="D1718" s="97" t="s">
        <v>5902</v>
      </c>
      <c r="E1718" s="39">
        <v>39122216</v>
      </c>
      <c r="F1718" s="917"/>
      <c r="G1718" s="39" t="s">
        <v>364</v>
      </c>
      <c r="H1718" s="538">
        <v>44927</v>
      </c>
      <c r="I1718" s="549">
        <v>304</v>
      </c>
    </row>
    <row r="1719" spans="1:9" ht="38.25" x14ac:dyDescent="0.2">
      <c r="A1719" s="926"/>
      <c r="B1719" s="51">
        <v>6325</v>
      </c>
      <c r="C1719" s="508" t="s">
        <v>10017</v>
      </c>
      <c r="D1719" s="97" t="s">
        <v>5902</v>
      </c>
      <c r="E1719" s="39">
        <v>39122299</v>
      </c>
      <c r="F1719" s="917"/>
      <c r="G1719" s="39" t="s">
        <v>364</v>
      </c>
      <c r="H1719" s="538">
        <v>44927</v>
      </c>
      <c r="I1719" s="550">
        <v>304</v>
      </c>
    </row>
    <row r="1720" spans="1:9" ht="25.5" x14ac:dyDescent="0.2">
      <c r="A1720" s="926"/>
      <c r="B1720" s="51">
        <v>6325</v>
      </c>
      <c r="C1720" s="508" t="s">
        <v>10018</v>
      </c>
      <c r="D1720" s="97" t="s">
        <v>5902</v>
      </c>
      <c r="E1720" s="39">
        <v>39101699</v>
      </c>
      <c r="F1720" s="917"/>
      <c r="G1720" s="39" t="s">
        <v>364</v>
      </c>
      <c r="H1720" s="538">
        <v>44927</v>
      </c>
      <c r="I1720" s="550">
        <v>304</v>
      </c>
    </row>
    <row r="1721" spans="1:9" ht="25.5" x14ac:dyDescent="0.2">
      <c r="A1721" s="926"/>
      <c r="B1721" s="51">
        <v>6325</v>
      </c>
      <c r="C1721" s="508" t="s">
        <v>10019</v>
      </c>
      <c r="D1721" s="97" t="s">
        <v>5902</v>
      </c>
      <c r="E1721" s="39">
        <v>40101503</v>
      </c>
      <c r="F1721" s="917"/>
      <c r="G1721" s="39" t="s">
        <v>364</v>
      </c>
      <c r="H1721" s="538">
        <v>44927</v>
      </c>
      <c r="I1721" s="550">
        <v>304</v>
      </c>
    </row>
    <row r="1722" spans="1:9" ht="51" x14ac:dyDescent="0.2">
      <c r="A1722" s="926"/>
      <c r="B1722" s="51">
        <v>6325</v>
      </c>
      <c r="C1722" s="508" t="s">
        <v>10020</v>
      </c>
      <c r="D1722" s="97" t="s">
        <v>5902</v>
      </c>
      <c r="E1722" s="39">
        <v>31162418</v>
      </c>
      <c r="F1722" s="917"/>
      <c r="G1722" s="39" t="s">
        <v>364</v>
      </c>
      <c r="H1722" s="538">
        <v>44927</v>
      </c>
      <c r="I1722" s="550">
        <v>304</v>
      </c>
    </row>
    <row r="1723" spans="1:9" ht="38.25" x14ac:dyDescent="0.2">
      <c r="A1723" s="926"/>
      <c r="B1723" s="51">
        <v>6325</v>
      </c>
      <c r="C1723" s="508" t="s">
        <v>10021</v>
      </c>
      <c r="D1723" s="97" t="s">
        <v>5902</v>
      </c>
      <c r="E1723" s="39">
        <v>39121405</v>
      </c>
      <c r="F1723" s="917"/>
      <c r="G1723" s="39" t="s">
        <v>364</v>
      </c>
      <c r="H1723" s="538">
        <v>44927</v>
      </c>
      <c r="I1723" s="550">
        <v>304</v>
      </c>
    </row>
    <row r="1724" spans="1:9" ht="25.5" x14ac:dyDescent="0.2">
      <c r="A1724" s="926"/>
      <c r="B1724" s="51">
        <v>6325</v>
      </c>
      <c r="C1724" s="508" t="s">
        <v>10022</v>
      </c>
      <c r="D1724" s="97" t="s">
        <v>5902</v>
      </c>
      <c r="E1724" s="39">
        <v>39131711</v>
      </c>
      <c r="F1724" s="917"/>
      <c r="G1724" s="39" t="s">
        <v>364</v>
      </c>
      <c r="H1724" s="538">
        <v>44927</v>
      </c>
      <c r="I1724" s="550">
        <v>304</v>
      </c>
    </row>
    <row r="1725" spans="1:9" ht="15" customHeight="1" x14ac:dyDescent="0.2">
      <c r="A1725" s="926"/>
      <c r="B1725" s="51">
        <v>6325</v>
      </c>
      <c r="C1725" s="508" t="s">
        <v>10023</v>
      </c>
      <c r="D1725" s="97" t="s">
        <v>5902</v>
      </c>
      <c r="E1725" s="39">
        <v>39131601</v>
      </c>
      <c r="F1725" s="917"/>
      <c r="G1725" s="39" t="s">
        <v>364</v>
      </c>
      <c r="H1725" s="538">
        <v>44927</v>
      </c>
      <c r="I1725" s="550">
        <v>304</v>
      </c>
    </row>
    <row r="1726" spans="1:9" ht="25.5" x14ac:dyDescent="0.2">
      <c r="A1726" s="926"/>
      <c r="B1726" s="51">
        <v>6325</v>
      </c>
      <c r="C1726" s="508" t="s">
        <v>10024</v>
      </c>
      <c r="D1726" s="97" t="s">
        <v>5902</v>
      </c>
      <c r="E1726" s="39">
        <v>39121434</v>
      </c>
      <c r="F1726" s="917"/>
      <c r="G1726" s="39" t="s">
        <v>364</v>
      </c>
      <c r="H1726" s="538">
        <v>44927</v>
      </c>
      <c r="I1726" s="550">
        <v>304</v>
      </c>
    </row>
    <row r="1727" spans="1:9" ht="25.5" x14ac:dyDescent="0.2">
      <c r="A1727" s="926"/>
      <c r="B1727" s="51">
        <v>6325</v>
      </c>
      <c r="C1727" s="508" t="s">
        <v>10025</v>
      </c>
      <c r="D1727" s="97" t="s">
        <v>5902</v>
      </c>
      <c r="E1727" s="39">
        <v>39121529</v>
      </c>
      <c r="F1727" s="917"/>
      <c r="G1727" s="39" t="s">
        <v>364</v>
      </c>
      <c r="H1727" s="538">
        <v>44927</v>
      </c>
      <c r="I1727" s="550">
        <v>304</v>
      </c>
    </row>
    <row r="1728" spans="1:9" ht="15" customHeight="1" x14ac:dyDescent="0.2">
      <c r="A1728" s="926"/>
      <c r="B1728" s="51">
        <v>6325</v>
      </c>
      <c r="C1728" s="508" t="s">
        <v>10026</v>
      </c>
      <c r="D1728" s="97" t="s">
        <v>5902</v>
      </c>
      <c r="E1728" s="39">
        <v>39121439</v>
      </c>
      <c r="F1728" s="917"/>
      <c r="G1728" s="39" t="s">
        <v>364</v>
      </c>
      <c r="H1728" s="538">
        <v>44927</v>
      </c>
      <c r="I1728" s="550">
        <v>304</v>
      </c>
    </row>
    <row r="1729" spans="1:9" ht="38.25" x14ac:dyDescent="0.2">
      <c r="A1729" s="926"/>
      <c r="B1729" s="51">
        <v>6325</v>
      </c>
      <c r="C1729" s="508" t="s">
        <v>10036</v>
      </c>
      <c r="D1729" s="97" t="s">
        <v>5902</v>
      </c>
      <c r="E1729" s="39">
        <v>39122250</v>
      </c>
      <c r="F1729" s="917"/>
      <c r="G1729" s="39" t="s">
        <v>364</v>
      </c>
      <c r="H1729" s="538">
        <v>44927</v>
      </c>
      <c r="I1729" s="550">
        <v>304</v>
      </c>
    </row>
    <row r="1730" spans="1:9" ht="25.5" x14ac:dyDescent="0.2">
      <c r="A1730" s="926"/>
      <c r="B1730" s="51">
        <v>6325</v>
      </c>
      <c r="C1730" s="508" t="s">
        <v>10049</v>
      </c>
      <c r="D1730" s="97" t="s">
        <v>5902</v>
      </c>
      <c r="E1730" s="39">
        <v>39121326</v>
      </c>
      <c r="F1730" s="917"/>
      <c r="G1730" s="39" t="s">
        <v>364</v>
      </c>
      <c r="H1730" s="538">
        <v>44927</v>
      </c>
      <c r="I1730" s="550">
        <v>304</v>
      </c>
    </row>
    <row r="1731" spans="1:9" ht="15" customHeight="1" x14ac:dyDescent="0.2">
      <c r="A1731" s="926"/>
      <c r="B1731" s="51">
        <v>6325</v>
      </c>
      <c r="C1731" s="508" t="s">
        <v>10050</v>
      </c>
      <c r="D1731" s="97" t="s">
        <v>5902</v>
      </c>
      <c r="E1731" s="39">
        <v>39101699</v>
      </c>
      <c r="F1731" s="917"/>
      <c r="G1731" s="39" t="s">
        <v>364</v>
      </c>
      <c r="H1731" s="538">
        <v>44927</v>
      </c>
      <c r="I1731" s="550">
        <v>304</v>
      </c>
    </row>
    <row r="1732" spans="1:9" ht="15" customHeight="1" x14ac:dyDescent="0.2">
      <c r="A1732" s="926"/>
      <c r="B1732" s="51">
        <v>6325</v>
      </c>
      <c r="C1732" s="508" t="s">
        <v>10053</v>
      </c>
      <c r="D1732" s="97" t="s">
        <v>5902</v>
      </c>
      <c r="E1732" s="39">
        <v>39121439</v>
      </c>
      <c r="F1732" s="917"/>
      <c r="G1732" s="39" t="s">
        <v>364</v>
      </c>
      <c r="H1732" s="538">
        <v>44927</v>
      </c>
      <c r="I1732" s="550">
        <v>304</v>
      </c>
    </row>
    <row r="1733" spans="1:9" ht="25.5" x14ac:dyDescent="0.2">
      <c r="A1733" s="926"/>
      <c r="B1733" s="51">
        <v>6325</v>
      </c>
      <c r="C1733" s="508" t="s">
        <v>10054</v>
      </c>
      <c r="D1733" s="97" t="s">
        <v>5902</v>
      </c>
      <c r="E1733" s="39">
        <v>39121434</v>
      </c>
      <c r="F1733" s="917"/>
      <c r="G1733" s="39" t="s">
        <v>364</v>
      </c>
      <c r="H1733" s="538">
        <v>44927</v>
      </c>
      <c r="I1733" s="550">
        <v>304</v>
      </c>
    </row>
    <row r="1734" spans="1:9" ht="38.25" x14ac:dyDescent="0.2">
      <c r="A1734" s="926"/>
      <c r="B1734" s="51">
        <v>6325</v>
      </c>
      <c r="C1734" s="508" t="s">
        <v>10055</v>
      </c>
      <c r="D1734" s="97" t="s">
        <v>5902</v>
      </c>
      <c r="E1734" s="39">
        <v>40183002</v>
      </c>
      <c r="F1734" s="917"/>
      <c r="G1734" s="39" t="s">
        <v>364</v>
      </c>
      <c r="H1734" s="538">
        <v>44927</v>
      </c>
      <c r="I1734" s="550">
        <v>304</v>
      </c>
    </row>
    <row r="1735" spans="1:9" ht="25.5" x14ac:dyDescent="0.2">
      <c r="A1735" s="926"/>
      <c r="B1735" s="51">
        <v>6325</v>
      </c>
      <c r="C1735" s="508" t="s">
        <v>10056</v>
      </c>
      <c r="D1735" s="97" t="s">
        <v>5902</v>
      </c>
      <c r="E1735" s="39">
        <v>39121603</v>
      </c>
      <c r="F1735" s="917"/>
      <c r="G1735" s="39" t="s">
        <v>364</v>
      </c>
      <c r="H1735" s="538">
        <v>44927</v>
      </c>
      <c r="I1735" s="550">
        <v>304</v>
      </c>
    </row>
    <row r="1736" spans="1:9" ht="38.25" x14ac:dyDescent="0.2">
      <c r="A1736" s="926"/>
      <c r="B1736" s="51">
        <v>6325</v>
      </c>
      <c r="C1736" s="508" t="s">
        <v>10057</v>
      </c>
      <c r="D1736" s="97" t="s">
        <v>5902</v>
      </c>
      <c r="E1736" s="39">
        <v>39111709</v>
      </c>
      <c r="F1736" s="917"/>
      <c r="G1736" s="39" t="s">
        <v>364</v>
      </c>
      <c r="H1736" s="538">
        <v>44927</v>
      </c>
      <c r="I1736" s="51">
        <v>304</v>
      </c>
    </row>
    <row r="1737" spans="1:9" ht="25.5" x14ac:dyDescent="0.2">
      <c r="A1737" s="926"/>
      <c r="B1737" s="51">
        <v>6325</v>
      </c>
      <c r="C1737" s="508" t="s">
        <v>10058</v>
      </c>
      <c r="D1737" s="97" t="s">
        <v>5902</v>
      </c>
      <c r="E1737" s="39">
        <v>39121708</v>
      </c>
      <c r="F1737" s="917"/>
      <c r="G1737" s="39" t="s">
        <v>364</v>
      </c>
      <c r="H1737" s="538">
        <v>44927</v>
      </c>
      <c r="I1737" s="550">
        <v>304</v>
      </c>
    </row>
    <row r="1738" spans="1:9" ht="15" customHeight="1" x14ac:dyDescent="0.2">
      <c r="A1738" s="926"/>
      <c r="B1738" s="51">
        <v>6325</v>
      </c>
      <c r="C1738" s="508" t="s">
        <v>10059</v>
      </c>
      <c r="D1738" s="97" t="s">
        <v>5902</v>
      </c>
      <c r="E1738" s="39">
        <v>39131711</v>
      </c>
      <c r="F1738" s="917"/>
      <c r="G1738" s="39" t="s">
        <v>364</v>
      </c>
      <c r="H1738" s="538">
        <v>44927</v>
      </c>
      <c r="I1738" s="550">
        <v>304</v>
      </c>
    </row>
    <row r="1739" spans="1:9" ht="15" customHeight="1" x14ac:dyDescent="0.2">
      <c r="A1739" s="926"/>
      <c r="B1739" s="51">
        <v>6325</v>
      </c>
      <c r="C1739" s="508" t="s">
        <v>9786</v>
      </c>
      <c r="D1739" s="97" t="s">
        <v>5902</v>
      </c>
      <c r="E1739" s="39">
        <v>39121613</v>
      </c>
      <c r="F1739" s="917"/>
      <c r="G1739" s="39" t="s">
        <v>364</v>
      </c>
      <c r="H1739" s="538">
        <v>44927</v>
      </c>
      <c r="I1739" s="550">
        <v>304</v>
      </c>
    </row>
    <row r="1740" spans="1:9" ht="25.5" x14ac:dyDescent="0.2">
      <c r="A1740" s="926"/>
      <c r="B1740" s="51">
        <v>6325</v>
      </c>
      <c r="C1740" s="508" t="s">
        <v>10060</v>
      </c>
      <c r="D1740" s="97" t="s">
        <v>5902</v>
      </c>
      <c r="E1740" s="39">
        <v>39131711</v>
      </c>
      <c r="F1740" s="917"/>
      <c r="G1740" s="39" t="s">
        <v>364</v>
      </c>
      <c r="H1740" s="538">
        <v>44927</v>
      </c>
      <c r="I1740" s="550">
        <v>304</v>
      </c>
    </row>
    <row r="1741" spans="1:9" ht="25.5" x14ac:dyDescent="0.2">
      <c r="A1741" s="926"/>
      <c r="B1741" s="51">
        <v>6325</v>
      </c>
      <c r="C1741" s="508" t="s">
        <v>10061</v>
      </c>
      <c r="D1741" s="97" t="s">
        <v>5902</v>
      </c>
      <c r="E1741" s="39">
        <v>30102515</v>
      </c>
      <c r="F1741" s="917"/>
      <c r="G1741" s="39" t="s">
        <v>364</v>
      </c>
      <c r="H1741" s="538">
        <v>44927</v>
      </c>
      <c r="I1741" s="550">
        <v>304</v>
      </c>
    </row>
    <row r="1742" spans="1:9" ht="25.5" x14ac:dyDescent="0.2">
      <c r="A1742" s="926"/>
      <c r="B1742" s="51">
        <v>6325</v>
      </c>
      <c r="C1742" s="508" t="s">
        <v>10062</v>
      </c>
      <c r="D1742" s="97" t="s">
        <v>5902</v>
      </c>
      <c r="E1742" s="39">
        <v>39121603</v>
      </c>
      <c r="F1742" s="917"/>
      <c r="G1742" s="39" t="s">
        <v>364</v>
      </c>
      <c r="H1742" s="538">
        <v>44927</v>
      </c>
      <c r="I1742" s="550">
        <v>304</v>
      </c>
    </row>
    <row r="1743" spans="1:9" ht="25.5" x14ac:dyDescent="0.2">
      <c r="A1743" s="926"/>
      <c r="B1743" s="51">
        <v>6325</v>
      </c>
      <c r="C1743" s="508" t="s">
        <v>10063</v>
      </c>
      <c r="D1743" s="97" t="s">
        <v>5902</v>
      </c>
      <c r="E1743" s="39">
        <v>39121603</v>
      </c>
      <c r="F1743" s="917"/>
      <c r="G1743" s="39" t="s">
        <v>364</v>
      </c>
      <c r="H1743" s="538">
        <v>44927</v>
      </c>
      <c r="I1743" s="550">
        <v>304</v>
      </c>
    </row>
    <row r="1744" spans="1:9" ht="63.75" x14ac:dyDescent="0.2">
      <c r="A1744" s="926"/>
      <c r="B1744" s="51">
        <v>6325</v>
      </c>
      <c r="C1744" s="508" t="s">
        <v>10075</v>
      </c>
      <c r="D1744" s="97" t="s">
        <v>5902</v>
      </c>
      <c r="E1744" s="39">
        <v>23271811</v>
      </c>
      <c r="F1744" s="917"/>
      <c r="G1744" s="39" t="s">
        <v>364</v>
      </c>
      <c r="H1744" s="538">
        <v>44927</v>
      </c>
      <c r="I1744" s="550">
        <v>304</v>
      </c>
    </row>
    <row r="1745" spans="1:9" ht="38.25" x14ac:dyDescent="0.2">
      <c r="A1745" s="926"/>
      <c r="B1745" s="51">
        <v>6325</v>
      </c>
      <c r="C1745" s="508" t="s">
        <v>10076</v>
      </c>
      <c r="D1745" s="97" t="s">
        <v>5902</v>
      </c>
      <c r="E1745" s="39">
        <v>23161606</v>
      </c>
      <c r="F1745" s="917"/>
      <c r="G1745" s="39" t="s">
        <v>364</v>
      </c>
      <c r="H1745" s="538">
        <v>44927</v>
      </c>
      <c r="I1745" s="550">
        <v>304</v>
      </c>
    </row>
    <row r="1746" spans="1:9" ht="38.25" x14ac:dyDescent="0.2">
      <c r="A1746" s="926"/>
      <c r="B1746" s="51">
        <v>6325</v>
      </c>
      <c r="C1746" s="508" t="s">
        <v>10086</v>
      </c>
      <c r="D1746" s="97" t="s">
        <v>5902</v>
      </c>
      <c r="E1746" s="39">
        <v>39121410</v>
      </c>
      <c r="F1746" s="917"/>
      <c r="G1746" s="39" t="s">
        <v>364</v>
      </c>
      <c r="H1746" s="538">
        <v>44927</v>
      </c>
      <c r="I1746" s="550">
        <v>304</v>
      </c>
    </row>
    <row r="1747" spans="1:9" ht="15" customHeight="1" x14ac:dyDescent="0.2">
      <c r="A1747" s="926"/>
      <c r="B1747" s="51">
        <v>6325</v>
      </c>
      <c r="C1747" s="508" t="s">
        <v>10087</v>
      </c>
      <c r="D1747" s="97" t="s">
        <v>5902</v>
      </c>
      <c r="E1747" s="39">
        <v>39101803</v>
      </c>
      <c r="F1747" s="917"/>
      <c r="G1747" s="39" t="s">
        <v>364</v>
      </c>
      <c r="H1747" s="538">
        <v>44927</v>
      </c>
      <c r="I1747" s="550">
        <v>304</v>
      </c>
    </row>
    <row r="1748" spans="1:9" ht="25.5" x14ac:dyDescent="0.2">
      <c r="A1748" s="926"/>
      <c r="B1748" s="51">
        <v>6325</v>
      </c>
      <c r="C1748" s="508" t="s">
        <v>10088</v>
      </c>
      <c r="D1748" s="97" t="s">
        <v>5902</v>
      </c>
      <c r="E1748" s="39">
        <v>46191501</v>
      </c>
      <c r="F1748" s="917"/>
      <c r="G1748" s="39" t="s">
        <v>364</v>
      </c>
      <c r="H1748" s="538">
        <v>44927</v>
      </c>
      <c r="I1748" s="550">
        <v>304</v>
      </c>
    </row>
    <row r="1749" spans="1:9" ht="51" x14ac:dyDescent="0.2">
      <c r="A1749" s="926"/>
      <c r="B1749" s="51">
        <v>6325</v>
      </c>
      <c r="C1749" s="508" t="s">
        <v>10089</v>
      </c>
      <c r="D1749" s="97" t="s">
        <v>5902</v>
      </c>
      <c r="E1749" s="39">
        <v>46191501</v>
      </c>
      <c r="F1749" s="917"/>
      <c r="G1749" s="39" t="s">
        <v>364</v>
      </c>
      <c r="H1749" s="538">
        <v>44927</v>
      </c>
      <c r="I1749" s="550">
        <v>304</v>
      </c>
    </row>
    <row r="1750" spans="1:9" ht="25.5" x14ac:dyDescent="0.2">
      <c r="A1750" s="926"/>
      <c r="B1750" s="51">
        <v>6325</v>
      </c>
      <c r="C1750" s="508" t="s">
        <v>10090</v>
      </c>
      <c r="D1750" s="97" t="s">
        <v>5902</v>
      </c>
      <c r="E1750" s="39">
        <v>41112225</v>
      </c>
      <c r="F1750" s="917"/>
      <c r="G1750" s="39" t="s">
        <v>364</v>
      </c>
      <c r="H1750" s="538">
        <v>44927</v>
      </c>
      <c r="I1750" s="550">
        <v>304</v>
      </c>
    </row>
    <row r="1751" spans="1:9" ht="51" x14ac:dyDescent="0.2">
      <c r="A1751" s="926"/>
      <c r="B1751" s="51">
        <v>6325</v>
      </c>
      <c r="C1751" s="508" t="s">
        <v>10091</v>
      </c>
      <c r="D1751" s="97" t="s">
        <v>5902</v>
      </c>
      <c r="E1751" s="39">
        <v>46191501</v>
      </c>
      <c r="F1751" s="917"/>
      <c r="G1751" s="39" t="s">
        <v>364</v>
      </c>
      <c r="H1751" s="538">
        <v>44927</v>
      </c>
      <c r="I1751" s="550">
        <v>304</v>
      </c>
    </row>
    <row r="1752" spans="1:9" ht="76.5" x14ac:dyDescent="0.2">
      <c r="A1752" s="926"/>
      <c r="B1752" s="51">
        <v>6325</v>
      </c>
      <c r="C1752" s="508" t="s">
        <v>10092</v>
      </c>
      <c r="D1752" s="97" t="s">
        <v>5902</v>
      </c>
      <c r="E1752" s="39">
        <v>46191505</v>
      </c>
      <c r="F1752" s="917"/>
      <c r="G1752" s="39" t="s">
        <v>364</v>
      </c>
      <c r="H1752" s="538">
        <v>44927</v>
      </c>
      <c r="I1752" s="550">
        <v>304</v>
      </c>
    </row>
    <row r="1753" spans="1:9" ht="25.5" x14ac:dyDescent="0.2">
      <c r="A1753" s="926"/>
      <c r="B1753" s="51">
        <v>6325</v>
      </c>
      <c r="C1753" s="508" t="s">
        <v>10093</v>
      </c>
      <c r="D1753" s="97" t="s">
        <v>5902</v>
      </c>
      <c r="E1753" s="39">
        <v>40101830</v>
      </c>
      <c r="F1753" s="917"/>
      <c r="G1753" s="39" t="s">
        <v>364</v>
      </c>
      <c r="H1753" s="538">
        <v>44927</v>
      </c>
      <c r="I1753" s="550">
        <v>304</v>
      </c>
    </row>
    <row r="1754" spans="1:9" ht="76.5" x14ac:dyDescent="0.2">
      <c r="A1754" s="926"/>
      <c r="B1754" s="51">
        <v>6325</v>
      </c>
      <c r="C1754" s="508" t="s">
        <v>10100</v>
      </c>
      <c r="D1754" s="97" t="s">
        <v>5902</v>
      </c>
      <c r="E1754" s="39">
        <v>40183002</v>
      </c>
      <c r="F1754" s="917"/>
      <c r="G1754" s="39" t="s">
        <v>364</v>
      </c>
      <c r="H1754" s="538">
        <v>44927</v>
      </c>
      <c r="I1754" s="550">
        <v>304</v>
      </c>
    </row>
    <row r="1755" spans="1:9" ht="25.5" x14ac:dyDescent="0.2">
      <c r="A1755" s="926"/>
      <c r="B1755" s="51">
        <v>6325</v>
      </c>
      <c r="C1755" s="508" t="s">
        <v>10101</v>
      </c>
      <c r="D1755" s="97" t="s">
        <v>5902</v>
      </c>
      <c r="E1755" s="39">
        <v>39121534</v>
      </c>
      <c r="F1755" s="917"/>
      <c r="G1755" s="39" t="s">
        <v>364</v>
      </c>
      <c r="H1755" s="538">
        <v>44927</v>
      </c>
      <c r="I1755" s="550">
        <v>304</v>
      </c>
    </row>
    <row r="1756" spans="1:9" ht="25.5" x14ac:dyDescent="0.2">
      <c r="A1756" s="926"/>
      <c r="B1756" s="51">
        <v>6325</v>
      </c>
      <c r="C1756" s="508" t="s">
        <v>10102</v>
      </c>
      <c r="D1756" s="97" t="s">
        <v>5902</v>
      </c>
      <c r="E1756" s="39">
        <v>39121534</v>
      </c>
      <c r="F1756" s="917"/>
      <c r="G1756" s="39" t="s">
        <v>364</v>
      </c>
      <c r="H1756" s="538">
        <v>44927</v>
      </c>
      <c r="I1756" s="550">
        <v>304</v>
      </c>
    </row>
    <row r="1757" spans="1:9" ht="25.5" x14ac:dyDescent="0.2">
      <c r="A1757" s="926"/>
      <c r="B1757" s="51">
        <v>6325</v>
      </c>
      <c r="C1757" s="508" t="s">
        <v>10103</v>
      </c>
      <c r="D1757" s="97" t="s">
        <v>5902</v>
      </c>
      <c r="E1757" s="39">
        <v>39121534</v>
      </c>
      <c r="F1757" s="917"/>
      <c r="G1757" s="39" t="s">
        <v>364</v>
      </c>
      <c r="H1757" s="538">
        <v>44927</v>
      </c>
      <c r="I1757" s="550">
        <v>304</v>
      </c>
    </row>
    <row r="1758" spans="1:9" ht="25.5" x14ac:dyDescent="0.2">
      <c r="A1758" s="926"/>
      <c r="B1758" s="51">
        <v>6325</v>
      </c>
      <c r="C1758" s="508" t="s">
        <v>10104</v>
      </c>
      <c r="D1758" s="97" t="s">
        <v>5902</v>
      </c>
      <c r="E1758" s="39">
        <v>39121534</v>
      </c>
      <c r="F1758" s="917"/>
      <c r="G1758" s="39" t="s">
        <v>364</v>
      </c>
      <c r="H1758" s="538">
        <v>44927</v>
      </c>
      <c r="I1758" s="550">
        <v>304</v>
      </c>
    </row>
    <row r="1759" spans="1:9" ht="25.5" x14ac:dyDescent="0.2">
      <c r="A1759" s="926"/>
      <c r="B1759" s="51">
        <v>6325</v>
      </c>
      <c r="C1759" s="508" t="s">
        <v>10105</v>
      </c>
      <c r="D1759" s="97" t="s">
        <v>5902</v>
      </c>
      <c r="E1759" s="39">
        <v>39121534</v>
      </c>
      <c r="F1759" s="917"/>
      <c r="G1759" s="39" t="s">
        <v>364</v>
      </c>
      <c r="H1759" s="538">
        <v>44927</v>
      </c>
      <c r="I1759" s="550">
        <v>304</v>
      </c>
    </row>
    <row r="1760" spans="1:9" ht="25.5" x14ac:dyDescent="0.2">
      <c r="A1760" s="926"/>
      <c r="B1760" s="51">
        <v>6325</v>
      </c>
      <c r="C1760" s="508" t="s">
        <v>10106</v>
      </c>
      <c r="D1760" s="97" t="s">
        <v>5902</v>
      </c>
      <c r="E1760" s="39">
        <v>39121522</v>
      </c>
      <c r="F1760" s="917"/>
      <c r="G1760" s="39" t="s">
        <v>364</v>
      </c>
      <c r="H1760" s="538">
        <v>44927</v>
      </c>
      <c r="I1760" s="550">
        <v>304</v>
      </c>
    </row>
    <row r="1761" spans="1:9" ht="25.5" x14ac:dyDescent="0.2">
      <c r="A1761" s="926"/>
      <c r="B1761" s="51">
        <v>6325</v>
      </c>
      <c r="C1761" s="508" t="s">
        <v>10107</v>
      </c>
      <c r="D1761" s="97" t="s">
        <v>5902</v>
      </c>
      <c r="E1761" s="39">
        <v>39121031</v>
      </c>
      <c r="F1761" s="917"/>
      <c r="G1761" s="39" t="s">
        <v>364</v>
      </c>
      <c r="H1761" s="538">
        <v>44927</v>
      </c>
      <c r="I1761" s="550">
        <v>304</v>
      </c>
    </row>
    <row r="1762" spans="1:9" ht="38.25" x14ac:dyDescent="0.2">
      <c r="A1762" s="926"/>
      <c r="B1762" s="51">
        <v>6325</v>
      </c>
      <c r="C1762" s="508" t="s">
        <v>10112</v>
      </c>
      <c r="D1762" s="97" t="s">
        <v>5902</v>
      </c>
      <c r="E1762" s="39">
        <v>39121534</v>
      </c>
      <c r="F1762" s="917"/>
      <c r="G1762" s="39" t="s">
        <v>364</v>
      </c>
      <c r="H1762" s="538">
        <v>44927</v>
      </c>
      <c r="I1762" s="550">
        <v>304</v>
      </c>
    </row>
    <row r="1763" spans="1:9" ht="25.5" x14ac:dyDescent="0.2">
      <c r="A1763" s="926"/>
      <c r="B1763" s="51">
        <v>6325</v>
      </c>
      <c r="C1763" s="508" t="s">
        <v>10114</v>
      </c>
      <c r="D1763" s="97" t="s">
        <v>5902</v>
      </c>
      <c r="E1763" s="39">
        <v>39121534</v>
      </c>
      <c r="F1763" s="917"/>
      <c r="G1763" s="39" t="s">
        <v>364</v>
      </c>
      <c r="H1763" s="538">
        <v>44927</v>
      </c>
      <c r="I1763" s="51">
        <v>304</v>
      </c>
    </row>
    <row r="1764" spans="1:9" ht="25.5" x14ac:dyDescent="0.2">
      <c r="A1764" s="926"/>
      <c r="B1764" s="51">
        <v>6325</v>
      </c>
      <c r="C1764" s="508" t="s">
        <v>10115</v>
      </c>
      <c r="D1764" s="97" t="s">
        <v>5902</v>
      </c>
      <c r="E1764" s="39">
        <v>39121534</v>
      </c>
      <c r="F1764" s="917"/>
      <c r="G1764" s="39" t="s">
        <v>364</v>
      </c>
      <c r="H1764" s="538">
        <v>44927</v>
      </c>
      <c r="I1764" s="51">
        <v>304</v>
      </c>
    </row>
    <row r="1765" spans="1:9" ht="38.25" x14ac:dyDescent="0.2">
      <c r="A1765" s="926"/>
      <c r="B1765" s="51">
        <v>6325</v>
      </c>
      <c r="C1765" s="508" t="s">
        <v>10116</v>
      </c>
      <c r="D1765" s="97" t="s">
        <v>5902</v>
      </c>
      <c r="E1765" s="39">
        <v>31162906</v>
      </c>
      <c r="F1765" s="917"/>
      <c r="G1765" s="39" t="s">
        <v>364</v>
      </c>
      <c r="H1765" s="538">
        <v>44927</v>
      </c>
      <c r="I1765" s="550">
        <v>304</v>
      </c>
    </row>
    <row r="1766" spans="1:9" ht="38.25" x14ac:dyDescent="0.2">
      <c r="A1766" s="926"/>
      <c r="B1766" s="51">
        <v>6325</v>
      </c>
      <c r="C1766" s="508" t="s">
        <v>10123</v>
      </c>
      <c r="D1766" s="97" t="s">
        <v>5902</v>
      </c>
      <c r="E1766" s="39">
        <v>39101803</v>
      </c>
      <c r="F1766" s="917"/>
      <c r="G1766" s="39" t="s">
        <v>364</v>
      </c>
      <c r="H1766" s="538">
        <v>44927</v>
      </c>
      <c r="I1766" s="550">
        <v>304</v>
      </c>
    </row>
    <row r="1767" spans="1:9" ht="38.25" x14ac:dyDescent="0.2">
      <c r="A1767" s="926"/>
      <c r="B1767" s="51">
        <v>6325</v>
      </c>
      <c r="C1767" s="508" t="s">
        <v>10136</v>
      </c>
      <c r="D1767" s="97" t="s">
        <v>5902</v>
      </c>
      <c r="E1767" s="39">
        <v>39121404</v>
      </c>
      <c r="F1767" s="917"/>
      <c r="G1767" s="39" t="s">
        <v>364</v>
      </c>
      <c r="H1767" s="538">
        <v>44927</v>
      </c>
      <c r="I1767" s="550">
        <v>304</v>
      </c>
    </row>
    <row r="1768" spans="1:9" ht="25.5" x14ac:dyDescent="0.2">
      <c r="A1768" s="926"/>
      <c r="B1768" s="51">
        <v>6325</v>
      </c>
      <c r="C1768" s="508" t="s">
        <v>10139</v>
      </c>
      <c r="D1768" s="97" t="s">
        <v>5902</v>
      </c>
      <c r="E1768" s="39">
        <v>39121603</v>
      </c>
      <c r="F1768" s="917"/>
      <c r="G1768" s="39" t="s">
        <v>364</v>
      </c>
      <c r="H1768" s="538">
        <v>44927</v>
      </c>
      <c r="I1768" s="550">
        <v>304</v>
      </c>
    </row>
    <row r="1769" spans="1:9" ht="38.25" x14ac:dyDescent="0.2">
      <c r="A1769" s="926"/>
      <c r="B1769" s="51">
        <v>6325</v>
      </c>
      <c r="C1769" s="508" t="s">
        <v>10157</v>
      </c>
      <c r="D1769" s="97" t="s">
        <v>5902</v>
      </c>
      <c r="E1769" s="39">
        <v>39121405</v>
      </c>
      <c r="F1769" s="917"/>
      <c r="G1769" s="39" t="s">
        <v>364</v>
      </c>
      <c r="H1769" s="538">
        <v>44927</v>
      </c>
      <c r="I1769" s="550">
        <v>304</v>
      </c>
    </row>
    <row r="1770" spans="1:9" ht="38.25" x14ac:dyDescent="0.2">
      <c r="A1770" s="926"/>
      <c r="B1770" s="51">
        <v>6325</v>
      </c>
      <c r="C1770" s="508" t="s">
        <v>10159</v>
      </c>
      <c r="D1770" s="97" t="s">
        <v>5902</v>
      </c>
      <c r="E1770" s="39">
        <v>39121404</v>
      </c>
      <c r="F1770" s="917"/>
      <c r="G1770" s="39" t="s">
        <v>364</v>
      </c>
      <c r="H1770" s="538">
        <v>44927</v>
      </c>
      <c r="I1770" s="550">
        <v>304</v>
      </c>
    </row>
    <row r="1771" spans="1:9" ht="15" customHeight="1" x14ac:dyDescent="0.2">
      <c r="A1771" s="926"/>
      <c r="B1771" s="51">
        <v>6325</v>
      </c>
      <c r="C1771" s="508" t="s">
        <v>10160</v>
      </c>
      <c r="D1771" s="97" t="s">
        <v>5902</v>
      </c>
      <c r="E1771" s="39">
        <v>26121613</v>
      </c>
      <c r="F1771" s="917"/>
      <c r="G1771" s="39" t="s">
        <v>364</v>
      </c>
      <c r="H1771" s="538">
        <v>44927</v>
      </c>
      <c r="I1771" s="550">
        <v>304</v>
      </c>
    </row>
    <row r="1772" spans="1:9" ht="51" x14ac:dyDescent="0.2">
      <c r="A1772" s="926"/>
      <c r="B1772" s="51">
        <v>6325</v>
      </c>
      <c r="C1772" s="508" t="s">
        <v>10162</v>
      </c>
      <c r="D1772" s="97" t="s">
        <v>5902</v>
      </c>
      <c r="E1772" s="39">
        <v>39121405</v>
      </c>
      <c r="F1772" s="917"/>
      <c r="G1772" s="39" t="s">
        <v>364</v>
      </c>
      <c r="H1772" s="538">
        <v>44927</v>
      </c>
      <c r="I1772" s="550">
        <v>304</v>
      </c>
    </row>
    <row r="1773" spans="1:9" ht="25.5" x14ac:dyDescent="0.2">
      <c r="A1773" s="926"/>
      <c r="B1773" s="51">
        <v>6325</v>
      </c>
      <c r="C1773" s="508" t="s">
        <v>10163</v>
      </c>
      <c r="D1773" s="97" t="s">
        <v>5902</v>
      </c>
      <c r="E1773" s="39">
        <v>39121522</v>
      </c>
      <c r="F1773" s="917"/>
      <c r="G1773" s="39" t="s">
        <v>364</v>
      </c>
      <c r="H1773" s="538">
        <v>44927</v>
      </c>
      <c r="I1773" s="550">
        <v>304</v>
      </c>
    </row>
    <row r="1774" spans="1:9" ht="38.25" x14ac:dyDescent="0.2">
      <c r="A1774" s="926"/>
      <c r="B1774" s="51">
        <v>6325</v>
      </c>
      <c r="C1774" s="508" t="s">
        <v>10164</v>
      </c>
      <c r="D1774" s="97" t="s">
        <v>5902</v>
      </c>
      <c r="E1774" s="39">
        <v>39122250</v>
      </c>
      <c r="F1774" s="917"/>
      <c r="G1774" s="39" t="s">
        <v>364</v>
      </c>
      <c r="H1774" s="538">
        <v>44927</v>
      </c>
      <c r="I1774" s="550">
        <v>304</v>
      </c>
    </row>
    <row r="1775" spans="1:9" ht="25.5" x14ac:dyDescent="0.2">
      <c r="A1775" s="926"/>
      <c r="B1775" s="51">
        <v>6325</v>
      </c>
      <c r="C1775" s="508" t="s">
        <v>10165</v>
      </c>
      <c r="D1775" s="97" t="s">
        <v>5902</v>
      </c>
      <c r="E1775" s="39">
        <v>39121434</v>
      </c>
      <c r="F1775" s="917"/>
      <c r="G1775" s="39" t="s">
        <v>364</v>
      </c>
      <c r="H1775" s="538">
        <v>44927</v>
      </c>
      <c r="I1775" s="550">
        <v>304</v>
      </c>
    </row>
    <row r="1776" spans="1:9" ht="15" customHeight="1" x14ac:dyDescent="0.2">
      <c r="A1776" s="926"/>
      <c r="B1776" s="51">
        <v>6325</v>
      </c>
      <c r="C1776" s="508" t="s">
        <v>10166</v>
      </c>
      <c r="D1776" s="97" t="s">
        <v>5902</v>
      </c>
      <c r="E1776" s="39">
        <v>39131601</v>
      </c>
      <c r="F1776" s="917"/>
      <c r="G1776" s="39" t="s">
        <v>364</v>
      </c>
      <c r="H1776" s="538">
        <v>44927</v>
      </c>
      <c r="I1776" s="550">
        <v>304</v>
      </c>
    </row>
    <row r="1777" spans="1:9" ht="25.5" x14ac:dyDescent="0.2">
      <c r="A1777" s="926"/>
      <c r="B1777" s="51">
        <v>6325</v>
      </c>
      <c r="C1777" s="508" t="s">
        <v>10167</v>
      </c>
      <c r="D1777" s="97" t="s">
        <v>5902</v>
      </c>
      <c r="E1777" s="39">
        <v>39121721</v>
      </c>
      <c r="F1777" s="917"/>
      <c r="G1777" s="39" t="s">
        <v>364</v>
      </c>
      <c r="H1777" s="538">
        <v>44927</v>
      </c>
      <c r="I1777" s="550">
        <v>304</v>
      </c>
    </row>
    <row r="1778" spans="1:9" ht="25.5" x14ac:dyDescent="0.2">
      <c r="A1778" s="926"/>
      <c r="B1778" s="51">
        <v>6325</v>
      </c>
      <c r="C1778" s="508" t="s">
        <v>10169</v>
      </c>
      <c r="D1778" s="97" t="s">
        <v>5902</v>
      </c>
      <c r="E1778" s="39">
        <v>39121613</v>
      </c>
      <c r="F1778" s="917"/>
      <c r="G1778" s="39" t="s">
        <v>364</v>
      </c>
      <c r="H1778" s="538">
        <v>44927</v>
      </c>
      <c r="I1778" s="550">
        <v>304</v>
      </c>
    </row>
    <row r="1779" spans="1:9" ht="15" customHeight="1" x14ac:dyDescent="0.2">
      <c r="A1779" s="926"/>
      <c r="B1779" s="51">
        <v>6325</v>
      </c>
      <c r="C1779" s="508" t="s">
        <v>10170</v>
      </c>
      <c r="D1779" s="97" t="s">
        <v>5902</v>
      </c>
      <c r="E1779" s="39">
        <v>30102515</v>
      </c>
      <c r="F1779" s="917"/>
      <c r="G1779" s="39" t="s">
        <v>364</v>
      </c>
      <c r="H1779" s="538">
        <v>44927</v>
      </c>
      <c r="I1779" s="550">
        <v>304</v>
      </c>
    </row>
    <row r="1780" spans="1:9" ht="38.25" x14ac:dyDescent="0.2">
      <c r="A1780" s="926"/>
      <c r="B1780" s="51">
        <v>6325</v>
      </c>
      <c r="C1780" s="508" t="s">
        <v>10171</v>
      </c>
      <c r="D1780" s="97" t="s">
        <v>5902</v>
      </c>
      <c r="E1780" s="39">
        <v>31261501</v>
      </c>
      <c r="F1780" s="917"/>
      <c r="G1780" s="39" t="s">
        <v>364</v>
      </c>
      <c r="H1780" s="538">
        <v>44927</v>
      </c>
      <c r="I1780" s="51">
        <v>304</v>
      </c>
    </row>
    <row r="1781" spans="1:9" ht="25.5" x14ac:dyDescent="0.2">
      <c r="A1781" s="926"/>
      <c r="B1781" s="51">
        <v>6325</v>
      </c>
      <c r="C1781" s="508" t="s">
        <v>10172</v>
      </c>
      <c r="D1781" s="97" t="s">
        <v>5902</v>
      </c>
      <c r="E1781" s="39">
        <v>31261501</v>
      </c>
      <c r="F1781" s="917"/>
      <c r="G1781" s="39" t="s">
        <v>364</v>
      </c>
      <c r="H1781" s="538">
        <v>44927</v>
      </c>
      <c r="I1781" s="550">
        <v>304</v>
      </c>
    </row>
    <row r="1782" spans="1:9" ht="25.5" x14ac:dyDescent="0.2">
      <c r="A1782" s="926"/>
      <c r="B1782" s="51">
        <v>6325</v>
      </c>
      <c r="C1782" s="508" t="s">
        <v>10173</v>
      </c>
      <c r="D1782" s="97" t="s">
        <v>5902</v>
      </c>
      <c r="E1782" s="39">
        <v>39121410</v>
      </c>
      <c r="F1782" s="917"/>
      <c r="G1782" s="39" t="s">
        <v>364</v>
      </c>
      <c r="H1782" s="538">
        <v>44927</v>
      </c>
      <c r="I1782" s="550">
        <v>304</v>
      </c>
    </row>
    <row r="1783" spans="1:9" ht="38.25" x14ac:dyDescent="0.2">
      <c r="A1783" s="926"/>
      <c r="B1783" s="51">
        <v>6325</v>
      </c>
      <c r="C1783" s="508" t="s">
        <v>10174</v>
      </c>
      <c r="D1783" s="97" t="s">
        <v>5902</v>
      </c>
      <c r="E1783" s="39">
        <v>41111926</v>
      </c>
      <c r="F1783" s="917"/>
      <c r="G1783" s="39" t="s">
        <v>364</v>
      </c>
      <c r="H1783" s="538">
        <v>44927</v>
      </c>
      <c r="I1783" s="550">
        <v>304</v>
      </c>
    </row>
    <row r="1784" spans="1:9" ht="38.25" x14ac:dyDescent="0.2">
      <c r="A1784" s="926"/>
      <c r="B1784" s="51">
        <v>6325</v>
      </c>
      <c r="C1784" s="508" t="s">
        <v>10175</v>
      </c>
      <c r="D1784" s="97" t="s">
        <v>5902</v>
      </c>
      <c r="E1784" s="39">
        <v>39131504</v>
      </c>
      <c r="F1784" s="917"/>
      <c r="G1784" s="39" t="s">
        <v>364</v>
      </c>
      <c r="H1784" s="538">
        <v>44927</v>
      </c>
      <c r="I1784" s="550">
        <v>304</v>
      </c>
    </row>
    <row r="1785" spans="1:9" ht="15" customHeight="1" x14ac:dyDescent="0.2">
      <c r="A1785" s="926"/>
      <c r="B1785" s="51">
        <v>6325</v>
      </c>
      <c r="C1785" s="508" t="s">
        <v>10176</v>
      </c>
      <c r="D1785" s="97" t="s">
        <v>5902</v>
      </c>
      <c r="E1785" s="39">
        <v>39121434</v>
      </c>
      <c r="F1785" s="917"/>
      <c r="G1785" s="39" t="s">
        <v>364</v>
      </c>
      <c r="H1785" s="538">
        <v>44927</v>
      </c>
      <c r="I1785" s="550">
        <v>304</v>
      </c>
    </row>
    <row r="1786" spans="1:9" ht="38.25" x14ac:dyDescent="0.2">
      <c r="A1786" s="926"/>
      <c r="B1786" s="51">
        <v>6325</v>
      </c>
      <c r="C1786" s="508" t="s">
        <v>9360</v>
      </c>
      <c r="D1786" s="97" t="s">
        <v>5902</v>
      </c>
      <c r="E1786" s="39">
        <v>39121404</v>
      </c>
      <c r="F1786" s="917"/>
      <c r="G1786" s="39" t="s">
        <v>364</v>
      </c>
      <c r="H1786" s="538">
        <v>44927</v>
      </c>
      <c r="I1786" s="550">
        <v>304</v>
      </c>
    </row>
    <row r="1787" spans="1:9" ht="38.25" x14ac:dyDescent="0.2">
      <c r="A1787" s="926"/>
      <c r="B1787" s="51">
        <v>6325</v>
      </c>
      <c r="C1787" s="508" t="s">
        <v>9361</v>
      </c>
      <c r="D1787" s="97" t="s">
        <v>5902</v>
      </c>
      <c r="E1787" s="39">
        <v>39121404</v>
      </c>
      <c r="F1787" s="917"/>
      <c r="G1787" s="39" t="s">
        <v>364</v>
      </c>
      <c r="H1787" s="538">
        <v>44927</v>
      </c>
      <c r="I1787" s="550">
        <v>304</v>
      </c>
    </row>
    <row r="1788" spans="1:9" ht="38.25" x14ac:dyDescent="0.2">
      <c r="A1788" s="926"/>
      <c r="B1788" s="51">
        <v>6325</v>
      </c>
      <c r="C1788" s="508" t="s">
        <v>9362</v>
      </c>
      <c r="D1788" s="97" t="s">
        <v>5902</v>
      </c>
      <c r="E1788" s="39">
        <v>39121404</v>
      </c>
      <c r="F1788" s="917"/>
      <c r="G1788" s="39" t="s">
        <v>364</v>
      </c>
      <c r="H1788" s="538">
        <v>44927</v>
      </c>
      <c r="I1788" s="550">
        <v>304</v>
      </c>
    </row>
    <row r="1789" spans="1:9" ht="38.25" x14ac:dyDescent="0.2">
      <c r="A1789" s="926"/>
      <c r="B1789" s="51">
        <v>6325</v>
      </c>
      <c r="C1789" s="508" t="s">
        <v>9363</v>
      </c>
      <c r="D1789" s="97" t="s">
        <v>5902</v>
      </c>
      <c r="E1789" s="39">
        <v>39131504</v>
      </c>
      <c r="F1789" s="917"/>
      <c r="G1789" s="39" t="s">
        <v>364</v>
      </c>
      <c r="H1789" s="538">
        <v>44927</v>
      </c>
      <c r="I1789" s="550">
        <v>304</v>
      </c>
    </row>
    <row r="1790" spans="1:9" ht="38.25" x14ac:dyDescent="0.2">
      <c r="A1790" s="926"/>
      <c r="B1790" s="51">
        <v>6325</v>
      </c>
      <c r="C1790" s="508" t="s">
        <v>9364</v>
      </c>
      <c r="D1790" s="97" t="s">
        <v>5902</v>
      </c>
      <c r="E1790" s="39">
        <v>39131504</v>
      </c>
      <c r="F1790" s="917"/>
      <c r="G1790" s="39" t="s">
        <v>364</v>
      </c>
      <c r="H1790" s="538">
        <v>44927</v>
      </c>
      <c r="I1790" s="550">
        <v>304</v>
      </c>
    </row>
    <row r="1791" spans="1:9" ht="38.25" x14ac:dyDescent="0.2">
      <c r="A1791" s="926"/>
      <c r="B1791" s="51">
        <v>6325</v>
      </c>
      <c r="C1791" s="508" t="s">
        <v>9365</v>
      </c>
      <c r="D1791" s="97" t="s">
        <v>5902</v>
      </c>
      <c r="E1791" s="39">
        <v>39131504</v>
      </c>
      <c r="F1791" s="917"/>
      <c r="G1791" s="39" t="s">
        <v>364</v>
      </c>
      <c r="H1791" s="538">
        <v>44927</v>
      </c>
      <c r="I1791" s="550">
        <v>304</v>
      </c>
    </row>
    <row r="1792" spans="1:9" ht="38.25" x14ac:dyDescent="0.2">
      <c r="A1792" s="926"/>
      <c r="B1792" s="51">
        <v>6325</v>
      </c>
      <c r="C1792" s="508" t="s">
        <v>9366</v>
      </c>
      <c r="D1792" s="97" t="s">
        <v>5902</v>
      </c>
      <c r="E1792" s="39">
        <v>39121031</v>
      </c>
      <c r="F1792" s="917"/>
      <c r="G1792" s="39" t="s">
        <v>364</v>
      </c>
      <c r="H1792" s="538">
        <v>44927</v>
      </c>
      <c r="I1792" s="550">
        <v>304</v>
      </c>
    </row>
    <row r="1793" spans="1:9" ht="25.5" x14ac:dyDescent="0.2">
      <c r="A1793" s="926"/>
      <c r="B1793" s="51">
        <v>6325</v>
      </c>
      <c r="C1793" s="508" t="s">
        <v>10177</v>
      </c>
      <c r="D1793" s="97" t="s">
        <v>5902</v>
      </c>
      <c r="E1793" s="39">
        <v>31161816</v>
      </c>
      <c r="F1793" s="917"/>
      <c r="G1793" s="39" t="s">
        <v>364</v>
      </c>
      <c r="H1793" s="538">
        <v>44927</v>
      </c>
      <c r="I1793" s="550">
        <v>304</v>
      </c>
    </row>
    <row r="1794" spans="1:9" ht="25.5" x14ac:dyDescent="0.2">
      <c r="A1794" s="926"/>
      <c r="B1794" s="51">
        <v>6325</v>
      </c>
      <c r="C1794" s="508" t="s">
        <v>10178</v>
      </c>
      <c r="D1794" s="97" t="s">
        <v>5902</v>
      </c>
      <c r="E1794" s="39">
        <v>39121607</v>
      </c>
      <c r="F1794" s="917"/>
      <c r="G1794" s="39" t="s">
        <v>364</v>
      </c>
      <c r="H1794" s="538">
        <v>44927</v>
      </c>
      <c r="I1794" s="550">
        <v>304</v>
      </c>
    </row>
    <row r="1795" spans="1:9" ht="25.5" x14ac:dyDescent="0.2">
      <c r="A1795" s="926"/>
      <c r="B1795" s="51">
        <v>6325</v>
      </c>
      <c r="C1795" s="508" t="s">
        <v>10179</v>
      </c>
      <c r="D1795" s="97" t="s">
        <v>5902</v>
      </c>
      <c r="E1795" s="39">
        <v>39121607</v>
      </c>
      <c r="F1795" s="917"/>
      <c r="G1795" s="39" t="s">
        <v>364</v>
      </c>
      <c r="H1795" s="538">
        <v>44927</v>
      </c>
      <c r="I1795" s="550">
        <v>304</v>
      </c>
    </row>
    <row r="1796" spans="1:9" ht="25.5" x14ac:dyDescent="0.2">
      <c r="A1796" s="926"/>
      <c r="B1796" s="51">
        <v>6325</v>
      </c>
      <c r="C1796" s="508" t="s">
        <v>10180</v>
      </c>
      <c r="D1796" s="97" t="s">
        <v>5902</v>
      </c>
      <c r="E1796" s="39">
        <v>39121607</v>
      </c>
      <c r="F1796" s="917"/>
      <c r="G1796" s="39" t="s">
        <v>364</v>
      </c>
      <c r="H1796" s="538">
        <v>44927</v>
      </c>
      <c r="I1796" s="550">
        <v>304</v>
      </c>
    </row>
    <row r="1797" spans="1:9" ht="38.25" x14ac:dyDescent="0.2">
      <c r="A1797" s="926"/>
      <c r="B1797" s="51">
        <v>6325</v>
      </c>
      <c r="C1797" s="508" t="s">
        <v>10181</v>
      </c>
      <c r="D1797" s="97" t="s">
        <v>5902</v>
      </c>
      <c r="E1797" s="39">
        <v>39121098</v>
      </c>
      <c r="F1797" s="917"/>
      <c r="G1797" s="39" t="s">
        <v>364</v>
      </c>
      <c r="H1797" s="538">
        <v>44927</v>
      </c>
      <c r="I1797" s="550">
        <v>304</v>
      </c>
    </row>
    <row r="1798" spans="1:9" ht="38.25" x14ac:dyDescent="0.2">
      <c r="A1798" s="926"/>
      <c r="B1798" s="51">
        <v>6325</v>
      </c>
      <c r="C1798" s="508" t="s">
        <v>10182</v>
      </c>
      <c r="D1798" s="97" t="s">
        <v>5902</v>
      </c>
      <c r="E1798" s="39">
        <v>39121404</v>
      </c>
      <c r="F1798" s="917"/>
      <c r="G1798" s="39" t="s">
        <v>364</v>
      </c>
      <c r="H1798" s="538">
        <v>44927</v>
      </c>
      <c r="I1798" s="550">
        <v>304</v>
      </c>
    </row>
    <row r="1799" spans="1:9" ht="15" customHeight="1" x14ac:dyDescent="0.2">
      <c r="A1799" s="926"/>
      <c r="B1799" s="51">
        <v>6325</v>
      </c>
      <c r="C1799" s="508" t="s">
        <v>10183</v>
      </c>
      <c r="D1799" s="97" t="s">
        <v>5902</v>
      </c>
      <c r="E1799" s="39">
        <v>39101901</v>
      </c>
      <c r="F1799" s="917"/>
      <c r="G1799" s="39" t="s">
        <v>364</v>
      </c>
      <c r="H1799" s="538">
        <v>44927</v>
      </c>
      <c r="I1799" s="550">
        <v>304</v>
      </c>
    </row>
    <row r="1800" spans="1:9" ht="25.5" x14ac:dyDescent="0.2">
      <c r="A1800" s="926"/>
      <c r="B1800" s="51">
        <v>6325</v>
      </c>
      <c r="C1800" s="508" t="s">
        <v>10184</v>
      </c>
      <c r="D1800" s="97" t="s">
        <v>5902</v>
      </c>
      <c r="E1800" s="39">
        <v>39121434</v>
      </c>
      <c r="F1800" s="917"/>
      <c r="G1800" s="39" t="s">
        <v>364</v>
      </c>
      <c r="H1800" s="538">
        <v>44927</v>
      </c>
      <c r="I1800" s="550">
        <v>304</v>
      </c>
    </row>
    <row r="1801" spans="1:9" ht="38.25" x14ac:dyDescent="0.2">
      <c r="A1801" s="926"/>
      <c r="B1801" s="51">
        <v>6325</v>
      </c>
      <c r="C1801" s="508" t="s">
        <v>10185</v>
      </c>
      <c r="D1801" s="97" t="s">
        <v>5902</v>
      </c>
      <c r="E1801" s="39">
        <v>39131704</v>
      </c>
      <c r="F1801" s="917"/>
      <c r="G1801" s="39" t="s">
        <v>364</v>
      </c>
      <c r="H1801" s="538">
        <v>44927</v>
      </c>
      <c r="I1801" s="550">
        <v>304</v>
      </c>
    </row>
    <row r="1802" spans="1:9" ht="38.25" x14ac:dyDescent="0.2">
      <c r="A1802" s="926"/>
      <c r="B1802" s="51">
        <v>6325</v>
      </c>
      <c r="C1802" s="508" t="s">
        <v>10186</v>
      </c>
      <c r="D1802" s="97" t="s">
        <v>5902</v>
      </c>
      <c r="E1802" s="39">
        <v>39121405</v>
      </c>
      <c r="F1802" s="917"/>
      <c r="G1802" s="39" t="s">
        <v>364</v>
      </c>
      <c r="H1802" s="538">
        <v>44927</v>
      </c>
      <c r="I1802" s="550">
        <v>304</v>
      </c>
    </row>
    <row r="1803" spans="1:9" ht="25.5" x14ac:dyDescent="0.2">
      <c r="A1803" s="926"/>
      <c r="B1803" s="51">
        <v>6325</v>
      </c>
      <c r="C1803" s="508" t="s">
        <v>10187</v>
      </c>
      <c r="D1803" s="97" t="s">
        <v>5902</v>
      </c>
      <c r="E1803" s="39">
        <v>39121434</v>
      </c>
      <c r="F1803" s="917"/>
      <c r="G1803" s="39" t="s">
        <v>364</v>
      </c>
      <c r="H1803" s="538">
        <v>44927</v>
      </c>
      <c r="I1803" s="550">
        <v>304</v>
      </c>
    </row>
    <row r="1804" spans="1:9" ht="38.25" x14ac:dyDescent="0.2">
      <c r="A1804" s="926"/>
      <c r="B1804" s="51">
        <v>6325</v>
      </c>
      <c r="C1804" s="508" t="s">
        <v>10188</v>
      </c>
      <c r="D1804" s="97" t="s">
        <v>5902</v>
      </c>
      <c r="E1804" s="39">
        <v>39121529</v>
      </c>
      <c r="F1804" s="917"/>
      <c r="G1804" s="39" t="s">
        <v>364</v>
      </c>
      <c r="H1804" s="538">
        <v>44927</v>
      </c>
      <c r="I1804" s="550">
        <v>304</v>
      </c>
    </row>
    <row r="1805" spans="1:9" ht="38.25" x14ac:dyDescent="0.2">
      <c r="A1805" s="926"/>
      <c r="B1805" s="51">
        <v>6325</v>
      </c>
      <c r="C1805" s="508" t="s">
        <v>10196</v>
      </c>
      <c r="D1805" s="97" t="s">
        <v>5902</v>
      </c>
      <c r="E1805" s="39">
        <v>39122331</v>
      </c>
      <c r="F1805" s="917"/>
      <c r="G1805" s="39" t="s">
        <v>364</v>
      </c>
      <c r="H1805" s="538">
        <v>44927</v>
      </c>
      <c r="I1805" s="549">
        <v>304</v>
      </c>
    </row>
    <row r="1806" spans="1:9" ht="63.75" x14ac:dyDescent="0.2">
      <c r="A1806" s="926"/>
      <c r="B1806" s="51">
        <v>6325</v>
      </c>
      <c r="C1806" s="508" t="s">
        <v>10203</v>
      </c>
      <c r="D1806" s="97" t="s">
        <v>5902</v>
      </c>
      <c r="E1806" s="39">
        <v>39121405</v>
      </c>
      <c r="F1806" s="917"/>
      <c r="G1806" s="39" t="s">
        <v>364</v>
      </c>
      <c r="H1806" s="538">
        <v>44927</v>
      </c>
      <c r="I1806" s="549">
        <v>304</v>
      </c>
    </row>
    <row r="1807" spans="1:9" ht="25.5" x14ac:dyDescent="0.2">
      <c r="A1807" s="926"/>
      <c r="B1807" s="51">
        <v>6325</v>
      </c>
      <c r="C1807" s="508" t="s">
        <v>10204</v>
      </c>
      <c r="D1807" s="97" t="s">
        <v>5902</v>
      </c>
      <c r="E1807" s="39">
        <v>39121624</v>
      </c>
      <c r="F1807" s="917"/>
      <c r="G1807" s="39" t="s">
        <v>364</v>
      </c>
      <c r="H1807" s="538">
        <v>44927</v>
      </c>
      <c r="I1807" s="549">
        <v>304</v>
      </c>
    </row>
    <row r="1808" spans="1:9" ht="25.5" x14ac:dyDescent="0.2">
      <c r="A1808" s="926"/>
      <c r="B1808" s="51">
        <v>6325</v>
      </c>
      <c r="C1808" s="508" t="s">
        <v>10206</v>
      </c>
      <c r="D1808" s="97" t="s">
        <v>5902</v>
      </c>
      <c r="E1808" s="39">
        <v>39121561</v>
      </c>
      <c r="F1808" s="917"/>
      <c r="G1808" s="39" t="s">
        <v>364</v>
      </c>
      <c r="H1808" s="538">
        <v>44927</v>
      </c>
      <c r="I1808" s="549">
        <v>304</v>
      </c>
    </row>
    <row r="1809" spans="1:9" ht="38.25" x14ac:dyDescent="0.2">
      <c r="A1809" s="926"/>
      <c r="B1809" s="51">
        <v>6325</v>
      </c>
      <c r="C1809" s="508" t="s">
        <v>10214</v>
      </c>
      <c r="D1809" s="97" t="s">
        <v>5902</v>
      </c>
      <c r="E1809" s="39">
        <v>39121404</v>
      </c>
      <c r="F1809" s="917"/>
      <c r="G1809" s="39" t="s">
        <v>364</v>
      </c>
      <c r="H1809" s="538">
        <v>44927</v>
      </c>
      <c r="I1809" s="549">
        <v>304</v>
      </c>
    </row>
    <row r="1810" spans="1:9" ht="25.5" x14ac:dyDescent="0.2">
      <c r="A1810" s="926"/>
      <c r="B1810" s="51">
        <v>6325</v>
      </c>
      <c r="C1810" s="508" t="s">
        <v>10215</v>
      </c>
      <c r="D1810" s="97" t="s">
        <v>5902</v>
      </c>
      <c r="E1810" s="39">
        <v>40183002</v>
      </c>
      <c r="F1810" s="917"/>
      <c r="G1810" s="39" t="s">
        <v>364</v>
      </c>
      <c r="H1810" s="538">
        <v>44927</v>
      </c>
      <c r="I1810" s="549">
        <v>304</v>
      </c>
    </row>
    <row r="1811" spans="1:9" ht="25.5" x14ac:dyDescent="0.2">
      <c r="A1811" s="926"/>
      <c r="B1811" s="51">
        <v>6325</v>
      </c>
      <c r="C1811" s="508" t="s">
        <v>10216</v>
      </c>
      <c r="D1811" s="97" t="s">
        <v>5902</v>
      </c>
      <c r="E1811" s="39">
        <v>39121444</v>
      </c>
      <c r="F1811" s="917"/>
      <c r="G1811" s="39" t="s">
        <v>364</v>
      </c>
      <c r="H1811" s="538">
        <v>44927</v>
      </c>
      <c r="I1811" s="549">
        <v>304</v>
      </c>
    </row>
    <row r="1812" spans="1:9" ht="38.25" x14ac:dyDescent="0.2">
      <c r="A1812" s="926"/>
      <c r="B1812" s="51">
        <v>6325</v>
      </c>
      <c r="C1812" s="508" t="s">
        <v>10217</v>
      </c>
      <c r="D1812" s="97" t="s">
        <v>5902</v>
      </c>
      <c r="E1812" s="39">
        <v>39121404</v>
      </c>
      <c r="F1812" s="917"/>
      <c r="G1812" s="39" t="s">
        <v>364</v>
      </c>
      <c r="H1812" s="538">
        <v>44927</v>
      </c>
      <c r="I1812" s="549">
        <v>304</v>
      </c>
    </row>
    <row r="1813" spans="1:9" ht="38.25" x14ac:dyDescent="0.2">
      <c r="A1813" s="926"/>
      <c r="B1813" s="51">
        <v>6325</v>
      </c>
      <c r="C1813" s="508" t="s">
        <v>10218</v>
      </c>
      <c r="D1813" s="97" t="s">
        <v>5902</v>
      </c>
      <c r="E1813" s="39">
        <v>39121404</v>
      </c>
      <c r="F1813" s="917"/>
      <c r="G1813" s="39" t="s">
        <v>364</v>
      </c>
      <c r="H1813" s="538">
        <v>44927</v>
      </c>
      <c r="I1813" s="549">
        <v>304</v>
      </c>
    </row>
    <row r="1814" spans="1:9" ht="15" customHeight="1" x14ac:dyDescent="0.2">
      <c r="A1814" s="926"/>
      <c r="B1814" s="51">
        <v>6325</v>
      </c>
      <c r="C1814" s="508" t="s">
        <v>10219</v>
      </c>
      <c r="D1814" s="97" t="s">
        <v>5902</v>
      </c>
      <c r="E1814" s="39">
        <v>39121534</v>
      </c>
      <c r="F1814" s="917"/>
      <c r="G1814" s="39" t="s">
        <v>364</v>
      </c>
      <c r="H1814" s="538">
        <v>44927</v>
      </c>
      <c r="I1814" s="549">
        <v>304</v>
      </c>
    </row>
    <row r="1815" spans="1:9" ht="38.25" x14ac:dyDescent="0.2">
      <c r="A1815" s="926"/>
      <c r="B1815" s="51">
        <v>6325</v>
      </c>
      <c r="C1815" s="508" t="s">
        <v>10221</v>
      </c>
      <c r="D1815" s="97" t="s">
        <v>5902</v>
      </c>
      <c r="E1815" s="39">
        <v>39122331</v>
      </c>
      <c r="F1815" s="917"/>
      <c r="G1815" s="39" t="s">
        <v>364</v>
      </c>
      <c r="H1815" s="538">
        <v>44927</v>
      </c>
      <c r="I1815" s="549">
        <v>304</v>
      </c>
    </row>
    <row r="1816" spans="1:9" ht="25.5" x14ac:dyDescent="0.2">
      <c r="A1816" s="926"/>
      <c r="B1816" s="51">
        <v>6325</v>
      </c>
      <c r="C1816" s="508" t="s">
        <v>10222</v>
      </c>
      <c r="D1816" s="97" t="s">
        <v>5902</v>
      </c>
      <c r="E1816" s="39">
        <v>39121534</v>
      </c>
      <c r="F1816" s="917"/>
      <c r="G1816" s="39" t="s">
        <v>364</v>
      </c>
      <c r="H1816" s="538">
        <v>44927</v>
      </c>
      <c r="I1816" s="549">
        <v>304</v>
      </c>
    </row>
    <row r="1817" spans="1:9" ht="25.5" x14ac:dyDescent="0.2">
      <c r="A1817" s="926"/>
      <c r="B1817" s="51">
        <v>6325</v>
      </c>
      <c r="C1817" s="508" t="s">
        <v>9686</v>
      </c>
      <c r="D1817" s="97" t="s">
        <v>5902</v>
      </c>
      <c r="E1817" s="39">
        <v>39121534</v>
      </c>
      <c r="F1817" s="917"/>
      <c r="G1817" s="39" t="s">
        <v>364</v>
      </c>
      <c r="H1817" s="538">
        <v>44927</v>
      </c>
      <c r="I1817" s="549">
        <v>304</v>
      </c>
    </row>
    <row r="1818" spans="1:9" ht="38.25" x14ac:dyDescent="0.2">
      <c r="A1818" s="926"/>
      <c r="B1818" s="51">
        <v>6325</v>
      </c>
      <c r="C1818" s="508" t="s">
        <v>10223</v>
      </c>
      <c r="D1818" s="97" t="s">
        <v>5902</v>
      </c>
      <c r="E1818" s="39">
        <v>39121529</v>
      </c>
      <c r="F1818" s="917"/>
      <c r="G1818" s="39" t="s">
        <v>364</v>
      </c>
      <c r="H1818" s="538">
        <v>44927</v>
      </c>
      <c r="I1818" s="549">
        <v>304</v>
      </c>
    </row>
    <row r="1819" spans="1:9" ht="38.25" x14ac:dyDescent="0.2">
      <c r="A1819" s="926"/>
      <c r="B1819" s="51">
        <v>6325</v>
      </c>
      <c r="C1819" s="508" t="s">
        <v>10224</v>
      </c>
      <c r="D1819" s="97" t="s">
        <v>5902</v>
      </c>
      <c r="E1819" s="39">
        <v>39121404</v>
      </c>
      <c r="F1819" s="917"/>
      <c r="G1819" s="39" t="s">
        <v>364</v>
      </c>
      <c r="H1819" s="538">
        <v>44927</v>
      </c>
      <c r="I1819" s="549">
        <v>304</v>
      </c>
    </row>
    <row r="1820" spans="1:9" ht="25.5" x14ac:dyDescent="0.2">
      <c r="A1820" s="926"/>
      <c r="B1820" s="51">
        <v>6325</v>
      </c>
      <c r="C1820" s="508" t="s">
        <v>10226</v>
      </c>
      <c r="D1820" s="97" t="s">
        <v>5902</v>
      </c>
      <c r="E1820" s="39">
        <v>31261501</v>
      </c>
      <c r="F1820" s="917"/>
      <c r="G1820" s="39" t="s">
        <v>364</v>
      </c>
      <c r="H1820" s="538">
        <v>44927</v>
      </c>
      <c r="I1820" s="549">
        <v>304</v>
      </c>
    </row>
    <row r="1821" spans="1:9" ht="25.5" x14ac:dyDescent="0.2">
      <c r="A1821" s="926"/>
      <c r="B1821" s="51">
        <v>6325</v>
      </c>
      <c r="C1821" s="508" t="s">
        <v>10227</v>
      </c>
      <c r="D1821" s="97" t="s">
        <v>5902</v>
      </c>
      <c r="E1821" s="39">
        <v>39121444</v>
      </c>
      <c r="F1821" s="917"/>
      <c r="G1821" s="39" t="s">
        <v>364</v>
      </c>
      <c r="H1821" s="538">
        <v>44927</v>
      </c>
      <c r="I1821" s="549">
        <v>304</v>
      </c>
    </row>
    <row r="1822" spans="1:9" ht="15" customHeight="1" x14ac:dyDescent="0.2">
      <c r="A1822" s="926"/>
      <c r="B1822" s="51">
        <v>6325</v>
      </c>
      <c r="C1822" s="508" t="s">
        <v>10228</v>
      </c>
      <c r="D1822" s="97" t="s">
        <v>5902</v>
      </c>
      <c r="E1822" s="39">
        <v>39121434</v>
      </c>
      <c r="F1822" s="917"/>
      <c r="G1822" s="39" t="s">
        <v>364</v>
      </c>
      <c r="H1822" s="538">
        <v>44927</v>
      </c>
      <c r="I1822" s="549">
        <v>304</v>
      </c>
    </row>
    <row r="1823" spans="1:9" ht="15" customHeight="1" x14ac:dyDescent="0.2">
      <c r="A1823" s="926"/>
      <c r="B1823" s="51">
        <v>6325</v>
      </c>
      <c r="C1823" s="508" t="s">
        <v>9917</v>
      </c>
      <c r="D1823" s="97" t="s">
        <v>5902</v>
      </c>
      <c r="E1823" s="39">
        <v>39121701</v>
      </c>
      <c r="F1823" s="917"/>
      <c r="G1823" s="39" t="s">
        <v>364</v>
      </c>
      <c r="H1823" s="538">
        <v>44927</v>
      </c>
      <c r="I1823" s="549">
        <v>304</v>
      </c>
    </row>
    <row r="1824" spans="1:9" ht="15" customHeight="1" x14ac:dyDescent="0.2">
      <c r="A1824" s="926"/>
      <c r="B1824" s="51">
        <v>6325</v>
      </c>
      <c r="C1824" s="508" t="s">
        <v>10230</v>
      </c>
      <c r="D1824" s="97" t="s">
        <v>5902</v>
      </c>
      <c r="E1824" s="39">
        <v>39121302</v>
      </c>
      <c r="F1824" s="917"/>
      <c r="G1824" s="39" t="s">
        <v>364</v>
      </c>
      <c r="H1824" s="538">
        <v>44927</v>
      </c>
      <c r="I1824" s="549">
        <v>304</v>
      </c>
    </row>
    <row r="1825" spans="1:9" ht="38.25" x14ac:dyDescent="0.2">
      <c r="A1825" s="926"/>
      <c r="B1825" s="51">
        <v>6325</v>
      </c>
      <c r="C1825" s="508" t="s">
        <v>10453</v>
      </c>
      <c r="D1825" s="97" t="s">
        <v>5902</v>
      </c>
      <c r="E1825" s="39">
        <v>31162418</v>
      </c>
      <c r="F1825" s="917"/>
      <c r="G1825" s="39" t="s">
        <v>364</v>
      </c>
      <c r="H1825" s="538">
        <v>44927</v>
      </c>
      <c r="I1825" s="549">
        <v>304</v>
      </c>
    </row>
    <row r="1826" spans="1:9" ht="38.25" x14ac:dyDescent="0.2">
      <c r="A1826" s="926"/>
      <c r="B1826" s="51">
        <v>6325</v>
      </c>
      <c r="C1826" s="508" t="s">
        <v>10448</v>
      </c>
      <c r="D1826" s="97" t="s">
        <v>5902</v>
      </c>
      <c r="E1826" s="39">
        <v>39121404</v>
      </c>
      <c r="F1826" s="917"/>
      <c r="G1826" s="39" t="s">
        <v>364</v>
      </c>
      <c r="H1826" s="538">
        <v>44927</v>
      </c>
      <c r="I1826" s="549">
        <v>304</v>
      </c>
    </row>
    <row r="1827" spans="1:9" ht="25.5" x14ac:dyDescent="0.2">
      <c r="A1827" s="926"/>
      <c r="B1827" s="51">
        <v>6325</v>
      </c>
      <c r="C1827" s="508" t="s">
        <v>10233</v>
      </c>
      <c r="D1827" s="97" t="s">
        <v>5902</v>
      </c>
      <c r="E1827" s="39">
        <v>39121434</v>
      </c>
      <c r="F1827" s="917"/>
      <c r="G1827" s="39" t="s">
        <v>364</v>
      </c>
      <c r="H1827" s="538">
        <v>44927</v>
      </c>
      <c r="I1827" s="549">
        <v>304</v>
      </c>
    </row>
    <row r="1828" spans="1:9" ht="25.5" x14ac:dyDescent="0.2">
      <c r="A1828" s="926"/>
      <c r="B1828" s="51">
        <v>6325</v>
      </c>
      <c r="C1828" s="508" t="s">
        <v>10236</v>
      </c>
      <c r="D1828" s="97" t="s">
        <v>5902</v>
      </c>
      <c r="E1828" s="39">
        <v>39121318</v>
      </c>
      <c r="F1828" s="917"/>
      <c r="G1828" s="39" t="s">
        <v>364</v>
      </c>
      <c r="H1828" s="538">
        <v>44927</v>
      </c>
      <c r="I1828" s="549">
        <v>304</v>
      </c>
    </row>
    <row r="1829" spans="1:9" ht="38.25" x14ac:dyDescent="0.2">
      <c r="A1829" s="926"/>
      <c r="B1829" s="51">
        <v>6325</v>
      </c>
      <c r="C1829" s="508" t="s">
        <v>9370</v>
      </c>
      <c r="D1829" s="97" t="s">
        <v>5902</v>
      </c>
      <c r="E1829" s="39">
        <v>39121717</v>
      </c>
      <c r="F1829" s="917"/>
      <c r="G1829" s="39" t="s">
        <v>364</v>
      </c>
      <c r="H1829" s="538">
        <v>44927</v>
      </c>
      <c r="I1829" s="549">
        <v>304</v>
      </c>
    </row>
    <row r="1830" spans="1:9" ht="25.5" x14ac:dyDescent="0.2">
      <c r="A1830" s="926"/>
      <c r="B1830" s="51">
        <v>6325</v>
      </c>
      <c r="C1830" s="508" t="s">
        <v>10247</v>
      </c>
      <c r="D1830" s="97" t="s">
        <v>5902</v>
      </c>
      <c r="E1830" s="39">
        <v>39121432</v>
      </c>
      <c r="F1830" s="917"/>
      <c r="G1830" s="39" t="s">
        <v>364</v>
      </c>
      <c r="H1830" s="538">
        <v>44927</v>
      </c>
      <c r="I1830" s="549">
        <v>304</v>
      </c>
    </row>
    <row r="1831" spans="1:9" ht="25.5" x14ac:dyDescent="0.2">
      <c r="A1831" s="926"/>
      <c r="B1831" s="51">
        <v>6325</v>
      </c>
      <c r="C1831" s="508" t="s">
        <v>10247</v>
      </c>
      <c r="D1831" s="97" t="s">
        <v>5902</v>
      </c>
      <c r="E1831" s="39">
        <v>39121432</v>
      </c>
      <c r="F1831" s="917"/>
      <c r="G1831" s="39" t="s">
        <v>364</v>
      </c>
      <c r="H1831" s="538">
        <v>44927</v>
      </c>
      <c r="I1831" s="549">
        <v>304</v>
      </c>
    </row>
    <row r="1832" spans="1:9" ht="51" x14ac:dyDescent="0.2">
      <c r="A1832" s="926"/>
      <c r="B1832" s="51">
        <v>6325</v>
      </c>
      <c r="C1832" s="508" t="s">
        <v>10249</v>
      </c>
      <c r="D1832" s="97" t="s">
        <v>5902</v>
      </c>
      <c r="E1832" s="39">
        <v>39122216</v>
      </c>
      <c r="F1832" s="917"/>
      <c r="G1832" s="39" t="s">
        <v>364</v>
      </c>
      <c r="H1832" s="538">
        <v>44927</v>
      </c>
      <c r="I1832" s="549">
        <v>304</v>
      </c>
    </row>
    <row r="1833" spans="1:9" ht="25.5" x14ac:dyDescent="0.2">
      <c r="A1833" s="926"/>
      <c r="B1833" s="51">
        <v>6325</v>
      </c>
      <c r="C1833" s="508" t="s">
        <v>10250</v>
      </c>
      <c r="D1833" s="97" t="s">
        <v>5902</v>
      </c>
      <c r="E1833" s="39">
        <v>41111946</v>
      </c>
      <c r="F1833" s="917"/>
      <c r="G1833" s="39" t="s">
        <v>364</v>
      </c>
      <c r="H1833" s="538">
        <v>44927</v>
      </c>
      <c r="I1833" s="549">
        <v>304</v>
      </c>
    </row>
    <row r="1834" spans="1:9" ht="25.5" x14ac:dyDescent="0.2">
      <c r="A1834" s="926"/>
      <c r="B1834" s="51">
        <v>6325</v>
      </c>
      <c r="C1834" s="508" t="s">
        <v>10251</v>
      </c>
      <c r="D1834" s="97" t="s">
        <v>5902</v>
      </c>
      <c r="E1834" s="39">
        <v>43222612</v>
      </c>
      <c r="F1834" s="917"/>
      <c r="G1834" s="39" t="s">
        <v>364</v>
      </c>
      <c r="H1834" s="538">
        <v>44927</v>
      </c>
      <c r="I1834" s="549">
        <v>304</v>
      </c>
    </row>
    <row r="1835" spans="1:9" ht="25.5" x14ac:dyDescent="0.2">
      <c r="A1835" s="926"/>
      <c r="B1835" s="51">
        <v>6325</v>
      </c>
      <c r="C1835" s="508" t="s">
        <v>10252</v>
      </c>
      <c r="D1835" s="97" t="s">
        <v>5902</v>
      </c>
      <c r="E1835" s="39">
        <v>39121318</v>
      </c>
      <c r="F1835" s="917"/>
      <c r="G1835" s="39" t="s">
        <v>364</v>
      </c>
      <c r="H1835" s="538">
        <v>44927</v>
      </c>
      <c r="I1835" s="549">
        <v>304</v>
      </c>
    </row>
    <row r="1836" spans="1:9" ht="25.5" x14ac:dyDescent="0.2">
      <c r="A1836" s="926"/>
      <c r="B1836" s="51">
        <v>6325</v>
      </c>
      <c r="C1836" s="508" t="s">
        <v>10253</v>
      </c>
      <c r="D1836" s="97" t="s">
        <v>5902</v>
      </c>
      <c r="E1836" s="39">
        <v>40172608</v>
      </c>
      <c r="F1836" s="917"/>
      <c r="G1836" s="39" t="s">
        <v>364</v>
      </c>
      <c r="H1836" s="538">
        <v>44927</v>
      </c>
      <c r="I1836" s="549">
        <v>304</v>
      </c>
    </row>
    <row r="1837" spans="1:9" ht="25.5" x14ac:dyDescent="0.2">
      <c r="A1837" s="926"/>
      <c r="B1837" s="51">
        <v>6325</v>
      </c>
      <c r="C1837" s="508" t="s">
        <v>10254</v>
      </c>
      <c r="D1837" s="97" t="s">
        <v>5902</v>
      </c>
      <c r="E1837" s="39">
        <v>39122250</v>
      </c>
      <c r="F1837" s="917"/>
      <c r="G1837" s="39" t="s">
        <v>364</v>
      </c>
      <c r="H1837" s="538">
        <v>44927</v>
      </c>
      <c r="I1837" s="549">
        <v>304</v>
      </c>
    </row>
    <row r="1838" spans="1:9" ht="25.5" x14ac:dyDescent="0.2">
      <c r="A1838" s="926"/>
      <c r="B1838" s="51">
        <v>6325</v>
      </c>
      <c r="C1838" s="508" t="s">
        <v>10255</v>
      </c>
      <c r="D1838" s="97" t="s">
        <v>5902</v>
      </c>
      <c r="E1838" s="39">
        <v>39121444</v>
      </c>
      <c r="F1838" s="917"/>
      <c r="G1838" s="39" t="s">
        <v>364</v>
      </c>
      <c r="H1838" s="538">
        <v>44927</v>
      </c>
      <c r="I1838" s="549">
        <v>304</v>
      </c>
    </row>
    <row r="1839" spans="1:9" ht="25.5" x14ac:dyDescent="0.2">
      <c r="A1839" s="926"/>
      <c r="B1839" s="51">
        <v>6325</v>
      </c>
      <c r="C1839" s="508" t="s">
        <v>10256</v>
      </c>
      <c r="D1839" s="97" t="s">
        <v>5902</v>
      </c>
      <c r="E1839" s="39">
        <v>40183002</v>
      </c>
      <c r="F1839" s="917"/>
      <c r="G1839" s="39" t="s">
        <v>364</v>
      </c>
      <c r="H1839" s="538">
        <v>44927</v>
      </c>
      <c r="I1839" s="549">
        <v>304</v>
      </c>
    </row>
    <row r="1840" spans="1:9" ht="15" customHeight="1" x14ac:dyDescent="0.2">
      <c r="A1840" s="926"/>
      <c r="B1840" s="51">
        <v>6325</v>
      </c>
      <c r="C1840" s="508" t="s">
        <v>10257</v>
      </c>
      <c r="D1840" s="97" t="s">
        <v>5902</v>
      </c>
      <c r="E1840" s="39">
        <v>39121444</v>
      </c>
      <c r="F1840" s="917"/>
      <c r="G1840" s="39" t="s">
        <v>364</v>
      </c>
      <c r="H1840" s="538">
        <v>44927</v>
      </c>
      <c r="I1840" s="549">
        <v>304</v>
      </c>
    </row>
    <row r="1841" spans="1:9" ht="15" customHeight="1" x14ac:dyDescent="0.2">
      <c r="A1841" s="926"/>
      <c r="B1841" s="51">
        <v>6325</v>
      </c>
      <c r="C1841" s="508" t="s">
        <v>10263</v>
      </c>
      <c r="D1841" s="97" t="s">
        <v>5902</v>
      </c>
      <c r="E1841" s="39">
        <v>39121439</v>
      </c>
      <c r="F1841" s="917"/>
      <c r="G1841" s="39" t="s">
        <v>364</v>
      </c>
      <c r="H1841" s="538">
        <v>44927</v>
      </c>
      <c r="I1841" s="549">
        <v>304</v>
      </c>
    </row>
    <row r="1842" spans="1:9" ht="15" customHeight="1" x14ac:dyDescent="0.2">
      <c r="A1842" s="926"/>
      <c r="B1842" s="51">
        <v>6325</v>
      </c>
      <c r="C1842" s="508" t="s">
        <v>10264</v>
      </c>
      <c r="D1842" s="97" t="s">
        <v>5902</v>
      </c>
      <c r="E1842" s="39">
        <v>39121302</v>
      </c>
      <c r="F1842" s="917"/>
      <c r="G1842" s="39" t="s">
        <v>364</v>
      </c>
      <c r="H1842" s="538">
        <v>44927</v>
      </c>
      <c r="I1842" s="549">
        <v>304</v>
      </c>
    </row>
    <row r="1843" spans="1:9" ht="25.5" x14ac:dyDescent="0.2">
      <c r="A1843" s="926"/>
      <c r="B1843" s="51">
        <v>6325</v>
      </c>
      <c r="C1843" s="508" t="s">
        <v>10447</v>
      </c>
      <c r="D1843" s="97" t="s">
        <v>5902</v>
      </c>
      <c r="E1843" s="39">
        <v>39101699</v>
      </c>
      <c r="F1843" s="917"/>
      <c r="G1843" s="39" t="s">
        <v>364</v>
      </c>
      <c r="H1843" s="538">
        <v>44927</v>
      </c>
      <c r="I1843" s="549">
        <v>304</v>
      </c>
    </row>
    <row r="1844" spans="1:9" ht="25.5" x14ac:dyDescent="0.2">
      <c r="A1844" s="926"/>
      <c r="B1844" s="51">
        <v>6325</v>
      </c>
      <c r="C1844" s="508" t="s">
        <v>10266</v>
      </c>
      <c r="D1844" s="97" t="s">
        <v>5902</v>
      </c>
      <c r="E1844" s="39">
        <v>31231313</v>
      </c>
      <c r="F1844" s="917"/>
      <c r="G1844" s="39" t="s">
        <v>364</v>
      </c>
      <c r="H1844" s="538">
        <v>44927</v>
      </c>
      <c r="I1844" s="549">
        <v>304</v>
      </c>
    </row>
    <row r="1845" spans="1:9" ht="25.5" x14ac:dyDescent="0.2">
      <c r="A1845" s="926"/>
      <c r="B1845" s="51">
        <v>6325</v>
      </c>
      <c r="C1845" s="508" t="s">
        <v>10267</v>
      </c>
      <c r="D1845" s="97" t="s">
        <v>5902</v>
      </c>
      <c r="E1845" s="39">
        <v>39121434</v>
      </c>
      <c r="F1845" s="917"/>
      <c r="G1845" s="39" t="s">
        <v>364</v>
      </c>
      <c r="H1845" s="538">
        <v>44927</v>
      </c>
      <c r="I1845" s="549">
        <v>304</v>
      </c>
    </row>
    <row r="1846" spans="1:9" ht="25.5" x14ac:dyDescent="0.2">
      <c r="A1846" s="926"/>
      <c r="B1846" s="51">
        <v>6325</v>
      </c>
      <c r="C1846" s="508" t="s">
        <v>10268</v>
      </c>
      <c r="D1846" s="97" t="s">
        <v>5902</v>
      </c>
      <c r="E1846" s="39">
        <v>39121308</v>
      </c>
      <c r="F1846" s="917"/>
      <c r="G1846" s="39" t="s">
        <v>364</v>
      </c>
      <c r="H1846" s="538">
        <v>44927</v>
      </c>
      <c r="I1846" s="549">
        <v>304</v>
      </c>
    </row>
    <row r="1847" spans="1:9" ht="15" customHeight="1" x14ac:dyDescent="0.2">
      <c r="A1847" s="926"/>
      <c r="B1847" s="51">
        <v>6325</v>
      </c>
      <c r="C1847" s="508" t="s">
        <v>10269</v>
      </c>
      <c r="D1847" s="97" t="s">
        <v>5902</v>
      </c>
      <c r="E1847" s="39">
        <v>39122299</v>
      </c>
      <c r="F1847" s="917"/>
      <c r="G1847" s="39" t="s">
        <v>364</v>
      </c>
      <c r="H1847" s="538">
        <v>44927</v>
      </c>
      <c r="I1847" s="549">
        <v>304</v>
      </c>
    </row>
    <row r="1848" spans="1:9" ht="15" customHeight="1" x14ac:dyDescent="0.2">
      <c r="A1848" s="926"/>
      <c r="B1848" s="51">
        <v>6325</v>
      </c>
      <c r="C1848" s="508" t="s">
        <v>10270</v>
      </c>
      <c r="D1848" s="97" t="s">
        <v>5902</v>
      </c>
      <c r="E1848" s="39">
        <v>39121302</v>
      </c>
      <c r="F1848" s="917"/>
      <c r="G1848" s="39" t="s">
        <v>364</v>
      </c>
      <c r="H1848" s="538">
        <v>44927</v>
      </c>
      <c r="I1848" s="549">
        <v>304</v>
      </c>
    </row>
    <row r="1849" spans="1:9" ht="38.25" x14ac:dyDescent="0.2">
      <c r="A1849" s="926"/>
      <c r="B1849" s="51">
        <v>6325</v>
      </c>
      <c r="C1849" s="508" t="s">
        <v>10271</v>
      </c>
      <c r="D1849" s="97" t="s">
        <v>5902</v>
      </c>
      <c r="E1849" s="39">
        <v>40174908</v>
      </c>
      <c r="F1849" s="917"/>
      <c r="G1849" s="39" t="s">
        <v>364</v>
      </c>
      <c r="H1849" s="538">
        <v>44927</v>
      </c>
      <c r="I1849" s="549">
        <v>304</v>
      </c>
    </row>
    <row r="1850" spans="1:9" ht="51" x14ac:dyDescent="0.2">
      <c r="A1850" s="926"/>
      <c r="B1850" s="51">
        <v>6325</v>
      </c>
      <c r="C1850" s="508" t="s">
        <v>10272</v>
      </c>
      <c r="D1850" s="97" t="s">
        <v>5902</v>
      </c>
      <c r="E1850" s="39">
        <v>39121410</v>
      </c>
      <c r="F1850" s="917"/>
      <c r="G1850" s="39" t="s">
        <v>364</v>
      </c>
      <c r="H1850" s="538">
        <v>44927</v>
      </c>
      <c r="I1850" s="549">
        <v>304</v>
      </c>
    </row>
    <row r="1851" spans="1:9" ht="25.5" x14ac:dyDescent="0.2">
      <c r="A1851" s="926"/>
      <c r="B1851" s="51">
        <v>6325</v>
      </c>
      <c r="C1851" s="508" t="s">
        <v>10282</v>
      </c>
      <c r="D1851" s="97" t="s">
        <v>5902</v>
      </c>
      <c r="E1851" s="39">
        <v>31162418</v>
      </c>
      <c r="F1851" s="917"/>
      <c r="G1851" s="39" t="s">
        <v>364</v>
      </c>
      <c r="H1851" s="538">
        <v>44927</v>
      </c>
      <c r="I1851" s="549">
        <v>304</v>
      </c>
    </row>
    <row r="1852" spans="1:9" ht="15" customHeight="1" x14ac:dyDescent="0.2">
      <c r="A1852" s="926"/>
      <c r="B1852" s="51">
        <v>6325</v>
      </c>
      <c r="C1852" s="508" t="s">
        <v>10263</v>
      </c>
      <c r="D1852" s="97" t="s">
        <v>5902</v>
      </c>
      <c r="E1852" s="39">
        <v>39121439</v>
      </c>
      <c r="F1852" s="917"/>
      <c r="G1852" s="39" t="s">
        <v>364</v>
      </c>
      <c r="H1852" s="538">
        <v>44927</v>
      </c>
      <c r="I1852" s="549">
        <v>304</v>
      </c>
    </row>
    <row r="1853" spans="1:9" ht="25.5" x14ac:dyDescent="0.2">
      <c r="A1853" s="926"/>
      <c r="B1853" s="51">
        <v>6325</v>
      </c>
      <c r="C1853" s="508" t="s">
        <v>10285</v>
      </c>
      <c r="D1853" s="97" t="s">
        <v>5902</v>
      </c>
      <c r="E1853" s="39">
        <v>39121308</v>
      </c>
      <c r="F1853" s="917"/>
      <c r="G1853" s="39" t="s">
        <v>364</v>
      </c>
      <c r="H1853" s="538">
        <v>44927</v>
      </c>
      <c r="I1853" s="549">
        <v>304</v>
      </c>
    </row>
    <row r="1854" spans="1:9" ht="25.5" x14ac:dyDescent="0.2">
      <c r="A1854" s="926"/>
      <c r="B1854" s="51">
        <v>6325</v>
      </c>
      <c r="C1854" s="508" t="s">
        <v>10286</v>
      </c>
      <c r="D1854" s="97" t="s">
        <v>5902</v>
      </c>
      <c r="E1854" s="39">
        <v>40174904</v>
      </c>
      <c r="F1854" s="917"/>
      <c r="G1854" s="39" t="s">
        <v>364</v>
      </c>
      <c r="H1854" s="538">
        <v>44927</v>
      </c>
      <c r="I1854" s="549">
        <v>304</v>
      </c>
    </row>
    <row r="1855" spans="1:9" ht="15" customHeight="1" x14ac:dyDescent="0.2">
      <c r="A1855" s="926"/>
      <c r="B1855" s="51">
        <v>6325</v>
      </c>
      <c r="C1855" s="508" t="s">
        <v>10290</v>
      </c>
      <c r="D1855" s="97" t="s">
        <v>5902</v>
      </c>
      <c r="E1855" s="39">
        <v>39122299</v>
      </c>
      <c r="F1855" s="917"/>
      <c r="G1855" s="39" t="s">
        <v>364</v>
      </c>
      <c r="H1855" s="538">
        <v>44927</v>
      </c>
      <c r="I1855" s="549">
        <v>304</v>
      </c>
    </row>
    <row r="1856" spans="1:9" ht="25.5" x14ac:dyDescent="0.2">
      <c r="A1856" s="926"/>
      <c r="B1856" s="51">
        <v>6325</v>
      </c>
      <c r="C1856" s="508" t="s">
        <v>10291</v>
      </c>
      <c r="D1856" s="97" t="s">
        <v>5902</v>
      </c>
      <c r="E1856" s="39">
        <v>39121308</v>
      </c>
      <c r="F1856" s="917"/>
      <c r="G1856" s="39" t="s">
        <v>364</v>
      </c>
      <c r="H1856" s="538">
        <v>44927</v>
      </c>
      <c r="I1856" s="549">
        <v>304</v>
      </c>
    </row>
    <row r="1857" spans="1:9" ht="15" customHeight="1" x14ac:dyDescent="0.2">
      <c r="A1857" s="926"/>
      <c r="B1857" s="51">
        <v>6325</v>
      </c>
      <c r="C1857" s="508" t="s">
        <v>10292</v>
      </c>
      <c r="D1857" s="97" t="s">
        <v>5902</v>
      </c>
      <c r="E1857" s="39">
        <v>31162418</v>
      </c>
      <c r="F1857" s="917"/>
      <c r="G1857" s="39" t="s">
        <v>364</v>
      </c>
      <c r="H1857" s="538">
        <v>44927</v>
      </c>
      <c r="I1857" s="549">
        <v>304</v>
      </c>
    </row>
    <row r="1858" spans="1:9" ht="25.5" x14ac:dyDescent="0.2">
      <c r="A1858" s="926"/>
      <c r="B1858" s="51">
        <v>6325</v>
      </c>
      <c r="C1858" s="508" t="s">
        <v>10293</v>
      </c>
      <c r="D1858" s="97" t="s">
        <v>5902</v>
      </c>
      <c r="E1858" s="39">
        <v>31163032</v>
      </c>
      <c r="F1858" s="917"/>
      <c r="G1858" s="39" t="s">
        <v>364</v>
      </c>
      <c r="H1858" s="538">
        <v>44927</v>
      </c>
      <c r="I1858" s="549">
        <v>304</v>
      </c>
    </row>
    <row r="1859" spans="1:9" ht="25.5" x14ac:dyDescent="0.2">
      <c r="A1859" s="926"/>
      <c r="B1859" s="51">
        <v>6325</v>
      </c>
      <c r="C1859" s="508" t="s">
        <v>10295</v>
      </c>
      <c r="D1859" s="97" t="s">
        <v>5902</v>
      </c>
      <c r="E1859" s="39">
        <v>31163032</v>
      </c>
      <c r="F1859" s="917"/>
      <c r="G1859" s="39" t="s">
        <v>364</v>
      </c>
      <c r="H1859" s="538">
        <v>44927</v>
      </c>
      <c r="I1859" s="549">
        <v>304</v>
      </c>
    </row>
    <row r="1860" spans="1:9" ht="25.5" x14ac:dyDescent="0.2">
      <c r="A1860" s="926"/>
      <c r="B1860" s="51">
        <v>6325</v>
      </c>
      <c r="C1860" s="508" t="s">
        <v>10296</v>
      </c>
      <c r="D1860" s="97" t="s">
        <v>5902</v>
      </c>
      <c r="E1860" s="39">
        <v>31163032</v>
      </c>
      <c r="F1860" s="917"/>
      <c r="G1860" s="39" t="s">
        <v>364</v>
      </c>
      <c r="H1860" s="538">
        <v>44927</v>
      </c>
      <c r="I1860" s="549">
        <v>304</v>
      </c>
    </row>
    <row r="1861" spans="1:9" ht="25.5" x14ac:dyDescent="0.2">
      <c r="A1861" s="926"/>
      <c r="B1861" s="51">
        <v>6325</v>
      </c>
      <c r="C1861" s="508" t="s">
        <v>10297</v>
      </c>
      <c r="D1861" s="97" t="s">
        <v>5902</v>
      </c>
      <c r="E1861" s="39">
        <v>40173608</v>
      </c>
      <c r="F1861" s="917"/>
      <c r="G1861" s="39" t="s">
        <v>364</v>
      </c>
      <c r="H1861" s="538">
        <v>44927</v>
      </c>
      <c r="I1861" s="549">
        <v>304</v>
      </c>
    </row>
    <row r="1862" spans="1:9" ht="63.75" x14ac:dyDescent="0.2">
      <c r="A1862" s="926"/>
      <c r="B1862" s="51">
        <v>6325</v>
      </c>
      <c r="C1862" s="508" t="s">
        <v>10303</v>
      </c>
      <c r="D1862" s="97" t="s">
        <v>5902</v>
      </c>
      <c r="E1862" s="39">
        <v>39121522</v>
      </c>
      <c r="F1862" s="917"/>
      <c r="G1862" s="39" t="s">
        <v>364</v>
      </c>
      <c r="H1862" s="538">
        <v>44927</v>
      </c>
      <c r="I1862" s="549">
        <v>304</v>
      </c>
    </row>
    <row r="1863" spans="1:9" ht="38.25" x14ac:dyDescent="0.2">
      <c r="A1863" s="926"/>
      <c r="B1863" s="51">
        <v>6325</v>
      </c>
      <c r="C1863" s="508" t="s">
        <v>10304</v>
      </c>
      <c r="D1863" s="97" t="s">
        <v>5902</v>
      </c>
      <c r="E1863" s="39">
        <v>43201415</v>
      </c>
      <c r="F1863" s="917"/>
      <c r="G1863" s="39" t="s">
        <v>364</v>
      </c>
      <c r="H1863" s="538">
        <v>44927</v>
      </c>
      <c r="I1863" s="549">
        <v>304</v>
      </c>
    </row>
    <row r="1864" spans="1:9" ht="25.5" x14ac:dyDescent="0.2">
      <c r="A1864" s="926"/>
      <c r="B1864" s="51">
        <v>6325</v>
      </c>
      <c r="C1864" s="508" t="s">
        <v>10451</v>
      </c>
      <c r="D1864" s="97" t="s">
        <v>5902</v>
      </c>
      <c r="E1864" s="39">
        <v>31163032</v>
      </c>
      <c r="F1864" s="917"/>
      <c r="G1864" s="39" t="s">
        <v>364</v>
      </c>
      <c r="H1864" s="538">
        <v>44927</v>
      </c>
      <c r="I1864" s="549">
        <v>304</v>
      </c>
    </row>
    <row r="1865" spans="1:9" ht="15" customHeight="1" x14ac:dyDescent="0.2">
      <c r="A1865" s="926"/>
      <c r="B1865" s="51">
        <v>6325</v>
      </c>
      <c r="C1865" s="508" t="s">
        <v>10308</v>
      </c>
      <c r="D1865" s="97" t="s">
        <v>5902</v>
      </c>
      <c r="E1865" s="39">
        <v>40174908</v>
      </c>
      <c r="F1865" s="917"/>
      <c r="G1865" s="39" t="s">
        <v>364</v>
      </c>
      <c r="H1865" s="538">
        <v>44927</v>
      </c>
      <c r="I1865" s="549">
        <v>304</v>
      </c>
    </row>
    <row r="1866" spans="1:9" ht="15" customHeight="1" x14ac:dyDescent="0.2">
      <c r="A1866" s="926"/>
      <c r="B1866" s="51">
        <v>6325</v>
      </c>
      <c r="C1866" s="508" t="s">
        <v>10309</v>
      </c>
      <c r="D1866" s="97" t="s">
        <v>5902</v>
      </c>
      <c r="E1866" s="39">
        <v>40172808</v>
      </c>
      <c r="F1866" s="917"/>
      <c r="G1866" s="39" t="s">
        <v>364</v>
      </c>
      <c r="H1866" s="538">
        <v>44927</v>
      </c>
      <c r="I1866" s="549">
        <v>304</v>
      </c>
    </row>
    <row r="1867" spans="1:9" ht="38.25" x14ac:dyDescent="0.2">
      <c r="A1867" s="926"/>
      <c r="B1867" s="51">
        <v>6325</v>
      </c>
      <c r="C1867" s="508" t="s">
        <v>10310</v>
      </c>
      <c r="D1867" s="97" t="s">
        <v>5902</v>
      </c>
      <c r="E1867" s="39">
        <v>39121633</v>
      </c>
      <c r="F1867" s="917"/>
      <c r="G1867" s="39" t="s">
        <v>364</v>
      </c>
      <c r="H1867" s="538">
        <v>44927</v>
      </c>
      <c r="I1867" s="549">
        <v>304</v>
      </c>
    </row>
    <row r="1868" spans="1:9" ht="51" x14ac:dyDescent="0.2">
      <c r="A1868" s="926"/>
      <c r="B1868" s="51">
        <v>6325</v>
      </c>
      <c r="C1868" s="508" t="s">
        <v>10311</v>
      </c>
      <c r="D1868" s="97" t="s">
        <v>5902</v>
      </c>
      <c r="E1868" s="39">
        <v>39121441</v>
      </c>
      <c r="F1868" s="917"/>
      <c r="G1868" s="39" t="s">
        <v>364</v>
      </c>
      <c r="H1868" s="538">
        <v>44927</v>
      </c>
      <c r="I1868" s="549">
        <v>304</v>
      </c>
    </row>
    <row r="1869" spans="1:9" ht="15" customHeight="1" x14ac:dyDescent="0.2">
      <c r="A1869" s="926"/>
      <c r="B1869" s="51">
        <v>6325</v>
      </c>
      <c r="C1869" s="508" t="s">
        <v>10315</v>
      </c>
      <c r="D1869" s="97" t="s">
        <v>5902</v>
      </c>
      <c r="E1869" s="39">
        <v>31162418</v>
      </c>
      <c r="F1869" s="917"/>
      <c r="G1869" s="39" t="s">
        <v>364</v>
      </c>
      <c r="H1869" s="538">
        <v>44927</v>
      </c>
      <c r="I1869" s="549">
        <v>304</v>
      </c>
    </row>
    <row r="1870" spans="1:9" ht="25.5" x14ac:dyDescent="0.2">
      <c r="A1870" s="926"/>
      <c r="B1870" s="51">
        <v>6325</v>
      </c>
      <c r="C1870" s="508" t="s">
        <v>10321</v>
      </c>
      <c r="D1870" s="97" t="s">
        <v>5902</v>
      </c>
      <c r="E1870" s="39">
        <v>25174001</v>
      </c>
      <c r="F1870" s="917"/>
      <c r="G1870" s="39" t="s">
        <v>364</v>
      </c>
      <c r="H1870" s="538">
        <v>44927</v>
      </c>
      <c r="I1870" s="549">
        <v>304</v>
      </c>
    </row>
    <row r="1871" spans="1:9" ht="38.25" x14ac:dyDescent="0.2">
      <c r="A1871" s="926"/>
      <c r="B1871" s="51">
        <v>6325</v>
      </c>
      <c r="C1871" s="508" t="s">
        <v>10322</v>
      </c>
      <c r="D1871" s="97" t="s">
        <v>5902</v>
      </c>
      <c r="E1871" s="39">
        <v>39121721</v>
      </c>
      <c r="F1871" s="917"/>
      <c r="G1871" s="39" t="s">
        <v>364</v>
      </c>
      <c r="H1871" s="538">
        <v>44927</v>
      </c>
      <c r="I1871" s="549">
        <v>304</v>
      </c>
    </row>
    <row r="1872" spans="1:9" ht="25.5" x14ac:dyDescent="0.2">
      <c r="A1872" s="926"/>
      <c r="B1872" s="51">
        <v>6325</v>
      </c>
      <c r="C1872" s="508" t="s">
        <v>10324</v>
      </c>
      <c r="D1872" s="97" t="s">
        <v>5902</v>
      </c>
      <c r="E1872" s="39">
        <v>39121409</v>
      </c>
      <c r="F1872" s="917"/>
      <c r="G1872" s="39" t="s">
        <v>364</v>
      </c>
      <c r="H1872" s="538">
        <v>44927</v>
      </c>
      <c r="I1872" s="549">
        <v>304</v>
      </c>
    </row>
    <row r="1873" spans="1:9" ht="25.5" x14ac:dyDescent="0.2">
      <c r="A1873" s="926"/>
      <c r="B1873" s="51">
        <v>6325</v>
      </c>
      <c r="C1873" s="508" t="s">
        <v>10335</v>
      </c>
      <c r="D1873" s="97" t="s">
        <v>5902</v>
      </c>
      <c r="E1873" s="39">
        <v>39121410</v>
      </c>
      <c r="F1873" s="917"/>
      <c r="G1873" s="39" t="s">
        <v>364</v>
      </c>
      <c r="H1873" s="538">
        <v>44927</v>
      </c>
      <c r="I1873" s="51">
        <v>304</v>
      </c>
    </row>
    <row r="1874" spans="1:9" ht="38.25" x14ac:dyDescent="0.2">
      <c r="A1874" s="926"/>
      <c r="B1874" s="51">
        <v>6325</v>
      </c>
      <c r="C1874" s="508" t="s">
        <v>10336</v>
      </c>
      <c r="D1874" s="97" t="s">
        <v>5902</v>
      </c>
      <c r="E1874" s="39">
        <v>39121410</v>
      </c>
      <c r="F1874" s="917"/>
      <c r="G1874" s="39" t="s">
        <v>364</v>
      </c>
      <c r="H1874" s="538">
        <v>44927</v>
      </c>
      <c r="I1874" s="51">
        <v>304</v>
      </c>
    </row>
    <row r="1875" spans="1:9" ht="25.5" x14ac:dyDescent="0.2">
      <c r="A1875" s="926"/>
      <c r="B1875" s="51">
        <v>6325</v>
      </c>
      <c r="C1875" s="508" t="s">
        <v>10337</v>
      </c>
      <c r="D1875" s="97" t="s">
        <v>5902</v>
      </c>
      <c r="E1875" s="39">
        <v>39121404</v>
      </c>
      <c r="F1875" s="917"/>
      <c r="G1875" s="39" t="s">
        <v>364</v>
      </c>
      <c r="H1875" s="538">
        <v>44927</v>
      </c>
      <c r="I1875" s="51">
        <v>304</v>
      </c>
    </row>
    <row r="1876" spans="1:9" ht="25.5" x14ac:dyDescent="0.2">
      <c r="A1876" s="926"/>
      <c r="B1876" s="51">
        <v>6325</v>
      </c>
      <c r="C1876" s="508" t="s">
        <v>10338</v>
      </c>
      <c r="D1876" s="97" t="s">
        <v>5902</v>
      </c>
      <c r="E1876" s="39">
        <v>31161709</v>
      </c>
      <c r="F1876" s="917"/>
      <c r="G1876" s="39" t="s">
        <v>364</v>
      </c>
      <c r="H1876" s="538">
        <v>44927</v>
      </c>
      <c r="I1876" s="51">
        <v>304</v>
      </c>
    </row>
    <row r="1877" spans="1:9" ht="25.5" x14ac:dyDescent="0.2">
      <c r="A1877" s="926"/>
      <c r="B1877" s="51">
        <v>6325</v>
      </c>
      <c r="C1877" s="508" t="s">
        <v>10342</v>
      </c>
      <c r="D1877" s="97" t="s">
        <v>5902</v>
      </c>
      <c r="E1877" s="39">
        <v>26121613</v>
      </c>
      <c r="F1877" s="917"/>
      <c r="G1877" s="39" t="s">
        <v>364</v>
      </c>
      <c r="H1877" s="538">
        <v>44927</v>
      </c>
      <c r="I1877" s="549">
        <v>304</v>
      </c>
    </row>
    <row r="1878" spans="1:9" ht="38.25" x14ac:dyDescent="0.2">
      <c r="A1878" s="926"/>
      <c r="B1878" s="51">
        <v>6325</v>
      </c>
      <c r="C1878" s="508" t="s">
        <v>10343</v>
      </c>
      <c r="D1878" s="97" t="s">
        <v>5902</v>
      </c>
      <c r="E1878" s="39">
        <v>30161801</v>
      </c>
      <c r="F1878" s="917"/>
      <c r="G1878" s="39" t="s">
        <v>364</v>
      </c>
      <c r="H1878" s="538">
        <v>44927</v>
      </c>
      <c r="I1878" s="549">
        <v>304</v>
      </c>
    </row>
    <row r="1879" spans="1:9" ht="38.25" x14ac:dyDescent="0.2">
      <c r="A1879" s="926"/>
      <c r="B1879" s="51">
        <v>6325</v>
      </c>
      <c r="C1879" s="508" t="s">
        <v>10344</v>
      </c>
      <c r="D1879" s="97" t="s">
        <v>5902</v>
      </c>
      <c r="E1879" s="39">
        <v>31162307</v>
      </c>
      <c r="F1879" s="917"/>
      <c r="G1879" s="39" t="s">
        <v>364</v>
      </c>
      <c r="H1879" s="538">
        <v>44927</v>
      </c>
      <c r="I1879" s="549">
        <v>304</v>
      </c>
    </row>
    <row r="1880" spans="1:9" ht="38.25" x14ac:dyDescent="0.2">
      <c r="A1880" s="926"/>
      <c r="B1880" s="51">
        <v>6325</v>
      </c>
      <c r="C1880" s="508" t="s">
        <v>10345</v>
      </c>
      <c r="D1880" s="97" t="s">
        <v>5902</v>
      </c>
      <c r="E1880" s="39">
        <v>31162418</v>
      </c>
      <c r="F1880" s="917"/>
      <c r="G1880" s="39" t="s">
        <v>364</v>
      </c>
      <c r="H1880" s="538">
        <v>44927</v>
      </c>
      <c r="I1880" s="549">
        <v>304</v>
      </c>
    </row>
    <row r="1881" spans="1:9" ht="25.5" x14ac:dyDescent="0.2">
      <c r="A1881" s="926"/>
      <c r="B1881" s="51">
        <v>6325</v>
      </c>
      <c r="C1881" s="508" t="s">
        <v>10346</v>
      </c>
      <c r="D1881" s="97" t="s">
        <v>5902</v>
      </c>
      <c r="E1881" s="39">
        <v>30161801</v>
      </c>
      <c r="F1881" s="917"/>
      <c r="G1881" s="39" t="s">
        <v>364</v>
      </c>
      <c r="H1881" s="538">
        <v>44927</v>
      </c>
      <c r="I1881" s="549">
        <v>304</v>
      </c>
    </row>
    <row r="1882" spans="1:9" ht="25.5" x14ac:dyDescent="0.2">
      <c r="A1882" s="926"/>
      <c r="B1882" s="51">
        <v>6325</v>
      </c>
      <c r="C1882" s="508" t="s">
        <v>10347</v>
      </c>
      <c r="D1882" s="97" t="s">
        <v>5902</v>
      </c>
      <c r="E1882" s="39">
        <v>30101815</v>
      </c>
      <c r="F1882" s="917"/>
      <c r="G1882" s="39" t="s">
        <v>364</v>
      </c>
      <c r="H1882" s="538">
        <v>44927</v>
      </c>
      <c r="I1882" s="549">
        <v>304</v>
      </c>
    </row>
    <row r="1883" spans="1:9" ht="25.5" x14ac:dyDescent="0.2">
      <c r="A1883" s="926"/>
      <c r="B1883" s="51">
        <v>6325</v>
      </c>
      <c r="C1883" s="508" t="s">
        <v>10348</v>
      </c>
      <c r="D1883" s="97" t="s">
        <v>5902</v>
      </c>
      <c r="E1883" s="39">
        <v>39121318</v>
      </c>
      <c r="F1883" s="917"/>
      <c r="G1883" s="39" t="s">
        <v>364</v>
      </c>
      <c r="H1883" s="538">
        <v>44927</v>
      </c>
      <c r="I1883" s="549">
        <v>304</v>
      </c>
    </row>
    <row r="1884" spans="1:9" ht="25.5" x14ac:dyDescent="0.2">
      <c r="A1884" s="926"/>
      <c r="B1884" s="51">
        <v>6325</v>
      </c>
      <c r="C1884" s="508" t="s">
        <v>10349</v>
      </c>
      <c r="D1884" s="97" t="s">
        <v>5902</v>
      </c>
      <c r="E1884" s="39">
        <v>39121318</v>
      </c>
      <c r="F1884" s="917"/>
      <c r="G1884" s="39" t="s">
        <v>364</v>
      </c>
      <c r="H1884" s="538">
        <v>44927</v>
      </c>
      <c r="I1884" s="549">
        <v>304</v>
      </c>
    </row>
    <row r="1885" spans="1:9" ht="25.5" x14ac:dyDescent="0.2">
      <c r="A1885" s="926"/>
      <c r="B1885" s="51">
        <v>6325</v>
      </c>
      <c r="C1885" s="508" t="s">
        <v>10350</v>
      </c>
      <c r="D1885" s="97" t="s">
        <v>5902</v>
      </c>
      <c r="E1885" s="39">
        <v>39121318</v>
      </c>
      <c r="F1885" s="917"/>
      <c r="G1885" s="39" t="s">
        <v>364</v>
      </c>
      <c r="H1885" s="538">
        <v>44927</v>
      </c>
      <c r="I1885" s="549">
        <v>304</v>
      </c>
    </row>
    <row r="1886" spans="1:9" ht="25.5" x14ac:dyDescent="0.2">
      <c r="A1886" s="926"/>
      <c r="B1886" s="51">
        <v>6325</v>
      </c>
      <c r="C1886" s="508" t="s">
        <v>10351</v>
      </c>
      <c r="D1886" s="97" t="s">
        <v>5902</v>
      </c>
      <c r="E1886" s="39">
        <v>43222612</v>
      </c>
      <c r="F1886" s="917"/>
      <c r="G1886" s="39" t="s">
        <v>364</v>
      </c>
      <c r="H1886" s="538">
        <v>44927</v>
      </c>
      <c r="I1886" s="549">
        <v>304</v>
      </c>
    </row>
    <row r="1887" spans="1:9" ht="25.5" x14ac:dyDescent="0.2">
      <c r="A1887" s="926"/>
      <c r="B1887" s="51">
        <v>6325</v>
      </c>
      <c r="C1887" s="508" t="s">
        <v>10352</v>
      </c>
      <c r="D1887" s="97" t="s">
        <v>5902</v>
      </c>
      <c r="E1887" s="39">
        <v>39121410</v>
      </c>
      <c r="F1887" s="917"/>
      <c r="G1887" s="39" t="s">
        <v>364</v>
      </c>
      <c r="H1887" s="538">
        <v>44927</v>
      </c>
      <c r="I1887" s="549">
        <v>304</v>
      </c>
    </row>
    <row r="1888" spans="1:9" ht="51" x14ac:dyDescent="0.2">
      <c r="A1888" s="926"/>
      <c r="B1888" s="51">
        <v>6325</v>
      </c>
      <c r="C1888" s="508" t="s">
        <v>10353</v>
      </c>
      <c r="D1888" s="97" t="s">
        <v>5902</v>
      </c>
      <c r="E1888" s="39">
        <v>39131711</v>
      </c>
      <c r="F1888" s="917"/>
      <c r="G1888" s="39" t="s">
        <v>364</v>
      </c>
      <c r="H1888" s="538">
        <v>44927</v>
      </c>
      <c r="I1888" s="549">
        <v>304</v>
      </c>
    </row>
    <row r="1889" spans="1:9" ht="25.5" x14ac:dyDescent="0.2">
      <c r="A1889" s="926"/>
      <c r="B1889" s="51">
        <v>6325</v>
      </c>
      <c r="C1889" s="508" t="s">
        <v>10354</v>
      </c>
      <c r="D1889" s="97" t="s">
        <v>5902</v>
      </c>
      <c r="E1889" s="39">
        <v>39121410</v>
      </c>
      <c r="F1889" s="917"/>
      <c r="G1889" s="39" t="s">
        <v>364</v>
      </c>
      <c r="H1889" s="538">
        <v>44927</v>
      </c>
      <c r="I1889" s="549">
        <v>304</v>
      </c>
    </row>
    <row r="1890" spans="1:9" ht="38.25" x14ac:dyDescent="0.2">
      <c r="A1890" s="926"/>
      <c r="B1890" s="51">
        <v>6325</v>
      </c>
      <c r="C1890" s="508" t="s">
        <v>10355</v>
      </c>
      <c r="D1890" s="97" t="s">
        <v>5902</v>
      </c>
      <c r="E1890" s="39">
        <v>39121410</v>
      </c>
      <c r="F1890" s="917"/>
      <c r="G1890" s="39" t="s">
        <v>364</v>
      </c>
      <c r="H1890" s="538">
        <v>44927</v>
      </c>
      <c r="I1890" s="549">
        <v>304</v>
      </c>
    </row>
    <row r="1891" spans="1:9" ht="25.5" x14ac:dyDescent="0.2">
      <c r="A1891" s="926"/>
      <c r="B1891" s="51">
        <v>6325</v>
      </c>
      <c r="C1891" s="508" t="s">
        <v>10356</v>
      </c>
      <c r="D1891" s="97" t="s">
        <v>5902</v>
      </c>
      <c r="E1891" s="39">
        <v>39121410</v>
      </c>
      <c r="F1891" s="917"/>
      <c r="G1891" s="39" t="s">
        <v>364</v>
      </c>
      <c r="H1891" s="538">
        <v>44927</v>
      </c>
      <c r="I1891" s="549">
        <v>304</v>
      </c>
    </row>
    <row r="1892" spans="1:9" ht="25.5" x14ac:dyDescent="0.2">
      <c r="A1892" s="926"/>
      <c r="B1892" s="51">
        <v>6325</v>
      </c>
      <c r="C1892" s="508" t="s">
        <v>10450</v>
      </c>
      <c r="D1892" s="97" t="s">
        <v>5902</v>
      </c>
      <c r="E1892" s="39">
        <v>31161709</v>
      </c>
      <c r="F1892" s="917"/>
      <c r="G1892" s="39" t="s">
        <v>364</v>
      </c>
      <c r="H1892" s="538">
        <v>44927</v>
      </c>
      <c r="I1892" s="549">
        <v>304</v>
      </c>
    </row>
    <row r="1893" spans="1:9" ht="25.5" x14ac:dyDescent="0.2">
      <c r="A1893" s="926"/>
      <c r="B1893" s="51">
        <v>6325</v>
      </c>
      <c r="C1893" s="508" t="s">
        <v>10358</v>
      </c>
      <c r="D1893" s="97" t="s">
        <v>5902</v>
      </c>
      <c r="E1893" s="39">
        <v>39121404</v>
      </c>
      <c r="F1893" s="917"/>
      <c r="G1893" s="39" t="s">
        <v>364</v>
      </c>
      <c r="H1893" s="538">
        <v>44927</v>
      </c>
      <c r="I1893" s="549">
        <v>304</v>
      </c>
    </row>
    <row r="1894" spans="1:9" ht="38.25" x14ac:dyDescent="0.2">
      <c r="A1894" s="926"/>
      <c r="B1894" s="51">
        <v>6325</v>
      </c>
      <c r="C1894" s="508" t="s">
        <v>10223</v>
      </c>
      <c r="D1894" s="97" t="s">
        <v>5902</v>
      </c>
      <c r="E1894" s="39">
        <v>39121529</v>
      </c>
      <c r="F1894" s="917"/>
      <c r="G1894" s="39" t="s">
        <v>364</v>
      </c>
      <c r="H1894" s="538">
        <v>44927</v>
      </c>
      <c r="I1894" s="549">
        <v>304</v>
      </c>
    </row>
    <row r="1895" spans="1:9" ht="15" customHeight="1" x14ac:dyDescent="0.2">
      <c r="A1895" s="926"/>
      <c r="B1895" s="51">
        <v>6325</v>
      </c>
      <c r="C1895" s="508" t="s">
        <v>10359</v>
      </c>
      <c r="D1895" s="97" t="s">
        <v>5902</v>
      </c>
      <c r="E1895" s="39">
        <v>39101699</v>
      </c>
      <c r="F1895" s="917"/>
      <c r="G1895" s="39" t="s">
        <v>364</v>
      </c>
      <c r="H1895" s="538">
        <v>44927</v>
      </c>
      <c r="I1895" s="549">
        <v>304</v>
      </c>
    </row>
    <row r="1896" spans="1:9" ht="25.5" x14ac:dyDescent="0.2">
      <c r="A1896" s="926"/>
      <c r="B1896" s="51">
        <v>6325</v>
      </c>
      <c r="C1896" s="508" t="s">
        <v>10360</v>
      </c>
      <c r="D1896" s="97" t="s">
        <v>5902</v>
      </c>
      <c r="E1896" s="39">
        <v>30101815</v>
      </c>
      <c r="F1896" s="917"/>
      <c r="G1896" s="39" t="s">
        <v>364</v>
      </c>
      <c r="H1896" s="538">
        <v>44927</v>
      </c>
      <c r="I1896" s="549">
        <v>304</v>
      </c>
    </row>
    <row r="1897" spans="1:9" ht="25.5" x14ac:dyDescent="0.2">
      <c r="A1897" s="926"/>
      <c r="B1897" s="51">
        <v>6325</v>
      </c>
      <c r="C1897" s="508" t="s">
        <v>10348</v>
      </c>
      <c r="D1897" s="97" t="s">
        <v>5902</v>
      </c>
      <c r="E1897" s="39">
        <v>39121318</v>
      </c>
      <c r="F1897" s="917"/>
      <c r="G1897" s="39" t="s">
        <v>364</v>
      </c>
      <c r="H1897" s="538">
        <v>44927</v>
      </c>
      <c r="I1897" s="549">
        <v>304</v>
      </c>
    </row>
    <row r="1898" spans="1:9" ht="25.5" x14ac:dyDescent="0.2">
      <c r="A1898" s="926"/>
      <c r="B1898" s="51">
        <v>6325</v>
      </c>
      <c r="C1898" s="508" t="s">
        <v>10349</v>
      </c>
      <c r="D1898" s="97" t="s">
        <v>5902</v>
      </c>
      <c r="E1898" s="39">
        <v>39121318</v>
      </c>
      <c r="F1898" s="917"/>
      <c r="G1898" s="39" t="s">
        <v>364</v>
      </c>
      <c r="H1898" s="538">
        <v>44927</v>
      </c>
      <c r="I1898" s="549">
        <v>304</v>
      </c>
    </row>
    <row r="1899" spans="1:9" ht="25.5" x14ac:dyDescent="0.2">
      <c r="A1899" s="926"/>
      <c r="B1899" s="51">
        <v>6325</v>
      </c>
      <c r="C1899" s="508" t="s">
        <v>10446</v>
      </c>
      <c r="D1899" s="97" t="s">
        <v>5902</v>
      </c>
      <c r="E1899" s="39">
        <v>39121318</v>
      </c>
      <c r="F1899" s="917"/>
      <c r="G1899" s="39" t="s">
        <v>364</v>
      </c>
      <c r="H1899" s="538">
        <v>44927</v>
      </c>
      <c r="I1899" s="549">
        <v>304</v>
      </c>
    </row>
    <row r="1900" spans="1:9" ht="25.5" x14ac:dyDescent="0.2">
      <c r="A1900" s="926"/>
      <c r="B1900" s="51">
        <v>6325</v>
      </c>
      <c r="C1900" s="508" t="s">
        <v>10351</v>
      </c>
      <c r="D1900" s="97" t="s">
        <v>5902</v>
      </c>
      <c r="E1900" s="39">
        <v>39121529</v>
      </c>
      <c r="F1900" s="917"/>
      <c r="G1900" s="39" t="s">
        <v>364</v>
      </c>
      <c r="H1900" s="538">
        <v>44927</v>
      </c>
      <c r="I1900" s="549">
        <v>304</v>
      </c>
    </row>
    <row r="1901" spans="1:9" ht="25.5" x14ac:dyDescent="0.2">
      <c r="A1901" s="926"/>
      <c r="B1901" s="51">
        <v>6325</v>
      </c>
      <c r="C1901" s="508" t="s">
        <v>10352</v>
      </c>
      <c r="D1901" s="97" t="s">
        <v>5902</v>
      </c>
      <c r="E1901" s="39">
        <v>39121410</v>
      </c>
      <c r="F1901" s="917"/>
      <c r="G1901" s="39" t="s">
        <v>364</v>
      </c>
      <c r="H1901" s="538">
        <v>44927</v>
      </c>
      <c r="I1901" s="549">
        <v>304</v>
      </c>
    </row>
    <row r="1902" spans="1:9" ht="51" x14ac:dyDescent="0.2">
      <c r="A1902" s="926"/>
      <c r="B1902" s="51">
        <v>6325</v>
      </c>
      <c r="C1902" s="508" t="s">
        <v>10353</v>
      </c>
      <c r="D1902" s="97" t="s">
        <v>5902</v>
      </c>
      <c r="E1902" s="39">
        <v>39131711</v>
      </c>
      <c r="F1902" s="917"/>
      <c r="G1902" s="39" t="s">
        <v>364</v>
      </c>
      <c r="H1902" s="538">
        <v>44927</v>
      </c>
      <c r="I1902" s="549">
        <v>304</v>
      </c>
    </row>
    <row r="1903" spans="1:9" ht="25.5" x14ac:dyDescent="0.2">
      <c r="A1903" s="926"/>
      <c r="B1903" s="51">
        <v>6325</v>
      </c>
      <c r="C1903" s="508" t="s">
        <v>10362</v>
      </c>
      <c r="D1903" s="97" t="s">
        <v>5902</v>
      </c>
      <c r="E1903" s="39">
        <v>39121444</v>
      </c>
      <c r="F1903" s="917"/>
      <c r="G1903" s="39" t="s">
        <v>364</v>
      </c>
      <c r="H1903" s="538">
        <v>44927</v>
      </c>
      <c r="I1903" s="549">
        <v>304</v>
      </c>
    </row>
    <row r="1904" spans="1:9" ht="15" customHeight="1" x14ac:dyDescent="0.2">
      <c r="A1904" s="926"/>
      <c r="B1904" s="51">
        <v>6325</v>
      </c>
      <c r="C1904" s="508" t="s">
        <v>10363</v>
      </c>
      <c r="D1904" s="97" t="s">
        <v>5902</v>
      </c>
      <c r="E1904" s="39">
        <v>39121308</v>
      </c>
      <c r="F1904" s="917"/>
      <c r="G1904" s="39" t="s">
        <v>364</v>
      </c>
      <c r="H1904" s="538">
        <v>44927</v>
      </c>
      <c r="I1904" s="549">
        <v>304</v>
      </c>
    </row>
    <row r="1905" spans="1:9" ht="25.5" x14ac:dyDescent="0.2">
      <c r="A1905" s="926"/>
      <c r="B1905" s="51">
        <v>6325</v>
      </c>
      <c r="C1905" s="508" t="s">
        <v>10364</v>
      </c>
      <c r="D1905" s="97" t="s">
        <v>5902</v>
      </c>
      <c r="E1905" s="39">
        <v>39122216</v>
      </c>
      <c r="F1905" s="917"/>
      <c r="G1905" s="39" t="s">
        <v>364</v>
      </c>
      <c r="H1905" s="538">
        <v>44927</v>
      </c>
      <c r="I1905" s="549">
        <v>304</v>
      </c>
    </row>
    <row r="1906" spans="1:9" ht="15" customHeight="1" x14ac:dyDescent="0.2">
      <c r="A1906" s="926"/>
      <c r="B1906" s="51">
        <v>6325</v>
      </c>
      <c r="C1906" s="508" t="s">
        <v>10365</v>
      </c>
      <c r="D1906" s="97" t="s">
        <v>5902</v>
      </c>
      <c r="E1906" s="39">
        <v>39122250</v>
      </c>
      <c r="F1906" s="917"/>
      <c r="G1906" s="39" t="s">
        <v>364</v>
      </c>
      <c r="H1906" s="538">
        <v>44927</v>
      </c>
      <c r="I1906" s="549">
        <v>304</v>
      </c>
    </row>
    <row r="1907" spans="1:9" ht="15" customHeight="1" x14ac:dyDescent="0.2">
      <c r="A1907" s="926"/>
      <c r="B1907" s="51">
        <v>6325</v>
      </c>
      <c r="C1907" s="508" t="s">
        <v>10366</v>
      </c>
      <c r="D1907" s="97" t="s">
        <v>5902</v>
      </c>
      <c r="E1907" s="39">
        <v>40183002</v>
      </c>
      <c r="F1907" s="917"/>
      <c r="G1907" s="39" t="s">
        <v>364</v>
      </c>
      <c r="H1907" s="538">
        <v>44927</v>
      </c>
      <c r="I1907" s="549">
        <v>304</v>
      </c>
    </row>
    <row r="1908" spans="1:9" ht="15" customHeight="1" x14ac:dyDescent="0.2">
      <c r="A1908" s="926"/>
      <c r="B1908" s="51">
        <v>6325</v>
      </c>
      <c r="C1908" s="508" t="s">
        <v>10367</v>
      </c>
      <c r="D1908" s="97" t="s">
        <v>5902</v>
      </c>
      <c r="E1908" s="39">
        <v>39121708</v>
      </c>
      <c r="F1908" s="917"/>
      <c r="G1908" s="39" t="s">
        <v>364</v>
      </c>
      <c r="H1908" s="538">
        <v>44927</v>
      </c>
      <c r="I1908" s="549">
        <v>304</v>
      </c>
    </row>
    <row r="1909" spans="1:9" ht="15" customHeight="1" x14ac:dyDescent="0.2">
      <c r="A1909" s="926"/>
      <c r="B1909" s="51">
        <v>6325</v>
      </c>
      <c r="C1909" s="508" t="s">
        <v>10449</v>
      </c>
      <c r="D1909" s="97" t="s">
        <v>5902</v>
      </c>
      <c r="E1909" s="39">
        <v>31161709</v>
      </c>
      <c r="F1909" s="917"/>
      <c r="G1909" s="39" t="s">
        <v>364</v>
      </c>
      <c r="H1909" s="538">
        <v>44927</v>
      </c>
      <c r="I1909" s="549">
        <v>304</v>
      </c>
    </row>
    <row r="1910" spans="1:9" ht="25.5" x14ac:dyDescent="0.2">
      <c r="A1910" s="926"/>
      <c r="B1910" s="51">
        <v>6325</v>
      </c>
      <c r="C1910" s="508" t="s">
        <v>10369</v>
      </c>
      <c r="D1910" s="97" t="s">
        <v>5902</v>
      </c>
      <c r="E1910" s="39">
        <v>40183002</v>
      </c>
      <c r="F1910" s="917"/>
      <c r="G1910" s="39" t="s">
        <v>364</v>
      </c>
      <c r="H1910" s="538">
        <v>44927</v>
      </c>
      <c r="I1910" s="549">
        <v>304</v>
      </c>
    </row>
    <row r="1911" spans="1:9" ht="25.5" x14ac:dyDescent="0.2">
      <c r="A1911" s="926"/>
      <c r="B1911" s="51">
        <v>6325</v>
      </c>
      <c r="C1911" s="508" t="s">
        <v>10370</v>
      </c>
      <c r="D1911" s="97" t="s">
        <v>5902</v>
      </c>
      <c r="E1911" s="39">
        <v>39121444</v>
      </c>
      <c r="F1911" s="917"/>
      <c r="G1911" s="39" t="s">
        <v>364</v>
      </c>
      <c r="H1911" s="538">
        <v>44927</v>
      </c>
      <c r="I1911" s="549">
        <v>304</v>
      </c>
    </row>
    <row r="1912" spans="1:9" ht="25.5" x14ac:dyDescent="0.2">
      <c r="A1912" s="926"/>
      <c r="B1912" s="51">
        <v>6325</v>
      </c>
      <c r="C1912" s="508" t="s">
        <v>10371</v>
      </c>
      <c r="D1912" s="97" t="s">
        <v>5902</v>
      </c>
      <c r="E1912" s="39">
        <v>31162418</v>
      </c>
      <c r="F1912" s="917"/>
      <c r="G1912" s="39" t="s">
        <v>364</v>
      </c>
      <c r="H1912" s="538">
        <v>44927</v>
      </c>
      <c r="I1912" s="549">
        <v>304</v>
      </c>
    </row>
    <row r="1913" spans="1:9" ht="15" customHeight="1" x14ac:dyDescent="0.2">
      <c r="A1913" s="926"/>
      <c r="B1913" s="51">
        <v>6325</v>
      </c>
      <c r="C1913" s="508" t="s">
        <v>10372</v>
      </c>
      <c r="D1913" s="97" t="s">
        <v>5902</v>
      </c>
      <c r="E1913" s="39">
        <v>31162418</v>
      </c>
      <c r="F1913" s="917"/>
      <c r="G1913" s="39" t="s">
        <v>364</v>
      </c>
      <c r="H1913" s="538">
        <v>44927</v>
      </c>
      <c r="I1913" s="549">
        <v>304</v>
      </c>
    </row>
    <row r="1914" spans="1:9" ht="25.5" x14ac:dyDescent="0.2">
      <c r="A1914" s="926"/>
      <c r="B1914" s="51">
        <v>6325</v>
      </c>
      <c r="C1914" s="508" t="s">
        <v>10373</v>
      </c>
      <c r="D1914" s="97" t="s">
        <v>5902</v>
      </c>
      <c r="E1914" s="39">
        <v>39121444</v>
      </c>
      <c r="F1914" s="917"/>
      <c r="G1914" s="39" t="s">
        <v>364</v>
      </c>
      <c r="H1914" s="538">
        <v>44927</v>
      </c>
      <c r="I1914" s="549">
        <v>304</v>
      </c>
    </row>
    <row r="1915" spans="1:9" ht="15" customHeight="1" x14ac:dyDescent="0.2">
      <c r="A1915" s="926"/>
      <c r="B1915" s="51">
        <v>6325</v>
      </c>
      <c r="C1915" s="508" t="s">
        <v>10374</v>
      </c>
      <c r="D1915" s="97" t="s">
        <v>5902</v>
      </c>
      <c r="E1915" s="39">
        <v>31162418</v>
      </c>
      <c r="F1915" s="917"/>
      <c r="G1915" s="39" t="s">
        <v>364</v>
      </c>
      <c r="H1915" s="538">
        <v>44927</v>
      </c>
      <c r="I1915" s="549">
        <v>304</v>
      </c>
    </row>
    <row r="1916" spans="1:9" ht="25.5" x14ac:dyDescent="0.2">
      <c r="A1916" s="926"/>
      <c r="B1916" s="51">
        <v>6325</v>
      </c>
      <c r="C1916" s="508" t="s">
        <v>10369</v>
      </c>
      <c r="D1916" s="97" t="s">
        <v>5902</v>
      </c>
      <c r="E1916" s="39">
        <v>40183002</v>
      </c>
      <c r="F1916" s="917"/>
      <c r="G1916" s="39" t="s">
        <v>364</v>
      </c>
      <c r="H1916" s="538">
        <v>44927</v>
      </c>
      <c r="I1916" s="549">
        <v>304</v>
      </c>
    </row>
    <row r="1917" spans="1:9" ht="25.5" x14ac:dyDescent="0.2">
      <c r="A1917" s="926"/>
      <c r="B1917" s="51">
        <v>6325</v>
      </c>
      <c r="C1917" s="508" t="s">
        <v>10375</v>
      </c>
      <c r="D1917" s="97" t="s">
        <v>5902</v>
      </c>
      <c r="E1917" s="39">
        <v>39121444</v>
      </c>
      <c r="F1917" s="917"/>
      <c r="G1917" s="39" t="s">
        <v>364</v>
      </c>
      <c r="H1917" s="538">
        <v>44927</v>
      </c>
      <c r="I1917" s="549">
        <v>304</v>
      </c>
    </row>
    <row r="1918" spans="1:9" ht="15" customHeight="1" x14ac:dyDescent="0.2">
      <c r="A1918" s="926"/>
      <c r="B1918" s="51">
        <v>6325</v>
      </c>
      <c r="C1918" s="508" t="s">
        <v>10376</v>
      </c>
      <c r="D1918" s="97" t="s">
        <v>5902</v>
      </c>
      <c r="E1918" s="39">
        <v>31162418</v>
      </c>
      <c r="F1918" s="917"/>
      <c r="G1918" s="39" t="s">
        <v>364</v>
      </c>
      <c r="H1918" s="538">
        <v>44927</v>
      </c>
      <c r="I1918" s="549">
        <v>304</v>
      </c>
    </row>
    <row r="1919" spans="1:9" ht="15" customHeight="1" x14ac:dyDescent="0.2">
      <c r="A1919" s="926"/>
      <c r="B1919" s="51">
        <v>6325</v>
      </c>
      <c r="C1919" s="508" t="s">
        <v>10452</v>
      </c>
      <c r="D1919" s="97" t="s">
        <v>5902</v>
      </c>
      <c r="E1919" s="39">
        <v>40183002</v>
      </c>
      <c r="F1919" s="917"/>
      <c r="G1919" s="39" t="s">
        <v>364</v>
      </c>
      <c r="H1919" s="538">
        <v>44927</v>
      </c>
      <c r="I1919" s="549">
        <v>304</v>
      </c>
    </row>
    <row r="1920" spans="1:9" ht="25.5" x14ac:dyDescent="0.2">
      <c r="A1920" s="926"/>
      <c r="B1920" s="51">
        <v>6325</v>
      </c>
      <c r="C1920" s="508" t="s">
        <v>10378</v>
      </c>
      <c r="D1920" s="97" t="s">
        <v>5902</v>
      </c>
      <c r="E1920" s="39">
        <v>39121434</v>
      </c>
      <c r="F1920" s="917"/>
      <c r="G1920" s="39" t="s">
        <v>364</v>
      </c>
      <c r="H1920" s="538">
        <v>44927</v>
      </c>
      <c r="I1920" s="549">
        <v>304</v>
      </c>
    </row>
    <row r="1921" spans="1:9" ht="25.5" x14ac:dyDescent="0.2">
      <c r="A1921" s="926"/>
      <c r="B1921" s="51">
        <v>6325</v>
      </c>
      <c r="C1921" s="508" t="s">
        <v>10379</v>
      </c>
      <c r="D1921" s="97" t="s">
        <v>5902</v>
      </c>
      <c r="E1921" s="39">
        <v>39121434</v>
      </c>
      <c r="F1921" s="917"/>
      <c r="G1921" s="39" t="s">
        <v>364</v>
      </c>
      <c r="H1921" s="538">
        <v>44927</v>
      </c>
      <c r="I1921" s="549">
        <v>304</v>
      </c>
    </row>
    <row r="1922" spans="1:9" ht="25.5" x14ac:dyDescent="0.2">
      <c r="A1922" s="926"/>
      <c r="B1922" s="51">
        <v>6325</v>
      </c>
      <c r="C1922" s="508" t="s">
        <v>10380</v>
      </c>
      <c r="D1922" s="97" t="s">
        <v>5902</v>
      </c>
      <c r="E1922" s="39">
        <v>40183002</v>
      </c>
      <c r="F1922" s="917"/>
      <c r="G1922" s="39" t="s">
        <v>364</v>
      </c>
      <c r="H1922" s="538">
        <v>44927</v>
      </c>
      <c r="I1922" s="549">
        <v>304</v>
      </c>
    </row>
    <row r="1923" spans="1:9" ht="38.25" x14ac:dyDescent="0.2">
      <c r="A1923" s="926"/>
      <c r="B1923" s="51">
        <v>6325</v>
      </c>
      <c r="C1923" s="508" t="s">
        <v>10381</v>
      </c>
      <c r="D1923" s="97" t="s">
        <v>5902</v>
      </c>
      <c r="E1923" s="39">
        <v>40172508</v>
      </c>
      <c r="F1923" s="917"/>
      <c r="G1923" s="39" t="s">
        <v>364</v>
      </c>
      <c r="H1923" s="538">
        <v>44927</v>
      </c>
      <c r="I1923" s="549">
        <v>304</v>
      </c>
    </row>
    <row r="1924" spans="1:9" ht="25.5" x14ac:dyDescent="0.2">
      <c r="A1924" s="926"/>
      <c r="B1924" s="51">
        <v>6325</v>
      </c>
      <c r="C1924" s="508" t="s">
        <v>10382</v>
      </c>
      <c r="D1924" s="97" t="s">
        <v>5902</v>
      </c>
      <c r="E1924" s="39">
        <v>40172508</v>
      </c>
      <c r="F1924" s="917"/>
      <c r="G1924" s="39" t="s">
        <v>364</v>
      </c>
      <c r="H1924" s="538">
        <v>44927</v>
      </c>
      <c r="I1924" s="549">
        <v>304</v>
      </c>
    </row>
    <row r="1925" spans="1:9" ht="15" customHeight="1" x14ac:dyDescent="0.2">
      <c r="A1925" s="926"/>
      <c r="B1925" s="51">
        <v>6325</v>
      </c>
      <c r="C1925" s="508" t="s">
        <v>10383</v>
      </c>
      <c r="D1925" s="97" t="s">
        <v>5902</v>
      </c>
      <c r="E1925" s="39">
        <v>31162418</v>
      </c>
      <c r="F1925" s="917"/>
      <c r="G1925" s="39" t="s">
        <v>364</v>
      </c>
      <c r="H1925" s="538">
        <v>44927</v>
      </c>
      <c r="I1925" s="549">
        <v>304</v>
      </c>
    </row>
    <row r="1926" spans="1:9" ht="15" customHeight="1" x14ac:dyDescent="0.2">
      <c r="A1926" s="926"/>
      <c r="B1926" s="51">
        <v>6325</v>
      </c>
      <c r="C1926" s="508" t="s">
        <v>10384</v>
      </c>
      <c r="D1926" s="97" t="s">
        <v>5902</v>
      </c>
      <c r="E1926" s="39">
        <v>39121708</v>
      </c>
      <c r="F1926" s="917"/>
      <c r="G1926" s="39" t="s">
        <v>364</v>
      </c>
      <c r="H1926" s="538">
        <v>44927</v>
      </c>
      <c r="I1926" s="549">
        <v>304</v>
      </c>
    </row>
    <row r="1927" spans="1:9" ht="25.5" x14ac:dyDescent="0.2">
      <c r="A1927" s="926"/>
      <c r="B1927" s="51">
        <v>6325</v>
      </c>
      <c r="C1927" s="508" t="s">
        <v>10385</v>
      </c>
      <c r="D1927" s="97" t="s">
        <v>5902</v>
      </c>
      <c r="E1927" s="39">
        <v>40174908</v>
      </c>
      <c r="F1927" s="917"/>
      <c r="G1927" s="39" t="s">
        <v>364</v>
      </c>
      <c r="H1927" s="538">
        <v>44927</v>
      </c>
      <c r="I1927" s="549">
        <v>304</v>
      </c>
    </row>
    <row r="1928" spans="1:9" ht="25.5" x14ac:dyDescent="0.2">
      <c r="A1928" s="926"/>
      <c r="B1928" s="51">
        <v>6325</v>
      </c>
      <c r="C1928" s="508" t="s">
        <v>10386</v>
      </c>
      <c r="D1928" s="97" t="s">
        <v>5902</v>
      </c>
      <c r="E1928" s="39">
        <v>39121405</v>
      </c>
      <c r="F1928" s="917"/>
      <c r="G1928" s="39" t="s">
        <v>364</v>
      </c>
      <c r="H1928" s="538">
        <v>44927</v>
      </c>
      <c r="I1928" s="549">
        <v>304</v>
      </c>
    </row>
    <row r="1929" spans="1:9" ht="15" customHeight="1" x14ac:dyDescent="0.2">
      <c r="A1929" s="926"/>
      <c r="B1929" s="51">
        <v>6325</v>
      </c>
      <c r="C1929" s="508" t="s">
        <v>10387</v>
      </c>
      <c r="D1929" s="97" t="s">
        <v>5902</v>
      </c>
      <c r="E1929" s="39">
        <v>39121302</v>
      </c>
      <c r="F1929" s="917"/>
      <c r="G1929" s="39" t="s">
        <v>364</v>
      </c>
      <c r="H1929" s="538">
        <v>44927</v>
      </c>
      <c r="I1929" s="549">
        <v>304</v>
      </c>
    </row>
    <row r="1930" spans="1:9" ht="25.5" x14ac:dyDescent="0.2">
      <c r="A1930" s="926"/>
      <c r="B1930" s="51">
        <v>6325</v>
      </c>
      <c r="C1930" s="508" t="s">
        <v>10388</v>
      </c>
      <c r="D1930" s="97" t="s">
        <v>5902</v>
      </c>
      <c r="E1930" s="39">
        <v>40172508</v>
      </c>
      <c r="F1930" s="917"/>
      <c r="G1930" s="39" t="s">
        <v>364</v>
      </c>
      <c r="H1930" s="538">
        <v>44927</v>
      </c>
      <c r="I1930" s="549">
        <v>304</v>
      </c>
    </row>
    <row r="1931" spans="1:9" ht="15" customHeight="1" x14ac:dyDescent="0.2">
      <c r="A1931" s="926"/>
      <c r="B1931" s="51">
        <v>6325</v>
      </c>
      <c r="C1931" s="508" t="s">
        <v>10389</v>
      </c>
      <c r="D1931" s="97" t="s">
        <v>5902</v>
      </c>
      <c r="E1931" s="39">
        <v>39131719</v>
      </c>
      <c r="F1931" s="917"/>
      <c r="G1931" s="39" t="s">
        <v>364</v>
      </c>
      <c r="H1931" s="538">
        <v>44927</v>
      </c>
      <c r="I1931" s="549">
        <v>304</v>
      </c>
    </row>
    <row r="1932" spans="1:9" ht="15" customHeight="1" x14ac:dyDescent="0.2">
      <c r="A1932" s="926"/>
      <c r="B1932" s="51">
        <v>6325</v>
      </c>
      <c r="C1932" s="508" t="s">
        <v>10390</v>
      </c>
      <c r="D1932" s="97" t="s">
        <v>5902</v>
      </c>
      <c r="E1932" s="39">
        <v>40183002</v>
      </c>
      <c r="F1932" s="917"/>
      <c r="G1932" s="39" t="s">
        <v>364</v>
      </c>
      <c r="H1932" s="538">
        <v>44927</v>
      </c>
      <c r="I1932" s="549">
        <v>304</v>
      </c>
    </row>
    <row r="1933" spans="1:9" ht="25.5" x14ac:dyDescent="0.2">
      <c r="A1933" s="926"/>
      <c r="B1933" s="51">
        <v>6325</v>
      </c>
      <c r="C1933" s="508" t="s">
        <v>10391</v>
      </c>
      <c r="D1933" s="97" t="s">
        <v>5902</v>
      </c>
      <c r="E1933" s="39">
        <v>40172508</v>
      </c>
      <c r="F1933" s="917"/>
      <c r="G1933" s="39" t="s">
        <v>364</v>
      </c>
      <c r="H1933" s="538">
        <v>44927</v>
      </c>
      <c r="I1933" s="549">
        <v>304</v>
      </c>
    </row>
    <row r="1934" spans="1:9" ht="15" customHeight="1" x14ac:dyDescent="0.2">
      <c r="A1934" s="926"/>
      <c r="B1934" s="51">
        <v>6325</v>
      </c>
      <c r="C1934" s="508" t="s">
        <v>10393</v>
      </c>
      <c r="D1934" s="97" t="s">
        <v>5902</v>
      </c>
      <c r="E1934" s="39">
        <v>39101699</v>
      </c>
      <c r="F1934" s="917"/>
      <c r="G1934" s="39" t="s">
        <v>364</v>
      </c>
      <c r="H1934" s="538">
        <v>44927</v>
      </c>
      <c r="I1934" s="549">
        <v>304</v>
      </c>
    </row>
    <row r="1935" spans="1:9" ht="25.5" x14ac:dyDescent="0.2">
      <c r="A1935" s="926"/>
      <c r="B1935" s="51">
        <v>6325</v>
      </c>
      <c r="C1935" s="508" t="s">
        <v>10394</v>
      </c>
      <c r="D1935" s="97" t="s">
        <v>5902</v>
      </c>
      <c r="E1935" s="39">
        <v>40183002</v>
      </c>
      <c r="F1935" s="917"/>
      <c r="G1935" s="39" t="s">
        <v>364</v>
      </c>
      <c r="H1935" s="538">
        <v>44927</v>
      </c>
      <c r="I1935" s="549">
        <v>304</v>
      </c>
    </row>
    <row r="1936" spans="1:9" ht="25.5" x14ac:dyDescent="0.2">
      <c r="A1936" s="926"/>
      <c r="B1936" s="51">
        <v>6325</v>
      </c>
      <c r="C1936" s="508" t="s">
        <v>10395</v>
      </c>
      <c r="D1936" s="97" t="s">
        <v>5902</v>
      </c>
      <c r="E1936" s="39">
        <v>39121404</v>
      </c>
      <c r="F1936" s="917"/>
      <c r="G1936" s="39" t="s">
        <v>364</v>
      </c>
      <c r="H1936" s="538">
        <v>44927</v>
      </c>
      <c r="I1936" s="549">
        <v>304</v>
      </c>
    </row>
    <row r="1937" spans="1:9" ht="25.5" x14ac:dyDescent="0.2">
      <c r="A1937" s="926"/>
      <c r="B1937" s="51">
        <v>6325</v>
      </c>
      <c r="C1937" s="508" t="s">
        <v>10396</v>
      </c>
      <c r="D1937" s="97" t="s">
        <v>5902</v>
      </c>
      <c r="E1937" s="39">
        <v>39121308</v>
      </c>
      <c r="F1937" s="917"/>
      <c r="G1937" s="39" t="s">
        <v>364</v>
      </c>
      <c r="H1937" s="538">
        <v>44927</v>
      </c>
      <c r="I1937" s="549">
        <v>304</v>
      </c>
    </row>
    <row r="1938" spans="1:9" ht="25.5" x14ac:dyDescent="0.2">
      <c r="A1938" s="926"/>
      <c r="B1938" s="51">
        <v>6325</v>
      </c>
      <c r="C1938" s="508" t="s">
        <v>10397</v>
      </c>
      <c r="D1938" s="97" t="s">
        <v>5902</v>
      </c>
      <c r="E1938" s="39">
        <v>39101699</v>
      </c>
      <c r="F1938" s="917"/>
      <c r="G1938" s="39" t="s">
        <v>364</v>
      </c>
      <c r="H1938" s="538">
        <v>44927</v>
      </c>
      <c r="I1938" s="549">
        <v>304</v>
      </c>
    </row>
    <row r="1939" spans="1:9" ht="15" customHeight="1" x14ac:dyDescent="0.2">
      <c r="A1939" s="926"/>
      <c r="B1939" s="51">
        <v>6325</v>
      </c>
      <c r="C1939" s="508" t="s">
        <v>10398</v>
      </c>
      <c r="D1939" s="97" t="s">
        <v>5902</v>
      </c>
      <c r="E1939" s="39">
        <v>39131719</v>
      </c>
      <c r="F1939" s="917"/>
      <c r="G1939" s="39" t="s">
        <v>364</v>
      </c>
      <c r="H1939" s="538">
        <v>44927</v>
      </c>
      <c r="I1939" s="549">
        <v>304</v>
      </c>
    </row>
    <row r="1940" spans="1:9" ht="15" customHeight="1" x14ac:dyDescent="0.2">
      <c r="A1940" s="926"/>
      <c r="B1940" s="51">
        <v>6325</v>
      </c>
      <c r="C1940" s="508" t="s">
        <v>10363</v>
      </c>
      <c r="D1940" s="97" t="s">
        <v>5902</v>
      </c>
      <c r="E1940" s="39">
        <v>39121308</v>
      </c>
      <c r="F1940" s="917"/>
      <c r="G1940" s="39" t="s">
        <v>364</v>
      </c>
      <c r="H1940" s="538">
        <v>44927</v>
      </c>
      <c r="I1940" s="549">
        <v>304</v>
      </c>
    </row>
    <row r="1941" spans="1:9" ht="25.5" x14ac:dyDescent="0.2">
      <c r="A1941" s="926"/>
      <c r="B1941" s="51">
        <v>6325</v>
      </c>
      <c r="C1941" s="508" t="s">
        <v>10195</v>
      </c>
      <c r="D1941" s="97" t="s">
        <v>5902</v>
      </c>
      <c r="E1941" s="39">
        <v>39122250</v>
      </c>
      <c r="F1941" s="917"/>
      <c r="G1941" s="39" t="s">
        <v>364</v>
      </c>
      <c r="H1941" s="538">
        <v>44927</v>
      </c>
      <c r="I1941" s="549">
        <v>304</v>
      </c>
    </row>
    <row r="1942" spans="1:9" ht="25.5" x14ac:dyDescent="0.2">
      <c r="A1942" s="926"/>
      <c r="B1942" s="51">
        <v>6325</v>
      </c>
      <c r="C1942" s="508" t="s">
        <v>10399</v>
      </c>
      <c r="D1942" s="97" t="s">
        <v>5902</v>
      </c>
      <c r="E1942" s="39">
        <v>39121434</v>
      </c>
      <c r="F1942" s="917"/>
      <c r="G1942" s="39" t="s">
        <v>364</v>
      </c>
      <c r="H1942" s="538">
        <v>44927</v>
      </c>
      <c r="I1942" s="549">
        <v>304</v>
      </c>
    </row>
    <row r="1943" spans="1:9" ht="15" customHeight="1" x14ac:dyDescent="0.2">
      <c r="A1943" s="926"/>
      <c r="B1943" s="51">
        <v>6325</v>
      </c>
      <c r="C1943" s="508" t="s">
        <v>10454</v>
      </c>
      <c r="D1943" s="97" t="s">
        <v>5902</v>
      </c>
      <c r="E1943" s="39">
        <v>40174908</v>
      </c>
      <c r="F1943" s="917"/>
      <c r="G1943" s="39" t="s">
        <v>364</v>
      </c>
      <c r="H1943" s="538">
        <v>44927</v>
      </c>
      <c r="I1943" s="549">
        <v>304</v>
      </c>
    </row>
    <row r="1944" spans="1:9" ht="25.5" x14ac:dyDescent="0.2">
      <c r="A1944" s="926"/>
      <c r="B1944" s="51">
        <v>6325</v>
      </c>
      <c r="C1944" s="508" t="s">
        <v>10401</v>
      </c>
      <c r="D1944" s="97" t="s">
        <v>5902</v>
      </c>
      <c r="E1944" s="39">
        <v>39122216</v>
      </c>
      <c r="F1944" s="917"/>
      <c r="G1944" s="39" t="s">
        <v>364</v>
      </c>
      <c r="H1944" s="538">
        <v>44927</v>
      </c>
      <c r="I1944" s="549">
        <v>304</v>
      </c>
    </row>
    <row r="1945" spans="1:9" ht="38.25" x14ac:dyDescent="0.2">
      <c r="A1945" s="926"/>
      <c r="B1945" s="258">
        <v>6030</v>
      </c>
      <c r="C1945" s="66" t="s">
        <v>3360</v>
      </c>
      <c r="D1945" s="258" t="s">
        <v>10514</v>
      </c>
      <c r="E1945" s="382">
        <v>39121439</v>
      </c>
      <c r="F1945" s="917"/>
      <c r="G1945" s="211" t="s">
        <v>505</v>
      </c>
      <c r="H1945" s="661" t="s">
        <v>120</v>
      </c>
      <c r="I1945" s="258">
        <v>304</v>
      </c>
    </row>
    <row r="1946" spans="1:9" ht="25.5" x14ac:dyDescent="0.2">
      <c r="A1946" s="926"/>
      <c r="B1946" s="258">
        <v>6030</v>
      </c>
      <c r="C1946" s="66" t="s">
        <v>3362</v>
      </c>
      <c r="D1946" s="258" t="s">
        <v>10514</v>
      </c>
      <c r="E1946" s="382">
        <v>39121439</v>
      </c>
      <c r="F1946" s="917"/>
      <c r="G1946" s="211" t="s">
        <v>505</v>
      </c>
      <c r="H1946" s="661" t="s">
        <v>120</v>
      </c>
      <c r="I1946" s="258">
        <v>304</v>
      </c>
    </row>
    <row r="1947" spans="1:9" ht="38.25" x14ac:dyDescent="0.2">
      <c r="A1947" s="926"/>
      <c r="B1947" s="3">
        <v>3202</v>
      </c>
      <c r="C1947" s="197" t="s">
        <v>1081</v>
      </c>
      <c r="D1947" s="3" t="s">
        <v>39</v>
      </c>
      <c r="E1947" s="211" t="s">
        <v>1082</v>
      </c>
      <c r="F1947" s="917"/>
      <c r="G1947" s="47" t="s">
        <v>364</v>
      </c>
      <c r="H1947" s="538">
        <v>45170</v>
      </c>
      <c r="I1947" s="211">
        <v>304</v>
      </c>
    </row>
    <row r="1948" spans="1:9" ht="38.25" x14ac:dyDescent="0.2">
      <c r="A1948" s="926"/>
      <c r="B1948" s="3">
        <v>3202</v>
      </c>
      <c r="C1948" s="197" t="s">
        <v>1083</v>
      </c>
      <c r="D1948" s="3" t="s">
        <v>39</v>
      </c>
      <c r="E1948" s="211" t="s">
        <v>1084</v>
      </c>
      <c r="F1948" s="917"/>
      <c r="G1948" s="47" t="s">
        <v>364</v>
      </c>
      <c r="H1948" s="538">
        <v>45170</v>
      </c>
      <c r="I1948" s="211">
        <v>304</v>
      </c>
    </row>
    <row r="1949" spans="1:9" ht="51" x14ac:dyDescent="0.2">
      <c r="A1949" s="926"/>
      <c r="B1949" s="3">
        <v>3202</v>
      </c>
      <c r="C1949" s="197" t="s">
        <v>1085</v>
      </c>
      <c r="D1949" s="3" t="s">
        <v>39</v>
      </c>
      <c r="E1949" s="211" t="s">
        <v>1086</v>
      </c>
      <c r="F1949" s="917"/>
      <c r="G1949" s="47" t="s">
        <v>364</v>
      </c>
      <c r="H1949" s="538">
        <v>45170</v>
      </c>
      <c r="I1949" s="211">
        <v>304</v>
      </c>
    </row>
    <row r="1950" spans="1:9" ht="25.5" x14ac:dyDescent="0.2">
      <c r="A1950" s="926"/>
      <c r="B1950" s="3">
        <v>6224</v>
      </c>
      <c r="C1950" s="197" t="s">
        <v>2709</v>
      </c>
      <c r="D1950" s="3" t="s">
        <v>5796</v>
      </c>
      <c r="E1950" s="211" t="s">
        <v>2710</v>
      </c>
      <c r="F1950" s="917"/>
      <c r="G1950" s="382" t="s">
        <v>364</v>
      </c>
      <c r="H1950" s="538">
        <v>45078</v>
      </c>
      <c r="I1950" s="382">
        <v>304</v>
      </c>
    </row>
    <row r="1951" spans="1:9" ht="38.25" x14ac:dyDescent="0.2">
      <c r="A1951" s="926"/>
      <c r="B1951" s="3">
        <v>3202</v>
      </c>
      <c r="C1951" s="197" t="s">
        <v>1036</v>
      </c>
      <c r="D1951" s="3" t="s">
        <v>39</v>
      </c>
      <c r="E1951" s="211" t="s">
        <v>1037</v>
      </c>
      <c r="F1951" s="917"/>
      <c r="G1951" s="47" t="s">
        <v>364</v>
      </c>
      <c r="H1951" s="538">
        <v>45170</v>
      </c>
      <c r="I1951" s="211">
        <v>304</v>
      </c>
    </row>
    <row r="1952" spans="1:9" ht="38.25" x14ac:dyDescent="0.2">
      <c r="A1952" s="926"/>
      <c r="B1952" s="3">
        <v>3202</v>
      </c>
      <c r="C1952" s="197" t="s">
        <v>1038</v>
      </c>
      <c r="D1952" s="3" t="s">
        <v>39</v>
      </c>
      <c r="E1952" s="211" t="s">
        <v>1039</v>
      </c>
      <c r="F1952" s="917"/>
      <c r="G1952" s="47" t="s">
        <v>364</v>
      </c>
      <c r="H1952" s="538">
        <v>45170</v>
      </c>
      <c r="I1952" s="211">
        <v>304</v>
      </c>
    </row>
    <row r="1953" spans="1:9" ht="38.25" x14ac:dyDescent="0.2">
      <c r="A1953" s="926"/>
      <c r="B1953" s="3">
        <v>3202</v>
      </c>
      <c r="C1953" s="197" t="s">
        <v>1040</v>
      </c>
      <c r="D1953" s="3" t="s">
        <v>39</v>
      </c>
      <c r="E1953" s="211" t="s">
        <v>1041</v>
      </c>
      <c r="F1953" s="917"/>
      <c r="G1953" s="47" t="s">
        <v>364</v>
      </c>
      <c r="H1953" s="538">
        <v>45170</v>
      </c>
      <c r="I1953" s="211">
        <v>304</v>
      </c>
    </row>
    <row r="1954" spans="1:9" ht="38.25" x14ac:dyDescent="0.2">
      <c r="A1954" s="926"/>
      <c r="B1954" s="3">
        <v>3202</v>
      </c>
      <c r="C1954" s="197" t="s">
        <v>1042</v>
      </c>
      <c r="D1954" s="3" t="s">
        <v>39</v>
      </c>
      <c r="E1954" s="211" t="s">
        <v>1043</v>
      </c>
      <c r="F1954" s="917"/>
      <c r="G1954" s="47" t="s">
        <v>364</v>
      </c>
      <c r="H1954" s="538">
        <v>45170</v>
      </c>
      <c r="I1954" s="211">
        <v>304</v>
      </c>
    </row>
    <row r="1955" spans="1:9" ht="38.25" x14ac:dyDescent="0.2">
      <c r="A1955" s="926"/>
      <c r="B1955" s="3">
        <v>3202</v>
      </c>
      <c r="C1955" s="197" t="s">
        <v>1044</v>
      </c>
      <c r="D1955" s="3" t="s">
        <v>39</v>
      </c>
      <c r="E1955" s="211" t="s">
        <v>1045</v>
      </c>
      <c r="F1955" s="917"/>
      <c r="G1955" s="47" t="s">
        <v>364</v>
      </c>
      <c r="H1955" s="538">
        <v>45170</v>
      </c>
      <c r="I1955" s="211">
        <v>304</v>
      </c>
    </row>
    <row r="1956" spans="1:9" ht="38.25" x14ac:dyDescent="0.2">
      <c r="A1956" s="926"/>
      <c r="B1956" s="3">
        <v>3202</v>
      </c>
      <c r="C1956" s="197" t="s">
        <v>1046</v>
      </c>
      <c r="D1956" s="3" t="s">
        <v>39</v>
      </c>
      <c r="E1956" s="211" t="s">
        <v>1047</v>
      </c>
      <c r="F1956" s="917"/>
      <c r="G1956" s="47" t="s">
        <v>364</v>
      </c>
      <c r="H1956" s="538">
        <v>45170</v>
      </c>
      <c r="I1956" s="211">
        <v>304</v>
      </c>
    </row>
    <row r="1957" spans="1:9" ht="51" x14ac:dyDescent="0.2">
      <c r="A1957" s="926"/>
      <c r="B1957" s="3">
        <v>3202</v>
      </c>
      <c r="C1957" s="197" t="s">
        <v>1032</v>
      </c>
      <c r="D1957" s="3" t="s">
        <v>39</v>
      </c>
      <c r="E1957" s="211" t="s">
        <v>1033</v>
      </c>
      <c r="F1957" s="917"/>
      <c r="G1957" s="47" t="s">
        <v>364</v>
      </c>
      <c r="H1957" s="538">
        <v>45170</v>
      </c>
      <c r="I1957" s="211">
        <v>304</v>
      </c>
    </row>
    <row r="1958" spans="1:9" ht="51" x14ac:dyDescent="0.2">
      <c r="A1958" s="926"/>
      <c r="B1958" s="3">
        <v>3202</v>
      </c>
      <c r="C1958" s="197" t="s">
        <v>1034</v>
      </c>
      <c r="D1958" s="3" t="s">
        <v>39</v>
      </c>
      <c r="E1958" s="211" t="s">
        <v>1035</v>
      </c>
      <c r="F1958" s="917"/>
      <c r="G1958" s="47" t="s">
        <v>364</v>
      </c>
      <c r="H1958" s="538">
        <v>45170</v>
      </c>
      <c r="I1958" s="211">
        <v>304</v>
      </c>
    </row>
    <row r="1959" spans="1:9" ht="38.25" x14ac:dyDescent="0.2">
      <c r="A1959" s="926"/>
      <c r="B1959" s="3">
        <v>3202</v>
      </c>
      <c r="C1959" s="197" t="s">
        <v>1048</v>
      </c>
      <c r="D1959" s="3" t="s">
        <v>39</v>
      </c>
      <c r="E1959" s="211" t="s">
        <v>1049</v>
      </c>
      <c r="F1959" s="917"/>
      <c r="G1959" s="47" t="s">
        <v>364</v>
      </c>
      <c r="H1959" s="538">
        <v>45170</v>
      </c>
      <c r="I1959" s="211">
        <v>304</v>
      </c>
    </row>
    <row r="1960" spans="1:9" ht="63.75" x14ac:dyDescent="0.2">
      <c r="A1960" s="926"/>
      <c r="B1960" s="3">
        <v>3202</v>
      </c>
      <c r="C1960" s="197" t="s">
        <v>1050</v>
      </c>
      <c r="D1960" s="3" t="s">
        <v>39</v>
      </c>
      <c r="E1960" s="211" t="s">
        <v>1051</v>
      </c>
      <c r="F1960" s="917"/>
      <c r="G1960" s="47" t="s">
        <v>364</v>
      </c>
      <c r="H1960" s="538">
        <v>45170</v>
      </c>
      <c r="I1960" s="211">
        <v>304</v>
      </c>
    </row>
    <row r="1961" spans="1:9" ht="63.75" x14ac:dyDescent="0.2">
      <c r="A1961" s="926"/>
      <c r="B1961" s="3">
        <v>3202</v>
      </c>
      <c r="C1961" s="197" t="s">
        <v>1052</v>
      </c>
      <c r="D1961" s="3" t="s">
        <v>39</v>
      </c>
      <c r="E1961" s="211" t="s">
        <v>1053</v>
      </c>
      <c r="F1961" s="917"/>
      <c r="G1961" s="47" t="s">
        <v>364</v>
      </c>
      <c r="H1961" s="538">
        <v>45170</v>
      </c>
      <c r="I1961" s="211">
        <v>304</v>
      </c>
    </row>
    <row r="1962" spans="1:9" ht="63.75" x14ac:dyDescent="0.2">
      <c r="A1962" s="926"/>
      <c r="B1962" s="3">
        <v>3202</v>
      </c>
      <c r="C1962" s="197" t="s">
        <v>1054</v>
      </c>
      <c r="D1962" s="3" t="s">
        <v>39</v>
      </c>
      <c r="E1962" s="211" t="s">
        <v>1055</v>
      </c>
      <c r="F1962" s="917"/>
      <c r="G1962" s="47" t="s">
        <v>364</v>
      </c>
      <c r="H1962" s="538">
        <v>45170</v>
      </c>
      <c r="I1962" s="211">
        <v>304</v>
      </c>
    </row>
    <row r="1963" spans="1:9" ht="63.75" x14ac:dyDescent="0.2">
      <c r="A1963" s="926"/>
      <c r="B1963" s="3">
        <v>3202</v>
      </c>
      <c r="C1963" s="197" t="s">
        <v>1056</v>
      </c>
      <c r="D1963" s="3" t="s">
        <v>39</v>
      </c>
      <c r="E1963" s="211" t="s">
        <v>1057</v>
      </c>
      <c r="F1963" s="917"/>
      <c r="G1963" s="47" t="s">
        <v>364</v>
      </c>
      <c r="H1963" s="538">
        <v>45170</v>
      </c>
      <c r="I1963" s="211">
        <v>304</v>
      </c>
    </row>
    <row r="1964" spans="1:9" ht="63.75" x14ac:dyDescent="0.2">
      <c r="A1964" s="926"/>
      <c r="B1964" s="3">
        <v>3202</v>
      </c>
      <c r="C1964" s="197" t="s">
        <v>1059</v>
      </c>
      <c r="D1964" s="3" t="s">
        <v>39</v>
      </c>
      <c r="E1964" s="211" t="s">
        <v>1060</v>
      </c>
      <c r="F1964" s="917"/>
      <c r="G1964" s="47" t="s">
        <v>364</v>
      </c>
      <c r="H1964" s="538">
        <v>45170</v>
      </c>
      <c r="I1964" s="211">
        <v>304</v>
      </c>
    </row>
    <row r="1965" spans="1:9" ht="63.75" x14ac:dyDescent="0.2">
      <c r="A1965" s="926"/>
      <c r="B1965" s="3">
        <v>3202</v>
      </c>
      <c r="C1965" s="197" t="s">
        <v>1061</v>
      </c>
      <c r="D1965" s="3" t="s">
        <v>39</v>
      </c>
      <c r="E1965" s="211" t="s">
        <v>1062</v>
      </c>
      <c r="F1965" s="917"/>
      <c r="G1965" s="47" t="s">
        <v>364</v>
      </c>
      <c r="H1965" s="538">
        <v>45170</v>
      </c>
      <c r="I1965" s="211">
        <v>304</v>
      </c>
    </row>
    <row r="1966" spans="1:9" ht="76.5" x14ac:dyDescent="0.2">
      <c r="A1966" s="926"/>
      <c r="B1966" s="3">
        <v>3202</v>
      </c>
      <c r="C1966" s="197" t="s">
        <v>1063</v>
      </c>
      <c r="D1966" s="3" t="s">
        <v>39</v>
      </c>
      <c r="E1966" s="211" t="s">
        <v>1064</v>
      </c>
      <c r="F1966" s="917"/>
      <c r="G1966" s="47" t="s">
        <v>364</v>
      </c>
      <c r="H1966" s="538">
        <v>45170</v>
      </c>
      <c r="I1966" s="211">
        <v>304</v>
      </c>
    </row>
    <row r="1967" spans="1:9" ht="63.75" x14ac:dyDescent="0.2">
      <c r="A1967" s="926"/>
      <c r="B1967" s="3">
        <v>3202</v>
      </c>
      <c r="C1967" s="197" t="s">
        <v>1065</v>
      </c>
      <c r="D1967" s="3" t="s">
        <v>39</v>
      </c>
      <c r="E1967" s="211" t="s">
        <v>1066</v>
      </c>
      <c r="F1967" s="917"/>
      <c r="G1967" s="47" t="s">
        <v>364</v>
      </c>
      <c r="H1967" s="538">
        <v>45170</v>
      </c>
      <c r="I1967" s="211">
        <v>304</v>
      </c>
    </row>
    <row r="1968" spans="1:9" ht="63.75" x14ac:dyDescent="0.2">
      <c r="A1968" s="926"/>
      <c r="B1968" s="3">
        <v>3202</v>
      </c>
      <c r="C1968" s="197" t="s">
        <v>1067</v>
      </c>
      <c r="D1968" s="3" t="s">
        <v>39</v>
      </c>
      <c r="E1968" s="211" t="s">
        <v>1068</v>
      </c>
      <c r="F1968" s="917"/>
      <c r="G1968" s="47" t="s">
        <v>364</v>
      </c>
      <c r="H1968" s="538">
        <v>45170</v>
      </c>
      <c r="I1968" s="211">
        <v>304</v>
      </c>
    </row>
    <row r="1969" spans="1:9" ht="63.75" x14ac:dyDescent="0.2">
      <c r="A1969" s="926"/>
      <c r="B1969" s="3">
        <v>3202</v>
      </c>
      <c r="C1969" s="197" t="s">
        <v>1069</v>
      </c>
      <c r="D1969" s="3" t="s">
        <v>39</v>
      </c>
      <c r="E1969" s="211" t="s">
        <v>1070</v>
      </c>
      <c r="F1969" s="917"/>
      <c r="G1969" s="47" t="s">
        <v>364</v>
      </c>
      <c r="H1969" s="538">
        <v>45170</v>
      </c>
      <c r="I1969" s="211">
        <v>304</v>
      </c>
    </row>
    <row r="1970" spans="1:9" ht="51" x14ac:dyDescent="0.2">
      <c r="A1970" s="926"/>
      <c r="B1970" s="3">
        <v>3202</v>
      </c>
      <c r="C1970" s="197" t="s">
        <v>1071</v>
      </c>
      <c r="D1970" s="3" t="s">
        <v>39</v>
      </c>
      <c r="E1970" s="211" t="s">
        <v>1072</v>
      </c>
      <c r="F1970" s="917"/>
      <c r="G1970" s="47" t="s">
        <v>364</v>
      </c>
      <c r="H1970" s="538">
        <v>45170</v>
      </c>
      <c r="I1970" s="211">
        <v>304</v>
      </c>
    </row>
    <row r="1971" spans="1:9" ht="51" x14ac:dyDescent="0.2">
      <c r="A1971" s="926"/>
      <c r="B1971" s="3">
        <v>3202</v>
      </c>
      <c r="C1971" s="197" t="s">
        <v>1075</v>
      </c>
      <c r="D1971" s="3" t="s">
        <v>39</v>
      </c>
      <c r="E1971" s="211" t="s">
        <v>1076</v>
      </c>
      <c r="F1971" s="917"/>
      <c r="G1971" s="47" t="s">
        <v>364</v>
      </c>
      <c r="H1971" s="538">
        <v>45170</v>
      </c>
      <c r="I1971" s="211">
        <v>304</v>
      </c>
    </row>
    <row r="1972" spans="1:9" ht="51" x14ac:dyDescent="0.2">
      <c r="A1972" s="926"/>
      <c r="B1972" s="3">
        <v>3202</v>
      </c>
      <c r="C1972" s="197" t="s">
        <v>1030</v>
      </c>
      <c r="D1972" s="3" t="s">
        <v>39</v>
      </c>
      <c r="E1972" s="211" t="s">
        <v>1031</v>
      </c>
      <c r="F1972" s="917"/>
      <c r="G1972" s="47" t="s">
        <v>364</v>
      </c>
      <c r="H1972" s="538">
        <v>45170</v>
      </c>
      <c r="I1972" s="109">
        <v>304</v>
      </c>
    </row>
    <row r="1973" spans="1:9" ht="51" x14ac:dyDescent="0.2">
      <c r="A1973" s="926"/>
      <c r="B1973" s="3">
        <v>3202</v>
      </c>
      <c r="C1973" s="197" t="s">
        <v>1073</v>
      </c>
      <c r="D1973" s="3" t="s">
        <v>39</v>
      </c>
      <c r="E1973" s="211" t="s">
        <v>1074</v>
      </c>
      <c r="F1973" s="917"/>
      <c r="G1973" s="47" t="s">
        <v>364</v>
      </c>
      <c r="H1973" s="538">
        <v>45170</v>
      </c>
      <c r="I1973" s="211">
        <v>304</v>
      </c>
    </row>
    <row r="1974" spans="1:9" ht="38.25" x14ac:dyDescent="0.2">
      <c r="A1974" s="926"/>
      <c r="B1974" s="3">
        <v>3202</v>
      </c>
      <c r="C1974" s="197" t="s">
        <v>1077</v>
      </c>
      <c r="D1974" s="3" t="s">
        <v>39</v>
      </c>
      <c r="E1974" s="211" t="s">
        <v>1078</v>
      </c>
      <c r="F1974" s="917"/>
      <c r="G1974" s="47" t="s">
        <v>364</v>
      </c>
      <c r="H1974" s="538">
        <v>45170</v>
      </c>
      <c r="I1974" s="211">
        <v>304</v>
      </c>
    </row>
    <row r="1975" spans="1:9" ht="76.5" x14ac:dyDescent="0.2">
      <c r="A1975" s="926"/>
      <c r="B1975" s="3">
        <v>3202</v>
      </c>
      <c r="C1975" s="197" t="s">
        <v>1079</v>
      </c>
      <c r="D1975" s="3" t="s">
        <v>39</v>
      </c>
      <c r="E1975" s="211" t="s">
        <v>1080</v>
      </c>
      <c r="F1975" s="917"/>
      <c r="G1975" s="47" t="s">
        <v>364</v>
      </c>
      <c r="H1975" s="538">
        <v>45170</v>
      </c>
      <c r="I1975" s="211">
        <v>304</v>
      </c>
    </row>
    <row r="1976" spans="1:9" ht="38.25" x14ac:dyDescent="0.2">
      <c r="A1976" s="926"/>
      <c r="B1976" s="51">
        <v>7414</v>
      </c>
      <c r="C1976" s="508" t="s">
        <v>9342</v>
      </c>
      <c r="D1976" s="97" t="s">
        <v>5902</v>
      </c>
      <c r="E1976" s="39">
        <v>26101404</v>
      </c>
      <c r="F1976" s="917"/>
      <c r="G1976" s="39" t="s">
        <v>364</v>
      </c>
      <c r="H1976" s="309">
        <v>45261</v>
      </c>
      <c r="I1976" s="51">
        <v>304</v>
      </c>
    </row>
    <row r="1977" spans="1:9" ht="25.5" x14ac:dyDescent="0.2">
      <c r="A1977" s="926"/>
      <c r="B1977" s="51">
        <v>7413</v>
      </c>
      <c r="C1977" s="508" t="s">
        <v>9371</v>
      </c>
      <c r="D1977" s="97" t="s">
        <v>5902</v>
      </c>
      <c r="E1977" s="39">
        <v>41111946</v>
      </c>
      <c r="F1977" s="917"/>
      <c r="G1977" s="39" t="s">
        <v>364</v>
      </c>
      <c r="H1977" s="309">
        <v>45261</v>
      </c>
      <c r="I1977" s="51">
        <v>304</v>
      </c>
    </row>
    <row r="1978" spans="1:9" ht="63.75" x14ac:dyDescent="0.2">
      <c r="A1978" s="926"/>
      <c r="B1978" s="97">
        <v>7410</v>
      </c>
      <c r="C1978" s="98" t="s">
        <v>7544</v>
      </c>
      <c r="D1978" s="97" t="s">
        <v>5902</v>
      </c>
      <c r="E1978" s="160">
        <v>39121602</v>
      </c>
      <c r="F1978" s="917"/>
      <c r="G1978" s="160" t="s">
        <v>364</v>
      </c>
      <c r="H1978" s="309">
        <v>45261</v>
      </c>
      <c r="I1978" s="97">
        <v>304</v>
      </c>
    </row>
    <row r="1979" spans="1:9" ht="63.75" x14ac:dyDescent="0.2">
      <c r="A1979" s="926"/>
      <c r="B1979" s="39">
        <v>6325</v>
      </c>
      <c r="C1979" s="508" t="s">
        <v>9588</v>
      </c>
      <c r="D1979" s="97" t="s">
        <v>5902</v>
      </c>
      <c r="E1979" s="39">
        <v>39111544</v>
      </c>
      <c r="F1979" s="917"/>
      <c r="G1979" s="39" t="s">
        <v>364</v>
      </c>
      <c r="H1979" s="538">
        <v>44927</v>
      </c>
      <c r="I1979" s="51">
        <v>304</v>
      </c>
    </row>
    <row r="1980" spans="1:9" ht="76.5" x14ac:dyDescent="0.2">
      <c r="A1980" s="926"/>
      <c r="B1980" s="51">
        <v>6325</v>
      </c>
      <c r="C1980" s="508" t="s">
        <v>9850</v>
      </c>
      <c r="D1980" s="97" t="s">
        <v>5902</v>
      </c>
      <c r="E1980" s="545">
        <v>39121405</v>
      </c>
      <c r="F1980" s="917"/>
      <c r="G1980" s="39" t="s">
        <v>364</v>
      </c>
      <c r="H1980" s="538">
        <v>44927</v>
      </c>
      <c r="I1980" s="51">
        <v>304</v>
      </c>
    </row>
    <row r="1981" spans="1:9" ht="76.5" x14ac:dyDescent="0.2">
      <c r="A1981" s="926"/>
      <c r="B1981" s="51">
        <v>6325</v>
      </c>
      <c r="C1981" s="508" t="s">
        <v>9851</v>
      </c>
      <c r="D1981" s="97" t="s">
        <v>5902</v>
      </c>
      <c r="E1981" s="545">
        <v>39121405</v>
      </c>
      <c r="F1981" s="917"/>
      <c r="G1981" s="39" t="s">
        <v>364</v>
      </c>
      <c r="H1981" s="538">
        <v>44927</v>
      </c>
      <c r="I1981" s="51">
        <v>304</v>
      </c>
    </row>
    <row r="1982" spans="1:9" ht="38.25" x14ac:dyDescent="0.2">
      <c r="A1982" s="926"/>
      <c r="B1982" s="211">
        <v>6110</v>
      </c>
      <c r="C1982" s="197" t="s">
        <v>2741</v>
      </c>
      <c r="D1982" s="211" t="s">
        <v>5809</v>
      </c>
      <c r="E1982" s="211">
        <v>30121601</v>
      </c>
      <c r="F1982" s="917"/>
      <c r="G1982" s="211" t="s">
        <v>5808</v>
      </c>
      <c r="H1982" s="227">
        <v>45078</v>
      </c>
      <c r="I1982" s="382">
        <v>309</v>
      </c>
    </row>
    <row r="1983" spans="1:9" ht="38.25" x14ac:dyDescent="0.2">
      <c r="A1983" s="926"/>
      <c r="B1983" s="211">
        <v>6110</v>
      </c>
      <c r="C1983" s="197" t="s">
        <v>2741</v>
      </c>
      <c r="D1983" s="211" t="s">
        <v>5810</v>
      </c>
      <c r="E1983" s="211">
        <v>30121601</v>
      </c>
      <c r="F1983" s="917"/>
      <c r="G1983" s="211" t="s">
        <v>5808</v>
      </c>
      <c r="H1983" s="227">
        <v>45078</v>
      </c>
      <c r="I1983" s="382">
        <v>309</v>
      </c>
    </row>
    <row r="1984" spans="1:9" ht="76.5" x14ac:dyDescent="0.2">
      <c r="A1984" s="926"/>
      <c r="B1984" s="3">
        <v>7020</v>
      </c>
      <c r="C1984" s="197" t="s">
        <v>3127</v>
      </c>
      <c r="D1984" s="3" t="s">
        <v>5795</v>
      </c>
      <c r="E1984" s="211">
        <v>30121601</v>
      </c>
      <c r="F1984" s="917"/>
      <c r="G1984" s="211" t="s">
        <v>5808</v>
      </c>
      <c r="H1984" s="661" t="s">
        <v>858</v>
      </c>
      <c r="I1984" s="382">
        <v>309</v>
      </c>
    </row>
    <row r="1985" spans="1:9" ht="89.25" x14ac:dyDescent="0.2">
      <c r="A1985" s="926"/>
      <c r="B1985" s="3">
        <v>7020</v>
      </c>
      <c r="C1985" s="197" t="s">
        <v>3129</v>
      </c>
      <c r="D1985" s="3" t="s">
        <v>5795</v>
      </c>
      <c r="E1985" s="211">
        <v>11111701</v>
      </c>
      <c r="F1985" s="917"/>
      <c r="G1985" s="211" t="s">
        <v>5808</v>
      </c>
      <c r="H1985" s="661" t="s">
        <v>858</v>
      </c>
      <c r="I1985" s="382">
        <v>309</v>
      </c>
    </row>
    <row r="1986" spans="1:9" ht="15" customHeight="1" x14ac:dyDescent="0.2">
      <c r="A1986" s="926"/>
      <c r="B1986" s="84">
        <v>2502</v>
      </c>
      <c r="C1986" s="508" t="s">
        <v>3775</v>
      </c>
      <c r="D1986" s="84" t="s">
        <v>34</v>
      </c>
      <c r="E1986" s="131">
        <v>111116</v>
      </c>
      <c r="F1986" s="917"/>
      <c r="G1986" s="211" t="s">
        <v>5808</v>
      </c>
      <c r="H1986" s="63">
        <v>45200</v>
      </c>
      <c r="I1986" s="382">
        <v>309</v>
      </c>
    </row>
    <row r="1987" spans="1:9" ht="15" customHeight="1" x14ac:dyDescent="0.2">
      <c r="A1987" s="926"/>
      <c r="B1987" s="84">
        <v>2502</v>
      </c>
      <c r="C1987" s="127" t="s">
        <v>1991</v>
      </c>
      <c r="D1987" s="84" t="s">
        <v>34</v>
      </c>
      <c r="E1987" s="131">
        <v>301116</v>
      </c>
      <c r="F1987" s="917"/>
      <c r="G1987" s="211" t="s">
        <v>5808</v>
      </c>
      <c r="H1987" s="63">
        <v>45200</v>
      </c>
      <c r="I1987" s="382">
        <v>309</v>
      </c>
    </row>
    <row r="1988" spans="1:9" ht="25.5" x14ac:dyDescent="0.2">
      <c r="A1988" s="926"/>
      <c r="B1988" s="84">
        <v>2502</v>
      </c>
      <c r="C1988" s="127" t="s">
        <v>3865</v>
      </c>
      <c r="D1988" s="84" t="s">
        <v>34</v>
      </c>
      <c r="E1988" s="131">
        <v>301116</v>
      </c>
      <c r="F1988" s="917"/>
      <c r="G1988" s="211" t="s">
        <v>5808</v>
      </c>
      <c r="H1988" s="63">
        <v>45200</v>
      </c>
      <c r="I1988" s="382">
        <v>309</v>
      </c>
    </row>
    <row r="1989" spans="1:9" ht="25.5" x14ac:dyDescent="0.2">
      <c r="A1989" s="926"/>
      <c r="B1989" s="84">
        <v>2502</v>
      </c>
      <c r="C1989" s="127" t="s">
        <v>3868</v>
      </c>
      <c r="D1989" s="84" t="s">
        <v>34</v>
      </c>
      <c r="E1989" s="131">
        <v>301116</v>
      </c>
      <c r="F1989" s="917"/>
      <c r="G1989" s="211" t="s">
        <v>5808</v>
      </c>
      <c r="H1989" s="63">
        <v>45200</v>
      </c>
      <c r="I1989" s="382">
        <v>309</v>
      </c>
    </row>
    <row r="1990" spans="1:9" ht="38.25" x14ac:dyDescent="0.2">
      <c r="A1990" s="926"/>
      <c r="B1990" s="372">
        <v>4010</v>
      </c>
      <c r="C1990" s="373" t="s">
        <v>5272</v>
      </c>
      <c r="D1990" s="372" t="s">
        <v>5269</v>
      </c>
      <c r="E1990" s="146" t="s">
        <v>1149</v>
      </c>
      <c r="F1990" s="917"/>
      <c r="G1990" s="211" t="s">
        <v>5808</v>
      </c>
      <c r="H1990" s="159">
        <v>45231</v>
      </c>
      <c r="I1990" s="372">
        <v>309</v>
      </c>
    </row>
    <row r="1991" spans="1:9" ht="15" customHeight="1" x14ac:dyDescent="0.2">
      <c r="A1991" s="926"/>
      <c r="B1991" s="372">
        <v>4010</v>
      </c>
      <c r="C1991" s="373" t="s">
        <v>5273</v>
      </c>
      <c r="D1991" s="372" t="s">
        <v>5269</v>
      </c>
      <c r="E1991" s="146" t="s">
        <v>1152</v>
      </c>
      <c r="F1991" s="917"/>
      <c r="G1991" s="211" t="s">
        <v>5808</v>
      </c>
      <c r="H1991" s="159">
        <v>45231</v>
      </c>
      <c r="I1991" s="372">
        <v>309</v>
      </c>
    </row>
    <row r="1992" spans="1:9" ht="15" customHeight="1" x14ac:dyDescent="0.2">
      <c r="A1992" s="926"/>
      <c r="B1992" s="97">
        <v>7421</v>
      </c>
      <c r="C1992" s="508" t="s">
        <v>8203</v>
      </c>
      <c r="D1992" s="97" t="s">
        <v>5902</v>
      </c>
      <c r="E1992" s="39" t="s">
        <v>6688</v>
      </c>
      <c r="F1992" s="917"/>
      <c r="G1992" s="211" t="s">
        <v>5808</v>
      </c>
      <c r="H1992" s="538">
        <v>45261</v>
      </c>
      <c r="I1992" s="51">
        <v>309</v>
      </c>
    </row>
    <row r="1993" spans="1:9" ht="15" customHeight="1" x14ac:dyDescent="0.2">
      <c r="A1993" s="926"/>
      <c r="B1993" s="97">
        <v>7421</v>
      </c>
      <c r="C1993" s="508" t="s">
        <v>8204</v>
      </c>
      <c r="D1993" s="97" t="s">
        <v>5902</v>
      </c>
      <c r="E1993" s="39" t="s">
        <v>8205</v>
      </c>
      <c r="F1993" s="917"/>
      <c r="G1993" s="211" t="s">
        <v>5808</v>
      </c>
      <c r="H1993" s="538">
        <v>45261</v>
      </c>
      <c r="I1993" s="51">
        <v>309</v>
      </c>
    </row>
    <row r="1994" spans="1:9" ht="15" customHeight="1" x14ac:dyDescent="0.2">
      <c r="A1994" s="926"/>
      <c r="B1994" s="97">
        <v>7421</v>
      </c>
      <c r="C1994" s="508" t="s">
        <v>8206</v>
      </c>
      <c r="D1994" s="97" t="s">
        <v>5902</v>
      </c>
      <c r="E1994" s="39" t="s">
        <v>8207</v>
      </c>
      <c r="F1994" s="917"/>
      <c r="G1994" s="211" t="s">
        <v>5808</v>
      </c>
      <c r="H1994" s="538">
        <v>45261</v>
      </c>
      <c r="I1994" s="51">
        <v>309</v>
      </c>
    </row>
    <row r="1995" spans="1:9" ht="15" customHeight="1" x14ac:dyDescent="0.2">
      <c r="A1995" s="926"/>
      <c r="B1995" s="97">
        <v>7421</v>
      </c>
      <c r="C1995" s="508" t="s">
        <v>8208</v>
      </c>
      <c r="D1995" s="97" t="s">
        <v>5902</v>
      </c>
      <c r="E1995" s="382" t="s">
        <v>8209</v>
      </c>
      <c r="F1995" s="917"/>
      <c r="G1995" s="211" t="s">
        <v>5808</v>
      </c>
      <c r="H1995" s="538">
        <v>45261</v>
      </c>
      <c r="I1995" s="51">
        <v>309</v>
      </c>
    </row>
    <row r="1996" spans="1:9" ht="25.5" x14ac:dyDescent="0.2">
      <c r="A1996" s="926"/>
      <c r="B1996" s="97">
        <v>7428</v>
      </c>
      <c r="C1996" s="508" t="s">
        <v>8418</v>
      </c>
      <c r="D1996" s="97" t="s">
        <v>5902</v>
      </c>
      <c r="E1996" s="39" t="s">
        <v>8419</v>
      </c>
      <c r="F1996" s="917"/>
      <c r="G1996" s="211" t="s">
        <v>5808</v>
      </c>
      <c r="H1996" s="251">
        <v>45261</v>
      </c>
      <c r="I1996" s="39">
        <v>309</v>
      </c>
    </row>
    <row r="1997" spans="1:9" ht="15" customHeight="1" x14ac:dyDescent="0.2">
      <c r="A1997" s="926"/>
      <c r="B1997" s="97">
        <v>7428</v>
      </c>
      <c r="C1997" s="508" t="s">
        <v>8421</v>
      </c>
      <c r="D1997" s="97" t="s">
        <v>5902</v>
      </c>
      <c r="E1997" s="39" t="s">
        <v>8205</v>
      </c>
      <c r="F1997" s="917"/>
      <c r="G1997" s="211" t="s">
        <v>5808</v>
      </c>
      <c r="H1997" s="251">
        <v>45261</v>
      </c>
      <c r="I1997" s="39">
        <v>309</v>
      </c>
    </row>
    <row r="1998" spans="1:9" ht="15" customHeight="1" x14ac:dyDescent="0.2">
      <c r="A1998" s="926"/>
      <c r="B1998" s="97">
        <v>7428</v>
      </c>
      <c r="C1998" s="508" t="s">
        <v>8423</v>
      </c>
      <c r="D1998" s="97" t="s">
        <v>5902</v>
      </c>
      <c r="E1998" s="39" t="s">
        <v>8207</v>
      </c>
      <c r="F1998" s="917"/>
      <c r="G1998" s="211" t="s">
        <v>5808</v>
      </c>
      <c r="H1998" s="251">
        <v>45261</v>
      </c>
      <c r="I1998" s="39">
        <v>309</v>
      </c>
    </row>
    <row r="1999" spans="1:9" ht="25.5" x14ac:dyDescent="0.2">
      <c r="A1999" s="926"/>
      <c r="B1999" s="97">
        <v>7428</v>
      </c>
      <c r="C1999" s="508" t="s">
        <v>8424</v>
      </c>
      <c r="D1999" s="97" t="s">
        <v>5902</v>
      </c>
      <c r="E1999" s="39" t="s">
        <v>8425</v>
      </c>
      <c r="F1999" s="917"/>
      <c r="G1999" s="211" t="s">
        <v>5808</v>
      </c>
      <c r="H1999" s="251">
        <v>45261</v>
      </c>
      <c r="I1999" s="39">
        <v>309</v>
      </c>
    </row>
    <row r="2000" spans="1:9" ht="25.5" x14ac:dyDescent="0.2">
      <c r="A2000" s="926"/>
      <c r="B2000" s="51" t="s">
        <v>8663</v>
      </c>
      <c r="C2000" s="508" t="s">
        <v>6687</v>
      </c>
      <c r="D2000" s="97" t="s">
        <v>5902</v>
      </c>
      <c r="E2000" s="39" t="s">
        <v>6688</v>
      </c>
      <c r="F2000" s="917"/>
      <c r="G2000" s="211" t="s">
        <v>5808</v>
      </c>
      <c r="H2000" s="63">
        <v>45261</v>
      </c>
      <c r="I2000" s="382">
        <v>309</v>
      </c>
    </row>
    <row r="2001" spans="1:9" ht="15" customHeight="1" x14ac:dyDescent="0.2">
      <c r="A2001" s="926"/>
      <c r="B2001" s="51" t="s">
        <v>8663</v>
      </c>
      <c r="C2001" s="508" t="s">
        <v>6690</v>
      </c>
      <c r="D2001" s="97" t="s">
        <v>5902</v>
      </c>
      <c r="E2001" s="39" t="s">
        <v>6691</v>
      </c>
      <c r="F2001" s="917"/>
      <c r="G2001" s="211" t="s">
        <v>5808</v>
      </c>
      <c r="H2001" s="63">
        <v>45261</v>
      </c>
      <c r="I2001" s="382">
        <v>309</v>
      </c>
    </row>
    <row r="2002" spans="1:9" ht="15" customHeight="1" x14ac:dyDescent="0.2">
      <c r="A2002" s="926"/>
      <c r="B2002" s="51" t="s">
        <v>8663</v>
      </c>
      <c r="C2002" s="508" t="s">
        <v>6692</v>
      </c>
      <c r="D2002" s="97" t="s">
        <v>5902</v>
      </c>
      <c r="E2002" s="39" t="s">
        <v>6693</v>
      </c>
      <c r="F2002" s="917"/>
      <c r="G2002" s="211" t="s">
        <v>5808</v>
      </c>
      <c r="H2002" s="63">
        <v>45261</v>
      </c>
      <c r="I2002" s="382">
        <v>309</v>
      </c>
    </row>
    <row r="2003" spans="1:9" ht="25.5" x14ac:dyDescent="0.2">
      <c r="A2003" s="926"/>
      <c r="B2003" s="97" t="s">
        <v>8675</v>
      </c>
      <c r="C2003" s="508" t="s">
        <v>6687</v>
      </c>
      <c r="D2003" s="97" t="s">
        <v>5902</v>
      </c>
      <c r="E2003" s="39" t="s">
        <v>6688</v>
      </c>
      <c r="F2003" s="917"/>
      <c r="G2003" s="211" t="s">
        <v>5808</v>
      </c>
      <c r="H2003" s="63">
        <v>45261</v>
      </c>
      <c r="I2003" s="382">
        <v>309</v>
      </c>
    </row>
    <row r="2004" spans="1:9" ht="15" customHeight="1" x14ac:dyDescent="0.2">
      <c r="A2004" s="926"/>
      <c r="B2004" s="97" t="s">
        <v>8675</v>
      </c>
      <c r="C2004" s="508" t="s">
        <v>6690</v>
      </c>
      <c r="D2004" s="97" t="s">
        <v>5902</v>
      </c>
      <c r="E2004" s="39" t="s">
        <v>6691</v>
      </c>
      <c r="F2004" s="917"/>
      <c r="G2004" s="211" t="s">
        <v>5808</v>
      </c>
      <c r="H2004" s="63">
        <v>45261</v>
      </c>
      <c r="I2004" s="382">
        <v>309</v>
      </c>
    </row>
    <row r="2005" spans="1:9" ht="15" customHeight="1" x14ac:dyDescent="0.2">
      <c r="A2005" s="926"/>
      <c r="B2005" s="97" t="s">
        <v>8675</v>
      </c>
      <c r="C2005" s="508" t="s">
        <v>6692</v>
      </c>
      <c r="D2005" s="97" t="s">
        <v>5902</v>
      </c>
      <c r="E2005" s="39" t="s">
        <v>6693</v>
      </c>
      <c r="F2005" s="917"/>
      <c r="G2005" s="211" t="s">
        <v>5808</v>
      </c>
      <c r="H2005" s="63">
        <v>45261</v>
      </c>
      <c r="I2005" s="382">
        <v>309</v>
      </c>
    </row>
    <row r="2006" spans="1:9" ht="15" customHeight="1" x14ac:dyDescent="0.2">
      <c r="A2006" s="926"/>
      <c r="B2006" s="97" t="s">
        <v>8676</v>
      </c>
      <c r="C2006" s="98" t="s">
        <v>6737</v>
      </c>
      <c r="D2006" s="97" t="s">
        <v>5902</v>
      </c>
      <c r="E2006" s="160" t="s">
        <v>6691</v>
      </c>
      <c r="F2006" s="917"/>
      <c r="G2006" s="211" t="s">
        <v>5808</v>
      </c>
      <c r="H2006" s="309">
        <v>45261</v>
      </c>
      <c r="I2006" s="160">
        <v>309</v>
      </c>
    </row>
    <row r="2007" spans="1:9" ht="15" customHeight="1" x14ac:dyDescent="0.2">
      <c r="A2007" s="926"/>
      <c r="B2007" s="97" t="s">
        <v>8676</v>
      </c>
      <c r="C2007" s="98" t="s">
        <v>6738</v>
      </c>
      <c r="D2007" s="97" t="s">
        <v>5902</v>
      </c>
      <c r="E2007" s="160" t="s">
        <v>6739</v>
      </c>
      <c r="F2007" s="917"/>
      <c r="G2007" s="211" t="s">
        <v>5808</v>
      </c>
      <c r="H2007" s="309">
        <v>45261</v>
      </c>
      <c r="I2007" s="160">
        <v>309</v>
      </c>
    </row>
    <row r="2008" spans="1:9" ht="25.5" x14ac:dyDescent="0.2">
      <c r="A2008" s="926"/>
      <c r="B2008" s="97" t="s">
        <v>8676</v>
      </c>
      <c r="C2008" s="98" t="s">
        <v>6740</v>
      </c>
      <c r="D2008" s="97" t="s">
        <v>5902</v>
      </c>
      <c r="E2008" s="160" t="s">
        <v>6741</v>
      </c>
      <c r="F2008" s="917"/>
      <c r="G2008" s="211" t="s">
        <v>5808</v>
      </c>
      <c r="H2008" s="309">
        <v>45261</v>
      </c>
      <c r="I2008" s="160">
        <v>309</v>
      </c>
    </row>
    <row r="2009" spans="1:9" ht="15" customHeight="1" x14ac:dyDescent="0.2">
      <c r="A2009" s="926"/>
      <c r="B2009" s="97" t="s">
        <v>8677</v>
      </c>
      <c r="C2009" s="98" t="s">
        <v>6737</v>
      </c>
      <c r="D2009" s="97" t="s">
        <v>5902</v>
      </c>
      <c r="E2009" s="160" t="s">
        <v>6691</v>
      </c>
      <c r="F2009" s="917"/>
      <c r="G2009" s="211" t="s">
        <v>5808</v>
      </c>
      <c r="H2009" s="309">
        <v>45261</v>
      </c>
      <c r="I2009" s="160">
        <v>309</v>
      </c>
    </row>
    <row r="2010" spans="1:9" ht="15" customHeight="1" x14ac:dyDescent="0.2">
      <c r="A2010" s="926"/>
      <c r="B2010" s="97" t="s">
        <v>8677</v>
      </c>
      <c r="C2010" s="98" t="s">
        <v>6738</v>
      </c>
      <c r="D2010" s="97" t="s">
        <v>5902</v>
      </c>
      <c r="E2010" s="160" t="s">
        <v>6739</v>
      </c>
      <c r="F2010" s="917"/>
      <c r="G2010" s="211" t="s">
        <v>5808</v>
      </c>
      <c r="H2010" s="309">
        <v>45261</v>
      </c>
      <c r="I2010" s="160">
        <v>309</v>
      </c>
    </row>
    <row r="2011" spans="1:9" ht="25.5" x14ac:dyDescent="0.2">
      <c r="A2011" s="926"/>
      <c r="B2011" s="97" t="s">
        <v>8677</v>
      </c>
      <c r="C2011" s="98" t="s">
        <v>6740</v>
      </c>
      <c r="D2011" s="97" t="s">
        <v>5902</v>
      </c>
      <c r="E2011" s="160" t="s">
        <v>6741</v>
      </c>
      <c r="F2011" s="917"/>
      <c r="G2011" s="211" t="s">
        <v>5808</v>
      </c>
      <c r="H2011" s="309">
        <v>45261</v>
      </c>
      <c r="I2011" s="160">
        <v>309</v>
      </c>
    </row>
    <row r="2012" spans="1:9" ht="15" customHeight="1" x14ac:dyDescent="0.2">
      <c r="A2012" s="926"/>
      <c r="B2012" s="97">
        <v>7202</v>
      </c>
      <c r="C2012" s="508" t="s">
        <v>8746</v>
      </c>
      <c r="D2012" s="97" t="s">
        <v>5902</v>
      </c>
      <c r="E2012" s="39" t="s">
        <v>8468</v>
      </c>
      <c r="F2012" s="917"/>
      <c r="G2012" s="211" t="s">
        <v>5808</v>
      </c>
      <c r="H2012" s="63">
        <v>45108</v>
      </c>
      <c r="I2012" s="217">
        <v>309</v>
      </c>
    </row>
    <row r="2013" spans="1:9" ht="15" customHeight="1" x14ac:dyDescent="0.2">
      <c r="A2013" s="926"/>
      <c r="B2013" s="97">
        <v>7202</v>
      </c>
      <c r="C2013" s="508" t="s">
        <v>8747</v>
      </c>
      <c r="D2013" s="97" t="s">
        <v>5902</v>
      </c>
      <c r="E2013" s="39" t="s">
        <v>8468</v>
      </c>
      <c r="F2013" s="917"/>
      <c r="G2013" s="211" t="s">
        <v>5808</v>
      </c>
      <c r="H2013" s="63">
        <v>45200</v>
      </c>
      <c r="I2013" s="217">
        <v>309</v>
      </c>
    </row>
    <row r="2014" spans="1:9" ht="15" customHeight="1" x14ac:dyDescent="0.2">
      <c r="A2014" s="926"/>
      <c r="B2014" s="97">
        <v>7202</v>
      </c>
      <c r="C2014" s="508" t="s">
        <v>8748</v>
      </c>
      <c r="D2014" s="97" t="s">
        <v>5902</v>
      </c>
      <c r="E2014" s="39" t="s">
        <v>8468</v>
      </c>
      <c r="F2014" s="917"/>
      <c r="G2014" s="211" t="s">
        <v>5808</v>
      </c>
      <c r="H2014" s="63">
        <v>44986</v>
      </c>
      <c r="I2014" s="217">
        <v>309</v>
      </c>
    </row>
    <row r="2015" spans="1:9" ht="15" customHeight="1" x14ac:dyDescent="0.2">
      <c r="A2015" s="926"/>
      <c r="B2015" s="97">
        <v>7202</v>
      </c>
      <c r="C2015" s="508" t="s">
        <v>8798</v>
      </c>
      <c r="D2015" s="97" t="s">
        <v>5902</v>
      </c>
      <c r="E2015" s="39" t="s">
        <v>8799</v>
      </c>
      <c r="F2015" s="917"/>
      <c r="G2015" s="211" t="s">
        <v>5808</v>
      </c>
      <c r="H2015" s="63">
        <v>44986</v>
      </c>
      <c r="I2015" s="217">
        <v>309</v>
      </c>
    </row>
    <row r="2016" spans="1:9" ht="25.5" x14ac:dyDescent="0.2">
      <c r="A2016" s="926"/>
      <c r="B2016" s="97">
        <v>7202</v>
      </c>
      <c r="C2016" s="508" t="s">
        <v>8800</v>
      </c>
      <c r="D2016" s="97" t="s">
        <v>5902</v>
      </c>
      <c r="E2016" s="39" t="s">
        <v>8799</v>
      </c>
      <c r="F2016" s="917"/>
      <c r="G2016" s="211" t="s">
        <v>5808</v>
      </c>
      <c r="H2016" s="63">
        <v>45078</v>
      </c>
      <c r="I2016" s="217">
        <v>309</v>
      </c>
    </row>
    <row r="2017" spans="1:9" ht="38.25" x14ac:dyDescent="0.2">
      <c r="A2017" s="926"/>
      <c r="B2017" s="97">
        <v>7202</v>
      </c>
      <c r="C2017" s="508" t="s">
        <v>8801</v>
      </c>
      <c r="D2017" s="97" t="s">
        <v>5902</v>
      </c>
      <c r="E2017" s="39" t="s">
        <v>8468</v>
      </c>
      <c r="F2017" s="917"/>
      <c r="G2017" s="211" t="s">
        <v>5808</v>
      </c>
      <c r="H2017" s="63">
        <v>45108</v>
      </c>
      <c r="I2017" s="217">
        <v>309</v>
      </c>
    </row>
    <row r="2018" spans="1:9" ht="38.25" x14ac:dyDescent="0.2">
      <c r="A2018" s="926"/>
      <c r="B2018" s="97">
        <v>7202</v>
      </c>
      <c r="C2018" s="508" t="s">
        <v>8859</v>
      </c>
      <c r="D2018" s="97" t="s">
        <v>5902</v>
      </c>
      <c r="E2018" s="39" t="s">
        <v>8860</v>
      </c>
      <c r="F2018" s="917"/>
      <c r="G2018" s="211" t="s">
        <v>5808</v>
      </c>
      <c r="H2018" s="63">
        <v>44986</v>
      </c>
      <c r="I2018" s="217">
        <v>309</v>
      </c>
    </row>
    <row r="2019" spans="1:9" ht="15" customHeight="1" x14ac:dyDescent="0.2">
      <c r="A2019" s="926"/>
      <c r="B2019" s="97">
        <v>7202</v>
      </c>
      <c r="C2019" s="520" t="s">
        <v>8910</v>
      </c>
      <c r="D2019" s="97" t="s">
        <v>5902</v>
      </c>
      <c r="E2019" s="39" t="s">
        <v>8207</v>
      </c>
      <c r="F2019" s="917"/>
      <c r="G2019" s="211" t="s">
        <v>5808</v>
      </c>
      <c r="H2019" s="63">
        <v>45078</v>
      </c>
      <c r="I2019" s="217">
        <v>309</v>
      </c>
    </row>
    <row r="2020" spans="1:9" ht="15" customHeight="1" x14ac:dyDescent="0.2">
      <c r="A2020" s="926"/>
      <c r="B2020" s="97">
        <v>7202</v>
      </c>
      <c r="C2020" s="520" t="s">
        <v>8911</v>
      </c>
      <c r="D2020" s="97" t="s">
        <v>5902</v>
      </c>
      <c r="E2020" s="39" t="s">
        <v>8912</v>
      </c>
      <c r="F2020" s="917"/>
      <c r="G2020" s="211" t="s">
        <v>5808</v>
      </c>
      <c r="H2020" s="63">
        <v>45108</v>
      </c>
      <c r="I2020" s="217">
        <v>309</v>
      </c>
    </row>
    <row r="2021" spans="1:9" ht="38.25" x14ac:dyDescent="0.2">
      <c r="A2021" s="926"/>
      <c r="B2021" s="97">
        <v>7202</v>
      </c>
      <c r="C2021" s="520" t="s">
        <v>8913</v>
      </c>
      <c r="D2021" s="97" t="s">
        <v>5902</v>
      </c>
      <c r="E2021" s="39" t="s">
        <v>8209</v>
      </c>
      <c r="F2021" s="917"/>
      <c r="G2021" s="211" t="s">
        <v>5808</v>
      </c>
      <c r="H2021" s="63">
        <v>45200</v>
      </c>
      <c r="I2021" s="217">
        <v>309</v>
      </c>
    </row>
    <row r="2022" spans="1:9" ht="51" x14ac:dyDescent="0.2">
      <c r="A2022" s="926"/>
      <c r="B2022" s="97">
        <v>7202</v>
      </c>
      <c r="C2022" s="520" t="s">
        <v>8916</v>
      </c>
      <c r="D2022" s="97" t="s">
        <v>5902</v>
      </c>
      <c r="E2022" s="39" t="s">
        <v>8425</v>
      </c>
      <c r="F2022" s="917"/>
      <c r="G2022" s="211" t="s">
        <v>5808</v>
      </c>
      <c r="H2022" s="63">
        <v>44986</v>
      </c>
      <c r="I2022" s="217">
        <v>309</v>
      </c>
    </row>
    <row r="2023" spans="1:9" ht="51" x14ac:dyDescent="0.2">
      <c r="A2023" s="926"/>
      <c r="B2023" s="97">
        <v>7202</v>
      </c>
      <c r="C2023" s="520" t="s">
        <v>8917</v>
      </c>
      <c r="D2023" s="97" t="s">
        <v>5902</v>
      </c>
      <c r="E2023" s="39" t="s">
        <v>8425</v>
      </c>
      <c r="F2023" s="917"/>
      <c r="G2023" s="211" t="s">
        <v>5808</v>
      </c>
      <c r="H2023" s="63">
        <v>45078</v>
      </c>
      <c r="I2023" s="217">
        <v>309</v>
      </c>
    </row>
    <row r="2024" spans="1:9" ht="38.25" x14ac:dyDescent="0.2">
      <c r="A2024" s="926"/>
      <c r="B2024" s="97">
        <v>7202</v>
      </c>
      <c r="C2024" s="520" t="s">
        <v>8918</v>
      </c>
      <c r="D2024" s="97" t="s">
        <v>5902</v>
      </c>
      <c r="E2024" s="39" t="s">
        <v>8425</v>
      </c>
      <c r="F2024" s="917"/>
      <c r="G2024" s="211" t="s">
        <v>5808</v>
      </c>
      <c r="H2024" s="63">
        <v>45108</v>
      </c>
      <c r="I2024" s="217">
        <v>309</v>
      </c>
    </row>
    <row r="2025" spans="1:9" ht="38.25" x14ac:dyDescent="0.2">
      <c r="A2025" s="926"/>
      <c r="B2025" s="97">
        <v>7202</v>
      </c>
      <c r="C2025" s="520" t="s">
        <v>8919</v>
      </c>
      <c r="D2025" s="97" t="s">
        <v>5902</v>
      </c>
      <c r="E2025" s="39" t="s">
        <v>8425</v>
      </c>
      <c r="F2025" s="917"/>
      <c r="G2025" s="211" t="s">
        <v>5808</v>
      </c>
      <c r="H2025" s="63">
        <v>45200</v>
      </c>
      <c r="I2025" s="217">
        <v>309</v>
      </c>
    </row>
    <row r="2026" spans="1:9" ht="38.25" x14ac:dyDescent="0.2">
      <c r="A2026" s="926"/>
      <c r="B2026" s="97">
        <v>7202</v>
      </c>
      <c r="C2026" s="520" t="s">
        <v>8920</v>
      </c>
      <c r="D2026" s="97" t="s">
        <v>5902</v>
      </c>
      <c r="E2026" s="39" t="s">
        <v>8425</v>
      </c>
      <c r="F2026" s="917"/>
      <c r="G2026" s="211" t="s">
        <v>5808</v>
      </c>
      <c r="H2026" s="63">
        <v>44986</v>
      </c>
      <c r="I2026" s="217">
        <v>309</v>
      </c>
    </row>
    <row r="2027" spans="1:9" ht="25.5" x14ac:dyDescent="0.2">
      <c r="A2027" s="926"/>
      <c r="B2027" s="97">
        <v>7202</v>
      </c>
      <c r="C2027" s="520" t="s">
        <v>8929</v>
      </c>
      <c r="D2027" s="97" t="s">
        <v>5902</v>
      </c>
      <c r="E2027" s="39" t="s">
        <v>2876</v>
      </c>
      <c r="F2027" s="917"/>
      <c r="G2027" s="211" t="s">
        <v>5808</v>
      </c>
      <c r="H2027" s="63">
        <v>45200</v>
      </c>
      <c r="I2027" s="217">
        <v>309</v>
      </c>
    </row>
    <row r="2028" spans="1:9" ht="25.5" x14ac:dyDescent="0.2">
      <c r="A2028" s="926"/>
      <c r="B2028" s="97">
        <v>7202</v>
      </c>
      <c r="C2028" s="520" t="s">
        <v>8931</v>
      </c>
      <c r="D2028" s="97" t="s">
        <v>5902</v>
      </c>
      <c r="E2028" s="39" t="s">
        <v>2876</v>
      </c>
      <c r="F2028" s="917"/>
      <c r="G2028" s="211" t="s">
        <v>5808</v>
      </c>
      <c r="H2028" s="63">
        <v>44986</v>
      </c>
      <c r="I2028" s="217">
        <v>309</v>
      </c>
    </row>
    <row r="2029" spans="1:9" ht="25.5" x14ac:dyDescent="0.2">
      <c r="A2029" s="926"/>
      <c r="B2029" s="97">
        <v>7202</v>
      </c>
      <c r="C2029" s="520" t="s">
        <v>8970</v>
      </c>
      <c r="D2029" s="97" t="s">
        <v>5902</v>
      </c>
      <c r="E2029" s="39" t="s">
        <v>8971</v>
      </c>
      <c r="F2029" s="917"/>
      <c r="G2029" s="211" t="s">
        <v>5808</v>
      </c>
      <c r="H2029" s="63">
        <v>45108</v>
      </c>
      <c r="I2029" s="217">
        <v>309</v>
      </c>
    </row>
    <row r="2030" spans="1:9" ht="38.25" x14ac:dyDescent="0.2">
      <c r="A2030" s="926"/>
      <c r="B2030" s="97">
        <v>7202</v>
      </c>
      <c r="C2030" s="520" t="s">
        <v>8972</v>
      </c>
      <c r="D2030" s="97" t="s">
        <v>5902</v>
      </c>
      <c r="E2030" s="39" t="s">
        <v>8425</v>
      </c>
      <c r="F2030" s="917"/>
      <c r="G2030" s="211" t="s">
        <v>5808</v>
      </c>
      <c r="H2030" s="63">
        <v>45200</v>
      </c>
      <c r="I2030" s="217">
        <v>309</v>
      </c>
    </row>
    <row r="2031" spans="1:9" ht="25.5" x14ac:dyDescent="0.2">
      <c r="A2031" s="926"/>
      <c r="B2031" s="97">
        <v>7202</v>
      </c>
      <c r="C2031" s="520" t="s">
        <v>8974</v>
      </c>
      <c r="D2031" s="97" t="s">
        <v>5902</v>
      </c>
      <c r="E2031" s="39" t="s">
        <v>8975</v>
      </c>
      <c r="F2031" s="917"/>
      <c r="G2031" s="211" t="s">
        <v>5808</v>
      </c>
      <c r="H2031" s="63">
        <v>45200</v>
      </c>
      <c r="I2031" s="217">
        <v>309</v>
      </c>
    </row>
    <row r="2032" spans="1:9" ht="15" customHeight="1" x14ac:dyDescent="0.2">
      <c r="A2032" s="926"/>
      <c r="B2032" s="97" t="s">
        <v>9048</v>
      </c>
      <c r="C2032" s="508" t="s">
        <v>8203</v>
      </c>
      <c r="D2032" s="97" t="s">
        <v>5902</v>
      </c>
      <c r="E2032" s="39" t="s">
        <v>6688</v>
      </c>
      <c r="F2032" s="917"/>
      <c r="G2032" s="211" t="s">
        <v>5808</v>
      </c>
      <c r="H2032" s="538">
        <v>45261</v>
      </c>
      <c r="I2032" s="51">
        <v>309</v>
      </c>
    </row>
    <row r="2033" spans="1:9" ht="15" customHeight="1" x14ac:dyDescent="0.2">
      <c r="A2033" s="926"/>
      <c r="B2033" s="97" t="s">
        <v>9048</v>
      </c>
      <c r="C2033" s="508" t="s">
        <v>9064</v>
      </c>
      <c r="D2033" s="97" t="s">
        <v>5902</v>
      </c>
      <c r="E2033" s="39" t="s">
        <v>9065</v>
      </c>
      <c r="F2033" s="917"/>
      <c r="G2033" s="211" t="s">
        <v>5808</v>
      </c>
      <c r="H2033" s="538">
        <v>45261</v>
      </c>
      <c r="I2033" s="51">
        <v>309</v>
      </c>
    </row>
    <row r="2034" spans="1:9" ht="15" customHeight="1" x14ac:dyDescent="0.2">
      <c r="A2034" s="926"/>
      <c r="B2034" s="97" t="s">
        <v>9048</v>
      </c>
      <c r="C2034" s="508" t="s">
        <v>9066</v>
      </c>
      <c r="D2034" s="97" t="s">
        <v>5902</v>
      </c>
      <c r="E2034" s="39" t="s">
        <v>9067</v>
      </c>
      <c r="F2034" s="917"/>
      <c r="G2034" s="211" t="s">
        <v>5808</v>
      </c>
      <c r="H2034" s="538">
        <v>45261</v>
      </c>
      <c r="I2034" s="51">
        <v>309</v>
      </c>
    </row>
    <row r="2035" spans="1:9" ht="15" customHeight="1" x14ac:dyDescent="0.2">
      <c r="A2035" s="926"/>
      <c r="B2035" s="97" t="s">
        <v>9048</v>
      </c>
      <c r="C2035" s="508" t="s">
        <v>8204</v>
      </c>
      <c r="D2035" s="97" t="s">
        <v>5902</v>
      </c>
      <c r="E2035" s="39" t="s">
        <v>8205</v>
      </c>
      <c r="F2035" s="917"/>
      <c r="G2035" s="211" t="s">
        <v>5808</v>
      </c>
      <c r="H2035" s="538">
        <v>45261</v>
      </c>
      <c r="I2035" s="51">
        <v>309</v>
      </c>
    </row>
    <row r="2036" spans="1:9" ht="15" customHeight="1" x14ac:dyDescent="0.2">
      <c r="A2036" s="926"/>
      <c r="B2036" s="97" t="s">
        <v>9048</v>
      </c>
      <c r="C2036" s="508" t="s">
        <v>8206</v>
      </c>
      <c r="D2036" s="97" t="s">
        <v>5902</v>
      </c>
      <c r="E2036" s="39" t="s">
        <v>8207</v>
      </c>
      <c r="F2036" s="917"/>
      <c r="G2036" s="211" t="s">
        <v>5808</v>
      </c>
      <c r="H2036" s="538">
        <v>45261</v>
      </c>
      <c r="I2036" s="51">
        <v>309</v>
      </c>
    </row>
    <row r="2037" spans="1:9" ht="15" customHeight="1" x14ac:dyDescent="0.2">
      <c r="A2037" s="926"/>
      <c r="B2037" s="97" t="s">
        <v>9048</v>
      </c>
      <c r="C2037" s="508" t="s">
        <v>8208</v>
      </c>
      <c r="D2037" s="97" t="s">
        <v>5902</v>
      </c>
      <c r="E2037" s="39" t="s">
        <v>8209</v>
      </c>
      <c r="F2037" s="917"/>
      <c r="G2037" s="211" t="s">
        <v>5808</v>
      </c>
      <c r="H2037" s="538">
        <v>45261</v>
      </c>
      <c r="I2037" s="51">
        <v>309</v>
      </c>
    </row>
    <row r="2038" spans="1:9" ht="15" customHeight="1" x14ac:dyDescent="0.2">
      <c r="A2038" s="926"/>
      <c r="B2038" s="47">
        <v>7203</v>
      </c>
      <c r="C2038" s="46" t="s">
        <v>420</v>
      </c>
      <c r="D2038" s="47" t="s">
        <v>39</v>
      </c>
      <c r="E2038" s="47">
        <v>39121303</v>
      </c>
      <c r="F2038" s="917"/>
      <c r="G2038" s="47" t="s">
        <v>35</v>
      </c>
      <c r="H2038" s="661" t="s">
        <v>41</v>
      </c>
      <c r="I2038" s="47">
        <v>314</v>
      </c>
    </row>
    <row r="2039" spans="1:9" ht="15" customHeight="1" x14ac:dyDescent="0.2">
      <c r="A2039" s="926"/>
      <c r="B2039" s="47">
        <v>7203</v>
      </c>
      <c r="C2039" s="46" t="s">
        <v>421</v>
      </c>
      <c r="D2039" s="47" t="s">
        <v>39</v>
      </c>
      <c r="E2039" s="47">
        <v>39121303</v>
      </c>
      <c r="F2039" s="917"/>
      <c r="G2039" s="47" t="s">
        <v>35</v>
      </c>
      <c r="H2039" s="661" t="s">
        <v>41</v>
      </c>
      <c r="I2039" s="47">
        <v>314</v>
      </c>
    </row>
    <row r="2040" spans="1:9" ht="25.5" x14ac:dyDescent="0.2">
      <c r="A2040" s="926"/>
      <c r="B2040" s="47">
        <v>7203</v>
      </c>
      <c r="C2040" s="46" t="s">
        <v>422</v>
      </c>
      <c r="D2040" s="47" t="s">
        <v>39</v>
      </c>
      <c r="E2040" s="47">
        <v>39121303</v>
      </c>
      <c r="F2040" s="917"/>
      <c r="G2040" s="47" t="s">
        <v>35</v>
      </c>
      <c r="H2040" s="661" t="s">
        <v>41</v>
      </c>
      <c r="I2040" s="47">
        <v>314</v>
      </c>
    </row>
    <row r="2041" spans="1:9" ht="38.25" x14ac:dyDescent="0.2">
      <c r="A2041" s="926"/>
      <c r="B2041" s="47">
        <v>7203</v>
      </c>
      <c r="C2041" s="46" t="s">
        <v>423</v>
      </c>
      <c r="D2041" s="47" t="s">
        <v>39</v>
      </c>
      <c r="E2041" s="47">
        <v>39121303</v>
      </c>
      <c r="F2041" s="917"/>
      <c r="G2041" s="47" t="s">
        <v>35</v>
      </c>
      <c r="H2041" s="661" t="s">
        <v>41</v>
      </c>
      <c r="I2041" s="47">
        <v>314</v>
      </c>
    </row>
    <row r="2042" spans="1:9" ht="63.75" x14ac:dyDescent="0.2">
      <c r="A2042" s="926"/>
      <c r="B2042" s="47">
        <v>7203</v>
      </c>
      <c r="C2042" s="46" t="s">
        <v>424</v>
      </c>
      <c r="D2042" s="47" t="s">
        <v>39</v>
      </c>
      <c r="E2042" s="47">
        <v>39161604</v>
      </c>
      <c r="F2042" s="917"/>
      <c r="G2042" s="47" t="s">
        <v>35</v>
      </c>
      <c r="H2042" s="661" t="s">
        <v>41</v>
      </c>
      <c r="I2042" s="47">
        <v>314</v>
      </c>
    </row>
    <row r="2043" spans="1:9" ht="51" x14ac:dyDescent="0.2">
      <c r="A2043" s="926"/>
      <c r="B2043" s="47">
        <v>7203</v>
      </c>
      <c r="C2043" s="46" t="s">
        <v>425</v>
      </c>
      <c r="D2043" s="47" t="s">
        <v>39</v>
      </c>
      <c r="E2043" s="47">
        <v>31201515</v>
      </c>
      <c r="F2043" s="917"/>
      <c r="G2043" s="47" t="s">
        <v>35</v>
      </c>
      <c r="H2043" s="661" t="s">
        <v>41</v>
      </c>
      <c r="I2043" s="47">
        <v>314</v>
      </c>
    </row>
    <row r="2044" spans="1:9" ht="38.25" x14ac:dyDescent="0.2">
      <c r="A2044" s="926"/>
      <c r="B2044" s="47">
        <v>7203</v>
      </c>
      <c r="C2044" s="46" t="s">
        <v>426</v>
      </c>
      <c r="D2044" s="47" t="s">
        <v>39</v>
      </c>
      <c r="E2044" s="47">
        <v>31201515</v>
      </c>
      <c r="F2044" s="917"/>
      <c r="G2044" s="47" t="s">
        <v>35</v>
      </c>
      <c r="H2044" s="661" t="s">
        <v>41</v>
      </c>
      <c r="I2044" s="47">
        <v>314</v>
      </c>
    </row>
    <row r="2045" spans="1:9" ht="15" customHeight="1" x14ac:dyDescent="0.2">
      <c r="A2045" s="926"/>
      <c r="B2045" s="47">
        <v>7203</v>
      </c>
      <c r="C2045" s="46" t="s">
        <v>427</v>
      </c>
      <c r="D2045" s="47" t="s">
        <v>39</v>
      </c>
      <c r="E2045" s="47">
        <v>31162004</v>
      </c>
      <c r="F2045" s="917"/>
      <c r="G2045" s="47" t="s">
        <v>35</v>
      </c>
      <c r="H2045" s="661" t="s">
        <v>41</v>
      </c>
      <c r="I2045" s="47">
        <v>314</v>
      </c>
    </row>
    <row r="2046" spans="1:9" ht="25.5" x14ac:dyDescent="0.2">
      <c r="A2046" s="926"/>
      <c r="B2046" s="47">
        <v>7203</v>
      </c>
      <c r="C2046" s="46" t="s">
        <v>428</v>
      </c>
      <c r="D2046" s="47" t="s">
        <v>39</v>
      </c>
      <c r="E2046" s="47">
        <v>31162002</v>
      </c>
      <c r="F2046" s="917"/>
      <c r="G2046" s="47" t="s">
        <v>35</v>
      </c>
      <c r="H2046" s="661" t="s">
        <v>41</v>
      </c>
      <c r="I2046" s="47">
        <v>314</v>
      </c>
    </row>
    <row r="2047" spans="1:9" ht="25.5" x14ac:dyDescent="0.2">
      <c r="A2047" s="926"/>
      <c r="B2047" s="47">
        <v>7203</v>
      </c>
      <c r="C2047" s="46" t="s">
        <v>429</v>
      </c>
      <c r="D2047" s="47" t="s">
        <v>39</v>
      </c>
      <c r="E2047" s="47">
        <v>31162002</v>
      </c>
      <c r="F2047" s="917"/>
      <c r="G2047" s="47" t="s">
        <v>35</v>
      </c>
      <c r="H2047" s="661" t="s">
        <v>41</v>
      </c>
      <c r="I2047" s="47">
        <v>314</v>
      </c>
    </row>
    <row r="2048" spans="1:9" ht="15" customHeight="1" x14ac:dyDescent="0.2">
      <c r="A2048" s="926"/>
      <c r="B2048" s="47">
        <v>7203</v>
      </c>
      <c r="C2048" s="46" t="s">
        <v>430</v>
      </c>
      <c r="D2048" s="47" t="s">
        <v>39</v>
      </c>
      <c r="E2048" s="47">
        <v>39121434</v>
      </c>
      <c r="F2048" s="917"/>
      <c r="G2048" s="47" t="s">
        <v>35</v>
      </c>
      <c r="H2048" s="661" t="s">
        <v>41</v>
      </c>
      <c r="I2048" s="47">
        <v>314</v>
      </c>
    </row>
    <row r="2049" spans="1:9" ht="15" customHeight="1" x14ac:dyDescent="0.2">
      <c r="A2049" s="926"/>
      <c r="B2049" s="47">
        <v>7203</v>
      </c>
      <c r="C2049" s="46" t="s">
        <v>431</v>
      </c>
      <c r="D2049" s="47" t="s">
        <v>39</v>
      </c>
      <c r="E2049" s="47">
        <v>39121434</v>
      </c>
      <c r="F2049" s="917"/>
      <c r="G2049" s="47" t="s">
        <v>35</v>
      </c>
      <c r="H2049" s="661" t="s">
        <v>41</v>
      </c>
      <c r="I2049" s="47">
        <v>314</v>
      </c>
    </row>
    <row r="2050" spans="1:9" ht="15" customHeight="1" x14ac:dyDescent="0.2">
      <c r="A2050" s="926"/>
      <c r="B2050" s="47">
        <v>7203</v>
      </c>
      <c r="C2050" s="46" t="s">
        <v>432</v>
      </c>
      <c r="D2050" s="47" t="s">
        <v>39</v>
      </c>
      <c r="E2050" s="47">
        <v>39121434</v>
      </c>
      <c r="F2050" s="917"/>
      <c r="G2050" s="47" t="s">
        <v>35</v>
      </c>
      <c r="H2050" s="661" t="s">
        <v>41</v>
      </c>
      <c r="I2050" s="47">
        <v>314</v>
      </c>
    </row>
    <row r="2051" spans="1:9" ht="15" customHeight="1" x14ac:dyDescent="0.2">
      <c r="A2051" s="926"/>
      <c r="B2051" s="47">
        <v>7203</v>
      </c>
      <c r="C2051" s="46" t="s">
        <v>433</v>
      </c>
      <c r="D2051" s="47" t="s">
        <v>39</v>
      </c>
      <c r="E2051" s="47">
        <v>39121434</v>
      </c>
      <c r="F2051" s="917"/>
      <c r="G2051" s="47" t="s">
        <v>35</v>
      </c>
      <c r="H2051" s="661" t="s">
        <v>41</v>
      </c>
      <c r="I2051" s="47">
        <v>314</v>
      </c>
    </row>
    <row r="2052" spans="1:9" ht="51" x14ac:dyDescent="0.2">
      <c r="A2052" s="926"/>
      <c r="B2052" s="47">
        <v>7203</v>
      </c>
      <c r="C2052" s="46" t="s">
        <v>434</v>
      </c>
      <c r="D2052" s="47" t="s">
        <v>39</v>
      </c>
      <c r="E2052" s="47">
        <v>30151602</v>
      </c>
      <c r="F2052" s="917"/>
      <c r="G2052" s="47" t="s">
        <v>35</v>
      </c>
      <c r="H2052" s="661" t="s">
        <v>41</v>
      </c>
      <c r="I2052" s="47">
        <v>314</v>
      </c>
    </row>
    <row r="2053" spans="1:9" ht="51" x14ac:dyDescent="0.2">
      <c r="A2053" s="926"/>
      <c r="B2053" s="47">
        <v>7203</v>
      </c>
      <c r="C2053" s="46" t="s">
        <v>435</v>
      </c>
      <c r="D2053" s="47" t="s">
        <v>39</v>
      </c>
      <c r="E2053" s="47">
        <v>30151602</v>
      </c>
      <c r="F2053" s="917"/>
      <c r="G2053" s="47" t="s">
        <v>35</v>
      </c>
      <c r="H2053" s="661" t="s">
        <v>41</v>
      </c>
      <c r="I2053" s="47">
        <v>314</v>
      </c>
    </row>
    <row r="2054" spans="1:9" ht="25.5" x14ac:dyDescent="0.2">
      <c r="A2054" s="926"/>
      <c r="B2054" s="47">
        <v>7203</v>
      </c>
      <c r="C2054" s="46" t="s">
        <v>436</v>
      </c>
      <c r="D2054" s="47" t="s">
        <v>39</v>
      </c>
      <c r="E2054" s="47">
        <v>40141720</v>
      </c>
      <c r="F2054" s="917"/>
      <c r="G2054" s="47" t="s">
        <v>35</v>
      </c>
      <c r="H2054" s="661" t="s">
        <v>41</v>
      </c>
      <c r="I2054" s="47">
        <v>314</v>
      </c>
    </row>
    <row r="2055" spans="1:9" ht="38.25" x14ac:dyDescent="0.2">
      <c r="A2055" s="926"/>
      <c r="B2055" s="47">
        <v>7203</v>
      </c>
      <c r="C2055" s="46" t="s">
        <v>437</v>
      </c>
      <c r="D2055" s="47" t="s">
        <v>39</v>
      </c>
      <c r="E2055" s="47">
        <v>27112813</v>
      </c>
      <c r="F2055" s="917"/>
      <c r="G2055" s="47" t="s">
        <v>35</v>
      </c>
      <c r="H2055" s="661" t="s">
        <v>41</v>
      </c>
      <c r="I2055" s="47">
        <v>314</v>
      </c>
    </row>
    <row r="2056" spans="1:9" ht="76.5" x14ac:dyDescent="0.2">
      <c r="A2056" s="926"/>
      <c r="B2056" s="47">
        <v>7203</v>
      </c>
      <c r="C2056" s="46" t="s">
        <v>438</v>
      </c>
      <c r="D2056" s="47" t="s">
        <v>39</v>
      </c>
      <c r="E2056" s="47">
        <v>30102306</v>
      </c>
      <c r="F2056" s="917"/>
      <c r="G2056" s="47" t="s">
        <v>35</v>
      </c>
      <c r="H2056" s="661" t="s">
        <v>41</v>
      </c>
      <c r="I2056" s="47">
        <v>314</v>
      </c>
    </row>
    <row r="2057" spans="1:9" ht="63.75" x14ac:dyDescent="0.2">
      <c r="A2057" s="926"/>
      <c r="B2057" s="47">
        <v>7203</v>
      </c>
      <c r="C2057" s="46" t="s">
        <v>439</v>
      </c>
      <c r="D2057" s="47" t="s">
        <v>39</v>
      </c>
      <c r="E2057" s="47">
        <v>23102304</v>
      </c>
      <c r="F2057" s="917"/>
      <c r="G2057" s="47" t="s">
        <v>35</v>
      </c>
      <c r="H2057" s="661" t="s">
        <v>41</v>
      </c>
      <c r="I2057" s="47">
        <v>314</v>
      </c>
    </row>
    <row r="2058" spans="1:9" ht="25.5" x14ac:dyDescent="0.2">
      <c r="A2058" s="926"/>
      <c r="B2058" s="47">
        <v>7203</v>
      </c>
      <c r="C2058" s="46" t="s">
        <v>440</v>
      </c>
      <c r="D2058" s="47" t="s">
        <v>39</v>
      </c>
      <c r="E2058" s="47">
        <v>39121705</v>
      </c>
      <c r="F2058" s="917"/>
      <c r="G2058" s="47" t="s">
        <v>35</v>
      </c>
      <c r="H2058" s="661" t="s">
        <v>41</v>
      </c>
      <c r="I2058" s="47">
        <v>314</v>
      </c>
    </row>
    <row r="2059" spans="1:9" ht="15" customHeight="1" x14ac:dyDescent="0.2">
      <c r="A2059" s="926"/>
      <c r="B2059" s="47">
        <v>7203</v>
      </c>
      <c r="C2059" s="46" t="s">
        <v>441</v>
      </c>
      <c r="D2059" s="47" t="s">
        <v>39</v>
      </c>
      <c r="E2059" s="47">
        <v>39121705</v>
      </c>
      <c r="F2059" s="917"/>
      <c r="G2059" s="47" t="s">
        <v>35</v>
      </c>
      <c r="H2059" s="661" t="s">
        <v>41</v>
      </c>
      <c r="I2059" s="47">
        <v>314</v>
      </c>
    </row>
    <row r="2060" spans="1:9" ht="15" customHeight="1" x14ac:dyDescent="0.2">
      <c r="A2060" s="926"/>
      <c r="B2060" s="47">
        <v>7203</v>
      </c>
      <c r="C2060" s="46" t="s">
        <v>442</v>
      </c>
      <c r="D2060" s="47" t="s">
        <v>39</v>
      </c>
      <c r="E2060" s="47">
        <v>39121705</v>
      </c>
      <c r="F2060" s="917"/>
      <c r="G2060" s="47" t="s">
        <v>35</v>
      </c>
      <c r="H2060" s="661" t="s">
        <v>41</v>
      </c>
      <c r="I2060" s="47">
        <v>314</v>
      </c>
    </row>
    <row r="2061" spans="1:9" ht="38.25" x14ac:dyDescent="0.2">
      <c r="A2061" s="926"/>
      <c r="B2061" s="47">
        <v>7203</v>
      </c>
      <c r="C2061" s="46" t="s">
        <v>447</v>
      </c>
      <c r="D2061" s="47" t="s">
        <v>39</v>
      </c>
      <c r="E2061" s="47">
        <v>31191501</v>
      </c>
      <c r="F2061" s="917"/>
      <c r="G2061" s="47" t="s">
        <v>35</v>
      </c>
      <c r="H2061" s="661" t="s">
        <v>41</v>
      </c>
      <c r="I2061" s="47">
        <v>314</v>
      </c>
    </row>
    <row r="2062" spans="1:9" ht="25.5" x14ac:dyDescent="0.2">
      <c r="A2062" s="926"/>
      <c r="B2062" s="47">
        <v>7203</v>
      </c>
      <c r="C2062" s="46" t="s">
        <v>448</v>
      </c>
      <c r="D2062" s="47" t="s">
        <v>39</v>
      </c>
      <c r="E2062" s="47">
        <v>30181701</v>
      </c>
      <c r="F2062" s="917"/>
      <c r="G2062" s="47" t="s">
        <v>35</v>
      </c>
      <c r="H2062" s="661" t="s">
        <v>41</v>
      </c>
      <c r="I2062" s="47">
        <v>314</v>
      </c>
    </row>
    <row r="2063" spans="1:9" ht="25.5" x14ac:dyDescent="0.2">
      <c r="A2063" s="926"/>
      <c r="B2063" s="47">
        <v>7203</v>
      </c>
      <c r="C2063" s="46" t="s">
        <v>449</v>
      </c>
      <c r="D2063" s="47" t="s">
        <v>39</v>
      </c>
      <c r="E2063" s="47">
        <v>30181701</v>
      </c>
      <c r="F2063" s="917"/>
      <c r="G2063" s="47" t="s">
        <v>35</v>
      </c>
      <c r="H2063" s="661" t="s">
        <v>41</v>
      </c>
      <c r="I2063" s="47">
        <v>314</v>
      </c>
    </row>
    <row r="2064" spans="1:9" ht="25.5" x14ac:dyDescent="0.2">
      <c r="A2064" s="926"/>
      <c r="B2064" s="47">
        <v>7203</v>
      </c>
      <c r="C2064" s="46" t="s">
        <v>450</v>
      </c>
      <c r="D2064" s="47" t="s">
        <v>39</v>
      </c>
      <c r="E2064" s="47">
        <v>30181701</v>
      </c>
      <c r="F2064" s="917"/>
      <c r="G2064" s="47" t="s">
        <v>35</v>
      </c>
      <c r="H2064" s="661" t="s">
        <v>41</v>
      </c>
      <c r="I2064" s="47">
        <v>314</v>
      </c>
    </row>
    <row r="2065" spans="1:9" ht="25.5" x14ac:dyDescent="0.2">
      <c r="A2065" s="926"/>
      <c r="B2065" s="47">
        <v>7203</v>
      </c>
      <c r="C2065" s="46" t="s">
        <v>451</v>
      </c>
      <c r="D2065" s="47" t="s">
        <v>39</v>
      </c>
      <c r="E2065" s="47">
        <v>30181701</v>
      </c>
      <c r="F2065" s="917"/>
      <c r="G2065" s="47" t="s">
        <v>35</v>
      </c>
      <c r="H2065" s="661" t="s">
        <v>41</v>
      </c>
      <c r="I2065" s="47">
        <v>314</v>
      </c>
    </row>
    <row r="2066" spans="1:9" ht="63.75" x14ac:dyDescent="0.2">
      <c r="A2066" s="926"/>
      <c r="B2066" s="47">
        <v>7203</v>
      </c>
      <c r="C2066" s="46" t="s">
        <v>452</v>
      </c>
      <c r="D2066" s="47" t="s">
        <v>39</v>
      </c>
      <c r="E2066" s="47">
        <v>30161604</v>
      </c>
      <c r="F2066" s="917"/>
      <c r="G2066" s="47" t="s">
        <v>35</v>
      </c>
      <c r="H2066" s="661" t="s">
        <v>41</v>
      </c>
      <c r="I2066" s="47">
        <v>314</v>
      </c>
    </row>
    <row r="2067" spans="1:9" ht="63.75" x14ac:dyDescent="0.2">
      <c r="A2067" s="926"/>
      <c r="B2067" s="47">
        <v>7203</v>
      </c>
      <c r="C2067" s="46" t="s">
        <v>453</v>
      </c>
      <c r="D2067" s="47" t="s">
        <v>39</v>
      </c>
      <c r="E2067" s="47">
        <v>30161604</v>
      </c>
      <c r="F2067" s="917"/>
      <c r="G2067" s="47" t="s">
        <v>35</v>
      </c>
      <c r="H2067" s="661" t="s">
        <v>41</v>
      </c>
      <c r="I2067" s="47">
        <v>314</v>
      </c>
    </row>
    <row r="2068" spans="1:9" ht="63.75" x14ac:dyDescent="0.2">
      <c r="A2068" s="926"/>
      <c r="B2068" s="47">
        <v>7203</v>
      </c>
      <c r="C2068" s="46" t="s">
        <v>454</v>
      </c>
      <c r="D2068" s="47" t="s">
        <v>39</v>
      </c>
      <c r="E2068" s="47">
        <v>30161604</v>
      </c>
      <c r="F2068" s="917"/>
      <c r="G2068" s="47" t="s">
        <v>35</v>
      </c>
      <c r="H2068" s="661" t="s">
        <v>41</v>
      </c>
      <c r="I2068" s="47">
        <v>314</v>
      </c>
    </row>
    <row r="2069" spans="1:9" ht="63.75" x14ac:dyDescent="0.2">
      <c r="A2069" s="926"/>
      <c r="B2069" s="47">
        <v>7203</v>
      </c>
      <c r="C2069" s="46" t="s">
        <v>455</v>
      </c>
      <c r="D2069" s="47" t="s">
        <v>39</v>
      </c>
      <c r="E2069" s="47">
        <v>30161604</v>
      </c>
      <c r="F2069" s="917"/>
      <c r="G2069" s="47" t="s">
        <v>35</v>
      </c>
      <c r="H2069" s="661" t="s">
        <v>41</v>
      </c>
      <c r="I2069" s="47">
        <v>314</v>
      </c>
    </row>
    <row r="2070" spans="1:9" ht="25.5" x14ac:dyDescent="0.2">
      <c r="A2070" s="926"/>
      <c r="B2070" s="47">
        <v>7203</v>
      </c>
      <c r="C2070" s="46" t="s">
        <v>456</v>
      </c>
      <c r="D2070" s="47" t="s">
        <v>39</v>
      </c>
      <c r="E2070" s="47">
        <v>39121304</v>
      </c>
      <c r="F2070" s="917"/>
      <c r="G2070" s="47" t="s">
        <v>35</v>
      </c>
      <c r="H2070" s="661" t="s">
        <v>41</v>
      </c>
      <c r="I2070" s="47">
        <v>314</v>
      </c>
    </row>
    <row r="2071" spans="1:9" ht="25.5" x14ac:dyDescent="0.2">
      <c r="A2071" s="926"/>
      <c r="B2071" s="47">
        <v>7203</v>
      </c>
      <c r="C2071" s="46" t="s">
        <v>460</v>
      </c>
      <c r="D2071" s="47" t="s">
        <v>39</v>
      </c>
      <c r="E2071" s="47">
        <v>31161507</v>
      </c>
      <c r="F2071" s="917"/>
      <c r="G2071" s="47" t="s">
        <v>35</v>
      </c>
      <c r="H2071" s="661" t="s">
        <v>41</v>
      </c>
      <c r="I2071" s="47">
        <v>314</v>
      </c>
    </row>
    <row r="2072" spans="1:9" ht="25.5" x14ac:dyDescent="0.2">
      <c r="A2072" s="926"/>
      <c r="B2072" s="47">
        <v>7203</v>
      </c>
      <c r="C2072" s="46" t="s">
        <v>461</v>
      </c>
      <c r="D2072" s="47" t="s">
        <v>39</v>
      </c>
      <c r="E2072" s="47">
        <v>31161507</v>
      </c>
      <c r="F2072" s="917"/>
      <c r="G2072" s="47" t="s">
        <v>35</v>
      </c>
      <c r="H2072" s="661" t="s">
        <v>41</v>
      </c>
      <c r="I2072" s="47">
        <v>314</v>
      </c>
    </row>
    <row r="2073" spans="1:9" ht="25.5" x14ac:dyDescent="0.2">
      <c r="A2073" s="926"/>
      <c r="B2073" s="47">
        <v>7203</v>
      </c>
      <c r="C2073" s="46" t="s">
        <v>462</v>
      </c>
      <c r="D2073" s="47" t="s">
        <v>39</v>
      </c>
      <c r="E2073" s="47">
        <v>31161507</v>
      </c>
      <c r="F2073" s="917"/>
      <c r="G2073" s="47" t="s">
        <v>35</v>
      </c>
      <c r="H2073" s="661" t="s">
        <v>41</v>
      </c>
      <c r="I2073" s="47">
        <v>314</v>
      </c>
    </row>
    <row r="2074" spans="1:9" ht="15" customHeight="1" x14ac:dyDescent="0.2">
      <c r="A2074" s="926"/>
      <c r="B2074" s="47">
        <v>7203</v>
      </c>
      <c r="C2074" s="46" t="s">
        <v>463</v>
      </c>
      <c r="D2074" s="47" t="s">
        <v>39</v>
      </c>
      <c r="E2074" s="47">
        <v>31161502</v>
      </c>
      <c r="F2074" s="917"/>
      <c r="G2074" s="47" t="s">
        <v>35</v>
      </c>
      <c r="H2074" s="661" t="s">
        <v>41</v>
      </c>
      <c r="I2074" s="47">
        <v>314</v>
      </c>
    </row>
    <row r="2075" spans="1:9" ht="25.5" x14ac:dyDescent="0.2">
      <c r="A2075" s="926"/>
      <c r="B2075" s="47">
        <v>7203</v>
      </c>
      <c r="C2075" s="46" t="s">
        <v>464</v>
      </c>
      <c r="D2075" s="47" t="s">
        <v>39</v>
      </c>
      <c r="E2075" s="47">
        <v>31161507</v>
      </c>
      <c r="F2075" s="917"/>
      <c r="G2075" s="47" t="s">
        <v>35</v>
      </c>
      <c r="H2075" s="661" t="s">
        <v>41</v>
      </c>
      <c r="I2075" s="47">
        <v>314</v>
      </c>
    </row>
    <row r="2076" spans="1:9" ht="25.5" x14ac:dyDescent="0.2">
      <c r="A2076" s="926"/>
      <c r="B2076" s="47">
        <v>7203</v>
      </c>
      <c r="C2076" s="46" t="s">
        <v>465</v>
      </c>
      <c r="D2076" s="47" t="s">
        <v>39</v>
      </c>
      <c r="E2076" s="47">
        <v>31161507</v>
      </c>
      <c r="F2076" s="917"/>
      <c r="G2076" s="47" t="s">
        <v>35</v>
      </c>
      <c r="H2076" s="661" t="s">
        <v>41</v>
      </c>
      <c r="I2076" s="47">
        <v>314</v>
      </c>
    </row>
    <row r="2077" spans="1:9" ht="25.5" x14ac:dyDescent="0.2">
      <c r="A2077" s="926"/>
      <c r="B2077" s="47">
        <v>7203</v>
      </c>
      <c r="C2077" s="46" t="s">
        <v>466</v>
      </c>
      <c r="D2077" s="47" t="s">
        <v>39</v>
      </c>
      <c r="E2077" s="47">
        <v>31161507</v>
      </c>
      <c r="F2077" s="917"/>
      <c r="G2077" s="47" t="s">
        <v>35</v>
      </c>
      <c r="H2077" s="661" t="s">
        <v>41</v>
      </c>
      <c r="I2077" s="47">
        <v>314</v>
      </c>
    </row>
    <row r="2078" spans="1:9" ht="25.5" x14ac:dyDescent="0.2">
      <c r="A2078" s="926"/>
      <c r="B2078" s="47">
        <v>7203</v>
      </c>
      <c r="C2078" s="46" t="s">
        <v>467</v>
      </c>
      <c r="D2078" s="47" t="s">
        <v>39</v>
      </c>
      <c r="E2078" s="47">
        <v>31161507</v>
      </c>
      <c r="F2078" s="917"/>
      <c r="G2078" s="47" t="s">
        <v>35</v>
      </c>
      <c r="H2078" s="661" t="s">
        <v>41</v>
      </c>
      <c r="I2078" s="47">
        <v>314</v>
      </c>
    </row>
    <row r="2079" spans="1:9" ht="25.5" x14ac:dyDescent="0.2">
      <c r="A2079" s="926"/>
      <c r="B2079" s="47">
        <v>7203</v>
      </c>
      <c r="C2079" s="46" t="s">
        <v>468</v>
      </c>
      <c r="D2079" s="47" t="s">
        <v>39</v>
      </c>
      <c r="E2079" s="47">
        <v>31161507</v>
      </c>
      <c r="F2079" s="917"/>
      <c r="G2079" s="47" t="s">
        <v>35</v>
      </c>
      <c r="H2079" s="661" t="s">
        <v>41</v>
      </c>
      <c r="I2079" s="47">
        <v>314</v>
      </c>
    </row>
    <row r="2080" spans="1:9" ht="25.5" x14ac:dyDescent="0.2">
      <c r="A2080" s="926"/>
      <c r="B2080" s="47">
        <v>7203</v>
      </c>
      <c r="C2080" s="46" t="s">
        <v>469</v>
      </c>
      <c r="D2080" s="47" t="s">
        <v>39</v>
      </c>
      <c r="E2080" s="47">
        <v>31161507</v>
      </c>
      <c r="F2080" s="917"/>
      <c r="G2080" s="47" t="s">
        <v>35</v>
      </c>
      <c r="H2080" s="661" t="s">
        <v>41</v>
      </c>
      <c r="I2080" s="47">
        <v>314</v>
      </c>
    </row>
    <row r="2081" spans="1:9" ht="38.25" x14ac:dyDescent="0.2">
      <c r="A2081" s="926"/>
      <c r="B2081" s="47">
        <v>7203</v>
      </c>
      <c r="C2081" s="46" t="s">
        <v>470</v>
      </c>
      <c r="D2081" s="47" t="s">
        <v>39</v>
      </c>
      <c r="E2081" s="47">
        <v>31161507</v>
      </c>
      <c r="F2081" s="917"/>
      <c r="G2081" s="47" t="s">
        <v>35</v>
      </c>
      <c r="H2081" s="661" t="s">
        <v>41</v>
      </c>
      <c r="I2081" s="47">
        <v>314</v>
      </c>
    </row>
    <row r="2082" spans="1:9" ht="38.25" x14ac:dyDescent="0.2">
      <c r="A2082" s="926"/>
      <c r="B2082" s="47">
        <v>7203</v>
      </c>
      <c r="C2082" s="46" t="s">
        <v>471</v>
      </c>
      <c r="D2082" s="47" t="s">
        <v>39</v>
      </c>
      <c r="E2082" s="47">
        <v>31161507</v>
      </c>
      <c r="F2082" s="917"/>
      <c r="G2082" s="47" t="s">
        <v>35</v>
      </c>
      <c r="H2082" s="661" t="s">
        <v>41</v>
      </c>
      <c r="I2082" s="47">
        <v>314</v>
      </c>
    </row>
    <row r="2083" spans="1:9" ht="38.25" x14ac:dyDescent="0.2">
      <c r="A2083" s="926"/>
      <c r="B2083" s="47">
        <v>7203</v>
      </c>
      <c r="C2083" s="46" t="s">
        <v>472</v>
      </c>
      <c r="D2083" s="47" t="s">
        <v>39</v>
      </c>
      <c r="E2083" s="47">
        <v>31161507</v>
      </c>
      <c r="F2083" s="917"/>
      <c r="G2083" s="47" t="s">
        <v>35</v>
      </c>
      <c r="H2083" s="661" t="s">
        <v>41</v>
      </c>
      <c r="I2083" s="47">
        <v>314</v>
      </c>
    </row>
    <row r="2084" spans="1:9" ht="25.5" x14ac:dyDescent="0.2">
      <c r="A2084" s="926"/>
      <c r="B2084" s="47">
        <v>7203</v>
      </c>
      <c r="C2084" s="46" t="s">
        <v>473</v>
      </c>
      <c r="D2084" s="47" t="s">
        <v>39</v>
      </c>
      <c r="E2084" s="47">
        <v>31161507</v>
      </c>
      <c r="F2084" s="917"/>
      <c r="G2084" s="47" t="s">
        <v>35</v>
      </c>
      <c r="H2084" s="661" t="s">
        <v>41</v>
      </c>
      <c r="I2084" s="47">
        <v>314</v>
      </c>
    </row>
    <row r="2085" spans="1:9" ht="25.5" x14ac:dyDescent="0.2">
      <c r="A2085" s="926"/>
      <c r="B2085" s="47">
        <v>7203</v>
      </c>
      <c r="C2085" s="46" t="s">
        <v>474</v>
      </c>
      <c r="D2085" s="47" t="s">
        <v>39</v>
      </c>
      <c r="E2085" s="47">
        <v>31161507</v>
      </c>
      <c r="F2085" s="917"/>
      <c r="G2085" s="47" t="s">
        <v>35</v>
      </c>
      <c r="H2085" s="661" t="s">
        <v>41</v>
      </c>
      <c r="I2085" s="47">
        <v>314</v>
      </c>
    </row>
    <row r="2086" spans="1:9" ht="51" x14ac:dyDescent="0.2">
      <c r="A2086" s="926"/>
      <c r="B2086" s="47">
        <v>7203</v>
      </c>
      <c r="C2086" s="46" t="s">
        <v>475</v>
      </c>
      <c r="D2086" s="47" t="s">
        <v>39</v>
      </c>
      <c r="E2086" s="47">
        <v>30102303</v>
      </c>
      <c r="F2086" s="917"/>
      <c r="G2086" s="47" t="s">
        <v>35</v>
      </c>
      <c r="H2086" s="661" t="s">
        <v>41</v>
      </c>
      <c r="I2086" s="47">
        <v>314</v>
      </c>
    </row>
    <row r="2087" spans="1:9" ht="51" x14ac:dyDescent="0.2">
      <c r="A2087" s="926"/>
      <c r="B2087" s="47">
        <v>7203</v>
      </c>
      <c r="C2087" s="46" t="s">
        <v>476</v>
      </c>
      <c r="D2087" s="47" t="s">
        <v>39</v>
      </c>
      <c r="E2087" s="47">
        <v>30102303</v>
      </c>
      <c r="F2087" s="917"/>
      <c r="G2087" s="47" t="s">
        <v>35</v>
      </c>
      <c r="H2087" s="661" t="s">
        <v>41</v>
      </c>
      <c r="I2087" s="47">
        <v>314</v>
      </c>
    </row>
    <row r="2088" spans="1:9" ht="51" x14ac:dyDescent="0.2">
      <c r="A2088" s="926"/>
      <c r="B2088" s="47">
        <v>7203</v>
      </c>
      <c r="C2088" s="46" t="s">
        <v>477</v>
      </c>
      <c r="D2088" s="47" t="s">
        <v>39</v>
      </c>
      <c r="E2088" s="47">
        <v>30102303</v>
      </c>
      <c r="F2088" s="917"/>
      <c r="G2088" s="47" t="s">
        <v>35</v>
      </c>
      <c r="H2088" s="661" t="s">
        <v>41</v>
      </c>
      <c r="I2088" s="47">
        <v>314</v>
      </c>
    </row>
    <row r="2089" spans="1:9" ht="51" x14ac:dyDescent="0.2">
      <c r="A2089" s="926"/>
      <c r="B2089" s="47">
        <v>7203</v>
      </c>
      <c r="C2089" s="46" t="s">
        <v>478</v>
      </c>
      <c r="D2089" s="47" t="s">
        <v>39</v>
      </c>
      <c r="E2089" s="47">
        <v>30102303</v>
      </c>
      <c r="F2089" s="917"/>
      <c r="G2089" s="47" t="s">
        <v>35</v>
      </c>
      <c r="H2089" s="661" t="s">
        <v>41</v>
      </c>
      <c r="I2089" s="47">
        <v>314</v>
      </c>
    </row>
    <row r="2090" spans="1:9" ht="15" customHeight="1" x14ac:dyDescent="0.2">
      <c r="A2090" s="926"/>
      <c r="B2090" s="47">
        <v>7203</v>
      </c>
      <c r="C2090" s="46" t="s">
        <v>490</v>
      </c>
      <c r="D2090" s="47" t="s">
        <v>39</v>
      </c>
      <c r="E2090" s="47">
        <v>39121434</v>
      </c>
      <c r="F2090" s="917"/>
      <c r="G2090" s="47" t="s">
        <v>35</v>
      </c>
      <c r="H2090" s="661" t="s">
        <v>41</v>
      </c>
      <c r="I2090" s="47">
        <v>314</v>
      </c>
    </row>
    <row r="2091" spans="1:9" ht="15" customHeight="1" x14ac:dyDescent="0.2">
      <c r="A2091" s="926"/>
      <c r="B2091" s="47">
        <v>7203</v>
      </c>
      <c r="C2091" s="46" t="s">
        <v>491</v>
      </c>
      <c r="D2091" s="47" t="s">
        <v>39</v>
      </c>
      <c r="E2091" s="47">
        <v>39121434</v>
      </c>
      <c r="F2091" s="917"/>
      <c r="G2091" s="47" t="s">
        <v>35</v>
      </c>
      <c r="H2091" s="661" t="s">
        <v>41</v>
      </c>
      <c r="I2091" s="47">
        <v>314</v>
      </c>
    </row>
    <row r="2092" spans="1:9" ht="25.5" x14ac:dyDescent="0.2">
      <c r="A2092" s="926"/>
      <c r="B2092" s="47">
        <v>7203</v>
      </c>
      <c r="C2092" s="46" t="s">
        <v>492</v>
      </c>
      <c r="D2092" s="47" t="s">
        <v>39</v>
      </c>
      <c r="E2092" s="47">
        <v>30102404</v>
      </c>
      <c r="F2092" s="917"/>
      <c r="G2092" s="47" t="s">
        <v>35</v>
      </c>
      <c r="H2092" s="661" t="s">
        <v>41</v>
      </c>
      <c r="I2092" s="47">
        <v>314</v>
      </c>
    </row>
    <row r="2093" spans="1:9" ht="25.5" x14ac:dyDescent="0.2">
      <c r="A2093" s="926"/>
      <c r="B2093" s="47">
        <v>7203</v>
      </c>
      <c r="C2093" s="46" t="s">
        <v>493</v>
      </c>
      <c r="D2093" s="47" t="s">
        <v>39</v>
      </c>
      <c r="E2093" s="47">
        <v>30102404</v>
      </c>
      <c r="F2093" s="917"/>
      <c r="G2093" s="47" t="s">
        <v>35</v>
      </c>
      <c r="H2093" s="661" t="s">
        <v>41</v>
      </c>
      <c r="I2093" s="47">
        <v>314</v>
      </c>
    </row>
    <row r="2094" spans="1:9" ht="25.5" x14ac:dyDescent="0.2">
      <c r="A2094" s="926"/>
      <c r="B2094" s="3">
        <v>3235</v>
      </c>
      <c r="C2094" s="197" t="s">
        <v>810</v>
      </c>
      <c r="D2094" s="3" t="s">
        <v>39</v>
      </c>
      <c r="E2094" s="211">
        <v>31162012</v>
      </c>
      <c r="F2094" s="917"/>
      <c r="G2094" s="211" t="s">
        <v>35</v>
      </c>
      <c r="H2094" s="661" t="s">
        <v>152</v>
      </c>
      <c r="I2094" s="382">
        <v>314</v>
      </c>
    </row>
    <row r="2095" spans="1:9" ht="38.25" x14ac:dyDescent="0.2">
      <c r="A2095" s="926"/>
      <c r="B2095" s="3">
        <v>3235</v>
      </c>
      <c r="C2095" s="197" t="s">
        <v>812</v>
      </c>
      <c r="D2095" s="3" t="s">
        <v>39</v>
      </c>
      <c r="E2095" s="211">
        <v>31161506</v>
      </c>
      <c r="F2095" s="917"/>
      <c r="G2095" s="211" t="s">
        <v>35</v>
      </c>
      <c r="H2095" s="661" t="s">
        <v>152</v>
      </c>
      <c r="I2095" s="382">
        <v>314</v>
      </c>
    </row>
    <row r="2096" spans="1:9" ht="25.5" x14ac:dyDescent="0.2">
      <c r="A2096" s="926"/>
      <c r="B2096" s="3">
        <v>3202</v>
      </c>
      <c r="C2096" s="197" t="s">
        <v>1168</v>
      </c>
      <c r="D2096" s="3" t="s">
        <v>39</v>
      </c>
      <c r="E2096" s="211" t="s">
        <v>1169</v>
      </c>
      <c r="F2096" s="917"/>
      <c r="G2096" s="211" t="s">
        <v>35</v>
      </c>
      <c r="H2096" s="661" t="s">
        <v>858</v>
      </c>
      <c r="I2096" s="211">
        <v>314</v>
      </c>
    </row>
    <row r="2097" spans="1:9" ht="25.5" x14ac:dyDescent="0.2">
      <c r="A2097" s="926"/>
      <c r="B2097" s="3">
        <v>3202</v>
      </c>
      <c r="C2097" s="197" t="s">
        <v>1170</v>
      </c>
      <c r="D2097" s="3" t="s">
        <v>39</v>
      </c>
      <c r="E2097" s="211" t="s">
        <v>1171</v>
      </c>
      <c r="F2097" s="917"/>
      <c r="G2097" s="211" t="s">
        <v>35</v>
      </c>
      <c r="H2097" s="661" t="s">
        <v>858</v>
      </c>
      <c r="I2097" s="211">
        <v>314</v>
      </c>
    </row>
    <row r="2098" spans="1:9" ht="76.5" x14ac:dyDescent="0.2">
      <c r="A2098" s="926"/>
      <c r="B2098" s="3">
        <v>3202</v>
      </c>
      <c r="C2098" s="197" t="s">
        <v>1193</v>
      </c>
      <c r="D2098" s="3" t="s">
        <v>39</v>
      </c>
      <c r="E2098" s="211" t="s">
        <v>1194</v>
      </c>
      <c r="F2098" s="917"/>
      <c r="G2098" s="211" t="s">
        <v>35</v>
      </c>
      <c r="H2098" s="661" t="s">
        <v>858</v>
      </c>
      <c r="I2098" s="211">
        <v>314</v>
      </c>
    </row>
    <row r="2099" spans="1:9" ht="38.25" x14ac:dyDescent="0.2">
      <c r="A2099" s="926"/>
      <c r="B2099" s="3">
        <v>3202</v>
      </c>
      <c r="C2099" s="197" t="s">
        <v>1209</v>
      </c>
      <c r="D2099" s="3" t="s">
        <v>39</v>
      </c>
      <c r="E2099" s="211" t="s">
        <v>1210</v>
      </c>
      <c r="F2099" s="917"/>
      <c r="G2099" s="211" t="s">
        <v>35</v>
      </c>
      <c r="H2099" s="661" t="s">
        <v>858</v>
      </c>
      <c r="I2099" s="211">
        <v>314</v>
      </c>
    </row>
    <row r="2100" spans="1:9" ht="76.5" x14ac:dyDescent="0.2">
      <c r="A2100" s="926"/>
      <c r="B2100" s="61">
        <v>4170</v>
      </c>
      <c r="C2100" s="66" t="s">
        <v>1961</v>
      </c>
      <c r="D2100" s="382" t="s">
        <v>2137</v>
      </c>
      <c r="E2100" s="382">
        <v>311615</v>
      </c>
      <c r="F2100" s="917"/>
      <c r="G2100" s="382" t="s">
        <v>35</v>
      </c>
      <c r="H2100" s="63">
        <v>45200</v>
      </c>
      <c r="I2100" s="382">
        <v>314</v>
      </c>
    </row>
    <row r="2101" spans="1:9" ht="76.5" x14ac:dyDescent="0.2">
      <c r="A2101" s="926"/>
      <c r="B2101" s="61">
        <v>4180</v>
      </c>
      <c r="C2101" s="66" t="s">
        <v>1961</v>
      </c>
      <c r="D2101" s="382" t="s">
        <v>2137</v>
      </c>
      <c r="E2101" s="382">
        <v>311615</v>
      </c>
      <c r="F2101" s="917"/>
      <c r="G2101" s="382" t="s">
        <v>35</v>
      </c>
      <c r="H2101" s="63">
        <v>45200</v>
      </c>
      <c r="I2101" s="382">
        <v>314</v>
      </c>
    </row>
    <row r="2102" spans="1:9" ht="15" customHeight="1" x14ac:dyDescent="0.2">
      <c r="A2102" s="926"/>
      <c r="B2102" s="61">
        <v>4180</v>
      </c>
      <c r="C2102" s="66" t="s">
        <v>1992</v>
      </c>
      <c r="D2102" s="382" t="s">
        <v>2137</v>
      </c>
      <c r="E2102" s="382">
        <v>23271810</v>
      </c>
      <c r="F2102" s="917"/>
      <c r="G2102" s="382" t="s">
        <v>35</v>
      </c>
      <c r="H2102" s="63">
        <v>45200</v>
      </c>
      <c r="I2102" s="382">
        <v>314</v>
      </c>
    </row>
    <row r="2103" spans="1:9" ht="15" customHeight="1" x14ac:dyDescent="0.2">
      <c r="A2103" s="926"/>
      <c r="B2103" s="61">
        <v>4180</v>
      </c>
      <c r="C2103" s="66" t="s">
        <v>1993</v>
      </c>
      <c r="D2103" s="382" t="s">
        <v>2137</v>
      </c>
      <c r="E2103" s="382">
        <v>31162906</v>
      </c>
      <c r="F2103" s="917"/>
      <c r="G2103" s="382" t="s">
        <v>35</v>
      </c>
      <c r="H2103" s="63">
        <v>45200</v>
      </c>
      <c r="I2103" s="382">
        <v>314</v>
      </c>
    </row>
    <row r="2104" spans="1:9" ht="15" customHeight="1" x14ac:dyDescent="0.2">
      <c r="A2104" s="926"/>
      <c r="B2104" s="61">
        <v>4180</v>
      </c>
      <c r="C2104" s="66" t="s">
        <v>1994</v>
      </c>
      <c r="D2104" s="382" t="s">
        <v>2137</v>
      </c>
      <c r="E2104" s="382">
        <v>44122107</v>
      </c>
      <c r="F2104" s="917"/>
      <c r="G2104" s="382" t="s">
        <v>35</v>
      </c>
      <c r="H2104" s="63">
        <v>45200</v>
      </c>
      <c r="I2104" s="382">
        <v>314</v>
      </c>
    </row>
    <row r="2105" spans="1:9" ht="15" customHeight="1" x14ac:dyDescent="0.2">
      <c r="A2105" s="926"/>
      <c r="B2105" s="61">
        <v>4180</v>
      </c>
      <c r="C2105" s="66" t="s">
        <v>1995</v>
      </c>
      <c r="D2105" s="382" t="s">
        <v>2137</v>
      </c>
      <c r="E2105" s="382">
        <v>401733</v>
      </c>
      <c r="F2105" s="917"/>
      <c r="G2105" s="382" t="s">
        <v>35</v>
      </c>
      <c r="H2105" s="63">
        <v>45200</v>
      </c>
      <c r="I2105" s="382">
        <v>314</v>
      </c>
    </row>
    <row r="2106" spans="1:9" ht="76.5" x14ac:dyDescent="0.2">
      <c r="A2106" s="926"/>
      <c r="B2106" s="61">
        <v>4180</v>
      </c>
      <c r="C2106" s="66" t="s">
        <v>1997</v>
      </c>
      <c r="D2106" s="382" t="s">
        <v>2137</v>
      </c>
      <c r="E2106" s="382" t="s">
        <v>2139</v>
      </c>
      <c r="F2106" s="917"/>
      <c r="G2106" s="382" t="s">
        <v>35</v>
      </c>
      <c r="H2106" s="63">
        <v>45200</v>
      </c>
      <c r="I2106" s="382">
        <v>314</v>
      </c>
    </row>
    <row r="2107" spans="1:9" ht="15" customHeight="1" x14ac:dyDescent="0.2">
      <c r="A2107" s="926"/>
      <c r="B2107" s="61">
        <v>4180</v>
      </c>
      <c r="C2107" s="66" t="s">
        <v>1998</v>
      </c>
      <c r="D2107" s="382" t="s">
        <v>2137</v>
      </c>
      <c r="E2107" s="382">
        <v>31261502</v>
      </c>
      <c r="F2107" s="917"/>
      <c r="G2107" s="382" t="s">
        <v>35</v>
      </c>
      <c r="H2107" s="63">
        <v>45200</v>
      </c>
      <c r="I2107" s="382">
        <v>314</v>
      </c>
    </row>
    <row r="2108" spans="1:9" ht="15" customHeight="1" x14ac:dyDescent="0.2">
      <c r="A2108" s="926"/>
      <c r="B2108" s="61">
        <v>4180</v>
      </c>
      <c r="C2108" s="66" t="s">
        <v>1999</v>
      </c>
      <c r="D2108" s="382" t="s">
        <v>2137</v>
      </c>
      <c r="E2108" s="382">
        <v>311631</v>
      </c>
      <c r="F2108" s="917"/>
      <c r="G2108" s="382" t="s">
        <v>35</v>
      </c>
      <c r="H2108" s="63">
        <v>45200</v>
      </c>
      <c r="I2108" s="382">
        <v>314</v>
      </c>
    </row>
    <row r="2109" spans="1:9" ht="76.5" x14ac:dyDescent="0.2">
      <c r="A2109" s="926"/>
      <c r="B2109" s="61">
        <v>4180</v>
      </c>
      <c r="C2109" s="66" t="s">
        <v>2000</v>
      </c>
      <c r="D2109" s="382" t="s">
        <v>2137</v>
      </c>
      <c r="E2109" s="382" t="s">
        <v>2139</v>
      </c>
      <c r="F2109" s="917"/>
      <c r="G2109" s="382" t="s">
        <v>35</v>
      </c>
      <c r="H2109" s="63">
        <v>45200</v>
      </c>
      <c r="I2109" s="382">
        <v>314</v>
      </c>
    </row>
    <row r="2110" spans="1:9" ht="15" customHeight="1" x14ac:dyDescent="0.2">
      <c r="A2110" s="926"/>
      <c r="B2110" s="61">
        <v>4180</v>
      </c>
      <c r="C2110" s="66" t="s">
        <v>2001</v>
      </c>
      <c r="D2110" s="382" t="s">
        <v>2137</v>
      </c>
      <c r="E2110" s="382">
        <v>40171501</v>
      </c>
      <c r="F2110" s="917"/>
      <c r="G2110" s="382" t="s">
        <v>35</v>
      </c>
      <c r="H2110" s="63">
        <v>45200</v>
      </c>
      <c r="I2110" s="382">
        <v>314</v>
      </c>
    </row>
    <row r="2111" spans="1:9" ht="25.5" x14ac:dyDescent="0.2">
      <c r="A2111" s="926"/>
      <c r="B2111" s="61">
        <v>4180</v>
      </c>
      <c r="C2111" s="66" t="s">
        <v>2003</v>
      </c>
      <c r="D2111" s="382" t="s">
        <v>2137</v>
      </c>
      <c r="E2111" s="382">
        <v>30102003</v>
      </c>
      <c r="F2111" s="917"/>
      <c r="G2111" s="382" t="s">
        <v>35</v>
      </c>
      <c r="H2111" s="63">
        <v>45200</v>
      </c>
      <c r="I2111" s="382">
        <v>314</v>
      </c>
    </row>
    <row r="2112" spans="1:9" ht="15" customHeight="1" x14ac:dyDescent="0.2">
      <c r="A2112" s="926"/>
      <c r="B2112" s="61">
        <v>4180</v>
      </c>
      <c r="C2112" s="66" t="s">
        <v>2004</v>
      </c>
      <c r="D2112" s="382" t="s">
        <v>2137</v>
      </c>
      <c r="E2112" s="382">
        <v>30102003</v>
      </c>
      <c r="F2112" s="917"/>
      <c r="G2112" s="382" t="s">
        <v>35</v>
      </c>
      <c r="H2112" s="63">
        <v>45200</v>
      </c>
      <c r="I2112" s="382">
        <v>314</v>
      </c>
    </row>
    <row r="2113" spans="1:9" ht="15" customHeight="1" x14ac:dyDescent="0.2">
      <c r="A2113" s="926"/>
      <c r="B2113" s="61">
        <v>4180</v>
      </c>
      <c r="C2113" s="66" t="s">
        <v>2005</v>
      </c>
      <c r="D2113" s="382" t="s">
        <v>2137</v>
      </c>
      <c r="E2113" s="382">
        <v>30102012</v>
      </c>
      <c r="F2113" s="917"/>
      <c r="G2113" s="382" t="s">
        <v>35</v>
      </c>
      <c r="H2113" s="63">
        <v>45200</v>
      </c>
      <c r="I2113" s="382">
        <v>314</v>
      </c>
    </row>
    <row r="2114" spans="1:9" ht="38.25" x14ac:dyDescent="0.2">
      <c r="A2114" s="926"/>
      <c r="B2114" s="61">
        <v>4180</v>
      </c>
      <c r="C2114" s="66" t="s">
        <v>2006</v>
      </c>
      <c r="D2114" s="382" t="s">
        <v>2137</v>
      </c>
      <c r="E2114" s="382">
        <v>32121618</v>
      </c>
      <c r="F2114" s="917"/>
      <c r="G2114" s="382" t="s">
        <v>35</v>
      </c>
      <c r="H2114" s="63">
        <v>45200</v>
      </c>
      <c r="I2114" s="382">
        <v>314</v>
      </c>
    </row>
    <row r="2115" spans="1:9" ht="102" x14ac:dyDescent="0.2">
      <c r="A2115" s="926"/>
      <c r="B2115" s="61" t="s">
        <v>1946</v>
      </c>
      <c r="C2115" s="66" t="s">
        <v>2035</v>
      </c>
      <c r="D2115" s="382" t="s">
        <v>2145</v>
      </c>
      <c r="E2115" s="382" t="s">
        <v>2154</v>
      </c>
      <c r="F2115" s="917"/>
      <c r="G2115" s="382" t="s">
        <v>35</v>
      </c>
      <c r="H2115" s="63">
        <v>45200</v>
      </c>
      <c r="I2115" s="61" t="s">
        <v>2155</v>
      </c>
    </row>
    <row r="2116" spans="1:9" ht="76.5" x14ac:dyDescent="0.2">
      <c r="A2116" s="926"/>
      <c r="B2116" s="61">
        <v>4150</v>
      </c>
      <c r="C2116" s="66" t="s">
        <v>1961</v>
      </c>
      <c r="D2116" s="382" t="s">
        <v>2137</v>
      </c>
      <c r="E2116" s="382">
        <v>311615</v>
      </c>
      <c r="F2116" s="917"/>
      <c r="G2116" s="382" t="s">
        <v>35</v>
      </c>
      <c r="H2116" s="63">
        <v>45200</v>
      </c>
      <c r="I2116" s="382">
        <v>314</v>
      </c>
    </row>
    <row r="2117" spans="1:9" ht="15" customHeight="1" x14ac:dyDescent="0.2">
      <c r="A2117" s="926"/>
      <c r="B2117" s="61">
        <v>4150</v>
      </c>
      <c r="C2117" s="66" t="s">
        <v>1992</v>
      </c>
      <c r="D2117" s="382" t="s">
        <v>2137</v>
      </c>
      <c r="E2117" s="382">
        <v>23271810</v>
      </c>
      <c r="F2117" s="917"/>
      <c r="G2117" s="382" t="s">
        <v>35</v>
      </c>
      <c r="H2117" s="63">
        <v>45200</v>
      </c>
      <c r="I2117" s="382">
        <v>314</v>
      </c>
    </row>
    <row r="2118" spans="1:9" ht="15" customHeight="1" x14ac:dyDescent="0.2">
      <c r="A2118" s="926"/>
      <c r="B2118" s="61">
        <v>4150</v>
      </c>
      <c r="C2118" s="66" t="s">
        <v>1993</v>
      </c>
      <c r="D2118" s="382" t="s">
        <v>2137</v>
      </c>
      <c r="E2118" s="382">
        <v>31162906</v>
      </c>
      <c r="F2118" s="917"/>
      <c r="G2118" s="382" t="s">
        <v>35</v>
      </c>
      <c r="H2118" s="63">
        <v>45200</v>
      </c>
      <c r="I2118" s="382">
        <v>314</v>
      </c>
    </row>
    <row r="2119" spans="1:9" ht="15" customHeight="1" x14ac:dyDescent="0.2">
      <c r="A2119" s="926"/>
      <c r="B2119" s="61">
        <v>4150</v>
      </c>
      <c r="C2119" s="66" t="s">
        <v>1994</v>
      </c>
      <c r="D2119" s="382" t="s">
        <v>2137</v>
      </c>
      <c r="E2119" s="382" t="s">
        <v>2139</v>
      </c>
      <c r="F2119" s="917"/>
      <c r="G2119" s="382" t="s">
        <v>35</v>
      </c>
      <c r="H2119" s="63">
        <v>45200</v>
      </c>
      <c r="I2119" s="382">
        <v>314</v>
      </c>
    </row>
    <row r="2120" spans="1:9" ht="15" customHeight="1" x14ac:dyDescent="0.2">
      <c r="A2120" s="926"/>
      <c r="B2120" s="61">
        <v>4150</v>
      </c>
      <c r="C2120" s="66" t="s">
        <v>1995</v>
      </c>
      <c r="D2120" s="382" t="s">
        <v>2137</v>
      </c>
      <c r="E2120" s="382">
        <v>401733</v>
      </c>
      <c r="F2120" s="917"/>
      <c r="G2120" s="382" t="s">
        <v>35</v>
      </c>
      <c r="H2120" s="63">
        <v>45200</v>
      </c>
      <c r="I2120" s="382">
        <v>314</v>
      </c>
    </row>
    <row r="2121" spans="1:9" ht="76.5" x14ac:dyDescent="0.2">
      <c r="A2121" s="926"/>
      <c r="B2121" s="61">
        <v>4150</v>
      </c>
      <c r="C2121" s="66" t="s">
        <v>1996</v>
      </c>
      <c r="D2121" s="382" t="s">
        <v>2137</v>
      </c>
      <c r="E2121" s="382">
        <v>401715</v>
      </c>
      <c r="F2121" s="917"/>
      <c r="G2121" s="382" t="s">
        <v>35</v>
      </c>
      <c r="H2121" s="63">
        <v>45200</v>
      </c>
      <c r="I2121" s="382">
        <v>314</v>
      </c>
    </row>
    <row r="2122" spans="1:9" ht="76.5" x14ac:dyDescent="0.2">
      <c r="A2122" s="926"/>
      <c r="B2122" s="61">
        <v>4150</v>
      </c>
      <c r="C2122" s="66" t="s">
        <v>1997</v>
      </c>
      <c r="D2122" s="382" t="s">
        <v>2137</v>
      </c>
      <c r="E2122" s="382" t="s">
        <v>2139</v>
      </c>
      <c r="F2122" s="917"/>
      <c r="G2122" s="382" t="s">
        <v>35</v>
      </c>
      <c r="H2122" s="63">
        <v>45200</v>
      </c>
      <c r="I2122" s="382">
        <v>314</v>
      </c>
    </row>
    <row r="2123" spans="1:9" ht="15" customHeight="1" x14ac:dyDescent="0.2">
      <c r="A2123" s="926"/>
      <c r="B2123" s="61">
        <v>4150</v>
      </c>
      <c r="C2123" s="66" t="s">
        <v>1998</v>
      </c>
      <c r="D2123" s="382" t="s">
        <v>2137</v>
      </c>
      <c r="E2123" s="382">
        <v>31261502</v>
      </c>
      <c r="F2123" s="917"/>
      <c r="G2123" s="382" t="s">
        <v>35</v>
      </c>
      <c r="H2123" s="63">
        <v>45200</v>
      </c>
      <c r="I2123" s="382">
        <v>314</v>
      </c>
    </row>
    <row r="2124" spans="1:9" ht="15" customHeight="1" x14ac:dyDescent="0.2">
      <c r="A2124" s="926"/>
      <c r="B2124" s="61">
        <v>4150</v>
      </c>
      <c r="C2124" s="66" t="s">
        <v>1999</v>
      </c>
      <c r="D2124" s="382" t="s">
        <v>2137</v>
      </c>
      <c r="E2124" s="382">
        <v>311631</v>
      </c>
      <c r="F2124" s="917"/>
      <c r="G2124" s="382" t="s">
        <v>35</v>
      </c>
      <c r="H2124" s="63">
        <v>45200</v>
      </c>
      <c r="I2124" s="382">
        <v>314</v>
      </c>
    </row>
    <row r="2125" spans="1:9" ht="76.5" x14ac:dyDescent="0.2">
      <c r="A2125" s="926"/>
      <c r="B2125" s="61">
        <v>4150</v>
      </c>
      <c r="C2125" s="66" t="s">
        <v>2000</v>
      </c>
      <c r="D2125" s="382" t="s">
        <v>2137</v>
      </c>
      <c r="E2125" s="382" t="s">
        <v>2139</v>
      </c>
      <c r="F2125" s="917"/>
      <c r="G2125" s="382" t="s">
        <v>35</v>
      </c>
      <c r="H2125" s="63">
        <v>45200</v>
      </c>
      <c r="I2125" s="382">
        <v>314</v>
      </c>
    </row>
    <row r="2126" spans="1:9" ht="15" customHeight="1" x14ac:dyDescent="0.2">
      <c r="A2126" s="926"/>
      <c r="B2126" s="61">
        <v>4150</v>
      </c>
      <c r="C2126" s="66" t="s">
        <v>2001</v>
      </c>
      <c r="D2126" s="382" t="s">
        <v>2137</v>
      </c>
      <c r="E2126" s="382">
        <v>40171501</v>
      </c>
      <c r="F2126" s="917"/>
      <c r="G2126" s="382" t="s">
        <v>35</v>
      </c>
      <c r="H2126" s="63">
        <v>45200</v>
      </c>
      <c r="I2126" s="382">
        <v>314</v>
      </c>
    </row>
    <row r="2127" spans="1:9" ht="15" customHeight="1" x14ac:dyDescent="0.2">
      <c r="A2127" s="926"/>
      <c r="B2127" s="61">
        <v>4150</v>
      </c>
      <c r="C2127" s="66" t="s">
        <v>2002</v>
      </c>
      <c r="D2127" s="382" t="s">
        <v>2137</v>
      </c>
      <c r="E2127" s="382">
        <v>401824</v>
      </c>
      <c r="F2127" s="917"/>
      <c r="G2127" s="382" t="s">
        <v>35</v>
      </c>
      <c r="H2127" s="63">
        <v>45200</v>
      </c>
      <c r="I2127" s="382">
        <v>314</v>
      </c>
    </row>
    <row r="2128" spans="1:9" ht="25.5" x14ac:dyDescent="0.2">
      <c r="A2128" s="926"/>
      <c r="B2128" s="61">
        <v>4150</v>
      </c>
      <c r="C2128" s="66" t="s">
        <v>2003</v>
      </c>
      <c r="D2128" s="382" t="s">
        <v>2137</v>
      </c>
      <c r="E2128" s="382">
        <v>30102003</v>
      </c>
      <c r="F2128" s="917"/>
      <c r="G2128" s="382" t="s">
        <v>35</v>
      </c>
      <c r="H2128" s="63">
        <v>45200</v>
      </c>
      <c r="I2128" s="382">
        <v>314</v>
      </c>
    </row>
    <row r="2129" spans="1:9" ht="15" customHeight="1" x14ac:dyDescent="0.2">
      <c r="A2129" s="926"/>
      <c r="B2129" s="61">
        <v>4150</v>
      </c>
      <c r="C2129" s="66" t="s">
        <v>2004</v>
      </c>
      <c r="D2129" s="382" t="s">
        <v>2137</v>
      </c>
      <c r="E2129" s="382">
        <v>30102003</v>
      </c>
      <c r="F2129" s="917"/>
      <c r="G2129" s="382" t="s">
        <v>35</v>
      </c>
      <c r="H2129" s="63">
        <v>45200</v>
      </c>
      <c r="I2129" s="382">
        <v>314</v>
      </c>
    </row>
    <row r="2130" spans="1:9" ht="15" customHeight="1" x14ac:dyDescent="0.2">
      <c r="A2130" s="926"/>
      <c r="B2130" s="61">
        <v>4150</v>
      </c>
      <c r="C2130" s="66" t="s">
        <v>2005</v>
      </c>
      <c r="D2130" s="382" t="s">
        <v>2137</v>
      </c>
      <c r="E2130" s="382">
        <v>30102012</v>
      </c>
      <c r="F2130" s="917"/>
      <c r="G2130" s="382" t="s">
        <v>35</v>
      </c>
      <c r="H2130" s="63">
        <v>45200</v>
      </c>
      <c r="I2130" s="382">
        <v>314</v>
      </c>
    </row>
    <row r="2131" spans="1:9" ht="38.25" x14ac:dyDescent="0.2">
      <c r="A2131" s="926"/>
      <c r="B2131" s="61">
        <v>4150</v>
      </c>
      <c r="C2131" s="66" t="s">
        <v>2006</v>
      </c>
      <c r="D2131" s="382" t="s">
        <v>2137</v>
      </c>
      <c r="E2131" s="382">
        <v>32121618</v>
      </c>
      <c r="F2131" s="917"/>
      <c r="G2131" s="382" t="s">
        <v>35</v>
      </c>
      <c r="H2131" s="63">
        <v>45200</v>
      </c>
      <c r="I2131" s="382">
        <v>314</v>
      </c>
    </row>
    <row r="2132" spans="1:9" ht="178.5" x14ac:dyDescent="0.2">
      <c r="A2132" s="926"/>
      <c r="B2132" s="61">
        <v>4175</v>
      </c>
      <c r="C2132" s="66" t="s">
        <v>10455</v>
      </c>
      <c r="D2132" s="382" t="s">
        <v>2142</v>
      </c>
      <c r="E2132" s="382" t="s">
        <v>2167</v>
      </c>
      <c r="F2132" s="917"/>
      <c r="G2132" s="382" t="s">
        <v>35</v>
      </c>
      <c r="H2132" s="63">
        <v>44927</v>
      </c>
      <c r="I2132" s="61">
        <v>314</v>
      </c>
    </row>
    <row r="2133" spans="1:9" ht="102" x14ac:dyDescent="0.2">
      <c r="A2133" s="926"/>
      <c r="B2133" s="61">
        <v>4040</v>
      </c>
      <c r="C2133" s="66" t="s">
        <v>2068</v>
      </c>
      <c r="D2133" s="3" t="s">
        <v>2132</v>
      </c>
      <c r="E2133" s="211">
        <v>39121031</v>
      </c>
      <c r="F2133" s="917"/>
      <c r="G2133" s="382" t="s">
        <v>35</v>
      </c>
      <c r="H2133" s="63">
        <v>45261</v>
      </c>
      <c r="I2133" s="382">
        <v>314</v>
      </c>
    </row>
    <row r="2134" spans="1:9" ht="178.5" x14ac:dyDescent="0.2">
      <c r="A2134" s="926"/>
      <c r="B2134" s="61">
        <v>2702</v>
      </c>
      <c r="C2134" s="66" t="s">
        <v>2088</v>
      </c>
      <c r="D2134" s="61" t="s">
        <v>2132</v>
      </c>
      <c r="E2134" s="516" t="s">
        <v>2185</v>
      </c>
      <c r="F2134" s="917"/>
      <c r="G2134" s="382" t="s">
        <v>35</v>
      </c>
      <c r="H2134" s="63">
        <v>45200</v>
      </c>
      <c r="I2134" s="382">
        <v>314</v>
      </c>
    </row>
    <row r="2135" spans="1:9" ht="25.5" x14ac:dyDescent="0.2">
      <c r="A2135" s="926"/>
      <c r="B2135" s="61">
        <v>4320</v>
      </c>
      <c r="C2135" s="66" t="s">
        <v>2344</v>
      </c>
      <c r="D2135" s="61" t="s">
        <v>5795</v>
      </c>
      <c r="E2135" s="382">
        <v>31161507</v>
      </c>
      <c r="F2135" s="917"/>
      <c r="G2135" s="211" t="s">
        <v>35</v>
      </c>
      <c r="H2135" s="227">
        <v>44986</v>
      </c>
      <c r="I2135" s="61">
        <v>314</v>
      </c>
    </row>
    <row r="2136" spans="1:9" ht="25.5" x14ac:dyDescent="0.2">
      <c r="A2136" s="926"/>
      <c r="B2136" s="61">
        <v>4320</v>
      </c>
      <c r="C2136" s="66" t="s">
        <v>2345</v>
      </c>
      <c r="D2136" s="61" t="s">
        <v>5795</v>
      </c>
      <c r="E2136" s="382">
        <v>39121902</v>
      </c>
      <c r="F2136" s="917"/>
      <c r="G2136" s="211" t="s">
        <v>35</v>
      </c>
      <c r="H2136" s="227">
        <v>44986</v>
      </c>
      <c r="I2136" s="61">
        <v>314</v>
      </c>
    </row>
    <row r="2137" spans="1:9" ht="25.5" x14ac:dyDescent="0.2">
      <c r="A2137" s="926"/>
      <c r="B2137" s="3">
        <v>6223</v>
      </c>
      <c r="C2137" s="197" t="s">
        <v>2566</v>
      </c>
      <c r="D2137" s="3" t="s">
        <v>5798</v>
      </c>
      <c r="E2137" s="211">
        <v>27112799</v>
      </c>
      <c r="F2137" s="917"/>
      <c r="G2137" s="211" t="s">
        <v>35</v>
      </c>
      <c r="H2137" s="227">
        <v>44999</v>
      </c>
      <c r="I2137" s="3">
        <v>314</v>
      </c>
    </row>
    <row r="2138" spans="1:9" ht="15" customHeight="1" x14ac:dyDescent="0.2">
      <c r="A2138" s="926"/>
      <c r="B2138" s="3">
        <v>6224</v>
      </c>
      <c r="C2138" s="197" t="s">
        <v>2655</v>
      </c>
      <c r="D2138" s="3" t="s">
        <v>5798</v>
      </c>
      <c r="E2138" s="211">
        <v>31161501</v>
      </c>
      <c r="F2138" s="917"/>
      <c r="G2138" s="211" t="s">
        <v>35</v>
      </c>
      <c r="H2138" s="227">
        <v>44990</v>
      </c>
      <c r="I2138" s="382">
        <v>314</v>
      </c>
    </row>
    <row r="2139" spans="1:9" ht="15" customHeight="1" x14ac:dyDescent="0.2">
      <c r="A2139" s="926"/>
      <c r="B2139" s="3">
        <v>6224</v>
      </c>
      <c r="C2139" s="197" t="s">
        <v>2656</v>
      </c>
      <c r="D2139" s="3" t="s">
        <v>5798</v>
      </c>
      <c r="E2139" s="211">
        <v>31161807</v>
      </c>
      <c r="F2139" s="917"/>
      <c r="G2139" s="211" t="s">
        <v>35</v>
      </c>
      <c r="H2139" s="227">
        <v>44991</v>
      </c>
      <c r="I2139" s="382">
        <v>314</v>
      </c>
    </row>
    <row r="2140" spans="1:9" ht="25.5" x14ac:dyDescent="0.2">
      <c r="A2140" s="926"/>
      <c r="B2140" s="3">
        <v>6224</v>
      </c>
      <c r="C2140" s="197" t="s">
        <v>2657</v>
      </c>
      <c r="D2140" s="3" t="s">
        <v>5798</v>
      </c>
      <c r="E2140" s="211">
        <v>31161833</v>
      </c>
      <c r="F2140" s="917"/>
      <c r="G2140" s="211" t="s">
        <v>35</v>
      </c>
      <c r="H2140" s="227">
        <v>44992</v>
      </c>
      <c r="I2140" s="382">
        <v>314</v>
      </c>
    </row>
    <row r="2141" spans="1:9" ht="25.5" x14ac:dyDescent="0.2">
      <c r="A2141" s="926"/>
      <c r="B2141" s="3">
        <v>6224</v>
      </c>
      <c r="C2141" s="197" t="s">
        <v>2658</v>
      </c>
      <c r="D2141" s="3" t="s">
        <v>5798</v>
      </c>
      <c r="E2141" s="211">
        <v>31161501</v>
      </c>
      <c r="F2141" s="917"/>
      <c r="G2141" s="211" t="s">
        <v>35</v>
      </c>
      <c r="H2141" s="227">
        <v>44993</v>
      </c>
      <c r="I2141" s="382">
        <v>314</v>
      </c>
    </row>
    <row r="2142" spans="1:9" ht="15" customHeight="1" x14ac:dyDescent="0.2">
      <c r="A2142" s="926"/>
      <c r="B2142" s="211">
        <v>6311</v>
      </c>
      <c r="C2142" s="197" t="s">
        <v>2820</v>
      </c>
      <c r="D2142" s="258" t="s">
        <v>5795</v>
      </c>
      <c r="E2142" s="211">
        <v>31162207</v>
      </c>
      <c r="F2142" s="917"/>
      <c r="G2142" s="211" t="s">
        <v>35</v>
      </c>
      <c r="H2142" s="227">
        <v>45078</v>
      </c>
      <c r="I2142" s="382">
        <v>314</v>
      </c>
    </row>
    <row r="2143" spans="1:9" ht="15" customHeight="1" x14ac:dyDescent="0.2">
      <c r="A2143" s="926"/>
      <c r="B2143" s="211">
        <v>6311</v>
      </c>
      <c r="C2143" s="197" t="s">
        <v>2821</v>
      </c>
      <c r="D2143" s="258" t="s">
        <v>5795</v>
      </c>
      <c r="E2143" s="211">
        <v>30161801</v>
      </c>
      <c r="F2143" s="917"/>
      <c r="G2143" s="211" t="s">
        <v>35</v>
      </c>
      <c r="H2143" s="227">
        <v>45078</v>
      </c>
      <c r="I2143" s="382">
        <v>314</v>
      </c>
    </row>
    <row r="2144" spans="1:9" ht="15" customHeight="1" x14ac:dyDescent="0.2">
      <c r="A2144" s="926"/>
      <c r="B2144" s="211">
        <v>6311</v>
      </c>
      <c r="C2144" s="197" t="s">
        <v>2822</v>
      </c>
      <c r="D2144" s="258" t="s">
        <v>5795</v>
      </c>
      <c r="E2144" s="211">
        <v>31161807</v>
      </c>
      <c r="F2144" s="917"/>
      <c r="G2144" s="211" t="s">
        <v>35</v>
      </c>
      <c r="H2144" s="227">
        <v>45078</v>
      </c>
      <c r="I2144" s="382">
        <v>314</v>
      </c>
    </row>
    <row r="2145" spans="1:9" ht="15" customHeight="1" x14ac:dyDescent="0.2">
      <c r="A2145" s="926"/>
      <c r="B2145" s="211">
        <v>6311</v>
      </c>
      <c r="C2145" s="197" t="s">
        <v>2823</v>
      </c>
      <c r="D2145" s="258" t="s">
        <v>5795</v>
      </c>
      <c r="E2145" s="211">
        <v>31161727</v>
      </c>
      <c r="F2145" s="917"/>
      <c r="G2145" s="211" t="s">
        <v>35</v>
      </c>
      <c r="H2145" s="227">
        <v>45078</v>
      </c>
      <c r="I2145" s="382">
        <v>314</v>
      </c>
    </row>
    <row r="2146" spans="1:9" ht="15" customHeight="1" x14ac:dyDescent="0.2">
      <c r="A2146" s="926"/>
      <c r="B2146" s="211">
        <v>6311</v>
      </c>
      <c r="C2146" s="197" t="s">
        <v>2824</v>
      </c>
      <c r="D2146" s="258" t="s">
        <v>5795</v>
      </c>
      <c r="E2146" s="211">
        <v>31161599</v>
      </c>
      <c r="F2146" s="917"/>
      <c r="G2146" s="211" t="s">
        <v>35</v>
      </c>
      <c r="H2146" s="227">
        <v>45078</v>
      </c>
      <c r="I2146" s="382">
        <v>314</v>
      </c>
    </row>
    <row r="2147" spans="1:9" ht="15" customHeight="1" x14ac:dyDescent="0.2">
      <c r="A2147" s="926"/>
      <c r="B2147" s="211">
        <v>6311</v>
      </c>
      <c r="C2147" s="197" t="s">
        <v>2825</v>
      </c>
      <c r="D2147" s="258" t="s">
        <v>5795</v>
      </c>
      <c r="E2147" s="211">
        <v>30102201</v>
      </c>
      <c r="F2147" s="917"/>
      <c r="G2147" s="211" t="s">
        <v>35</v>
      </c>
      <c r="H2147" s="227">
        <v>45078</v>
      </c>
      <c r="I2147" s="382">
        <v>314</v>
      </c>
    </row>
    <row r="2148" spans="1:9" ht="15" customHeight="1" x14ac:dyDescent="0.2">
      <c r="A2148" s="926"/>
      <c r="B2148" s="211">
        <v>6311</v>
      </c>
      <c r="C2148" s="197" t="s">
        <v>2826</v>
      </c>
      <c r="D2148" s="258" t="s">
        <v>5795</v>
      </c>
      <c r="E2148" s="211">
        <v>30102201</v>
      </c>
      <c r="F2148" s="917"/>
      <c r="G2148" s="211" t="s">
        <v>35</v>
      </c>
      <c r="H2148" s="227">
        <v>45078</v>
      </c>
      <c r="I2148" s="382">
        <v>314</v>
      </c>
    </row>
    <row r="2149" spans="1:9" ht="15" customHeight="1" x14ac:dyDescent="0.2">
      <c r="A2149" s="926"/>
      <c r="B2149" s="211">
        <v>6311</v>
      </c>
      <c r="C2149" s="197" t="s">
        <v>2827</v>
      </c>
      <c r="D2149" s="258" t="s">
        <v>5795</v>
      </c>
      <c r="E2149" s="211">
        <v>23231198</v>
      </c>
      <c r="F2149" s="917"/>
      <c r="G2149" s="211" t="s">
        <v>35</v>
      </c>
      <c r="H2149" s="227">
        <v>45078</v>
      </c>
      <c r="I2149" s="382">
        <v>314</v>
      </c>
    </row>
    <row r="2150" spans="1:9" ht="15" customHeight="1" x14ac:dyDescent="0.2">
      <c r="A2150" s="926"/>
      <c r="B2150" s="211">
        <v>6311</v>
      </c>
      <c r="C2150" s="197" t="s">
        <v>2828</v>
      </c>
      <c r="D2150" s="258" t="s">
        <v>5795</v>
      </c>
      <c r="E2150" s="211">
        <v>31171520</v>
      </c>
      <c r="F2150" s="917"/>
      <c r="G2150" s="211" t="s">
        <v>35</v>
      </c>
      <c r="H2150" s="227">
        <v>45078</v>
      </c>
      <c r="I2150" s="382">
        <v>314</v>
      </c>
    </row>
    <row r="2151" spans="1:9" ht="15" customHeight="1" x14ac:dyDescent="0.2">
      <c r="A2151" s="926"/>
      <c r="B2151" s="211">
        <v>6311</v>
      </c>
      <c r="C2151" s="197" t="s">
        <v>2830</v>
      </c>
      <c r="D2151" s="258" t="s">
        <v>5795</v>
      </c>
      <c r="E2151" s="211">
        <v>39121708</v>
      </c>
      <c r="F2151" s="917"/>
      <c r="G2151" s="211" t="s">
        <v>35</v>
      </c>
      <c r="H2151" s="227">
        <v>45078</v>
      </c>
      <c r="I2151" s="382">
        <v>314</v>
      </c>
    </row>
    <row r="2152" spans="1:9" ht="15" customHeight="1" x14ac:dyDescent="0.2">
      <c r="A2152" s="926"/>
      <c r="B2152" s="3">
        <v>6226</v>
      </c>
      <c r="C2152" s="197" t="s">
        <v>2869</v>
      </c>
      <c r="D2152" s="258" t="s">
        <v>5795</v>
      </c>
      <c r="E2152" s="60">
        <v>31161501</v>
      </c>
      <c r="F2152" s="917"/>
      <c r="G2152" s="211" t="s">
        <v>35</v>
      </c>
      <c r="H2152" s="227">
        <v>45108</v>
      </c>
      <c r="I2152" s="382">
        <v>314</v>
      </c>
    </row>
    <row r="2153" spans="1:9" ht="15" customHeight="1" x14ac:dyDescent="0.2">
      <c r="A2153" s="926"/>
      <c r="B2153" s="3">
        <v>6226</v>
      </c>
      <c r="C2153" s="197" t="s">
        <v>2870</v>
      </c>
      <c r="D2153" s="258" t="s">
        <v>5795</v>
      </c>
      <c r="E2153" s="60" t="s">
        <v>2871</v>
      </c>
      <c r="F2153" s="917"/>
      <c r="G2153" s="211" t="s">
        <v>35</v>
      </c>
      <c r="H2153" s="227">
        <v>45108</v>
      </c>
      <c r="I2153" s="382">
        <v>314</v>
      </c>
    </row>
    <row r="2154" spans="1:9" ht="25.5" x14ac:dyDescent="0.2">
      <c r="A2154" s="926"/>
      <c r="B2154" s="3">
        <v>6226</v>
      </c>
      <c r="C2154" s="66" t="s">
        <v>2872</v>
      </c>
      <c r="D2154" s="258" t="s">
        <v>5795</v>
      </c>
      <c r="E2154" s="211">
        <v>27112838</v>
      </c>
      <c r="F2154" s="917"/>
      <c r="G2154" s="211" t="s">
        <v>505</v>
      </c>
      <c r="H2154" s="227">
        <v>45047</v>
      </c>
      <c r="I2154" s="382">
        <v>314</v>
      </c>
    </row>
    <row r="2155" spans="1:9" ht="25.5" x14ac:dyDescent="0.2">
      <c r="A2155" s="926"/>
      <c r="B2155" s="3">
        <v>6226</v>
      </c>
      <c r="C2155" s="66" t="s">
        <v>2873</v>
      </c>
      <c r="D2155" s="258" t="s">
        <v>5795</v>
      </c>
      <c r="E2155" s="211">
        <v>27112838</v>
      </c>
      <c r="F2155" s="917"/>
      <c r="G2155" s="211" t="s">
        <v>505</v>
      </c>
      <c r="H2155" s="227">
        <v>45047</v>
      </c>
      <c r="I2155" s="382">
        <v>314</v>
      </c>
    </row>
    <row r="2156" spans="1:9" ht="25.5" x14ac:dyDescent="0.2">
      <c r="A2156" s="926"/>
      <c r="B2156" s="3">
        <v>6226</v>
      </c>
      <c r="C2156" s="66" t="s">
        <v>2874</v>
      </c>
      <c r="D2156" s="258" t="s">
        <v>5795</v>
      </c>
      <c r="E2156" s="60">
        <v>40172906</v>
      </c>
      <c r="F2156" s="917"/>
      <c r="G2156" s="211" t="s">
        <v>505</v>
      </c>
      <c r="H2156" s="227">
        <v>45108</v>
      </c>
      <c r="I2156" s="382">
        <v>314</v>
      </c>
    </row>
    <row r="2157" spans="1:9" ht="15" customHeight="1" x14ac:dyDescent="0.2">
      <c r="A2157" s="926"/>
      <c r="B2157" s="3">
        <v>6320</v>
      </c>
      <c r="C2157" s="197" t="s">
        <v>3052</v>
      </c>
      <c r="D2157" s="258" t="s">
        <v>5795</v>
      </c>
      <c r="E2157" s="60">
        <v>30102203</v>
      </c>
      <c r="F2157" s="917"/>
      <c r="G2157" s="211" t="s">
        <v>35</v>
      </c>
      <c r="H2157" s="227">
        <v>45199</v>
      </c>
      <c r="I2157" s="382">
        <v>314</v>
      </c>
    </row>
    <row r="2158" spans="1:9" ht="25.5" x14ac:dyDescent="0.2">
      <c r="A2158" s="926"/>
      <c r="B2158" s="3">
        <v>6320</v>
      </c>
      <c r="C2158" s="197" t="s">
        <v>3053</v>
      </c>
      <c r="D2158" s="258" t="s">
        <v>5795</v>
      </c>
      <c r="E2158" s="60" t="s">
        <v>3054</v>
      </c>
      <c r="F2158" s="917"/>
      <c r="G2158" s="211" t="s">
        <v>35</v>
      </c>
      <c r="H2158" s="227">
        <v>45076</v>
      </c>
      <c r="I2158" s="382">
        <v>314</v>
      </c>
    </row>
    <row r="2159" spans="1:9" ht="38.25" x14ac:dyDescent="0.2">
      <c r="A2159" s="926"/>
      <c r="B2159" s="3">
        <v>6320</v>
      </c>
      <c r="C2159" s="197" t="s">
        <v>3055</v>
      </c>
      <c r="D2159" s="258" t="s">
        <v>5795</v>
      </c>
      <c r="E2159" s="60">
        <v>31161701</v>
      </c>
      <c r="F2159" s="917"/>
      <c r="G2159" s="211" t="s">
        <v>35</v>
      </c>
      <c r="H2159" s="227">
        <v>45076</v>
      </c>
      <c r="I2159" s="382">
        <v>314</v>
      </c>
    </row>
    <row r="2160" spans="1:9" ht="51" x14ac:dyDescent="0.2">
      <c r="A2160" s="926"/>
      <c r="B2160" s="3">
        <v>6320</v>
      </c>
      <c r="C2160" s="197" t="s">
        <v>3056</v>
      </c>
      <c r="D2160" s="258" t="s">
        <v>5795</v>
      </c>
      <c r="E2160" s="60">
        <v>31161801</v>
      </c>
      <c r="F2160" s="917"/>
      <c r="G2160" s="211" t="s">
        <v>35</v>
      </c>
      <c r="H2160" s="227">
        <v>45076</v>
      </c>
      <c r="I2160" s="382">
        <v>314</v>
      </c>
    </row>
    <row r="2161" spans="1:9" ht="25.5" x14ac:dyDescent="0.2">
      <c r="A2161" s="926"/>
      <c r="B2161" s="3">
        <v>6320</v>
      </c>
      <c r="C2161" s="197" t="s">
        <v>3057</v>
      </c>
      <c r="D2161" s="258" t="s">
        <v>5795</v>
      </c>
      <c r="E2161" s="60">
        <v>31162102</v>
      </c>
      <c r="F2161" s="917"/>
      <c r="G2161" s="211" t="s">
        <v>35</v>
      </c>
      <c r="H2161" s="227">
        <v>45199</v>
      </c>
      <c r="I2161" s="382">
        <v>314</v>
      </c>
    </row>
    <row r="2162" spans="1:9" ht="15" customHeight="1" x14ac:dyDescent="0.2">
      <c r="A2162" s="926"/>
      <c r="B2162" s="3">
        <v>6320</v>
      </c>
      <c r="C2162" s="197" t="s">
        <v>3058</v>
      </c>
      <c r="D2162" s="258" t="s">
        <v>5795</v>
      </c>
      <c r="E2162" s="60">
        <v>31161520</v>
      </c>
      <c r="F2162" s="917"/>
      <c r="G2162" s="211" t="s">
        <v>35</v>
      </c>
      <c r="H2162" s="227">
        <v>45076</v>
      </c>
      <c r="I2162" s="382">
        <v>314</v>
      </c>
    </row>
    <row r="2163" spans="1:9" ht="15" customHeight="1" x14ac:dyDescent="0.2">
      <c r="A2163" s="926"/>
      <c r="B2163" s="3">
        <v>6320</v>
      </c>
      <c r="C2163" s="197" t="s">
        <v>3059</v>
      </c>
      <c r="D2163" s="258" t="s">
        <v>5795</v>
      </c>
      <c r="E2163" s="60">
        <v>31161521</v>
      </c>
      <c r="F2163" s="917"/>
      <c r="G2163" s="211" t="s">
        <v>35</v>
      </c>
      <c r="H2163" s="227">
        <v>45076</v>
      </c>
      <c r="I2163" s="382">
        <v>314</v>
      </c>
    </row>
    <row r="2164" spans="1:9" ht="15" customHeight="1" x14ac:dyDescent="0.2">
      <c r="A2164" s="926"/>
      <c r="B2164" s="3">
        <v>6320</v>
      </c>
      <c r="C2164" s="197" t="s">
        <v>3060</v>
      </c>
      <c r="D2164" s="258" t="s">
        <v>5795</v>
      </c>
      <c r="E2164" s="60" t="s">
        <v>3061</v>
      </c>
      <c r="F2164" s="917"/>
      <c r="G2164" s="211" t="s">
        <v>35</v>
      </c>
      <c r="H2164" s="227">
        <v>45076</v>
      </c>
      <c r="I2164" s="382">
        <v>314</v>
      </c>
    </row>
    <row r="2165" spans="1:9" ht="51" x14ac:dyDescent="0.2">
      <c r="A2165" s="926"/>
      <c r="B2165" s="3">
        <v>7020</v>
      </c>
      <c r="C2165" s="197" t="s">
        <v>3133</v>
      </c>
      <c r="D2165" s="258" t="s">
        <v>5795</v>
      </c>
      <c r="E2165" s="211">
        <v>31161501</v>
      </c>
      <c r="F2165" s="917"/>
      <c r="G2165" s="211" t="s">
        <v>35</v>
      </c>
      <c r="H2165" s="661" t="s">
        <v>858</v>
      </c>
      <c r="I2165" s="382">
        <v>314</v>
      </c>
    </row>
    <row r="2166" spans="1:9" ht="51" x14ac:dyDescent="0.2">
      <c r="A2166" s="926"/>
      <c r="B2166" s="3">
        <v>7020</v>
      </c>
      <c r="C2166" s="197" t="s">
        <v>3134</v>
      </c>
      <c r="D2166" s="258" t="s">
        <v>5795</v>
      </c>
      <c r="E2166" s="211">
        <v>31161807</v>
      </c>
      <c r="F2166" s="917"/>
      <c r="G2166" s="211" t="s">
        <v>35</v>
      </c>
      <c r="H2166" s="661" t="s">
        <v>858</v>
      </c>
      <c r="I2166" s="382">
        <v>314</v>
      </c>
    </row>
    <row r="2167" spans="1:9" ht="51" x14ac:dyDescent="0.2">
      <c r="A2167" s="926"/>
      <c r="B2167" s="3">
        <v>7020</v>
      </c>
      <c r="C2167" s="197" t="s">
        <v>3135</v>
      </c>
      <c r="D2167" s="258" t="s">
        <v>5795</v>
      </c>
      <c r="E2167" s="211">
        <v>31161807</v>
      </c>
      <c r="F2167" s="917"/>
      <c r="G2167" s="211" t="s">
        <v>35</v>
      </c>
      <c r="H2167" s="661" t="s">
        <v>858</v>
      </c>
      <c r="I2167" s="382">
        <v>314</v>
      </c>
    </row>
    <row r="2168" spans="1:9" ht="38.25" x14ac:dyDescent="0.2">
      <c r="A2168" s="926"/>
      <c r="B2168" s="3">
        <v>7020</v>
      </c>
      <c r="C2168" s="197" t="s">
        <v>3136</v>
      </c>
      <c r="D2168" s="258" t="s">
        <v>5795</v>
      </c>
      <c r="E2168" s="211">
        <v>31161532</v>
      </c>
      <c r="F2168" s="917"/>
      <c r="G2168" s="211" t="s">
        <v>35</v>
      </c>
      <c r="H2168" s="661" t="s">
        <v>858</v>
      </c>
      <c r="I2168" s="382">
        <v>314</v>
      </c>
    </row>
    <row r="2169" spans="1:9" ht="38.25" x14ac:dyDescent="0.2">
      <c r="A2169" s="926"/>
      <c r="B2169" s="3">
        <v>7020</v>
      </c>
      <c r="C2169" s="197" t="s">
        <v>3137</v>
      </c>
      <c r="D2169" s="258" t="s">
        <v>5795</v>
      </c>
      <c r="E2169" s="211">
        <v>31161727</v>
      </c>
      <c r="F2169" s="917"/>
      <c r="G2169" s="211" t="s">
        <v>35</v>
      </c>
      <c r="H2169" s="661" t="s">
        <v>858</v>
      </c>
      <c r="I2169" s="382">
        <v>314</v>
      </c>
    </row>
    <row r="2170" spans="1:9" ht="25.5" x14ac:dyDescent="0.2">
      <c r="A2170" s="926"/>
      <c r="B2170" s="3">
        <v>7020</v>
      </c>
      <c r="C2170" s="197" t="s">
        <v>3138</v>
      </c>
      <c r="D2170" s="258" t="s">
        <v>5795</v>
      </c>
      <c r="E2170" s="211">
        <v>31161618</v>
      </c>
      <c r="F2170" s="917"/>
      <c r="G2170" s="211" t="s">
        <v>35</v>
      </c>
      <c r="H2170" s="661" t="s">
        <v>858</v>
      </c>
      <c r="I2170" s="382">
        <v>314</v>
      </c>
    </row>
    <row r="2171" spans="1:9" ht="25.5" x14ac:dyDescent="0.2">
      <c r="A2171" s="926"/>
      <c r="B2171" s="3">
        <v>7020</v>
      </c>
      <c r="C2171" s="197" t="s">
        <v>3140</v>
      </c>
      <c r="D2171" s="258" t="s">
        <v>5795</v>
      </c>
      <c r="E2171" s="211">
        <v>31161727</v>
      </c>
      <c r="F2171" s="917"/>
      <c r="G2171" s="211" t="s">
        <v>35</v>
      </c>
      <c r="H2171" s="661" t="s">
        <v>858</v>
      </c>
      <c r="I2171" s="382">
        <v>314</v>
      </c>
    </row>
    <row r="2172" spans="1:9" ht="25.5" x14ac:dyDescent="0.2">
      <c r="A2172" s="926"/>
      <c r="B2172" s="3">
        <v>7020</v>
      </c>
      <c r="C2172" s="197" t="s">
        <v>3141</v>
      </c>
      <c r="D2172" s="258" t="s">
        <v>5795</v>
      </c>
      <c r="E2172" s="211">
        <v>31161807</v>
      </c>
      <c r="F2172" s="917"/>
      <c r="G2172" s="211" t="s">
        <v>35</v>
      </c>
      <c r="H2172" s="661" t="s">
        <v>858</v>
      </c>
      <c r="I2172" s="382">
        <v>314</v>
      </c>
    </row>
    <row r="2173" spans="1:9" ht="25.5" x14ac:dyDescent="0.2">
      <c r="A2173" s="926"/>
      <c r="B2173" s="3">
        <v>7020</v>
      </c>
      <c r="C2173" s="197" t="s">
        <v>3142</v>
      </c>
      <c r="D2173" s="258" t="s">
        <v>5795</v>
      </c>
      <c r="E2173" s="211">
        <v>31161807</v>
      </c>
      <c r="F2173" s="917"/>
      <c r="G2173" s="211" t="s">
        <v>35</v>
      </c>
      <c r="H2173" s="661" t="s">
        <v>858</v>
      </c>
      <c r="I2173" s="382">
        <v>314</v>
      </c>
    </row>
    <row r="2174" spans="1:9" ht="15" customHeight="1" x14ac:dyDescent="0.2">
      <c r="A2174" s="926"/>
      <c r="B2174" s="258">
        <v>6030</v>
      </c>
      <c r="C2174" s="66" t="s">
        <v>3343</v>
      </c>
      <c r="D2174" s="258" t="s">
        <v>5795</v>
      </c>
      <c r="E2174" s="382">
        <v>31162002</v>
      </c>
      <c r="F2174" s="917"/>
      <c r="G2174" s="211" t="s">
        <v>35</v>
      </c>
      <c r="H2174" s="661" t="s">
        <v>120</v>
      </c>
      <c r="I2174" s="258">
        <v>314</v>
      </c>
    </row>
    <row r="2175" spans="1:9" ht="25.5" x14ac:dyDescent="0.2">
      <c r="A2175" s="926"/>
      <c r="B2175" s="258">
        <v>6030</v>
      </c>
      <c r="C2175" s="66" t="s">
        <v>3344</v>
      </c>
      <c r="D2175" s="258" t="s">
        <v>5795</v>
      </c>
      <c r="E2175" s="382">
        <v>31161620</v>
      </c>
      <c r="F2175" s="917"/>
      <c r="G2175" s="211" t="s">
        <v>35</v>
      </c>
      <c r="H2175" s="661" t="s">
        <v>120</v>
      </c>
      <c r="I2175" s="258">
        <v>314</v>
      </c>
    </row>
    <row r="2176" spans="1:9" ht="25.5" x14ac:dyDescent="0.2">
      <c r="A2176" s="926"/>
      <c r="B2176" s="258">
        <v>6030</v>
      </c>
      <c r="C2176" s="66" t="s">
        <v>3346</v>
      </c>
      <c r="D2176" s="258" t="s">
        <v>5795</v>
      </c>
      <c r="E2176" s="382">
        <v>31161507</v>
      </c>
      <c r="F2176" s="917"/>
      <c r="G2176" s="211" t="s">
        <v>4710</v>
      </c>
      <c r="H2176" s="661" t="s">
        <v>120</v>
      </c>
      <c r="I2176" s="258">
        <v>314</v>
      </c>
    </row>
    <row r="2177" spans="1:9" ht="25.5" x14ac:dyDescent="0.2">
      <c r="A2177" s="926"/>
      <c r="B2177" s="258">
        <v>6030</v>
      </c>
      <c r="C2177" s="66" t="s">
        <v>3347</v>
      </c>
      <c r="D2177" s="258" t="s">
        <v>5795</v>
      </c>
      <c r="E2177" s="382">
        <v>31161507</v>
      </c>
      <c r="F2177" s="917"/>
      <c r="G2177" s="211" t="s">
        <v>4710</v>
      </c>
      <c r="H2177" s="661" t="s">
        <v>120</v>
      </c>
      <c r="I2177" s="258">
        <v>314</v>
      </c>
    </row>
    <row r="2178" spans="1:9" ht="25.5" x14ac:dyDescent="0.2">
      <c r="A2178" s="926"/>
      <c r="B2178" s="84">
        <v>2502</v>
      </c>
      <c r="C2178" s="508" t="s">
        <v>3778</v>
      </c>
      <c r="D2178" s="84" t="s">
        <v>34</v>
      </c>
      <c r="E2178" s="131" t="s">
        <v>10456</v>
      </c>
      <c r="F2178" s="917"/>
      <c r="G2178" s="131" t="s">
        <v>35</v>
      </c>
      <c r="H2178" s="63">
        <v>45200</v>
      </c>
      <c r="I2178" s="382">
        <v>314</v>
      </c>
    </row>
    <row r="2179" spans="1:9" ht="25.5" x14ac:dyDescent="0.2">
      <c r="A2179" s="926"/>
      <c r="B2179" s="84">
        <v>2502</v>
      </c>
      <c r="C2179" s="127" t="s">
        <v>3870</v>
      </c>
      <c r="D2179" s="84" t="s">
        <v>34</v>
      </c>
      <c r="E2179" s="131">
        <v>111016</v>
      </c>
      <c r="F2179" s="917"/>
      <c r="G2179" s="131" t="s">
        <v>35</v>
      </c>
      <c r="H2179" s="63">
        <v>45200</v>
      </c>
      <c r="I2179" s="382">
        <v>314</v>
      </c>
    </row>
    <row r="2180" spans="1:9" ht="38.25" x14ac:dyDescent="0.2">
      <c r="A2180" s="926"/>
      <c r="B2180" s="84">
        <v>2502</v>
      </c>
      <c r="C2180" s="127" t="s">
        <v>3873</v>
      </c>
      <c r="D2180" s="84" t="s">
        <v>34</v>
      </c>
      <c r="E2180" s="131">
        <v>111016</v>
      </c>
      <c r="F2180" s="917"/>
      <c r="G2180" s="131" t="s">
        <v>35</v>
      </c>
      <c r="H2180" s="63">
        <v>45200</v>
      </c>
      <c r="I2180" s="382">
        <v>314</v>
      </c>
    </row>
    <row r="2181" spans="1:9" ht="25.5" x14ac:dyDescent="0.2">
      <c r="A2181" s="926"/>
      <c r="B2181" s="211">
        <v>2820</v>
      </c>
      <c r="C2181" s="197" t="s">
        <v>4791</v>
      </c>
      <c r="D2181" s="211" t="s">
        <v>4750</v>
      </c>
      <c r="E2181" s="211">
        <v>31161509</v>
      </c>
      <c r="F2181" s="917"/>
      <c r="G2181" s="211" t="s">
        <v>4712</v>
      </c>
      <c r="H2181" s="63">
        <v>45078</v>
      </c>
      <c r="I2181" s="211">
        <v>314</v>
      </c>
    </row>
    <row r="2182" spans="1:9" ht="25.5" x14ac:dyDescent="0.2">
      <c r="A2182" s="926"/>
      <c r="B2182" s="211">
        <v>2820</v>
      </c>
      <c r="C2182" s="197" t="s">
        <v>4792</v>
      </c>
      <c r="D2182" s="211" t="s">
        <v>4750</v>
      </c>
      <c r="E2182" s="211">
        <v>39121405</v>
      </c>
      <c r="F2182" s="917"/>
      <c r="G2182" s="211" t="s">
        <v>4712</v>
      </c>
      <c r="H2182" s="63">
        <v>45078</v>
      </c>
      <c r="I2182" s="211">
        <v>314</v>
      </c>
    </row>
    <row r="2183" spans="1:9" ht="51" x14ac:dyDescent="0.2">
      <c r="A2183" s="926"/>
      <c r="B2183" s="211">
        <v>2820</v>
      </c>
      <c r="C2183" s="197" t="s">
        <v>4793</v>
      </c>
      <c r="D2183" s="211" t="s">
        <v>4750</v>
      </c>
      <c r="E2183" s="211">
        <v>31161513</v>
      </c>
      <c r="F2183" s="917"/>
      <c r="G2183" s="211" t="s">
        <v>4712</v>
      </c>
      <c r="H2183" s="63">
        <v>45078</v>
      </c>
      <c r="I2183" s="211">
        <v>314</v>
      </c>
    </row>
    <row r="2184" spans="1:9" ht="51" x14ac:dyDescent="0.2">
      <c r="A2184" s="926"/>
      <c r="B2184" s="211">
        <v>2820</v>
      </c>
      <c r="C2184" s="197" t="s">
        <v>4794</v>
      </c>
      <c r="D2184" s="211" t="s">
        <v>4750</v>
      </c>
      <c r="E2184" s="211">
        <v>31161727</v>
      </c>
      <c r="F2184" s="917"/>
      <c r="G2184" s="211" t="s">
        <v>4712</v>
      </c>
      <c r="H2184" s="63">
        <v>45078</v>
      </c>
      <c r="I2184" s="211">
        <v>314</v>
      </c>
    </row>
    <row r="2185" spans="1:9" ht="51" x14ac:dyDescent="0.2">
      <c r="A2185" s="926"/>
      <c r="B2185" s="211">
        <v>2820</v>
      </c>
      <c r="C2185" s="197" t="s">
        <v>4795</v>
      </c>
      <c r="D2185" s="211" t="s">
        <v>4750</v>
      </c>
      <c r="E2185" s="211">
        <v>31161513</v>
      </c>
      <c r="F2185" s="917"/>
      <c r="G2185" s="211" t="s">
        <v>4712</v>
      </c>
      <c r="H2185" s="63">
        <v>45078</v>
      </c>
      <c r="I2185" s="211">
        <v>314</v>
      </c>
    </row>
    <row r="2186" spans="1:9" ht="25.5" x14ac:dyDescent="0.2">
      <c r="A2186" s="926"/>
      <c r="B2186" s="211">
        <v>2820</v>
      </c>
      <c r="C2186" s="197" t="s">
        <v>4796</v>
      </c>
      <c r="D2186" s="211" t="s">
        <v>4750</v>
      </c>
      <c r="E2186" s="211">
        <v>31161807</v>
      </c>
      <c r="F2186" s="917"/>
      <c r="G2186" s="211" t="s">
        <v>4712</v>
      </c>
      <c r="H2186" s="63">
        <v>45078</v>
      </c>
      <c r="I2186" s="211">
        <v>314</v>
      </c>
    </row>
    <row r="2187" spans="1:9" ht="38.25" x14ac:dyDescent="0.2">
      <c r="A2187" s="926"/>
      <c r="B2187" s="211">
        <v>2820</v>
      </c>
      <c r="C2187" s="197" t="s">
        <v>4797</v>
      </c>
      <c r="D2187" s="211" t="s">
        <v>4750</v>
      </c>
      <c r="E2187" s="211">
        <v>31161807</v>
      </c>
      <c r="F2187" s="917"/>
      <c r="G2187" s="211" t="s">
        <v>4712</v>
      </c>
      <c r="H2187" s="63">
        <v>45078</v>
      </c>
      <c r="I2187" s="211">
        <v>314</v>
      </c>
    </row>
    <row r="2188" spans="1:9" ht="25.5" x14ac:dyDescent="0.2">
      <c r="A2188" s="926"/>
      <c r="B2188" s="372">
        <v>4011</v>
      </c>
      <c r="C2188" s="373" t="s">
        <v>5393</v>
      </c>
      <c r="D2188" s="372" t="s">
        <v>114</v>
      </c>
      <c r="E2188" s="146" t="s">
        <v>5394</v>
      </c>
      <c r="F2188" s="917"/>
      <c r="G2188" s="146" t="s">
        <v>35</v>
      </c>
      <c r="H2188" s="159">
        <v>45261</v>
      </c>
      <c r="I2188" s="146">
        <v>314</v>
      </c>
    </row>
    <row r="2189" spans="1:9" ht="25.5" x14ac:dyDescent="0.2">
      <c r="A2189" s="926"/>
      <c r="B2189" s="372">
        <v>4011</v>
      </c>
      <c r="C2189" s="373" t="s">
        <v>5396</v>
      </c>
      <c r="D2189" s="372" t="s">
        <v>114</v>
      </c>
      <c r="E2189" s="146" t="s">
        <v>5397</v>
      </c>
      <c r="F2189" s="917"/>
      <c r="G2189" s="146" t="s">
        <v>35</v>
      </c>
      <c r="H2189" s="159">
        <v>45261</v>
      </c>
      <c r="I2189" s="146">
        <v>314</v>
      </c>
    </row>
    <row r="2190" spans="1:9" ht="38.25" x14ac:dyDescent="0.2">
      <c r="A2190" s="926"/>
      <c r="B2190" s="372">
        <v>4011</v>
      </c>
      <c r="C2190" s="373" t="s">
        <v>5399</v>
      </c>
      <c r="D2190" s="372" t="s">
        <v>114</v>
      </c>
      <c r="E2190" s="146" t="s">
        <v>2574</v>
      </c>
      <c r="F2190" s="917"/>
      <c r="G2190" s="146" t="s">
        <v>35</v>
      </c>
      <c r="H2190" s="159">
        <v>45261</v>
      </c>
      <c r="I2190" s="146">
        <v>314</v>
      </c>
    </row>
    <row r="2191" spans="1:9" ht="25.5" x14ac:dyDescent="0.2">
      <c r="A2191" s="926"/>
      <c r="B2191" s="372">
        <v>4011</v>
      </c>
      <c r="C2191" s="373" t="s">
        <v>5401</v>
      </c>
      <c r="D2191" s="372" t="s">
        <v>114</v>
      </c>
      <c r="E2191" s="146" t="s">
        <v>5402</v>
      </c>
      <c r="F2191" s="917"/>
      <c r="G2191" s="146" t="s">
        <v>35</v>
      </c>
      <c r="H2191" s="159">
        <v>45261</v>
      </c>
      <c r="I2191" s="146">
        <v>314</v>
      </c>
    </row>
    <row r="2192" spans="1:9" ht="25.5" x14ac:dyDescent="0.2">
      <c r="A2192" s="926"/>
      <c r="B2192" s="372">
        <v>4011</v>
      </c>
      <c r="C2192" s="373" t="s">
        <v>5412</v>
      </c>
      <c r="D2192" s="372" t="s">
        <v>114</v>
      </c>
      <c r="E2192" s="146" t="s">
        <v>5413</v>
      </c>
      <c r="F2192" s="917"/>
      <c r="G2192" s="146" t="s">
        <v>35</v>
      </c>
      <c r="H2192" s="159">
        <v>45261</v>
      </c>
      <c r="I2192" s="146">
        <v>314</v>
      </c>
    </row>
    <row r="2193" spans="1:9" ht="25.5" x14ac:dyDescent="0.2">
      <c r="A2193" s="926"/>
      <c r="B2193" s="372">
        <v>4011</v>
      </c>
      <c r="C2193" s="373" t="s">
        <v>5415</v>
      </c>
      <c r="D2193" s="372" t="s">
        <v>114</v>
      </c>
      <c r="E2193" s="146" t="s">
        <v>5416</v>
      </c>
      <c r="F2193" s="917"/>
      <c r="G2193" s="146" t="s">
        <v>35</v>
      </c>
      <c r="H2193" s="159">
        <v>45261</v>
      </c>
      <c r="I2193" s="146">
        <v>314</v>
      </c>
    </row>
    <row r="2194" spans="1:9" ht="15" customHeight="1" x14ac:dyDescent="0.2">
      <c r="A2194" s="926"/>
      <c r="B2194" s="372">
        <v>4011</v>
      </c>
      <c r="C2194" s="373" t="s">
        <v>5418</v>
      </c>
      <c r="D2194" s="372" t="s">
        <v>114</v>
      </c>
      <c r="E2194" s="146"/>
      <c r="F2194" s="917"/>
      <c r="G2194" s="146" t="s">
        <v>35</v>
      </c>
      <c r="H2194" s="159">
        <v>45261</v>
      </c>
      <c r="I2194" s="146">
        <v>314</v>
      </c>
    </row>
    <row r="2195" spans="1:9" ht="25.5" x14ac:dyDescent="0.2">
      <c r="A2195" s="926"/>
      <c r="B2195" s="372">
        <v>4011</v>
      </c>
      <c r="C2195" s="373" t="s">
        <v>5420</v>
      </c>
      <c r="D2195" s="372" t="s">
        <v>114</v>
      </c>
      <c r="E2195" s="146" t="s">
        <v>5421</v>
      </c>
      <c r="F2195" s="917"/>
      <c r="G2195" s="146" t="s">
        <v>35</v>
      </c>
      <c r="H2195" s="159">
        <v>45261</v>
      </c>
      <c r="I2195" s="146">
        <v>314</v>
      </c>
    </row>
    <row r="2196" spans="1:9" ht="25.5" x14ac:dyDescent="0.2">
      <c r="A2196" s="926"/>
      <c r="B2196" s="372">
        <v>4321</v>
      </c>
      <c r="C2196" s="373" t="s">
        <v>1168</v>
      </c>
      <c r="D2196" s="97" t="s">
        <v>5528</v>
      </c>
      <c r="E2196" s="146" t="s">
        <v>1169</v>
      </c>
      <c r="F2196" s="917"/>
      <c r="G2196" s="146" t="s">
        <v>35</v>
      </c>
      <c r="H2196" s="309">
        <v>45261</v>
      </c>
      <c r="I2196" s="372">
        <v>314</v>
      </c>
    </row>
    <row r="2197" spans="1:9" ht="25.5" x14ac:dyDescent="0.2">
      <c r="A2197" s="926"/>
      <c r="B2197" s="372">
        <v>4321</v>
      </c>
      <c r="C2197" s="373" t="s">
        <v>1170</v>
      </c>
      <c r="D2197" s="97" t="s">
        <v>5528</v>
      </c>
      <c r="E2197" s="146" t="s">
        <v>1171</v>
      </c>
      <c r="F2197" s="917"/>
      <c r="G2197" s="146" t="s">
        <v>35</v>
      </c>
      <c r="H2197" s="309">
        <v>45261</v>
      </c>
      <c r="I2197" s="372">
        <v>314</v>
      </c>
    </row>
    <row r="2198" spans="1:9" ht="25.5" x14ac:dyDescent="0.2">
      <c r="A2198" s="926"/>
      <c r="B2198" s="372">
        <v>4321</v>
      </c>
      <c r="C2198" s="373" t="s">
        <v>5542</v>
      </c>
      <c r="D2198" s="97" t="s">
        <v>5528</v>
      </c>
      <c r="E2198" s="146" t="s">
        <v>5543</v>
      </c>
      <c r="F2198" s="917"/>
      <c r="G2198" s="146" t="s">
        <v>35</v>
      </c>
      <c r="H2198" s="309">
        <v>45261</v>
      </c>
      <c r="I2198" s="372">
        <v>314</v>
      </c>
    </row>
    <row r="2199" spans="1:9" ht="76.5" x14ac:dyDescent="0.2">
      <c r="A2199" s="926"/>
      <c r="B2199" s="372">
        <v>4321</v>
      </c>
      <c r="C2199" s="98" t="s">
        <v>1193</v>
      </c>
      <c r="D2199" s="97" t="s">
        <v>5528</v>
      </c>
      <c r="E2199" s="160" t="s">
        <v>1194</v>
      </c>
      <c r="F2199" s="917"/>
      <c r="G2199" s="160" t="s">
        <v>35</v>
      </c>
      <c r="H2199" s="309">
        <v>45261</v>
      </c>
      <c r="I2199" s="372">
        <v>314</v>
      </c>
    </row>
    <row r="2200" spans="1:9" ht="38.25" x14ac:dyDescent="0.2">
      <c r="A2200" s="926"/>
      <c r="B2200" s="372">
        <v>4321</v>
      </c>
      <c r="C2200" s="373" t="s">
        <v>5544</v>
      </c>
      <c r="D2200" s="97" t="s">
        <v>5528</v>
      </c>
      <c r="E2200" s="160" t="s">
        <v>1202</v>
      </c>
      <c r="F2200" s="917"/>
      <c r="G2200" s="146" t="s">
        <v>35</v>
      </c>
      <c r="H2200" s="309">
        <v>45261</v>
      </c>
      <c r="I2200" s="372">
        <v>314</v>
      </c>
    </row>
    <row r="2201" spans="1:9" ht="38.25" x14ac:dyDescent="0.2">
      <c r="A2201" s="926"/>
      <c r="B2201" s="372">
        <v>4321</v>
      </c>
      <c r="C2201" s="373" t="s">
        <v>1264</v>
      </c>
      <c r="D2201" s="372" t="s">
        <v>5528</v>
      </c>
      <c r="E2201" s="146" t="s">
        <v>1265</v>
      </c>
      <c r="F2201" s="917"/>
      <c r="G2201" s="146" t="s">
        <v>35</v>
      </c>
      <c r="H2201" s="309">
        <v>45261</v>
      </c>
      <c r="I2201" s="372">
        <v>314</v>
      </c>
    </row>
    <row r="2202" spans="1:9" ht="15" customHeight="1" x14ac:dyDescent="0.2">
      <c r="A2202" s="926"/>
      <c r="B2202" s="97">
        <v>7421</v>
      </c>
      <c r="C2202" s="508" t="s">
        <v>8210</v>
      </c>
      <c r="D2202" s="97" t="s">
        <v>5902</v>
      </c>
      <c r="E2202" s="39" t="s">
        <v>8211</v>
      </c>
      <c r="F2202" s="917"/>
      <c r="G2202" s="651" t="s">
        <v>35</v>
      </c>
      <c r="H2202" s="538">
        <v>45261</v>
      </c>
      <c r="I2202" s="51">
        <v>314</v>
      </c>
    </row>
    <row r="2203" spans="1:9" ht="15" customHeight="1" x14ac:dyDescent="0.2">
      <c r="A2203" s="926"/>
      <c r="B2203" s="97">
        <v>7421</v>
      </c>
      <c r="C2203" s="508" t="s">
        <v>8212</v>
      </c>
      <c r="D2203" s="97" t="s">
        <v>5902</v>
      </c>
      <c r="E2203" s="39" t="s">
        <v>8213</v>
      </c>
      <c r="F2203" s="917"/>
      <c r="G2203" s="651" t="s">
        <v>35</v>
      </c>
      <c r="H2203" s="538">
        <v>45261</v>
      </c>
      <c r="I2203" s="51">
        <v>314</v>
      </c>
    </row>
    <row r="2204" spans="1:9" ht="15" customHeight="1" x14ac:dyDescent="0.2">
      <c r="A2204" s="926"/>
      <c r="B2204" s="97">
        <v>7421</v>
      </c>
      <c r="C2204" s="508" t="s">
        <v>8214</v>
      </c>
      <c r="D2204" s="97" t="s">
        <v>5902</v>
      </c>
      <c r="E2204" s="39" t="s">
        <v>6164</v>
      </c>
      <c r="F2204" s="917"/>
      <c r="G2204" s="651" t="s">
        <v>35</v>
      </c>
      <c r="H2204" s="538">
        <v>45261</v>
      </c>
      <c r="I2204" s="51">
        <v>314</v>
      </c>
    </row>
    <row r="2205" spans="1:9" ht="15" customHeight="1" x14ac:dyDescent="0.2">
      <c r="A2205" s="926"/>
      <c r="B2205" s="97">
        <v>7421</v>
      </c>
      <c r="C2205" s="508" t="s">
        <v>8215</v>
      </c>
      <c r="D2205" s="97" t="s">
        <v>5902</v>
      </c>
      <c r="E2205" s="39" t="s">
        <v>8216</v>
      </c>
      <c r="F2205" s="917"/>
      <c r="G2205" s="651" t="s">
        <v>35</v>
      </c>
      <c r="H2205" s="538">
        <v>45261</v>
      </c>
      <c r="I2205" s="51">
        <v>314</v>
      </c>
    </row>
    <row r="2206" spans="1:9" ht="15" customHeight="1" x14ac:dyDescent="0.2">
      <c r="A2206" s="926"/>
      <c r="B2206" s="97">
        <v>7421</v>
      </c>
      <c r="C2206" s="508" t="s">
        <v>8217</v>
      </c>
      <c r="D2206" s="97" t="s">
        <v>5902</v>
      </c>
      <c r="E2206" s="39" t="s">
        <v>8218</v>
      </c>
      <c r="F2206" s="917"/>
      <c r="G2206" s="651" t="s">
        <v>35</v>
      </c>
      <c r="H2206" s="538">
        <v>45261</v>
      </c>
      <c r="I2206" s="51">
        <v>314</v>
      </c>
    </row>
    <row r="2207" spans="1:9" ht="15" customHeight="1" x14ac:dyDescent="0.2">
      <c r="A2207" s="926"/>
      <c r="B2207" s="97">
        <v>7421</v>
      </c>
      <c r="C2207" s="508" t="s">
        <v>8219</v>
      </c>
      <c r="D2207" s="97" t="s">
        <v>5902</v>
      </c>
      <c r="E2207" s="39" t="s">
        <v>8220</v>
      </c>
      <c r="F2207" s="917"/>
      <c r="G2207" s="651" t="s">
        <v>35</v>
      </c>
      <c r="H2207" s="538">
        <v>45261</v>
      </c>
      <c r="I2207" s="51">
        <v>314</v>
      </c>
    </row>
    <row r="2208" spans="1:9" ht="15" customHeight="1" x14ac:dyDescent="0.2">
      <c r="A2208" s="926"/>
      <c r="B2208" s="97">
        <v>7421</v>
      </c>
      <c r="C2208" s="508" t="s">
        <v>8221</v>
      </c>
      <c r="D2208" s="97" t="s">
        <v>5902</v>
      </c>
      <c r="E2208" s="382" t="s">
        <v>8222</v>
      </c>
      <c r="F2208" s="917"/>
      <c r="G2208" s="651" t="s">
        <v>35</v>
      </c>
      <c r="H2208" s="538">
        <v>45261</v>
      </c>
      <c r="I2208" s="51">
        <v>314</v>
      </c>
    </row>
    <row r="2209" spans="1:9" ht="15" customHeight="1" x14ac:dyDescent="0.2">
      <c r="A2209" s="926"/>
      <c r="B2209" s="97">
        <v>7428</v>
      </c>
      <c r="C2209" s="508" t="s">
        <v>8426</v>
      </c>
      <c r="D2209" s="97" t="s">
        <v>5902</v>
      </c>
      <c r="E2209" s="39" t="s">
        <v>8427</v>
      </c>
      <c r="F2209" s="917"/>
      <c r="G2209" s="39" t="s">
        <v>1785</v>
      </c>
      <c r="H2209" s="309">
        <v>45261</v>
      </c>
      <c r="I2209" s="39">
        <v>314</v>
      </c>
    </row>
    <row r="2210" spans="1:9" ht="25.5" x14ac:dyDescent="0.2">
      <c r="A2210" s="926"/>
      <c r="B2210" s="97">
        <v>7428</v>
      </c>
      <c r="C2210" s="508" t="s">
        <v>8428</v>
      </c>
      <c r="D2210" s="97" t="s">
        <v>5902</v>
      </c>
      <c r="E2210" s="39" t="s">
        <v>8429</v>
      </c>
      <c r="F2210" s="917"/>
      <c r="G2210" s="39" t="s">
        <v>1785</v>
      </c>
      <c r="H2210" s="309">
        <v>45261</v>
      </c>
      <c r="I2210" s="39">
        <v>314</v>
      </c>
    </row>
    <row r="2211" spans="1:9" ht="25.5" x14ac:dyDescent="0.2">
      <c r="A2211" s="926"/>
      <c r="B2211" s="97">
        <v>7428</v>
      </c>
      <c r="C2211" s="508" t="s">
        <v>8430</v>
      </c>
      <c r="D2211" s="97" t="s">
        <v>5902</v>
      </c>
      <c r="E2211" s="39" t="s">
        <v>8431</v>
      </c>
      <c r="F2211" s="917"/>
      <c r="G2211" s="39" t="s">
        <v>1785</v>
      </c>
      <c r="H2211" s="309">
        <v>45261</v>
      </c>
      <c r="I2211" s="39">
        <v>314</v>
      </c>
    </row>
    <row r="2212" spans="1:9" ht="15" customHeight="1" x14ac:dyDescent="0.2">
      <c r="A2212" s="926"/>
      <c r="B2212" s="97">
        <v>7428</v>
      </c>
      <c r="C2212" s="508" t="s">
        <v>8432</v>
      </c>
      <c r="D2212" s="97" t="s">
        <v>5902</v>
      </c>
      <c r="E2212" s="39" t="s">
        <v>8433</v>
      </c>
      <c r="F2212" s="917"/>
      <c r="G2212" s="39" t="s">
        <v>1785</v>
      </c>
      <c r="H2212" s="309">
        <v>45261</v>
      </c>
      <c r="I2212" s="39">
        <v>314</v>
      </c>
    </row>
    <row r="2213" spans="1:9" ht="15" customHeight="1" x14ac:dyDescent="0.2">
      <c r="A2213" s="926"/>
      <c r="B2213" s="97">
        <v>7428</v>
      </c>
      <c r="C2213" s="508" t="s">
        <v>8434</v>
      </c>
      <c r="D2213" s="97" t="s">
        <v>5902</v>
      </c>
      <c r="E2213" s="39" t="s">
        <v>8435</v>
      </c>
      <c r="F2213" s="917"/>
      <c r="G2213" s="39" t="s">
        <v>1785</v>
      </c>
      <c r="H2213" s="309">
        <v>45261</v>
      </c>
      <c r="I2213" s="39">
        <v>314</v>
      </c>
    </row>
    <row r="2214" spans="1:9" ht="25.5" x14ac:dyDescent="0.2">
      <c r="A2214" s="926"/>
      <c r="B2214" s="97">
        <v>7428</v>
      </c>
      <c r="C2214" s="508" t="s">
        <v>8437</v>
      </c>
      <c r="D2214" s="97" t="s">
        <v>5902</v>
      </c>
      <c r="E2214" s="39" t="s">
        <v>8438</v>
      </c>
      <c r="F2214" s="917"/>
      <c r="G2214" s="39" t="s">
        <v>1785</v>
      </c>
      <c r="H2214" s="309">
        <v>45261</v>
      </c>
      <c r="I2214" s="39">
        <v>314</v>
      </c>
    </row>
    <row r="2215" spans="1:9" ht="25.5" x14ac:dyDescent="0.2">
      <c r="A2215" s="926"/>
      <c r="B2215" s="97">
        <v>7428</v>
      </c>
      <c r="C2215" s="508" t="s">
        <v>8439</v>
      </c>
      <c r="D2215" s="97" t="s">
        <v>5902</v>
      </c>
      <c r="E2215" s="39" t="s">
        <v>8440</v>
      </c>
      <c r="F2215" s="917"/>
      <c r="G2215" s="39" t="s">
        <v>1785</v>
      </c>
      <c r="H2215" s="309">
        <v>45261</v>
      </c>
      <c r="I2215" s="39">
        <v>314</v>
      </c>
    </row>
    <row r="2216" spans="1:9" ht="25.5" x14ac:dyDescent="0.2">
      <c r="A2216" s="926"/>
      <c r="B2216" s="97">
        <v>7428</v>
      </c>
      <c r="C2216" s="508" t="s">
        <v>8441</v>
      </c>
      <c r="D2216" s="97" t="s">
        <v>5902</v>
      </c>
      <c r="E2216" s="39" t="s">
        <v>8442</v>
      </c>
      <c r="F2216" s="917"/>
      <c r="G2216" s="39" t="s">
        <v>1785</v>
      </c>
      <c r="H2216" s="309">
        <v>45261</v>
      </c>
      <c r="I2216" s="39">
        <v>314</v>
      </c>
    </row>
    <row r="2217" spans="1:9" ht="25.5" x14ac:dyDescent="0.2">
      <c r="A2217" s="926"/>
      <c r="B2217" s="97">
        <v>7428</v>
      </c>
      <c r="C2217" s="508" t="s">
        <v>8445</v>
      </c>
      <c r="D2217" s="97" t="s">
        <v>5902</v>
      </c>
      <c r="E2217" s="39" t="s">
        <v>8446</v>
      </c>
      <c r="F2217" s="917"/>
      <c r="G2217" s="39" t="s">
        <v>1785</v>
      </c>
      <c r="H2217" s="309">
        <v>45261</v>
      </c>
      <c r="I2217" s="39">
        <v>314</v>
      </c>
    </row>
    <row r="2218" spans="1:9" ht="15" customHeight="1" x14ac:dyDescent="0.2">
      <c r="A2218" s="926"/>
      <c r="B2218" s="97">
        <v>7428</v>
      </c>
      <c r="C2218" s="508" t="s">
        <v>8447</v>
      </c>
      <c r="D2218" s="97" t="s">
        <v>5902</v>
      </c>
      <c r="E2218" s="39">
        <v>302628</v>
      </c>
      <c r="F2218" s="917"/>
      <c r="G2218" s="39" t="s">
        <v>1785</v>
      </c>
      <c r="H2218" s="309">
        <v>45261</v>
      </c>
      <c r="I2218" s="39">
        <v>314</v>
      </c>
    </row>
    <row r="2219" spans="1:9" ht="25.5" x14ac:dyDescent="0.2">
      <c r="A2219" s="926"/>
      <c r="B2219" s="97">
        <v>7431</v>
      </c>
      <c r="C2219" s="98" t="s">
        <v>6138</v>
      </c>
      <c r="D2219" s="97" t="s">
        <v>5902</v>
      </c>
      <c r="E2219" s="160" t="s">
        <v>6139</v>
      </c>
      <c r="F2219" s="917"/>
      <c r="G2219" s="160" t="s">
        <v>35</v>
      </c>
      <c r="H2219" s="309">
        <v>44958</v>
      </c>
      <c r="I2219" s="160">
        <v>314</v>
      </c>
    </row>
    <row r="2220" spans="1:9" ht="127.5" x14ac:dyDescent="0.2">
      <c r="A2220" s="926"/>
      <c r="B2220" s="97">
        <v>7431</v>
      </c>
      <c r="C2220" s="98" t="s">
        <v>6141</v>
      </c>
      <c r="D2220" s="97" t="s">
        <v>5902</v>
      </c>
      <c r="E2220" s="160" t="s">
        <v>6142</v>
      </c>
      <c r="F2220" s="917"/>
      <c r="G2220" s="160" t="s">
        <v>35</v>
      </c>
      <c r="H2220" s="309">
        <v>44958</v>
      </c>
      <c r="I2220" s="160">
        <v>314</v>
      </c>
    </row>
    <row r="2221" spans="1:9" ht="25.5" x14ac:dyDescent="0.2">
      <c r="A2221" s="926"/>
      <c r="B2221" s="97">
        <v>7431</v>
      </c>
      <c r="C2221" s="98" t="s">
        <v>6150</v>
      </c>
      <c r="D2221" s="97" t="s">
        <v>5902</v>
      </c>
      <c r="E2221" s="160" t="s">
        <v>6151</v>
      </c>
      <c r="F2221" s="917"/>
      <c r="G2221" s="160" t="s">
        <v>35</v>
      </c>
      <c r="H2221" s="309">
        <v>44958</v>
      </c>
      <c r="I2221" s="160">
        <v>314</v>
      </c>
    </row>
    <row r="2222" spans="1:9" ht="15" customHeight="1" x14ac:dyDescent="0.2">
      <c r="A2222" s="926"/>
      <c r="B2222" s="97">
        <v>7431</v>
      </c>
      <c r="C2222" s="98" t="s">
        <v>6161</v>
      </c>
      <c r="D2222" s="97" t="s">
        <v>5902</v>
      </c>
      <c r="E2222" s="160" t="s">
        <v>6162</v>
      </c>
      <c r="F2222" s="917"/>
      <c r="G2222" s="160" t="s">
        <v>35</v>
      </c>
      <c r="H2222" s="309">
        <v>44958</v>
      </c>
      <c r="I2222" s="160">
        <v>314</v>
      </c>
    </row>
    <row r="2223" spans="1:9" ht="25.5" x14ac:dyDescent="0.2">
      <c r="A2223" s="926"/>
      <c r="B2223" s="97">
        <v>7431</v>
      </c>
      <c r="C2223" s="98" t="s">
        <v>6163</v>
      </c>
      <c r="D2223" s="97" t="s">
        <v>5902</v>
      </c>
      <c r="E2223" s="160" t="s">
        <v>6164</v>
      </c>
      <c r="F2223" s="917"/>
      <c r="G2223" s="160" t="s">
        <v>35</v>
      </c>
      <c r="H2223" s="309">
        <v>44958</v>
      </c>
      <c r="I2223" s="160">
        <v>314</v>
      </c>
    </row>
    <row r="2224" spans="1:9" ht="25.5" x14ac:dyDescent="0.2">
      <c r="A2224" s="926"/>
      <c r="B2224" s="97" t="s">
        <v>8661</v>
      </c>
      <c r="C2224" s="98" t="s">
        <v>6368</v>
      </c>
      <c r="D2224" s="97" t="s">
        <v>5902</v>
      </c>
      <c r="E2224" s="160" t="s">
        <v>6370</v>
      </c>
      <c r="F2224" s="917"/>
      <c r="G2224" s="160" t="s">
        <v>35</v>
      </c>
      <c r="H2224" s="309">
        <v>45261</v>
      </c>
      <c r="I2224" s="160">
        <v>314</v>
      </c>
    </row>
    <row r="2225" spans="1:9" ht="38.25" x14ac:dyDescent="0.2">
      <c r="A2225" s="926"/>
      <c r="B2225" s="97" t="s">
        <v>8661</v>
      </c>
      <c r="C2225" s="98" t="s">
        <v>6372</v>
      </c>
      <c r="D2225" s="97" t="s">
        <v>5902</v>
      </c>
      <c r="E2225" s="160" t="s">
        <v>6370</v>
      </c>
      <c r="F2225" s="917"/>
      <c r="G2225" s="160" t="s">
        <v>35</v>
      </c>
      <c r="H2225" s="309">
        <v>45261</v>
      </c>
      <c r="I2225" s="160">
        <v>314</v>
      </c>
    </row>
    <row r="2226" spans="1:9" ht="25.5" x14ac:dyDescent="0.2">
      <c r="A2226" s="926"/>
      <c r="B2226" s="97" t="s">
        <v>8661</v>
      </c>
      <c r="C2226" s="98" t="s">
        <v>6374</v>
      </c>
      <c r="D2226" s="97" t="s">
        <v>5902</v>
      </c>
      <c r="E2226" s="160" t="s">
        <v>6370</v>
      </c>
      <c r="F2226" s="917"/>
      <c r="G2226" s="160" t="s">
        <v>35</v>
      </c>
      <c r="H2226" s="309">
        <v>45261</v>
      </c>
      <c r="I2226" s="160">
        <v>314</v>
      </c>
    </row>
    <row r="2227" spans="1:9" ht="25.5" x14ac:dyDescent="0.2">
      <c r="A2227" s="926"/>
      <c r="B2227" s="97" t="s">
        <v>8661</v>
      </c>
      <c r="C2227" s="98" t="s">
        <v>6375</v>
      </c>
      <c r="D2227" s="97" t="s">
        <v>5902</v>
      </c>
      <c r="E2227" s="160" t="s">
        <v>6376</v>
      </c>
      <c r="F2227" s="917"/>
      <c r="G2227" s="160" t="s">
        <v>35</v>
      </c>
      <c r="H2227" s="309">
        <v>45261</v>
      </c>
      <c r="I2227" s="160">
        <v>314</v>
      </c>
    </row>
    <row r="2228" spans="1:9" ht="38.25" x14ac:dyDescent="0.2">
      <c r="A2228" s="926"/>
      <c r="B2228" s="97" t="s">
        <v>8661</v>
      </c>
      <c r="C2228" s="98" t="s">
        <v>6377</v>
      </c>
      <c r="D2228" s="97" t="s">
        <v>5902</v>
      </c>
      <c r="E2228" s="160" t="s">
        <v>6376</v>
      </c>
      <c r="F2228" s="917"/>
      <c r="G2228" s="160" t="s">
        <v>35</v>
      </c>
      <c r="H2228" s="309">
        <v>45261</v>
      </c>
      <c r="I2228" s="160">
        <v>314</v>
      </c>
    </row>
    <row r="2229" spans="1:9" ht="25.5" x14ac:dyDescent="0.2">
      <c r="A2229" s="926"/>
      <c r="B2229" s="97" t="s">
        <v>8661</v>
      </c>
      <c r="C2229" s="98" t="s">
        <v>6378</v>
      </c>
      <c r="D2229" s="97" t="s">
        <v>5902</v>
      </c>
      <c r="E2229" s="160" t="s">
        <v>6376</v>
      </c>
      <c r="F2229" s="917"/>
      <c r="G2229" s="160" t="s">
        <v>35</v>
      </c>
      <c r="H2229" s="309">
        <v>45261</v>
      </c>
      <c r="I2229" s="160">
        <v>314</v>
      </c>
    </row>
    <row r="2230" spans="1:9" ht="25.5" x14ac:dyDescent="0.2">
      <c r="A2230" s="926"/>
      <c r="B2230" s="97" t="s">
        <v>8661</v>
      </c>
      <c r="C2230" s="98" t="s">
        <v>6392</v>
      </c>
      <c r="D2230" s="97" t="s">
        <v>5902</v>
      </c>
      <c r="E2230" s="160" t="s">
        <v>6393</v>
      </c>
      <c r="F2230" s="917"/>
      <c r="G2230" s="160" t="s">
        <v>35</v>
      </c>
      <c r="H2230" s="309">
        <v>45261</v>
      </c>
      <c r="I2230" s="160">
        <v>314</v>
      </c>
    </row>
    <row r="2231" spans="1:9" ht="25.5" x14ac:dyDescent="0.2">
      <c r="A2231" s="926"/>
      <c r="B2231" s="97" t="s">
        <v>8662</v>
      </c>
      <c r="C2231" s="98" t="s">
        <v>6368</v>
      </c>
      <c r="D2231" s="97" t="s">
        <v>5902</v>
      </c>
      <c r="E2231" s="160" t="s">
        <v>6370</v>
      </c>
      <c r="F2231" s="917"/>
      <c r="G2231" s="160" t="s">
        <v>35</v>
      </c>
      <c r="H2231" s="309">
        <v>45261</v>
      </c>
      <c r="I2231" s="160">
        <v>314</v>
      </c>
    </row>
    <row r="2232" spans="1:9" ht="38.25" x14ac:dyDescent="0.2">
      <c r="A2232" s="926"/>
      <c r="B2232" s="97" t="s">
        <v>8662</v>
      </c>
      <c r="C2232" s="98" t="s">
        <v>6372</v>
      </c>
      <c r="D2232" s="97" t="s">
        <v>5902</v>
      </c>
      <c r="E2232" s="160" t="s">
        <v>6370</v>
      </c>
      <c r="F2232" s="917"/>
      <c r="G2232" s="160" t="s">
        <v>35</v>
      </c>
      <c r="H2232" s="309">
        <v>45261</v>
      </c>
      <c r="I2232" s="160">
        <v>314</v>
      </c>
    </row>
    <row r="2233" spans="1:9" ht="25.5" x14ac:dyDescent="0.2">
      <c r="A2233" s="926"/>
      <c r="B2233" s="97" t="s">
        <v>8662</v>
      </c>
      <c r="C2233" s="98" t="s">
        <v>6374</v>
      </c>
      <c r="D2233" s="97" t="s">
        <v>5902</v>
      </c>
      <c r="E2233" s="160" t="s">
        <v>6370</v>
      </c>
      <c r="F2233" s="917"/>
      <c r="G2233" s="160" t="s">
        <v>35</v>
      </c>
      <c r="H2233" s="309">
        <v>45261</v>
      </c>
      <c r="I2233" s="160">
        <v>314</v>
      </c>
    </row>
    <row r="2234" spans="1:9" ht="25.5" x14ac:dyDescent="0.2">
      <c r="A2234" s="926"/>
      <c r="B2234" s="97" t="s">
        <v>8662</v>
      </c>
      <c r="C2234" s="98" t="s">
        <v>6375</v>
      </c>
      <c r="D2234" s="97" t="s">
        <v>5902</v>
      </c>
      <c r="E2234" s="160" t="s">
        <v>6376</v>
      </c>
      <c r="F2234" s="917"/>
      <c r="G2234" s="160" t="s">
        <v>35</v>
      </c>
      <c r="H2234" s="309">
        <v>45261</v>
      </c>
      <c r="I2234" s="160">
        <v>314</v>
      </c>
    </row>
    <row r="2235" spans="1:9" ht="38.25" x14ac:dyDescent="0.2">
      <c r="A2235" s="926"/>
      <c r="B2235" s="97" t="s">
        <v>8662</v>
      </c>
      <c r="C2235" s="98" t="s">
        <v>6377</v>
      </c>
      <c r="D2235" s="97" t="s">
        <v>5902</v>
      </c>
      <c r="E2235" s="160" t="s">
        <v>6376</v>
      </c>
      <c r="F2235" s="917"/>
      <c r="G2235" s="160" t="s">
        <v>35</v>
      </c>
      <c r="H2235" s="309">
        <v>45261</v>
      </c>
      <c r="I2235" s="160">
        <v>314</v>
      </c>
    </row>
    <row r="2236" spans="1:9" ht="25.5" x14ac:dyDescent="0.2">
      <c r="A2236" s="926"/>
      <c r="B2236" s="97" t="s">
        <v>8662</v>
      </c>
      <c r="C2236" s="98" t="s">
        <v>6378</v>
      </c>
      <c r="D2236" s="97" t="s">
        <v>5902</v>
      </c>
      <c r="E2236" s="160" t="s">
        <v>6376</v>
      </c>
      <c r="F2236" s="917"/>
      <c r="G2236" s="160" t="s">
        <v>35</v>
      </c>
      <c r="H2236" s="309">
        <v>45261</v>
      </c>
      <c r="I2236" s="160">
        <v>314</v>
      </c>
    </row>
    <row r="2237" spans="1:9" ht="25.5" x14ac:dyDescent="0.2">
      <c r="A2237" s="926"/>
      <c r="B2237" s="97" t="s">
        <v>8662</v>
      </c>
      <c r="C2237" s="98" t="s">
        <v>6392</v>
      </c>
      <c r="D2237" s="97" t="s">
        <v>5902</v>
      </c>
      <c r="E2237" s="160" t="s">
        <v>6393</v>
      </c>
      <c r="F2237" s="917"/>
      <c r="G2237" s="160" t="s">
        <v>35</v>
      </c>
      <c r="H2237" s="309">
        <v>45261</v>
      </c>
      <c r="I2237" s="160">
        <v>314</v>
      </c>
    </row>
    <row r="2238" spans="1:9" ht="15" customHeight="1" x14ac:dyDescent="0.2">
      <c r="A2238" s="926"/>
      <c r="B2238" s="51" t="s">
        <v>8663</v>
      </c>
      <c r="C2238" s="508" t="s">
        <v>6623</v>
      </c>
      <c r="D2238" s="97" t="s">
        <v>5902</v>
      </c>
      <c r="E2238" s="39" t="s">
        <v>6625</v>
      </c>
      <c r="F2238" s="917"/>
      <c r="G2238" s="39" t="s">
        <v>35</v>
      </c>
      <c r="H2238" s="63">
        <v>45261</v>
      </c>
      <c r="I2238" s="382">
        <v>314</v>
      </c>
    </row>
    <row r="2239" spans="1:9" ht="76.5" x14ac:dyDescent="0.2">
      <c r="A2239" s="926"/>
      <c r="B2239" s="51" t="s">
        <v>8663</v>
      </c>
      <c r="C2239" s="508" t="s">
        <v>6626</v>
      </c>
      <c r="D2239" s="97" t="s">
        <v>5902</v>
      </c>
      <c r="E2239" s="39" t="s">
        <v>6627</v>
      </c>
      <c r="F2239" s="917"/>
      <c r="G2239" s="39" t="s">
        <v>35</v>
      </c>
      <c r="H2239" s="63">
        <v>45261</v>
      </c>
      <c r="I2239" s="382">
        <v>314</v>
      </c>
    </row>
    <row r="2240" spans="1:9" ht="15" customHeight="1" x14ac:dyDescent="0.2">
      <c r="A2240" s="926"/>
      <c r="B2240" s="51" t="s">
        <v>8663</v>
      </c>
      <c r="C2240" s="508" t="s">
        <v>6632</v>
      </c>
      <c r="D2240" s="97" t="s">
        <v>5902</v>
      </c>
      <c r="E2240" s="39" t="s">
        <v>6633</v>
      </c>
      <c r="F2240" s="917"/>
      <c r="G2240" s="39" t="s">
        <v>35</v>
      </c>
      <c r="H2240" s="63">
        <v>45261</v>
      </c>
      <c r="I2240" s="382">
        <v>314</v>
      </c>
    </row>
    <row r="2241" spans="1:9" ht="15" customHeight="1" x14ac:dyDescent="0.2">
      <c r="A2241" s="926"/>
      <c r="B2241" s="51" t="s">
        <v>8663</v>
      </c>
      <c r="C2241" s="508" t="s">
        <v>6634</v>
      </c>
      <c r="D2241" s="97" t="s">
        <v>5902</v>
      </c>
      <c r="E2241" s="39">
        <v>30101503</v>
      </c>
      <c r="F2241" s="917"/>
      <c r="G2241" s="39" t="s">
        <v>35</v>
      </c>
      <c r="H2241" s="63">
        <v>45261</v>
      </c>
      <c r="I2241" s="382">
        <v>314</v>
      </c>
    </row>
    <row r="2242" spans="1:9" ht="15" customHeight="1" x14ac:dyDescent="0.2">
      <c r="A2242" s="926"/>
      <c r="B2242" s="51" t="s">
        <v>8663</v>
      </c>
      <c r="C2242" s="508" t="s">
        <v>6637</v>
      </c>
      <c r="D2242" s="97" t="s">
        <v>5902</v>
      </c>
      <c r="E2242" s="39" t="s">
        <v>6638</v>
      </c>
      <c r="F2242" s="917"/>
      <c r="G2242" s="39" t="s">
        <v>35</v>
      </c>
      <c r="H2242" s="63">
        <v>45261</v>
      </c>
      <c r="I2242" s="382">
        <v>314</v>
      </c>
    </row>
    <row r="2243" spans="1:9" ht="25.5" x14ac:dyDescent="0.2">
      <c r="A2243" s="926"/>
      <c r="B2243" s="51" t="s">
        <v>8663</v>
      </c>
      <c r="C2243" s="508" t="s">
        <v>6368</v>
      </c>
      <c r="D2243" s="97" t="s">
        <v>5902</v>
      </c>
      <c r="E2243" s="39" t="s">
        <v>6370</v>
      </c>
      <c r="F2243" s="917"/>
      <c r="G2243" s="39" t="s">
        <v>35</v>
      </c>
      <c r="H2243" s="63">
        <v>45261</v>
      </c>
      <c r="I2243" s="382">
        <v>314</v>
      </c>
    </row>
    <row r="2244" spans="1:9" ht="38.25" x14ac:dyDescent="0.2">
      <c r="A2244" s="926"/>
      <c r="B2244" s="51" t="s">
        <v>8663</v>
      </c>
      <c r="C2244" s="508" t="s">
        <v>6372</v>
      </c>
      <c r="D2244" s="97" t="s">
        <v>5902</v>
      </c>
      <c r="E2244" s="39" t="s">
        <v>6370</v>
      </c>
      <c r="F2244" s="917"/>
      <c r="G2244" s="39" t="s">
        <v>35</v>
      </c>
      <c r="H2244" s="63">
        <v>45261</v>
      </c>
      <c r="I2244" s="382">
        <v>314</v>
      </c>
    </row>
    <row r="2245" spans="1:9" ht="25.5" x14ac:dyDescent="0.2">
      <c r="A2245" s="926"/>
      <c r="B2245" s="51" t="s">
        <v>8663</v>
      </c>
      <c r="C2245" s="508" t="s">
        <v>6374</v>
      </c>
      <c r="D2245" s="97" t="s">
        <v>5902</v>
      </c>
      <c r="E2245" s="39" t="s">
        <v>6370</v>
      </c>
      <c r="F2245" s="917"/>
      <c r="G2245" s="39" t="s">
        <v>35</v>
      </c>
      <c r="H2245" s="63">
        <v>45261</v>
      </c>
      <c r="I2245" s="382">
        <v>314</v>
      </c>
    </row>
    <row r="2246" spans="1:9" ht="25.5" x14ac:dyDescent="0.2">
      <c r="A2246" s="926"/>
      <c r="B2246" s="51" t="s">
        <v>8663</v>
      </c>
      <c r="C2246" s="508" t="s">
        <v>6375</v>
      </c>
      <c r="D2246" s="97" t="s">
        <v>5902</v>
      </c>
      <c r="E2246" s="39" t="s">
        <v>6376</v>
      </c>
      <c r="F2246" s="917"/>
      <c r="G2246" s="39" t="s">
        <v>35</v>
      </c>
      <c r="H2246" s="63">
        <v>45261</v>
      </c>
      <c r="I2246" s="382">
        <v>314</v>
      </c>
    </row>
    <row r="2247" spans="1:9" ht="38.25" x14ac:dyDescent="0.2">
      <c r="A2247" s="926"/>
      <c r="B2247" s="51" t="s">
        <v>8663</v>
      </c>
      <c r="C2247" s="508" t="s">
        <v>6377</v>
      </c>
      <c r="D2247" s="97" t="s">
        <v>5902</v>
      </c>
      <c r="E2247" s="39" t="s">
        <v>6376</v>
      </c>
      <c r="F2247" s="917"/>
      <c r="G2247" s="39" t="s">
        <v>35</v>
      </c>
      <c r="H2247" s="63">
        <v>45261</v>
      </c>
      <c r="I2247" s="382">
        <v>314</v>
      </c>
    </row>
    <row r="2248" spans="1:9" ht="25.5" x14ac:dyDescent="0.2">
      <c r="A2248" s="926"/>
      <c r="B2248" s="51" t="s">
        <v>8663</v>
      </c>
      <c r="C2248" s="508" t="s">
        <v>6378</v>
      </c>
      <c r="D2248" s="97" t="s">
        <v>5902</v>
      </c>
      <c r="E2248" s="39" t="s">
        <v>6376</v>
      </c>
      <c r="F2248" s="917"/>
      <c r="G2248" s="39" t="s">
        <v>35</v>
      </c>
      <c r="H2248" s="63">
        <v>45261</v>
      </c>
      <c r="I2248" s="382">
        <v>314</v>
      </c>
    </row>
    <row r="2249" spans="1:9" ht="15" customHeight="1" x14ac:dyDescent="0.2">
      <c r="A2249" s="926"/>
      <c r="B2249" s="97" t="s">
        <v>8675</v>
      </c>
      <c r="C2249" s="508" t="s">
        <v>6623</v>
      </c>
      <c r="D2249" s="97" t="s">
        <v>5902</v>
      </c>
      <c r="E2249" s="39" t="s">
        <v>6625</v>
      </c>
      <c r="F2249" s="917"/>
      <c r="G2249" s="39" t="s">
        <v>35</v>
      </c>
      <c r="H2249" s="63">
        <v>45261</v>
      </c>
      <c r="I2249" s="382">
        <v>314</v>
      </c>
    </row>
    <row r="2250" spans="1:9" ht="76.5" x14ac:dyDescent="0.2">
      <c r="A2250" s="926"/>
      <c r="B2250" s="97" t="s">
        <v>8675</v>
      </c>
      <c r="C2250" s="508" t="s">
        <v>6626</v>
      </c>
      <c r="D2250" s="97" t="s">
        <v>5902</v>
      </c>
      <c r="E2250" s="39" t="s">
        <v>6627</v>
      </c>
      <c r="F2250" s="917"/>
      <c r="G2250" s="39" t="s">
        <v>35</v>
      </c>
      <c r="H2250" s="63">
        <v>45261</v>
      </c>
      <c r="I2250" s="382">
        <v>314</v>
      </c>
    </row>
    <row r="2251" spans="1:9" ht="25.5" x14ac:dyDescent="0.2">
      <c r="A2251" s="926"/>
      <c r="B2251" s="97" t="s">
        <v>8675</v>
      </c>
      <c r="C2251" s="508" t="s">
        <v>6630</v>
      </c>
      <c r="D2251" s="97" t="s">
        <v>5902</v>
      </c>
      <c r="E2251" s="39" t="s">
        <v>6631</v>
      </c>
      <c r="F2251" s="917"/>
      <c r="G2251" s="39" t="s">
        <v>35</v>
      </c>
      <c r="H2251" s="63">
        <v>45261</v>
      </c>
      <c r="I2251" s="382">
        <v>314</v>
      </c>
    </row>
    <row r="2252" spans="1:9" ht="15" customHeight="1" x14ac:dyDescent="0.2">
      <c r="A2252" s="926"/>
      <c r="B2252" s="97" t="s">
        <v>8675</v>
      </c>
      <c r="C2252" s="508" t="s">
        <v>6632</v>
      </c>
      <c r="D2252" s="97" t="s">
        <v>5902</v>
      </c>
      <c r="E2252" s="39" t="s">
        <v>6633</v>
      </c>
      <c r="F2252" s="917"/>
      <c r="G2252" s="39" t="s">
        <v>35</v>
      </c>
      <c r="H2252" s="63">
        <v>45261</v>
      </c>
      <c r="I2252" s="382">
        <v>314</v>
      </c>
    </row>
    <row r="2253" spans="1:9" ht="15" customHeight="1" x14ac:dyDescent="0.2">
      <c r="A2253" s="926"/>
      <c r="B2253" s="97" t="s">
        <v>8675</v>
      </c>
      <c r="C2253" s="508" t="s">
        <v>6634</v>
      </c>
      <c r="D2253" s="97" t="s">
        <v>5902</v>
      </c>
      <c r="E2253" s="39">
        <v>30101503</v>
      </c>
      <c r="F2253" s="917"/>
      <c r="G2253" s="39" t="s">
        <v>35</v>
      </c>
      <c r="H2253" s="63">
        <v>45261</v>
      </c>
      <c r="I2253" s="382">
        <v>314</v>
      </c>
    </row>
    <row r="2254" spans="1:9" ht="15" customHeight="1" x14ac:dyDescent="0.2">
      <c r="A2254" s="926"/>
      <c r="B2254" s="97" t="s">
        <v>8675</v>
      </c>
      <c r="C2254" s="508" t="s">
        <v>6637</v>
      </c>
      <c r="D2254" s="97" t="s">
        <v>5902</v>
      </c>
      <c r="E2254" s="39" t="s">
        <v>6638</v>
      </c>
      <c r="F2254" s="917"/>
      <c r="G2254" s="39" t="s">
        <v>35</v>
      </c>
      <c r="H2254" s="63">
        <v>45261</v>
      </c>
      <c r="I2254" s="382">
        <v>314</v>
      </c>
    </row>
    <row r="2255" spans="1:9" ht="25.5" x14ac:dyDescent="0.2">
      <c r="A2255" s="926"/>
      <c r="B2255" s="97" t="s">
        <v>8675</v>
      </c>
      <c r="C2255" s="508" t="s">
        <v>6368</v>
      </c>
      <c r="D2255" s="97" t="s">
        <v>5902</v>
      </c>
      <c r="E2255" s="39" t="s">
        <v>6370</v>
      </c>
      <c r="F2255" s="917"/>
      <c r="G2255" s="39" t="s">
        <v>35</v>
      </c>
      <c r="H2255" s="63">
        <v>45261</v>
      </c>
      <c r="I2255" s="382">
        <v>314</v>
      </c>
    </row>
    <row r="2256" spans="1:9" ht="38.25" x14ac:dyDescent="0.2">
      <c r="A2256" s="926"/>
      <c r="B2256" s="97" t="s">
        <v>8675</v>
      </c>
      <c r="C2256" s="508" t="s">
        <v>6372</v>
      </c>
      <c r="D2256" s="97" t="s">
        <v>5902</v>
      </c>
      <c r="E2256" s="39" t="s">
        <v>6370</v>
      </c>
      <c r="F2256" s="917"/>
      <c r="G2256" s="39" t="s">
        <v>35</v>
      </c>
      <c r="H2256" s="63">
        <v>45261</v>
      </c>
      <c r="I2256" s="382">
        <v>314</v>
      </c>
    </row>
    <row r="2257" spans="1:9" ht="25.5" x14ac:dyDescent="0.2">
      <c r="A2257" s="926"/>
      <c r="B2257" s="97" t="s">
        <v>8675</v>
      </c>
      <c r="C2257" s="508" t="s">
        <v>6374</v>
      </c>
      <c r="D2257" s="97" t="s">
        <v>5902</v>
      </c>
      <c r="E2257" s="39" t="s">
        <v>6370</v>
      </c>
      <c r="F2257" s="917"/>
      <c r="G2257" s="39" t="s">
        <v>35</v>
      </c>
      <c r="H2257" s="63">
        <v>45261</v>
      </c>
      <c r="I2257" s="382">
        <v>314</v>
      </c>
    </row>
    <row r="2258" spans="1:9" ht="25.5" x14ac:dyDescent="0.2">
      <c r="A2258" s="926"/>
      <c r="B2258" s="97" t="s">
        <v>8675</v>
      </c>
      <c r="C2258" s="508" t="s">
        <v>6375</v>
      </c>
      <c r="D2258" s="97" t="s">
        <v>5902</v>
      </c>
      <c r="E2258" s="39" t="s">
        <v>6376</v>
      </c>
      <c r="F2258" s="917"/>
      <c r="G2258" s="39" t="s">
        <v>35</v>
      </c>
      <c r="H2258" s="63">
        <v>45261</v>
      </c>
      <c r="I2258" s="382">
        <v>314</v>
      </c>
    </row>
    <row r="2259" spans="1:9" ht="38.25" x14ac:dyDescent="0.2">
      <c r="A2259" s="926"/>
      <c r="B2259" s="97" t="s">
        <v>8675</v>
      </c>
      <c r="C2259" s="508" t="s">
        <v>6377</v>
      </c>
      <c r="D2259" s="97" t="s">
        <v>5902</v>
      </c>
      <c r="E2259" s="39" t="s">
        <v>6376</v>
      </c>
      <c r="F2259" s="917"/>
      <c r="G2259" s="39" t="s">
        <v>35</v>
      </c>
      <c r="H2259" s="63">
        <v>45261</v>
      </c>
      <c r="I2259" s="382">
        <v>314</v>
      </c>
    </row>
    <row r="2260" spans="1:9" ht="25.5" x14ac:dyDescent="0.2">
      <c r="A2260" s="926"/>
      <c r="B2260" s="97" t="s">
        <v>8675</v>
      </c>
      <c r="C2260" s="508" t="s">
        <v>6378</v>
      </c>
      <c r="D2260" s="97" t="s">
        <v>5902</v>
      </c>
      <c r="E2260" s="39" t="s">
        <v>6376</v>
      </c>
      <c r="F2260" s="917"/>
      <c r="G2260" s="39" t="s">
        <v>35</v>
      </c>
      <c r="H2260" s="63">
        <v>45261</v>
      </c>
      <c r="I2260" s="382">
        <v>314</v>
      </c>
    </row>
    <row r="2261" spans="1:9" ht="15" customHeight="1" x14ac:dyDescent="0.2">
      <c r="A2261" s="926"/>
      <c r="B2261" s="97" t="s">
        <v>8676</v>
      </c>
      <c r="C2261" s="98" t="s">
        <v>6623</v>
      </c>
      <c r="D2261" s="97" t="s">
        <v>5902</v>
      </c>
      <c r="E2261" s="160" t="s">
        <v>6625</v>
      </c>
      <c r="F2261" s="917"/>
      <c r="G2261" s="160" t="s">
        <v>35</v>
      </c>
      <c r="H2261" s="309">
        <v>45261</v>
      </c>
      <c r="I2261" s="160">
        <v>314</v>
      </c>
    </row>
    <row r="2262" spans="1:9" ht="15" customHeight="1" x14ac:dyDescent="0.2">
      <c r="A2262" s="926"/>
      <c r="B2262" s="97" t="s">
        <v>8676</v>
      </c>
      <c r="C2262" s="98" t="s">
        <v>6637</v>
      </c>
      <c r="D2262" s="97" t="s">
        <v>5902</v>
      </c>
      <c r="E2262" s="160" t="s">
        <v>6638</v>
      </c>
      <c r="F2262" s="917"/>
      <c r="G2262" s="160" t="s">
        <v>35</v>
      </c>
      <c r="H2262" s="309">
        <v>45261</v>
      </c>
      <c r="I2262" s="160">
        <v>314</v>
      </c>
    </row>
    <row r="2263" spans="1:9" ht="25.5" x14ac:dyDescent="0.2">
      <c r="A2263" s="926"/>
      <c r="B2263" s="97" t="s">
        <v>8676</v>
      </c>
      <c r="C2263" s="98" t="s">
        <v>6368</v>
      </c>
      <c r="D2263" s="97" t="s">
        <v>5902</v>
      </c>
      <c r="E2263" s="160" t="s">
        <v>6370</v>
      </c>
      <c r="F2263" s="917"/>
      <c r="G2263" s="160" t="s">
        <v>35</v>
      </c>
      <c r="H2263" s="309">
        <v>45261</v>
      </c>
      <c r="I2263" s="160">
        <v>314</v>
      </c>
    </row>
    <row r="2264" spans="1:9" ht="38.25" x14ac:dyDescent="0.2">
      <c r="A2264" s="926"/>
      <c r="B2264" s="97" t="s">
        <v>8676</v>
      </c>
      <c r="C2264" s="98" t="s">
        <v>6372</v>
      </c>
      <c r="D2264" s="97" t="s">
        <v>5902</v>
      </c>
      <c r="E2264" s="160" t="s">
        <v>6370</v>
      </c>
      <c r="F2264" s="917"/>
      <c r="G2264" s="160" t="s">
        <v>35</v>
      </c>
      <c r="H2264" s="309">
        <v>45261</v>
      </c>
      <c r="I2264" s="160">
        <v>314</v>
      </c>
    </row>
    <row r="2265" spans="1:9" ht="25.5" x14ac:dyDescent="0.2">
      <c r="A2265" s="926"/>
      <c r="B2265" s="97" t="s">
        <v>8676</v>
      </c>
      <c r="C2265" s="98" t="s">
        <v>6374</v>
      </c>
      <c r="D2265" s="97" t="s">
        <v>5902</v>
      </c>
      <c r="E2265" s="160" t="s">
        <v>6370</v>
      </c>
      <c r="F2265" s="917"/>
      <c r="G2265" s="160" t="s">
        <v>35</v>
      </c>
      <c r="H2265" s="309">
        <v>45261</v>
      </c>
      <c r="I2265" s="160">
        <v>314</v>
      </c>
    </row>
    <row r="2266" spans="1:9" ht="25.5" x14ac:dyDescent="0.2">
      <c r="A2266" s="926"/>
      <c r="B2266" s="97" t="s">
        <v>8676</v>
      </c>
      <c r="C2266" s="98" t="s">
        <v>6375</v>
      </c>
      <c r="D2266" s="97" t="s">
        <v>5902</v>
      </c>
      <c r="E2266" s="160" t="s">
        <v>6376</v>
      </c>
      <c r="F2266" s="917"/>
      <c r="G2266" s="160" t="s">
        <v>35</v>
      </c>
      <c r="H2266" s="309">
        <v>45261</v>
      </c>
      <c r="I2266" s="160">
        <v>314</v>
      </c>
    </row>
    <row r="2267" spans="1:9" ht="38.25" x14ac:dyDescent="0.2">
      <c r="A2267" s="926"/>
      <c r="B2267" s="97" t="s">
        <v>8676</v>
      </c>
      <c r="C2267" s="98" t="s">
        <v>6377</v>
      </c>
      <c r="D2267" s="97" t="s">
        <v>5902</v>
      </c>
      <c r="E2267" s="160" t="s">
        <v>6376</v>
      </c>
      <c r="F2267" s="917"/>
      <c r="G2267" s="160" t="s">
        <v>35</v>
      </c>
      <c r="H2267" s="309">
        <v>45261</v>
      </c>
      <c r="I2267" s="160">
        <v>314</v>
      </c>
    </row>
    <row r="2268" spans="1:9" ht="25.5" x14ac:dyDescent="0.2">
      <c r="A2268" s="926"/>
      <c r="B2268" s="97" t="s">
        <v>8676</v>
      </c>
      <c r="C2268" s="98" t="s">
        <v>6378</v>
      </c>
      <c r="D2268" s="97" t="s">
        <v>5902</v>
      </c>
      <c r="E2268" s="160" t="s">
        <v>6376</v>
      </c>
      <c r="F2268" s="917"/>
      <c r="G2268" s="160" t="s">
        <v>35</v>
      </c>
      <c r="H2268" s="309">
        <v>45261</v>
      </c>
      <c r="I2268" s="160">
        <v>314</v>
      </c>
    </row>
    <row r="2269" spans="1:9" ht="15" customHeight="1" x14ac:dyDescent="0.2">
      <c r="A2269" s="926"/>
      <c r="B2269" s="97" t="s">
        <v>8676</v>
      </c>
      <c r="C2269" s="98" t="s">
        <v>6634</v>
      </c>
      <c r="D2269" s="97" t="s">
        <v>5902</v>
      </c>
      <c r="E2269" s="160">
        <v>30101503</v>
      </c>
      <c r="F2269" s="917"/>
      <c r="G2269" s="160" t="s">
        <v>35</v>
      </c>
      <c r="H2269" s="309">
        <v>45261</v>
      </c>
      <c r="I2269" s="160">
        <v>314</v>
      </c>
    </row>
    <row r="2270" spans="1:9" ht="15" customHeight="1" x14ac:dyDescent="0.2">
      <c r="A2270" s="926"/>
      <c r="B2270" s="97" t="s">
        <v>8676</v>
      </c>
      <c r="C2270" s="98" t="s">
        <v>6632</v>
      </c>
      <c r="D2270" s="97" t="s">
        <v>5902</v>
      </c>
      <c r="E2270" s="160" t="s">
        <v>6633</v>
      </c>
      <c r="F2270" s="917"/>
      <c r="G2270" s="160" t="s">
        <v>35</v>
      </c>
      <c r="H2270" s="309">
        <v>45261</v>
      </c>
      <c r="I2270" s="160">
        <v>314</v>
      </c>
    </row>
    <row r="2271" spans="1:9" ht="25.5" x14ac:dyDescent="0.2">
      <c r="A2271" s="926"/>
      <c r="B2271" s="97" t="s">
        <v>8676</v>
      </c>
      <c r="C2271" s="98" t="s">
        <v>6630</v>
      </c>
      <c r="D2271" s="97" t="s">
        <v>5902</v>
      </c>
      <c r="E2271" s="160" t="s">
        <v>6631</v>
      </c>
      <c r="F2271" s="917"/>
      <c r="G2271" s="160" t="s">
        <v>35</v>
      </c>
      <c r="H2271" s="309">
        <v>45261</v>
      </c>
      <c r="I2271" s="160">
        <v>314</v>
      </c>
    </row>
    <row r="2272" spans="1:9" ht="15" customHeight="1" x14ac:dyDescent="0.2">
      <c r="A2272" s="926"/>
      <c r="B2272" s="97" t="s">
        <v>8677</v>
      </c>
      <c r="C2272" s="98" t="s">
        <v>6623</v>
      </c>
      <c r="D2272" s="97" t="s">
        <v>5902</v>
      </c>
      <c r="E2272" s="160" t="s">
        <v>6625</v>
      </c>
      <c r="F2272" s="917"/>
      <c r="G2272" s="160" t="s">
        <v>35</v>
      </c>
      <c r="H2272" s="309">
        <v>45261</v>
      </c>
      <c r="I2272" s="160">
        <v>314</v>
      </c>
    </row>
    <row r="2273" spans="1:9" ht="15" customHeight="1" x14ac:dyDescent="0.2">
      <c r="A2273" s="926"/>
      <c r="B2273" s="97" t="s">
        <v>8677</v>
      </c>
      <c r="C2273" s="98" t="s">
        <v>6637</v>
      </c>
      <c r="D2273" s="97" t="s">
        <v>5902</v>
      </c>
      <c r="E2273" s="160" t="s">
        <v>6638</v>
      </c>
      <c r="F2273" s="917"/>
      <c r="G2273" s="160" t="s">
        <v>35</v>
      </c>
      <c r="H2273" s="309">
        <v>45261</v>
      </c>
      <c r="I2273" s="160">
        <v>314</v>
      </c>
    </row>
    <row r="2274" spans="1:9" ht="25.5" x14ac:dyDescent="0.2">
      <c r="A2274" s="926"/>
      <c r="B2274" s="97" t="s">
        <v>8677</v>
      </c>
      <c r="C2274" s="98" t="s">
        <v>6368</v>
      </c>
      <c r="D2274" s="97" t="s">
        <v>5902</v>
      </c>
      <c r="E2274" s="160" t="s">
        <v>6370</v>
      </c>
      <c r="F2274" s="917"/>
      <c r="G2274" s="160" t="s">
        <v>35</v>
      </c>
      <c r="H2274" s="309">
        <v>45261</v>
      </c>
      <c r="I2274" s="160">
        <v>314</v>
      </c>
    </row>
    <row r="2275" spans="1:9" ht="38.25" x14ac:dyDescent="0.2">
      <c r="A2275" s="926"/>
      <c r="B2275" s="97" t="s">
        <v>8677</v>
      </c>
      <c r="C2275" s="98" t="s">
        <v>6372</v>
      </c>
      <c r="D2275" s="97" t="s">
        <v>5902</v>
      </c>
      <c r="E2275" s="160" t="s">
        <v>6370</v>
      </c>
      <c r="F2275" s="917"/>
      <c r="G2275" s="160" t="s">
        <v>35</v>
      </c>
      <c r="H2275" s="309">
        <v>45261</v>
      </c>
      <c r="I2275" s="160">
        <v>314</v>
      </c>
    </row>
    <row r="2276" spans="1:9" ht="25.5" x14ac:dyDescent="0.2">
      <c r="A2276" s="926"/>
      <c r="B2276" s="97" t="s">
        <v>8677</v>
      </c>
      <c r="C2276" s="98" t="s">
        <v>6374</v>
      </c>
      <c r="D2276" s="97" t="s">
        <v>5902</v>
      </c>
      <c r="E2276" s="160" t="s">
        <v>6370</v>
      </c>
      <c r="F2276" s="917"/>
      <c r="G2276" s="160" t="s">
        <v>35</v>
      </c>
      <c r="H2276" s="309">
        <v>45261</v>
      </c>
      <c r="I2276" s="160">
        <v>314</v>
      </c>
    </row>
    <row r="2277" spans="1:9" ht="25.5" x14ac:dyDescent="0.2">
      <c r="A2277" s="926"/>
      <c r="B2277" s="97" t="s">
        <v>8677</v>
      </c>
      <c r="C2277" s="98" t="s">
        <v>6375</v>
      </c>
      <c r="D2277" s="97" t="s">
        <v>5902</v>
      </c>
      <c r="E2277" s="160" t="s">
        <v>6376</v>
      </c>
      <c r="F2277" s="917"/>
      <c r="G2277" s="160" t="s">
        <v>35</v>
      </c>
      <c r="H2277" s="309">
        <v>45261</v>
      </c>
      <c r="I2277" s="160">
        <v>314</v>
      </c>
    </row>
    <row r="2278" spans="1:9" ht="38.25" x14ac:dyDescent="0.2">
      <c r="A2278" s="926"/>
      <c r="B2278" s="97" t="s">
        <v>8677</v>
      </c>
      <c r="C2278" s="98" t="s">
        <v>6377</v>
      </c>
      <c r="D2278" s="97" t="s">
        <v>5902</v>
      </c>
      <c r="E2278" s="160" t="s">
        <v>6376</v>
      </c>
      <c r="F2278" s="917"/>
      <c r="G2278" s="160" t="s">
        <v>35</v>
      </c>
      <c r="H2278" s="309">
        <v>45261</v>
      </c>
      <c r="I2278" s="160">
        <v>314</v>
      </c>
    </row>
    <row r="2279" spans="1:9" ht="25.5" x14ac:dyDescent="0.2">
      <c r="A2279" s="926"/>
      <c r="B2279" s="97" t="s">
        <v>8677</v>
      </c>
      <c r="C2279" s="98" t="s">
        <v>6378</v>
      </c>
      <c r="D2279" s="97" t="s">
        <v>5902</v>
      </c>
      <c r="E2279" s="160" t="s">
        <v>6376</v>
      </c>
      <c r="F2279" s="917"/>
      <c r="G2279" s="160" t="s">
        <v>35</v>
      </c>
      <c r="H2279" s="309">
        <v>45261</v>
      </c>
      <c r="I2279" s="160">
        <v>314</v>
      </c>
    </row>
    <row r="2280" spans="1:9" ht="15" customHeight="1" x14ac:dyDescent="0.2">
      <c r="A2280" s="926"/>
      <c r="B2280" s="97" t="s">
        <v>8677</v>
      </c>
      <c r="C2280" s="98" t="s">
        <v>6632</v>
      </c>
      <c r="D2280" s="97" t="s">
        <v>5902</v>
      </c>
      <c r="E2280" s="160" t="s">
        <v>6633</v>
      </c>
      <c r="F2280" s="917"/>
      <c r="G2280" s="160" t="s">
        <v>35</v>
      </c>
      <c r="H2280" s="309">
        <v>45261</v>
      </c>
      <c r="I2280" s="160">
        <v>314</v>
      </c>
    </row>
    <row r="2281" spans="1:9" ht="25.5" x14ac:dyDescent="0.2">
      <c r="A2281" s="926"/>
      <c r="B2281" s="97" t="s">
        <v>8677</v>
      </c>
      <c r="C2281" s="98" t="s">
        <v>6630</v>
      </c>
      <c r="D2281" s="97" t="s">
        <v>5902</v>
      </c>
      <c r="E2281" s="160" t="s">
        <v>6631</v>
      </c>
      <c r="F2281" s="917"/>
      <c r="G2281" s="160" t="s">
        <v>35</v>
      </c>
      <c r="H2281" s="309">
        <v>45261</v>
      </c>
      <c r="I2281" s="160">
        <v>314</v>
      </c>
    </row>
    <row r="2282" spans="1:9" ht="38.25" x14ac:dyDescent="0.2">
      <c r="A2282" s="926"/>
      <c r="B2282" s="97">
        <v>7202</v>
      </c>
      <c r="C2282" s="508" t="s">
        <v>8740</v>
      </c>
      <c r="D2282" s="97" t="s">
        <v>5902</v>
      </c>
      <c r="E2282" s="39" t="s">
        <v>8442</v>
      </c>
      <c r="F2282" s="917"/>
      <c r="G2282" s="39" t="s">
        <v>35</v>
      </c>
      <c r="H2282" s="63">
        <v>45200</v>
      </c>
      <c r="I2282" s="217">
        <v>314</v>
      </c>
    </row>
    <row r="2283" spans="1:9" ht="38.25" x14ac:dyDescent="0.2">
      <c r="A2283" s="926"/>
      <c r="B2283" s="97">
        <v>7202</v>
      </c>
      <c r="C2283" s="520" t="s">
        <v>8924</v>
      </c>
      <c r="D2283" s="97" t="s">
        <v>5902</v>
      </c>
      <c r="E2283" s="39" t="s">
        <v>8684</v>
      </c>
      <c r="F2283" s="917"/>
      <c r="G2283" s="39" t="s">
        <v>35</v>
      </c>
      <c r="H2283" s="63">
        <v>44986</v>
      </c>
      <c r="I2283" s="217">
        <v>314</v>
      </c>
    </row>
    <row r="2284" spans="1:9" ht="51" x14ac:dyDescent="0.2">
      <c r="A2284" s="926"/>
      <c r="B2284" s="97">
        <v>7202</v>
      </c>
      <c r="C2284" s="520" t="s">
        <v>8925</v>
      </c>
      <c r="D2284" s="97" t="s">
        <v>5902</v>
      </c>
      <c r="E2284" s="39" t="s">
        <v>8726</v>
      </c>
      <c r="F2284" s="917"/>
      <c r="G2284" s="39" t="s">
        <v>35</v>
      </c>
      <c r="H2284" s="63">
        <v>45200</v>
      </c>
      <c r="I2284" s="217">
        <v>314</v>
      </c>
    </row>
    <row r="2285" spans="1:9" ht="51" x14ac:dyDescent="0.2">
      <c r="A2285" s="926"/>
      <c r="B2285" s="97">
        <v>7202</v>
      </c>
      <c r="C2285" s="520" t="s">
        <v>8926</v>
      </c>
      <c r="D2285" s="97" t="s">
        <v>5902</v>
      </c>
      <c r="E2285" s="39" t="s">
        <v>8726</v>
      </c>
      <c r="F2285" s="917"/>
      <c r="G2285" s="39" t="s">
        <v>35</v>
      </c>
      <c r="H2285" s="63">
        <v>44986</v>
      </c>
      <c r="I2285" s="217">
        <v>314</v>
      </c>
    </row>
    <row r="2286" spans="1:9" ht="38.25" x14ac:dyDescent="0.2">
      <c r="A2286" s="926"/>
      <c r="B2286" s="97">
        <v>7410</v>
      </c>
      <c r="C2286" s="98" t="s">
        <v>7584</v>
      </c>
      <c r="D2286" s="97" t="s">
        <v>5902</v>
      </c>
      <c r="E2286" s="160">
        <v>92216664</v>
      </c>
      <c r="F2286" s="917"/>
      <c r="G2286" s="160" t="s">
        <v>35</v>
      </c>
      <c r="H2286" s="309">
        <v>45170</v>
      </c>
      <c r="I2286" s="160">
        <v>314</v>
      </c>
    </row>
    <row r="2287" spans="1:9" ht="38.25" x14ac:dyDescent="0.2">
      <c r="A2287" s="926"/>
      <c r="B2287" s="97">
        <v>7410</v>
      </c>
      <c r="C2287" s="98" t="s">
        <v>7585</v>
      </c>
      <c r="D2287" s="97" t="s">
        <v>5902</v>
      </c>
      <c r="E2287" s="160">
        <v>92070068</v>
      </c>
      <c r="F2287" s="917"/>
      <c r="G2287" s="160" t="s">
        <v>35</v>
      </c>
      <c r="H2287" s="309">
        <v>45170</v>
      </c>
      <c r="I2287" s="160">
        <v>314</v>
      </c>
    </row>
    <row r="2288" spans="1:9" ht="38.25" x14ac:dyDescent="0.2">
      <c r="A2288" s="926"/>
      <c r="B2288" s="97">
        <v>7410</v>
      </c>
      <c r="C2288" s="98" t="s">
        <v>7586</v>
      </c>
      <c r="D2288" s="97" t="s">
        <v>5902</v>
      </c>
      <c r="E2288" s="160">
        <v>92070068</v>
      </c>
      <c r="F2288" s="917"/>
      <c r="G2288" s="160" t="s">
        <v>35</v>
      </c>
      <c r="H2288" s="309">
        <v>45170</v>
      </c>
      <c r="I2288" s="160">
        <v>314</v>
      </c>
    </row>
    <row r="2289" spans="1:9" ht="38.25" x14ac:dyDescent="0.2">
      <c r="A2289" s="926"/>
      <c r="B2289" s="97">
        <v>7410</v>
      </c>
      <c r="C2289" s="98" t="s">
        <v>7587</v>
      </c>
      <c r="D2289" s="97" t="s">
        <v>5902</v>
      </c>
      <c r="E2289" s="160">
        <v>92070068</v>
      </c>
      <c r="F2289" s="917"/>
      <c r="G2289" s="160" t="s">
        <v>35</v>
      </c>
      <c r="H2289" s="309">
        <v>45170</v>
      </c>
      <c r="I2289" s="160">
        <v>314</v>
      </c>
    </row>
    <row r="2290" spans="1:9" ht="38.25" x14ac:dyDescent="0.2">
      <c r="A2290" s="926"/>
      <c r="B2290" s="97">
        <v>7410</v>
      </c>
      <c r="C2290" s="98" t="s">
        <v>7588</v>
      </c>
      <c r="D2290" s="97" t="s">
        <v>5902</v>
      </c>
      <c r="E2290" s="160">
        <v>92074232</v>
      </c>
      <c r="F2290" s="917"/>
      <c r="G2290" s="160" t="s">
        <v>35</v>
      </c>
      <c r="H2290" s="309">
        <v>45170</v>
      </c>
      <c r="I2290" s="160">
        <v>314</v>
      </c>
    </row>
    <row r="2291" spans="1:9" ht="38.25" x14ac:dyDescent="0.2">
      <c r="A2291" s="926"/>
      <c r="B2291" s="97">
        <v>7410</v>
      </c>
      <c r="C2291" s="98" t="s">
        <v>7589</v>
      </c>
      <c r="D2291" s="97" t="s">
        <v>5902</v>
      </c>
      <c r="E2291" s="160">
        <v>92070068</v>
      </c>
      <c r="F2291" s="917"/>
      <c r="G2291" s="160" t="s">
        <v>35</v>
      </c>
      <c r="H2291" s="309">
        <v>45170</v>
      </c>
      <c r="I2291" s="160">
        <v>314</v>
      </c>
    </row>
    <row r="2292" spans="1:9" ht="51" x14ac:dyDescent="0.2">
      <c r="A2292" s="926"/>
      <c r="B2292" s="97">
        <v>7410</v>
      </c>
      <c r="C2292" s="98" t="s">
        <v>7595</v>
      </c>
      <c r="D2292" s="97" t="s">
        <v>5902</v>
      </c>
      <c r="E2292" s="160">
        <v>92108811</v>
      </c>
      <c r="F2292" s="917"/>
      <c r="G2292" s="160" t="s">
        <v>35</v>
      </c>
      <c r="H2292" s="309">
        <v>45170</v>
      </c>
      <c r="I2292" s="160">
        <v>314</v>
      </c>
    </row>
    <row r="2293" spans="1:9" ht="38.25" x14ac:dyDescent="0.2">
      <c r="A2293" s="926"/>
      <c r="B2293" s="97">
        <v>7410</v>
      </c>
      <c r="C2293" s="98" t="s">
        <v>7596</v>
      </c>
      <c r="D2293" s="97" t="s">
        <v>5902</v>
      </c>
      <c r="E2293" s="160">
        <v>92108811</v>
      </c>
      <c r="F2293" s="917"/>
      <c r="G2293" s="160" t="s">
        <v>35</v>
      </c>
      <c r="H2293" s="309">
        <v>45170</v>
      </c>
      <c r="I2293" s="160">
        <v>314</v>
      </c>
    </row>
    <row r="2294" spans="1:9" ht="38.25" x14ac:dyDescent="0.2">
      <c r="A2294" s="926"/>
      <c r="B2294" s="97">
        <v>7410</v>
      </c>
      <c r="C2294" s="98" t="s">
        <v>7597</v>
      </c>
      <c r="D2294" s="97" t="s">
        <v>5902</v>
      </c>
      <c r="E2294" s="160">
        <v>92108811</v>
      </c>
      <c r="F2294" s="917"/>
      <c r="G2294" s="160" t="s">
        <v>35</v>
      </c>
      <c r="H2294" s="309">
        <v>45170</v>
      </c>
      <c r="I2294" s="160">
        <v>314</v>
      </c>
    </row>
    <row r="2295" spans="1:9" ht="38.25" x14ac:dyDescent="0.2">
      <c r="A2295" s="926"/>
      <c r="B2295" s="97">
        <v>7410</v>
      </c>
      <c r="C2295" s="98" t="s">
        <v>7598</v>
      </c>
      <c r="D2295" s="97" t="s">
        <v>5902</v>
      </c>
      <c r="E2295" s="160">
        <v>92108811</v>
      </c>
      <c r="F2295" s="917"/>
      <c r="G2295" s="160" t="s">
        <v>35</v>
      </c>
      <c r="H2295" s="309">
        <v>45170</v>
      </c>
      <c r="I2295" s="160">
        <v>314</v>
      </c>
    </row>
    <row r="2296" spans="1:9" ht="38.25" x14ac:dyDescent="0.2">
      <c r="A2296" s="926"/>
      <c r="B2296" s="97">
        <v>7410</v>
      </c>
      <c r="C2296" s="98" t="s">
        <v>7599</v>
      </c>
      <c r="D2296" s="97" t="s">
        <v>5902</v>
      </c>
      <c r="E2296" s="160">
        <v>92108811</v>
      </c>
      <c r="F2296" s="917"/>
      <c r="G2296" s="160" t="s">
        <v>35</v>
      </c>
      <c r="H2296" s="309">
        <v>45170</v>
      </c>
      <c r="I2296" s="160">
        <v>314</v>
      </c>
    </row>
    <row r="2297" spans="1:9" ht="38.25" x14ac:dyDescent="0.2">
      <c r="A2297" s="926"/>
      <c r="B2297" s="97">
        <v>7410</v>
      </c>
      <c r="C2297" s="98" t="s">
        <v>7600</v>
      </c>
      <c r="D2297" s="97" t="s">
        <v>5902</v>
      </c>
      <c r="E2297" s="160">
        <v>92108811</v>
      </c>
      <c r="F2297" s="917"/>
      <c r="G2297" s="160" t="s">
        <v>35</v>
      </c>
      <c r="H2297" s="309">
        <v>45170</v>
      </c>
      <c r="I2297" s="160">
        <v>314</v>
      </c>
    </row>
    <row r="2298" spans="1:9" ht="38.25" x14ac:dyDescent="0.2">
      <c r="A2298" s="926"/>
      <c r="B2298" s="97">
        <v>7410</v>
      </c>
      <c r="C2298" s="98" t="s">
        <v>7601</v>
      </c>
      <c r="D2298" s="97" t="s">
        <v>5902</v>
      </c>
      <c r="E2298" s="160">
        <v>90003555</v>
      </c>
      <c r="F2298" s="917"/>
      <c r="G2298" s="160" t="s">
        <v>35</v>
      </c>
      <c r="H2298" s="309">
        <v>45170</v>
      </c>
      <c r="I2298" s="160">
        <v>314</v>
      </c>
    </row>
    <row r="2299" spans="1:9" ht="38.25" x14ac:dyDescent="0.2">
      <c r="A2299" s="926"/>
      <c r="B2299" s="97">
        <v>7410</v>
      </c>
      <c r="C2299" s="535" t="s">
        <v>7887</v>
      </c>
      <c r="D2299" s="97" t="s">
        <v>5902</v>
      </c>
      <c r="E2299" s="160">
        <v>31161532</v>
      </c>
      <c r="F2299" s="917"/>
      <c r="G2299" s="160" t="s">
        <v>35</v>
      </c>
      <c r="H2299" s="309">
        <v>44958</v>
      </c>
      <c r="I2299" s="97">
        <v>314</v>
      </c>
    </row>
    <row r="2300" spans="1:9" ht="25.5" x14ac:dyDescent="0.2">
      <c r="A2300" s="926"/>
      <c r="B2300" s="97">
        <v>7410</v>
      </c>
      <c r="C2300" s="98" t="s">
        <v>7616</v>
      </c>
      <c r="D2300" s="97" t="s">
        <v>5902</v>
      </c>
      <c r="E2300" s="160">
        <v>92191412</v>
      </c>
      <c r="F2300" s="917"/>
      <c r="G2300" s="160" t="s">
        <v>35</v>
      </c>
      <c r="H2300" s="309">
        <v>45170</v>
      </c>
      <c r="I2300" s="160">
        <v>314</v>
      </c>
    </row>
    <row r="2301" spans="1:9" ht="25.5" x14ac:dyDescent="0.2">
      <c r="A2301" s="926"/>
      <c r="B2301" s="97">
        <v>7410</v>
      </c>
      <c r="C2301" s="98" t="s">
        <v>7617</v>
      </c>
      <c r="D2301" s="97" t="s">
        <v>5902</v>
      </c>
      <c r="E2301" s="160">
        <v>92191406</v>
      </c>
      <c r="F2301" s="917"/>
      <c r="G2301" s="160" t="s">
        <v>35</v>
      </c>
      <c r="H2301" s="309">
        <v>45170</v>
      </c>
      <c r="I2301" s="160">
        <v>314</v>
      </c>
    </row>
    <row r="2302" spans="1:9" ht="38.25" x14ac:dyDescent="0.2">
      <c r="A2302" s="926"/>
      <c r="B2302" s="97">
        <v>7410</v>
      </c>
      <c r="C2302" s="98" t="s">
        <v>7618</v>
      </c>
      <c r="D2302" s="97" t="s">
        <v>5902</v>
      </c>
      <c r="E2302" s="160">
        <v>92191404</v>
      </c>
      <c r="F2302" s="917"/>
      <c r="G2302" s="160" t="s">
        <v>35</v>
      </c>
      <c r="H2302" s="309">
        <v>45170</v>
      </c>
      <c r="I2302" s="160">
        <v>314</v>
      </c>
    </row>
    <row r="2303" spans="1:9" ht="15" customHeight="1" x14ac:dyDescent="0.2">
      <c r="A2303" s="926"/>
      <c r="B2303" s="97">
        <v>7410</v>
      </c>
      <c r="C2303" s="98" t="s">
        <v>7619</v>
      </c>
      <c r="D2303" s="97" t="s">
        <v>5902</v>
      </c>
      <c r="E2303" s="160">
        <v>92269748</v>
      </c>
      <c r="F2303" s="917"/>
      <c r="G2303" s="160" t="s">
        <v>35</v>
      </c>
      <c r="H2303" s="309">
        <v>45170</v>
      </c>
      <c r="I2303" s="160">
        <v>314</v>
      </c>
    </row>
    <row r="2304" spans="1:9" ht="25.5" x14ac:dyDescent="0.2">
      <c r="A2304" s="926"/>
      <c r="B2304" s="97">
        <v>7410</v>
      </c>
      <c r="C2304" s="98" t="s">
        <v>7620</v>
      </c>
      <c r="D2304" s="97" t="s">
        <v>5902</v>
      </c>
      <c r="E2304" s="160">
        <v>92029513</v>
      </c>
      <c r="F2304" s="917"/>
      <c r="G2304" s="160" t="s">
        <v>35</v>
      </c>
      <c r="H2304" s="309">
        <v>45170</v>
      </c>
      <c r="I2304" s="160">
        <v>314</v>
      </c>
    </row>
    <row r="2305" spans="1:9" ht="25.5" x14ac:dyDescent="0.2">
      <c r="A2305" s="926"/>
      <c r="B2305" s="97">
        <v>7410</v>
      </c>
      <c r="C2305" s="98" t="s">
        <v>7621</v>
      </c>
      <c r="D2305" s="97" t="s">
        <v>5902</v>
      </c>
      <c r="E2305" s="160">
        <v>92285302</v>
      </c>
      <c r="F2305" s="917"/>
      <c r="G2305" s="160" t="s">
        <v>35</v>
      </c>
      <c r="H2305" s="309">
        <v>45170</v>
      </c>
      <c r="I2305" s="160">
        <v>314</v>
      </c>
    </row>
    <row r="2306" spans="1:9" ht="25.5" x14ac:dyDescent="0.2">
      <c r="A2306" s="926"/>
      <c r="B2306" s="97">
        <v>7410</v>
      </c>
      <c r="C2306" s="98" t="s">
        <v>7622</v>
      </c>
      <c r="D2306" s="97" t="s">
        <v>5902</v>
      </c>
      <c r="E2306" s="160">
        <v>92116809</v>
      </c>
      <c r="F2306" s="917"/>
      <c r="G2306" s="160" t="s">
        <v>35</v>
      </c>
      <c r="H2306" s="309">
        <v>45078</v>
      </c>
      <c r="I2306" s="160">
        <v>314</v>
      </c>
    </row>
    <row r="2307" spans="1:9" ht="25.5" x14ac:dyDescent="0.2">
      <c r="A2307" s="926"/>
      <c r="B2307" s="97">
        <v>7410</v>
      </c>
      <c r="C2307" s="98" t="s">
        <v>7623</v>
      </c>
      <c r="D2307" s="97" t="s">
        <v>5902</v>
      </c>
      <c r="E2307" s="160">
        <v>92116809</v>
      </c>
      <c r="F2307" s="917"/>
      <c r="G2307" s="160" t="s">
        <v>35</v>
      </c>
      <c r="H2307" s="309">
        <v>45078</v>
      </c>
      <c r="I2307" s="160">
        <v>314</v>
      </c>
    </row>
    <row r="2308" spans="1:9" ht="25.5" x14ac:dyDescent="0.2">
      <c r="A2308" s="926"/>
      <c r="B2308" s="97">
        <v>7410</v>
      </c>
      <c r="C2308" s="98" t="s">
        <v>7624</v>
      </c>
      <c r="D2308" s="97" t="s">
        <v>5902</v>
      </c>
      <c r="E2308" s="160">
        <v>92116809</v>
      </c>
      <c r="F2308" s="917"/>
      <c r="G2308" s="160" t="s">
        <v>35</v>
      </c>
      <c r="H2308" s="309">
        <v>45078</v>
      </c>
      <c r="I2308" s="160">
        <v>314</v>
      </c>
    </row>
    <row r="2309" spans="1:9" ht="25.5" x14ac:dyDescent="0.2">
      <c r="A2309" s="926"/>
      <c r="B2309" s="97">
        <v>7410</v>
      </c>
      <c r="C2309" s="98" t="s">
        <v>7625</v>
      </c>
      <c r="D2309" s="97" t="s">
        <v>5902</v>
      </c>
      <c r="E2309" s="160">
        <v>92116809</v>
      </c>
      <c r="F2309" s="917"/>
      <c r="G2309" s="160" t="s">
        <v>35</v>
      </c>
      <c r="H2309" s="309">
        <v>45078</v>
      </c>
      <c r="I2309" s="160">
        <v>314</v>
      </c>
    </row>
    <row r="2310" spans="1:9" ht="25.5" x14ac:dyDescent="0.2">
      <c r="A2310" s="926"/>
      <c r="B2310" s="97">
        <v>7410</v>
      </c>
      <c r="C2310" s="98" t="s">
        <v>7626</v>
      </c>
      <c r="D2310" s="97" t="s">
        <v>5902</v>
      </c>
      <c r="E2310" s="160">
        <v>92116809</v>
      </c>
      <c r="F2310" s="917"/>
      <c r="G2310" s="160" t="s">
        <v>35</v>
      </c>
      <c r="H2310" s="309">
        <v>45078</v>
      </c>
      <c r="I2310" s="160">
        <v>314</v>
      </c>
    </row>
    <row r="2311" spans="1:9" ht="25.5" x14ac:dyDescent="0.2">
      <c r="A2311" s="926"/>
      <c r="B2311" s="97">
        <v>7410</v>
      </c>
      <c r="C2311" s="98" t="s">
        <v>7627</v>
      </c>
      <c r="D2311" s="97" t="s">
        <v>5902</v>
      </c>
      <c r="E2311" s="160">
        <v>92116809</v>
      </c>
      <c r="F2311" s="917"/>
      <c r="G2311" s="160" t="s">
        <v>35</v>
      </c>
      <c r="H2311" s="309">
        <v>45078</v>
      </c>
      <c r="I2311" s="160">
        <v>314</v>
      </c>
    </row>
    <row r="2312" spans="1:9" ht="25.5" x14ac:dyDescent="0.2">
      <c r="A2312" s="926"/>
      <c r="B2312" s="97">
        <v>7410</v>
      </c>
      <c r="C2312" s="98" t="s">
        <v>7628</v>
      </c>
      <c r="D2312" s="97" t="s">
        <v>5902</v>
      </c>
      <c r="E2312" s="160">
        <v>92116809</v>
      </c>
      <c r="F2312" s="917"/>
      <c r="G2312" s="160" t="s">
        <v>35</v>
      </c>
      <c r="H2312" s="309">
        <v>45078</v>
      </c>
      <c r="I2312" s="160">
        <v>314</v>
      </c>
    </row>
    <row r="2313" spans="1:9" ht="25.5" x14ac:dyDescent="0.2">
      <c r="A2313" s="926"/>
      <c r="B2313" s="97">
        <v>7410</v>
      </c>
      <c r="C2313" s="98" t="s">
        <v>7629</v>
      </c>
      <c r="D2313" s="97" t="s">
        <v>5902</v>
      </c>
      <c r="E2313" s="160">
        <v>92116809</v>
      </c>
      <c r="F2313" s="917"/>
      <c r="G2313" s="160" t="s">
        <v>35</v>
      </c>
      <c r="H2313" s="309">
        <v>45078</v>
      </c>
      <c r="I2313" s="160">
        <v>314</v>
      </c>
    </row>
    <row r="2314" spans="1:9" ht="25.5" x14ac:dyDescent="0.2">
      <c r="A2314" s="926"/>
      <c r="B2314" s="97">
        <v>7410</v>
      </c>
      <c r="C2314" s="98" t="s">
        <v>7637</v>
      </c>
      <c r="D2314" s="97" t="s">
        <v>5902</v>
      </c>
      <c r="E2314" s="160">
        <v>92265142</v>
      </c>
      <c r="F2314" s="917"/>
      <c r="G2314" s="160" t="s">
        <v>35</v>
      </c>
      <c r="H2314" s="309">
        <v>45078</v>
      </c>
      <c r="I2314" s="160">
        <v>314</v>
      </c>
    </row>
    <row r="2315" spans="1:9" ht="25.5" x14ac:dyDescent="0.2">
      <c r="A2315" s="926"/>
      <c r="B2315" s="97">
        <v>7410</v>
      </c>
      <c r="C2315" s="98" t="s">
        <v>7638</v>
      </c>
      <c r="D2315" s="97" t="s">
        <v>5902</v>
      </c>
      <c r="E2315" s="160">
        <v>92265142</v>
      </c>
      <c r="F2315" s="917"/>
      <c r="G2315" s="160" t="s">
        <v>35</v>
      </c>
      <c r="H2315" s="309">
        <v>45078</v>
      </c>
      <c r="I2315" s="160">
        <v>314</v>
      </c>
    </row>
    <row r="2316" spans="1:9" ht="25.5" x14ac:dyDescent="0.2">
      <c r="A2316" s="926"/>
      <c r="B2316" s="97">
        <v>7410</v>
      </c>
      <c r="C2316" s="98" t="s">
        <v>7639</v>
      </c>
      <c r="D2316" s="97" t="s">
        <v>5902</v>
      </c>
      <c r="E2316" s="160">
        <v>92311443</v>
      </c>
      <c r="F2316" s="917"/>
      <c r="G2316" s="160" t="s">
        <v>35</v>
      </c>
      <c r="H2316" s="309">
        <v>45078</v>
      </c>
      <c r="I2316" s="160">
        <v>314</v>
      </c>
    </row>
    <row r="2317" spans="1:9" ht="25.5" x14ac:dyDescent="0.2">
      <c r="A2317" s="926"/>
      <c r="B2317" s="97">
        <v>7410</v>
      </c>
      <c r="C2317" s="98" t="s">
        <v>7640</v>
      </c>
      <c r="D2317" s="97" t="s">
        <v>5902</v>
      </c>
      <c r="E2317" s="160">
        <v>92311443</v>
      </c>
      <c r="F2317" s="917"/>
      <c r="G2317" s="160" t="s">
        <v>35</v>
      </c>
      <c r="H2317" s="309">
        <v>45078</v>
      </c>
      <c r="I2317" s="160">
        <v>314</v>
      </c>
    </row>
    <row r="2318" spans="1:9" ht="25.5" x14ac:dyDescent="0.2">
      <c r="A2318" s="926"/>
      <c r="B2318" s="97">
        <v>7410</v>
      </c>
      <c r="C2318" s="98" t="s">
        <v>7641</v>
      </c>
      <c r="D2318" s="97" t="s">
        <v>5902</v>
      </c>
      <c r="E2318" s="160">
        <v>92311443</v>
      </c>
      <c r="F2318" s="917"/>
      <c r="G2318" s="160" t="s">
        <v>35</v>
      </c>
      <c r="H2318" s="309">
        <v>45078</v>
      </c>
      <c r="I2318" s="160">
        <v>314</v>
      </c>
    </row>
    <row r="2319" spans="1:9" ht="25.5" x14ac:dyDescent="0.2">
      <c r="A2319" s="926"/>
      <c r="B2319" s="97">
        <v>7410</v>
      </c>
      <c r="C2319" s="98" t="s">
        <v>7642</v>
      </c>
      <c r="D2319" s="97" t="s">
        <v>5902</v>
      </c>
      <c r="E2319" s="160">
        <v>92311443</v>
      </c>
      <c r="F2319" s="917"/>
      <c r="G2319" s="160" t="s">
        <v>35</v>
      </c>
      <c r="H2319" s="309">
        <v>45078</v>
      </c>
      <c r="I2319" s="160">
        <v>314</v>
      </c>
    </row>
    <row r="2320" spans="1:9" ht="25.5" x14ac:dyDescent="0.2">
      <c r="A2320" s="926"/>
      <c r="B2320" s="97">
        <v>7410</v>
      </c>
      <c r="C2320" s="98" t="s">
        <v>7643</v>
      </c>
      <c r="D2320" s="97" t="s">
        <v>5902</v>
      </c>
      <c r="E2320" s="160">
        <v>92311443</v>
      </c>
      <c r="F2320" s="917"/>
      <c r="G2320" s="160" t="s">
        <v>35</v>
      </c>
      <c r="H2320" s="309">
        <v>45078</v>
      </c>
      <c r="I2320" s="160">
        <v>314</v>
      </c>
    </row>
    <row r="2321" spans="1:9" ht="25.5" x14ac:dyDescent="0.2">
      <c r="A2321" s="926"/>
      <c r="B2321" s="97">
        <v>7410</v>
      </c>
      <c r="C2321" s="98" t="s">
        <v>7644</v>
      </c>
      <c r="D2321" s="97" t="s">
        <v>5902</v>
      </c>
      <c r="E2321" s="160">
        <v>92311443</v>
      </c>
      <c r="F2321" s="917"/>
      <c r="G2321" s="160" t="s">
        <v>35</v>
      </c>
      <c r="H2321" s="309">
        <v>45078</v>
      </c>
      <c r="I2321" s="160">
        <v>314</v>
      </c>
    </row>
    <row r="2322" spans="1:9" ht="25.5" x14ac:dyDescent="0.2">
      <c r="A2322" s="926"/>
      <c r="B2322" s="97">
        <v>7410</v>
      </c>
      <c r="C2322" s="98" t="s">
        <v>7645</v>
      </c>
      <c r="D2322" s="97" t="s">
        <v>5902</v>
      </c>
      <c r="E2322" s="160">
        <v>92311443</v>
      </c>
      <c r="F2322" s="917"/>
      <c r="G2322" s="160" t="s">
        <v>35</v>
      </c>
      <c r="H2322" s="309">
        <v>45078</v>
      </c>
      <c r="I2322" s="160">
        <v>314</v>
      </c>
    </row>
    <row r="2323" spans="1:9" ht="25.5" x14ac:dyDescent="0.2">
      <c r="A2323" s="926"/>
      <c r="B2323" s="97">
        <v>7410</v>
      </c>
      <c r="C2323" s="98" t="s">
        <v>7646</v>
      </c>
      <c r="D2323" s="97" t="s">
        <v>5902</v>
      </c>
      <c r="E2323" s="160">
        <v>92311443</v>
      </c>
      <c r="F2323" s="917"/>
      <c r="G2323" s="160" t="s">
        <v>35</v>
      </c>
      <c r="H2323" s="309">
        <v>45078</v>
      </c>
      <c r="I2323" s="160">
        <v>314</v>
      </c>
    </row>
    <row r="2324" spans="1:9" ht="25.5" x14ac:dyDescent="0.2">
      <c r="A2324" s="926"/>
      <c r="B2324" s="97">
        <v>7410</v>
      </c>
      <c r="C2324" s="98" t="s">
        <v>7647</v>
      </c>
      <c r="D2324" s="97" t="s">
        <v>5902</v>
      </c>
      <c r="E2324" s="160">
        <v>92311443</v>
      </c>
      <c r="F2324" s="917"/>
      <c r="G2324" s="160" t="s">
        <v>35</v>
      </c>
      <c r="H2324" s="309">
        <v>45078</v>
      </c>
      <c r="I2324" s="160">
        <v>314</v>
      </c>
    </row>
    <row r="2325" spans="1:9" ht="25.5" x14ac:dyDescent="0.2">
      <c r="A2325" s="926"/>
      <c r="B2325" s="97">
        <v>7410</v>
      </c>
      <c r="C2325" s="98" t="s">
        <v>7648</v>
      </c>
      <c r="D2325" s="97" t="s">
        <v>5902</v>
      </c>
      <c r="E2325" s="160">
        <v>92311443</v>
      </c>
      <c r="F2325" s="917"/>
      <c r="G2325" s="160" t="s">
        <v>35</v>
      </c>
      <c r="H2325" s="309">
        <v>45078</v>
      </c>
      <c r="I2325" s="160">
        <v>314</v>
      </c>
    </row>
    <row r="2326" spans="1:9" ht="25.5" x14ac:dyDescent="0.2">
      <c r="A2326" s="926"/>
      <c r="B2326" s="97">
        <v>7410</v>
      </c>
      <c r="C2326" s="98" t="s">
        <v>7649</v>
      </c>
      <c r="D2326" s="97" t="s">
        <v>5902</v>
      </c>
      <c r="E2326" s="160">
        <v>92018516</v>
      </c>
      <c r="F2326" s="917"/>
      <c r="G2326" s="160" t="s">
        <v>35</v>
      </c>
      <c r="H2326" s="309">
        <v>45078</v>
      </c>
      <c r="I2326" s="160">
        <v>314</v>
      </c>
    </row>
    <row r="2327" spans="1:9" ht="25.5" x14ac:dyDescent="0.2">
      <c r="A2327" s="926"/>
      <c r="B2327" s="97">
        <v>7410</v>
      </c>
      <c r="C2327" s="98" t="s">
        <v>7650</v>
      </c>
      <c r="D2327" s="97" t="s">
        <v>5902</v>
      </c>
      <c r="E2327" s="160">
        <v>92018516</v>
      </c>
      <c r="F2327" s="917"/>
      <c r="G2327" s="160" t="s">
        <v>35</v>
      </c>
      <c r="H2327" s="309">
        <v>45078</v>
      </c>
      <c r="I2327" s="160">
        <v>314</v>
      </c>
    </row>
    <row r="2328" spans="1:9" ht="25.5" x14ac:dyDescent="0.2">
      <c r="A2328" s="926"/>
      <c r="B2328" s="97">
        <v>7410</v>
      </c>
      <c r="C2328" s="98" t="s">
        <v>7651</v>
      </c>
      <c r="D2328" s="97" t="s">
        <v>5902</v>
      </c>
      <c r="E2328" s="160">
        <v>92018516</v>
      </c>
      <c r="F2328" s="917"/>
      <c r="G2328" s="160" t="s">
        <v>35</v>
      </c>
      <c r="H2328" s="309">
        <v>45078</v>
      </c>
      <c r="I2328" s="160">
        <v>314</v>
      </c>
    </row>
    <row r="2329" spans="1:9" ht="25.5" x14ac:dyDescent="0.2">
      <c r="A2329" s="926"/>
      <c r="B2329" s="97">
        <v>7410</v>
      </c>
      <c r="C2329" s="98" t="s">
        <v>7652</v>
      </c>
      <c r="D2329" s="97" t="s">
        <v>5902</v>
      </c>
      <c r="E2329" s="160">
        <v>92018516</v>
      </c>
      <c r="F2329" s="917"/>
      <c r="G2329" s="160" t="s">
        <v>35</v>
      </c>
      <c r="H2329" s="309">
        <v>45078</v>
      </c>
      <c r="I2329" s="160">
        <v>314</v>
      </c>
    </row>
    <row r="2330" spans="1:9" ht="25.5" x14ac:dyDescent="0.2">
      <c r="A2330" s="926"/>
      <c r="B2330" s="97">
        <v>7410</v>
      </c>
      <c r="C2330" s="98" t="s">
        <v>7653</v>
      </c>
      <c r="D2330" s="97" t="s">
        <v>5902</v>
      </c>
      <c r="E2330" s="160">
        <v>92018516</v>
      </c>
      <c r="F2330" s="917"/>
      <c r="G2330" s="160" t="s">
        <v>35</v>
      </c>
      <c r="H2330" s="309">
        <v>45078</v>
      </c>
      <c r="I2330" s="160">
        <v>314</v>
      </c>
    </row>
    <row r="2331" spans="1:9" ht="25.5" x14ac:dyDescent="0.2">
      <c r="A2331" s="926"/>
      <c r="B2331" s="97">
        <v>7410</v>
      </c>
      <c r="C2331" s="98" t="s">
        <v>7654</v>
      </c>
      <c r="D2331" s="97" t="s">
        <v>5902</v>
      </c>
      <c r="E2331" s="160">
        <v>92018516</v>
      </c>
      <c r="F2331" s="917"/>
      <c r="G2331" s="160" t="s">
        <v>35</v>
      </c>
      <c r="H2331" s="309">
        <v>45078</v>
      </c>
      <c r="I2331" s="160">
        <v>314</v>
      </c>
    </row>
    <row r="2332" spans="1:9" ht="25.5" x14ac:dyDescent="0.2">
      <c r="A2332" s="926"/>
      <c r="B2332" s="97">
        <v>7410</v>
      </c>
      <c r="C2332" s="98" t="s">
        <v>7655</v>
      </c>
      <c r="D2332" s="97" t="s">
        <v>5902</v>
      </c>
      <c r="E2332" s="160">
        <v>92018516</v>
      </c>
      <c r="F2332" s="917"/>
      <c r="G2332" s="160" t="s">
        <v>35</v>
      </c>
      <c r="H2332" s="309">
        <v>45078</v>
      </c>
      <c r="I2332" s="160">
        <v>314</v>
      </c>
    </row>
    <row r="2333" spans="1:9" ht="25.5" x14ac:dyDescent="0.2">
      <c r="A2333" s="926"/>
      <c r="B2333" s="97">
        <v>7410</v>
      </c>
      <c r="C2333" s="98" t="s">
        <v>7656</v>
      </c>
      <c r="D2333" s="97" t="s">
        <v>5902</v>
      </c>
      <c r="E2333" s="160">
        <v>92018516</v>
      </c>
      <c r="F2333" s="917"/>
      <c r="G2333" s="160" t="s">
        <v>35</v>
      </c>
      <c r="H2333" s="309">
        <v>45078</v>
      </c>
      <c r="I2333" s="160">
        <v>314</v>
      </c>
    </row>
    <row r="2334" spans="1:9" ht="25.5" x14ac:dyDescent="0.2">
      <c r="A2334" s="926"/>
      <c r="B2334" s="97">
        <v>7410</v>
      </c>
      <c r="C2334" s="98" t="s">
        <v>7657</v>
      </c>
      <c r="D2334" s="97" t="s">
        <v>5902</v>
      </c>
      <c r="E2334" s="160">
        <v>92018516</v>
      </c>
      <c r="F2334" s="917"/>
      <c r="G2334" s="160" t="s">
        <v>35</v>
      </c>
      <c r="H2334" s="309">
        <v>45078</v>
      </c>
      <c r="I2334" s="160">
        <v>314</v>
      </c>
    </row>
    <row r="2335" spans="1:9" ht="38.25" x14ac:dyDescent="0.2">
      <c r="A2335" s="926"/>
      <c r="B2335" s="97">
        <v>7410</v>
      </c>
      <c r="C2335" s="98" t="s">
        <v>7658</v>
      </c>
      <c r="D2335" s="97" t="s">
        <v>5902</v>
      </c>
      <c r="E2335" s="160">
        <v>92018516</v>
      </c>
      <c r="F2335" s="917"/>
      <c r="G2335" s="160" t="s">
        <v>35</v>
      </c>
      <c r="H2335" s="309">
        <v>45078</v>
      </c>
      <c r="I2335" s="160">
        <v>314</v>
      </c>
    </row>
    <row r="2336" spans="1:9" ht="25.5" x14ac:dyDescent="0.2">
      <c r="A2336" s="926"/>
      <c r="B2336" s="97">
        <v>7410</v>
      </c>
      <c r="C2336" s="98" t="s">
        <v>7659</v>
      </c>
      <c r="D2336" s="97" t="s">
        <v>5902</v>
      </c>
      <c r="E2336" s="160">
        <v>92018516</v>
      </c>
      <c r="F2336" s="917"/>
      <c r="G2336" s="160" t="s">
        <v>35</v>
      </c>
      <c r="H2336" s="309">
        <v>45078</v>
      </c>
      <c r="I2336" s="160">
        <v>314</v>
      </c>
    </row>
    <row r="2337" spans="1:9" ht="25.5" x14ac:dyDescent="0.2">
      <c r="A2337" s="926"/>
      <c r="B2337" s="97">
        <v>7410</v>
      </c>
      <c r="C2337" s="98" t="s">
        <v>7660</v>
      </c>
      <c r="D2337" s="97" t="s">
        <v>5902</v>
      </c>
      <c r="E2337" s="160">
        <v>92177280</v>
      </c>
      <c r="F2337" s="917"/>
      <c r="G2337" s="160" t="s">
        <v>35</v>
      </c>
      <c r="H2337" s="309">
        <v>45078</v>
      </c>
      <c r="I2337" s="160">
        <v>314</v>
      </c>
    </row>
    <row r="2338" spans="1:9" ht="25.5" x14ac:dyDescent="0.2">
      <c r="A2338" s="926"/>
      <c r="B2338" s="97">
        <v>7410</v>
      </c>
      <c r="C2338" s="98" t="s">
        <v>9020</v>
      </c>
      <c r="D2338" s="97" t="s">
        <v>5902</v>
      </c>
      <c r="E2338" s="160">
        <v>23242106</v>
      </c>
      <c r="F2338" s="917"/>
      <c r="G2338" s="160" t="s">
        <v>35</v>
      </c>
      <c r="H2338" s="309">
        <v>45078</v>
      </c>
      <c r="I2338" s="160">
        <v>314</v>
      </c>
    </row>
    <row r="2339" spans="1:9" ht="25.5" x14ac:dyDescent="0.2">
      <c r="A2339" s="926"/>
      <c r="B2339" s="97">
        <v>7410</v>
      </c>
      <c r="C2339" s="98" t="s">
        <v>7661</v>
      </c>
      <c r="D2339" s="97" t="s">
        <v>5902</v>
      </c>
      <c r="E2339" s="160">
        <v>23242106</v>
      </c>
      <c r="F2339" s="917"/>
      <c r="G2339" s="160" t="s">
        <v>35</v>
      </c>
      <c r="H2339" s="309">
        <v>45078</v>
      </c>
      <c r="I2339" s="160">
        <v>314</v>
      </c>
    </row>
    <row r="2340" spans="1:9" ht="38.25" x14ac:dyDescent="0.2">
      <c r="A2340" s="926"/>
      <c r="B2340" s="97">
        <v>7410</v>
      </c>
      <c r="C2340" s="98" t="s">
        <v>7680</v>
      </c>
      <c r="D2340" s="97" t="s">
        <v>5902</v>
      </c>
      <c r="E2340" s="160">
        <v>23242107</v>
      </c>
      <c r="F2340" s="917"/>
      <c r="G2340" s="160" t="s">
        <v>35</v>
      </c>
      <c r="H2340" s="309">
        <v>45078</v>
      </c>
      <c r="I2340" s="160">
        <v>314</v>
      </c>
    </row>
    <row r="2341" spans="1:9" ht="25.5" x14ac:dyDescent="0.2">
      <c r="A2341" s="926"/>
      <c r="B2341" s="97">
        <v>7410</v>
      </c>
      <c r="C2341" s="98" t="s">
        <v>7681</v>
      </c>
      <c r="D2341" s="97" t="s">
        <v>5902</v>
      </c>
      <c r="E2341" s="160">
        <v>92149295</v>
      </c>
      <c r="F2341" s="917"/>
      <c r="G2341" s="160" t="s">
        <v>35</v>
      </c>
      <c r="H2341" s="309">
        <v>45078</v>
      </c>
      <c r="I2341" s="160">
        <v>314</v>
      </c>
    </row>
    <row r="2342" spans="1:9" ht="38.25" x14ac:dyDescent="0.2">
      <c r="A2342" s="926"/>
      <c r="B2342" s="97">
        <v>7410</v>
      </c>
      <c r="C2342" s="98" t="s">
        <v>7682</v>
      </c>
      <c r="D2342" s="97" t="s">
        <v>5902</v>
      </c>
      <c r="E2342" s="160">
        <v>92149295</v>
      </c>
      <c r="F2342" s="917"/>
      <c r="G2342" s="160" t="s">
        <v>35</v>
      </c>
      <c r="H2342" s="309">
        <v>45078</v>
      </c>
      <c r="I2342" s="160">
        <v>314</v>
      </c>
    </row>
    <row r="2343" spans="1:9" ht="25.5" x14ac:dyDescent="0.2">
      <c r="A2343" s="926"/>
      <c r="B2343" s="97">
        <v>7410</v>
      </c>
      <c r="C2343" s="98" t="s">
        <v>7683</v>
      </c>
      <c r="D2343" s="97" t="s">
        <v>5902</v>
      </c>
      <c r="E2343" s="160">
        <v>92149295</v>
      </c>
      <c r="F2343" s="917"/>
      <c r="G2343" s="160" t="s">
        <v>35</v>
      </c>
      <c r="H2343" s="309">
        <v>45078</v>
      </c>
      <c r="I2343" s="160">
        <v>314</v>
      </c>
    </row>
    <row r="2344" spans="1:9" ht="25.5" x14ac:dyDescent="0.2">
      <c r="A2344" s="926"/>
      <c r="B2344" s="97">
        <v>7410</v>
      </c>
      <c r="C2344" s="98" t="s">
        <v>7684</v>
      </c>
      <c r="D2344" s="97" t="s">
        <v>5902</v>
      </c>
      <c r="E2344" s="160">
        <v>92149295</v>
      </c>
      <c r="F2344" s="917"/>
      <c r="G2344" s="160" t="s">
        <v>35</v>
      </c>
      <c r="H2344" s="309">
        <v>45078</v>
      </c>
      <c r="I2344" s="160">
        <v>314</v>
      </c>
    </row>
    <row r="2345" spans="1:9" ht="38.25" x14ac:dyDescent="0.2">
      <c r="A2345" s="926"/>
      <c r="B2345" s="97">
        <v>7410</v>
      </c>
      <c r="C2345" s="98" t="s">
        <v>7685</v>
      </c>
      <c r="D2345" s="97" t="s">
        <v>5902</v>
      </c>
      <c r="E2345" s="160">
        <v>92149295</v>
      </c>
      <c r="F2345" s="917"/>
      <c r="G2345" s="160" t="s">
        <v>35</v>
      </c>
      <c r="H2345" s="309">
        <v>45078</v>
      </c>
      <c r="I2345" s="160">
        <v>314</v>
      </c>
    </row>
    <row r="2346" spans="1:9" ht="38.25" x14ac:dyDescent="0.2">
      <c r="A2346" s="926"/>
      <c r="B2346" s="97">
        <v>7410</v>
      </c>
      <c r="C2346" s="98" t="s">
        <v>7686</v>
      </c>
      <c r="D2346" s="97" t="s">
        <v>5902</v>
      </c>
      <c r="E2346" s="160">
        <v>92149295</v>
      </c>
      <c r="F2346" s="917"/>
      <c r="G2346" s="160" t="s">
        <v>35</v>
      </c>
      <c r="H2346" s="309">
        <v>45078</v>
      </c>
      <c r="I2346" s="160">
        <v>314</v>
      </c>
    </row>
    <row r="2347" spans="1:9" ht="25.5" x14ac:dyDescent="0.2">
      <c r="A2347" s="926"/>
      <c r="B2347" s="97">
        <v>7410</v>
      </c>
      <c r="C2347" s="98" t="s">
        <v>7687</v>
      </c>
      <c r="D2347" s="97" t="s">
        <v>5902</v>
      </c>
      <c r="E2347" s="160">
        <v>92149295</v>
      </c>
      <c r="F2347" s="917"/>
      <c r="G2347" s="160" t="s">
        <v>35</v>
      </c>
      <c r="H2347" s="309">
        <v>45078</v>
      </c>
      <c r="I2347" s="160">
        <v>314</v>
      </c>
    </row>
    <row r="2348" spans="1:9" ht="25.5" x14ac:dyDescent="0.2">
      <c r="A2348" s="926"/>
      <c r="B2348" s="97">
        <v>7410</v>
      </c>
      <c r="C2348" s="98" t="s">
        <v>7688</v>
      </c>
      <c r="D2348" s="97" t="s">
        <v>5902</v>
      </c>
      <c r="E2348" s="160">
        <v>92149295</v>
      </c>
      <c r="F2348" s="917"/>
      <c r="G2348" s="160" t="s">
        <v>35</v>
      </c>
      <c r="H2348" s="309">
        <v>45078</v>
      </c>
      <c r="I2348" s="160">
        <v>314</v>
      </c>
    </row>
    <row r="2349" spans="1:9" ht="25.5" x14ac:dyDescent="0.2">
      <c r="A2349" s="926"/>
      <c r="B2349" s="97">
        <v>7410</v>
      </c>
      <c r="C2349" s="98" t="s">
        <v>7689</v>
      </c>
      <c r="D2349" s="97" t="s">
        <v>5902</v>
      </c>
      <c r="E2349" s="160">
        <v>92149295</v>
      </c>
      <c r="F2349" s="917"/>
      <c r="G2349" s="160" t="s">
        <v>35</v>
      </c>
      <c r="H2349" s="309">
        <v>45078</v>
      </c>
      <c r="I2349" s="160">
        <v>314</v>
      </c>
    </row>
    <row r="2350" spans="1:9" ht="38.25" x14ac:dyDescent="0.2">
      <c r="A2350" s="926"/>
      <c r="B2350" s="97">
        <v>7410</v>
      </c>
      <c r="C2350" s="98" t="s">
        <v>7690</v>
      </c>
      <c r="D2350" s="97" t="s">
        <v>5902</v>
      </c>
      <c r="E2350" s="160">
        <v>92149295</v>
      </c>
      <c r="F2350" s="917"/>
      <c r="G2350" s="160" t="s">
        <v>35</v>
      </c>
      <c r="H2350" s="309">
        <v>45078</v>
      </c>
      <c r="I2350" s="160">
        <v>314</v>
      </c>
    </row>
    <row r="2351" spans="1:9" ht="51" x14ac:dyDescent="0.2">
      <c r="A2351" s="926"/>
      <c r="B2351" s="97">
        <v>7410</v>
      </c>
      <c r="C2351" s="98" t="s">
        <v>7691</v>
      </c>
      <c r="D2351" s="97" t="s">
        <v>5902</v>
      </c>
      <c r="E2351" s="160">
        <v>92185730</v>
      </c>
      <c r="F2351" s="917"/>
      <c r="G2351" s="160" t="s">
        <v>35</v>
      </c>
      <c r="H2351" s="309">
        <v>45078</v>
      </c>
      <c r="I2351" s="160">
        <v>314</v>
      </c>
    </row>
    <row r="2352" spans="1:9" ht="51" x14ac:dyDescent="0.2">
      <c r="A2352" s="926"/>
      <c r="B2352" s="97">
        <v>7410</v>
      </c>
      <c r="C2352" s="98" t="s">
        <v>7692</v>
      </c>
      <c r="D2352" s="97" t="s">
        <v>5902</v>
      </c>
      <c r="E2352" s="160">
        <v>92185730</v>
      </c>
      <c r="F2352" s="917"/>
      <c r="G2352" s="160" t="s">
        <v>35</v>
      </c>
      <c r="H2352" s="309">
        <v>45078</v>
      </c>
      <c r="I2352" s="160">
        <v>314</v>
      </c>
    </row>
    <row r="2353" spans="1:9" ht="51" x14ac:dyDescent="0.2">
      <c r="A2353" s="926"/>
      <c r="B2353" s="97">
        <v>7410</v>
      </c>
      <c r="C2353" s="98" t="s">
        <v>7693</v>
      </c>
      <c r="D2353" s="97" t="s">
        <v>5902</v>
      </c>
      <c r="E2353" s="160">
        <v>92185730</v>
      </c>
      <c r="F2353" s="917"/>
      <c r="G2353" s="160" t="s">
        <v>35</v>
      </c>
      <c r="H2353" s="309">
        <v>45078</v>
      </c>
      <c r="I2353" s="160">
        <v>314</v>
      </c>
    </row>
    <row r="2354" spans="1:9" ht="51" x14ac:dyDescent="0.2">
      <c r="A2354" s="926"/>
      <c r="B2354" s="97">
        <v>7410</v>
      </c>
      <c r="C2354" s="98" t="s">
        <v>7694</v>
      </c>
      <c r="D2354" s="97" t="s">
        <v>5902</v>
      </c>
      <c r="E2354" s="160">
        <v>92185730</v>
      </c>
      <c r="F2354" s="917"/>
      <c r="G2354" s="160" t="s">
        <v>35</v>
      </c>
      <c r="H2354" s="309">
        <v>45078</v>
      </c>
      <c r="I2354" s="160">
        <v>314</v>
      </c>
    </row>
    <row r="2355" spans="1:9" ht="51" x14ac:dyDescent="0.2">
      <c r="A2355" s="926"/>
      <c r="B2355" s="97">
        <v>7410</v>
      </c>
      <c r="C2355" s="98" t="s">
        <v>7695</v>
      </c>
      <c r="D2355" s="97" t="s">
        <v>5902</v>
      </c>
      <c r="E2355" s="160">
        <v>92185730</v>
      </c>
      <c r="F2355" s="917"/>
      <c r="G2355" s="160" t="s">
        <v>35</v>
      </c>
      <c r="H2355" s="309">
        <v>45078</v>
      </c>
      <c r="I2355" s="160">
        <v>314</v>
      </c>
    </row>
    <row r="2356" spans="1:9" ht="25.5" x14ac:dyDescent="0.2">
      <c r="A2356" s="926"/>
      <c r="B2356" s="97">
        <v>7410</v>
      </c>
      <c r="C2356" s="98" t="s">
        <v>7696</v>
      </c>
      <c r="D2356" s="97" t="s">
        <v>5902</v>
      </c>
      <c r="E2356" s="160">
        <v>23242107</v>
      </c>
      <c r="F2356" s="917"/>
      <c r="G2356" s="160" t="s">
        <v>35</v>
      </c>
      <c r="H2356" s="309">
        <v>45078</v>
      </c>
      <c r="I2356" s="160">
        <v>314</v>
      </c>
    </row>
    <row r="2357" spans="1:9" ht="51" x14ac:dyDescent="0.2">
      <c r="A2357" s="926"/>
      <c r="B2357" s="97">
        <v>7410</v>
      </c>
      <c r="C2357" s="98" t="s">
        <v>7697</v>
      </c>
      <c r="D2357" s="97" t="s">
        <v>5902</v>
      </c>
      <c r="E2357" s="160">
        <v>92185730</v>
      </c>
      <c r="F2357" s="917"/>
      <c r="G2357" s="160" t="s">
        <v>35</v>
      </c>
      <c r="H2357" s="309">
        <v>45078</v>
      </c>
      <c r="I2357" s="160">
        <v>314</v>
      </c>
    </row>
    <row r="2358" spans="1:9" ht="51" x14ac:dyDescent="0.2">
      <c r="A2358" s="926"/>
      <c r="B2358" s="97">
        <v>7410</v>
      </c>
      <c r="C2358" s="98" t="s">
        <v>7698</v>
      </c>
      <c r="D2358" s="97" t="s">
        <v>5902</v>
      </c>
      <c r="E2358" s="160">
        <v>92185730</v>
      </c>
      <c r="F2358" s="917"/>
      <c r="G2358" s="160" t="s">
        <v>35</v>
      </c>
      <c r="H2358" s="309">
        <v>45078</v>
      </c>
      <c r="I2358" s="160">
        <v>314</v>
      </c>
    </row>
    <row r="2359" spans="1:9" ht="51" x14ac:dyDescent="0.2">
      <c r="A2359" s="926"/>
      <c r="B2359" s="97">
        <v>7410</v>
      </c>
      <c r="C2359" s="98" t="s">
        <v>7699</v>
      </c>
      <c r="D2359" s="97" t="s">
        <v>5902</v>
      </c>
      <c r="E2359" s="160">
        <v>92185730</v>
      </c>
      <c r="F2359" s="917"/>
      <c r="G2359" s="160" t="s">
        <v>35</v>
      </c>
      <c r="H2359" s="309">
        <v>45078</v>
      </c>
      <c r="I2359" s="160">
        <v>314</v>
      </c>
    </row>
    <row r="2360" spans="1:9" ht="51" x14ac:dyDescent="0.2">
      <c r="A2360" s="926"/>
      <c r="B2360" s="97">
        <v>7410</v>
      </c>
      <c r="C2360" s="98" t="s">
        <v>7700</v>
      </c>
      <c r="D2360" s="97" t="s">
        <v>5902</v>
      </c>
      <c r="E2360" s="160">
        <v>92185730</v>
      </c>
      <c r="F2360" s="917"/>
      <c r="G2360" s="160" t="s">
        <v>35</v>
      </c>
      <c r="H2360" s="309">
        <v>45078</v>
      </c>
      <c r="I2360" s="160">
        <v>314</v>
      </c>
    </row>
    <row r="2361" spans="1:9" ht="51" x14ac:dyDescent="0.2">
      <c r="A2361" s="926"/>
      <c r="B2361" s="97">
        <v>7410</v>
      </c>
      <c r="C2361" s="98" t="s">
        <v>7701</v>
      </c>
      <c r="D2361" s="97" t="s">
        <v>5902</v>
      </c>
      <c r="E2361" s="160">
        <v>92185730</v>
      </c>
      <c r="F2361" s="917"/>
      <c r="G2361" s="160" t="s">
        <v>35</v>
      </c>
      <c r="H2361" s="309">
        <v>45078</v>
      </c>
      <c r="I2361" s="160">
        <v>314</v>
      </c>
    </row>
    <row r="2362" spans="1:9" ht="51" x14ac:dyDescent="0.2">
      <c r="A2362" s="926"/>
      <c r="B2362" s="97">
        <v>7410</v>
      </c>
      <c r="C2362" s="98" t="s">
        <v>7702</v>
      </c>
      <c r="D2362" s="97" t="s">
        <v>5902</v>
      </c>
      <c r="E2362" s="160">
        <v>92185730</v>
      </c>
      <c r="F2362" s="917"/>
      <c r="G2362" s="160" t="s">
        <v>35</v>
      </c>
      <c r="H2362" s="309">
        <v>45078</v>
      </c>
      <c r="I2362" s="160">
        <v>314</v>
      </c>
    </row>
    <row r="2363" spans="1:9" ht="51" x14ac:dyDescent="0.2">
      <c r="A2363" s="926"/>
      <c r="B2363" s="97">
        <v>7410</v>
      </c>
      <c r="C2363" s="98" t="s">
        <v>7703</v>
      </c>
      <c r="D2363" s="97" t="s">
        <v>5902</v>
      </c>
      <c r="E2363" s="160">
        <v>92185730</v>
      </c>
      <c r="F2363" s="917"/>
      <c r="G2363" s="160" t="s">
        <v>35</v>
      </c>
      <c r="H2363" s="309">
        <v>45078</v>
      </c>
      <c r="I2363" s="160">
        <v>314</v>
      </c>
    </row>
    <row r="2364" spans="1:9" ht="51" x14ac:dyDescent="0.2">
      <c r="A2364" s="926"/>
      <c r="B2364" s="97">
        <v>7410</v>
      </c>
      <c r="C2364" s="98" t="s">
        <v>7704</v>
      </c>
      <c r="D2364" s="97" t="s">
        <v>5902</v>
      </c>
      <c r="E2364" s="160">
        <v>92185730</v>
      </c>
      <c r="F2364" s="917"/>
      <c r="G2364" s="160" t="s">
        <v>35</v>
      </c>
      <c r="H2364" s="309">
        <v>45078</v>
      </c>
      <c r="I2364" s="160">
        <v>314</v>
      </c>
    </row>
    <row r="2365" spans="1:9" ht="51" x14ac:dyDescent="0.2">
      <c r="A2365" s="926"/>
      <c r="B2365" s="97">
        <v>7410</v>
      </c>
      <c r="C2365" s="98" t="s">
        <v>7705</v>
      </c>
      <c r="D2365" s="97" t="s">
        <v>5902</v>
      </c>
      <c r="E2365" s="160">
        <v>92185730</v>
      </c>
      <c r="F2365" s="917"/>
      <c r="G2365" s="160" t="s">
        <v>35</v>
      </c>
      <c r="H2365" s="309">
        <v>45078</v>
      </c>
      <c r="I2365" s="160">
        <v>314</v>
      </c>
    </row>
    <row r="2366" spans="1:9" ht="51" x14ac:dyDescent="0.2">
      <c r="A2366" s="926"/>
      <c r="B2366" s="97">
        <v>7410</v>
      </c>
      <c r="C2366" s="98" t="s">
        <v>7706</v>
      </c>
      <c r="D2366" s="97" t="s">
        <v>5902</v>
      </c>
      <c r="E2366" s="160">
        <v>92185730</v>
      </c>
      <c r="F2366" s="917"/>
      <c r="G2366" s="160" t="s">
        <v>35</v>
      </c>
      <c r="H2366" s="309">
        <v>45078</v>
      </c>
      <c r="I2366" s="160">
        <v>314</v>
      </c>
    </row>
    <row r="2367" spans="1:9" ht="51" x14ac:dyDescent="0.2">
      <c r="A2367" s="926"/>
      <c r="B2367" s="97">
        <v>7410</v>
      </c>
      <c r="C2367" s="98" t="s">
        <v>7707</v>
      </c>
      <c r="D2367" s="97" t="s">
        <v>5902</v>
      </c>
      <c r="E2367" s="160">
        <v>92185730</v>
      </c>
      <c r="F2367" s="917"/>
      <c r="G2367" s="160" t="s">
        <v>35</v>
      </c>
      <c r="H2367" s="309">
        <v>45078</v>
      </c>
      <c r="I2367" s="160">
        <v>314</v>
      </c>
    </row>
    <row r="2368" spans="1:9" ht="38.25" x14ac:dyDescent="0.2">
      <c r="A2368" s="926"/>
      <c r="B2368" s="97">
        <v>7410</v>
      </c>
      <c r="C2368" s="98" t="s">
        <v>7708</v>
      </c>
      <c r="D2368" s="97" t="s">
        <v>5902</v>
      </c>
      <c r="E2368" s="160">
        <v>92215348</v>
      </c>
      <c r="F2368" s="917"/>
      <c r="G2368" s="160" t="s">
        <v>35</v>
      </c>
      <c r="H2368" s="309">
        <v>45078</v>
      </c>
      <c r="I2368" s="160">
        <v>314</v>
      </c>
    </row>
    <row r="2369" spans="1:9" ht="51" x14ac:dyDescent="0.2">
      <c r="A2369" s="926"/>
      <c r="B2369" s="97">
        <v>7410</v>
      </c>
      <c r="C2369" s="98" t="s">
        <v>7709</v>
      </c>
      <c r="D2369" s="97" t="s">
        <v>5902</v>
      </c>
      <c r="E2369" s="160">
        <v>92215349</v>
      </c>
      <c r="F2369" s="917"/>
      <c r="G2369" s="160" t="s">
        <v>35</v>
      </c>
      <c r="H2369" s="309">
        <v>45078</v>
      </c>
      <c r="I2369" s="160">
        <v>314</v>
      </c>
    </row>
    <row r="2370" spans="1:9" ht="38.25" x14ac:dyDescent="0.2">
      <c r="A2370" s="926"/>
      <c r="B2370" s="97">
        <v>7410</v>
      </c>
      <c r="C2370" s="98" t="s">
        <v>7677</v>
      </c>
      <c r="D2370" s="97" t="s">
        <v>5902</v>
      </c>
      <c r="E2370" s="160">
        <v>23242107</v>
      </c>
      <c r="F2370" s="917"/>
      <c r="G2370" s="160" t="s">
        <v>35</v>
      </c>
      <c r="H2370" s="309">
        <v>45078</v>
      </c>
      <c r="I2370" s="160">
        <v>314</v>
      </c>
    </row>
    <row r="2371" spans="1:9" ht="38.25" x14ac:dyDescent="0.2">
      <c r="A2371" s="926"/>
      <c r="B2371" s="97">
        <v>7410</v>
      </c>
      <c r="C2371" s="98" t="s">
        <v>7710</v>
      </c>
      <c r="D2371" s="97" t="s">
        <v>5902</v>
      </c>
      <c r="E2371" s="160">
        <v>92215348</v>
      </c>
      <c r="F2371" s="917"/>
      <c r="G2371" s="160" t="s">
        <v>35</v>
      </c>
      <c r="H2371" s="309">
        <v>45078</v>
      </c>
      <c r="I2371" s="160">
        <v>314</v>
      </c>
    </row>
    <row r="2372" spans="1:9" ht="38.25" x14ac:dyDescent="0.2">
      <c r="A2372" s="926"/>
      <c r="B2372" s="97">
        <v>7410</v>
      </c>
      <c r="C2372" s="98" t="s">
        <v>7711</v>
      </c>
      <c r="D2372" s="97" t="s">
        <v>5902</v>
      </c>
      <c r="E2372" s="160">
        <v>92215348</v>
      </c>
      <c r="F2372" s="917"/>
      <c r="G2372" s="160" t="s">
        <v>35</v>
      </c>
      <c r="H2372" s="309">
        <v>45078</v>
      </c>
      <c r="I2372" s="160">
        <v>314</v>
      </c>
    </row>
    <row r="2373" spans="1:9" ht="38.25" x14ac:dyDescent="0.2">
      <c r="A2373" s="926"/>
      <c r="B2373" s="97">
        <v>7410</v>
      </c>
      <c r="C2373" s="98" t="s">
        <v>7678</v>
      </c>
      <c r="D2373" s="97" t="s">
        <v>5902</v>
      </c>
      <c r="E2373" s="160">
        <v>23242107</v>
      </c>
      <c r="F2373" s="917"/>
      <c r="G2373" s="160" t="s">
        <v>35</v>
      </c>
      <c r="H2373" s="309">
        <v>45078</v>
      </c>
      <c r="I2373" s="160">
        <v>314</v>
      </c>
    </row>
    <row r="2374" spans="1:9" ht="38.25" x14ac:dyDescent="0.2">
      <c r="A2374" s="926"/>
      <c r="B2374" s="97">
        <v>7410</v>
      </c>
      <c r="C2374" s="98" t="s">
        <v>7712</v>
      </c>
      <c r="D2374" s="97" t="s">
        <v>5902</v>
      </c>
      <c r="E2374" s="160">
        <v>23242107</v>
      </c>
      <c r="F2374" s="917"/>
      <c r="G2374" s="160" t="s">
        <v>35</v>
      </c>
      <c r="H2374" s="309">
        <v>45078</v>
      </c>
      <c r="I2374" s="160">
        <v>314</v>
      </c>
    </row>
    <row r="2375" spans="1:9" ht="38.25" x14ac:dyDescent="0.2">
      <c r="A2375" s="926"/>
      <c r="B2375" s="97">
        <v>7410</v>
      </c>
      <c r="C2375" s="98" t="s">
        <v>7679</v>
      </c>
      <c r="D2375" s="97" t="s">
        <v>5902</v>
      </c>
      <c r="E2375" s="160">
        <v>23242107</v>
      </c>
      <c r="F2375" s="917"/>
      <c r="G2375" s="160" t="s">
        <v>35</v>
      </c>
      <c r="H2375" s="309">
        <v>45078</v>
      </c>
      <c r="I2375" s="160">
        <v>314</v>
      </c>
    </row>
    <row r="2376" spans="1:9" ht="38.25" x14ac:dyDescent="0.2">
      <c r="A2376" s="926"/>
      <c r="B2376" s="97">
        <v>7410</v>
      </c>
      <c r="C2376" s="98" t="s">
        <v>7713</v>
      </c>
      <c r="D2376" s="97" t="s">
        <v>5902</v>
      </c>
      <c r="E2376" s="160">
        <v>23242107</v>
      </c>
      <c r="F2376" s="917"/>
      <c r="G2376" s="160" t="s">
        <v>35</v>
      </c>
      <c r="H2376" s="309">
        <v>45078</v>
      </c>
      <c r="I2376" s="160">
        <v>314</v>
      </c>
    </row>
    <row r="2377" spans="1:9" ht="38.25" x14ac:dyDescent="0.2">
      <c r="A2377" s="926"/>
      <c r="B2377" s="97">
        <v>7410</v>
      </c>
      <c r="C2377" s="98" t="s">
        <v>7680</v>
      </c>
      <c r="D2377" s="97" t="s">
        <v>5902</v>
      </c>
      <c r="E2377" s="160">
        <v>23242107</v>
      </c>
      <c r="F2377" s="917"/>
      <c r="G2377" s="160" t="s">
        <v>35</v>
      </c>
      <c r="H2377" s="309">
        <v>45078</v>
      </c>
      <c r="I2377" s="160">
        <v>314</v>
      </c>
    </row>
    <row r="2378" spans="1:9" ht="25.5" x14ac:dyDescent="0.2">
      <c r="A2378" s="926"/>
      <c r="B2378" s="97">
        <v>7410</v>
      </c>
      <c r="C2378" s="98" t="s">
        <v>7714</v>
      </c>
      <c r="D2378" s="97" t="s">
        <v>5902</v>
      </c>
      <c r="E2378" s="160">
        <v>23242107</v>
      </c>
      <c r="F2378" s="917"/>
      <c r="G2378" s="160" t="s">
        <v>35</v>
      </c>
      <c r="H2378" s="309">
        <v>45078</v>
      </c>
      <c r="I2378" s="160">
        <v>314</v>
      </c>
    </row>
    <row r="2379" spans="1:9" ht="38.25" x14ac:dyDescent="0.2">
      <c r="A2379" s="926"/>
      <c r="B2379" s="97">
        <v>7410</v>
      </c>
      <c r="C2379" s="98" t="s">
        <v>7715</v>
      </c>
      <c r="D2379" s="97" t="s">
        <v>5902</v>
      </c>
      <c r="E2379" s="160">
        <v>23242107</v>
      </c>
      <c r="F2379" s="917"/>
      <c r="G2379" s="160" t="s">
        <v>35</v>
      </c>
      <c r="H2379" s="309">
        <v>45078</v>
      </c>
      <c r="I2379" s="160">
        <v>314</v>
      </c>
    </row>
    <row r="2380" spans="1:9" ht="38.25" x14ac:dyDescent="0.2">
      <c r="A2380" s="926"/>
      <c r="B2380" s="97">
        <v>7410</v>
      </c>
      <c r="C2380" s="98" t="s">
        <v>7678</v>
      </c>
      <c r="D2380" s="97" t="s">
        <v>5902</v>
      </c>
      <c r="E2380" s="160">
        <v>23242107</v>
      </c>
      <c r="F2380" s="917"/>
      <c r="G2380" s="160" t="s">
        <v>35</v>
      </c>
      <c r="H2380" s="309">
        <v>45078</v>
      </c>
      <c r="I2380" s="160">
        <v>314</v>
      </c>
    </row>
    <row r="2381" spans="1:9" ht="51" x14ac:dyDescent="0.2">
      <c r="A2381" s="926"/>
      <c r="B2381" s="97">
        <v>7410</v>
      </c>
      <c r="C2381" s="98" t="s">
        <v>7718</v>
      </c>
      <c r="D2381" s="97" t="s">
        <v>5902</v>
      </c>
      <c r="E2381" s="160">
        <v>92215348</v>
      </c>
      <c r="F2381" s="917"/>
      <c r="G2381" s="160" t="s">
        <v>35</v>
      </c>
      <c r="H2381" s="309">
        <v>45078</v>
      </c>
      <c r="I2381" s="160">
        <v>314</v>
      </c>
    </row>
    <row r="2382" spans="1:9" ht="38.25" x14ac:dyDescent="0.2">
      <c r="A2382" s="926"/>
      <c r="B2382" s="97">
        <v>7410</v>
      </c>
      <c r="C2382" s="98" t="s">
        <v>7719</v>
      </c>
      <c r="D2382" s="97" t="s">
        <v>5902</v>
      </c>
      <c r="E2382" s="160">
        <v>92215348</v>
      </c>
      <c r="F2382" s="917"/>
      <c r="G2382" s="160" t="s">
        <v>35</v>
      </c>
      <c r="H2382" s="309">
        <v>45078</v>
      </c>
      <c r="I2382" s="160">
        <v>314</v>
      </c>
    </row>
    <row r="2383" spans="1:9" ht="15" customHeight="1" x14ac:dyDescent="0.2">
      <c r="A2383" s="926"/>
      <c r="B2383" s="97">
        <v>7410</v>
      </c>
      <c r="C2383" s="98" t="s">
        <v>7720</v>
      </c>
      <c r="D2383" s="97" t="s">
        <v>5902</v>
      </c>
      <c r="E2383" s="160">
        <v>92286146</v>
      </c>
      <c r="F2383" s="917"/>
      <c r="G2383" s="160" t="s">
        <v>35</v>
      </c>
      <c r="H2383" s="309">
        <v>45078</v>
      </c>
      <c r="I2383" s="160">
        <v>314</v>
      </c>
    </row>
    <row r="2384" spans="1:9" ht="25.5" x14ac:dyDescent="0.2">
      <c r="A2384" s="926"/>
      <c r="B2384" s="97">
        <v>7410</v>
      </c>
      <c r="C2384" s="98" t="s">
        <v>7721</v>
      </c>
      <c r="D2384" s="97" t="s">
        <v>5902</v>
      </c>
      <c r="E2384" s="160">
        <v>92094845</v>
      </c>
      <c r="F2384" s="917"/>
      <c r="G2384" s="160" t="s">
        <v>35</v>
      </c>
      <c r="H2384" s="309">
        <v>45078</v>
      </c>
      <c r="I2384" s="160">
        <v>314</v>
      </c>
    </row>
    <row r="2385" spans="1:9" ht="25.5" x14ac:dyDescent="0.2">
      <c r="A2385" s="926"/>
      <c r="B2385" s="97">
        <v>7410</v>
      </c>
      <c r="C2385" s="98" t="s">
        <v>7722</v>
      </c>
      <c r="D2385" s="97" t="s">
        <v>5902</v>
      </c>
      <c r="E2385" s="160">
        <v>92205880</v>
      </c>
      <c r="F2385" s="917"/>
      <c r="G2385" s="160" t="s">
        <v>35</v>
      </c>
      <c r="H2385" s="309">
        <v>45078</v>
      </c>
      <c r="I2385" s="160">
        <v>314</v>
      </c>
    </row>
    <row r="2386" spans="1:9" ht="25.5" x14ac:dyDescent="0.2">
      <c r="A2386" s="926"/>
      <c r="B2386" s="97">
        <v>7410</v>
      </c>
      <c r="C2386" s="98" t="s">
        <v>7723</v>
      </c>
      <c r="D2386" s="97" t="s">
        <v>5902</v>
      </c>
      <c r="E2386" s="160">
        <v>92185256</v>
      </c>
      <c r="F2386" s="917"/>
      <c r="G2386" s="160" t="s">
        <v>35</v>
      </c>
      <c r="H2386" s="309">
        <v>45078</v>
      </c>
      <c r="I2386" s="160">
        <v>314</v>
      </c>
    </row>
    <row r="2387" spans="1:9" ht="38.25" x14ac:dyDescent="0.2">
      <c r="A2387" s="926"/>
      <c r="B2387" s="97">
        <v>7410</v>
      </c>
      <c r="C2387" s="98" t="s">
        <v>7724</v>
      </c>
      <c r="D2387" s="97" t="s">
        <v>5902</v>
      </c>
      <c r="E2387" s="160">
        <v>23242106</v>
      </c>
      <c r="F2387" s="917"/>
      <c r="G2387" s="160" t="s">
        <v>35</v>
      </c>
      <c r="H2387" s="309">
        <v>45078</v>
      </c>
      <c r="I2387" s="160">
        <v>314</v>
      </c>
    </row>
    <row r="2388" spans="1:9" ht="25.5" x14ac:dyDescent="0.2">
      <c r="A2388" s="926"/>
      <c r="B2388" s="97">
        <v>7410</v>
      </c>
      <c r="C2388" s="98" t="s">
        <v>7725</v>
      </c>
      <c r="D2388" s="97" t="s">
        <v>5902</v>
      </c>
      <c r="E2388" s="160">
        <v>23242106</v>
      </c>
      <c r="F2388" s="917"/>
      <c r="G2388" s="160" t="s">
        <v>35</v>
      </c>
      <c r="H2388" s="309">
        <v>45078</v>
      </c>
      <c r="I2388" s="160">
        <v>314</v>
      </c>
    </row>
    <row r="2389" spans="1:9" ht="25.5" x14ac:dyDescent="0.2">
      <c r="A2389" s="926"/>
      <c r="B2389" s="97">
        <v>7410</v>
      </c>
      <c r="C2389" s="98" t="s">
        <v>7726</v>
      </c>
      <c r="D2389" s="97" t="s">
        <v>5902</v>
      </c>
      <c r="E2389" s="160">
        <v>92185256</v>
      </c>
      <c r="F2389" s="917"/>
      <c r="G2389" s="160" t="s">
        <v>35</v>
      </c>
      <c r="H2389" s="309">
        <v>45078</v>
      </c>
      <c r="I2389" s="97">
        <v>314</v>
      </c>
    </row>
    <row r="2390" spans="1:9" ht="38.25" x14ac:dyDescent="0.2">
      <c r="A2390" s="926"/>
      <c r="B2390" s="97">
        <v>7410</v>
      </c>
      <c r="C2390" s="98" t="s">
        <v>7724</v>
      </c>
      <c r="D2390" s="97" t="s">
        <v>5902</v>
      </c>
      <c r="E2390" s="160">
        <v>23242106</v>
      </c>
      <c r="F2390" s="917"/>
      <c r="G2390" s="160" t="s">
        <v>35</v>
      </c>
      <c r="H2390" s="309">
        <v>45078</v>
      </c>
      <c r="I2390" s="160">
        <v>314</v>
      </c>
    </row>
    <row r="2391" spans="1:9" ht="15" customHeight="1" x14ac:dyDescent="0.2">
      <c r="A2391" s="926"/>
      <c r="B2391" s="97">
        <v>7410</v>
      </c>
      <c r="C2391" s="98" t="s">
        <v>7720</v>
      </c>
      <c r="D2391" s="97" t="s">
        <v>5902</v>
      </c>
      <c r="E2391" s="160">
        <v>92286146</v>
      </c>
      <c r="F2391" s="917"/>
      <c r="G2391" s="160" t="s">
        <v>35</v>
      </c>
      <c r="H2391" s="309">
        <v>45078</v>
      </c>
      <c r="I2391" s="160">
        <v>314</v>
      </c>
    </row>
    <row r="2392" spans="1:9" ht="25.5" x14ac:dyDescent="0.2">
      <c r="A2392" s="926"/>
      <c r="B2392" s="97">
        <v>7410</v>
      </c>
      <c r="C2392" s="98" t="s">
        <v>7727</v>
      </c>
      <c r="D2392" s="97" t="s">
        <v>5902</v>
      </c>
      <c r="E2392" s="160">
        <v>92097311</v>
      </c>
      <c r="F2392" s="917"/>
      <c r="G2392" s="160" t="s">
        <v>35</v>
      </c>
      <c r="H2392" s="309">
        <v>45078</v>
      </c>
      <c r="I2392" s="97">
        <v>314</v>
      </c>
    </row>
    <row r="2393" spans="1:9" ht="25.5" x14ac:dyDescent="0.2">
      <c r="A2393" s="926"/>
      <c r="B2393" s="97">
        <v>7410</v>
      </c>
      <c r="C2393" s="98" t="s">
        <v>7728</v>
      </c>
      <c r="D2393" s="97" t="s">
        <v>5902</v>
      </c>
      <c r="E2393" s="160">
        <v>92185256</v>
      </c>
      <c r="F2393" s="917"/>
      <c r="G2393" s="160" t="s">
        <v>35</v>
      </c>
      <c r="H2393" s="309">
        <v>45078</v>
      </c>
      <c r="I2393" s="97">
        <v>314</v>
      </c>
    </row>
    <row r="2394" spans="1:9" ht="25.5" x14ac:dyDescent="0.2">
      <c r="A2394" s="926"/>
      <c r="B2394" s="97">
        <v>7410</v>
      </c>
      <c r="C2394" s="98" t="s">
        <v>7752</v>
      </c>
      <c r="D2394" s="97" t="s">
        <v>5902</v>
      </c>
      <c r="E2394" s="160">
        <v>23242107</v>
      </c>
      <c r="F2394" s="917"/>
      <c r="G2394" s="160" t="s">
        <v>35</v>
      </c>
      <c r="H2394" s="309">
        <v>45078</v>
      </c>
      <c r="I2394" s="97">
        <v>314</v>
      </c>
    </row>
    <row r="2395" spans="1:9" ht="25.5" x14ac:dyDescent="0.2">
      <c r="A2395" s="926"/>
      <c r="B2395" s="97">
        <v>7410</v>
      </c>
      <c r="C2395" s="98" t="s">
        <v>7753</v>
      </c>
      <c r="D2395" s="97" t="s">
        <v>5902</v>
      </c>
      <c r="E2395" s="160">
        <v>23242107</v>
      </c>
      <c r="F2395" s="917"/>
      <c r="G2395" s="160" t="s">
        <v>35</v>
      </c>
      <c r="H2395" s="309">
        <v>45078</v>
      </c>
      <c r="I2395" s="97">
        <v>314</v>
      </c>
    </row>
    <row r="2396" spans="1:9" ht="25.5" x14ac:dyDescent="0.2">
      <c r="A2396" s="926"/>
      <c r="B2396" s="97">
        <v>7410</v>
      </c>
      <c r="C2396" s="98" t="s">
        <v>7754</v>
      </c>
      <c r="D2396" s="97" t="s">
        <v>5902</v>
      </c>
      <c r="E2396" s="160">
        <v>31162207</v>
      </c>
      <c r="F2396" s="917"/>
      <c r="G2396" s="160" t="s">
        <v>35</v>
      </c>
      <c r="H2396" s="309">
        <v>45078</v>
      </c>
      <c r="I2396" s="97">
        <v>314</v>
      </c>
    </row>
    <row r="2397" spans="1:9" ht="15" customHeight="1" x14ac:dyDescent="0.2">
      <c r="A2397" s="926"/>
      <c r="B2397" s="97">
        <v>7410</v>
      </c>
      <c r="C2397" s="98" t="s">
        <v>7755</v>
      </c>
      <c r="D2397" s="97" t="s">
        <v>5902</v>
      </c>
      <c r="E2397" s="160">
        <v>31162207</v>
      </c>
      <c r="F2397" s="917"/>
      <c r="G2397" s="160" t="s">
        <v>35</v>
      </c>
      <c r="H2397" s="309">
        <v>45078</v>
      </c>
      <c r="I2397" s="97">
        <v>314</v>
      </c>
    </row>
    <row r="2398" spans="1:9" ht="25.5" x14ac:dyDescent="0.2">
      <c r="A2398" s="926"/>
      <c r="B2398" s="97">
        <v>7410</v>
      </c>
      <c r="C2398" s="98" t="s">
        <v>7756</v>
      </c>
      <c r="D2398" s="97" t="s">
        <v>5902</v>
      </c>
      <c r="E2398" s="160">
        <v>31162207</v>
      </c>
      <c r="F2398" s="917"/>
      <c r="G2398" s="160" t="s">
        <v>35</v>
      </c>
      <c r="H2398" s="309">
        <v>45078</v>
      </c>
      <c r="I2398" s="97">
        <v>314</v>
      </c>
    </row>
    <row r="2399" spans="1:9" ht="25.5" x14ac:dyDescent="0.2">
      <c r="A2399" s="926"/>
      <c r="B2399" s="97">
        <v>7410</v>
      </c>
      <c r="C2399" s="98" t="s">
        <v>7637</v>
      </c>
      <c r="D2399" s="97" t="s">
        <v>5902</v>
      </c>
      <c r="E2399" s="160">
        <v>27112812</v>
      </c>
      <c r="F2399" s="917"/>
      <c r="G2399" s="160" t="s">
        <v>35</v>
      </c>
      <c r="H2399" s="309">
        <v>45078</v>
      </c>
      <c r="I2399" s="97">
        <v>314</v>
      </c>
    </row>
    <row r="2400" spans="1:9" ht="25.5" x14ac:dyDescent="0.2">
      <c r="A2400" s="926"/>
      <c r="B2400" s="97">
        <v>7410</v>
      </c>
      <c r="C2400" s="98" t="s">
        <v>7638</v>
      </c>
      <c r="D2400" s="97" t="s">
        <v>5902</v>
      </c>
      <c r="E2400" s="160">
        <v>27112812</v>
      </c>
      <c r="F2400" s="917"/>
      <c r="G2400" s="160" t="s">
        <v>35</v>
      </c>
      <c r="H2400" s="309">
        <v>45078</v>
      </c>
      <c r="I2400" s="97">
        <v>314</v>
      </c>
    </row>
    <row r="2401" spans="1:9" ht="25.5" x14ac:dyDescent="0.2">
      <c r="A2401" s="926"/>
      <c r="B2401" s="97">
        <v>7410</v>
      </c>
      <c r="C2401" s="98" t="s">
        <v>7757</v>
      </c>
      <c r="D2401" s="97" t="s">
        <v>5902</v>
      </c>
      <c r="E2401" s="160">
        <v>27112812</v>
      </c>
      <c r="F2401" s="917"/>
      <c r="G2401" s="160" t="s">
        <v>35</v>
      </c>
      <c r="H2401" s="309">
        <v>45078</v>
      </c>
      <c r="I2401" s="97">
        <v>314</v>
      </c>
    </row>
    <row r="2402" spans="1:9" ht="51" x14ac:dyDescent="0.2">
      <c r="A2402" s="926"/>
      <c r="B2402" s="97">
        <v>7410</v>
      </c>
      <c r="C2402" s="98" t="s">
        <v>7758</v>
      </c>
      <c r="D2402" s="97" t="s">
        <v>5902</v>
      </c>
      <c r="E2402" s="160">
        <v>27111907</v>
      </c>
      <c r="F2402" s="917"/>
      <c r="G2402" s="160" t="s">
        <v>35</v>
      </c>
      <c r="H2402" s="309">
        <v>45078</v>
      </c>
      <c r="I2402" s="97">
        <v>314</v>
      </c>
    </row>
    <row r="2403" spans="1:9" ht="38.25" x14ac:dyDescent="0.2">
      <c r="A2403" s="926"/>
      <c r="B2403" s="97">
        <v>7410</v>
      </c>
      <c r="C2403" s="98" t="s">
        <v>7759</v>
      </c>
      <c r="D2403" s="97" t="s">
        <v>5902</v>
      </c>
      <c r="E2403" s="160">
        <v>23291601</v>
      </c>
      <c r="F2403" s="917"/>
      <c r="G2403" s="160" t="s">
        <v>35</v>
      </c>
      <c r="H2403" s="309">
        <v>45078</v>
      </c>
      <c r="I2403" s="97">
        <v>314</v>
      </c>
    </row>
    <row r="2404" spans="1:9" ht="15" customHeight="1" x14ac:dyDescent="0.2">
      <c r="A2404" s="926"/>
      <c r="B2404" s="97">
        <v>7410</v>
      </c>
      <c r="C2404" s="98" t="s">
        <v>7760</v>
      </c>
      <c r="D2404" s="97" t="s">
        <v>5902</v>
      </c>
      <c r="E2404" s="160">
        <v>27111907</v>
      </c>
      <c r="F2404" s="917"/>
      <c r="G2404" s="160" t="s">
        <v>35</v>
      </c>
      <c r="H2404" s="309">
        <v>45078</v>
      </c>
      <c r="I2404" s="97">
        <v>314</v>
      </c>
    </row>
    <row r="2405" spans="1:9" ht="15" customHeight="1" x14ac:dyDescent="0.2">
      <c r="A2405" s="926"/>
      <c r="B2405" s="97">
        <v>7410</v>
      </c>
      <c r="C2405" s="98" t="s">
        <v>7761</v>
      </c>
      <c r="D2405" s="97" t="s">
        <v>5902</v>
      </c>
      <c r="E2405" s="160">
        <v>27111907</v>
      </c>
      <c r="F2405" s="917"/>
      <c r="G2405" s="160" t="s">
        <v>35</v>
      </c>
      <c r="H2405" s="309">
        <v>45078</v>
      </c>
      <c r="I2405" s="97">
        <v>314</v>
      </c>
    </row>
    <row r="2406" spans="1:9" ht="15" customHeight="1" x14ac:dyDescent="0.2">
      <c r="A2406" s="926"/>
      <c r="B2406" s="97">
        <v>7410</v>
      </c>
      <c r="C2406" s="98" t="s">
        <v>7762</v>
      </c>
      <c r="D2406" s="97" t="s">
        <v>5902</v>
      </c>
      <c r="E2406" s="160">
        <v>27111907</v>
      </c>
      <c r="F2406" s="917"/>
      <c r="G2406" s="160" t="s">
        <v>35</v>
      </c>
      <c r="H2406" s="309">
        <v>45078</v>
      </c>
      <c r="I2406" s="97">
        <v>314</v>
      </c>
    </row>
    <row r="2407" spans="1:9" ht="38.25" x14ac:dyDescent="0.2">
      <c r="A2407" s="926"/>
      <c r="B2407" s="97">
        <v>7410</v>
      </c>
      <c r="C2407" s="98" t="s">
        <v>7763</v>
      </c>
      <c r="D2407" s="97" t="s">
        <v>5902</v>
      </c>
      <c r="E2407" s="160">
        <v>27112838</v>
      </c>
      <c r="F2407" s="917"/>
      <c r="G2407" s="160" t="s">
        <v>35</v>
      </c>
      <c r="H2407" s="309">
        <v>45078</v>
      </c>
      <c r="I2407" s="97">
        <v>314</v>
      </c>
    </row>
    <row r="2408" spans="1:9" ht="38.25" x14ac:dyDescent="0.2">
      <c r="A2408" s="926"/>
      <c r="B2408" s="97">
        <v>7410</v>
      </c>
      <c r="C2408" s="98" t="s">
        <v>7764</v>
      </c>
      <c r="D2408" s="97" t="s">
        <v>5902</v>
      </c>
      <c r="E2408" s="160">
        <v>27112838</v>
      </c>
      <c r="F2408" s="917"/>
      <c r="G2408" s="160" t="s">
        <v>35</v>
      </c>
      <c r="H2408" s="309">
        <v>45078</v>
      </c>
      <c r="I2408" s="97">
        <v>314</v>
      </c>
    </row>
    <row r="2409" spans="1:9" ht="38.25" x14ac:dyDescent="0.2">
      <c r="A2409" s="926"/>
      <c r="B2409" s="97">
        <v>7410</v>
      </c>
      <c r="C2409" s="98" t="s">
        <v>7765</v>
      </c>
      <c r="D2409" s="97" t="s">
        <v>5902</v>
      </c>
      <c r="E2409" s="160">
        <v>30101615</v>
      </c>
      <c r="F2409" s="917"/>
      <c r="G2409" s="160" t="s">
        <v>35</v>
      </c>
      <c r="H2409" s="309">
        <v>45078</v>
      </c>
      <c r="I2409" s="97">
        <v>314</v>
      </c>
    </row>
    <row r="2410" spans="1:9" ht="38.25" x14ac:dyDescent="0.2">
      <c r="A2410" s="926"/>
      <c r="B2410" s="97">
        <v>7410</v>
      </c>
      <c r="C2410" s="98" t="s">
        <v>7766</v>
      </c>
      <c r="D2410" s="97" t="s">
        <v>5902</v>
      </c>
      <c r="E2410" s="160">
        <v>30101615</v>
      </c>
      <c r="F2410" s="917"/>
      <c r="G2410" s="160" t="s">
        <v>35</v>
      </c>
      <c r="H2410" s="309">
        <v>45078</v>
      </c>
      <c r="I2410" s="97">
        <v>314</v>
      </c>
    </row>
    <row r="2411" spans="1:9" ht="38.25" x14ac:dyDescent="0.2">
      <c r="A2411" s="926"/>
      <c r="B2411" s="97">
        <v>7410</v>
      </c>
      <c r="C2411" s="98" t="s">
        <v>7767</v>
      </c>
      <c r="D2411" s="97" t="s">
        <v>5902</v>
      </c>
      <c r="E2411" s="160">
        <v>30101615</v>
      </c>
      <c r="F2411" s="917"/>
      <c r="G2411" s="160" t="s">
        <v>35</v>
      </c>
      <c r="H2411" s="309">
        <v>45078</v>
      </c>
      <c r="I2411" s="97">
        <v>314</v>
      </c>
    </row>
    <row r="2412" spans="1:9" ht="38.25" x14ac:dyDescent="0.2">
      <c r="A2412" s="926"/>
      <c r="B2412" s="97">
        <v>7410</v>
      </c>
      <c r="C2412" s="98" t="s">
        <v>7768</v>
      </c>
      <c r="D2412" s="97" t="s">
        <v>5902</v>
      </c>
      <c r="E2412" s="160">
        <v>30101615</v>
      </c>
      <c r="F2412" s="917"/>
      <c r="G2412" s="160" t="s">
        <v>35</v>
      </c>
      <c r="H2412" s="309">
        <v>45078</v>
      </c>
      <c r="I2412" s="97">
        <v>314</v>
      </c>
    </row>
    <row r="2413" spans="1:9" ht="38.25" x14ac:dyDescent="0.2">
      <c r="A2413" s="926"/>
      <c r="B2413" s="97">
        <v>7410</v>
      </c>
      <c r="C2413" s="98" t="s">
        <v>7769</v>
      </c>
      <c r="D2413" s="97" t="s">
        <v>5902</v>
      </c>
      <c r="E2413" s="160">
        <v>30101615</v>
      </c>
      <c r="F2413" s="917"/>
      <c r="G2413" s="160" t="s">
        <v>35</v>
      </c>
      <c r="H2413" s="309">
        <v>45078</v>
      </c>
      <c r="I2413" s="97">
        <v>314</v>
      </c>
    </row>
    <row r="2414" spans="1:9" ht="38.25" x14ac:dyDescent="0.2">
      <c r="A2414" s="926"/>
      <c r="B2414" s="97">
        <v>7410</v>
      </c>
      <c r="C2414" s="98" t="s">
        <v>7770</v>
      </c>
      <c r="D2414" s="97" t="s">
        <v>5902</v>
      </c>
      <c r="E2414" s="160">
        <v>30101615</v>
      </c>
      <c r="F2414" s="917"/>
      <c r="G2414" s="160" t="s">
        <v>35</v>
      </c>
      <c r="H2414" s="309">
        <v>45078</v>
      </c>
      <c r="I2414" s="97">
        <v>314</v>
      </c>
    </row>
    <row r="2415" spans="1:9" ht="38.25" x14ac:dyDescent="0.2">
      <c r="A2415" s="926"/>
      <c r="B2415" s="97">
        <v>7410</v>
      </c>
      <c r="C2415" s="98" t="s">
        <v>7771</v>
      </c>
      <c r="D2415" s="97" t="s">
        <v>5902</v>
      </c>
      <c r="E2415" s="160">
        <v>30101615</v>
      </c>
      <c r="F2415" s="917"/>
      <c r="G2415" s="160" t="s">
        <v>35</v>
      </c>
      <c r="H2415" s="309">
        <v>45078</v>
      </c>
      <c r="I2415" s="97">
        <v>314</v>
      </c>
    </row>
    <row r="2416" spans="1:9" ht="38.25" x14ac:dyDescent="0.2">
      <c r="A2416" s="926"/>
      <c r="B2416" s="97">
        <v>7410</v>
      </c>
      <c r="C2416" s="98" t="s">
        <v>7772</v>
      </c>
      <c r="D2416" s="97" t="s">
        <v>5902</v>
      </c>
      <c r="E2416" s="160">
        <v>30101615</v>
      </c>
      <c r="F2416" s="917"/>
      <c r="G2416" s="160" t="s">
        <v>35</v>
      </c>
      <c r="H2416" s="309">
        <v>45078</v>
      </c>
      <c r="I2416" s="97">
        <v>314</v>
      </c>
    </row>
    <row r="2417" spans="1:9" ht="25.5" x14ac:dyDescent="0.2">
      <c r="A2417" s="926"/>
      <c r="B2417" s="97">
        <v>7410</v>
      </c>
      <c r="C2417" s="98" t="s">
        <v>7773</v>
      </c>
      <c r="D2417" s="97" t="s">
        <v>5902</v>
      </c>
      <c r="E2417" s="160">
        <v>30101615</v>
      </c>
      <c r="F2417" s="917"/>
      <c r="G2417" s="160" t="s">
        <v>35</v>
      </c>
      <c r="H2417" s="309">
        <v>45078</v>
      </c>
      <c r="I2417" s="97">
        <v>314</v>
      </c>
    </row>
    <row r="2418" spans="1:9" ht="38.25" x14ac:dyDescent="0.2">
      <c r="A2418" s="926"/>
      <c r="B2418" s="97">
        <v>7410</v>
      </c>
      <c r="C2418" s="98" t="s">
        <v>7774</v>
      </c>
      <c r="D2418" s="97" t="s">
        <v>5902</v>
      </c>
      <c r="E2418" s="160">
        <v>30101615</v>
      </c>
      <c r="F2418" s="917"/>
      <c r="G2418" s="160" t="s">
        <v>35</v>
      </c>
      <c r="H2418" s="309">
        <v>45078</v>
      </c>
      <c r="I2418" s="97">
        <v>314</v>
      </c>
    </row>
    <row r="2419" spans="1:9" ht="25.5" x14ac:dyDescent="0.2">
      <c r="A2419" s="926"/>
      <c r="B2419" s="97">
        <v>7410</v>
      </c>
      <c r="C2419" s="98" t="s">
        <v>7775</v>
      </c>
      <c r="D2419" s="97" t="s">
        <v>5902</v>
      </c>
      <c r="E2419" s="160">
        <v>30101604</v>
      </c>
      <c r="F2419" s="917"/>
      <c r="G2419" s="160" t="s">
        <v>35</v>
      </c>
      <c r="H2419" s="309">
        <v>45078</v>
      </c>
      <c r="I2419" s="97">
        <v>314</v>
      </c>
    </row>
    <row r="2420" spans="1:9" ht="25.5" x14ac:dyDescent="0.2">
      <c r="A2420" s="926"/>
      <c r="B2420" s="97">
        <v>7410</v>
      </c>
      <c r="C2420" s="98" t="s">
        <v>7776</v>
      </c>
      <c r="D2420" s="97" t="s">
        <v>5902</v>
      </c>
      <c r="E2420" s="160">
        <v>30101604</v>
      </c>
      <c r="F2420" s="917"/>
      <c r="G2420" s="160" t="s">
        <v>35</v>
      </c>
      <c r="H2420" s="309">
        <v>45078</v>
      </c>
      <c r="I2420" s="97">
        <v>314</v>
      </c>
    </row>
    <row r="2421" spans="1:9" ht="25.5" x14ac:dyDescent="0.2">
      <c r="A2421" s="926"/>
      <c r="B2421" s="97">
        <v>7410</v>
      </c>
      <c r="C2421" s="98" t="s">
        <v>7777</v>
      </c>
      <c r="D2421" s="97" t="s">
        <v>5902</v>
      </c>
      <c r="E2421" s="160">
        <v>30101604</v>
      </c>
      <c r="F2421" s="917"/>
      <c r="G2421" s="160" t="s">
        <v>35</v>
      </c>
      <c r="H2421" s="309">
        <v>45078</v>
      </c>
      <c r="I2421" s="97">
        <v>314</v>
      </c>
    </row>
    <row r="2422" spans="1:9" ht="25.5" x14ac:dyDescent="0.2">
      <c r="A2422" s="926"/>
      <c r="B2422" s="97">
        <v>7410</v>
      </c>
      <c r="C2422" s="98" t="s">
        <v>7778</v>
      </c>
      <c r="D2422" s="97" t="s">
        <v>5902</v>
      </c>
      <c r="E2422" s="160">
        <v>30101604</v>
      </c>
      <c r="F2422" s="917"/>
      <c r="G2422" s="160" t="s">
        <v>35</v>
      </c>
      <c r="H2422" s="309">
        <v>45078</v>
      </c>
      <c r="I2422" s="97">
        <v>314</v>
      </c>
    </row>
    <row r="2423" spans="1:9" ht="25.5" x14ac:dyDescent="0.2">
      <c r="A2423" s="926"/>
      <c r="B2423" s="97">
        <v>7410</v>
      </c>
      <c r="C2423" s="98" t="s">
        <v>7779</v>
      </c>
      <c r="D2423" s="97" t="s">
        <v>5902</v>
      </c>
      <c r="E2423" s="160">
        <v>30101604</v>
      </c>
      <c r="F2423" s="917"/>
      <c r="G2423" s="160" t="s">
        <v>35</v>
      </c>
      <c r="H2423" s="309">
        <v>45078</v>
      </c>
      <c r="I2423" s="97">
        <v>314</v>
      </c>
    </row>
    <row r="2424" spans="1:9" ht="25.5" x14ac:dyDescent="0.2">
      <c r="A2424" s="926"/>
      <c r="B2424" s="97">
        <v>7410</v>
      </c>
      <c r="C2424" s="98" t="s">
        <v>7780</v>
      </c>
      <c r="D2424" s="97" t="s">
        <v>5902</v>
      </c>
      <c r="E2424" s="160">
        <v>30101604</v>
      </c>
      <c r="F2424" s="917"/>
      <c r="G2424" s="160" t="s">
        <v>35</v>
      </c>
      <c r="H2424" s="309">
        <v>45078</v>
      </c>
      <c r="I2424" s="97">
        <v>314</v>
      </c>
    </row>
    <row r="2425" spans="1:9" ht="25.5" x14ac:dyDescent="0.2">
      <c r="A2425" s="926"/>
      <c r="B2425" s="97">
        <v>7410</v>
      </c>
      <c r="C2425" s="98" t="s">
        <v>7781</v>
      </c>
      <c r="D2425" s="97" t="s">
        <v>5902</v>
      </c>
      <c r="E2425" s="160">
        <v>30101604</v>
      </c>
      <c r="F2425" s="917"/>
      <c r="G2425" s="160" t="s">
        <v>35</v>
      </c>
      <c r="H2425" s="309">
        <v>45078</v>
      </c>
      <c r="I2425" s="97">
        <v>314</v>
      </c>
    </row>
    <row r="2426" spans="1:9" ht="25.5" x14ac:dyDescent="0.2">
      <c r="A2426" s="926"/>
      <c r="B2426" s="97">
        <v>7410</v>
      </c>
      <c r="C2426" s="98" t="s">
        <v>7782</v>
      </c>
      <c r="D2426" s="97" t="s">
        <v>5902</v>
      </c>
      <c r="E2426" s="160">
        <v>30101604</v>
      </c>
      <c r="F2426" s="917"/>
      <c r="G2426" s="160" t="s">
        <v>35</v>
      </c>
      <c r="H2426" s="309">
        <v>45078</v>
      </c>
      <c r="I2426" s="97">
        <v>314</v>
      </c>
    </row>
    <row r="2427" spans="1:9" ht="25.5" x14ac:dyDescent="0.2">
      <c r="A2427" s="926"/>
      <c r="B2427" s="97">
        <v>7410</v>
      </c>
      <c r="C2427" s="98" t="s">
        <v>7783</v>
      </c>
      <c r="D2427" s="97" t="s">
        <v>5902</v>
      </c>
      <c r="E2427" s="160">
        <v>30101604</v>
      </c>
      <c r="F2427" s="917"/>
      <c r="G2427" s="160" t="s">
        <v>35</v>
      </c>
      <c r="H2427" s="309">
        <v>45078</v>
      </c>
      <c r="I2427" s="97">
        <v>314</v>
      </c>
    </row>
    <row r="2428" spans="1:9" ht="25.5" x14ac:dyDescent="0.2">
      <c r="A2428" s="926"/>
      <c r="B2428" s="97">
        <v>7410</v>
      </c>
      <c r="C2428" s="98" t="s">
        <v>7784</v>
      </c>
      <c r="D2428" s="97" t="s">
        <v>5902</v>
      </c>
      <c r="E2428" s="160">
        <v>30101604</v>
      </c>
      <c r="F2428" s="917"/>
      <c r="G2428" s="160" t="s">
        <v>35</v>
      </c>
      <c r="H2428" s="309">
        <v>45078</v>
      </c>
      <c r="I2428" s="97">
        <v>314</v>
      </c>
    </row>
    <row r="2429" spans="1:9" ht="25.5" x14ac:dyDescent="0.2">
      <c r="A2429" s="926"/>
      <c r="B2429" s="97">
        <v>7410</v>
      </c>
      <c r="C2429" s="98" t="s">
        <v>7785</v>
      </c>
      <c r="D2429" s="97" t="s">
        <v>5902</v>
      </c>
      <c r="E2429" s="160">
        <v>30101604</v>
      </c>
      <c r="F2429" s="917"/>
      <c r="G2429" s="160" t="s">
        <v>35</v>
      </c>
      <c r="H2429" s="309">
        <v>45078</v>
      </c>
      <c r="I2429" s="97">
        <v>314</v>
      </c>
    </row>
    <row r="2430" spans="1:9" ht="25.5" x14ac:dyDescent="0.2">
      <c r="A2430" s="926"/>
      <c r="B2430" s="97">
        <v>7410</v>
      </c>
      <c r="C2430" s="98" t="s">
        <v>7786</v>
      </c>
      <c r="D2430" s="97" t="s">
        <v>5902</v>
      </c>
      <c r="E2430" s="160">
        <v>30101604</v>
      </c>
      <c r="F2430" s="917"/>
      <c r="G2430" s="160" t="s">
        <v>35</v>
      </c>
      <c r="H2430" s="309">
        <v>45078</v>
      </c>
      <c r="I2430" s="97">
        <v>314</v>
      </c>
    </row>
    <row r="2431" spans="1:9" ht="25.5" x14ac:dyDescent="0.2">
      <c r="A2431" s="926"/>
      <c r="B2431" s="97">
        <v>7410</v>
      </c>
      <c r="C2431" s="98" t="s">
        <v>7787</v>
      </c>
      <c r="D2431" s="97" t="s">
        <v>5902</v>
      </c>
      <c r="E2431" s="160">
        <v>30101604</v>
      </c>
      <c r="F2431" s="917"/>
      <c r="G2431" s="160" t="s">
        <v>35</v>
      </c>
      <c r="H2431" s="309">
        <v>45078</v>
      </c>
      <c r="I2431" s="97">
        <v>314</v>
      </c>
    </row>
    <row r="2432" spans="1:9" ht="25.5" x14ac:dyDescent="0.2">
      <c r="A2432" s="926"/>
      <c r="B2432" s="97">
        <v>7410</v>
      </c>
      <c r="C2432" s="98" t="s">
        <v>7788</v>
      </c>
      <c r="D2432" s="97" t="s">
        <v>5902</v>
      </c>
      <c r="E2432" s="160">
        <v>30101604</v>
      </c>
      <c r="F2432" s="917"/>
      <c r="G2432" s="160" t="s">
        <v>35</v>
      </c>
      <c r="H2432" s="309">
        <v>45078</v>
      </c>
      <c r="I2432" s="97">
        <v>314</v>
      </c>
    </row>
    <row r="2433" spans="1:9" ht="25.5" x14ac:dyDescent="0.2">
      <c r="A2433" s="926"/>
      <c r="B2433" s="97">
        <v>7410</v>
      </c>
      <c r="C2433" s="98" t="s">
        <v>7789</v>
      </c>
      <c r="D2433" s="97" t="s">
        <v>5902</v>
      </c>
      <c r="E2433" s="160">
        <v>30101604</v>
      </c>
      <c r="F2433" s="917"/>
      <c r="G2433" s="160" t="s">
        <v>35</v>
      </c>
      <c r="H2433" s="309">
        <v>45078</v>
      </c>
      <c r="I2433" s="97">
        <v>314</v>
      </c>
    </row>
    <row r="2434" spans="1:9" ht="25.5" x14ac:dyDescent="0.2">
      <c r="A2434" s="926"/>
      <c r="B2434" s="97">
        <v>7410</v>
      </c>
      <c r="C2434" s="98" t="s">
        <v>7790</v>
      </c>
      <c r="D2434" s="97" t="s">
        <v>5902</v>
      </c>
      <c r="E2434" s="160">
        <v>30101604</v>
      </c>
      <c r="F2434" s="917"/>
      <c r="G2434" s="160" t="s">
        <v>35</v>
      </c>
      <c r="H2434" s="309">
        <v>45078</v>
      </c>
      <c r="I2434" s="97">
        <v>314</v>
      </c>
    </row>
    <row r="2435" spans="1:9" ht="25.5" x14ac:dyDescent="0.2">
      <c r="A2435" s="926"/>
      <c r="B2435" s="97">
        <v>7410</v>
      </c>
      <c r="C2435" s="98" t="s">
        <v>7791</v>
      </c>
      <c r="D2435" s="97" t="s">
        <v>5902</v>
      </c>
      <c r="E2435" s="160">
        <v>30101604</v>
      </c>
      <c r="F2435" s="917"/>
      <c r="G2435" s="160" t="s">
        <v>35</v>
      </c>
      <c r="H2435" s="309">
        <v>45078</v>
      </c>
      <c r="I2435" s="97">
        <v>314</v>
      </c>
    </row>
    <row r="2436" spans="1:9" ht="38.25" x14ac:dyDescent="0.2">
      <c r="A2436" s="926"/>
      <c r="B2436" s="97">
        <v>7410</v>
      </c>
      <c r="C2436" s="98" t="s">
        <v>7792</v>
      </c>
      <c r="D2436" s="97" t="s">
        <v>5902</v>
      </c>
      <c r="E2436" s="160">
        <v>30101604</v>
      </c>
      <c r="F2436" s="917"/>
      <c r="G2436" s="160" t="s">
        <v>35</v>
      </c>
      <c r="H2436" s="309">
        <v>45078</v>
      </c>
      <c r="I2436" s="97">
        <v>314</v>
      </c>
    </row>
    <row r="2437" spans="1:9" ht="25.5" x14ac:dyDescent="0.2">
      <c r="A2437" s="926"/>
      <c r="B2437" s="97">
        <v>7410</v>
      </c>
      <c r="C2437" s="98" t="s">
        <v>7793</v>
      </c>
      <c r="D2437" s="97" t="s">
        <v>5902</v>
      </c>
      <c r="E2437" s="160">
        <v>30101604</v>
      </c>
      <c r="F2437" s="917"/>
      <c r="G2437" s="160" t="s">
        <v>35</v>
      </c>
      <c r="H2437" s="309">
        <v>45078</v>
      </c>
      <c r="I2437" s="97">
        <v>314</v>
      </c>
    </row>
    <row r="2438" spans="1:9" ht="25.5" x14ac:dyDescent="0.2">
      <c r="A2438" s="926"/>
      <c r="B2438" s="97">
        <v>7410</v>
      </c>
      <c r="C2438" s="98" t="s">
        <v>7794</v>
      </c>
      <c r="D2438" s="97" t="s">
        <v>5902</v>
      </c>
      <c r="E2438" s="160">
        <v>30101604</v>
      </c>
      <c r="F2438" s="917"/>
      <c r="G2438" s="160" t="s">
        <v>35</v>
      </c>
      <c r="H2438" s="309">
        <v>45078</v>
      </c>
      <c r="I2438" s="97">
        <v>314</v>
      </c>
    </row>
    <row r="2439" spans="1:9" ht="25.5" x14ac:dyDescent="0.2">
      <c r="A2439" s="926"/>
      <c r="B2439" s="97">
        <v>7410</v>
      </c>
      <c r="C2439" s="98" t="s">
        <v>7795</v>
      </c>
      <c r="D2439" s="97" t="s">
        <v>5902</v>
      </c>
      <c r="E2439" s="160">
        <v>30101604</v>
      </c>
      <c r="F2439" s="917"/>
      <c r="G2439" s="160" t="s">
        <v>35</v>
      </c>
      <c r="H2439" s="309">
        <v>45078</v>
      </c>
      <c r="I2439" s="97">
        <v>314</v>
      </c>
    </row>
    <row r="2440" spans="1:9" ht="25.5" x14ac:dyDescent="0.2">
      <c r="A2440" s="926"/>
      <c r="B2440" s="97">
        <v>7410</v>
      </c>
      <c r="C2440" s="98" t="s">
        <v>7796</v>
      </c>
      <c r="D2440" s="97" t="s">
        <v>5902</v>
      </c>
      <c r="E2440" s="160">
        <v>30101604</v>
      </c>
      <c r="F2440" s="917"/>
      <c r="G2440" s="160" t="s">
        <v>35</v>
      </c>
      <c r="H2440" s="309">
        <v>45078</v>
      </c>
      <c r="I2440" s="97">
        <v>314</v>
      </c>
    </row>
    <row r="2441" spans="1:9" ht="38.25" x14ac:dyDescent="0.2">
      <c r="A2441" s="926"/>
      <c r="B2441" s="97">
        <v>7410</v>
      </c>
      <c r="C2441" s="98" t="s">
        <v>7797</v>
      </c>
      <c r="D2441" s="97" t="s">
        <v>5902</v>
      </c>
      <c r="E2441" s="160">
        <v>30101605</v>
      </c>
      <c r="F2441" s="917"/>
      <c r="G2441" s="160" t="s">
        <v>35</v>
      </c>
      <c r="H2441" s="309">
        <v>45078</v>
      </c>
      <c r="I2441" s="97">
        <v>314</v>
      </c>
    </row>
    <row r="2442" spans="1:9" ht="25.5" x14ac:dyDescent="0.2">
      <c r="A2442" s="926"/>
      <c r="B2442" s="97">
        <v>7410</v>
      </c>
      <c r="C2442" s="98" t="s">
        <v>7798</v>
      </c>
      <c r="D2442" s="97" t="s">
        <v>5902</v>
      </c>
      <c r="E2442" s="160">
        <v>30101605</v>
      </c>
      <c r="F2442" s="917"/>
      <c r="G2442" s="160" t="s">
        <v>35</v>
      </c>
      <c r="H2442" s="309">
        <v>45078</v>
      </c>
      <c r="I2442" s="97">
        <v>314</v>
      </c>
    </row>
    <row r="2443" spans="1:9" ht="38.25" x14ac:dyDescent="0.2">
      <c r="A2443" s="926"/>
      <c r="B2443" s="97">
        <v>7410</v>
      </c>
      <c r="C2443" s="98" t="s">
        <v>7799</v>
      </c>
      <c r="D2443" s="97" t="s">
        <v>5902</v>
      </c>
      <c r="E2443" s="160">
        <v>30101605</v>
      </c>
      <c r="F2443" s="917"/>
      <c r="G2443" s="160" t="s">
        <v>35</v>
      </c>
      <c r="H2443" s="309">
        <v>45078</v>
      </c>
      <c r="I2443" s="97">
        <v>314</v>
      </c>
    </row>
    <row r="2444" spans="1:9" ht="38.25" x14ac:dyDescent="0.2">
      <c r="A2444" s="926"/>
      <c r="B2444" s="97">
        <v>7410</v>
      </c>
      <c r="C2444" s="98" t="s">
        <v>7800</v>
      </c>
      <c r="D2444" s="97" t="s">
        <v>5902</v>
      </c>
      <c r="E2444" s="160">
        <v>30101605</v>
      </c>
      <c r="F2444" s="917"/>
      <c r="G2444" s="160" t="s">
        <v>35</v>
      </c>
      <c r="H2444" s="309">
        <v>45078</v>
      </c>
      <c r="I2444" s="97">
        <v>314</v>
      </c>
    </row>
    <row r="2445" spans="1:9" ht="38.25" x14ac:dyDescent="0.2">
      <c r="A2445" s="926"/>
      <c r="B2445" s="97">
        <v>7410</v>
      </c>
      <c r="C2445" s="98" t="s">
        <v>7801</v>
      </c>
      <c r="D2445" s="97" t="s">
        <v>5902</v>
      </c>
      <c r="E2445" s="160">
        <v>30101605</v>
      </c>
      <c r="F2445" s="917"/>
      <c r="G2445" s="160" t="s">
        <v>35</v>
      </c>
      <c r="H2445" s="309">
        <v>45078</v>
      </c>
      <c r="I2445" s="97">
        <v>314</v>
      </c>
    </row>
    <row r="2446" spans="1:9" ht="25.5" x14ac:dyDescent="0.2">
      <c r="A2446" s="926"/>
      <c r="B2446" s="97">
        <v>7410</v>
      </c>
      <c r="C2446" s="98" t="s">
        <v>7802</v>
      </c>
      <c r="D2446" s="97" t="s">
        <v>5902</v>
      </c>
      <c r="E2446" s="160">
        <v>30101605</v>
      </c>
      <c r="F2446" s="917"/>
      <c r="G2446" s="160" t="s">
        <v>35</v>
      </c>
      <c r="H2446" s="309">
        <v>45078</v>
      </c>
      <c r="I2446" s="97">
        <v>314</v>
      </c>
    </row>
    <row r="2447" spans="1:9" ht="38.25" x14ac:dyDescent="0.2">
      <c r="A2447" s="926"/>
      <c r="B2447" s="97">
        <v>7410</v>
      </c>
      <c r="C2447" s="98" t="s">
        <v>7803</v>
      </c>
      <c r="D2447" s="97" t="s">
        <v>5902</v>
      </c>
      <c r="E2447" s="160">
        <v>30101605</v>
      </c>
      <c r="F2447" s="917"/>
      <c r="G2447" s="160" t="s">
        <v>35</v>
      </c>
      <c r="H2447" s="309">
        <v>45078</v>
      </c>
      <c r="I2447" s="97">
        <v>314</v>
      </c>
    </row>
    <row r="2448" spans="1:9" ht="25.5" x14ac:dyDescent="0.2">
      <c r="A2448" s="926"/>
      <c r="B2448" s="97">
        <v>7410</v>
      </c>
      <c r="C2448" s="98" t="s">
        <v>7804</v>
      </c>
      <c r="D2448" s="97" t="s">
        <v>5902</v>
      </c>
      <c r="E2448" s="160">
        <v>30101605</v>
      </c>
      <c r="F2448" s="917"/>
      <c r="G2448" s="160" t="s">
        <v>35</v>
      </c>
      <c r="H2448" s="309">
        <v>45078</v>
      </c>
      <c r="I2448" s="97">
        <v>314</v>
      </c>
    </row>
    <row r="2449" spans="1:9" ht="38.25" x14ac:dyDescent="0.2">
      <c r="A2449" s="926"/>
      <c r="B2449" s="97">
        <v>7410</v>
      </c>
      <c r="C2449" s="98" t="s">
        <v>7805</v>
      </c>
      <c r="D2449" s="97" t="s">
        <v>5902</v>
      </c>
      <c r="E2449" s="160">
        <v>30101605</v>
      </c>
      <c r="F2449" s="917"/>
      <c r="G2449" s="160" t="s">
        <v>35</v>
      </c>
      <c r="H2449" s="309">
        <v>45078</v>
      </c>
      <c r="I2449" s="97">
        <v>314</v>
      </c>
    </row>
    <row r="2450" spans="1:9" ht="38.25" x14ac:dyDescent="0.2">
      <c r="A2450" s="926"/>
      <c r="B2450" s="97">
        <v>7410</v>
      </c>
      <c r="C2450" s="98" t="s">
        <v>7806</v>
      </c>
      <c r="D2450" s="97" t="s">
        <v>5902</v>
      </c>
      <c r="E2450" s="160">
        <v>30101605</v>
      </c>
      <c r="F2450" s="917"/>
      <c r="G2450" s="160" t="s">
        <v>35</v>
      </c>
      <c r="H2450" s="309">
        <v>45078</v>
      </c>
      <c r="I2450" s="97">
        <v>314</v>
      </c>
    </row>
    <row r="2451" spans="1:9" ht="38.25" x14ac:dyDescent="0.2">
      <c r="A2451" s="926"/>
      <c r="B2451" s="97">
        <v>7410</v>
      </c>
      <c r="C2451" s="98" t="s">
        <v>7807</v>
      </c>
      <c r="D2451" s="97" t="s">
        <v>5902</v>
      </c>
      <c r="E2451" s="160">
        <v>30101605</v>
      </c>
      <c r="F2451" s="917"/>
      <c r="G2451" s="160" t="s">
        <v>35</v>
      </c>
      <c r="H2451" s="309">
        <v>45078</v>
      </c>
      <c r="I2451" s="97">
        <v>314</v>
      </c>
    </row>
    <row r="2452" spans="1:9" ht="25.5" x14ac:dyDescent="0.2">
      <c r="A2452" s="926"/>
      <c r="B2452" s="97">
        <v>7410</v>
      </c>
      <c r="C2452" s="98" t="s">
        <v>7808</v>
      </c>
      <c r="D2452" s="97" t="s">
        <v>5902</v>
      </c>
      <c r="E2452" s="160">
        <v>30101604</v>
      </c>
      <c r="F2452" s="917"/>
      <c r="G2452" s="160" t="s">
        <v>35</v>
      </c>
      <c r="H2452" s="309">
        <v>45078</v>
      </c>
      <c r="I2452" s="97">
        <v>314</v>
      </c>
    </row>
    <row r="2453" spans="1:9" ht="38.25" x14ac:dyDescent="0.2">
      <c r="A2453" s="926"/>
      <c r="B2453" s="97">
        <v>7410</v>
      </c>
      <c r="C2453" s="98" t="s">
        <v>7809</v>
      </c>
      <c r="D2453" s="97" t="s">
        <v>5902</v>
      </c>
      <c r="E2453" s="160">
        <v>30101604</v>
      </c>
      <c r="F2453" s="917"/>
      <c r="G2453" s="160" t="s">
        <v>35</v>
      </c>
      <c r="H2453" s="309">
        <v>45078</v>
      </c>
      <c r="I2453" s="97">
        <v>314</v>
      </c>
    </row>
    <row r="2454" spans="1:9" ht="38.25" x14ac:dyDescent="0.2">
      <c r="A2454" s="926"/>
      <c r="B2454" s="97">
        <v>7410</v>
      </c>
      <c r="C2454" s="98" t="s">
        <v>7810</v>
      </c>
      <c r="D2454" s="97" t="s">
        <v>5902</v>
      </c>
      <c r="E2454" s="160">
        <v>30101611</v>
      </c>
      <c r="F2454" s="917"/>
      <c r="G2454" s="160" t="s">
        <v>35</v>
      </c>
      <c r="H2454" s="309">
        <v>45078</v>
      </c>
      <c r="I2454" s="97">
        <v>314</v>
      </c>
    </row>
    <row r="2455" spans="1:9" ht="38.25" x14ac:dyDescent="0.2">
      <c r="A2455" s="926"/>
      <c r="B2455" s="97">
        <v>7410</v>
      </c>
      <c r="C2455" s="98" t="s">
        <v>7811</v>
      </c>
      <c r="D2455" s="97" t="s">
        <v>5902</v>
      </c>
      <c r="E2455" s="160">
        <v>30101611</v>
      </c>
      <c r="F2455" s="917"/>
      <c r="G2455" s="160" t="s">
        <v>35</v>
      </c>
      <c r="H2455" s="309">
        <v>45078</v>
      </c>
      <c r="I2455" s="97">
        <v>314</v>
      </c>
    </row>
    <row r="2456" spans="1:9" ht="38.25" x14ac:dyDescent="0.2">
      <c r="A2456" s="926"/>
      <c r="B2456" s="97">
        <v>7410</v>
      </c>
      <c r="C2456" s="98" t="s">
        <v>7812</v>
      </c>
      <c r="D2456" s="97" t="s">
        <v>5902</v>
      </c>
      <c r="E2456" s="160">
        <v>30101611</v>
      </c>
      <c r="F2456" s="917"/>
      <c r="G2456" s="160" t="s">
        <v>35</v>
      </c>
      <c r="H2456" s="309">
        <v>45078</v>
      </c>
      <c r="I2456" s="97">
        <v>314</v>
      </c>
    </row>
    <row r="2457" spans="1:9" ht="38.25" x14ac:dyDescent="0.2">
      <c r="A2457" s="926"/>
      <c r="B2457" s="97">
        <v>7410</v>
      </c>
      <c r="C2457" s="98" t="s">
        <v>7813</v>
      </c>
      <c r="D2457" s="97" t="s">
        <v>5902</v>
      </c>
      <c r="E2457" s="160">
        <v>30101611</v>
      </c>
      <c r="F2457" s="917"/>
      <c r="G2457" s="160" t="s">
        <v>35</v>
      </c>
      <c r="H2457" s="309">
        <v>45078</v>
      </c>
      <c r="I2457" s="97">
        <v>314</v>
      </c>
    </row>
    <row r="2458" spans="1:9" ht="38.25" x14ac:dyDescent="0.2">
      <c r="A2458" s="926"/>
      <c r="B2458" s="97">
        <v>7410</v>
      </c>
      <c r="C2458" s="98" t="s">
        <v>7814</v>
      </c>
      <c r="D2458" s="97" t="s">
        <v>5902</v>
      </c>
      <c r="E2458" s="160">
        <v>30101611</v>
      </c>
      <c r="F2458" s="917"/>
      <c r="G2458" s="160" t="s">
        <v>35</v>
      </c>
      <c r="H2458" s="309">
        <v>45078</v>
      </c>
      <c r="I2458" s="97">
        <v>314</v>
      </c>
    </row>
    <row r="2459" spans="1:9" ht="38.25" x14ac:dyDescent="0.2">
      <c r="A2459" s="926"/>
      <c r="B2459" s="97">
        <v>7410</v>
      </c>
      <c r="C2459" s="98" t="s">
        <v>7815</v>
      </c>
      <c r="D2459" s="97" t="s">
        <v>5902</v>
      </c>
      <c r="E2459" s="160">
        <v>30101611</v>
      </c>
      <c r="F2459" s="917"/>
      <c r="G2459" s="160" t="s">
        <v>35</v>
      </c>
      <c r="H2459" s="309">
        <v>45078</v>
      </c>
      <c r="I2459" s="97">
        <v>314</v>
      </c>
    </row>
    <row r="2460" spans="1:9" ht="38.25" x14ac:dyDescent="0.2">
      <c r="A2460" s="926"/>
      <c r="B2460" s="97">
        <v>7410</v>
      </c>
      <c r="C2460" s="98" t="s">
        <v>7816</v>
      </c>
      <c r="D2460" s="97" t="s">
        <v>5902</v>
      </c>
      <c r="E2460" s="160">
        <v>30101611</v>
      </c>
      <c r="F2460" s="917"/>
      <c r="G2460" s="160" t="s">
        <v>35</v>
      </c>
      <c r="H2460" s="309">
        <v>45078</v>
      </c>
      <c r="I2460" s="97">
        <v>314</v>
      </c>
    </row>
    <row r="2461" spans="1:9" ht="38.25" x14ac:dyDescent="0.2">
      <c r="A2461" s="926"/>
      <c r="B2461" s="97">
        <v>7410</v>
      </c>
      <c r="C2461" s="98" t="s">
        <v>7817</v>
      </c>
      <c r="D2461" s="97" t="s">
        <v>5902</v>
      </c>
      <c r="E2461" s="160">
        <v>30101611</v>
      </c>
      <c r="F2461" s="917"/>
      <c r="G2461" s="160" t="s">
        <v>35</v>
      </c>
      <c r="H2461" s="309">
        <v>45078</v>
      </c>
      <c r="I2461" s="97">
        <v>314</v>
      </c>
    </row>
    <row r="2462" spans="1:9" ht="38.25" x14ac:dyDescent="0.2">
      <c r="A2462" s="926"/>
      <c r="B2462" s="97">
        <v>7410</v>
      </c>
      <c r="C2462" s="98" t="s">
        <v>7818</v>
      </c>
      <c r="D2462" s="97" t="s">
        <v>5902</v>
      </c>
      <c r="E2462" s="160">
        <v>30101611</v>
      </c>
      <c r="F2462" s="917"/>
      <c r="G2462" s="160" t="s">
        <v>35</v>
      </c>
      <c r="H2462" s="309">
        <v>45078</v>
      </c>
      <c r="I2462" s="97">
        <v>314</v>
      </c>
    </row>
    <row r="2463" spans="1:9" ht="38.25" x14ac:dyDescent="0.2">
      <c r="A2463" s="926"/>
      <c r="B2463" s="97">
        <v>7410</v>
      </c>
      <c r="C2463" s="98" t="s">
        <v>7819</v>
      </c>
      <c r="D2463" s="97" t="s">
        <v>5902</v>
      </c>
      <c r="E2463" s="160">
        <v>30101611</v>
      </c>
      <c r="F2463" s="917"/>
      <c r="G2463" s="160" t="s">
        <v>35</v>
      </c>
      <c r="H2463" s="309">
        <v>45078</v>
      </c>
      <c r="I2463" s="97">
        <v>314</v>
      </c>
    </row>
    <row r="2464" spans="1:9" ht="38.25" x14ac:dyDescent="0.2">
      <c r="A2464" s="926"/>
      <c r="B2464" s="97">
        <v>7410</v>
      </c>
      <c r="C2464" s="98" t="s">
        <v>7820</v>
      </c>
      <c r="D2464" s="97" t="s">
        <v>5902</v>
      </c>
      <c r="E2464" s="160">
        <v>30101615</v>
      </c>
      <c r="F2464" s="917"/>
      <c r="G2464" s="160" t="s">
        <v>35</v>
      </c>
      <c r="H2464" s="309">
        <v>45078</v>
      </c>
      <c r="I2464" s="97">
        <v>314</v>
      </c>
    </row>
    <row r="2465" spans="1:9" ht="38.25" x14ac:dyDescent="0.2">
      <c r="A2465" s="926"/>
      <c r="B2465" s="97">
        <v>7410</v>
      </c>
      <c r="C2465" s="98" t="s">
        <v>7772</v>
      </c>
      <c r="D2465" s="97" t="s">
        <v>5902</v>
      </c>
      <c r="E2465" s="160">
        <v>30101615</v>
      </c>
      <c r="F2465" s="917"/>
      <c r="G2465" s="160" t="s">
        <v>35</v>
      </c>
      <c r="H2465" s="309">
        <v>45078</v>
      </c>
      <c r="I2465" s="97">
        <v>314</v>
      </c>
    </row>
    <row r="2466" spans="1:9" ht="38.25" x14ac:dyDescent="0.2">
      <c r="A2466" s="926"/>
      <c r="B2466" s="97">
        <v>7410</v>
      </c>
      <c r="C2466" s="98" t="s">
        <v>7821</v>
      </c>
      <c r="D2466" s="97" t="s">
        <v>5902</v>
      </c>
      <c r="E2466" s="160">
        <v>30101615</v>
      </c>
      <c r="F2466" s="917"/>
      <c r="G2466" s="160" t="s">
        <v>35</v>
      </c>
      <c r="H2466" s="309">
        <v>45078</v>
      </c>
      <c r="I2466" s="97">
        <v>314</v>
      </c>
    </row>
    <row r="2467" spans="1:9" ht="38.25" x14ac:dyDescent="0.2">
      <c r="A2467" s="926"/>
      <c r="B2467" s="97">
        <v>7410</v>
      </c>
      <c r="C2467" s="98" t="s">
        <v>7823</v>
      </c>
      <c r="D2467" s="97" t="s">
        <v>5902</v>
      </c>
      <c r="E2467" s="160">
        <v>46182314</v>
      </c>
      <c r="F2467" s="917"/>
      <c r="G2467" s="160" t="s">
        <v>35</v>
      </c>
      <c r="H2467" s="309">
        <v>45078</v>
      </c>
      <c r="I2467" s="97">
        <v>314</v>
      </c>
    </row>
    <row r="2468" spans="1:9" ht="15" customHeight="1" x14ac:dyDescent="0.2">
      <c r="A2468" s="926"/>
      <c r="B2468" s="97">
        <v>7410</v>
      </c>
      <c r="C2468" s="98" t="s">
        <v>7824</v>
      </c>
      <c r="D2468" s="97" t="s">
        <v>5902</v>
      </c>
      <c r="E2468" s="160">
        <v>23131503</v>
      </c>
      <c r="F2468" s="917"/>
      <c r="G2468" s="160" t="s">
        <v>35</v>
      </c>
      <c r="H2468" s="309">
        <v>45078</v>
      </c>
      <c r="I2468" s="97">
        <v>314</v>
      </c>
    </row>
    <row r="2469" spans="1:9" ht="63.75" x14ac:dyDescent="0.2">
      <c r="A2469" s="926"/>
      <c r="B2469" s="97">
        <v>7410</v>
      </c>
      <c r="C2469" s="98" t="s">
        <v>7825</v>
      </c>
      <c r="D2469" s="97" t="s">
        <v>5902</v>
      </c>
      <c r="E2469" s="160">
        <v>27112838</v>
      </c>
      <c r="F2469" s="917"/>
      <c r="G2469" s="160" t="s">
        <v>35</v>
      </c>
      <c r="H2469" s="309">
        <v>45078</v>
      </c>
      <c r="I2469" s="97">
        <v>314</v>
      </c>
    </row>
    <row r="2470" spans="1:9" ht="63.75" x14ac:dyDescent="0.2">
      <c r="A2470" s="926"/>
      <c r="B2470" s="97">
        <v>7410</v>
      </c>
      <c r="C2470" s="98" t="s">
        <v>7826</v>
      </c>
      <c r="D2470" s="97" t="s">
        <v>5902</v>
      </c>
      <c r="E2470" s="160">
        <v>27112838</v>
      </c>
      <c r="F2470" s="917"/>
      <c r="G2470" s="160" t="s">
        <v>35</v>
      </c>
      <c r="H2470" s="309">
        <v>45078</v>
      </c>
      <c r="I2470" s="97">
        <v>314</v>
      </c>
    </row>
    <row r="2471" spans="1:9" ht="25.5" x14ac:dyDescent="0.2">
      <c r="A2471" s="926"/>
      <c r="B2471" s="97">
        <v>7410</v>
      </c>
      <c r="C2471" s="98" t="s">
        <v>7827</v>
      </c>
      <c r="D2471" s="97" t="s">
        <v>5902</v>
      </c>
      <c r="E2471" s="160">
        <v>23242107</v>
      </c>
      <c r="F2471" s="917"/>
      <c r="G2471" s="160" t="s">
        <v>35</v>
      </c>
      <c r="H2471" s="309">
        <v>45078</v>
      </c>
      <c r="I2471" s="97">
        <v>314</v>
      </c>
    </row>
    <row r="2472" spans="1:9" ht="25.5" x14ac:dyDescent="0.2">
      <c r="A2472" s="926"/>
      <c r="B2472" s="97">
        <v>7410</v>
      </c>
      <c r="C2472" s="98" t="s">
        <v>7828</v>
      </c>
      <c r="D2472" s="97" t="s">
        <v>5902</v>
      </c>
      <c r="E2472" s="160">
        <v>23242107</v>
      </c>
      <c r="F2472" s="917"/>
      <c r="G2472" s="160" t="s">
        <v>35</v>
      </c>
      <c r="H2472" s="309">
        <v>45078</v>
      </c>
      <c r="I2472" s="97">
        <v>314</v>
      </c>
    </row>
    <row r="2473" spans="1:9" ht="15" customHeight="1" x14ac:dyDescent="0.2">
      <c r="A2473" s="926"/>
      <c r="B2473" s="97">
        <v>7410</v>
      </c>
      <c r="C2473" s="98" t="s">
        <v>7829</v>
      </c>
      <c r="D2473" s="97" t="s">
        <v>5902</v>
      </c>
      <c r="E2473" s="160">
        <v>27112813</v>
      </c>
      <c r="F2473" s="917"/>
      <c r="G2473" s="160" t="s">
        <v>35</v>
      </c>
      <c r="H2473" s="309">
        <v>45261</v>
      </c>
      <c r="I2473" s="160">
        <v>314</v>
      </c>
    </row>
    <row r="2474" spans="1:9" ht="15" customHeight="1" x14ac:dyDescent="0.2">
      <c r="A2474" s="926"/>
      <c r="B2474" s="97">
        <v>7410</v>
      </c>
      <c r="C2474" s="98" t="s">
        <v>7831</v>
      </c>
      <c r="D2474" s="97" t="s">
        <v>5902</v>
      </c>
      <c r="E2474" s="160">
        <v>31162906</v>
      </c>
      <c r="F2474" s="917"/>
      <c r="G2474" s="160" t="s">
        <v>35</v>
      </c>
      <c r="H2474" s="309">
        <v>45261</v>
      </c>
      <c r="I2474" s="97">
        <v>314</v>
      </c>
    </row>
    <row r="2475" spans="1:9" ht="15" customHeight="1" x14ac:dyDescent="0.2">
      <c r="A2475" s="926"/>
      <c r="B2475" s="97">
        <v>7410</v>
      </c>
      <c r="C2475" s="98" t="s">
        <v>7833</v>
      </c>
      <c r="D2475" s="97" t="s">
        <v>5902</v>
      </c>
      <c r="E2475" s="160">
        <v>31161532</v>
      </c>
      <c r="F2475" s="917"/>
      <c r="G2475" s="160" t="s">
        <v>35</v>
      </c>
      <c r="H2475" s="309">
        <v>45261</v>
      </c>
      <c r="I2475" s="97">
        <v>314</v>
      </c>
    </row>
    <row r="2476" spans="1:9" ht="15" customHeight="1" x14ac:dyDescent="0.2">
      <c r="A2476" s="926"/>
      <c r="B2476" s="97">
        <v>7410</v>
      </c>
      <c r="C2476" s="98" t="s">
        <v>7833</v>
      </c>
      <c r="D2476" s="97" t="s">
        <v>5902</v>
      </c>
      <c r="E2476" s="160">
        <v>31161532</v>
      </c>
      <c r="F2476" s="917"/>
      <c r="G2476" s="160" t="s">
        <v>35</v>
      </c>
      <c r="H2476" s="309">
        <v>45261</v>
      </c>
      <c r="I2476" s="97">
        <v>314</v>
      </c>
    </row>
    <row r="2477" spans="1:9" ht="51" x14ac:dyDescent="0.2">
      <c r="A2477" s="926"/>
      <c r="B2477" s="97">
        <v>7410</v>
      </c>
      <c r="C2477" s="98" t="s">
        <v>7836</v>
      </c>
      <c r="D2477" s="97" t="s">
        <v>5902</v>
      </c>
      <c r="E2477" s="160">
        <v>40174911</v>
      </c>
      <c r="F2477" s="917"/>
      <c r="G2477" s="160" t="s">
        <v>35</v>
      </c>
      <c r="H2477" s="309">
        <v>45261</v>
      </c>
      <c r="I2477" s="97">
        <v>314</v>
      </c>
    </row>
    <row r="2478" spans="1:9" ht="63.75" x14ac:dyDescent="0.2">
      <c r="A2478" s="926"/>
      <c r="B2478" s="97">
        <v>7410</v>
      </c>
      <c r="C2478" s="98" t="s">
        <v>7838</v>
      </c>
      <c r="D2478" s="97" t="s">
        <v>5902</v>
      </c>
      <c r="E2478" s="160">
        <v>40174911</v>
      </c>
      <c r="F2478" s="917"/>
      <c r="G2478" s="160" t="s">
        <v>35</v>
      </c>
      <c r="H2478" s="309">
        <v>45261</v>
      </c>
      <c r="I2478" s="97">
        <v>314</v>
      </c>
    </row>
    <row r="2479" spans="1:9" ht="51" x14ac:dyDescent="0.2">
      <c r="A2479" s="926"/>
      <c r="B2479" s="97">
        <v>7410</v>
      </c>
      <c r="C2479" s="98" t="s">
        <v>7839</v>
      </c>
      <c r="D2479" s="97" t="s">
        <v>5902</v>
      </c>
      <c r="E2479" s="160">
        <v>40174911</v>
      </c>
      <c r="F2479" s="917"/>
      <c r="G2479" s="160" t="s">
        <v>35</v>
      </c>
      <c r="H2479" s="309">
        <v>45261</v>
      </c>
      <c r="I2479" s="97">
        <v>314</v>
      </c>
    </row>
    <row r="2480" spans="1:9" ht="38.25" x14ac:dyDescent="0.2">
      <c r="A2480" s="926"/>
      <c r="B2480" s="97">
        <v>7410</v>
      </c>
      <c r="C2480" s="98" t="s">
        <v>7840</v>
      </c>
      <c r="D2480" s="97" t="s">
        <v>5902</v>
      </c>
      <c r="E2480" s="160">
        <v>31181604</v>
      </c>
      <c r="F2480" s="917"/>
      <c r="G2480" s="160" t="s">
        <v>35</v>
      </c>
      <c r="H2480" s="309">
        <v>45261</v>
      </c>
      <c r="I2480" s="97">
        <v>314</v>
      </c>
    </row>
    <row r="2481" spans="1:9" ht="38.25" x14ac:dyDescent="0.2">
      <c r="A2481" s="926"/>
      <c r="B2481" s="97">
        <v>7410</v>
      </c>
      <c r="C2481" s="98" t="s">
        <v>7842</v>
      </c>
      <c r="D2481" s="97" t="s">
        <v>5902</v>
      </c>
      <c r="E2481" s="160">
        <v>31181604</v>
      </c>
      <c r="F2481" s="917"/>
      <c r="G2481" s="160" t="s">
        <v>35</v>
      </c>
      <c r="H2481" s="309">
        <v>45261</v>
      </c>
      <c r="I2481" s="97">
        <v>314</v>
      </c>
    </row>
    <row r="2482" spans="1:9" ht="25.5" x14ac:dyDescent="0.2">
      <c r="A2482" s="926"/>
      <c r="B2482" s="97">
        <v>7410</v>
      </c>
      <c r="C2482" s="98" t="s">
        <v>7843</v>
      </c>
      <c r="D2482" s="97" t="s">
        <v>5902</v>
      </c>
      <c r="E2482" s="160">
        <v>31162906</v>
      </c>
      <c r="F2482" s="917"/>
      <c r="G2482" s="160" t="s">
        <v>35</v>
      </c>
      <c r="H2482" s="309">
        <v>45261</v>
      </c>
      <c r="I2482" s="97">
        <v>314</v>
      </c>
    </row>
    <row r="2483" spans="1:9" ht="38.25" x14ac:dyDescent="0.2">
      <c r="A2483" s="926"/>
      <c r="B2483" s="97">
        <v>7410</v>
      </c>
      <c r="C2483" s="98" t="s">
        <v>7846</v>
      </c>
      <c r="D2483" s="97" t="s">
        <v>5902</v>
      </c>
      <c r="E2483" s="160">
        <v>31161502</v>
      </c>
      <c r="F2483" s="917"/>
      <c r="G2483" s="160" t="s">
        <v>1785</v>
      </c>
      <c r="H2483" s="309">
        <v>45261</v>
      </c>
      <c r="I2483" s="97">
        <v>314</v>
      </c>
    </row>
    <row r="2484" spans="1:9" ht="38.25" x14ac:dyDescent="0.2">
      <c r="A2484" s="926"/>
      <c r="B2484" s="97">
        <v>7410</v>
      </c>
      <c r="C2484" s="98" t="s">
        <v>7847</v>
      </c>
      <c r="D2484" s="97" t="s">
        <v>5902</v>
      </c>
      <c r="E2484" s="160">
        <v>31161507</v>
      </c>
      <c r="F2484" s="917"/>
      <c r="G2484" s="160" t="s">
        <v>1785</v>
      </c>
      <c r="H2484" s="309">
        <v>45261</v>
      </c>
      <c r="I2484" s="97">
        <v>314</v>
      </c>
    </row>
    <row r="2485" spans="1:9" ht="38.25" x14ac:dyDescent="0.2">
      <c r="A2485" s="926"/>
      <c r="B2485" s="97">
        <v>7410</v>
      </c>
      <c r="C2485" s="98" t="s">
        <v>7848</v>
      </c>
      <c r="D2485" s="97" t="s">
        <v>5902</v>
      </c>
      <c r="E2485" s="160">
        <v>31161507</v>
      </c>
      <c r="F2485" s="917"/>
      <c r="G2485" s="160" t="s">
        <v>1785</v>
      </c>
      <c r="H2485" s="309">
        <v>45261</v>
      </c>
      <c r="I2485" s="97">
        <v>314</v>
      </c>
    </row>
    <row r="2486" spans="1:9" ht="38.25" x14ac:dyDescent="0.2">
      <c r="A2486" s="926"/>
      <c r="B2486" s="97">
        <v>7410</v>
      </c>
      <c r="C2486" s="98" t="s">
        <v>7849</v>
      </c>
      <c r="D2486" s="97" t="s">
        <v>5902</v>
      </c>
      <c r="E2486" s="160">
        <v>30151701</v>
      </c>
      <c r="F2486" s="917"/>
      <c r="G2486" s="160" t="s">
        <v>35</v>
      </c>
      <c r="H2486" s="309">
        <v>45261</v>
      </c>
      <c r="I2486" s="97">
        <v>314</v>
      </c>
    </row>
    <row r="2487" spans="1:9" ht="51" x14ac:dyDescent="0.2">
      <c r="A2487" s="926"/>
      <c r="B2487" s="97">
        <v>7410</v>
      </c>
      <c r="C2487" s="98" t="s">
        <v>7850</v>
      </c>
      <c r="D2487" s="97" t="s">
        <v>5902</v>
      </c>
      <c r="E2487" s="160">
        <v>40171507</v>
      </c>
      <c r="F2487" s="917"/>
      <c r="G2487" s="160" t="s">
        <v>35</v>
      </c>
      <c r="H2487" s="309">
        <v>45261</v>
      </c>
      <c r="I2487" s="97">
        <v>314</v>
      </c>
    </row>
    <row r="2488" spans="1:9" ht="25.5" x14ac:dyDescent="0.2">
      <c r="A2488" s="926"/>
      <c r="B2488" s="97">
        <v>7410</v>
      </c>
      <c r="C2488" s="98" t="s">
        <v>7851</v>
      </c>
      <c r="D2488" s="97" t="s">
        <v>5902</v>
      </c>
      <c r="E2488" s="160">
        <v>40172807</v>
      </c>
      <c r="F2488" s="917"/>
      <c r="G2488" s="160" t="s">
        <v>35</v>
      </c>
      <c r="H2488" s="309">
        <v>45261</v>
      </c>
      <c r="I2488" s="97">
        <v>314</v>
      </c>
    </row>
    <row r="2489" spans="1:9" ht="25.5" x14ac:dyDescent="0.2">
      <c r="A2489" s="926"/>
      <c r="B2489" s="97">
        <v>7410</v>
      </c>
      <c r="C2489" s="98" t="s">
        <v>7852</v>
      </c>
      <c r="D2489" s="97" t="s">
        <v>5902</v>
      </c>
      <c r="E2489" s="160">
        <v>31163229</v>
      </c>
      <c r="F2489" s="917"/>
      <c r="G2489" s="160" t="s">
        <v>35</v>
      </c>
      <c r="H2489" s="309">
        <v>45261</v>
      </c>
      <c r="I2489" s="97">
        <v>314</v>
      </c>
    </row>
    <row r="2490" spans="1:9" ht="25.5" x14ac:dyDescent="0.2">
      <c r="A2490" s="926"/>
      <c r="B2490" s="97">
        <v>7410</v>
      </c>
      <c r="C2490" s="98" t="s">
        <v>7853</v>
      </c>
      <c r="D2490" s="97" t="s">
        <v>5902</v>
      </c>
      <c r="E2490" s="160">
        <v>40174997</v>
      </c>
      <c r="F2490" s="917"/>
      <c r="G2490" s="160" t="s">
        <v>35</v>
      </c>
      <c r="H2490" s="309">
        <v>45261</v>
      </c>
      <c r="I2490" s="97">
        <v>314</v>
      </c>
    </row>
    <row r="2491" spans="1:9" ht="51" x14ac:dyDescent="0.2">
      <c r="A2491" s="926"/>
      <c r="B2491" s="97">
        <v>7410</v>
      </c>
      <c r="C2491" s="98" t="s">
        <v>7854</v>
      </c>
      <c r="D2491" s="97" t="s">
        <v>5902</v>
      </c>
      <c r="E2491" s="160">
        <v>40171507</v>
      </c>
      <c r="F2491" s="917"/>
      <c r="G2491" s="160" t="s">
        <v>35</v>
      </c>
      <c r="H2491" s="309">
        <v>45261</v>
      </c>
      <c r="I2491" s="97">
        <v>314</v>
      </c>
    </row>
    <row r="2492" spans="1:9" ht="25.5" x14ac:dyDescent="0.2">
      <c r="A2492" s="926"/>
      <c r="B2492" s="97">
        <v>7410</v>
      </c>
      <c r="C2492" s="98" t="s">
        <v>7855</v>
      </c>
      <c r="D2492" s="97" t="s">
        <v>5902</v>
      </c>
      <c r="E2492" s="160">
        <v>40172807</v>
      </c>
      <c r="F2492" s="917"/>
      <c r="G2492" s="160" t="s">
        <v>35</v>
      </c>
      <c r="H2492" s="309">
        <v>45261</v>
      </c>
      <c r="I2492" s="97">
        <v>314</v>
      </c>
    </row>
    <row r="2493" spans="1:9" ht="25.5" x14ac:dyDescent="0.2">
      <c r="A2493" s="926"/>
      <c r="B2493" s="97">
        <v>7410</v>
      </c>
      <c r="C2493" s="98" t="s">
        <v>7856</v>
      </c>
      <c r="D2493" s="97" t="s">
        <v>5902</v>
      </c>
      <c r="E2493" s="160">
        <v>31163229</v>
      </c>
      <c r="F2493" s="917"/>
      <c r="G2493" s="160" t="s">
        <v>35</v>
      </c>
      <c r="H2493" s="309">
        <v>45261</v>
      </c>
      <c r="I2493" s="97">
        <v>314</v>
      </c>
    </row>
    <row r="2494" spans="1:9" ht="25.5" x14ac:dyDescent="0.2">
      <c r="A2494" s="926"/>
      <c r="B2494" s="97">
        <v>7410</v>
      </c>
      <c r="C2494" s="98" t="s">
        <v>7857</v>
      </c>
      <c r="D2494" s="97" t="s">
        <v>5902</v>
      </c>
      <c r="E2494" s="160">
        <v>40174997</v>
      </c>
      <c r="F2494" s="917"/>
      <c r="G2494" s="160" t="s">
        <v>35</v>
      </c>
      <c r="H2494" s="309">
        <v>45261</v>
      </c>
      <c r="I2494" s="97">
        <v>314</v>
      </c>
    </row>
    <row r="2495" spans="1:9" ht="25.5" x14ac:dyDescent="0.2">
      <c r="A2495" s="926"/>
      <c r="B2495" s="97">
        <v>7410</v>
      </c>
      <c r="C2495" s="98" t="s">
        <v>7858</v>
      </c>
      <c r="D2495" s="97" t="s">
        <v>5902</v>
      </c>
      <c r="E2495" s="160">
        <v>39121414</v>
      </c>
      <c r="F2495" s="917"/>
      <c r="G2495" s="160" t="s">
        <v>35</v>
      </c>
      <c r="H2495" s="309">
        <v>45261</v>
      </c>
      <c r="I2495" s="97">
        <v>314</v>
      </c>
    </row>
    <row r="2496" spans="1:9" ht="15" customHeight="1" x14ac:dyDescent="0.2">
      <c r="A2496" s="926"/>
      <c r="B2496" s="97">
        <v>7410</v>
      </c>
      <c r="C2496" s="98" t="s">
        <v>7859</v>
      </c>
      <c r="D2496" s="97" t="s">
        <v>5902</v>
      </c>
      <c r="E2496" s="160">
        <v>31191506</v>
      </c>
      <c r="F2496" s="917"/>
      <c r="G2496" s="160" t="s">
        <v>35</v>
      </c>
      <c r="H2496" s="309">
        <v>45261</v>
      </c>
      <c r="I2496" s="97">
        <v>314</v>
      </c>
    </row>
    <row r="2497" spans="1:9" ht="15" customHeight="1" x14ac:dyDescent="0.2">
      <c r="A2497" s="926"/>
      <c r="B2497" s="97">
        <v>7410</v>
      </c>
      <c r="C2497" s="98" t="s">
        <v>7861</v>
      </c>
      <c r="D2497" s="97" t="s">
        <v>5902</v>
      </c>
      <c r="E2497" s="160">
        <v>30101899</v>
      </c>
      <c r="F2497" s="917"/>
      <c r="G2497" s="160" t="s">
        <v>35</v>
      </c>
      <c r="H2497" s="309">
        <v>45261</v>
      </c>
      <c r="I2497" s="97">
        <v>314</v>
      </c>
    </row>
    <row r="2498" spans="1:9" ht="15" customHeight="1" x14ac:dyDescent="0.2">
      <c r="A2498" s="926"/>
      <c r="B2498" s="97">
        <v>7410</v>
      </c>
      <c r="C2498" s="98" t="s">
        <v>7862</v>
      </c>
      <c r="D2498" s="97" t="s">
        <v>5902</v>
      </c>
      <c r="E2498" s="160">
        <v>40174997</v>
      </c>
      <c r="F2498" s="917"/>
      <c r="G2498" s="160" t="s">
        <v>35</v>
      </c>
      <c r="H2498" s="309">
        <v>45261</v>
      </c>
      <c r="I2498" s="97">
        <v>314</v>
      </c>
    </row>
    <row r="2499" spans="1:9" ht="25.5" x14ac:dyDescent="0.2">
      <c r="A2499" s="926"/>
      <c r="B2499" s="97">
        <v>7410</v>
      </c>
      <c r="C2499" s="98" t="s">
        <v>7863</v>
      </c>
      <c r="D2499" s="97" t="s">
        <v>5902</v>
      </c>
      <c r="E2499" s="160">
        <v>39121434</v>
      </c>
      <c r="F2499" s="917"/>
      <c r="G2499" s="160" t="s">
        <v>35</v>
      </c>
      <c r="H2499" s="309">
        <v>45261</v>
      </c>
      <c r="I2499" s="97">
        <v>314</v>
      </c>
    </row>
    <row r="2500" spans="1:9" ht="15" customHeight="1" x14ac:dyDescent="0.2">
      <c r="A2500" s="926"/>
      <c r="B2500" s="97">
        <v>7410</v>
      </c>
      <c r="C2500" s="98" t="s">
        <v>7864</v>
      </c>
      <c r="D2500" s="97" t="s">
        <v>5902</v>
      </c>
      <c r="E2500" s="160">
        <v>39121434</v>
      </c>
      <c r="F2500" s="917"/>
      <c r="G2500" s="160" t="s">
        <v>35</v>
      </c>
      <c r="H2500" s="309">
        <v>45261</v>
      </c>
      <c r="I2500" s="97">
        <v>314</v>
      </c>
    </row>
    <row r="2501" spans="1:9" ht="38.25" x14ac:dyDescent="0.2">
      <c r="A2501" s="926"/>
      <c r="B2501" s="97">
        <v>7410</v>
      </c>
      <c r="C2501" s="98" t="s">
        <v>7865</v>
      </c>
      <c r="D2501" s="97" t="s">
        <v>5902</v>
      </c>
      <c r="E2501" s="160">
        <v>39121434</v>
      </c>
      <c r="F2501" s="917"/>
      <c r="G2501" s="160" t="s">
        <v>35</v>
      </c>
      <c r="H2501" s="309">
        <v>45261</v>
      </c>
      <c r="I2501" s="97">
        <v>314</v>
      </c>
    </row>
    <row r="2502" spans="1:9" ht="15" customHeight="1" x14ac:dyDescent="0.2">
      <c r="A2502" s="926"/>
      <c r="B2502" s="97">
        <v>7410</v>
      </c>
      <c r="C2502" s="98" t="s">
        <v>7866</v>
      </c>
      <c r="D2502" s="97" t="s">
        <v>5902</v>
      </c>
      <c r="E2502" s="160">
        <v>39121434</v>
      </c>
      <c r="F2502" s="917"/>
      <c r="G2502" s="160" t="s">
        <v>35</v>
      </c>
      <c r="H2502" s="309">
        <v>45261</v>
      </c>
      <c r="I2502" s="97">
        <v>314</v>
      </c>
    </row>
    <row r="2503" spans="1:9" ht="25.5" x14ac:dyDescent="0.2">
      <c r="A2503" s="926"/>
      <c r="B2503" s="97">
        <v>7410</v>
      </c>
      <c r="C2503" s="98" t="s">
        <v>7867</v>
      </c>
      <c r="D2503" s="97" t="s">
        <v>5902</v>
      </c>
      <c r="E2503" s="160">
        <v>31161532</v>
      </c>
      <c r="F2503" s="917"/>
      <c r="G2503" s="160" t="s">
        <v>35</v>
      </c>
      <c r="H2503" s="309">
        <v>45261</v>
      </c>
      <c r="I2503" s="97">
        <v>314</v>
      </c>
    </row>
    <row r="2504" spans="1:9" ht="25.5" x14ac:dyDescent="0.2">
      <c r="A2504" s="926"/>
      <c r="B2504" s="97">
        <v>7410</v>
      </c>
      <c r="C2504" s="98" t="s">
        <v>7868</v>
      </c>
      <c r="D2504" s="97" t="s">
        <v>5902</v>
      </c>
      <c r="E2504" s="160">
        <v>39121434</v>
      </c>
      <c r="F2504" s="917"/>
      <c r="G2504" s="160" t="s">
        <v>4712</v>
      </c>
      <c r="H2504" s="309">
        <v>45261</v>
      </c>
      <c r="I2504" s="97">
        <v>314</v>
      </c>
    </row>
    <row r="2505" spans="1:9" ht="38.25" x14ac:dyDescent="0.2">
      <c r="A2505" s="926"/>
      <c r="B2505" s="97">
        <v>7410</v>
      </c>
      <c r="C2505" s="535" t="s">
        <v>7876</v>
      </c>
      <c r="D2505" s="97" t="s">
        <v>5902</v>
      </c>
      <c r="E2505" s="160">
        <v>31161532</v>
      </c>
      <c r="F2505" s="917"/>
      <c r="G2505" s="160" t="s">
        <v>35</v>
      </c>
      <c r="H2505" s="309">
        <v>44958</v>
      </c>
      <c r="I2505" s="97">
        <v>314</v>
      </c>
    </row>
    <row r="2506" spans="1:9" ht="15" customHeight="1" x14ac:dyDescent="0.2">
      <c r="A2506" s="926"/>
      <c r="B2506" s="97">
        <v>7410</v>
      </c>
      <c r="C2506" s="535" t="s">
        <v>7879</v>
      </c>
      <c r="D2506" s="97" t="s">
        <v>5902</v>
      </c>
      <c r="E2506" s="160">
        <v>31181506</v>
      </c>
      <c r="F2506" s="917"/>
      <c r="G2506" s="160" t="s">
        <v>35</v>
      </c>
      <c r="H2506" s="309">
        <v>44958</v>
      </c>
      <c r="I2506" s="97">
        <v>314</v>
      </c>
    </row>
    <row r="2507" spans="1:9" ht="38.25" x14ac:dyDescent="0.2">
      <c r="A2507" s="926"/>
      <c r="B2507" s="97">
        <v>7410</v>
      </c>
      <c r="C2507" s="535" t="s">
        <v>7882</v>
      </c>
      <c r="D2507" s="97" t="s">
        <v>5902</v>
      </c>
      <c r="E2507" s="160">
        <v>31161530</v>
      </c>
      <c r="F2507" s="917"/>
      <c r="G2507" s="160" t="s">
        <v>35</v>
      </c>
      <c r="H2507" s="309">
        <v>44958</v>
      </c>
      <c r="I2507" s="97">
        <v>314</v>
      </c>
    </row>
    <row r="2508" spans="1:9" ht="38.25" x14ac:dyDescent="0.2">
      <c r="A2508" s="926"/>
      <c r="B2508" s="97">
        <v>7410</v>
      </c>
      <c r="C2508" s="98" t="s">
        <v>7901</v>
      </c>
      <c r="D2508" s="97" t="s">
        <v>5902</v>
      </c>
      <c r="E2508" s="160">
        <v>31161532</v>
      </c>
      <c r="F2508" s="917"/>
      <c r="G2508" s="160" t="s">
        <v>35</v>
      </c>
      <c r="H2508" s="309">
        <v>44958</v>
      </c>
      <c r="I2508" s="97">
        <v>314</v>
      </c>
    </row>
    <row r="2509" spans="1:9" ht="38.25" x14ac:dyDescent="0.2">
      <c r="A2509" s="926"/>
      <c r="B2509" s="97">
        <v>7410</v>
      </c>
      <c r="C2509" s="98" t="s">
        <v>7903</v>
      </c>
      <c r="D2509" s="97" t="s">
        <v>5902</v>
      </c>
      <c r="E2509" s="160">
        <v>31161532</v>
      </c>
      <c r="F2509" s="917"/>
      <c r="G2509" s="160" t="s">
        <v>35</v>
      </c>
      <c r="H2509" s="309">
        <v>44958</v>
      </c>
      <c r="I2509" s="97">
        <v>314</v>
      </c>
    </row>
    <row r="2510" spans="1:9" ht="38.25" x14ac:dyDescent="0.2">
      <c r="A2510" s="926"/>
      <c r="B2510" s="97">
        <v>7410</v>
      </c>
      <c r="C2510" s="98" t="s">
        <v>7905</v>
      </c>
      <c r="D2510" s="97" t="s">
        <v>5902</v>
      </c>
      <c r="E2510" s="160">
        <v>31161532</v>
      </c>
      <c r="F2510" s="917"/>
      <c r="G2510" s="160" t="s">
        <v>35</v>
      </c>
      <c r="H2510" s="309">
        <v>44958</v>
      </c>
      <c r="I2510" s="97">
        <v>314</v>
      </c>
    </row>
    <row r="2511" spans="1:9" ht="15" customHeight="1" x14ac:dyDescent="0.2">
      <c r="A2511" s="926"/>
      <c r="B2511" s="97">
        <v>7410</v>
      </c>
      <c r="C2511" s="98" t="s">
        <v>7908</v>
      </c>
      <c r="D2511" s="97" t="s">
        <v>5902</v>
      </c>
      <c r="E2511" s="160">
        <v>31181506</v>
      </c>
      <c r="F2511" s="917"/>
      <c r="G2511" s="160" t="s">
        <v>35</v>
      </c>
      <c r="H2511" s="309">
        <v>44958</v>
      </c>
      <c r="I2511" s="97">
        <v>314</v>
      </c>
    </row>
    <row r="2512" spans="1:9" ht="15" customHeight="1" x14ac:dyDescent="0.2">
      <c r="A2512" s="926"/>
      <c r="B2512" s="97" t="s">
        <v>9029</v>
      </c>
      <c r="C2512" s="98" t="s">
        <v>6623</v>
      </c>
      <c r="D2512" s="97" t="s">
        <v>5902</v>
      </c>
      <c r="E2512" s="160" t="s">
        <v>6625</v>
      </c>
      <c r="F2512" s="917"/>
      <c r="G2512" s="160" t="s">
        <v>35</v>
      </c>
      <c r="H2512" s="309">
        <v>45261</v>
      </c>
      <c r="I2512" s="160">
        <v>314</v>
      </c>
    </row>
    <row r="2513" spans="1:9" ht="15" customHeight="1" x14ac:dyDescent="0.2">
      <c r="A2513" s="926"/>
      <c r="B2513" s="97" t="s">
        <v>9029</v>
      </c>
      <c r="C2513" s="98" t="s">
        <v>6637</v>
      </c>
      <c r="D2513" s="97" t="s">
        <v>5902</v>
      </c>
      <c r="E2513" s="160" t="s">
        <v>6638</v>
      </c>
      <c r="F2513" s="917"/>
      <c r="G2513" s="160" t="s">
        <v>35</v>
      </c>
      <c r="H2513" s="309">
        <v>45261</v>
      </c>
      <c r="I2513" s="160">
        <v>314</v>
      </c>
    </row>
    <row r="2514" spans="1:9" ht="25.5" x14ac:dyDescent="0.2">
      <c r="A2514" s="926"/>
      <c r="B2514" s="97" t="s">
        <v>9029</v>
      </c>
      <c r="C2514" s="98" t="s">
        <v>6368</v>
      </c>
      <c r="D2514" s="97" t="s">
        <v>5902</v>
      </c>
      <c r="E2514" s="160" t="s">
        <v>6370</v>
      </c>
      <c r="F2514" s="917"/>
      <c r="G2514" s="160" t="s">
        <v>35</v>
      </c>
      <c r="H2514" s="309">
        <v>45261</v>
      </c>
      <c r="I2514" s="160">
        <v>314</v>
      </c>
    </row>
    <row r="2515" spans="1:9" ht="38.25" x14ac:dyDescent="0.2">
      <c r="A2515" s="926"/>
      <c r="B2515" s="97" t="s">
        <v>9029</v>
      </c>
      <c r="C2515" s="98" t="s">
        <v>6372</v>
      </c>
      <c r="D2515" s="97" t="s">
        <v>5902</v>
      </c>
      <c r="E2515" s="160" t="s">
        <v>6370</v>
      </c>
      <c r="F2515" s="917"/>
      <c r="G2515" s="160" t="s">
        <v>35</v>
      </c>
      <c r="H2515" s="309">
        <v>45261</v>
      </c>
      <c r="I2515" s="160">
        <v>314</v>
      </c>
    </row>
    <row r="2516" spans="1:9" ht="25.5" x14ac:dyDescent="0.2">
      <c r="A2516" s="926"/>
      <c r="B2516" s="97" t="s">
        <v>9029</v>
      </c>
      <c r="C2516" s="98" t="s">
        <v>6374</v>
      </c>
      <c r="D2516" s="97" t="s">
        <v>5902</v>
      </c>
      <c r="E2516" s="160" t="s">
        <v>6370</v>
      </c>
      <c r="F2516" s="917"/>
      <c r="G2516" s="160" t="s">
        <v>35</v>
      </c>
      <c r="H2516" s="309">
        <v>45261</v>
      </c>
      <c r="I2516" s="160">
        <v>314</v>
      </c>
    </row>
    <row r="2517" spans="1:9" ht="25.5" x14ac:dyDescent="0.2">
      <c r="A2517" s="926"/>
      <c r="B2517" s="97" t="s">
        <v>9029</v>
      </c>
      <c r="C2517" s="98" t="s">
        <v>6375</v>
      </c>
      <c r="D2517" s="97" t="s">
        <v>5902</v>
      </c>
      <c r="E2517" s="160" t="s">
        <v>6376</v>
      </c>
      <c r="F2517" s="917"/>
      <c r="G2517" s="160" t="s">
        <v>35</v>
      </c>
      <c r="H2517" s="309">
        <v>45261</v>
      </c>
      <c r="I2517" s="160">
        <v>314</v>
      </c>
    </row>
    <row r="2518" spans="1:9" ht="38.25" x14ac:dyDescent="0.2">
      <c r="A2518" s="926"/>
      <c r="B2518" s="97" t="s">
        <v>9029</v>
      </c>
      <c r="C2518" s="98" t="s">
        <v>6377</v>
      </c>
      <c r="D2518" s="97" t="s">
        <v>5902</v>
      </c>
      <c r="E2518" s="160" t="s">
        <v>6376</v>
      </c>
      <c r="F2518" s="917"/>
      <c r="G2518" s="160" t="s">
        <v>35</v>
      </c>
      <c r="H2518" s="309">
        <v>45261</v>
      </c>
      <c r="I2518" s="160">
        <v>314</v>
      </c>
    </row>
    <row r="2519" spans="1:9" ht="25.5" x14ac:dyDescent="0.2">
      <c r="A2519" s="926"/>
      <c r="B2519" s="97" t="s">
        <v>9029</v>
      </c>
      <c r="C2519" s="98" t="s">
        <v>6378</v>
      </c>
      <c r="D2519" s="97" t="s">
        <v>5902</v>
      </c>
      <c r="E2519" s="160" t="s">
        <v>6376</v>
      </c>
      <c r="F2519" s="917"/>
      <c r="G2519" s="160" t="s">
        <v>35</v>
      </c>
      <c r="H2519" s="309">
        <v>45261</v>
      </c>
      <c r="I2519" s="160">
        <v>314</v>
      </c>
    </row>
    <row r="2520" spans="1:9" ht="15" customHeight="1" x14ac:dyDescent="0.2">
      <c r="A2520" s="926"/>
      <c r="B2520" s="97" t="s">
        <v>9048</v>
      </c>
      <c r="C2520" s="98" t="s">
        <v>2010</v>
      </c>
      <c r="D2520" s="97" t="s">
        <v>5902</v>
      </c>
      <c r="E2520" s="160" t="s">
        <v>6727</v>
      </c>
      <c r="F2520" s="917"/>
      <c r="G2520" s="160" t="s">
        <v>306</v>
      </c>
      <c r="H2520" s="538">
        <v>45261</v>
      </c>
      <c r="I2520" s="51">
        <v>314</v>
      </c>
    </row>
    <row r="2521" spans="1:9" ht="15" customHeight="1" x14ac:dyDescent="0.2">
      <c r="A2521" s="926"/>
      <c r="B2521" s="97" t="s">
        <v>9048</v>
      </c>
      <c r="C2521" s="508" t="s">
        <v>2823</v>
      </c>
      <c r="D2521" s="97" t="s">
        <v>5902</v>
      </c>
      <c r="E2521" s="39" t="s">
        <v>8213</v>
      </c>
      <c r="F2521" s="917"/>
      <c r="G2521" s="651" t="s">
        <v>35</v>
      </c>
      <c r="H2521" s="538">
        <v>45261</v>
      </c>
      <c r="I2521" s="51">
        <v>314</v>
      </c>
    </row>
    <row r="2522" spans="1:9" ht="15" customHeight="1" x14ac:dyDescent="0.2">
      <c r="A2522" s="926"/>
      <c r="B2522" s="97" t="s">
        <v>9048</v>
      </c>
      <c r="C2522" s="508" t="s">
        <v>2822</v>
      </c>
      <c r="D2522" s="97" t="s">
        <v>5902</v>
      </c>
      <c r="E2522" s="39" t="s">
        <v>6164</v>
      </c>
      <c r="F2522" s="917"/>
      <c r="G2522" s="651" t="s">
        <v>35</v>
      </c>
      <c r="H2522" s="538">
        <v>45261</v>
      </c>
      <c r="I2522" s="51">
        <v>314</v>
      </c>
    </row>
    <row r="2523" spans="1:9" ht="15" customHeight="1" x14ac:dyDescent="0.2">
      <c r="A2523" s="926"/>
      <c r="B2523" s="97" t="s">
        <v>9048</v>
      </c>
      <c r="C2523" s="508" t="s">
        <v>9068</v>
      </c>
      <c r="D2523" s="97" t="s">
        <v>5902</v>
      </c>
      <c r="E2523" s="39" t="s">
        <v>8216</v>
      </c>
      <c r="F2523" s="917"/>
      <c r="G2523" s="39" t="s">
        <v>35</v>
      </c>
      <c r="H2523" s="538">
        <v>45261</v>
      </c>
      <c r="I2523" s="51">
        <v>314</v>
      </c>
    </row>
    <row r="2524" spans="1:9" ht="15" customHeight="1" x14ac:dyDescent="0.2">
      <c r="A2524" s="926"/>
      <c r="B2524" s="97" t="s">
        <v>9048</v>
      </c>
      <c r="C2524" s="508" t="s">
        <v>9070</v>
      </c>
      <c r="D2524" s="97" t="s">
        <v>5902</v>
      </c>
      <c r="E2524" s="39" t="s">
        <v>8220</v>
      </c>
      <c r="F2524" s="917"/>
      <c r="G2524" s="39" t="s">
        <v>35</v>
      </c>
      <c r="H2524" s="538">
        <v>45261</v>
      </c>
      <c r="I2524" s="51">
        <v>314</v>
      </c>
    </row>
    <row r="2525" spans="1:9" ht="25.5" x14ac:dyDescent="0.2">
      <c r="A2525" s="926"/>
      <c r="B2525" s="51">
        <v>7413</v>
      </c>
      <c r="C2525" s="508" t="s">
        <v>9195</v>
      </c>
      <c r="D2525" s="97" t="s">
        <v>5902</v>
      </c>
      <c r="E2525" s="39">
        <v>31161532</v>
      </c>
      <c r="F2525" s="917"/>
      <c r="G2525" s="39" t="s">
        <v>35</v>
      </c>
      <c r="H2525" s="538">
        <v>45047</v>
      </c>
      <c r="I2525" s="51">
        <v>314</v>
      </c>
    </row>
    <row r="2526" spans="1:9" ht="25.5" x14ac:dyDescent="0.2">
      <c r="A2526" s="926"/>
      <c r="B2526" s="51">
        <v>7413</v>
      </c>
      <c r="C2526" s="508" t="s">
        <v>9196</v>
      </c>
      <c r="D2526" s="97" t="s">
        <v>5902</v>
      </c>
      <c r="E2526" s="39">
        <v>31161532</v>
      </c>
      <c r="F2526" s="917"/>
      <c r="G2526" s="39" t="s">
        <v>35</v>
      </c>
      <c r="H2526" s="538">
        <v>45047</v>
      </c>
      <c r="I2526" s="51">
        <v>314</v>
      </c>
    </row>
    <row r="2527" spans="1:9" ht="38.25" x14ac:dyDescent="0.2">
      <c r="A2527" s="926"/>
      <c r="B2527" s="51">
        <v>7413</v>
      </c>
      <c r="C2527" s="508" t="s">
        <v>9197</v>
      </c>
      <c r="D2527" s="97" t="s">
        <v>5902</v>
      </c>
      <c r="E2527" s="39">
        <v>31163301</v>
      </c>
      <c r="F2527" s="917"/>
      <c r="G2527" s="39" t="s">
        <v>35</v>
      </c>
      <c r="H2527" s="538">
        <v>45047</v>
      </c>
      <c r="I2527" s="51">
        <v>314</v>
      </c>
    </row>
    <row r="2528" spans="1:9" ht="15" customHeight="1" x14ac:dyDescent="0.2">
      <c r="A2528" s="926"/>
      <c r="B2528" s="51">
        <v>7413</v>
      </c>
      <c r="C2528" s="508" t="s">
        <v>9198</v>
      </c>
      <c r="D2528" s="97" t="s">
        <v>5902</v>
      </c>
      <c r="E2528" s="39">
        <v>31161801</v>
      </c>
      <c r="F2528" s="917"/>
      <c r="G2528" s="39" t="s">
        <v>35</v>
      </c>
      <c r="H2528" s="538">
        <v>45047</v>
      </c>
      <c r="I2528" s="51">
        <v>314</v>
      </c>
    </row>
    <row r="2529" spans="1:9" ht="15" customHeight="1" x14ac:dyDescent="0.2">
      <c r="A2529" s="926"/>
      <c r="B2529" s="51">
        <v>7413</v>
      </c>
      <c r="C2529" s="508" t="s">
        <v>9200</v>
      </c>
      <c r="D2529" s="97" t="s">
        <v>5902</v>
      </c>
      <c r="E2529" s="39">
        <v>31161501</v>
      </c>
      <c r="F2529" s="917"/>
      <c r="G2529" s="39" t="s">
        <v>35</v>
      </c>
      <c r="H2529" s="538">
        <v>45047</v>
      </c>
      <c r="I2529" s="51">
        <v>314</v>
      </c>
    </row>
    <row r="2530" spans="1:9" ht="15" customHeight="1" x14ac:dyDescent="0.2">
      <c r="A2530" s="926"/>
      <c r="B2530" s="51">
        <v>7413</v>
      </c>
      <c r="C2530" s="508" t="s">
        <v>9201</v>
      </c>
      <c r="D2530" s="97" t="s">
        <v>5902</v>
      </c>
      <c r="E2530" s="39">
        <v>31161501</v>
      </c>
      <c r="F2530" s="917"/>
      <c r="G2530" s="39" t="s">
        <v>35</v>
      </c>
      <c r="H2530" s="538">
        <v>45047</v>
      </c>
      <c r="I2530" s="51">
        <v>314</v>
      </c>
    </row>
    <row r="2531" spans="1:9" ht="15" customHeight="1" x14ac:dyDescent="0.2">
      <c r="A2531" s="926"/>
      <c r="B2531" s="51">
        <v>7413</v>
      </c>
      <c r="C2531" s="508" t="s">
        <v>9202</v>
      </c>
      <c r="D2531" s="97" t="s">
        <v>5902</v>
      </c>
      <c r="E2531" s="39">
        <v>31161501</v>
      </c>
      <c r="F2531" s="917"/>
      <c r="G2531" s="39" t="s">
        <v>35</v>
      </c>
      <c r="H2531" s="538">
        <v>45047</v>
      </c>
      <c r="I2531" s="51">
        <v>314</v>
      </c>
    </row>
    <row r="2532" spans="1:9" ht="15" customHeight="1" x14ac:dyDescent="0.2">
      <c r="A2532" s="926"/>
      <c r="B2532" s="51">
        <v>7413</v>
      </c>
      <c r="C2532" s="508" t="s">
        <v>9203</v>
      </c>
      <c r="D2532" s="97" t="s">
        <v>5902</v>
      </c>
      <c r="E2532" s="39">
        <v>31161501</v>
      </c>
      <c r="F2532" s="917"/>
      <c r="G2532" s="39" t="s">
        <v>35</v>
      </c>
      <c r="H2532" s="538">
        <v>45047</v>
      </c>
      <c r="I2532" s="51">
        <v>314</v>
      </c>
    </row>
    <row r="2533" spans="1:9" ht="15" customHeight="1" x14ac:dyDescent="0.2">
      <c r="A2533" s="926"/>
      <c r="B2533" s="51">
        <v>7413</v>
      </c>
      <c r="C2533" s="508" t="s">
        <v>9204</v>
      </c>
      <c r="D2533" s="97" t="s">
        <v>5902</v>
      </c>
      <c r="E2533" s="39">
        <v>31161501</v>
      </c>
      <c r="F2533" s="917"/>
      <c r="G2533" s="39" t="s">
        <v>35</v>
      </c>
      <c r="H2533" s="538">
        <v>45047</v>
      </c>
      <c r="I2533" s="51">
        <v>314</v>
      </c>
    </row>
    <row r="2534" spans="1:9" ht="15" customHeight="1" x14ac:dyDescent="0.2">
      <c r="A2534" s="926"/>
      <c r="B2534" s="51">
        <v>7413</v>
      </c>
      <c r="C2534" s="508" t="s">
        <v>9205</v>
      </c>
      <c r="D2534" s="97" t="s">
        <v>5902</v>
      </c>
      <c r="E2534" s="39">
        <v>31161501</v>
      </c>
      <c r="F2534" s="917"/>
      <c r="G2534" s="39" t="s">
        <v>35</v>
      </c>
      <c r="H2534" s="538">
        <v>45047</v>
      </c>
      <c r="I2534" s="51">
        <v>314</v>
      </c>
    </row>
    <row r="2535" spans="1:9" ht="15" customHeight="1" x14ac:dyDescent="0.2">
      <c r="A2535" s="926"/>
      <c r="B2535" s="51">
        <v>7413</v>
      </c>
      <c r="C2535" s="508" t="s">
        <v>9206</v>
      </c>
      <c r="D2535" s="97" t="s">
        <v>5902</v>
      </c>
      <c r="E2535" s="39">
        <v>31161501</v>
      </c>
      <c r="F2535" s="917"/>
      <c r="G2535" s="39" t="s">
        <v>35</v>
      </c>
      <c r="H2535" s="538">
        <v>45047</v>
      </c>
      <c r="I2535" s="51">
        <v>314</v>
      </c>
    </row>
    <row r="2536" spans="1:9" ht="25.5" x14ac:dyDescent="0.2">
      <c r="A2536" s="926"/>
      <c r="B2536" s="51">
        <v>7413</v>
      </c>
      <c r="C2536" s="508" t="s">
        <v>9207</v>
      </c>
      <c r="D2536" s="97" t="s">
        <v>5902</v>
      </c>
      <c r="E2536" s="39">
        <v>31161501</v>
      </c>
      <c r="F2536" s="917"/>
      <c r="G2536" s="39" t="s">
        <v>35</v>
      </c>
      <c r="H2536" s="538">
        <v>45047</v>
      </c>
      <c r="I2536" s="51">
        <v>314</v>
      </c>
    </row>
    <row r="2537" spans="1:9" ht="25.5" x14ac:dyDescent="0.2">
      <c r="A2537" s="926"/>
      <c r="B2537" s="51">
        <v>7413</v>
      </c>
      <c r="C2537" s="508" t="s">
        <v>9208</v>
      </c>
      <c r="D2537" s="97" t="s">
        <v>5902</v>
      </c>
      <c r="E2537" s="39">
        <v>31161501</v>
      </c>
      <c r="F2537" s="917"/>
      <c r="G2537" s="39" t="s">
        <v>35</v>
      </c>
      <c r="H2537" s="538">
        <v>45047</v>
      </c>
      <c r="I2537" s="51">
        <v>314</v>
      </c>
    </row>
    <row r="2538" spans="1:9" ht="25.5" x14ac:dyDescent="0.2">
      <c r="A2538" s="926"/>
      <c r="B2538" s="51">
        <v>7413</v>
      </c>
      <c r="C2538" s="508" t="s">
        <v>9209</v>
      </c>
      <c r="D2538" s="97" t="s">
        <v>5902</v>
      </c>
      <c r="E2538" s="39">
        <v>31161501</v>
      </c>
      <c r="F2538" s="917"/>
      <c r="G2538" s="39" t="s">
        <v>35</v>
      </c>
      <c r="H2538" s="538">
        <v>45047</v>
      </c>
      <c r="I2538" s="51">
        <v>314</v>
      </c>
    </row>
    <row r="2539" spans="1:9" ht="25.5" x14ac:dyDescent="0.2">
      <c r="A2539" s="926"/>
      <c r="B2539" s="51">
        <v>7413</v>
      </c>
      <c r="C2539" s="508" t="s">
        <v>9210</v>
      </c>
      <c r="D2539" s="97" t="s">
        <v>5902</v>
      </c>
      <c r="E2539" s="39">
        <v>31161501</v>
      </c>
      <c r="F2539" s="917"/>
      <c r="G2539" s="39" t="s">
        <v>35</v>
      </c>
      <c r="H2539" s="538">
        <v>45047</v>
      </c>
      <c r="I2539" s="51">
        <v>314</v>
      </c>
    </row>
    <row r="2540" spans="1:9" ht="25.5" x14ac:dyDescent="0.2">
      <c r="A2540" s="926"/>
      <c r="B2540" s="51">
        <v>7413</v>
      </c>
      <c r="C2540" s="508" t="s">
        <v>9211</v>
      </c>
      <c r="D2540" s="97" t="s">
        <v>5902</v>
      </c>
      <c r="E2540" s="39">
        <v>31161501</v>
      </c>
      <c r="F2540" s="917"/>
      <c r="G2540" s="39" t="s">
        <v>35</v>
      </c>
      <c r="H2540" s="538">
        <v>45047</v>
      </c>
      <c r="I2540" s="51">
        <v>314</v>
      </c>
    </row>
    <row r="2541" spans="1:9" ht="15" customHeight="1" x14ac:dyDescent="0.2">
      <c r="A2541" s="926"/>
      <c r="B2541" s="51">
        <v>7413</v>
      </c>
      <c r="C2541" s="508" t="s">
        <v>9212</v>
      </c>
      <c r="D2541" s="97" t="s">
        <v>5902</v>
      </c>
      <c r="E2541" s="39">
        <v>31161501</v>
      </c>
      <c r="F2541" s="917"/>
      <c r="G2541" s="39" t="s">
        <v>35</v>
      </c>
      <c r="H2541" s="538">
        <v>45047</v>
      </c>
      <c r="I2541" s="51">
        <v>314</v>
      </c>
    </row>
    <row r="2542" spans="1:9" ht="25.5" x14ac:dyDescent="0.2">
      <c r="A2542" s="926"/>
      <c r="B2542" s="51">
        <v>7413</v>
      </c>
      <c r="C2542" s="508" t="s">
        <v>9213</v>
      </c>
      <c r="D2542" s="97" t="s">
        <v>5902</v>
      </c>
      <c r="E2542" s="39">
        <v>31161501</v>
      </c>
      <c r="F2542" s="917"/>
      <c r="G2542" s="39" t="s">
        <v>35</v>
      </c>
      <c r="H2542" s="538">
        <v>45047</v>
      </c>
      <c r="I2542" s="51">
        <v>314</v>
      </c>
    </row>
    <row r="2543" spans="1:9" ht="25.5" x14ac:dyDescent="0.2">
      <c r="A2543" s="926"/>
      <c r="B2543" s="51">
        <v>7413</v>
      </c>
      <c r="C2543" s="508" t="s">
        <v>9214</v>
      </c>
      <c r="D2543" s="97" t="s">
        <v>5902</v>
      </c>
      <c r="E2543" s="39">
        <v>31161501</v>
      </c>
      <c r="F2543" s="917"/>
      <c r="G2543" s="39" t="s">
        <v>35</v>
      </c>
      <c r="H2543" s="538">
        <v>45047</v>
      </c>
      <c r="I2543" s="51">
        <v>314</v>
      </c>
    </row>
    <row r="2544" spans="1:9" ht="25.5" x14ac:dyDescent="0.2">
      <c r="A2544" s="926"/>
      <c r="B2544" s="51">
        <v>7413</v>
      </c>
      <c r="C2544" s="508" t="s">
        <v>9215</v>
      </c>
      <c r="D2544" s="97" t="s">
        <v>5902</v>
      </c>
      <c r="E2544" s="39">
        <v>31161501</v>
      </c>
      <c r="F2544" s="917"/>
      <c r="G2544" s="39" t="s">
        <v>35</v>
      </c>
      <c r="H2544" s="538">
        <v>45047</v>
      </c>
      <c r="I2544" s="51">
        <v>314</v>
      </c>
    </row>
    <row r="2545" spans="1:9" ht="25.5" x14ac:dyDescent="0.2">
      <c r="A2545" s="926"/>
      <c r="B2545" s="51">
        <v>7413</v>
      </c>
      <c r="C2545" s="508" t="s">
        <v>9216</v>
      </c>
      <c r="D2545" s="97" t="s">
        <v>5902</v>
      </c>
      <c r="E2545" s="39">
        <v>31161501</v>
      </c>
      <c r="F2545" s="917"/>
      <c r="G2545" s="39" t="s">
        <v>35</v>
      </c>
      <c r="H2545" s="538">
        <v>45047</v>
      </c>
      <c r="I2545" s="51">
        <v>314</v>
      </c>
    </row>
    <row r="2546" spans="1:9" ht="15" customHeight="1" x14ac:dyDescent="0.2">
      <c r="A2546" s="926"/>
      <c r="B2546" s="51">
        <v>7413</v>
      </c>
      <c r="C2546" s="508" t="s">
        <v>9229</v>
      </c>
      <c r="D2546" s="97" t="s">
        <v>5902</v>
      </c>
      <c r="E2546" s="39">
        <v>11161704</v>
      </c>
      <c r="F2546" s="917"/>
      <c r="G2546" s="39" t="s">
        <v>35</v>
      </c>
      <c r="H2546" s="538">
        <v>45047</v>
      </c>
      <c r="I2546" s="51">
        <v>314</v>
      </c>
    </row>
    <row r="2547" spans="1:9" ht="15" customHeight="1" x14ac:dyDescent="0.2">
      <c r="A2547" s="926"/>
      <c r="B2547" s="51">
        <v>7413</v>
      </c>
      <c r="C2547" s="508" t="s">
        <v>9230</v>
      </c>
      <c r="D2547" s="97" t="s">
        <v>5902</v>
      </c>
      <c r="E2547" s="39">
        <v>31231403</v>
      </c>
      <c r="F2547" s="917"/>
      <c r="G2547" s="39" t="s">
        <v>35</v>
      </c>
      <c r="H2547" s="538">
        <v>45047</v>
      </c>
      <c r="I2547" s="51">
        <v>314</v>
      </c>
    </row>
    <row r="2548" spans="1:9" ht="15" customHeight="1" x14ac:dyDescent="0.2">
      <c r="A2548" s="926"/>
      <c r="B2548" s="51">
        <v>7413</v>
      </c>
      <c r="C2548" s="508" t="s">
        <v>9231</v>
      </c>
      <c r="D2548" s="97" t="s">
        <v>5902</v>
      </c>
      <c r="E2548" s="39">
        <v>31231403</v>
      </c>
      <c r="F2548" s="917"/>
      <c r="G2548" s="39" t="s">
        <v>35</v>
      </c>
      <c r="H2548" s="538">
        <v>45047</v>
      </c>
      <c r="I2548" s="51">
        <v>314</v>
      </c>
    </row>
    <row r="2549" spans="1:9" ht="15" customHeight="1" x14ac:dyDescent="0.2">
      <c r="A2549" s="926"/>
      <c r="B2549" s="51">
        <v>7413</v>
      </c>
      <c r="C2549" s="508" t="s">
        <v>9232</v>
      </c>
      <c r="D2549" s="97" t="s">
        <v>5902</v>
      </c>
      <c r="E2549" s="39">
        <v>31231403</v>
      </c>
      <c r="F2549" s="917"/>
      <c r="G2549" s="39" t="s">
        <v>35</v>
      </c>
      <c r="H2549" s="538">
        <v>45047</v>
      </c>
      <c r="I2549" s="51">
        <v>314</v>
      </c>
    </row>
    <row r="2550" spans="1:9" ht="15" customHeight="1" x14ac:dyDescent="0.2">
      <c r="A2550" s="926"/>
      <c r="B2550" s="51">
        <v>7413</v>
      </c>
      <c r="C2550" s="508" t="s">
        <v>9233</v>
      </c>
      <c r="D2550" s="97" t="s">
        <v>5902</v>
      </c>
      <c r="E2550" s="39">
        <v>31231403</v>
      </c>
      <c r="F2550" s="917"/>
      <c r="G2550" s="39" t="s">
        <v>35</v>
      </c>
      <c r="H2550" s="538">
        <v>45047</v>
      </c>
      <c r="I2550" s="51">
        <v>314</v>
      </c>
    </row>
    <row r="2551" spans="1:9" ht="15" customHeight="1" x14ac:dyDescent="0.2">
      <c r="A2551" s="926"/>
      <c r="B2551" s="51">
        <v>7413</v>
      </c>
      <c r="C2551" s="508" t="s">
        <v>9234</v>
      </c>
      <c r="D2551" s="97" t="s">
        <v>5902</v>
      </c>
      <c r="E2551" s="39">
        <v>31231403</v>
      </c>
      <c r="F2551" s="917"/>
      <c r="G2551" s="39" t="s">
        <v>35</v>
      </c>
      <c r="H2551" s="538">
        <v>45047</v>
      </c>
      <c r="I2551" s="51">
        <v>314</v>
      </c>
    </row>
    <row r="2552" spans="1:9" ht="38.25" x14ac:dyDescent="0.2">
      <c r="A2552" s="926"/>
      <c r="B2552" s="51">
        <v>7413</v>
      </c>
      <c r="C2552" s="508" t="s">
        <v>9235</v>
      </c>
      <c r="D2552" s="97" t="s">
        <v>5902</v>
      </c>
      <c r="E2552" s="39" t="s">
        <v>9236</v>
      </c>
      <c r="F2552" s="917"/>
      <c r="G2552" s="39" t="s">
        <v>35</v>
      </c>
      <c r="H2552" s="63">
        <v>45108</v>
      </c>
      <c r="I2552" s="382">
        <v>314</v>
      </c>
    </row>
    <row r="2553" spans="1:9" ht="15" customHeight="1" x14ac:dyDescent="0.2">
      <c r="A2553" s="926"/>
      <c r="B2553" s="51">
        <v>7413</v>
      </c>
      <c r="C2553" s="508" t="s">
        <v>71</v>
      </c>
      <c r="D2553" s="97" t="s">
        <v>5902</v>
      </c>
      <c r="E2553" s="39">
        <v>72101505</v>
      </c>
      <c r="F2553" s="917"/>
      <c r="G2553" s="39" t="s">
        <v>35</v>
      </c>
      <c r="H2553" s="63">
        <v>44958</v>
      </c>
      <c r="I2553" s="382">
        <v>314</v>
      </c>
    </row>
    <row r="2554" spans="1:9" ht="25.5" x14ac:dyDescent="0.2">
      <c r="A2554" s="926"/>
      <c r="B2554" s="51">
        <v>7413</v>
      </c>
      <c r="C2554" s="508" t="s">
        <v>9246</v>
      </c>
      <c r="D2554" s="97" t="s">
        <v>5902</v>
      </c>
      <c r="E2554" s="39" t="s">
        <v>9247</v>
      </c>
      <c r="F2554" s="917"/>
      <c r="G2554" s="39" t="s">
        <v>35</v>
      </c>
      <c r="H2554" s="63">
        <v>44986</v>
      </c>
      <c r="I2554" s="382">
        <v>314</v>
      </c>
    </row>
    <row r="2555" spans="1:9" ht="38.25" x14ac:dyDescent="0.2">
      <c r="A2555" s="926"/>
      <c r="B2555" s="51">
        <v>7413</v>
      </c>
      <c r="C2555" s="508" t="s">
        <v>9250</v>
      </c>
      <c r="D2555" s="97" t="s">
        <v>5902</v>
      </c>
      <c r="E2555" s="39" t="s">
        <v>9251</v>
      </c>
      <c r="F2555" s="917"/>
      <c r="G2555" s="39" t="s">
        <v>35</v>
      </c>
      <c r="H2555" s="63">
        <v>44986</v>
      </c>
      <c r="I2555" s="382">
        <v>314</v>
      </c>
    </row>
    <row r="2556" spans="1:9" ht="25.5" x14ac:dyDescent="0.2">
      <c r="A2556" s="926"/>
      <c r="B2556" s="51">
        <v>7413</v>
      </c>
      <c r="C2556" s="508" t="s">
        <v>9359</v>
      </c>
      <c r="D2556" s="97" t="s">
        <v>5902</v>
      </c>
      <c r="E2556" s="39">
        <v>31162906</v>
      </c>
      <c r="F2556" s="917"/>
      <c r="G2556" s="39" t="s">
        <v>35</v>
      </c>
      <c r="H2556" s="63">
        <v>45261</v>
      </c>
      <c r="I2556" s="51">
        <v>314</v>
      </c>
    </row>
    <row r="2557" spans="1:9" ht="25.5" x14ac:dyDescent="0.2">
      <c r="A2557" s="926"/>
      <c r="B2557" s="51">
        <v>7413</v>
      </c>
      <c r="C2557" s="508" t="s">
        <v>9381</v>
      </c>
      <c r="D2557" s="97" t="s">
        <v>5902</v>
      </c>
      <c r="E2557" s="39">
        <v>30102004</v>
      </c>
      <c r="F2557" s="917"/>
      <c r="G2557" s="39" t="s">
        <v>35</v>
      </c>
      <c r="H2557" s="63">
        <v>45261</v>
      </c>
      <c r="I2557" s="51">
        <v>314</v>
      </c>
    </row>
    <row r="2558" spans="1:9" ht="25.5" x14ac:dyDescent="0.2">
      <c r="A2558" s="926"/>
      <c r="B2558" s="51">
        <v>6326</v>
      </c>
      <c r="C2558" s="520" t="s">
        <v>9441</v>
      </c>
      <c r="D2558" s="97" t="s">
        <v>5902</v>
      </c>
      <c r="E2558" s="39">
        <v>31161501</v>
      </c>
      <c r="F2558" s="917"/>
      <c r="G2558" s="39" t="s">
        <v>35</v>
      </c>
      <c r="H2558" s="63">
        <v>45261</v>
      </c>
      <c r="I2558" s="539">
        <v>314</v>
      </c>
    </row>
    <row r="2559" spans="1:9" ht="25.5" x14ac:dyDescent="0.2">
      <c r="A2559" s="926"/>
      <c r="B2559" s="51">
        <v>6326</v>
      </c>
      <c r="C2559" s="520" t="s">
        <v>9442</v>
      </c>
      <c r="D2559" s="97" t="s">
        <v>5902</v>
      </c>
      <c r="E2559" s="39">
        <v>31161501</v>
      </c>
      <c r="F2559" s="917"/>
      <c r="G2559" s="39" t="s">
        <v>35</v>
      </c>
      <c r="H2559" s="63">
        <v>45261</v>
      </c>
      <c r="I2559" s="539">
        <v>314</v>
      </c>
    </row>
    <row r="2560" spans="1:9" ht="25.5" x14ac:dyDescent="0.2">
      <c r="A2560" s="926"/>
      <c r="B2560" s="51">
        <v>6326</v>
      </c>
      <c r="C2560" s="520" t="s">
        <v>9443</v>
      </c>
      <c r="D2560" s="97" t="s">
        <v>5902</v>
      </c>
      <c r="E2560" s="39">
        <v>31161501</v>
      </c>
      <c r="F2560" s="917"/>
      <c r="G2560" s="39" t="s">
        <v>35</v>
      </c>
      <c r="H2560" s="63">
        <v>45261</v>
      </c>
      <c r="I2560" s="539">
        <v>314</v>
      </c>
    </row>
    <row r="2561" spans="1:9" ht="25.5" x14ac:dyDescent="0.2">
      <c r="A2561" s="926"/>
      <c r="B2561" s="51">
        <v>6326</v>
      </c>
      <c r="C2561" s="520" t="s">
        <v>9444</v>
      </c>
      <c r="D2561" s="97" t="s">
        <v>5902</v>
      </c>
      <c r="E2561" s="39">
        <v>31161501</v>
      </c>
      <c r="F2561" s="917"/>
      <c r="G2561" s="39" t="s">
        <v>35</v>
      </c>
      <c r="H2561" s="63">
        <v>45261</v>
      </c>
      <c r="I2561" s="539">
        <v>314</v>
      </c>
    </row>
    <row r="2562" spans="1:9" ht="15" customHeight="1" x14ac:dyDescent="0.2">
      <c r="A2562" s="926"/>
      <c r="B2562" s="51">
        <v>6326</v>
      </c>
      <c r="C2562" s="520" t="s">
        <v>9445</v>
      </c>
      <c r="D2562" s="97" t="s">
        <v>5902</v>
      </c>
      <c r="E2562" s="39">
        <v>31161532</v>
      </c>
      <c r="F2562" s="917"/>
      <c r="G2562" s="39" t="s">
        <v>35</v>
      </c>
      <c r="H2562" s="63">
        <v>45261</v>
      </c>
      <c r="I2562" s="539">
        <v>314</v>
      </c>
    </row>
    <row r="2563" spans="1:9" ht="15" customHeight="1" x14ac:dyDescent="0.2">
      <c r="A2563" s="926"/>
      <c r="B2563" s="51">
        <v>6326</v>
      </c>
      <c r="C2563" s="520" t="s">
        <v>9446</v>
      </c>
      <c r="D2563" s="97" t="s">
        <v>5902</v>
      </c>
      <c r="E2563" s="39">
        <v>31161532</v>
      </c>
      <c r="F2563" s="917"/>
      <c r="G2563" s="39" t="s">
        <v>35</v>
      </c>
      <c r="H2563" s="63">
        <v>45261</v>
      </c>
      <c r="I2563" s="539">
        <v>314</v>
      </c>
    </row>
    <row r="2564" spans="1:9" ht="15" customHeight="1" x14ac:dyDescent="0.2">
      <c r="A2564" s="926"/>
      <c r="B2564" s="51">
        <v>6326</v>
      </c>
      <c r="C2564" s="520" t="s">
        <v>9447</v>
      </c>
      <c r="D2564" s="97" t="s">
        <v>5902</v>
      </c>
      <c r="E2564" s="39">
        <v>31161532</v>
      </c>
      <c r="F2564" s="917"/>
      <c r="G2564" s="39" t="s">
        <v>35</v>
      </c>
      <c r="H2564" s="63">
        <v>45261</v>
      </c>
      <c r="I2564" s="539">
        <v>314</v>
      </c>
    </row>
    <row r="2565" spans="1:9" ht="25.5" x14ac:dyDescent="0.2">
      <c r="A2565" s="926"/>
      <c r="B2565" s="51">
        <v>6326</v>
      </c>
      <c r="C2565" s="520" t="s">
        <v>9448</v>
      </c>
      <c r="D2565" s="97" t="s">
        <v>5902</v>
      </c>
      <c r="E2565" s="39">
        <v>31161532</v>
      </c>
      <c r="F2565" s="917"/>
      <c r="G2565" s="39" t="s">
        <v>35</v>
      </c>
      <c r="H2565" s="63">
        <v>45261</v>
      </c>
      <c r="I2565" s="539">
        <v>314</v>
      </c>
    </row>
    <row r="2566" spans="1:9" ht="25.5" x14ac:dyDescent="0.2">
      <c r="A2566" s="926"/>
      <c r="B2566" s="51">
        <v>6326</v>
      </c>
      <c r="C2566" s="520" t="s">
        <v>9449</v>
      </c>
      <c r="D2566" s="97" t="s">
        <v>5902</v>
      </c>
      <c r="E2566" s="39">
        <v>31161532</v>
      </c>
      <c r="F2566" s="917"/>
      <c r="G2566" s="39" t="s">
        <v>35</v>
      </c>
      <c r="H2566" s="63">
        <v>45261</v>
      </c>
      <c r="I2566" s="539">
        <v>314</v>
      </c>
    </row>
    <row r="2567" spans="1:9" ht="25.5" x14ac:dyDescent="0.2">
      <c r="A2567" s="926"/>
      <c r="B2567" s="51">
        <v>6326</v>
      </c>
      <c r="C2567" s="520" t="s">
        <v>9450</v>
      </c>
      <c r="D2567" s="97" t="s">
        <v>5902</v>
      </c>
      <c r="E2567" s="39">
        <v>31161532</v>
      </c>
      <c r="F2567" s="917"/>
      <c r="G2567" s="39" t="s">
        <v>35</v>
      </c>
      <c r="H2567" s="63">
        <v>45261</v>
      </c>
      <c r="I2567" s="539">
        <v>314</v>
      </c>
    </row>
    <row r="2568" spans="1:9" ht="15" customHeight="1" x14ac:dyDescent="0.2">
      <c r="A2568" s="926"/>
      <c r="B2568" s="51">
        <v>6326</v>
      </c>
      <c r="C2568" s="520" t="s">
        <v>2823</v>
      </c>
      <c r="D2568" s="97" t="s">
        <v>5902</v>
      </c>
      <c r="E2568" s="39">
        <v>31161727</v>
      </c>
      <c r="F2568" s="917"/>
      <c r="G2568" s="39" t="s">
        <v>35</v>
      </c>
      <c r="H2568" s="63">
        <v>45261</v>
      </c>
      <c r="I2568" s="539">
        <v>314</v>
      </c>
    </row>
    <row r="2569" spans="1:9" ht="15" customHeight="1" x14ac:dyDescent="0.2">
      <c r="A2569" s="926"/>
      <c r="B2569" s="51">
        <v>6326</v>
      </c>
      <c r="C2569" s="520" t="s">
        <v>9451</v>
      </c>
      <c r="D2569" s="97" t="s">
        <v>5902</v>
      </c>
      <c r="E2569" s="39">
        <v>31161807</v>
      </c>
      <c r="F2569" s="917"/>
      <c r="G2569" s="39" t="s">
        <v>35</v>
      </c>
      <c r="H2569" s="63">
        <v>45261</v>
      </c>
      <c r="I2569" s="539">
        <v>314</v>
      </c>
    </row>
    <row r="2570" spans="1:9" ht="15" customHeight="1" x14ac:dyDescent="0.2">
      <c r="A2570" s="926"/>
      <c r="B2570" s="51">
        <v>6326</v>
      </c>
      <c r="C2570" s="520" t="s">
        <v>9452</v>
      </c>
      <c r="D2570" s="97" t="s">
        <v>5902</v>
      </c>
      <c r="E2570" s="39">
        <v>31161837</v>
      </c>
      <c r="F2570" s="917"/>
      <c r="G2570" s="39" t="s">
        <v>35</v>
      </c>
      <c r="H2570" s="63">
        <v>45261</v>
      </c>
      <c r="I2570" s="539">
        <v>314</v>
      </c>
    </row>
    <row r="2571" spans="1:9" ht="15" customHeight="1" x14ac:dyDescent="0.2">
      <c r="A2571" s="926"/>
      <c r="B2571" s="51">
        <v>6326</v>
      </c>
      <c r="C2571" s="520" t="s">
        <v>9475</v>
      </c>
      <c r="D2571" s="97" t="s">
        <v>5902</v>
      </c>
      <c r="E2571" s="39">
        <v>40172802</v>
      </c>
      <c r="F2571" s="917"/>
      <c r="G2571" s="39" t="s">
        <v>35</v>
      </c>
      <c r="H2571" s="63">
        <v>45261</v>
      </c>
      <c r="I2571" s="539">
        <v>314</v>
      </c>
    </row>
    <row r="2572" spans="1:9" ht="15" customHeight="1" x14ac:dyDescent="0.2">
      <c r="A2572" s="926"/>
      <c r="B2572" s="51">
        <v>6326</v>
      </c>
      <c r="C2572" s="520" t="s">
        <v>9476</v>
      </c>
      <c r="D2572" s="97" t="s">
        <v>5902</v>
      </c>
      <c r="E2572" s="39">
        <v>40174613</v>
      </c>
      <c r="F2572" s="917"/>
      <c r="G2572" s="39" t="s">
        <v>35</v>
      </c>
      <c r="H2572" s="63">
        <v>45261</v>
      </c>
      <c r="I2572" s="539">
        <v>314</v>
      </c>
    </row>
    <row r="2573" spans="1:9" ht="15" customHeight="1" x14ac:dyDescent="0.2">
      <c r="A2573" s="926"/>
      <c r="B2573" s="51">
        <v>6326</v>
      </c>
      <c r="C2573" s="520" t="s">
        <v>9477</v>
      </c>
      <c r="D2573" s="97" t="s">
        <v>5902</v>
      </c>
      <c r="E2573" s="39">
        <v>40175203</v>
      </c>
      <c r="F2573" s="917"/>
      <c r="G2573" s="39" t="s">
        <v>35</v>
      </c>
      <c r="H2573" s="63">
        <v>45261</v>
      </c>
      <c r="I2573" s="539">
        <v>314</v>
      </c>
    </row>
    <row r="2574" spans="1:9" ht="15" customHeight="1" x14ac:dyDescent="0.2">
      <c r="A2574" s="926"/>
      <c r="B2574" s="51">
        <v>6326</v>
      </c>
      <c r="C2574" s="520" t="s">
        <v>9478</v>
      </c>
      <c r="D2574" s="97" t="s">
        <v>5902</v>
      </c>
      <c r="E2574" s="39">
        <v>40174997</v>
      </c>
      <c r="F2574" s="917"/>
      <c r="G2574" s="39" t="s">
        <v>35</v>
      </c>
      <c r="H2574" s="63">
        <v>45261</v>
      </c>
      <c r="I2574" s="539">
        <v>314</v>
      </c>
    </row>
    <row r="2575" spans="1:9" ht="15" customHeight="1" x14ac:dyDescent="0.2">
      <c r="A2575" s="926"/>
      <c r="B2575" s="51">
        <v>6326</v>
      </c>
      <c r="C2575" s="520" t="s">
        <v>9479</v>
      </c>
      <c r="D2575" s="97" t="s">
        <v>5902</v>
      </c>
      <c r="E2575" s="39">
        <v>40175302</v>
      </c>
      <c r="F2575" s="917"/>
      <c r="G2575" s="39" t="s">
        <v>35</v>
      </c>
      <c r="H2575" s="63">
        <v>45261</v>
      </c>
      <c r="I2575" s="539">
        <v>314</v>
      </c>
    </row>
    <row r="2576" spans="1:9" ht="15" customHeight="1" x14ac:dyDescent="0.2">
      <c r="A2576" s="926"/>
      <c r="B2576" s="51">
        <v>6326</v>
      </c>
      <c r="C2576" s="520" t="s">
        <v>9480</v>
      </c>
      <c r="D2576" s="97" t="s">
        <v>5902</v>
      </c>
      <c r="E2576" s="39">
        <v>40173311</v>
      </c>
      <c r="F2576" s="917"/>
      <c r="G2576" s="39" t="s">
        <v>35</v>
      </c>
      <c r="H2576" s="63">
        <v>45261</v>
      </c>
      <c r="I2576" s="539">
        <v>314</v>
      </c>
    </row>
    <row r="2577" spans="1:9" ht="15" customHeight="1" x14ac:dyDescent="0.2">
      <c r="A2577" s="926"/>
      <c r="B2577" s="51">
        <v>6326</v>
      </c>
      <c r="C2577" s="520" t="s">
        <v>9481</v>
      </c>
      <c r="D2577" s="97" t="s">
        <v>5902</v>
      </c>
      <c r="E2577" s="39">
        <v>40172702</v>
      </c>
      <c r="F2577" s="917"/>
      <c r="G2577" s="39" t="s">
        <v>35</v>
      </c>
      <c r="H2577" s="63">
        <v>45261</v>
      </c>
      <c r="I2577" s="539">
        <v>314</v>
      </c>
    </row>
    <row r="2578" spans="1:9" ht="15" customHeight="1" x14ac:dyDescent="0.2">
      <c r="A2578" s="926"/>
      <c r="B2578" s="51">
        <v>6326</v>
      </c>
      <c r="C2578" s="520" t="s">
        <v>9475</v>
      </c>
      <c r="D2578" s="97" t="s">
        <v>5902</v>
      </c>
      <c r="E2578" s="39">
        <v>40172802</v>
      </c>
      <c r="F2578" s="917"/>
      <c r="G2578" s="39" t="s">
        <v>35</v>
      </c>
      <c r="H2578" s="63">
        <v>45261</v>
      </c>
      <c r="I2578" s="539">
        <v>314</v>
      </c>
    </row>
    <row r="2579" spans="1:9" ht="15" customHeight="1" x14ac:dyDescent="0.2">
      <c r="A2579" s="926"/>
      <c r="B2579" s="51">
        <v>6326</v>
      </c>
      <c r="C2579" s="520" t="s">
        <v>9476</v>
      </c>
      <c r="D2579" s="97" t="s">
        <v>5902</v>
      </c>
      <c r="E2579" s="39">
        <v>40174613</v>
      </c>
      <c r="F2579" s="917"/>
      <c r="G2579" s="39" t="s">
        <v>35</v>
      </c>
      <c r="H2579" s="63">
        <v>45261</v>
      </c>
      <c r="I2579" s="539">
        <v>314</v>
      </c>
    </row>
    <row r="2580" spans="1:9" ht="15" customHeight="1" x14ac:dyDescent="0.2">
      <c r="A2580" s="926"/>
      <c r="B2580" s="51">
        <v>6326</v>
      </c>
      <c r="C2580" s="520" t="s">
        <v>9477</v>
      </c>
      <c r="D2580" s="97" t="s">
        <v>5902</v>
      </c>
      <c r="E2580" s="39">
        <v>40175203</v>
      </c>
      <c r="F2580" s="917"/>
      <c r="G2580" s="39" t="s">
        <v>35</v>
      </c>
      <c r="H2580" s="63">
        <v>45261</v>
      </c>
      <c r="I2580" s="539">
        <v>314</v>
      </c>
    </row>
    <row r="2581" spans="1:9" ht="15" customHeight="1" x14ac:dyDescent="0.2">
      <c r="A2581" s="926"/>
      <c r="B2581" s="51">
        <v>6326</v>
      </c>
      <c r="C2581" s="520" t="s">
        <v>9478</v>
      </c>
      <c r="D2581" s="97" t="s">
        <v>5902</v>
      </c>
      <c r="E2581" s="39">
        <v>40174997</v>
      </c>
      <c r="F2581" s="917"/>
      <c r="G2581" s="39" t="s">
        <v>35</v>
      </c>
      <c r="H2581" s="63">
        <v>45261</v>
      </c>
      <c r="I2581" s="539">
        <v>314</v>
      </c>
    </row>
    <row r="2582" spans="1:9" ht="15" customHeight="1" x14ac:dyDescent="0.2">
      <c r="A2582" s="926"/>
      <c r="B2582" s="51">
        <v>6326</v>
      </c>
      <c r="C2582" s="520" t="s">
        <v>9479</v>
      </c>
      <c r="D2582" s="97" t="s">
        <v>5902</v>
      </c>
      <c r="E2582" s="39">
        <v>40175302</v>
      </c>
      <c r="F2582" s="917"/>
      <c r="G2582" s="39" t="s">
        <v>35</v>
      </c>
      <c r="H2582" s="63">
        <v>45261</v>
      </c>
      <c r="I2582" s="539">
        <v>314</v>
      </c>
    </row>
    <row r="2583" spans="1:9" ht="15" customHeight="1" x14ac:dyDescent="0.2">
      <c r="A2583" s="926"/>
      <c r="B2583" s="51">
        <v>6326</v>
      </c>
      <c r="C2583" s="520" t="s">
        <v>9480</v>
      </c>
      <c r="D2583" s="97" t="s">
        <v>5902</v>
      </c>
      <c r="E2583" s="39">
        <v>40173311</v>
      </c>
      <c r="F2583" s="917"/>
      <c r="G2583" s="39" t="s">
        <v>35</v>
      </c>
      <c r="H2583" s="63">
        <v>45261</v>
      </c>
      <c r="I2583" s="539">
        <v>314</v>
      </c>
    </row>
    <row r="2584" spans="1:9" ht="15" customHeight="1" x14ac:dyDescent="0.2">
      <c r="A2584" s="926"/>
      <c r="B2584" s="51">
        <v>6326</v>
      </c>
      <c r="C2584" s="520" t="s">
        <v>9481</v>
      </c>
      <c r="D2584" s="97" t="s">
        <v>5902</v>
      </c>
      <c r="E2584" s="39">
        <v>40172702</v>
      </c>
      <c r="F2584" s="917"/>
      <c r="G2584" s="39" t="s">
        <v>35</v>
      </c>
      <c r="H2584" s="63">
        <v>45261</v>
      </c>
      <c r="I2584" s="539">
        <v>314</v>
      </c>
    </row>
    <row r="2585" spans="1:9" ht="15" customHeight="1" x14ac:dyDescent="0.2">
      <c r="A2585" s="926"/>
      <c r="B2585" s="51">
        <v>6326</v>
      </c>
      <c r="C2585" s="520" t="s">
        <v>9482</v>
      </c>
      <c r="D2585" s="97" t="s">
        <v>5902</v>
      </c>
      <c r="E2585" s="39">
        <v>40141607</v>
      </c>
      <c r="F2585" s="917"/>
      <c r="G2585" s="39" t="s">
        <v>35</v>
      </c>
      <c r="H2585" s="63">
        <v>45261</v>
      </c>
      <c r="I2585" s="539">
        <v>314</v>
      </c>
    </row>
    <row r="2586" spans="1:9" ht="15" customHeight="1" x14ac:dyDescent="0.2">
      <c r="A2586" s="926"/>
      <c r="B2586" s="51">
        <v>6326</v>
      </c>
      <c r="C2586" s="520" t="s">
        <v>9475</v>
      </c>
      <c r="D2586" s="97" t="s">
        <v>5902</v>
      </c>
      <c r="E2586" s="39">
        <v>40172807</v>
      </c>
      <c r="F2586" s="917"/>
      <c r="G2586" s="39" t="s">
        <v>35</v>
      </c>
      <c r="H2586" s="63">
        <v>45261</v>
      </c>
      <c r="I2586" s="539">
        <v>314</v>
      </c>
    </row>
    <row r="2587" spans="1:9" ht="15" customHeight="1" x14ac:dyDescent="0.2">
      <c r="A2587" s="926"/>
      <c r="B2587" s="51">
        <v>6326</v>
      </c>
      <c r="C2587" s="520" t="s">
        <v>9476</v>
      </c>
      <c r="D2587" s="97" t="s">
        <v>5902</v>
      </c>
      <c r="E2587" s="39">
        <v>40174607</v>
      </c>
      <c r="F2587" s="917"/>
      <c r="G2587" s="39" t="s">
        <v>35</v>
      </c>
      <c r="H2587" s="63">
        <v>45261</v>
      </c>
      <c r="I2587" s="539">
        <v>314</v>
      </c>
    </row>
    <row r="2588" spans="1:9" ht="15" customHeight="1" x14ac:dyDescent="0.2">
      <c r="A2588" s="926"/>
      <c r="B2588" s="51">
        <v>6326</v>
      </c>
      <c r="C2588" s="520" t="s">
        <v>9478</v>
      </c>
      <c r="D2588" s="97" t="s">
        <v>5902</v>
      </c>
      <c r="E2588" s="39">
        <v>40174907</v>
      </c>
      <c r="F2588" s="917"/>
      <c r="G2588" s="39" t="s">
        <v>35</v>
      </c>
      <c r="H2588" s="63">
        <v>45261</v>
      </c>
      <c r="I2588" s="539">
        <v>314</v>
      </c>
    </row>
    <row r="2589" spans="1:9" ht="15" customHeight="1" x14ac:dyDescent="0.2">
      <c r="A2589" s="926"/>
      <c r="B2589" s="51">
        <v>6326</v>
      </c>
      <c r="C2589" s="520" t="s">
        <v>9479</v>
      </c>
      <c r="D2589" s="97" t="s">
        <v>5902</v>
      </c>
      <c r="E2589" s="39">
        <v>40175302</v>
      </c>
      <c r="F2589" s="917"/>
      <c r="G2589" s="39" t="s">
        <v>35</v>
      </c>
      <c r="H2589" s="63">
        <v>45261</v>
      </c>
      <c r="I2589" s="539">
        <v>314</v>
      </c>
    </row>
    <row r="2590" spans="1:9" ht="15" customHeight="1" x14ac:dyDescent="0.2">
      <c r="A2590" s="926"/>
      <c r="B2590" s="51">
        <v>6326</v>
      </c>
      <c r="C2590" s="520" t="s">
        <v>9480</v>
      </c>
      <c r="D2590" s="97" t="s">
        <v>5902</v>
      </c>
      <c r="E2590" s="39">
        <v>40173303</v>
      </c>
      <c r="F2590" s="917"/>
      <c r="G2590" s="39" t="s">
        <v>35</v>
      </c>
      <c r="H2590" s="63">
        <v>45261</v>
      </c>
      <c r="I2590" s="539">
        <v>314</v>
      </c>
    </row>
    <row r="2591" spans="1:9" ht="15" customHeight="1" x14ac:dyDescent="0.2">
      <c r="A2591" s="926"/>
      <c r="B2591" s="51">
        <v>6326</v>
      </c>
      <c r="C2591" s="520" t="s">
        <v>9481</v>
      </c>
      <c r="D2591" s="97" t="s">
        <v>5902</v>
      </c>
      <c r="E2591" s="39">
        <v>40172707</v>
      </c>
      <c r="F2591" s="917"/>
      <c r="G2591" s="39" t="s">
        <v>35</v>
      </c>
      <c r="H2591" s="63">
        <v>45261</v>
      </c>
      <c r="I2591" s="539">
        <v>314</v>
      </c>
    </row>
    <row r="2592" spans="1:9" ht="15" customHeight="1" x14ac:dyDescent="0.2">
      <c r="A2592" s="926"/>
      <c r="B2592" s="51">
        <v>6326</v>
      </c>
      <c r="C2592" s="520" t="s">
        <v>9482</v>
      </c>
      <c r="D2592" s="97" t="s">
        <v>5902</v>
      </c>
      <c r="E2592" s="39">
        <v>40141607</v>
      </c>
      <c r="F2592" s="917"/>
      <c r="G2592" s="39" t="s">
        <v>35</v>
      </c>
      <c r="H2592" s="63">
        <v>45261</v>
      </c>
      <c r="I2592" s="539">
        <v>314</v>
      </c>
    </row>
    <row r="2593" spans="1:9" ht="25.5" x14ac:dyDescent="0.2">
      <c r="A2593" s="926"/>
      <c r="B2593" s="51">
        <v>6326</v>
      </c>
      <c r="C2593" s="520" t="s">
        <v>9381</v>
      </c>
      <c r="D2593" s="97" t="s">
        <v>5902</v>
      </c>
      <c r="E2593" s="39">
        <v>30102004</v>
      </c>
      <c r="F2593" s="917"/>
      <c r="G2593" s="39" t="s">
        <v>35</v>
      </c>
      <c r="H2593" s="63">
        <v>45261</v>
      </c>
      <c r="I2593" s="539">
        <v>314</v>
      </c>
    </row>
    <row r="2594" spans="1:9" ht="15" customHeight="1" x14ac:dyDescent="0.2">
      <c r="A2594" s="926"/>
      <c r="B2594" s="51">
        <v>6326</v>
      </c>
      <c r="C2594" s="520" t="s">
        <v>9487</v>
      </c>
      <c r="D2594" s="97" t="s">
        <v>5902</v>
      </c>
      <c r="E2594" s="39">
        <v>31162906</v>
      </c>
      <c r="F2594" s="917"/>
      <c r="G2594" s="39" t="s">
        <v>35</v>
      </c>
      <c r="H2594" s="63">
        <v>45261</v>
      </c>
      <c r="I2594" s="539">
        <v>314</v>
      </c>
    </row>
    <row r="2595" spans="1:9" ht="15" customHeight="1" x14ac:dyDescent="0.2">
      <c r="A2595" s="926"/>
      <c r="B2595" s="51">
        <v>6326</v>
      </c>
      <c r="C2595" s="520" t="s">
        <v>9488</v>
      </c>
      <c r="D2595" s="97" t="s">
        <v>5902</v>
      </c>
      <c r="E2595" s="39">
        <v>31161502</v>
      </c>
      <c r="F2595" s="917"/>
      <c r="G2595" s="39" t="s">
        <v>35</v>
      </c>
      <c r="H2595" s="63">
        <v>45261</v>
      </c>
      <c r="I2595" s="539">
        <v>314</v>
      </c>
    </row>
    <row r="2596" spans="1:9" ht="15" customHeight="1" x14ac:dyDescent="0.2">
      <c r="A2596" s="926"/>
      <c r="B2596" s="51">
        <v>6326</v>
      </c>
      <c r="C2596" s="520" t="s">
        <v>9489</v>
      </c>
      <c r="D2596" s="97" t="s">
        <v>5902</v>
      </c>
      <c r="E2596" s="39">
        <v>31161502</v>
      </c>
      <c r="F2596" s="917"/>
      <c r="G2596" s="39" t="s">
        <v>35</v>
      </c>
      <c r="H2596" s="63">
        <v>45261</v>
      </c>
      <c r="I2596" s="539">
        <v>314</v>
      </c>
    </row>
    <row r="2597" spans="1:9" ht="15" customHeight="1" x14ac:dyDescent="0.2">
      <c r="A2597" s="926"/>
      <c r="B2597" s="51">
        <v>6326</v>
      </c>
      <c r="C2597" s="520" t="s">
        <v>9493</v>
      </c>
      <c r="D2597" s="97" t="s">
        <v>5902</v>
      </c>
      <c r="E2597" s="39">
        <v>30102404</v>
      </c>
      <c r="F2597" s="917"/>
      <c r="G2597" s="39" t="s">
        <v>35</v>
      </c>
      <c r="H2597" s="63">
        <v>45261</v>
      </c>
      <c r="I2597" s="539">
        <v>314</v>
      </c>
    </row>
    <row r="2598" spans="1:9" ht="25.5" x14ac:dyDescent="0.2">
      <c r="A2598" s="926"/>
      <c r="B2598" s="51">
        <v>6325</v>
      </c>
      <c r="C2598" s="508" t="s">
        <v>9603</v>
      </c>
      <c r="D2598" s="97" t="s">
        <v>5902</v>
      </c>
      <c r="E2598" s="39">
        <v>40174907</v>
      </c>
      <c r="F2598" s="917"/>
      <c r="G2598" s="39" t="s">
        <v>35</v>
      </c>
      <c r="H2598" s="538">
        <v>44927</v>
      </c>
      <c r="I2598" s="51">
        <v>314</v>
      </c>
    </row>
    <row r="2599" spans="1:9" ht="25.5" x14ac:dyDescent="0.2">
      <c r="A2599" s="926"/>
      <c r="B2599" s="51">
        <v>6325</v>
      </c>
      <c r="C2599" s="508" t="s">
        <v>9604</v>
      </c>
      <c r="D2599" s="97" t="s">
        <v>5902</v>
      </c>
      <c r="E2599" s="39">
        <v>40173303</v>
      </c>
      <c r="F2599" s="917"/>
      <c r="G2599" s="39" t="s">
        <v>35</v>
      </c>
      <c r="H2599" s="538">
        <v>44927</v>
      </c>
      <c r="I2599" s="51">
        <v>314</v>
      </c>
    </row>
    <row r="2600" spans="1:9" ht="15" customHeight="1" x14ac:dyDescent="0.2">
      <c r="A2600" s="926"/>
      <c r="B2600" s="51">
        <v>6325</v>
      </c>
      <c r="C2600" s="508" t="s">
        <v>9639</v>
      </c>
      <c r="D2600" s="97" t="s">
        <v>5902</v>
      </c>
      <c r="E2600" s="39">
        <v>31161504</v>
      </c>
      <c r="F2600" s="917"/>
      <c r="G2600" s="39" t="s">
        <v>35</v>
      </c>
      <c r="H2600" s="538">
        <v>44927</v>
      </c>
      <c r="I2600" s="51">
        <v>314</v>
      </c>
    </row>
    <row r="2601" spans="1:9" ht="15" customHeight="1" x14ac:dyDescent="0.2">
      <c r="A2601" s="926"/>
      <c r="B2601" s="51">
        <v>6325</v>
      </c>
      <c r="C2601" s="508" t="s">
        <v>9640</v>
      </c>
      <c r="D2601" s="97" t="s">
        <v>5902</v>
      </c>
      <c r="E2601" s="39">
        <v>31161709</v>
      </c>
      <c r="F2601" s="917"/>
      <c r="G2601" s="39" t="s">
        <v>35</v>
      </c>
      <c r="H2601" s="538">
        <v>44927</v>
      </c>
      <c r="I2601" s="51">
        <v>314</v>
      </c>
    </row>
    <row r="2602" spans="1:9" ht="25.5" x14ac:dyDescent="0.2">
      <c r="A2602" s="926"/>
      <c r="B2602" s="51">
        <v>6325</v>
      </c>
      <c r="C2602" s="508" t="s">
        <v>9651</v>
      </c>
      <c r="D2602" s="97" t="s">
        <v>5902</v>
      </c>
      <c r="E2602" s="39">
        <v>27112806</v>
      </c>
      <c r="F2602" s="917"/>
      <c r="G2602" s="39" t="s">
        <v>35</v>
      </c>
      <c r="H2602" s="538">
        <v>44927</v>
      </c>
      <c r="I2602" s="51">
        <v>314</v>
      </c>
    </row>
    <row r="2603" spans="1:9" ht="25.5" x14ac:dyDescent="0.2">
      <c r="A2603" s="926"/>
      <c r="B2603" s="51">
        <v>6325</v>
      </c>
      <c r="C2603" s="508" t="s">
        <v>9652</v>
      </c>
      <c r="D2603" s="97" t="s">
        <v>5902</v>
      </c>
      <c r="E2603" s="39">
        <v>31161727</v>
      </c>
      <c r="F2603" s="917"/>
      <c r="G2603" s="39" t="s">
        <v>35</v>
      </c>
      <c r="H2603" s="538">
        <v>44927</v>
      </c>
      <c r="I2603" s="51">
        <v>314</v>
      </c>
    </row>
    <row r="2604" spans="1:9" ht="25.5" x14ac:dyDescent="0.2">
      <c r="A2604" s="926"/>
      <c r="B2604" s="51">
        <v>6325</v>
      </c>
      <c r="C2604" s="508" t="s">
        <v>9653</v>
      </c>
      <c r="D2604" s="97" t="s">
        <v>5902</v>
      </c>
      <c r="E2604" s="39">
        <v>31161837</v>
      </c>
      <c r="F2604" s="917"/>
      <c r="G2604" s="39" t="s">
        <v>35</v>
      </c>
      <c r="H2604" s="538">
        <v>44927</v>
      </c>
      <c r="I2604" s="51">
        <v>314</v>
      </c>
    </row>
    <row r="2605" spans="1:9" ht="15" customHeight="1" x14ac:dyDescent="0.2">
      <c r="A2605" s="926"/>
      <c r="B2605" s="51">
        <v>6325</v>
      </c>
      <c r="C2605" s="508" t="s">
        <v>9654</v>
      </c>
      <c r="D2605" s="97" t="s">
        <v>5902</v>
      </c>
      <c r="E2605" s="39">
        <v>31161807</v>
      </c>
      <c r="F2605" s="917"/>
      <c r="G2605" s="39" t="s">
        <v>35</v>
      </c>
      <c r="H2605" s="538">
        <v>44927</v>
      </c>
      <c r="I2605" s="51">
        <v>314</v>
      </c>
    </row>
    <row r="2606" spans="1:9" ht="25.5" x14ac:dyDescent="0.2">
      <c r="A2606" s="926"/>
      <c r="B2606" s="51">
        <v>6325</v>
      </c>
      <c r="C2606" s="508" t="s">
        <v>9658</v>
      </c>
      <c r="D2606" s="97" t="s">
        <v>5902</v>
      </c>
      <c r="E2606" s="39">
        <v>31161709</v>
      </c>
      <c r="F2606" s="917"/>
      <c r="G2606" s="39" t="s">
        <v>35</v>
      </c>
      <c r="H2606" s="538">
        <v>44927</v>
      </c>
      <c r="I2606" s="51">
        <v>314</v>
      </c>
    </row>
    <row r="2607" spans="1:9" ht="38.25" x14ac:dyDescent="0.2">
      <c r="A2607" s="926"/>
      <c r="B2607" s="51">
        <v>6325</v>
      </c>
      <c r="C2607" s="508" t="s">
        <v>9659</v>
      </c>
      <c r="D2607" s="97" t="s">
        <v>5902</v>
      </c>
      <c r="E2607" s="39">
        <v>31161520</v>
      </c>
      <c r="F2607" s="917"/>
      <c r="G2607" s="39" t="s">
        <v>35</v>
      </c>
      <c r="H2607" s="538">
        <v>44927</v>
      </c>
      <c r="I2607" s="51">
        <v>314</v>
      </c>
    </row>
    <row r="2608" spans="1:9" ht="38.25" x14ac:dyDescent="0.2">
      <c r="A2608" s="926"/>
      <c r="B2608" s="51">
        <v>6325</v>
      </c>
      <c r="C2608" s="508" t="s">
        <v>9660</v>
      </c>
      <c r="D2608" s="97" t="s">
        <v>5902</v>
      </c>
      <c r="E2608" s="39">
        <v>31161520</v>
      </c>
      <c r="F2608" s="917"/>
      <c r="G2608" s="39" t="s">
        <v>35</v>
      </c>
      <c r="H2608" s="538">
        <v>44927</v>
      </c>
      <c r="I2608" s="51">
        <v>314</v>
      </c>
    </row>
    <row r="2609" spans="1:9" ht="15" customHeight="1" x14ac:dyDescent="0.2">
      <c r="A2609" s="926"/>
      <c r="B2609" s="51">
        <v>6325</v>
      </c>
      <c r="C2609" s="508" t="s">
        <v>9661</v>
      </c>
      <c r="D2609" s="97" t="s">
        <v>5902</v>
      </c>
      <c r="E2609" s="39">
        <v>31161801</v>
      </c>
      <c r="F2609" s="917"/>
      <c r="G2609" s="39" t="s">
        <v>35</v>
      </c>
      <c r="H2609" s="538">
        <v>44927</v>
      </c>
      <c r="I2609" s="51">
        <v>314</v>
      </c>
    </row>
    <row r="2610" spans="1:9" ht="25.5" x14ac:dyDescent="0.2">
      <c r="A2610" s="926"/>
      <c r="B2610" s="51">
        <v>6325</v>
      </c>
      <c r="C2610" s="508" t="s">
        <v>9662</v>
      </c>
      <c r="D2610" s="97" t="s">
        <v>5902</v>
      </c>
      <c r="E2610" s="39">
        <v>27112806</v>
      </c>
      <c r="F2610" s="917"/>
      <c r="G2610" s="39" t="s">
        <v>35</v>
      </c>
      <c r="H2610" s="538">
        <v>44927</v>
      </c>
      <c r="I2610" s="51">
        <v>314</v>
      </c>
    </row>
    <row r="2611" spans="1:9" ht="25.5" x14ac:dyDescent="0.2">
      <c r="A2611" s="926"/>
      <c r="B2611" s="39">
        <v>6325</v>
      </c>
      <c r="C2611" s="508" t="s">
        <v>9690</v>
      </c>
      <c r="D2611" s="97" t="s">
        <v>5902</v>
      </c>
      <c r="E2611" s="39">
        <v>30102204</v>
      </c>
      <c r="F2611" s="917"/>
      <c r="G2611" s="39" t="s">
        <v>35</v>
      </c>
      <c r="H2611" s="538">
        <v>44927</v>
      </c>
      <c r="I2611" s="51">
        <v>314</v>
      </c>
    </row>
    <row r="2612" spans="1:9" ht="25.5" x14ac:dyDescent="0.2">
      <c r="A2612" s="926"/>
      <c r="B2612" s="39">
        <v>6325</v>
      </c>
      <c r="C2612" s="508" t="s">
        <v>9691</v>
      </c>
      <c r="D2612" s="97" t="s">
        <v>5902</v>
      </c>
      <c r="E2612" s="39">
        <v>31162201</v>
      </c>
      <c r="F2612" s="917"/>
      <c r="G2612" s="39" t="s">
        <v>35</v>
      </c>
      <c r="H2612" s="538">
        <v>44927</v>
      </c>
      <c r="I2612" s="51">
        <v>314</v>
      </c>
    </row>
    <row r="2613" spans="1:9" ht="38.25" x14ac:dyDescent="0.2">
      <c r="A2613" s="926"/>
      <c r="B2613" s="39">
        <v>6325</v>
      </c>
      <c r="C2613" s="508" t="s">
        <v>9703</v>
      </c>
      <c r="D2613" s="97" t="s">
        <v>5902</v>
      </c>
      <c r="E2613" s="39">
        <v>31161520</v>
      </c>
      <c r="F2613" s="917"/>
      <c r="G2613" s="39" t="s">
        <v>35</v>
      </c>
      <c r="H2613" s="538">
        <v>44927</v>
      </c>
      <c r="I2613" s="51">
        <v>314</v>
      </c>
    </row>
    <row r="2614" spans="1:9" ht="25.5" x14ac:dyDescent="0.2">
      <c r="A2614" s="926"/>
      <c r="B2614" s="39">
        <v>6325</v>
      </c>
      <c r="C2614" s="508" t="s">
        <v>9704</v>
      </c>
      <c r="D2614" s="97" t="s">
        <v>5902</v>
      </c>
      <c r="E2614" s="39">
        <v>31161837</v>
      </c>
      <c r="F2614" s="917"/>
      <c r="G2614" s="39" t="s">
        <v>35</v>
      </c>
      <c r="H2614" s="538">
        <v>44927</v>
      </c>
      <c r="I2614" s="51">
        <v>314</v>
      </c>
    </row>
    <row r="2615" spans="1:9" ht="25.5" x14ac:dyDescent="0.2">
      <c r="A2615" s="926"/>
      <c r="B2615" s="39">
        <v>6325</v>
      </c>
      <c r="C2615" s="508" t="s">
        <v>9705</v>
      </c>
      <c r="D2615" s="97" t="s">
        <v>5902</v>
      </c>
      <c r="E2615" s="39">
        <v>31161807</v>
      </c>
      <c r="F2615" s="917"/>
      <c r="G2615" s="39" t="s">
        <v>35</v>
      </c>
      <c r="H2615" s="538">
        <v>44927</v>
      </c>
      <c r="I2615" s="51">
        <v>314</v>
      </c>
    </row>
    <row r="2616" spans="1:9" ht="25.5" x14ac:dyDescent="0.2">
      <c r="A2616" s="926"/>
      <c r="B2616" s="39">
        <v>6325</v>
      </c>
      <c r="C2616" s="508" t="s">
        <v>9712</v>
      </c>
      <c r="D2616" s="97" t="s">
        <v>5902</v>
      </c>
      <c r="E2616" s="39">
        <v>31161807</v>
      </c>
      <c r="F2616" s="917"/>
      <c r="G2616" s="39" t="s">
        <v>35</v>
      </c>
      <c r="H2616" s="538">
        <v>44927</v>
      </c>
      <c r="I2616" s="51">
        <v>314</v>
      </c>
    </row>
    <row r="2617" spans="1:9" ht="38.25" x14ac:dyDescent="0.2">
      <c r="A2617" s="926"/>
      <c r="B2617" s="39">
        <v>6325</v>
      </c>
      <c r="C2617" s="508" t="s">
        <v>9713</v>
      </c>
      <c r="D2617" s="97" t="s">
        <v>5902</v>
      </c>
      <c r="E2617" s="39">
        <v>31161521</v>
      </c>
      <c r="F2617" s="917"/>
      <c r="G2617" s="39" t="s">
        <v>35</v>
      </c>
      <c r="H2617" s="538">
        <v>44927</v>
      </c>
      <c r="I2617" s="51">
        <v>314</v>
      </c>
    </row>
    <row r="2618" spans="1:9" ht="15" customHeight="1" x14ac:dyDescent="0.2">
      <c r="A2618" s="926"/>
      <c r="B2618" s="39">
        <v>6325</v>
      </c>
      <c r="C2618" s="508" t="s">
        <v>9725</v>
      </c>
      <c r="D2618" s="97" t="s">
        <v>5902</v>
      </c>
      <c r="E2618" s="39">
        <v>31162103</v>
      </c>
      <c r="F2618" s="917"/>
      <c r="G2618" s="39" t="s">
        <v>35</v>
      </c>
      <c r="H2618" s="538">
        <v>44927</v>
      </c>
      <c r="I2618" s="51">
        <v>314</v>
      </c>
    </row>
    <row r="2619" spans="1:9" ht="25.5" x14ac:dyDescent="0.2">
      <c r="A2619" s="926"/>
      <c r="B2619" s="39">
        <v>6325</v>
      </c>
      <c r="C2619" s="508" t="s">
        <v>9726</v>
      </c>
      <c r="D2619" s="97" t="s">
        <v>5902</v>
      </c>
      <c r="E2619" s="39">
        <v>31161520</v>
      </c>
      <c r="F2619" s="917"/>
      <c r="G2619" s="39" t="s">
        <v>35</v>
      </c>
      <c r="H2619" s="538">
        <v>44927</v>
      </c>
      <c r="I2619" s="51">
        <v>314</v>
      </c>
    </row>
    <row r="2620" spans="1:9" ht="25.5" x14ac:dyDescent="0.2">
      <c r="A2620" s="926"/>
      <c r="B2620" s="39">
        <v>6325</v>
      </c>
      <c r="C2620" s="508" t="s">
        <v>9727</v>
      </c>
      <c r="D2620" s="97" t="s">
        <v>5902</v>
      </c>
      <c r="E2620" s="39">
        <v>31161520</v>
      </c>
      <c r="F2620" s="917"/>
      <c r="G2620" s="39" t="s">
        <v>35</v>
      </c>
      <c r="H2620" s="538">
        <v>44927</v>
      </c>
      <c r="I2620" s="51">
        <v>314</v>
      </c>
    </row>
    <row r="2621" spans="1:9" ht="25.5" x14ac:dyDescent="0.2">
      <c r="A2621" s="926"/>
      <c r="B2621" s="39">
        <v>6325</v>
      </c>
      <c r="C2621" s="508" t="s">
        <v>9658</v>
      </c>
      <c r="D2621" s="97" t="s">
        <v>5902</v>
      </c>
      <c r="E2621" s="39">
        <v>31161709</v>
      </c>
      <c r="F2621" s="917"/>
      <c r="G2621" s="39" t="s">
        <v>35</v>
      </c>
      <c r="H2621" s="538">
        <v>44927</v>
      </c>
      <c r="I2621" s="51">
        <v>314</v>
      </c>
    </row>
    <row r="2622" spans="1:9" ht="25.5" x14ac:dyDescent="0.2">
      <c r="A2622" s="926"/>
      <c r="B2622" s="39">
        <v>6325</v>
      </c>
      <c r="C2622" s="508" t="s">
        <v>9728</v>
      </c>
      <c r="D2622" s="97" t="s">
        <v>5902</v>
      </c>
      <c r="E2622" s="39">
        <v>31161807</v>
      </c>
      <c r="F2622" s="917"/>
      <c r="G2622" s="39" t="s">
        <v>35</v>
      </c>
      <c r="H2622" s="538">
        <v>44927</v>
      </c>
      <c r="I2622" s="51">
        <v>314</v>
      </c>
    </row>
    <row r="2623" spans="1:9" ht="25.5" x14ac:dyDescent="0.2">
      <c r="A2623" s="926"/>
      <c r="B2623" s="39">
        <v>6325</v>
      </c>
      <c r="C2623" s="508" t="s">
        <v>9733</v>
      </c>
      <c r="D2623" s="97" t="s">
        <v>5902</v>
      </c>
      <c r="E2623" s="39">
        <v>31161837</v>
      </c>
      <c r="F2623" s="917"/>
      <c r="G2623" s="39" t="s">
        <v>35</v>
      </c>
      <c r="H2623" s="538">
        <v>44927</v>
      </c>
      <c r="I2623" s="51">
        <v>314</v>
      </c>
    </row>
    <row r="2624" spans="1:9" ht="15" customHeight="1" x14ac:dyDescent="0.2">
      <c r="A2624" s="926"/>
      <c r="B2624" s="39">
        <v>6325</v>
      </c>
      <c r="C2624" s="508" t="s">
        <v>9734</v>
      </c>
      <c r="D2624" s="97" t="s">
        <v>5902</v>
      </c>
      <c r="E2624" s="39">
        <v>31161709</v>
      </c>
      <c r="F2624" s="917"/>
      <c r="G2624" s="39" t="s">
        <v>35</v>
      </c>
      <c r="H2624" s="538">
        <v>44927</v>
      </c>
      <c r="I2624" s="51">
        <v>314</v>
      </c>
    </row>
    <row r="2625" spans="1:9" ht="15" customHeight="1" x14ac:dyDescent="0.2">
      <c r="A2625" s="926"/>
      <c r="B2625" s="39">
        <v>6325</v>
      </c>
      <c r="C2625" s="508" t="s">
        <v>9736</v>
      </c>
      <c r="D2625" s="97" t="s">
        <v>5902</v>
      </c>
      <c r="E2625" s="39">
        <v>31162906</v>
      </c>
      <c r="F2625" s="917"/>
      <c r="G2625" s="39" t="s">
        <v>35</v>
      </c>
      <c r="H2625" s="538">
        <v>44927</v>
      </c>
      <c r="I2625" s="51">
        <v>314</v>
      </c>
    </row>
    <row r="2626" spans="1:9" ht="15" customHeight="1" x14ac:dyDescent="0.2">
      <c r="A2626" s="926"/>
      <c r="B2626" s="39">
        <v>6325</v>
      </c>
      <c r="C2626" s="508" t="s">
        <v>9737</v>
      </c>
      <c r="D2626" s="97" t="s">
        <v>5902</v>
      </c>
      <c r="E2626" s="39">
        <v>31162906</v>
      </c>
      <c r="F2626" s="917"/>
      <c r="G2626" s="39" t="s">
        <v>35</v>
      </c>
      <c r="H2626" s="538">
        <v>44927</v>
      </c>
      <c r="I2626" s="51">
        <v>314</v>
      </c>
    </row>
    <row r="2627" spans="1:9" ht="15" customHeight="1" x14ac:dyDescent="0.2">
      <c r="A2627" s="926"/>
      <c r="B2627" s="39">
        <v>6325</v>
      </c>
      <c r="C2627" s="508" t="s">
        <v>9739</v>
      </c>
      <c r="D2627" s="97" t="s">
        <v>5902</v>
      </c>
      <c r="E2627" s="39">
        <v>31161709</v>
      </c>
      <c r="F2627" s="917"/>
      <c r="G2627" s="39" t="s">
        <v>35</v>
      </c>
      <c r="H2627" s="538">
        <v>44927</v>
      </c>
      <c r="I2627" s="51">
        <v>314</v>
      </c>
    </row>
    <row r="2628" spans="1:9" ht="38.25" x14ac:dyDescent="0.2">
      <c r="A2628" s="926"/>
      <c r="B2628" s="39">
        <v>6325</v>
      </c>
      <c r="C2628" s="508" t="s">
        <v>9740</v>
      </c>
      <c r="D2628" s="97" t="s">
        <v>5902</v>
      </c>
      <c r="E2628" s="39">
        <v>31161520</v>
      </c>
      <c r="F2628" s="917"/>
      <c r="G2628" s="39" t="s">
        <v>35</v>
      </c>
      <c r="H2628" s="538">
        <v>44927</v>
      </c>
      <c r="I2628" s="51">
        <v>314</v>
      </c>
    </row>
    <row r="2629" spans="1:9" ht="25.5" x14ac:dyDescent="0.2">
      <c r="A2629" s="926"/>
      <c r="B2629" s="39">
        <v>6325</v>
      </c>
      <c r="C2629" s="508" t="s">
        <v>9741</v>
      </c>
      <c r="D2629" s="97" t="s">
        <v>5902</v>
      </c>
      <c r="E2629" s="39">
        <v>31161618</v>
      </c>
      <c r="F2629" s="917"/>
      <c r="G2629" s="39" t="s">
        <v>35</v>
      </c>
      <c r="H2629" s="538">
        <v>44927</v>
      </c>
      <c r="I2629" s="51">
        <v>314</v>
      </c>
    </row>
    <row r="2630" spans="1:9" ht="25.5" x14ac:dyDescent="0.2">
      <c r="A2630" s="926"/>
      <c r="B2630" s="39">
        <v>6325</v>
      </c>
      <c r="C2630" s="508" t="s">
        <v>9746</v>
      </c>
      <c r="D2630" s="97" t="s">
        <v>5902</v>
      </c>
      <c r="E2630" s="39">
        <v>31161509</v>
      </c>
      <c r="F2630" s="917"/>
      <c r="G2630" s="39" t="s">
        <v>35</v>
      </c>
      <c r="H2630" s="538">
        <v>44927</v>
      </c>
      <c r="I2630" s="51">
        <v>314</v>
      </c>
    </row>
    <row r="2631" spans="1:9" ht="15" customHeight="1" x14ac:dyDescent="0.2">
      <c r="A2631" s="926"/>
      <c r="B2631" s="39">
        <v>6325</v>
      </c>
      <c r="C2631" s="508" t="s">
        <v>9748</v>
      </c>
      <c r="D2631" s="97" t="s">
        <v>5902</v>
      </c>
      <c r="E2631" s="39">
        <v>31161520</v>
      </c>
      <c r="F2631" s="917"/>
      <c r="G2631" s="39" t="s">
        <v>35</v>
      </c>
      <c r="H2631" s="538">
        <v>44927</v>
      </c>
      <c r="I2631" s="51">
        <v>314</v>
      </c>
    </row>
    <row r="2632" spans="1:9" ht="15" customHeight="1" x14ac:dyDescent="0.2">
      <c r="A2632" s="926"/>
      <c r="B2632" s="39">
        <v>6325</v>
      </c>
      <c r="C2632" s="508" t="s">
        <v>9751</v>
      </c>
      <c r="D2632" s="97" t="s">
        <v>5902</v>
      </c>
      <c r="E2632" s="39">
        <v>31162614</v>
      </c>
      <c r="F2632" s="917"/>
      <c r="G2632" s="39" t="s">
        <v>35</v>
      </c>
      <c r="H2632" s="538">
        <v>44927</v>
      </c>
      <c r="I2632" s="51">
        <v>314</v>
      </c>
    </row>
    <row r="2633" spans="1:9" ht="63.75" x14ac:dyDescent="0.2">
      <c r="A2633" s="926"/>
      <c r="B2633" s="51">
        <v>6325</v>
      </c>
      <c r="C2633" s="508" t="s">
        <v>9805</v>
      </c>
      <c r="D2633" s="97" t="s">
        <v>5902</v>
      </c>
      <c r="E2633" s="39">
        <v>31161520</v>
      </c>
      <c r="F2633" s="917"/>
      <c r="G2633" s="39" t="s">
        <v>35</v>
      </c>
      <c r="H2633" s="538">
        <v>44944</v>
      </c>
      <c r="I2633" s="51">
        <v>314</v>
      </c>
    </row>
    <row r="2634" spans="1:9" ht="15" customHeight="1" x14ac:dyDescent="0.2">
      <c r="A2634" s="926"/>
      <c r="B2634" s="51">
        <v>6325</v>
      </c>
      <c r="C2634" s="508" t="s">
        <v>9806</v>
      </c>
      <c r="D2634" s="97" t="s">
        <v>5902</v>
      </c>
      <c r="E2634" s="39">
        <v>39101803</v>
      </c>
      <c r="F2634" s="917"/>
      <c r="G2634" s="39" t="s">
        <v>35</v>
      </c>
      <c r="H2634" s="538">
        <v>44945</v>
      </c>
      <c r="I2634" s="51">
        <v>314</v>
      </c>
    </row>
    <row r="2635" spans="1:9" ht="25.5" x14ac:dyDescent="0.2">
      <c r="A2635" s="926"/>
      <c r="B2635" s="51">
        <v>6325</v>
      </c>
      <c r="C2635" s="508" t="s">
        <v>9824</v>
      </c>
      <c r="D2635" s="97" t="s">
        <v>5902</v>
      </c>
      <c r="E2635" s="497">
        <v>31161506</v>
      </c>
      <c r="F2635" s="917"/>
      <c r="G2635" s="39" t="s">
        <v>35</v>
      </c>
      <c r="H2635" s="538">
        <v>44939</v>
      </c>
      <c r="I2635" s="51">
        <v>314</v>
      </c>
    </row>
    <row r="2636" spans="1:9" ht="25.5" x14ac:dyDescent="0.2">
      <c r="A2636" s="926"/>
      <c r="B2636" s="51">
        <v>6325</v>
      </c>
      <c r="C2636" s="508" t="s">
        <v>9825</v>
      </c>
      <c r="D2636" s="97" t="s">
        <v>5902</v>
      </c>
      <c r="E2636" s="497">
        <v>31161506</v>
      </c>
      <c r="F2636" s="917"/>
      <c r="G2636" s="39" t="s">
        <v>35</v>
      </c>
      <c r="H2636" s="538">
        <v>44940</v>
      </c>
      <c r="I2636" s="51">
        <v>314</v>
      </c>
    </row>
    <row r="2637" spans="1:9" ht="15" customHeight="1" x14ac:dyDescent="0.2">
      <c r="A2637" s="926"/>
      <c r="B2637" s="51">
        <v>6325</v>
      </c>
      <c r="C2637" s="508" t="s">
        <v>9826</v>
      </c>
      <c r="D2637" s="97" t="s">
        <v>5902</v>
      </c>
      <c r="E2637" s="497">
        <v>27112841</v>
      </c>
      <c r="F2637" s="917"/>
      <c r="G2637" s="39" t="s">
        <v>35</v>
      </c>
      <c r="H2637" s="538">
        <v>44941</v>
      </c>
      <c r="I2637" s="51">
        <v>314</v>
      </c>
    </row>
    <row r="2638" spans="1:9" ht="25.5" x14ac:dyDescent="0.2">
      <c r="A2638" s="926"/>
      <c r="B2638" s="51">
        <v>6325</v>
      </c>
      <c r="C2638" s="508" t="s">
        <v>9827</v>
      </c>
      <c r="D2638" s="97" t="s">
        <v>5902</v>
      </c>
      <c r="E2638" s="545">
        <v>31162002</v>
      </c>
      <c r="F2638" s="917"/>
      <c r="G2638" s="39" t="s">
        <v>35</v>
      </c>
      <c r="H2638" s="538">
        <v>44942</v>
      </c>
      <c r="I2638" s="51">
        <v>314</v>
      </c>
    </row>
    <row r="2639" spans="1:9" ht="25.5" x14ac:dyDescent="0.2">
      <c r="A2639" s="926"/>
      <c r="B2639" s="51">
        <v>6325</v>
      </c>
      <c r="C2639" s="508" t="s">
        <v>9829</v>
      </c>
      <c r="D2639" s="97" t="s">
        <v>5902</v>
      </c>
      <c r="E2639" s="39">
        <v>31161504</v>
      </c>
      <c r="F2639" s="917"/>
      <c r="G2639" s="39" t="s">
        <v>35</v>
      </c>
      <c r="H2639" s="538">
        <v>44944</v>
      </c>
      <c r="I2639" s="51">
        <v>314</v>
      </c>
    </row>
    <row r="2640" spans="1:9" ht="38.25" x14ac:dyDescent="0.2">
      <c r="A2640" s="926"/>
      <c r="B2640" s="51">
        <v>6325</v>
      </c>
      <c r="C2640" s="508" t="s">
        <v>9830</v>
      </c>
      <c r="D2640" s="97" t="s">
        <v>5902</v>
      </c>
      <c r="E2640" s="545">
        <v>31161507</v>
      </c>
      <c r="F2640" s="917"/>
      <c r="G2640" s="39" t="s">
        <v>35</v>
      </c>
      <c r="H2640" s="538">
        <v>44945</v>
      </c>
      <c r="I2640" s="51">
        <v>314</v>
      </c>
    </row>
    <row r="2641" spans="1:9" ht="25.5" x14ac:dyDescent="0.2">
      <c r="A2641" s="926"/>
      <c r="B2641" s="51">
        <v>6325</v>
      </c>
      <c r="C2641" s="508" t="s">
        <v>9861</v>
      </c>
      <c r="D2641" s="97" t="s">
        <v>5902</v>
      </c>
      <c r="E2641" s="39">
        <v>31171505</v>
      </c>
      <c r="F2641" s="917"/>
      <c r="G2641" s="39" t="s">
        <v>35</v>
      </c>
      <c r="H2641" s="538">
        <v>44927</v>
      </c>
      <c r="I2641" s="51">
        <v>314</v>
      </c>
    </row>
    <row r="2642" spans="1:9" ht="25.5" x14ac:dyDescent="0.2">
      <c r="A2642" s="926"/>
      <c r="B2642" s="51">
        <v>6325</v>
      </c>
      <c r="C2642" s="548" t="s">
        <v>9887</v>
      </c>
      <c r="D2642" s="97" t="s">
        <v>5902</v>
      </c>
      <c r="E2642" s="39">
        <v>31171505</v>
      </c>
      <c r="F2642" s="917"/>
      <c r="G2642" s="39" t="s">
        <v>35</v>
      </c>
      <c r="H2642" s="538">
        <v>44927</v>
      </c>
      <c r="I2642" s="549">
        <v>314</v>
      </c>
    </row>
    <row r="2643" spans="1:9" ht="51" x14ac:dyDescent="0.2">
      <c r="A2643" s="926"/>
      <c r="B2643" s="51">
        <v>6325</v>
      </c>
      <c r="C2643" s="548" t="s">
        <v>9904</v>
      </c>
      <c r="D2643" s="97" t="s">
        <v>5902</v>
      </c>
      <c r="E2643" s="39">
        <v>31161504</v>
      </c>
      <c r="F2643" s="917"/>
      <c r="G2643" s="652" t="s">
        <v>35</v>
      </c>
      <c r="H2643" s="538">
        <v>44927</v>
      </c>
      <c r="I2643" s="549">
        <v>314</v>
      </c>
    </row>
    <row r="2644" spans="1:9" ht="15" customHeight="1" x14ac:dyDescent="0.2">
      <c r="A2644" s="926"/>
      <c r="B2644" s="51">
        <v>6325</v>
      </c>
      <c r="C2644" s="508" t="s">
        <v>9906</v>
      </c>
      <c r="D2644" s="97" t="s">
        <v>5902</v>
      </c>
      <c r="E2644" s="39">
        <v>31161507</v>
      </c>
      <c r="F2644" s="917"/>
      <c r="G2644" s="39" t="s">
        <v>35</v>
      </c>
      <c r="H2644" s="538">
        <v>44927</v>
      </c>
      <c r="I2644" s="51">
        <v>314</v>
      </c>
    </row>
    <row r="2645" spans="1:9" ht="15" customHeight="1" x14ac:dyDescent="0.2">
      <c r="A2645" s="926"/>
      <c r="B2645" s="51">
        <v>6325</v>
      </c>
      <c r="C2645" s="548" t="s">
        <v>9908</v>
      </c>
      <c r="D2645" s="97" t="s">
        <v>5902</v>
      </c>
      <c r="E2645" s="39">
        <v>31151607</v>
      </c>
      <c r="F2645" s="917"/>
      <c r="G2645" s="39" t="s">
        <v>35</v>
      </c>
      <c r="H2645" s="538">
        <v>44927</v>
      </c>
      <c r="I2645" s="549">
        <v>314</v>
      </c>
    </row>
    <row r="2646" spans="1:9" ht="25.5" x14ac:dyDescent="0.2">
      <c r="A2646" s="926"/>
      <c r="B2646" s="51">
        <v>6325</v>
      </c>
      <c r="C2646" s="508" t="s">
        <v>9913</v>
      </c>
      <c r="D2646" s="97" t="s">
        <v>5902</v>
      </c>
      <c r="E2646" s="39">
        <v>31161807</v>
      </c>
      <c r="F2646" s="917"/>
      <c r="G2646" s="39" t="s">
        <v>35</v>
      </c>
      <c r="H2646" s="538">
        <v>44927</v>
      </c>
      <c r="I2646" s="549">
        <v>314</v>
      </c>
    </row>
    <row r="2647" spans="1:9" ht="15" customHeight="1" x14ac:dyDescent="0.2">
      <c r="A2647" s="926"/>
      <c r="B2647" s="51">
        <v>6325</v>
      </c>
      <c r="C2647" s="508" t="s">
        <v>9932</v>
      </c>
      <c r="D2647" s="97" t="s">
        <v>5902</v>
      </c>
      <c r="E2647" s="39">
        <v>31161507</v>
      </c>
      <c r="F2647" s="917"/>
      <c r="G2647" s="39" t="s">
        <v>35</v>
      </c>
      <c r="H2647" s="538">
        <v>44927</v>
      </c>
      <c r="I2647" s="549">
        <v>314</v>
      </c>
    </row>
    <row r="2648" spans="1:9" ht="15" customHeight="1" x14ac:dyDescent="0.2">
      <c r="A2648" s="926"/>
      <c r="B2648" s="51">
        <v>6325</v>
      </c>
      <c r="C2648" s="508" t="s">
        <v>9933</v>
      </c>
      <c r="D2648" s="97" t="s">
        <v>5902</v>
      </c>
      <c r="E2648" s="39">
        <v>39121708</v>
      </c>
      <c r="F2648" s="917"/>
      <c r="G2648" s="39" t="s">
        <v>35</v>
      </c>
      <c r="H2648" s="538">
        <v>44927</v>
      </c>
      <c r="I2648" s="549">
        <v>314</v>
      </c>
    </row>
    <row r="2649" spans="1:9" ht="25.5" x14ac:dyDescent="0.2">
      <c r="A2649" s="926"/>
      <c r="B2649" s="51">
        <v>6325</v>
      </c>
      <c r="C2649" s="508" t="s">
        <v>9935</v>
      </c>
      <c r="D2649" s="97" t="s">
        <v>5902</v>
      </c>
      <c r="E2649" s="39">
        <v>31162906</v>
      </c>
      <c r="F2649" s="917"/>
      <c r="G2649" s="39" t="s">
        <v>35</v>
      </c>
      <c r="H2649" s="538">
        <v>44927</v>
      </c>
      <c r="I2649" s="549">
        <v>314</v>
      </c>
    </row>
    <row r="2650" spans="1:9" ht="25.5" x14ac:dyDescent="0.2">
      <c r="A2650" s="926"/>
      <c r="B2650" s="51">
        <v>6325</v>
      </c>
      <c r="C2650" s="508" t="s">
        <v>9936</v>
      </c>
      <c r="D2650" s="97" t="s">
        <v>5902</v>
      </c>
      <c r="E2650" s="39">
        <v>27112838</v>
      </c>
      <c r="F2650" s="917"/>
      <c r="G2650" s="39" t="s">
        <v>35</v>
      </c>
      <c r="H2650" s="538">
        <v>44927</v>
      </c>
      <c r="I2650" s="549">
        <v>314</v>
      </c>
    </row>
    <row r="2651" spans="1:9" ht="25.5" x14ac:dyDescent="0.2">
      <c r="A2651" s="926"/>
      <c r="B2651" s="51">
        <v>6325</v>
      </c>
      <c r="C2651" s="508" t="s">
        <v>9937</v>
      </c>
      <c r="D2651" s="97" t="s">
        <v>5902</v>
      </c>
      <c r="E2651" s="39">
        <v>31161501</v>
      </c>
      <c r="F2651" s="917"/>
      <c r="G2651" s="39" t="s">
        <v>35</v>
      </c>
      <c r="H2651" s="538">
        <v>44927</v>
      </c>
      <c r="I2651" s="51">
        <v>314</v>
      </c>
    </row>
    <row r="2652" spans="1:9" ht="25.5" x14ac:dyDescent="0.2">
      <c r="A2652" s="926"/>
      <c r="B2652" s="51">
        <v>6325</v>
      </c>
      <c r="C2652" s="508" t="s">
        <v>9945</v>
      </c>
      <c r="D2652" s="97" t="s">
        <v>5902</v>
      </c>
      <c r="E2652" s="39">
        <v>31161837</v>
      </c>
      <c r="F2652" s="917"/>
      <c r="G2652" s="39" t="s">
        <v>35</v>
      </c>
      <c r="H2652" s="538">
        <v>44927</v>
      </c>
      <c r="I2652" s="51">
        <v>314</v>
      </c>
    </row>
    <row r="2653" spans="1:9" ht="25.5" x14ac:dyDescent="0.2">
      <c r="A2653" s="926"/>
      <c r="B2653" s="51">
        <v>6325</v>
      </c>
      <c r="C2653" s="508" t="s">
        <v>9946</v>
      </c>
      <c r="D2653" s="97" t="s">
        <v>5902</v>
      </c>
      <c r="E2653" s="39">
        <v>31161807</v>
      </c>
      <c r="F2653" s="917"/>
      <c r="G2653" s="39" t="s">
        <v>35</v>
      </c>
      <c r="H2653" s="538">
        <v>44927</v>
      </c>
      <c r="I2653" s="51">
        <v>314</v>
      </c>
    </row>
    <row r="2654" spans="1:9" ht="25.5" x14ac:dyDescent="0.2">
      <c r="A2654" s="926"/>
      <c r="B2654" s="51">
        <v>6325</v>
      </c>
      <c r="C2654" s="508" t="s">
        <v>9947</v>
      </c>
      <c r="D2654" s="97" t="s">
        <v>5902</v>
      </c>
      <c r="E2654" s="39">
        <v>31161709</v>
      </c>
      <c r="F2654" s="917"/>
      <c r="G2654" s="39" t="s">
        <v>35</v>
      </c>
      <c r="H2654" s="538">
        <v>44927</v>
      </c>
      <c r="I2654" s="51">
        <v>314</v>
      </c>
    </row>
    <row r="2655" spans="1:9" ht="25.5" x14ac:dyDescent="0.2">
      <c r="A2655" s="926"/>
      <c r="B2655" s="51">
        <v>6325</v>
      </c>
      <c r="C2655" s="508" t="s">
        <v>9948</v>
      </c>
      <c r="D2655" s="97" t="s">
        <v>5902</v>
      </c>
      <c r="E2655" s="39">
        <v>31161837</v>
      </c>
      <c r="F2655" s="917"/>
      <c r="G2655" s="39" t="s">
        <v>35</v>
      </c>
      <c r="H2655" s="538">
        <v>44927</v>
      </c>
      <c r="I2655" s="51">
        <v>314</v>
      </c>
    </row>
    <row r="2656" spans="1:9" ht="25.5" x14ac:dyDescent="0.2">
      <c r="A2656" s="926"/>
      <c r="B2656" s="51">
        <v>6325</v>
      </c>
      <c r="C2656" s="508" t="s">
        <v>9949</v>
      </c>
      <c r="D2656" s="97" t="s">
        <v>5902</v>
      </c>
      <c r="E2656" s="39">
        <v>31161709</v>
      </c>
      <c r="F2656" s="917"/>
      <c r="G2656" s="39" t="s">
        <v>35</v>
      </c>
      <c r="H2656" s="538">
        <v>44927</v>
      </c>
      <c r="I2656" s="549">
        <v>314</v>
      </c>
    </row>
    <row r="2657" spans="1:9" ht="15" customHeight="1" x14ac:dyDescent="0.2">
      <c r="A2657" s="926"/>
      <c r="B2657" s="51">
        <v>6325</v>
      </c>
      <c r="C2657" s="508" t="s">
        <v>9952</v>
      </c>
      <c r="D2657" s="97" t="s">
        <v>5902</v>
      </c>
      <c r="E2657" s="39">
        <v>24112404</v>
      </c>
      <c r="F2657" s="917"/>
      <c r="G2657" s="39" t="s">
        <v>35</v>
      </c>
      <c r="H2657" s="538">
        <v>44927</v>
      </c>
      <c r="I2657" s="549">
        <v>314</v>
      </c>
    </row>
    <row r="2658" spans="1:9" ht="15" customHeight="1" x14ac:dyDescent="0.2">
      <c r="A2658" s="926"/>
      <c r="B2658" s="51">
        <v>6325</v>
      </c>
      <c r="C2658" s="508" t="s">
        <v>9953</v>
      </c>
      <c r="D2658" s="97" t="s">
        <v>5902</v>
      </c>
      <c r="E2658" s="39">
        <v>24112404</v>
      </c>
      <c r="F2658" s="917"/>
      <c r="G2658" s="39" t="s">
        <v>35</v>
      </c>
      <c r="H2658" s="538">
        <v>44927</v>
      </c>
      <c r="I2658" s="549">
        <v>314</v>
      </c>
    </row>
    <row r="2659" spans="1:9" ht="25.5" x14ac:dyDescent="0.2">
      <c r="A2659" s="926"/>
      <c r="B2659" s="51">
        <v>6325</v>
      </c>
      <c r="C2659" s="508" t="s">
        <v>9954</v>
      </c>
      <c r="D2659" s="97" t="s">
        <v>5902</v>
      </c>
      <c r="E2659" s="39">
        <v>24112404</v>
      </c>
      <c r="F2659" s="917"/>
      <c r="G2659" s="39" t="s">
        <v>35</v>
      </c>
      <c r="H2659" s="538">
        <v>44927</v>
      </c>
      <c r="I2659" s="549">
        <v>314</v>
      </c>
    </row>
    <row r="2660" spans="1:9" ht="38.25" x14ac:dyDescent="0.2">
      <c r="A2660" s="926"/>
      <c r="B2660" s="51">
        <v>6325</v>
      </c>
      <c r="C2660" s="508" t="s">
        <v>9967</v>
      </c>
      <c r="D2660" s="97" t="s">
        <v>5902</v>
      </c>
      <c r="E2660" s="39">
        <v>27112132</v>
      </c>
      <c r="F2660" s="917"/>
      <c r="G2660" s="39" t="s">
        <v>35</v>
      </c>
      <c r="H2660" s="538">
        <v>44927</v>
      </c>
      <c r="I2660" s="549">
        <v>314</v>
      </c>
    </row>
    <row r="2661" spans="1:9" ht="25.5" x14ac:dyDescent="0.2">
      <c r="A2661" s="926"/>
      <c r="B2661" s="51">
        <v>6325</v>
      </c>
      <c r="C2661" s="508" t="s">
        <v>9976</v>
      </c>
      <c r="D2661" s="97" t="s">
        <v>5902</v>
      </c>
      <c r="E2661" s="39">
        <v>39121708</v>
      </c>
      <c r="F2661" s="917"/>
      <c r="G2661" s="39" t="s">
        <v>35</v>
      </c>
      <c r="H2661" s="538">
        <v>44927</v>
      </c>
      <c r="I2661" s="51">
        <v>314</v>
      </c>
    </row>
    <row r="2662" spans="1:9" ht="25.5" x14ac:dyDescent="0.2">
      <c r="A2662" s="926"/>
      <c r="B2662" s="51">
        <v>6325</v>
      </c>
      <c r="C2662" s="508" t="s">
        <v>9986</v>
      </c>
      <c r="D2662" s="97" t="s">
        <v>5902</v>
      </c>
      <c r="E2662" s="39">
        <v>39121432</v>
      </c>
      <c r="F2662" s="917"/>
      <c r="G2662" s="39" t="s">
        <v>35</v>
      </c>
      <c r="H2662" s="538">
        <v>44927</v>
      </c>
      <c r="I2662" s="549">
        <v>314</v>
      </c>
    </row>
    <row r="2663" spans="1:9" ht="15" customHeight="1" x14ac:dyDescent="0.2">
      <c r="A2663" s="926"/>
      <c r="B2663" s="51">
        <v>6325</v>
      </c>
      <c r="C2663" s="508" t="s">
        <v>9987</v>
      </c>
      <c r="D2663" s="97" t="s">
        <v>5902</v>
      </c>
      <c r="E2663" s="39">
        <v>46171515</v>
      </c>
      <c r="F2663" s="917"/>
      <c r="G2663" s="39" t="s">
        <v>35</v>
      </c>
      <c r="H2663" s="538">
        <v>44927</v>
      </c>
      <c r="I2663" s="549">
        <v>314</v>
      </c>
    </row>
    <row r="2664" spans="1:9" ht="38.25" x14ac:dyDescent="0.2">
      <c r="A2664" s="926"/>
      <c r="B2664" s="51">
        <v>6325</v>
      </c>
      <c r="C2664" s="508" t="s">
        <v>9988</v>
      </c>
      <c r="D2664" s="97" t="s">
        <v>5902</v>
      </c>
      <c r="E2664" s="39">
        <v>55121612</v>
      </c>
      <c r="F2664" s="917"/>
      <c r="G2664" s="39" t="s">
        <v>35</v>
      </c>
      <c r="H2664" s="538">
        <v>44927</v>
      </c>
      <c r="I2664" s="549">
        <v>314</v>
      </c>
    </row>
    <row r="2665" spans="1:9" ht="38.25" x14ac:dyDescent="0.2">
      <c r="A2665" s="926"/>
      <c r="B2665" s="51">
        <v>6325</v>
      </c>
      <c r="C2665" s="508" t="s">
        <v>9989</v>
      </c>
      <c r="D2665" s="97" t="s">
        <v>5902</v>
      </c>
      <c r="E2665" s="39">
        <v>31161502</v>
      </c>
      <c r="F2665" s="917"/>
      <c r="G2665" s="39" t="s">
        <v>35</v>
      </c>
      <c r="H2665" s="538">
        <v>44927</v>
      </c>
      <c r="I2665" s="549">
        <v>314</v>
      </c>
    </row>
    <row r="2666" spans="1:9" ht="38.25" x14ac:dyDescent="0.2">
      <c r="A2666" s="926"/>
      <c r="B2666" s="51">
        <v>6325</v>
      </c>
      <c r="C2666" s="508" t="s">
        <v>9988</v>
      </c>
      <c r="D2666" s="97" t="s">
        <v>5902</v>
      </c>
      <c r="E2666" s="39">
        <v>55121612</v>
      </c>
      <c r="F2666" s="917"/>
      <c r="G2666" s="39" t="s">
        <v>35</v>
      </c>
      <c r="H2666" s="538">
        <v>44927</v>
      </c>
      <c r="I2666" s="549">
        <v>314</v>
      </c>
    </row>
    <row r="2667" spans="1:9" ht="25.5" x14ac:dyDescent="0.2">
      <c r="A2667" s="926"/>
      <c r="B2667" s="51">
        <v>6325</v>
      </c>
      <c r="C2667" s="508" t="s">
        <v>9995</v>
      </c>
      <c r="D2667" s="97" t="s">
        <v>5902</v>
      </c>
      <c r="E2667" s="39">
        <v>31162307</v>
      </c>
      <c r="F2667" s="917"/>
      <c r="G2667" s="39" t="s">
        <v>35</v>
      </c>
      <c r="H2667" s="538">
        <v>44927</v>
      </c>
      <c r="I2667" s="549">
        <v>314</v>
      </c>
    </row>
    <row r="2668" spans="1:9" ht="25.5" x14ac:dyDescent="0.2">
      <c r="A2668" s="926"/>
      <c r="B2668" s="51">
        <v>6325</v>
      </c>
      <c r="C2668" s="508" t="s">
        <v>10003</v>
      </c>
      <c r="D2668" s="97" t="s">
        <v>5902</v>
      </c>
      <c r="E2668" s="39">
        <v>31162307</v>
      </c>
      <c r="F2668" s="917"/>
      <c r="G2668" s="39" t="s">
        <v>35</v>
      </c>
      <c r="H2668" s="538">
        <v>44927</v>
      </c>
      <c r="I2668" s="549">
        <v>314</v>
      </c>
    </row>
    <row r="2669" spans="1:9" ht="25.5" x14ac:dyDescent="0.2">
      <c r="A2669" s="926"/>
      <c r="B2669" s="51">
        <v>6325</v>
      </c>
      <c r="C2669" s="508" t="s">
        <v>10033</v>
      </c>
      <c r="D2669" s="97" t="s">
        <v>5902</v>
      </c>
      <c r="E2669" s="39">
        <v>30102203</v>
      </c>
      <c r="F2669" s="917"/>
      <c r="G2669" s="653" t="s">
        <v>35</v>
      </c>
      <c r="H2669" s="538">
        <v>44927</v>
      </c>
      <c r="I2669" s="51">
        <v>314</v>
      </c>
    </row>
    <row r="2670" spans="1:9" ht="25.5" x14ac:dyDescent="0.2">
      <c r="A2670" s="926"/>
      <c r="B2670" s="51">
        <v>6325</v>
      </c>
      <c r="C2670" s="508" t="s">
        <v>10037</v>
      </c>
      <c r="D2670" s="97" t="s">
        <v>5902</v>
      </c>
      <c r="E2670" s="39">
        <v>31162207</v>
      </c>
      <c r="F2670" s="917"/>
      <c r="G2670" s="653" t="s">
        <v>35</v>
      </c>
      <c r="H2670" s="538">
        <v>44927</v>
      </c>
      <c r="I2670" s="51">
        <v>314</v>
      </c>
    </row>
    <row r="2671" spans="1:9" ht="15" customHeight="1" x14ac:dyDescent="0.2">
      <c r="A2671" s="926"/>
      <c r="B2671" s="51">
        <v>6325</v>
      </c>
      <c r="C2671" s="508" t="s">
        <v>10039</v>
      </c>
      <c r="D2671" s="97" t="s">
        <v>5902</v>
      </c>
      <c r="E2671" s="39">
        <v>31161502</v>
      </c>
      <c r="F2671" s="917"/>
      <c r="G2671" s="653" t="s">
        <v>35</v>
      </c>
      <c r="H2671" s="538">
        <v>44927</v>
      </c>
      <c r="I2671" s="550">
        <v>314</v>
      </c>
    </row>
    <row r="2672" spans="1:9" ht="25.5" x14ac:dyDescent="0.2">
      <c r="A2672" s="926"/>
      <c r="B2672" s="51">
        <v>6325</v>
      </c>
      <c r="C2672" s="508" t="s">
        <v>10041</v>
      </c>
      <c r="D2672" s="97" t="s">
        <v>5902</v>
      </c>
      <c r="E2672" s="39">
        <v>31161520</v>
      </c>
      <c r="F2672" s="917"/>
      <c r="G2672" s="653" t="s">
        <v>35</v>
      </c>
      <c r="H2672" s="538">
        <v>44927</v>
      </c>
      <c r="I2672" s="550">
        <v>314</v>
      </c>
    </row>
    <row r="2673" spans="1:9" ht="25.5" x14ac:dyDescent="0.2">
      <c r="A2673" s="926"/>
      <c r="B2673" s="51">
        <v>6325</v>
      </c>
      <c r="C2673" s="508" t="s">
        <v>10042</v>
      </c>
      <c r="D2673" s="97" t="s">
        <v>5902</v>
      </c>
      <c r="E2673" s="39">
        <v>31161520</v>
      </c>
      <c r="F2673" s="917"/>
      <c r="G2673" s="653" t="s">
        <v>35</v>
      </c>
      <c r="H2673" s="538">
        <v>44927</v>
      </c>
      <c r="I2673" s="550">
        <v>314</v>
      </c>
    </row>
    <row r="2674" spans="1:9" ht="25.5" x14ac:dyDescent="0.2">
      <c r="A2674" s="926"/>
      <c r="B2674" s="51">
        <v>6325</v>
      </c>
      <c r="C2674" s="508" t="s">
        <v>10043</v>
      </c>
      <c r="D2674" s="97" t="s">
        <v>5902</v>
      </c>
      <c r="E2674" s="39">
        <v>31161709</v>
      </c>
      <c r="F2674" s="917"/>
      <c r="G2674" s="653" t="s">
        <v>35</v>
      </c>
      <c r="H2674" s="538">
        <v>44927</v>
      </c>
      <c r="I2674" s="550">
        <v>314</v>
      </c>
    </row>
    <row r="2675" spans="1:9" ht="38.25" x14ac:dyDescent="0.2">
      <c r="A2675" s="926"/>
      <c r="B2675" s="51">
        <v>6325</v>
      </c>
      <c r="C2675" s="508" t="s">
        <v>10044</v>
      </c>
      <c r="D2675" s="97" t="s">
        <v>5902</v>
      </c>
      <c r="E2675" s="39">
        <v>31161807</v>
      </c>
      <c r="F2675" s="917"/>
      <c r="G2675" s="653" t="s">
        <v>35</v>
      </c>
      <c r="H2675" s="538">
        <v>44927</v>
      </c>
      <c r="I2675" s="550">
        <v>314</v>
      </c>
    </row>
    <row r="2676" spans="1:9" ht="38.25" x14ac:dyDescent="0.2">
      <c r="A2676" s="926"/>
      <c r="B2676" s="51">
        <v>6325</v>
      </c>
      <c r="C2676" s="508" t="s">
        <v>10047</v>
      </c>
      <c r="D2676" s="97" t="s">
        <v>5902</v>
      </c>
      <c r="E2676" s="39">
        <v>31161727</v>
      </c>
      <c r="F2676" s="917"/>
      <c r="G2676" s="653" t="s">
        <v>35</v>
      </c>
      <c r="H2676" s="538">
        <v>44927</v>
      </c>
      <c r="I2676" s="550">
        <v>314</v>
      </c>
    </row>
    <row r="2677" spans="1:9" ht="25.5" x14ac:dyDescent="0.2">
      <c r="A2677" s="926"/>
      <c r="B2677" s="51">
        <v>6325</v>
      </c>
      <c r="C2677" s="508" t="s">
        <v>9746</v>
      </c>
      <c r="D2677" s="97" t="s">
        <v>5902</v>
      </c>
      <c r="E2677" s="39">
        <v>31161509</v>
      </c>
      <c r="F2677" s="917"/>
      <c r="G2677" s="653" t="s">
        <v>35</v>
      </c>
      <c r="H2677" s="538">
        <v>44927</v>
      </c>
      <c r="I2677" s="550">
        <v>314</v>
      </c>
    </row>
    <row r="2678" spans="1:9" ht="25.5" x14ac:dyDescent="0.2">
      <c r="A2678" s="926"/>
      <c r="B2678" s="51">
        <v>6325</v>
      </c>
      <c r="C2678" s="508" t="s">
        <v>10064</v>
      </c>
      <c r="D2678" s="97" t="s">
        <v>5902</v>
      </c>
      <c r="E2678" s="39">
        <v>31161520</v>
      </c>
      <c r="F2678" s="917"/>
      <c r="G2678" s="653" t="s">
        <v>35</v>
      </c>
      <c r="H2678" s="538">
        <v>44927</v>
      </c>
      <c r="I2678" s="51">
        <v>314</v>
      </c>
    </row>
    <row r="2679" spans="1:9" ht="25.5" x14ac:dyDescent="0.2">
      <c r="A2679" s="926"/>
      <c r="B2679" s="51">
        <v>6325</v>
      </c>
      <c r="C2679" s="508" t="s">
        <v>10065</v>
      </c>
      <c r="D2679" s="97" t="s">
        <v>5902</v>
      </c>
      <c r="E2679" s="39">
        <v>31161520</v>
      </c>
      <c r="F2679" s="917"/>
      <c r="G2679" s="653" t="s">
        <v>35</v>
      </c>
      <c r="H2679" s="538">
        <v>44927</v>
      </c>
      <c r="I2679" s="51">
        <v>314</v>
      </c>
    </row>
    <row r="2680" spans="1:9" ht="25.5" x14ac:dyDescent="0.2">
      <c r="A2680" s="926"/>
      <c r="B2680" s="51">
        <v>6325</v>
      </c>
      <c r="C2680" s="508" t="s">
        <v>10066</v>
      </c>
      <c r="D2680" s="97" t="s">
        <v>5902</v>
      </c>
      <c r="E2680" s="39">
        <v>31161727</v>
      </c>
      <c r="F2680" s="917"/>
      <c r="G2680" s="653" t="s">
        <v>35</v>
      </c>
      <c r="H2680" s="538">
        <v>44927</v>
      </c>
      <c r="I2680" s="550">
        <v>314</v>
      </c>
    </row>
    <row r="2681" spans="1:9" ht="25.5" x14ac:dyDescent="0.2">
      <c r="A2681" s="926"/>
      <c r="B2681" s="51">
        <v>6325</v>
      </c>
      <c r="C2681" s="508" t="s">
        <v>10067</v>
      </c>
      <c r="D2681" s="97" t="s">
        <v>5902</v>
      </c>
      <c r="E2681" s="39">
        <v>31161837</v>
      </c>
      <c r="F2681" s="917"/>
      <c r="G2681" s="653" t="s">
        <v>35</v>
      </c>
      <c r="H2681" s="538">
        <v>44927</v>
      </c>
      <c r="I2681" s="550">
        <v>314</v>
      </c>
    </row>
    <row r="2682" spans="1:9" ht="25.5" x14ac:dyDescent="0.2">
      <c r="A2682" s="926"/>
      <c r="B2682" s="51">
        <v>6325</v>
      </c>
      <c r="C2682" s="508" t="s">
        <v>10068</v>
      </c>
      <c r="D2682" s="97" t="s">
        <v>5902</v>
      </c>
      <c r="E2682" s="39">
        <v>31161727</v>
      </c>
      <c r="F2682" s="917"/>
      <c r="G2682" s="653" t="s">
        <v>35</v>
      </c>
      <c r="H2682" s="538">
        <v>44927</v>
      </c>
      <c r="I2682" s="550">
        <v>314</v>
      </c>
    </row>
    <row r="2683" spans="1:9" ht="25.5" x14ac:dyDescent="0.2">
      <c r="A2683" s="926"/>
      <c r="B2683" s="51">
        <v>6325</v>
      </c>
      <c r="C2683" s="508" t="s">
        <v>10069</v>
      </c>
      <c r="D2683" s="97" t="s">
        <v>5902</v>
      </c>
      <c r="E2683" s="39">
        <v>31161727</v>
      </c>
      <c r="F2683" s="917"/>
      <c r="G2683" s="653" t="s">
        <v>35</v>
      </c>
      <c r="H2683" s="538">
        <v>44927</v>
      </c>
      <c r="I2683" s="550">
        <v>314</v>
      </c>
    </row>
    <row r="2684" spans="1:9" ht="38.25" x14ac:dyDescent="0.2">
      <c r="A2684" s="926"/>
      <c r="B2684" s="51">
        <v>6325</v>
      </c>
      <c r="C2684" s="508" t="s">
        <v>10070</v>
      </c>
      <c r="D2684" s="97" t="s">
        <v>5902</v>
      </c>
      <c r="E2684" s="39">
        <v>31161520</v>
      </c>
      <c r="F2684" s="917"/>
      <c r="G2684" s="653" t="s">
        <v>35</v>
      </c>
      <c r="H2684" s="538">
        <v>44927</v>
      </c>
      <c r="I2684" s="51">
        <v>314</v>
      </c>
    </row>
    <row r="2685" spans="1:9" ht="25.5" x14ac:dyDescent="0.2">
      <c r="A2685" s="926"/>
      <c r="B2685" s="51">
        <v>6325</v>
      </c>
      <c r="C2685" s="508" t="s">
        <v>10071</v>
      </c>
      <c r="D2685" s="97" t="s">
        <v>5902</v>
      </c>
      <c r="E2685" s="39">
        <v>31161837</v>
      </c>
      <c r="F2685" s="917"/>
      <c r="G2685" s="653" t="s">
        <v>35</v>
      </c>
      <c r="H2685" s="538">
        <v>44927</v>
      </c>
      <c r="I2685" s="51">
        <v>314</v>
      </c>
    </row>
    <row r="2686" spans="1:9" ht="25.5" x14ac:dyDescent="0.2">
      <c r="A2686" s="926"/>
      <c r="B2686" s="51">
        <v>6325</v>
      </c>
      <c r="C2686" s="508" t="s">
        <v>10072</v>
      </c>
      <c r="D2686" s="97" t="s">
        <v>5902</v>
      </c>
      <c r="E2686" s="39">
        <v>27112838</v>
      </c>
      <c r="F2686" s="917"/>
      <c r="G2686" s="653" t="s">
        <v>35</v>
      </c>
      <c r="H2686" s="538">
        <v>44927</v>
      </c>
      <c r="I2686" s="550">
        <v>314</v>
      </c>
    </row>
    <row r="2687" spans="1:9" ht="15" customHeight="1" x14ac:dyDescent="0.2">
      <c r="A2687" s="926"/>
      <c r="B2687" s="51">
        <v>6325</v>
      </c>
      <c r="C2687" s="508" t="s">
        <v>10079</v>
      </c>
      <c r="D2687" s="97" t="s">
        <v>5902</v>
      </c>
      <c r="E2687" s="39">
        <v>31191506</v>
      </c>
      <c r="F2687" s="917"/>
      <c r="G2687" s="653" t="s">
        <v>35</v>
      </c>
      <c r="H2687" s="538">
        <v>44927</v>
      </c>
      <c r="I2687" s="550">
        <v>314</v>
      </c>
    </row>
    <row r="2688" spans="1:9" ht="25.5" x14ac:dyDescent="0.2">
      <c r="A2688" s="926"/>
      <c r="B2688" s="51">
        <v>6325</v>
      </c>
      <c r="C2688" s="508" t="s">
        <v>10081</v>
      </c>
      <c r="D2688" s="97" t="s">
        <v>5902</v>
      </c>
      <c r="E2688" s="39">
        <v>27112742</v>
      </c>
      <c r="F2688" s="917"/>
      <c r="G2688" s="653" t="s">
        <v>35</v>
      </c>
      <c r="H2688" s="538">
        <v>44927</v>
      </c>
      <c r="I2688" s="550">
        <v>314</v>
      </c>
    </row>
    <row r="2689" spans="1:9" ht="25.5" x14ac:dyDescent="0.2">
      <c r="A2689" s="926"/>
      <c r="B2689" s="51">
        <v>6325</v>
      </c>
      <c r="C2689" s="508" t="s">
        <v>10082</v>
      </c>
      <c r="D2689" s="97" t="s">
        <v>5902</v>
      </c>
      <c r="E2689" s="39">
        <v>31161618</v>
      </c>
      <c r="F2689" s="917"/>
      <c r="G2689" s="653" t="s">
        <v>35</v>
      </c>
      <c r="H2689" s="538">
        <v>44927</v>
      </c>
      <c r="I2689" s="51">
        <v>314</v>
      </c>
    </row>
    <row r="2690" spans="1:9" ht="25.5" x14ac:dyDescent="0.2">
      <c r="A2690" s="926"/>
      <c r="B2690" s="51">
        <v>6325</v>
      </c>
      <c r="C2690" s="508" t="s">
        <v>10084</v>
      </c>
      <c r="D2690" s="97" t="s">
        <v>5902</v>
      </c>
      <c r="E2690" s="39">
        <v>31161520</v>
      </c>
      <c r="F2690" s="917"/>
      <c r="G2690" s="653" t="s">
        <v>35</v>
      </c>
      <c r="H2690" s="538">
        <v>44927</v>
      </c>
      <c r="I2690" s="51">
        <v>314</v>
      </c>
    </row>
    <row r="2691" spans="1:9" ht="15" customHeight="1" x14ac:dyDescent="0.2">
      <c r="A2691" s="926"/>
      <c r="B2691" s="51">
        <v>6325</v>
      </c>
      <c r="C2691" s="508" t="s">
        <v>9739</v>
      </c>
      <c r="D2691" s="97" t="s">
        <v>5902</v>
      </c>
      <c r="E2691" s="39">
        <v>31161727</v>
      </c>
      <c r="F2691" s="917"/>
      <c r="G2691" s="653" t="s">
        <v>35</v>
      </c>
      <c r="H2691" s="538">
        <v>44927</v>
      </c>
      <c r="I2691" s="51">
        <v>314</v>
      </c>
    </row>
    <row r="2692" spans="1:9" ht="25.5" x14ac:dyDescent="0.2">
      <c r="A2692" s="926"/>
      <c r="B2692" s="51">
        <v>6325</v>
      </c>
      <c r="C2692" s="508" t="s">
        <v>10094</v>
      </c>
      <c r="D2692" s="97" t="s">
        <v>5902</v>
      </c>
      <c r="E2692" s="39">
        <v>31161509</v>
      </c>
      <c r="F2692" s="917"/>
      <c r="G2692" s="653" t="s">
        <v>35</v>
      </c>
      <c r="H2692" s="538">
        <v>44927</v>
      </c>
      <c r="I2692" s="550">
        <v>314</v>
      </c>
    </row>
    <row r="2693" spans="1:9" ht="25.5" x14ac:dyDescent="0.2">
      <c r="A2693" s="926"/>
      <c r="B2693" s="51">
        <v>6325</v>
      </c>
      <c r="C2693" s="508" t="s">
        <v>10095</v>
      </c>
      <c r="D2693" s="97" t="s">
        <v>5902</v>
      </c>
      <c r="E2693" s="39">
        <v>31211604</v>
      </c>
      <c r="F2693" s="917"/>
      <c r="G2693" s="653" t="s">
        <v>35</v>
      </c>
      <c r="H2693" s="538">
        <v>44927</v>
      </c>
      <c r="I2693" s="550">
        <v>314</v>
      </c>
    </row>
    <row r="2694" spans="1:9" ht="38.25" x14ac:dyDescent="0.2">
      <c r="A2694" s="926"/>
      <c r="B2694" s="51">
        <v>6325</v>
      </c>
      <c r="C2694" s="508" t="s">
        <v>10096</v>
      </c>
      <c r="D2694" s="97" t="s">
        <v>5902</v>
      </c>
      <c r="E2694" s="39">
        <v>31211701</v>
      </c>
      <c r="F2694" s="917"/>
      <c r="G2694" s="653" t="s">
        <v>35</v>
      </c>
      <c r="H2694" s="538">
        <v>44927</v>
      </c>
      <c r="I2694" s="550">
        <v>314</v>
      </c>
    </row>
    <row r="2695" spans="1:9" ht="25.5" x14ac:dyDescent="0.2">
      <c r="A2695" s="926"/>
      <c r="B2695" s="51">
        <v>6325</v>
      </c>
      <c r="C2695" s="508" t="s">
        <v>10109</v>
      </c>
      <c r="D2695" s="97" t="s">
        <v>5902</v>
      </c>
      <c r="E2695" s="39">
        <v>31161520</v>
      </c>
      <c r="F2695" s="917"/>
      <c r="G2695" s="653" t="s">
        <v>35</v>
      </c>
      <c r="H2695" s="538">
        <v>44927</v>
      </c>
      <c r="I2695" s="550">
        <v>314</v>
      </c>
    </row>
    <row r="2696" spans="1:9" ht="15" customHeight="1" x14ac:dyDescent="0.2">
      <c r="A2696" s="926"/>
      <c r="B2696" s="51">
        <v>6325</v>
      </c>
      <c r="C2696" s="508" t="s">
        <v>10110</v>
      </c>
      <c r="D2696" s="97" t="s">
        <v>5902</v>
      </c>
      <c r="E2696" s="39">
        <v>27112814</v>
      </c>
      <c r="F2696" s="917"/>
      <c r="G2696" s="653" t="s">
        <v>35</v>
      </c>
      <c r="H2696" s="538">
        <v>44927</v>
      </c>
      <c r="I2696" s="550">
        <v>314</v>
      </c>
    </row>
    <row r="2697" spans="1:9" ht="25.5" x14ac:dyDescent="0.2">
      <c r="A2697" s="926"/>
      <c r="B2697" s="51">
        <v>6325</v>
      </c>
      <c r="C2697" s="508" t="s">
        <v>10111</v>
      </c>
      <c r="D2697" s="97" t="s">
        <v>5902</v>
      </c>
      <c r="E2697" s="39">
        <v>31162002</v>
      </c>
      <c r="F2697" s="917"/>
      <c r="G2697" s="653" t="s">
        <v>35</v>
      </c>
      <c r="H2697" s="538">
        <v>44927</v>
      </c>
      <c r="I2697" s="550">
        <v>314</v>
      </c>
    </row>
    <row r="2698" spans="1:9" ht="25.5" x14ac:dyDescent="0.2">
      <c r="A2698" s="926"/>
      <c r="B2698" s="51">
        <v>6325</v>
      </c>
      <c r="C2698" s="508" t="s">
        <v>10129</v>
      </c>
      <c r="D2698" s="97" t="s">
        <v>5902</v>
      </c>
      <c r="E2698" s="39">
        <v>31161807</v>
      </c>
      <c r="F2698" s="917"/>
      <c r="G2698" s="653" t="s">
        <v>35</v>
      </c>
      <c r="H2698" s="538">
        <v>44927</v>
      </c>
      <c r="I2698" s="51">
        <v>314</v>
      </c>
    </row>
    <row r="2699" spans="1:9" ht="15" customHeight="1" x14ac:dyDescent="0.2">
      <c r="A2699" s="926"/>
      <c r="B2699" s="51">
        <v>6325</v>
      </c>
      <c r="C2699" s="508" t="s">
        <v>10130</v>
      </c>
      <c r="D2699" s="97" t="s">
        <v>5902</v>
      </c>
      <c r="E2699" s="39">
        <v>31161618</v>
      </c>
      <c r="F2699" s="917"/>
      <c r="G2699" s="653" t="s">
        <v>35</v>
      </c>
      <c r="H2699" s="538">
        <v>44927</v>
      </c>
      <c r="I2699" s="51">
        <v>314</v>
      </c>
    </row>
    <row r="2700" spans="1:9" ht="15" customHeight="1" x14ac:dyDescent="0.2">
      <c r="A2700" s="926"/>
      <c r="B2700" s="51">
        <v>6325</v>
      </c>
      <c r="C2700" s="508" t="s">
        <v>10131</v>
      </c>
      <c r="D2700" s="97" t="s">
        <v>5902</v>
      </c>
      <c r="E2700" s="39">
        <v>31161727</v>
      </c>
      <c r="F2700" s="917"/>
      <c r="G2700" s="653" t="s">
        <v>35</v>
      </c>
      <c r="H2700" s="538">
        <v>44927</v>
      </c>
      <c r="I2700" s="51">
        <v>314</v>
      </c>
    </row>
    <row r="2701" spans="1:9" ht="25.5" x14ac:dyDescent="0.2">
      <c r="A2701" s="926"/>
      <c r="B2701" s="51">
        <v>6325</v>
      </c>
      <c r="C2701" s="508" t="s">
        <v>10133</v>
      </c>
      <c r="D2701" s="97" t="s">
        <v>5902</v>
      </c>
      <c r="E2701" s="39">
        <v>31161520</v>
      </c>
      <c r="F2701" s="917"/>
      <c r="G2701" s="653" t="s">
        <v>35</v>
      </c>
      <c r="H2701" s="538">
        <v>44927</v>
      </c>
      <c r="I2701" s="51">
        <v>314</v>
      </c>
    </row>
    <row r="2702" spans="1:9" ht="25.5" x14ac:dyDescent="0.2">
      <c r="A2702" s="926"/>
      <c r="B2702" s="51">
        <v>6325</v>
      </c>
      <c r="C2702" s="508" t="s">
        <v>10142</v>
      </c>
      <c r="D2702" s="97" t="s">
        <v>5902</v>
      </c>
      <c r="E2702" s="39">
        <v>27112838</v>
      </c>
      <c r="F2702" s="917"/>
      <c r="G2702" s="653" t="s">
        <v>35</v>
      </c>
      <c r="H2702" s="538">
        <v>44927</v>
      </c>
      <c r="I2702" s="51">
        <v>314</v>
      </c>
    </row>
    <row r="2703" spans="1:9" ht="38.25" x14ac:dyDescent="0.2">
      <c r="A2703" s="926"/>
      <c r="B2703" s="51">
        <v>6325</v>
      </c>
      <c r="C2703" s="508" t="s">
        <v>10143</v>
      </c>
      <c r="D2703" s="97" t="s">
        <v>5902</v>
      </c>
      <c r="E2703" s="39">
        <v>31161521</v>
      </c>
      <c r="F2703" s="917"/>
      <c r="G2703" s="653" t="s">
        <v>35</v>
      </c>
      <c r="H2703" s="538">
        <v>44927</v>
      </c>
      <c r="I2703" s="51">
        <v>314</v>
      </c>
    </row>
    <row r="2704" spans="1:9" ht="25.5" x14ac:dyDescent="0.2">
      <c r="A2704" s="926"/>
      <c r="B2704" s="51">
        <v>6325</v>
      </c>
      <c r="C2704" s="508" t="s">
        <v>10144</v>
      </c>
      <c r="D2704" s="97" t="s">
        <v>5902</v>
      </c>
      <c r="E2704" s="39">
        <v>31161807</v>
      </c>
      <c r="F2704" s="917"/>
      <c r="G2704" s="653" t="s">
        <v>35</v>
      </c>
      <c r="H2704" s="538">
        <v>44927</v>
      </c>
      <c r="I2704" s="51">
        <v>314</v>
      </c>
    </row>
    <row r="2705" spans="1:9" ht="25.5" x14ac:dyDescent="0.2">
      <c r="A2705" s="926"/>
      <c r="B2705" s="51">
        <v>6325</v>
      </c>
      <c r="C2705" s="508" t="s">
        <v>9359</v>
      </c>
      <c r="D2705" s="97" t="s">
        <v>5902</v>
      </c>
      <c r="E2705" s="39">
        <v>31162906</v>
      </c>
      <c r="F2705" s="917"/>
      <c r="G2705" s="653" t="s">
        <v>35</v>
      </c>
      <c r="H2705" s="538">
        <v>44927</v>
      </c>
      <c r="I2705" s="550">
        <v>314</v>
      </c>
    </row>
    <row r="2706" spans="1:9" ht="15" customHeight="1" x14ac:dyDescent="0.2">
      <c r="A2706" s="926"/>
      <c r="B2706" s="51">
        <v>6325</v>
      </c>
      <c r="C2706" s="508" t="s">
        <v>10154</v>
      </c>
      <c r="D2706" s="97" t="s">
        <v>5902</v>
      </c>
      <c r="E2706" s="39">
        <v>31162906</v>
      </c>
      <c r="F2706" s="917"/>
      <c r="G2706" s="653" t="s">
        <v>35</v>
      </c>
      <c r="H2706" s="538">
        <v>44927</v>
      </c>
      <c r="I2706" s="550">
        <v>314</v>
      </c>
    </row>
    <row r="2707" spans="1:9" ht="15" customHeight="1" x14ac:dyDescent="0.2">
      <c r="A2707" s="926"/>
      <c r="B2707" s="51">
        <v>6325</v>
      </c>
      <c r="C2707" s="508" t="s">
        <v>10155</v>
      </c>
      <c r="D2707" s="97" t="s">
        <v>5902</v>
      </c>
      <c r="E2707" s="39">
        <v>31162614</v>
      </c>
      <c r="F2707" s="917"/>
      <c r="G2707" s="653" t="s">
        <v>35</v>
      </c>
      <c r="H2707" s="538">
        <v>44927</v>
      </c>
      <c r="I2707" s="550">
        <v>314</v>
      </c>
    </row>
    <row r="2708" spans="1:9" ht="15" customHeight="1" x14ac:dyDescent="0.2">
      <c r="A2708" s="926"/>
      <c r="B2708" s="51">
        <v>6325</v>
      </c>
      <c r="C2708" s="508" t="s">
        <v>10156</v>
      </c>
      <c r="D2708" s="97" t="s">
        <v>5902</v>
      </c>
      <c r="E2708" s="39">
        <v>31161816</v>
      </c>
      <c r="F2708" s="917"/>
      <c r="G2708" s="653" t="s">
        <v>35</v>
      </c>
      <c r="H2708" s="538">
        <v>44927</v>
      </c>
      <c r="I2708" s="550">
        <v>314</v>
      </c>
    </row>
    <row r="2709" spans="1:9" ht="25.5" x14ac:dyDescent="0.2">
      <c r="A2709" s="926"/>
      <c r="B2709" s="51">
        <v>6325</v>
      </c>
      <c r="C2709" s="508" t="s">
        <v>10158</v>
      </c>
      <c r="D2709" s="97" t="s">
        <v>5902</v>
      </c>
      <c r="E2709" s="39">
        <v>31161520</v>
      </c>
      <c r="F2709" s="917"/>
      <c r="G2709" s="653" t="s">
        <v>35</v>
      </c>
      <c r="H2709" s="538">
        <v>44927</v>
      </c>
      <c r="I2709" s="51">
        <v>314</v>
      </c>
    </row>
    <row r="2710" spans="1:9" ht="15" customHeight="1" x14ac:dyDescent="0.2">
      <c r="A2710" s="926"/>
      <c r="B2710" s="51">
        <v>6325</v>
      </c>
      <c r="C2710" s="508" t="s">
        <v>10168</v>
      </c>
      <c r="D2710" s="97" t="s">
        <v>5902</v>
      </c>
      <c r="E2710" s="39">
        <v>31161521</v>
      </c>
      <c r="F2710" s="917"/>
      <c r="G2710" s="653" t="s">
        <v>35</v>
      </c>
      <c r="H2710" s="538">
        <v>44927</v>
      </c>
      <c r="I2710" s="550">
        <v>314</v>
      </c>
    </row>
    <row r="2711" spans="1:9" ht="25.5" x14ac:dyDescent="0.2">
      <c r="A2711" s="926"/>
      <c r="B2711" s="51">
        <v>6325</v>
      </c>
      <c r="C2711" s="508" t="s">
        <v>10190</v>
      </c>
      <c r="D2711" s="97" t="s">
        <v>5902</v>
      </c>
      <c r="E2711" s="39">
        <v>31161837</v>
      </c>
      <c r="F2711" s="917"/>
      <c r="G2711" s="653" t="s">
        <v>35</v>
      </c>
      <c r="H2711" s="538">
        <v>44927</v>
      </c>
      <c r="I2711" s="550">
        <v>314</v>
      </c>
    </row>
    <row r="2712" spans="1:9" ht="25.5" x14ac:dyDescent="0.2">
      <c r="A2712" s="926"/>
      <c r="B2712" s="51">
        <v>6325</v>
      </c>
      <c r="C2712" s="508" t="s">
        <v>10191</v>
      </c>
      <c r="D2712" s="97" t="s">
        <v>5902</v>
      </c>
      <c r="E2712" s="39">
        <v>31161801</v>
      </c>
      <c r="F2712" s="917"/>
      <c r="G2712" s="39" t="s">
        <v>35</v>
      </c>
      <c r="H2712" s="538">
        <v>44927</v>
      </c>
      <c r="I2712" s="549">
        <v>314</v>
      </c>
    </row>
    <row r="2713" spans="1:9" ht="25.5" x14ac:dyDescent="0.2">
      <c r="A2713" s="926"/>
      <c r="B2713" s="51">
        <v>6325</v>
      </c>
      <c r="C2713" s="508" t="s">
        <v>10192</v>
      </c>
      <c r="D2713" s="97" t="s">
        <v>5902</v>
      </c>
      <c r="E2713" s="39">
        <v>31161507</v>
      </c>
      <c r="F2713" s="917"/>
      <c r="G2713" s="39" t="s">
        <v>35</v>
      </c>
      <c r="H2713" s="538">
        <v>44927</v>
      </c>
      <c r="I2713" s="549">
        <v>314</v>
      </c>
    </row>
    <row r="2714" spans="1:9" ht="25.5" x14ac:dyDescent="0.2">
      <c r="A2714" s="926"/>
      <c r="B2714" s="51">
        <v>6325</v>
      </c>
      <c r="C2714" s="508" t="s">
        <v>10193</v>
      </c>
      <c r="D2714" s="97" t="s">
        <v>5902</v>
      </c>
      <c r="E2714" s="39">
        <v>31161801</v>
      </c>
      <c r="F2714" s="917"/>
      <c r="G2714" s="39" t="s">
        <v>35</v>
      </c>
      <c r="H2714" s="538">
        <v>44927</v>
      </c>
      <c r="I2714" s="549">
        <v>314</v>
      </c>
    </row>
    <row r="2715" spans="1:9" ht="25.5" x14ac:dyDescent="0.2">
      <c r="A2715" s="926"/>
      <c r="B2715" s="51">
        <v>6325</v>
      </c>
      <c r="C2715" s="508" t="s">
        <v>10194</v>
      </c>
      <c r="D2715" s="97" t="s">
        <v>5902</v>
      </c>
      <c r="E2715" s="39">
        <v>31161801</v>
      </c>
      <c r="F2715" s="917"/>
      <c r="G2715" s="39" t="s">
        <v>35</v>
      </c>
      <c r="H2715" s="538">
        <v>44927</v>
      </c>
      <c r="I2715" s="549">
        <v>314</v>
      </c>
    </row>
    <row r="2716" spans="1:9" ht="25.5" x14ac:dyDescent="0.2">
      <c r="A2716" s="926"/>
      <c r="B2716" s="51">
        <v>6325</v>
      </c>
      <c r="C2716" s="508" t="s">
        <v>10198</v>
      </c>
      <c r="D2716" s="97" t="s">
        <v>5902</v>
      </c>
      <c r="E2716" s="39">
        <v>31161507</v>
      </c>
      <c r="F2716" s="917"/>
      <c r="G2716" s="39" t="s">
        <v>35</v>
      </c>
      <c r="H2716" s="538">
        <v>44927</v>
      </c>
      <c r="I2716" s="549">
        <v>314</v>
      </c>
    </row>
    <row r="2717" spans="1:9" ht="25.5" x14ac:dyDescent="0.2">
      <c r="A2717" s="926"/>
      <c r="B2717" s="51">
        <v>6325</v>
      </c>
      <c r="C2717" s="508" t="s">
        <v>10199</v>
      </c>
      <c r="D2717" s="97" t="s">
        <v>5902</v>
      </c>
      <c r="E2717" s="39">
        <v>31161801</v>
      </c>
      <c r="F2717" s="917"/>
      <c r="G2717" s="39" t="s">
        <v>35</v>
      </c>
      <c r="H2717" s="538">
        <v>44927</v>
      </c>
      <c r="I2717" s="549">
        <v>314</v>
      </c>
    </row>
    <row r="2718" spans="1:9" ht="38.25" x14ac:dyDescent="0.2">
      <c r="A2718" s="926"/>
      <c r="B2718" s="51">
        <v>6325</v>
      </c>
      <c r="C2718" s="508" t="s">
        <v>10200</v>
      </c>
      <c r="D2718" s="97" t="s">
        <v>5902</v>
      </c>
      <c r="E2718" s="39">
        <v>27112734</v>
      </c>
      <c r="F2718" s="917"/>
      <c r="G2718" s="39" t="s">
        <v>35</v>
      </c>
      <c r="H2718" s="538">
        <v>44927</v>
      </c>
      <c r="I2718" s="549">
        <v>314</v>
      </c>
    </row>
    <row r="2719" spans="1:9" ht="25.5" x14ac:dyDescent="0.2">
      <c r="A2719" s="926"/>
      <c r="B2719" s="51">
        <v>6325</v>
      </c>
      <c r="C2719" s="508" t="s">
        <v>10205</v>
      </c>
      <c r="D2719" s="97" t="s">
        <v>5902</v>
      </c>
      <c r="E2719" s="39">
        <v>20111707</v>
      </c>
      <c r="F2719" s="917"/>
      <c r="G2719" s="39" t="s">
        <v>35</v>
      </c>
      <c r="H2719" s="538">
        <v>44927</v>
      </c>
      <c r="I2719" s="549">
        <v>314</v>
      </c>
    </row>
    <row r="2720" spans="1:9" ht="25.5" x14ac:dyDescent="0.2">
      <c r="A2720" s="926"/>
      <c r="B2720" s="51">
        <v>6325</v>
      </c>
      <c r="C2720" s="508" t="s">
        <v>10212</v>
      </c>
      <c r="D2720" s="97" t="s">
        <v>5902</v>
      </c>
      <c r="E2720" s="39">
        <v>27112734</v>
      </c>
      <c r="F2720" s="917"/>
      <c r="G2720" s="39" t="s">
        <v>35</v>
      </c>
      <c r="H2720" s="538">
        <v>44927</v>
      </c>
      <c r="I2720" s="549">
        <v>314</v>
      </c>
    </row>
    <row r="2721" spans="1:9" ht="25.5" x14ac:dyDescent="0.2">
      <c r="A2721" s="926"/>
      <c r="B2721" s="51">
        <v>6325</v>
      </c>
      <c r="C2721" s="508" t="s">
        <v>10234</v>
      </c>
      <c r="D2721" s="97" t="s">
        <v>5902</v>
      </c>
      <c r="E2721" s="39">
        <v>39121434</v>
      </c>
      <c r="F2721" s="917"/>
      <c r="G2721" s="39" t="s">
        <v>35</v>
      </c>
      <c r="H2721" s="538">
        <v>44927</v>
      </c>
      <c r="I2721" s="51">
        <v>314</v>
      </c>
    </row>
    <row r="2722" spans="1:9" ht="25.5" x14ac:dyDescent="0.2">
      <c r="A2722" s="926"/>
      <c r="B2722" s="51">
        <v>6325</v>
      </c>
      <c r="C2722" s="508" t="s">
        <v>10235</v>
      </c>
      <c r="D2722" s="97" t="s">
        <v>5902</v>
      </c>
      <c r="E2722" s="39">
        <v>31161532</v>
      </c>
      <c r="F2722" s="917"/>
      <c r="G2722" s="39" t="s">
        <v>35</v>
      </c>
      <c r="H2722" s="538">
        <v>44927</v>
      </c>
      <c r="I2722" s="549">
        <v>314</v>
      </c>
    </row>
    <row r="2723" spans="1:9" ht="38.25" x14ac:dyDescent="0.2">
      <c r="A2723" s="926"/>
      <c r="B2723" s="51">
        <v>6325</v>
      </c>
      <c r="C2723" s="508" t="s">
        <v>10258</v>
      </c>
      <c r="D2723" s="97" t="s">
        <v>5902</v>
      </c>
      <c r="E2723" s="39">
        <v>30101605</v>
      </c>
      <c r="F2723" s="917"/>
      <c r="G2723" s="39" t="s">
        <v>35</v>
      </c>
      <c r="H2723" s="538">
        <v>44927</v>
      </c>
      <c r="I2723" s="51">
        <v>314</v>
      </c>
    </row>
    <row r="2724" spans="1:9" ht="25.5" x14ac:dyDescent="0.2">
      <c r="A2724" s="926"/>
      <c r="B2724" s="51">
        <v>6325</v>
      </c>
      <c r="C2724" s="508" t="s">
        <v>10273</v>
      </c>
      <c r="D2724" s="97" t="s">
        <v>5902</v>
      </c>
      <c r="E2724" s="39">
        <v>31161801</v>
      </c>
      <c r="F2724" s="917"/>
      <c r="G2724" s="39" t="s">
        <v>35</v>
      </c>
      <c r="H2724" s="538">
        <v>44927</v>
      </c>
      <c r="I2724" s="51">
        <v>314</v>
      </c>
    </row>
    <row r="2725" spans="1:9" ht="25.5" x14ac:dyDescent="0.2">
      <c r="A2725" s="926"/>
      <c r="B2725" s="51">
        <v>6325</v>
      </c>
      <c r="C2725" s="508" t="s">
        <v>10277</v>
      </c>
      <c r="D2725" s="97" t="s">
        <v>5902</v>
      </c>
      <c r="E2725" s="39">
        <v>31161532</v>
      </c>
      <c r="F2725" s="917"/>
      <c r="G2725" s="39" t="s">
        <v>35</v>
      </c>
      <c r="H2725" s="538">
        <v>44927</v>
      </c>
      <c r="I2725" s="51">
        <v>314</v>
      </c>
    </row>
    <row r="2726" spans="1:9" ht="25.5" x14ac:dyDescent="0.2">
      <c r="A2726" s="926"/>
      <c r="B2726" s="51">
        <v>6325</v>
      </c>
      <c r="C2726" s="508" t="s">
        <v>10278</v>
      </c>
      <c r="D2726" s="97" t="s">
        <v>5902</v>
      </c>
      <c r="E2726" s="39">
        <v>27112838</v>
      </c>
      <c r="F2726" s="917"/>
      <c r="G2726" s="39" t="s">
        <v>35</v>
      </c>
      <c r="H2726" s="538">
        <v>44927</v>
      </c>
      <c r="I2726" s="549">
        <v>314</v>
      </c>
    </row>
    <row r="2727" spans="1:9" ht="25.5" x14ac:dyDescent="0.2">
      <c r="A2727" s="926"/>
      <c r="B2727" s="51">
        <v>6325</v>
      </c>
      <c r="C2727" s="508" t="s">
        <v>10279</v>
      </c>
      <c r="D2727" s="97" t="s">
        <v>5902</v>
      </c>
      <c r="E2727" s="39">
        <v>23271810</v>
      </c>
      <c r="F2727" s="917"/>
      <c r="G2727" s="39" t="s">
        <v>35</v>
      </c>
      <c r="H2727" s="538">
        <v>44927</v>
      </c>
      <c r="I2727" s="549">
        <v>314</v>
      </c>
    </row>
    <row r="2728" spans="1:9" ht="25.5" x14ac:dyDescent="0.2">
      <c r="A2728" s="926"/>
      <c r="B2728" s="51">
        <v>6325</v>
      </c>
      <c r="C2728" s="508" t="s">
        <v>10281</v>
      </c>
      <c r="D2728" s="97" t="s">
        <v>5902</v>
      </c>
      <c r="E2728" s="39">
        <v>27111907</v>
      </c>
      <c r="F2728" s="917"/>
      <c r="G2728" s="39" t="s">
        <v>35</v>
      </c>
      <c r="H2728" s="538">
        <v>44927</v>
      </c>
      <c r="I2728" s="549">
        <v>314</v>
      </c>
    </row>
    <row r="2729" spans="1:9" ht="25.5" x14ac:dyDescent="0.2">
      <c r="A2729" s="926"/>
      <c r="B2729" s="51">
        <v>6325</v>
      </c>
      <c r="C2729" s="508" t="s">
        <v>10284</v>
      </c>
      <c r="D2729" s="97" t="s">
        <v>5902</v>
      </c>
      <c r="E2729" s="39">
        <v>31161532</v>
      </c>
      <c r="F2729" s="917"/>
      <c r="G2729" s="39" t="s">
        <v>35</v>
      </c>
      <c r="H2729" s="538">
        <v>44927</v>
      </c>
      <c r="I2729" s="51">
        <v>314</v>
      </c>
    </row>
    <row r="2730" spans="1:9" ht="38.25" x14ac:dyDescent="0.2">
      <c r="A2730" s="926"/>
      <c r="B2730" s="51">
        <v>6325</v>
      </c>
      <c r="C2730" s="508" t="s">
        <v>10302</v>
      </c>
      <c r="D2730" s="97" t="s">
        <v>5902</v>
      </c>
      <c r="E2730" s="39">
        <v>39121613</v>
      </c>
      <c r="F2730" s="917"/>
      <c r="G2730" s="39" t="s">
        <v>35</v>
      </c>
      <c r="H2730" s="538">
        <v>44927</v>
      </c>
      <c r="I2730" s="51">
        <v>314</v>
      </c>
    </row>
    <row r="2731" spans="1:9" ht="25.5" x14ac:dyDescent="0.2">
      <c r="A2731" s="926"/>
      <c r="B2731" s="51">
        <v>6325</v>
      </c>
      <c r="C2731" s="508" t="s">
        <v>10305</v>
      </c>
      <c r="D2731" s="97" t="s">
        <v>5902</v>
      </c>
      <c r="E2731" s="39">
        <v>31161709</v>
      </c>
      <c r="F2731" s="917"/>
      <c r="G2731" s="39" t="s">
        <v>35</v>
      </c>
      <c r="H2731" s="538">
        <v>44927</v>
      </c>
      <c r="I2731" s="549">
        <v>314</v>
      </c>
    </row>
    <row r="2732" spans="1:9" ht="15" customHeight="1" x14ac:dyDescent="0.2">
      <c r="A2732" s="926"/>
      <c r="B2732" s="51">
        <v>6325</v>
      </c>
      <c r="C2732" s="508" t="s">
        <v>10306</v>
      </c>
      <c r="D2732" s="97" t="s">
        <v>5902</v>
      </c>
      <c r="E2732" s="39">
        <v>31161532</v>
      </c>
      <c r="F2732" s="917"/>
      <c r="G2732" s="39" t="s">
        <v>35</v>
      </c>
      <c r="H2732" s="538">
        <v>44927</v>
      </c>
      <c r="I2732" s="51">
        <v>314</v>
      </c>
    </row>
    <row r="2733" spans="1:9" ht="15" customHeight="1" x14ac:dyDescent="0.2">
      <c r="A2733" s="926"/>
      <c r="B2733" s="51">
        <v>6325</v>
      </c>
      <c r="C2733" s="508" t="s">
        <v>10313</v>
      </c>
      <c r="D2733" s="97" t="s">
        <v>5902</v>
      </c>
      <c r="E2733" s="39">
        <v>31161801</v>
      </c>
      <c r="F2733" s="917"/>
      <c r="G2733" s="39" t="s">
        <v>35</v>
      </c>
      <c r="H2733" s="538">
        <v>44927</v>
      </c>
      <c r="I2733" s="51">
        <v>314</v>
      </c>
    </row>
    <row r="2734" spans="1:9" ht="15" customHeight="1" x14ac:dyDescent="0.2">
      <c r="A2734" s="926"/>
      <c r="B2734" s="51">
        <v>6325</v>
      </c>
      <c r="C2734" s="508" t="s">
        <v>10316</v>
      </c>
      <c r="D2734" s="97" t="s">
        <v>5902</v>
      </c>
      <c r="E2734" s="39">
        <v>31161532</v>
      </c>
      <c r="F2734" s="917"/>
      <c r="G2734" s="39" t="s">
        <v>35</v>
      </c>
      <c r="H2734" s="538">
        <v>44927</v>
      </c>
      <c r="I2734" s="51">
        <v>314</v>
      </c>
    </row>
    <row r="2735" spans="1:9" ht="15" customHeight="1" x14ac:dyDescent="0.2">
      <c r="A2735" s="926"/>
      <c r="B2735" s="51">
        <v>6325</v>
      </c>
      <c r="C2735" s="508" t="s">
        <v>10325</v>
      </c>
      <c r="D2735" s="97" t="s">
        <v>5902</v>
      </c>
      <c r="E2735" s="39">
        <v>31161801</v>
      </c>
      <c r="F2735" s="917"/>
      <c r="G2735" s="39" t="s">
        <v>35</v>
      </c>
      <c r="H2735" s="538">
        <v>44927</v>
      </c>
      <c r="I2735" s="51">
        <v>314</v>
      </c>
    </row>
    <row r="2736" spans="1:9" ht="25.5" x14ac:dyDescent="0.2">
      <c r="A2736" s="926"/>
      <c r="B2736" s="51">
        <v>6325</v>
      </c>
      <c r="C2736" s="508" t="s">
        <v>10326</v>
      </c>
      <c r="D2736" s="97" t="s">
        <v>5902</v>
      </c>
      <c r="E2736" s="39">
        <v>31161801</v>
      </c>
      <c r="F2736" s="917"/>
      <c r="G2736" s="39" t="s">
        <v>35</v>
      </c>
      <c r="H2736" s="538">
        <v>44927</v>
      </c>
      <c r="I2736" s="549">
        <v>314</v>
      </c>
    </row>
    <row r="2737" spans="1:9" ht="15" customHeight="1" x14ac:dyDescent="0.2">
      <c r="A2737" s="926"/>
      <c r="B2737" s="51">
        <v>6325</v>
      </c>
      <c r="C2737" s="508" t="s">
        <v>10329</v>
      </c>
      <c r="D2737" s="97" t="s">
        <v>5902</v>
      </c>
      <c r="E2737" s="39">
        <v>31161532</v>
      </c>
      <c r="F2737" s="917"/>
      <c r="G2737" s="39" t="s">
        <v>35</v>
      </c>
      <c r="H2737" s="538">
        <v>44927</v>
      </c>
      <c r="I2737" s="549">
        <v>314</v>
      </c>
    </row>
    <row r="2738" spans="1:9" ht="15" customHeight="1" x14ac:dyDescent="0.2">
      <c r="A2738" s="926"/>
      <c r="B2738" s="51">
        <v>6325</v>
      </c>
      <c r="C2738" s="508" t="s">
        <v>10330</v>
      </c>
      <c r="D2738" s="97" t="s">
        <v>5902</v>
      </c>
      <c r="E2738" s="39">
        <v>31161709</v>
      </c>
      <c r="F2738" s="917"/>
      <c r="G2738" s="39" t="s">
        <v>35</v>
      </c>
      <c r="H2738" s="538">
        <v>44927</v>
      </c>
      <c r="I2738" s="549">
        <v>314</v>
      </c>
    </row>
    <row r="2739" spans="1:9" ht="25.5" x14ac:dyDescent="0.2">
      <c r="A2739" s="926"/>
      <c r="B2739" s="51">
        <v>6325</v>
      </c>
      <c r="C2739" s="508" t="s">
        <v>10331</v>
      </c>
      <c r="D2739" s="97" t="s">
        <v>5902</v>
      </c>
      <c r="E2739" s="39">
        <v>31161801</v>
      </c>
      <c r="F2739" s="917"/>
      <c r="G2739" s="39" t="s">
        <v>35</v>
      </c>
      <c r="H2739" s="538">
        <v>44927</v>
      </c>
      <c r="I2739" s="549">
        <v>314</v>
      </c>
    </row>
    <row r="2740" spans="1:9" ht="15" customHeight="1" x14ac:dyDescent="0.2">
      <c r="A2740" s="926"/>
      <c r="B2740" s="51">
        <v>6325</v>
      </c>
      <c r="C2740" s="508" t="s">
        <v>10332</v>
      </c>
      <c r="D2740" s="97" t="s">
        <v>5902</v>
      </c>
      <c r="E2740" s="39">
        <v>31161532</v>
      </c>
      <c r="F2740" s="917"/>
      <c r="G2740" s="39" t="s">
        <v>35</v>
      </c>
      <c r="H2740" s="538">
        <v>44927</v>
      </c>
      <c r="I2740" s="51">
        <v>314</v>
      </c>
    </row>
    <row r="2741" spans="1:9" ht="15" customHeight="1" x14ac:dyDescent="0.2">
      <c r="A2741" s="926"/>
      <c r="B2741" s="51">
        <v>6325</v>
      </c>
      <c r="C2741" s="508" t="s">
        <v>10333</v>
      </c>
      <c r="D2741" s="97" t="s">
        <v>5902</v>
      </c>
      <c r="E2741" s="39">
        <v>31161709</v>
      </c>
      <c r="F2741" s="917"/>
      <c r="G2741" s="39" t="s">
        <v>35</v>
      </c>
      <c r="H2741" s="538">
        <v>44927</v>
      </c>
      <c r="I2741" s="51">
        <v>314</v>
      </c>
    </row>
    <row r="2742" spans="1:9" ht="15" customHeight="1" x14ac:dyDescent="0.2">
      <c r="A2742" s="926"/>
      <c r="B2742" s="51">
        <v>6325</v>
      </c>
      <c r="C2742" s="508" t="s">
        <v>10404</v>
      </c>
      <c r="D2742" s="97" t="s">
        <v>5902</v>
      </c>
      <c r="E2742" s="39">
        <v>31161709</v>
      </c>
      <c r="F2742" s="917"/>
      <c r="G2742" s="39" t="s">
        <v>35</v>
      </c>
      <c r="H2742" s="538">
        <v>44927</v>
      </c>
      <c r="I2742" s="51">
        <v>314</v>
      </c>
    </row>
    <row r="2743" spans="1:9" ht="15" customHeight="1" x14ac:dyDescent="0.2">
      <c r="A2743" s="926"/>
      <c r="B2743" s="51">
        <v>6325</v>
      </c>
      <c r="C2743" s="508" t="s">
        <v>10405</v>
      </c>
      <c r="D2743" s="97" t="s">
        <v>5902</v>
      </c>
      <c r="E2743" s="39">
        <v>31161507</v>
      </c>
      <c r="F2743" s="917"/>
      <c r="G2743" s="39" t="s">
        <v>35</v>
      </c>
      <c r="H2743" s="538">
        <v>44927</v>
      </c>
      <c r="I2743" s="51">
        <v>314</v>
      </c>
    </row>
    <row r="2744" spans="1:9" ht="15" customHeight="1" x14ac:dyDescent="0.2">
      <c r="A2744" s="926"/>
      <c r="B2744" s="51">
        <v>6325</v>
      </c>
      <c r="C2744" s="508" t="s">
        <v>10406</v>
      </c>
      <c r="D2744" s="97" t="s">
        <v>5902</v>
      </c>
      <c r="E2744" s="39">
        <v>31161801</v>
      </c>
      <c r="F2744" s="917"/>
      <c r="G2744" s="39" t="s">
        <v>35</v>
      </c>
      <c r="H2744" s="538">
        <v>44927</v>
      </c>
      <c r="I2744" s="51">
        <v>314</v>
      </c>
    </row>
    <row r="2745" spans="1:9" ht="15" customHeight="1" x14ac:dyDescent="0.2">
      <c r="A2745" s="926"/>
      <c r="B2745" s="51">
        <v>6325</v>
      </c>
      <c r="C2745" s="508" t="s">
        <v>10407</v>
      </c>
      <c r="D2745" s="97" t="s">
        <v>5902</v>
      </c>
      <c r="E2745" s="39">
        <v>31161709</v>
      </c>
      <c r="F2745" s="917"/>
      <c r="G2745" s="39" t="s">
        <v>35</v>
      </c>
      <c r="H2745" s="538">
        <v>44927</v>
      </c>
      <c r="I2745" s="51">
        <v>314</v>
      </c>
    </row>
    <row r="2746" spans="1:9" ht="15" customHeight="1" x14ac:dyDescent="0.2">
      <c r="A2746" s="926"/>
      <c r="B2746" s="51">
        <v>6325</v>
      </c>
      <c r="C2746" s="508" t="s">
        <v>10408</v>
      </c>
      <c r="D2746" s="97" t="s">
        <v>5902</v>
      </c>
      <c r="E2746" s="39">
        <v>31161801</v>
      </c>
      <c r="F2746" s="917"/>
      <c r="G2746" s="39" t="s">
        <v>35</v>
      </c>
      <c r="H2746" s="538">
        <v>44927</v>
      </c>
      <c r="I2746" s="51">
        <v>314</v>
      </c>
    </row>
    <row r="2747" spans="1:9" ht="15" customHeight="1" x14ac:dyDescent="0.2">
      <c r="A2747" s="926"/>
      <c r="B2747" s="51">
        <v>6325</v>
      </c>
      <c r="C2747" s="508" t="s">
        <v>10409</v>
      </c>
      <c r="D2747" s="97" t="s">
        <v>5902</v>
      </c>
      <c r="E2747" s="39">
        <v>31161507</v>
      </c>
      <c r="F2747" s="917"/>
      <c r="G2747" s="39" t="s">
        <v>35</v>
      </c>
      <c r="H2747" s="538">
        <v>44927</v>
      </c>
      <c r="I2747" s="51">
        <v>314</v>
      </c>
    </row>
    <row r="2748" spans="1:9" ht="25.5" x14ac:dyDescent="0.2">
      <c r="A2748" s="926"/>
      <c r="B2748" s="97">
        <v>7202</v>
      </c>
      <c r="C2748" s="508" t="s">
        <v>8691</v>
      </c>
      <c r="D2748" s="97" t="s">
        <v>5902</v>
      </c>
      <c r="E2748" s="39" t="s">
        <v>8692</v>
      </c>
      <c r="F2748" s="917"/>
      <c r="G2748" s="39" t="s">
        <v>35</v>
      </c>
      <c r="H2748" s="63">
        <v>45108</v>
      </c>
      <c r="I2748" s="51">
        <v>314</v>
      </c>
    </row>
    <row r="2749" spans="1:9" ht="25.5" x14ac:dyDescent="0.2">
      <c r="A2749" s="926"/>
      <c r="B2749" s="97">
        <v>7202</v>
      </c>
      <c r="C2749" s="508" t="s">
        <v>8693</v>
      </c>
      <c r="D2749" s="97" t="s">
        <v>5902</v>
      </c>
      <c r="E2749" s="39" t="s">
        <v>8694</v>
      </c>
      <c r="F2749" s="917"/>
      <c r="G2749" s="39" t="s">
        <v>35</v>
      </c>
      <c r="H2749" s="63">
        <v>45200</v>
      </c>
      <c r="I2749" s="51">
        <v>314</v>
      </c>
    </row>
    <row r="2750" spans="1:9" ht="51" x14ac:dyDescent="0.2">
      <c r="A2750" s="926"/>
      <c r="B2750" s="97">
        <v>7202</v>
      </c>
      <c r="C2750" s="508" t="s">
        <v>8698</v>
      </c>
      <c r="D2750" s="97" t="s">
        <v>5902</v>
      </c>
      <c r="E2750" s="39" t="s">
        <v>8435</v>
      </c>
      <c r="F2750" s="917"/>
      <c r="G2750" s="39" t="s">
        <v>35</v>
      </c>
      <c r="H2750" s="63">
        <v>44986</v>
      </c>
      <c r="I2750" s="51">
        <v>314</v>
      </c>
    </row>
    <row r="2751" spans="1:9" ht="25.5" x14ac:dyDescent="0.2">
      <c r="A2751" s="926"/>
      <c r="B2751" s="97">
        <v>7202</v>
      </c>
      <c r="C2751" s="508" t="s">
        <v>8699</v>
      </c>
      <c r="D2751" s="97" t="s">
        <v>5902</v>
      </c>
      <c r="E2751" s="39" t="s">
        <v>8692</v>
      </c>
      <c r="F2751" s="917"/>
      <c r="G2751" s="39" t="s">
        <v>35</v>
      </c>
      <c r="H2751" s="63">
        <v>45078</v>
      </c>
      <c r="I2751" s="51">
        <v>314</v>
      </c>
    </row>
    <row r="2752" spans="1:9" ht="25.5" x14ac:dyDescent="0.2">
      <c r="A2752" s="926"/>
      <c r="B2752" s="97">
        <v>7202</v>
      </c>
      <c r="C2752" s="508" t="s">
        <v>8700</v>
      </c>
      <c r="D2752" s="97" t="s">
        <v>5902</v>
      </c>
      <c r="E2752" s="39" t="s">
        <v>8694</v>
      </c>
      <c r="F2752" s="917"/>
      <c r="G2752" s="39" t="s">
        <v>35</v>
      </c>
      <c r="H2752" s="63">
        <v>45108</v>
      </c>
      <c r="I2752" s="51">
        <v>314</v>
      </c>
    </row>
    <row r="2753" spans="1:9" ht="25.5" x14ac:dyDescent="0.2">
      <c r="A2753" s="926"/>
      <c r="B2753" s="97">
        <v>7202</v>
      </c>
      <c r="C2753" s="508" t="s">
        <v>8702</v>
      </c>
      <c r="D2753" s="97" t="s">
        <v>5902</v>
      </c>
      <c r="E2753" s="39" t="s">
        <v>8692</v>
      </c>
      <c r="F2753" s="917"/>
      <c r="G2753" s="39" t="s">
        <v>35</v>
      </c>
      <c r="H2753" s="63">
        <v>45200</v>
      </c>
      <c r="I2753" s="51">
        <v>314</v>
      </c>
    </row>
    <row r="2754" spans="1:9" ht="25.5" x14ac:dyDescent="0.2">
      <c r="A2754" s="926"/>
      <c r="B2754" s="97">
        <v>7202</v>
      </c>
      <c r="C2754" s="508" t="s">
        <v>8703</v>
      </c>
      <c r="D2754" s="97" t="s">
        <v>5902</v>
      </c>
      <c r="E2754" s="39" t="s">
        <v>8694</v>
      </c>
      <c r="F2754" s="917"/>
      <c r="G2754" s="39" t="s">
        <v>35</v>
      </c>
      <c r="H2754" s="63">
        <v>44986</v>
      </c>
      <c r="I2754" s="51">
        <v>314</v>
      </c>
    </row>
    <row r="2755" spans="1:9" ht="25.5" x14ac:dyDescent="0.2">
      <c r="A2755" s="926"/>
      <c r="B2755" s="97">
        <v>7202</v>
      </c>
      <c r="C2755" s="508" t="s">
        <v>8705</v>
      </c>
      <c r="D2755" s="97" t="s">
        <v>5902</v>
      </c>
      <c r="E2755" s="39" t="s">
        <v>8692</v>
      </c>
      <c r="F2755" s="917"/>
      <c r="G2755" s="39" t="s">
        <v>35</v>
      </c>
      <c r="H2755" s="63">
        <v>45078</v>
      </c>
      <c r="I2755" s="51">
        <v>314</v>
      </c>
    </row>
    <row r="2756" spans="1:9" ht="25.5" x14ac:dyDescent="0.2">
      <c r="A2756" s="926"/>
      <c r="B2756" s="97">
        <v>7202</v>
      </c>
      <c r="C2756" s="508" t="s">
        <v>8706</v>
      </c>
      <c r="D2756" s="97" t="s">
        <v>5902</v>
      </c>
      <c r="E2756" s="39" t="s">
        <v>8692</v>
      </c>
      <c r="F2756" s="917"/>
      <c r="G2756" s="39" t="s">
        <v>35</v>
      </c>
      <c r="H2756" s="63">
        <v>45108</v>
      </c>
      <c r="I2756" s="51">
        <v>314</v>
      </c>
    </row>
    <row r="2757" spans="1:9" ht="25.5" x14ac:dyDescent="0.2">
      <c r="A2757" s="926"/>
      <c r="B2757" s="97">
        <v>7202</v>
      </c>
      <c r="C2757" s="508" t="s">
        <v>8707</v>
      </c>
      <c r="D2757" s="97" t="s">
        <v>5902</v>
      </c>
      <c r="E2757" s="39" t="s">
        <v>8692</v>
      </c>
      <c r="F2757" s="917"/>
      <c r="G2757" s="39" t="s">
        <v>35</v>
      </c>
      <c r="H2757" s="63">
        <v>45200</v>
      </c>
      <c r="I2757" s="51">
        <v>314</v>
      </c>
    </row>
    <row r="2758" spans="1:9" ht="25.5" x14ac:dyDescent="0.2">
      <c r="A2758" s="926"/>
      <c r="B2758" s="97">
        <v>7202</v>
      </c>
      <c r="C2758" s="508" t="s">
        <v>8708</v>
      </c>
      <c r="D2758" s="97" t="s">
        <v>5902</v>
      </c>
      <c r="E2758" s="39" t="s">
        <v>8692</v>
      </c>
      <c r="F2758" s="917"/>
      <c r="G2758" s="39" t="s">
        <v>35</v>
      </c>
      <c r="H2758" s="63">
        <v>44986</v>
      </c>
      <c r="I2758" s="51">
        <v>314</v>
      </c>
    </row>
    <row r="2759" spans="1:9" ht="15" customHeight="1" x14ac:dyDescent="0.2">
      <c r="A2759" s="926"/>
      <c r="B2759" s="97">
        <v>7202</v>
      </c>
      <c r="C2759" s="508" t="s">
        <v>8792</v>
      </c>
      <c r="D2759" s="97" t="s">
        <v>5902</v>
      </c>
      <c r="E2759" s="39" t="s">
        <v>8692</v>
      </c>
      <c r="F2759" s="917"/>
      <c r="G2759" s="39" t="s">
        <v>35</v>
      </c>
      <c r="H2759" s="63">
        <v>44986</v>
      </c>
      <c r="I2759" s="51">
        <v>314</v>
      </c>
    </row>
    <row r="2760" spans="1:9" ht="25.5" x14ac:dyDescent="0.2">
      <c r="A2760" s="926"/>
      <c r="B2760" s="97">
        <v>7202</v>
      </c>
      <c r="C2760" s="508" t="s">
        <v>8793</v>
      </c>
      <c r="D2760" s="97" t="s">
        <v>5902</v>
      </c>
      <c r="E2760" s="39" t="s">
        <v>8692</v>
      </c>
      <c r="F2760" s="917"/>
      <c r="G2760" s="39" t="s">
        <v>35</v>
      </c>
      <c r="H2760" s="63">
        <v>45078</v>
      </c>
      <c r="I2760" s="51">
        <v>314</v>
      </c>
    </row>
    <row r="2761" spans="1:9" ht="15" customHeight="1" x14ac:dyDescent="0.2">
      <c r="A2761" s="926"/>
      <c r="B2761" s="97">
        <v>7202</v>
      </c>
      <c r="C2761" s="508" t="s">
        <v>8794</v>
      </c>
      <c r="D2761" s="97" t="s">
        <v>5902</v>
      </c>
      <c r="E2761" s="39" t="s">
        <v>8692</v>
      </c>
      <c r="F2761" s="917"/>
      <c r="G2761" s="39" t="s">
        <v>35</v>
      </c>
      <c r="H2761" s="63">
        <v>45108</v>
      </c>
      <c r="I2761" s="51">
        <v>314</v>
      </c>
    </row>
    <row r="2762" spans="1:9" ht="25.5" x14ac:dyDescent="0.2">
      <c r="A2762" s="926"/>
      <c r="B2762" s="97">
        <v>7202</v>
      </c>
      <c r="C2762" s="508" t="s">
        <v>8795</v>
      </c>
      <c r="D2762" s="97" t="s">
        <v>5902</v>
      </c>
      <c r="E2762" s="39" t="s">
        <v>8692</v>
      </c>
      <c r="F2762" s="917"/>
      <c r="G2762" s="39" t="s">
        <v>35</v>
      </c>
      <c r="H2762" s="63">
        <v>45200</v>
      </c>
      <c r="I2762" s="51">
        <v>314</v>
      </c>
    </row>
    <row r="2763" spans="1:9" ht="25.5" x14ac:dyDescent="0.2">
      <c r="A2763" s="926"/>
      <c r="B2763" s="97">
        <v>7202</v>
      </c>
      <c r="C2763" s="508" t="s">
        <v>8796</v>
      </c>
      <c r="D2763" s="97" t="s">
        <v>5902</v>
      </c>
      <c r="E2763" s="39" t="s">
        <v>8692</v>
      </c>
      <c r="F2763" s="917"/>
      <c r="G2763" s="39" t="s">
        <v>35</v>
      </c>
      <c r="H2763" s="63">
        <v>44986</v>
      </c>
      <c r="I2763" s="51">
        <v>314</v>
      </c>
    </row>
    <row r="2764" spans="1:9" ht="38.25" x14ac:dyDescent="0.2">
      <c r="A2764" s="926"/>
      <c r="B2764" s="97">
        <v>7410</v>
      </c>
      <c r="C2764" s="98" t="s">
        <v>8047</v>
      </c>
      <c r="D2764" s="97" t="s">
        <v>5902</v>
      </c>
      <c r="E2764" s="160">
        <v>40141731</v>
      </c>
      <c r="F2764" s="917"/>
      <c r="G2764" s="39" t="s">
        <v>35</v>
      </c>
      <c r="H2764" s="309">
        <v>45261</v>
      </c>
      <c r="I2764" s="51">
        <v>314</v>
      </c>
    </row>
    <row r="2765" spans="1:9" ht="38.25" x14ac:dyDescent="0.2">
      <c r="A2765" s="926"/>
      <c r="B2765" s="97">
        <v>7410</v>
      </c>
      <c r="C2765" s="98" t="s">
        <v>8049</v>
      </c>
      <c r="D2765" s="97" t="s">
        <v>5902</v>
      </c>
      <c r="E2765" s="160">
        <v>40141731</v>
      </c>
      <c r="F2765" s="917"/>
      <c r="G2765" s="39" t="s">
        <v>35</v>
      </c>
      <c r="H2765" s="309">
        <v>45261</v>
      </c>
      <c r="I2765" s="51">
        <v>314</v>
      </c>
    </row>
    <row r="2766" spans="1:9" ht="25.5" x14ac:dyDescent="0.2">
      <c r="A2766" s="926"/>
      <c r="B2766" s="97">
        <v>7202</v>
      </c>
      <c r="C2766" s="508" t="s">
        <v>8857</v>
      </c>
      <c r="D2766" s="97" t="s">
        <v>5902</v>
      </c>
      <c r="E2766" s="39" t="s">
        <v>8858</v>
      </c>
      <c r="F2766" s="917"/>
      <c r="G2766" s="39" t="s">
        <v>35</v>
      </c>
      <c r="H2766" s="682">
        <v>45078</v>
      </c>
      <c r="I2766" s="217">
        <v>314</v>
      </c>
    </row>
    <row r="2767" spans="1:9" ht="38.25" x14ac:dyDescent="0.2">
      <c r="A2767" s="926"/>
      <c r="B2767" s="97">
        <v>7202</v>
      </c>
      <c r="C2767" s="508" t="s">
        <v>8862</v>
      </c>
      <c r="D2767" s="97" t="s">
        <v>5902</v>
      </c>
      <c r="E2767" s="39" t="s">
        <v>8692</v>
      </c>
      <c r="F2767" s="917"/>
      <c r="G2767" s="39" t="s">
        <v>35</v>
      </c>
      <c r="H2767" s="682">
        <v>45108</v>
      </c>
      <c r="I2767" s="217">
        <v>314</v>
      </c>
    </row>
    <row r="2768" spans="1:9" ht="51" x14ac:dyDescent="0.2">
      <c r="A2768" s="926"/>
      <c r="B2768" s="97">
        <v>7202</v>
      </c>
      <c r="C2768" s="520" t="s">
        <v>8990</v>
      </c>
      <c r="D2768" s="97" t="s">
        <v>5902</v>
      </c>
      <c r="E2768" s="39" t="s">
        <v>8514</v>
      </c>
      <c r="F2768" s="917"/>
      <c r="G2768" s="39" t="s">
        <v>35</v>
      </c>
      <c r="H2768" s="682">
        <v>45078</v>
      </c>
      <c r="I2768" s="217">
        <v>314</v>
      </c>
    </row>
    <row r="2769" spans="1:9" ht="51" x14ac:dyDescent="0.2">
      <c r="A2769" s="926"/>
      <c r="B2769" s="97">
        <v>7202</v>
      </c>
      <c r="C2769" s="520" t="s">
        <v>8991</v>
      </c>
      <c r="D2769" s="97" t="s">
        <v>5902</v>
      </c>
      <c r="E2769" s="39" t="s">
        <v>8992</v>
      </c>
      <c r="F2769" s="917"/>
      <c r="G2769" s="39" t="s">
        <v>35</v>
      </c>
      <c r="H2769" s="682">
        <v>45108</v>
      </c>
      <c r="I2769" s="217">
        <v>314</v>
      </c>
    </row>
    <row r="2770" spans="1:9" ht="51" x14ac:dyDescent="0.2">
      <c r="A2770" s="926"/>
      <c r="B2770" s="97">
        <v>7202</v>
      </c>
      <c r="C2770" s="520" t="s">
        <v>8993</v>
      </c>
      <c r="D2770" s="97" t="s">
        <v>5902</v>
      </c>
      <c r="E2770" s="39" t="s">
        <v>8720</v>
      </c>
      <c r="F2770" s="917"/>
      <c r="G2770" s="39" t="s">
        <v>35</v>
      </c>
      <c r="H2770" s="682">
        <v>44986</v>
      </c>
      <c r="I2770" s="217">
        <v>314</v>
      </c>
    </row>
    <row r="2771" spans="1:9" ht="51" x14ac:dyDescent="0.2">
      <c r="A2771" s="926"/>
      <c r="B2771" s="97">
        <v>7202</v>
      </c>
      <c r="C2771" s="520" t="s">
        <v>8994</v>
      </c>
      <c r="D2771" s="97" t="s">
        <v>5902</v>
      </c>
      <c r="E2771" s="39" t="s">
        <v>8720</v>
      </c>
      <c r="F2771" s="917"/>
      <c r="G2771" s="39" t="s">
        <v>35</v>
      </c>
      <c r="H2771" s="682">
        <v>45078</v>
      </c>
      <c r="I2771" s="217">
        <v>314</v>
      </c>
    </row>
    <row r="2772" spans="1:9" ht="38.25" x14ac:dyDescent="0.2">
      <c r="A2772" s="926"/>
      <c r="B2772" s="97">
        <v>7202</v>
      </c>
      <c r="C2772" s="520" t="s">
        <v>8995</v>
      </c>
      <c r="D2772" s="97" t="s">
        <v>5902</v>
      </c>
      <c r="E2772" s="39" t="s">
        <v>8720</v>
      </c>
      <c r="F2772" s="917"/>
      <c r="G2772" s="39" t="s">
        <v>35</v>
      </c>
      <c r="H2772" s="682">
        <v>45108</v>
      </c>
      <c r="I2772" s="217">
        <v>314</v>
      </c>
    </row>
    <row r="2773" spans="1:9" ht="38.25" x14ac:dyDescent="0.2">
      <c r="A2773" s="926"/>
      <c r="B2773" s="97">
        <v>7202</v>
      </c>
      <c r="C2773" s="520" t="s">
        <v>8996</v>
      </c>
      <c r="D2773" s="97" t="s">
        <v>5902</v>
      </c>
      <c r="E2773" s="39" t="s">
        <v>8720</v>
      </c>
      <c r="F2773" s="917"/>
      <c r="G2773" s="39" t="s">
        <v>35</v>
      </c>
      <c r="H2773" s="682">
        <v>45200</v>
      </c>
      <c r="I2773" s="217">
        <v>314</v>
      </c>
    </row>
    <row r="2774" spans="1:9" ht="51" x14ac:dyDescent="0.2">
      <c r="A2774" s="926"/>
      <c r="B2774" s="97">
        <v>7202</v>
      </c>
      <c r="C2774" s="508" t="s">
        <v>8681</v>
      </c>
      <c r="D2774" s="97" t="s">
        <v>5902</v>
      </c>
      <c r="E2774" s="39" t="s">
        <v>8435</v>
      </c>
      <c r="F2774" s="917"/>
      <c r="G2774" s="39" t="s">
        <v>693</v>
      </c>
      <c r="H2774" s="682">
        <v>44986</v>
      </c>
      <c r="I2774" s="217">
        <v>314</v>
      </c>
    </row>
    <row r="2775" spans="1:9" ht="51" x14ac:dyDescent="0.2">
      <c r="A2775" s="926"/>
      <c r="B2775" s="97">
        <v>7202</v>
      </c>
      <c r="C2775" s="508" t="s">
        <v>8682</v>
      </c>
      <c r="D2775" s="97" t="s">
        <v>5902</v>
      </c>
      <c r="E2775" s="39" t="s">
        <v>8435</v>
      </c>
      <c r="F2775" s="917"/>
      <c r="G2775" s="39" t="s">
        <v>693</v>
      </c>
      <c r="H2775" s="682">
        <v>45078</v>
      </c>
      <c r="I2775" s="217">
        <v>314</v>
      </c>
    </row>
    <row r="2776" spans="1:9" ht="25.5" x14ac:dyDescent="0.2">
      <c r="A2776" s="926"/>
      <c r="B2776" s="51">
        <v>6325</v>
      </c>
      <c r="C2776" s="508" t="s">
        <v>9852</v>
      </c>
      <c r="D2776" s="97" t="s">
        <v>5902</v>
      </c>
      <c r="E2776" s="545">
        <v>30101609</v>
      </c>
      <c r="F2776" s="917"/>
      <c r="G2776" s="39" t="s">
        <v>35</v>
      </c>
      <c r="H2776" s="538">
        <v>44927</v>
      </c>
      <c r="I2776" s="51">
        <v>314</v>
      </c>
    </row>
    <row r="2777" spans="1:9" ht="15" customHeight="1" x14ac:dyDescent="0.2">
      <c r="A2777" s="926"/>
      <c r="B2777" s="51">
        <v>6326</v>
      </c>
      <c r="C2777" s="520" t="s">
        <v>9483</v>
      </c>
      <c r="D2777" s="97" t="s">
        <v>5902</v>
      </c>
      <c r="E2777" s="39">
        <v>30102003</v>
      </c>
      <c r="F2777" s="917"/>
      <c r="G2777" s="39" t="s">
        <v>35</v>
      </c>
      <c r="H2777" s="63">
        <v>45261</v>
      </c>
      <c r="I2777" s="539">
        <v>314</v>
      </c>
    </row>
    <row r="2778" spans="1:9" ht="15" customHeight="1" x14ac:dyDescent="0.2">
      <c r="A2778" s="926"/>
      <c r="B2778" s="51">
        <v>6326</v>
      </c>
      <c r="C2778" s="520" t="s">
        <v>9484</v>
      </c>
      <c r="D2778" s="97" t="s">
        <v>5902</v>
      </c>
      <c r="E2778" s="39">
        <v>30102003</v>
      </c>
      <c r="F2778" s="917"/>
      <c r="G2778" s="39" t="s">
        <v>35</v>
      </c>
      <c r="H2778" s="63">
        <v>45261</v>
      </c>
      <c r="I2778" s="539">
        <v>314</v>
      </c>
    </row>
    <row r="2779" spans="1:9" ht="15" customHeight="1" x14ac:dyDescent="0.2">
      <c r="A2779" s="926"/>
      <c r="B2779" s="51">
        <v>6326</v>
      </c>
      <c r="C2779" s="520" t="s">
        <v>9485</v>
      </c>
      <c r="D2779" s="97" t="s">
        <v>5902</v>
      </c>
      <c r="E2779" s="39">
        <v>30102005</v>
      </c>
      <c r="F2779" s="917"/>
      <c r="G2779" s="39" t="s">
        <v>35</v>
      </c>
      <c r="H2779" s="63">
        <v>45261</v>
      </c>
      <c r="I2779" s="539">
        <v>314</v>
      </c>
    </row>
    <row r="2780" spans="1:9" ht="15" customHeight="1" x14ac:dyDescent="0.2">
      <c r="A2780" s="926"/>
      <c r="B2780" s="51">
        <v>6326</v>
      </c>
      <c r="C2780" s="520" t="s">
        <v>9486</v>
      </c>
      <c r="D2780" s="97" t="s">
        <v>5902</v>
      </c>
      <c r="E2780" s="39">
        <v>30103405</v>
      </c>
      <c r="F2780" s="917"/>
      <c r="G2780" s="39" t="s">
        <v>35</v>
      </c>
      <c r="H2780" s="63">
        <v>45261</v>
      </c>
      <c r="I2780" s="539">
        <v>314</v>
      </c>
    </row>
    <row r="2781" spans="1:9" ht="15" customHeight="1" x14ac:dyDescent="0.2">
      <c r="A2781" s="926"/>
      <c r="B2781" s="51">
        <v>6326</v>
      </c>
      <c r="C2781" s="520" t="s">
        <v>10461</v>
      </c>
      <c r="D2781" s="97" t="s">
        <v>5902</v>
      </c>
      <c r="E2781" s="39">
        <v>40171501</v>
      </c>
      <c r="F2781" s="917"/>
      <c r="G2781" s="39" t="s">
        <v>35</v>
      </c>
      <c r="H2781" s="63">
        <v>45261</v>
      </c>
      <c r="I2781" s="539">
        <v>314</v>
      </c>
    </row>
    <row r="2782" spans="1:9" ht="15" customHeight="1" x14ac:dyDescent="0.2">
      <c r="A2782" s="926"/>
      <c r="B2782" s="51">
        <v>6326</v>
      </c>
      <c r="C2782" s="520" t="s">
        <v>10462</v>
      </c>
      <c r="D2782" s="97" t="s">
        <v>5902</v>
      </c>
      <c r="E2782" s="39">
        <v>40171501</v>
      </c>
      <c r="F2782" s="917"/>
      <c r="G2782" s="39" t="s">
        <v>35</v>
      </c>
      <c r="H2782" s="63">
        <v>45261</v>
      </c>
      <c r="I2782" s="539">
        <v>314</v>
      </c>
    </row>
    <row r="2783" spans="1:9" ht="15" customHeight="1" x14ac:dyDescent="0.2">
      <c r="A2783" s="926"/>
      <c r="B2783" s="51">
        <v>6326</v>
      </c>
      <c r="C2783" s="520" t="s">
        <v>10463</v>
      </c>
      <c r="D2783" s="97" t="s">
        <v>5902</v>
      </c>
      <c r="E2783" s="39">
        <v>40171501</v>
      </c>
      <c r="F2783" s="917"/>
      <c r="G2783" s="39" t="s">
        <v>35</v>
      </c>
      <c r="H2783" s="63">
        <v>45261</v>
      </c>
      <c r="I2783" s="539">
        <v>314</v>
      </c>
    </row>
    <row r="2784" spans="1:9" ht="15" customHeight="1" x14ac:dyDescent="0.2">
      <c r="A2784" s="926"/>
      <c r="B2784" s="51">
        <v>6326</v>
      </c>
      <c r="C2784" s="520" t="s">
        <v>10464</v>
      </c>
      <c r="D2784" s="97" t="s">
        <v>5902</v>
      </c>
      <c r="E2784" s="39">
        <v>40171501</v>
      </c>
      <c r="F2784" s="917"/>
      <c r="G2784" s="39" t="s">
        <v>35</v>
      </c>
      <c r="H2784" s="63">
        <v>45261</v>
      </c>
      <c r="I2784" s="539">
        <v>314</v>
      </c>
    </row>
    <row r="2785" spans="1:9" ht="15" customHeight="1" x14ac:dyDescent="0.2">
      <c r="A2785" s="926"/>
      <c r="B2785" s="51">
        <v>6326</v>
      </c>
      <c r="C2785" s="520" t="s">
        <v>10465</v>
      </c>
      <c r="D2785" s="97" t="s">
        <v>5902</v>
      </c>
      <c r="E2785" s="39">
        <v>40171501</v>
      </c>
      <c r="F2785" s="917"/>
      <c r="G2785" s="39" t="s">
        <v>35</v>
      </c>
      <c r="H2785" s="63">
        <v>45261</v>
      </c>
      <c r="I2785" s="539">
        <v>314</v>
      </c>
    </row>
    <row r="2786" spans="1:9" ht="15" customHeight="1" x14ac:dyDescent="0.2">
      <c r="A2786" s="926"/>
      <c r="B2786" s="51">
        <v>6326</v>
      </c>
      <c r="C2786" s="520" t="s">
        <v>10466</v>
      </c>
      <c r="D2786" s="97" t="s">
        <v>5902</v>
      </c>
      <c r="E2786" s="39">
        <v>40171501</v>
      </c>
      <c r="F2786" s="917"/>
      <c r="G2786" s="39" t="s">
        <v>35</v>
      </c>
      <c r="H2786" s="63">
        <v>45261</v>
      </c>
      <c r="I2786" s="539">
        <v>314</v>
      </c>
    </row>
    <row r="2787" spans="1:9" ht="15" customHeight="1" x14ac:dyDescent="0.2">
      <c r="A2787" s="926"/>
      <c r="B2787" s="51">
        <v>6326</v>
      </c>
      <c r="C2787" s="520" t="s">
        <v>10467</v>
      </c>
      <c r="D2787" s="97" t="s">
        <v>5902</v>
      </c>
      <c r="E2787" s="39">
        <v>40171501</v>
      </c>
      <c r="F2787" s="917"/>
      <c r="G2787" s="39" t="s">
        <v>35</v>
      </c>
      <c r="H2787" s="63">
        <v>45261</v>
      </c>
      <c r="I2787" s="539">
        <v>314</v>
      </c>
    </row>
    <row r="2788" spans="1:9" ht="15" customHeight="1" x14ac:dyDescent="0.2">
      <c r="A2788" s="926"/>
      <c r="B2788" s="51">
        <v>6326</v>
      </c>
      <c r="C2788" s="520" t="s">
        <v>10468</v>
      </c>
      <c r="D2788" s="97" t="s">
        <v>5902</v>
      </c>
      <c r="E2788" s="39">
        <v>40171501</v>
      </c>
      <c r="F2788" s="917"/>
      <c r="G2788" s="39" t="s">
        <v>35</v>
      </c>
      <c r="H2788" s="63">
        <v>45261</v>
      </c>
      <c r="I2788" s="539">
        <v>314</v>
      </c>
    </row>
    <row r="2789" spans="1:9" ht="15" customHeight="1" x14ac:dyDescent="0.2">
      <c r="A2789" s="926"/>
      <c r="B2789" s="51">
        <v>6326</v>
      </c>
      <c r="C2789" s="520" t="s">
        <v>10469</v>
      </c>
      <c r="D2789" s="97" t="s">
        <v>5902</v>
      </c>
      <c r="E2789" s="39">
        <v>40171501</v>
      </c>
      <c r="F2789" s="917"/>
      <c r="G2789" s="39" t="s">
        <v>35</v>
      </c>
      <c r="H2789" s="63">
        <v>45261</v>
      </c>
      <c r="I2789" s="539">
        <v>314</v>
      </c>
    </row>
    <row r="2790" spans="1:9" ht="15" customHeight="1" x14ac:dyDescent="0.2">
      <c r="A2790" s="926"/>
      <c r="B2790" s="51">
        <v>6326</v>
      </c>
      <c r="C2790" s="520" t="s">
        <v>10470</v>
      </c>
      <c r="D2790" s="97" t="s">
        <v>5902</v>
      </c>
      <c r="E2790" s="39">
        <v>40171501</v>
      </c>
      <c r="F2790" s="917"/>
      <c r="G2790" s="39" t="s">
        <v>35</v>
      </c>
      <c r="H2790" s="63">
        <v>45261</v>
      </c>
      <c r="I2790" s="539">
        <v>314</v>
      </c>
    </row>
    <row r="2791" spans="1:9" ht="15" customHeight="1" x14ac:dyDescent="0.2">
      <c r="A2791" s="926"/>
      <c r="B2791" s="51">
        <v>6326</v>
      </c>
      <c r="C2791" s="520" t="s">
        <v>10471</v>
      </c>
      <c r="D2791" s="97" t="s">
        <v>5902</v>
      </c>
      <c r="E2791" s="39">
        <v>40171501</v>
      </c>
      <c r="F2791" s="917"/>
      <c r="G2791" s="39" t="s">
        <v>35</v>
      </c>
      <c r="H2791" s="63">
        <v>45261</v>
      </c>
      <c r="I2791" s="539">
        <v>314</v>
      </c>
    </row>
    <row r="2792" spans="1:9" ht="15" customHeight="1" x14ac:dyDescent="0.2">
      <c r="A2792" s="926"/>
      <c r="B2792" s="51">
        <v>6326</v>
      </c>
      <c r="C2792" s="520" t="s">
        <v>10472</v>
      </c>
      <c r="D2792" s="97" t="s">
        <v>5902</v>
      </c>
      <c r="E2792" s="39">
        <v>40171501</v>
      </c>
      <c r="F2792" s="917"/>
      <c r="G2792" s="39" t="s">
        <v>35</v>
      </c>
      <c r="H2792" s="63">
        <v>45261</v>
      </c>
      <c r="I2792" s="539">
        <v>314</v>
      </c>
    </row>
    <row r="2793" spans="1:9" ht="15" customHeight="1" x14ac:dyDescent="0.2">
      <c r="A2793" s="926"/>
      <c r="B2793" s="51">
        <v>6326</v>
      </c>
      <c r="C2793" s="520" t="s">
        <v>10473</v>
      </c>
      <c r="D2793" s="97" t="s">
        <v>5902</v>
      </c>
      <c r="E2793" s="39">
        <v>40171501</v>
      </c>
      <c r="F2793" s="917"/>
      <c r="G2793" s="39" t="s">
        <v>35</v>
      </c>
      <c r="H2793" s="63">
        <v>45261</v>
      </c>
      <c r="I2793" s="539">
        <v>314</v>
      </c>
    </row>
    <row r="2794" spans="1:9" ht="15" customHeight="1" x14ac:dyDescent="0.2">
      <c r="A2794" s="926"/>
      <c r="B2794" s="51">
        <v>6326</v>
      </c>
      <c r="C2794" s="520" t="s">
        <v>10474</v>
      </c>
      <c r="D2794" s="97" t="s">
        <v>5902</v>
      </c>
      <c r="E2794" s="39">
        <v>40171501</v>
      </c>
      <c r="F2794" s="917"/>
      <c r="G2794" s="39" t="s">
        <v>35</v>
      </c>
      <c r="H2794" s="63">
        <v>45261</v>
      </c>
      <c r="I2794" s="539">
        <v>314</v>
      </c>
    </row>
    <row r="2795" spans="1:9" ht="15" customHeight="1" x14ac:dyDescent="0.2">
      <c r="A2795" s="926"/>
      <c r="B2795" s="51">
        <v>6326</v>
      </c>
      <c r="C2795" s="520" t="s">
        <v>10475</v>
      </c>
      <c r="D2795" s="97" t="s">
        <v>5902</v>
      </c>
      <c r="E2795" s="39">
        <v>40171501</v>
      </c>
      <c r="F2795" s="917"/>
      <c r="G2795" s="39" t="s">
        <v>35</v>
      </c>
      <c r="H2795" s="63">
        <v>45261</v>
      </c>
      <c r="I2795" s="539">
        <v>314</v>
      </c>
    </row>
    <row r="2796" spans="1:9" ht="15" customHeight="1" x14ac:dyDescent="0.2">
      <c r="A2796" s="926"/>
      <c r="B2796" s="51">
        <v>6326</v>
      </c>
      <c r="C2796" s="520" t="s">
        <v>10476</v>
      </c>
      <c r="D2796" s="97" t="s">
        <v>5902</v>
      </c>
      <c r="E2796" s="39">
        <v>40182401</v>
      </c>
      <c r="F2796" s="917"/>
      <c r="G2796" s="39" t="s">
        <v>35</v>
      </c>
      <c r="H2796" s="63">
        <v>45261</v>
      </c>
      <c r="I2796" s="539">
        <v>314</v>
      </c>
    </row>
    <row r="2797" spans="1:9" ht="15" customHeight="1" x14ac:dyDescent="0.2">
      <c r="A2797" s="926"/>
      <c r="B2797" s="51">
        <v>6326</v>
      </c>
      <c r="C2797" s="520" t="s">
        <v>10477</v>
      </c>
      <c r="D2797" s="97" t="s">
        <v>5902</v>
      </c>
      <c r="E2797" s="39">
        <v>40182401</v>
      </c>
      <c r="F2797" s="917"/>
      <c r="G2797" s="39" t="s">
        <v>35</v>
      </c>
      <c r="H2797" s="63">
        <v>45261</v>
      </c>
      <c r="I2797" s="539">
        <v>314</v>
      </c>
    </row>
    <row r="2798" spans="1:9" ht="15" customHeight="1" x14ac:dyDescent="0.2">
      <c r="A2798" s="926"/>
      <c r="B2798" s="51">
        <v>6326</v>
      </c>
      <c r="C2798" s="520" t="s">
        <v>10478</v>
      </c>
      <c r="D2798" s="97" t="s">
        <v>5902</v>
      </c>
      <c r="E2798" s="39">
        <v>40182401</v>
      </c>
      <c r="F2798" s="917"/>
      <c r="G2798" s="39" t="s">
        <v>35</v>
      </c>
      <c r="H2798" s="63">
        <v>45261</v>
      </c>
      <c r="I2798" s="539">
        <v>314</v>
      </c>
    </row>
    <row r="2799" spans="1:9" ht="15" customHeight="1" x14ac:dyDescent="0.2">
      <c r="A2799" s="926"/>
      <c r="B2799" s="51">
        <v>6326</v>
      </c>
      <c r="C2799" s="520" t="s">
        <v>10479</v>
      </c>
      <c r="D2799" s="97" t="s">
        <v>5902</v>
      </c>
      <c r="E2799" s="39">
        <v>40182401</v>
      </c>
      <c r="F2799" s="917"/>
      <c r="G2799" s="39" t="s">
        <v>35</v>
      </c>
      <c r="H2799" s="63">
        <v>45261</v>
      </c>
      <c r="I2799" s="539">
        <v>314</v>
      </c>
    </row>
    <row r="2800" spans="1:9" ht="15" customHeight="1" x14ac:dyDescent="0.2">
      <c r="A2800" s="926"/>
      <c r="B2800" s="51">
        <v>6326</v>
      </c>
      <c r="C2800" s="520" t="s">
        <v>10480</v>
      </c>
      <c r="D2800" s="97" t="s">
        <v>5902</v>
      </c>
      <c r="E2800" s="39">
        <v>40182401</v>
      </c>
      <c r="F2800" s="917"/>
      <c r="G2800" s="39" t="s">
        <v>35</v>
      </c>
      <c r="H2800" s="63">
        <v>45261</v>
      </c>
      <c r="I2800" s="539">
        <v>314</v>
      </c>
    </row>
    <row r="2801" spans="1:9" ht="15" customHeight="1" x14ac:dyDescent="0.2">
      <c r="A2801" s="926"/>
      <c r="B2801" s="51">
        <v>6326</v>
      </c>
      <c r="C2801" s="520" t="s">
        <v>10481</v>
      </c>
      <c r="D2801" s="97" t="s">
        <v>5902</v>
      </c>
      <c r="E2801" s="39">
        <v>40182401</v>
      </c>
      <c r="F2801" s="917"/>
      <c r="G2801" s="39" t="s">
        <v>35</v>
      </c>
      <c r="H2801" s="63">
        <v>45261</v>
      </c>
      <c r="I2801" s="539">
        <v>314</v>
      </c>
    </row>
    <row r="2802" spans="1:9" ht="15" customHeight="1" x14ac:dyDescent="0.2">
      <c r="A2802" s="926"/>
      <c r="B2802" s="51">
        <v>6326</v>
      </c>
      <c r="C2802" s="520" t="s">
        <v>10482</v>
      </c>
      <c r="D2802" s="97" t="s">
        <v>5902</v>
      </c>
      <c r="E2802" s="39">
        <v>40182401</v>
      </c>
      <c r="F2802" s="917"/>
      <c r="G2802" s="39" t="s">
        <v>35</v>
      </c>
      <c r="H2802" s="63">
        <v>45261</v>
      </c>
      <c r="I2802" s="539">
        <v>314</v>
      </c>
    </row>
    <row r="2803" spans="1:9" ht="51" x14ac:dyDescent="0.2">
      <c r="A2803" s="926"/>
      <c r="B2803" s="97">
        <v>7202</v>
      </c>
      <c r="C2803" s="520" t="s">
        <v>9002</v>
      </c>
      <c r="D2803" s="97" t="s">
        <v>5902</v>
      </c>
      <c r="E2803" s="39" t="s">
        <v>8484</v>
      </c>
      <c r="F2803" s="917"/>
      <c r="G2803" s="39" t="s">
        <v>35</v>
      </c>
      <c r="H2803" s="63">
        <v>45108</v>
      </c>
      <c r="I2803" s="217">
        <v>314</v>
      </c>
    </row>
    <row r="2804" spans="1:9" ht="51" x14ac:dyDescent="0.2">
      <c r="A2804" s="926"/>
      <c r="B2804" s="97">
        <v>7202</v>
      </c>
      <c r="C2804" s="520" t="s">
        <v>9003</v>
      </c>
      <c r="D2804" s="97" t="s">
        <v>5902</v>
      </c>
      <c r="E2804" s="39" t="s">
        <v>8484</v>
      </c>
      <c r="F2804" s="917"/>
      <c r="G2804" s="39" t="s">
        <v>35</v>
      </c>
      <c r="H2804" s="63">
        <v>45200</v>
      </c>
      <c r="I2804" s="217">
        <v>314</v>
      </c>
    </row>
    <row r="2805" spans="1:9" ht="63.75" x14ac:dyDescent="0.2">
      <c r="A2805" s="926"/>
      <c r="B2805" s="97">
        <v>7202</v>
      </c>
      <c r="C2805" s="520" t="s">
        <v>9011</v>
      </c>
      <c r="D2805" s="97" t="s">
        <v>5902</v>
      </c>
      <c r="E2805" s="39" t="s">
        <v>9009</v>
      </c>
      <c r="F2805" s="917"/>
      <c r="G2805" s="39" t="s">
        <v>35</v>
      </c>
      <c r="H2805" s="63">
        <v>44986</v>
      </c>
      <c r="I2805" s="217">
        <v>314</v>
      </c>
    </row>
    <row r="2806" spans="1:9" ht="51" x14ac:dyDescent="0.2">
      <c r="A2806" s="926"/>
      <c r="B2806" s="97">
        <v>7202</v>
      </c>
      <c r="C2806" s="520" t="s">
        <v>9012</v>
      </c>
      <c r="D2806" s="97" t="s">
        <v>5902</v>
      </c>
      <c r="E2806" s="39" t="s">
        <v>9009</v>
      </c>
      <c r="F2806" s="917"/>
      <c r="G2806" s="39" t="s">
        <v>35</v>
      </c>
      <c r="H2806" s="63">
        <v>45078</v>
      </c>
      <c r="I2806" s="217">
        <v>314</v>
      </c>
    </row>
    <row r="2807" spans="1:9" ht="51" x14ac:dyDescent="0.2">
      <c r="A2807" s="926"/>
      <c r="B2807" s="97">
        <v>7202</v>
      </c>
      <c r="C2807" s="520" t="s">
        <v>9013</v>
      </c>
      <c r="D2807" s="97" t="s">
        <v>5902</v>
      </c>
      <c r="E2807" s="39" t="s">
        <v>9014</v>
      </c>
      <c r="F2807" s="917"/>
      <c r="G2807" s="39" t="s">
        <v>35</v>
      </c>
      <c r="H2807" s="63">
        <v>45200</v>
      </c>
      <c r="I2807" s="217">
        <v>314</v>
      </c>
    </row>
    <row r="2808" spans="1:9" ht="51" x14ac:dyDescent="0.2">
      <c r="A2808" s="926"/>
      <c r="B2808" s="97">
        <v>7202</v>
      </c>
      <c r="C2808" s="520" t="s">
        <v>9015</v>
      </c>
      <c r="D2808" s="97" t="s">
        <v>5902</v>
      </c>
      <c r="E2808" s="39" t="s">
        <v>9014</v>
      </c>
      <c r="F2808" s="917"/>
      <c r="G2808" s="39" t="s">
        <v>35</v>
      </c>
      <c r="H2808" s="63">
        <v>44986</v>
      </c>
      <c r="I2808" s="217">
        <v>314</v>
      </c>
    </row>
    <row r="2809" spans="1:9" ht="51" x14ac:dyDescent="0.2">
      <c r="A2809" s="926"/>
      <c r="B2809" s="97">
        <v>7202</v>
      </c>
      <c r="C2809" s="520" t="s">
        <v>9016</v>
      </c>
      <c r="D2809" s="97" t="s">
        <v>5902</v>
      </c>
      <c r="E2809" s="39" t="s">
        <v>9014</v>
      </c>
      <c r="F2809" s="917"/>
      <c r="G2809" s="39" t="s">
        <v>35</v>
      </c>
      <c r="H2809" s="63">
        <v>45078</v>
      </c>
      <c r="I2809" s="217">
        <v>314</v>
      </c>
    </row>
    <row r="2810" spans="1:9" ht="63.75" x14ac:dyDescent="0.2">
      <c r="A2810" s="926"/>
      <c r="B2810" s="97">
        <v>7202</v>
      </c>
      <c r="C2810" s="520" t="s">
        <v>9017</v>
      </c>
      <c r="D2810" s="97" t="s">
        <v>5902</v>
      </c>
      <c r="E2810" s="39" t="s">
        <v>9014</v>
      </c>
      <c r="F2810" s="917"/>
      <c r="G2810" s="39" t="s">
        <v>35</v>
      </c>
      <c r="H2810" s="63">
        <v>45108</v>
      </c>
      <c r="I2810" s="217">
        <v>314</v>
      </c>
    </row>
    <row r="2811" spans="1:9" ht="51" x14ac:dyDescent="0.2">
      <c r="A2811" s="926"/>
      <c r="B2811" s="97">
        <v>7410</v>
      </c>
      <c r="C2811" s="98" t="s">
        <v>7573</v>
      </c>
      <c r="D2811" s="97" t="s">
        <v>5902</v>
      </c>
      <c r="E2811" s="160">
        <v>92318697</v>
      </c>
      <c r="F2811" s="917"/>
      <c r="G2811" s="160" t="s">
        <v>35</v>
      </c>
      <c r="H2811" s="309">
        <v>45170</v>
      </c>
      <c r="I2811" s="160">
        <v>314</v>
      </c>
    </row>
    <row r="2812" spans="1:9" ht="51" x14ac:dyDescent="0.2">
      <c r="A2812" s="926"/>
      <c r="B2812" s="97">
        <v>7410</v>
      </c>
      <c r="C2812" s="98" t="s">
        <v>7574</v>
      </c>
      <c r="D2812" s="97" t="s">
        <v>5902</v>
      </c>
      <c r="E2812" s="160">
        <v>92317882</v>
      </c>
      <c r="F2812" s="917"/>
      <c r="G2812" s="160" t="s">
        <v>35</v>
      </c>
      <c r="H2812" s="309">
        <v>45170</v>
      </c>
      <c r="I2812" s="160">
        <v>314</v>
      </c>
    </row>
    <row r="2813" spans="1:9" ht="51" x14ac:dyDescent="0.2">
      <c r="A2813" s="926"/>
      <c r="B2813" s="97">
        <v>7410</v>
      </c>
      <c r="C2813" s="98" t="s">
        <v>7575</v>
      </c>
      <c r="D2813" s="97" t="s">
        <v>5902</v>
      </c>
      <c r="E2813" s="160">
        <v>92318345</v>
      </c>
      <c r="F2813" s="917"/>
      <c r="G2813" s="160" t="s">
        <v>35</v>
      </c>
      <c r="H2813" s="309">
        <v>45170</v>
      </c>
      <c r="I2813" s="160">
        <v>314</v>
      </c>
    </row>
    <row r="2814" spans="1:9" ht="51" x14ac:dyDescent="0.2">
      <c r="A2814" s="926"/>
      <c r="B2814" s="97">
        <v>7410</v>
      </c>
      <c r="C2814" s="98" t="s">
        <v>7576</v>
      </c>
      <c r="D2814" s="97" t="s">
        <v>5902</v>
      </c>
      <c r="E2814" s="160">
        <v>92318348</v>
      </c>
      <c r="F2814" s="917"/>
      <c r="G2814" s="160" t="s">
        <v>35</v>
      </c>
      <c r="H2814" s="309">
        <v>45170</v>
      </c>
      <c r="I2814" s="160">
        <v>314</v>
      </c>
    </row>
    <row r="2815" spans="1:9" ht="51" x14ac:dyDescent="0.2">
      <c r="A2815" s="926"/>
      <c r="B2815" s="97">
        <v>7410</v>
      </c>
      <c r="C2815" s="98" t="s">
        <v>7577</v>
      </c>
      <c r="D2815" s="97" t="s">
        <v>5902</v>
      </c>
      <c r="E2815" s="160">
        <v>92318732</v>
      </c>
      <c r="F2815" s="917"/>
      <c r="G2815" s="160" t="s">
        <v>35</v>
      </c>
      <c r="H2815" s="309">
        <v>45170</v>
      </c>
      <c r="I2815" s="160">
        <v>314</v>
      </c>
    </row>
    <row r="2816" spans="1:9" ht="51" x14ac:dyDescent="0.2">
      <c r="A2816" s="926"/>
      <c r="B2816" s="97">
        <v>7410</v>
      </c>
      <c r="C2816" s="98" t="s">
        <v>7578</v>
      </c>
      <c r="D2816" s="97" t="s">
        <v>5902</v>
      </c>
      <c r="E2816" s="160">
        <v>92318732</v>
      </c>
      <c r="F2816" s="917"/>
      <c r="G2816" s="160" t="s">
        <v>35</v>
      </c>
      <c r="H2816" s="309">
        <v>45170</v>
      </c>
      <c r="I2816" s="160">
        <v>314</v>
      </c>
    </row>
    <row r="2817" spans="1:9" ht="51" x14ac:dyDescent="0.2">
      <c r="A2817" s="926"/>
      <c r="B2817" s="97">
        <v>7410</v>
      </c>
      <c r="C2817" s="98" t="s">
        <v>7579</v>
      </c>
      <c r="D2817" s="97" t="s">
        <v>5902</v>
      </c>
      <c r="E2817" s="160">
        <v>92318732</v>
      </c>
      <c r="F2817" s="917"/>
      <c r="G2817" s="160" t="s">
        <v>35</v>
      </c>
      <c r="H2817" s="309">
        <v>45170</v>
      </c>
      <c r="I2817" s="160">
        <v>314</v>
      </c>
    </row>
    <row r="2818" spans="1:9" ht="51" x14ac:dyDescent="0.2">
      <c r="A2818" s="926"/>
      <c r="B2818" s="97">
        <v>7410</v>
      </c>
      <c r="C2818" s="98" t="s">
        <v>7580</v>
      </c>
      <c r="D2818" s="97" t="s">
        <v>5902</v>
      </c>
      <c r="E2818" s="160">
        <v>92318732</v>
      </c>
      <c r="F2818" s="917"/>
      <c r="G2818" s="160" t="s">
        <v>35</v>
      </c>
      <c r="H2818" s="309">
        <v>45170</v>
      </c>
      <c r="I2818" s="160">
        <v>314</v>
      </c>
    </row>
    <row r="2819" spans="1:9" ht="51" x14ac:dyDescent="0.2">
      <c r="A2819" s="926"/>
      <c r="B2819" s="97">
        <v>7410</v>
      </c>
      <c r="C2819" s="98" t="s">
        <v>7581</v>
      </c>
      <c r="D2819" s="97" t="s">
        <v>5902</v>
      </c>
      <c r="E2819" s="160">
        <v>92318732</v>
      </c>
      <c r="F2819" s="917"/>
      <c r="G2819" s="160" t="s">
        <v>35</v>
      </c>
      <c r="H2819" s="309">
        <v>45170</v>
      </c>
      <c r="I2819" s="160">
        <v>314</v>
      </c>
    </row>
    <row r="2820" spans="1:9" ht="51" x14ac:dyDescent="0.2">
      <c r="A2820" s="926"/>
      <c r="B2820" s="97">
        <v>7410</v>
      </c>
      <c r="C2820" s="98" t="s">
        <v>7582</v>
      </c>
      <c r="D2820" s="97" t="s">
        <v>5902</v>
      </c>
      <c r="E2820" s="160">
        <v>92318732</v>
      </c>
      <c r="F2820" s="917"/>
      <c r="G2820" s="160" t="s">
        <v>35</v>
      </c>
      <c r="H2820" s="309">
        <v>45170</v>
      </c>
      <c r="I2820" s="160">
        <v>314</v>
      </c>
    </row>
    <row r="2821" spans="1:9" ht="51" x14ac:dyDescent="0.2">
      <c r="A2821" s="926"/>
      <c r="B2821" s="97">
        <v>7410</v>
      </c>
      <c r="C2821" s="98" t="s">
        <v>7583</v>
      </c>
      <c r="D2821" s="97" t="s">
        <v>5902</v>
      </c>
      <c r="E2821" s="160">
        <v>92318732</v>
      </c>
      <c r="F2821" s="917"/>
      <c r="G2821" s="160" t="s">
        <v>35</v>
      </c>
      <c r="H2821" s="309">
        <v>45170</v>
      </c>
      <c r="I2821" s="160">
        <v>314</v>
      </c>
    </row>
    <row r="2822" spans="1:9" ht="15" customHeight="1" x14ac:dyDescent="0.2">
      <c r="A2822" s="926"/>
      <c r="B2822" s="47">
        <v>7203</v>
      </c>
      <c r="C2822" s="46" t="s">
        <v>479</v>
      </c>
      <c r="D2822" s="47" t="s">
        <v>39</v>
      </c>
      <c r="E2822" s="47">
        <v>39131719</v>
      </c>
      <c r="F2822" s="917"/>
      <c r="G2822" s="47" t="s">
        <v>35</v>
      </c>
      <c r="H2822" s="661" t="s">
        <v>41</v>
      </c>
      <c r="I2822" s="47">
        <v>314</v>
      </c>
    </row>
    <row r="2823" spans="1:9" ht="15" customHeight="1" x14ac:dyDescent="0.2">
      <c r="A2823" s="926"/>
      <c r="B2823" s="47">
        <v>7203</v>
      </c>
      <c r="C2823" s="46" t="s">
        <v>480</v>
      </c>
      <c r="D2823" s="47" t="s">
        <v>39</v>
      </c>
      <c r="E2823" s="47">
        <v>39131719</v>
      </c>
      <c r="F2823" s="917"/>
      <c r="G2823" s="47" t="s">
        <v>35</v>
      </c>
      <c r="H2823" s="661" t="s">
        <v>41</v>
      </c>
      <c r="I2823" s="47">
        <v>314</v>
      </c>
    </row>
    <row r="2824" spans="1:9" ht="38.25" x14ac:dyDescent="0.2">
      <c r="A2824" s="926"/>
      <c r="B2824" s="47">
        <v>7203</v>
      </c>
      <c r="C2824" s="46" t="s">
        <v>481</v>
      </c>
      <c r="D2824" s="47" t="s">
        <v>39</v>
      </c>
      <c r="E2824" s="47">
        <v>30102303</v>
      </c>
      <c r="F2824" s="917"/>
      <c r="G2824" s="47" t="s">
        <v>35</v>
      </c>
      <c r="H2824" s="661" t="s">
        <v>41</v>
      </c>
      <c r="I2824" s="47">
        <v>314</v>
      </c>
    </row>
    <row r="2825" spans="1:9" ht="38.25" x14ac:dyDescent="0.2">
      <c r="A2825" s="926"/>
      <c r="B2825" s="47">
        <v>7203</v>
      </c>
      <c r="C2825" s="46" t="s">
        <v>482</v>
      </c>
      <c r="D2825" s="47" t="s">
        <v>39</v>
      </c>
      <c r="E2825" s="47">
        <v>40171601</v>
      </c>
      <c r="F2825" s="917"/>
      <c r="G2825" s="47" t="s">
        <v>35</v>
      </c>
      <c r="H2825" s="661" t="s">
        <v>41</v>
      </c>
      <c r="I2825" s="47">
        <v>314</v>
      </c>
    </row>
    <row r="2826" spans="1:9" ht="38.25" x14ac:dyDescent="0.2">
      <c r="A2826" s="926"/>
      <c r="B2826" s="47">
        <v>7203</v>
      </c>
      <c r="C2826" s="46" t="s">
        <v>483</v>
      </c>
      <c r="D2826" s="47" t="s">
        <v>39</v>
      </c>
      <c r="E2826" s="47">
        <v>30102303</v>
      </c>
      <c r="F2826" s="917"/>
      <c r="G2826" s="47" t="s">
        <v>35</v>
      </c>
      <c r="H2826" s="661" t="s">
        <v>41</v>
      </c>
      <c r="I2826" s="47">
        <v>314</v>
      </c>
    </row>
    <row r="2827" spans="1:9" ht="38.25" x14ac:dyDescent="0.2">
      <c r="A2827" s="926"/>
      <c r="B2827" s="47">
        <v>7203</v>
      </c>
      <c r="C2827" s="46" t="s">
        <v>484</v>
      </c>
      <c r="D2827" s="47" t="s">
        <v>39</v>
      </c>
      <c r="E2827" s="47">
        <v>30102303</v>
      </c>
      <c r="F2827" s="917"/>
      <c r="G2827" s="47" t="s">
        <v>35</v>
      </c>
      <c r="H2827" s="661" t="s">
        <v>41</v>
      </c>
      <c r="I2827" s="47">
        <v>314</v>
      </c>
    </row>
    <row r="2828" spans="1:9" ht="38.25" x14ac:dyDescent="0.2">
      <c r="A2828" s="926"/>
      <c r="B2828" s="47">
        <v>7203</v>
      </c>
      <c r="C2828" s="46" t="s">
        <v>485</v>
      </c>
      <c r="D2828" s="47" t="s">
        <v>39</v>
      </c>
      <c r="E2828" s="47">
        <v>30102303</v>
      </c>
      <c r="F2828" s="917"/>
      <c r="G2828" s="47" t="s">
        <v>35</v>
      </c>
      <c r="H2828" s="661" t="s">
        <v>41</v>
      </c>
      <c r="I2828" s="47">
        <v>314</v>
      </c>
    </row>
    <row r="2829" spans="1:9" ht="38.25" x14ac:dyDescent="0.2">
      <c r="A2829" s="926"/>
      <c r="B2829" s="47">
        <v>7203</v>
      </c>
      <c r="C2829" s="46" t="s">
        <v>486</v>
      </c>
      <c r="D2829" s="47" t="s">
        <v>39</v>
      </c>
      <c r="E2829" s="47">
        <v>30102303</v>
      </c>
      <c r="F2829" s="917"/>
      <c r="G2829" s="47" t="s">
        <v>35</v>
      </c>
      <c r="H2829" s="661" t="s">
        <v>41</v>
      </c>
      <c r="I2829" s="47">
        <v>314</v>
      </c>
    </row>
    <row r="2830" spans="1:9" ht="38.25" x14ac:dyDescent="0.2">
      <c r="A2830" s="926"/>
      <c r="B2830" s="47">
        <v>7203</v>
      </c>
      <c r="C2830" s="46" t="s">
        <v>487</v>
      </c>
      <c r="D2830" s="47" t="s">
        <v>39</v>
      </c>
      <c r="E2830" s="47">
        <v>30102303</v>
      </c>
      <c r="F2830" s="917"/>
      <c r="G2830" s="47" t="s">
        <v>35</v>
      </c>
      <c r="H2830" s="661" t="s">
        <v>41</v>
      </c>
      <c r="I2830" s="47">
        <v>314</v>
      </c>
    </row>
    <row r="2831" spans="1:9" ht="38.25" x14ac:dyDescent="0.2">
      <c r="A2831" s="926"/>
      <c r="B2831" s="47">
        <v>7203</v>
      </c>
      <c r="C2831" s="46" t="s">
        <v>488</v>
      </c>
      <c r="D2831" s="47" t="s">
        <v>39</v>
      </c>
      <c r="E2831" s="47">
        <v>30102303</v>
      </c>
      <c r="F2831" s="917"/>
      <c r="G2831" s="47" t="s">
        <v>35</v>
      </c>
      <c r="H2831" s="661" t="s">
        <v>41</v>
      </c>
      <c r="I2831" s="47">
        <v>314</v>
      </c>
    </row>
    <row r="2832" spans="1:9" ht="15" customHeight="1" x14ac:dyDescent="0.2">
      <c r="A2832" s="926"/>
      <c r="B2832" s="47">
        <v>7203</v>
      </c>
      <c r="C2832" s="46" t="s">
        <v>489</v>
      </c>
      <c r="D2832" s="47" t="s">
        <v>39</v>
      </c>
      <c r="E2832" s="47">
        <v>39131719</v>
      </c>
      <c r="F2832" s="917"/>
      <c r="G2832" s="47" t="s">
        <v>35</v>
      </c>
      <c r="H2832" s="661" t="s">
        <v>41</v>
      </c>
      <c r="I2832" s="47">
        <v>314</v>
      </c>
    </row>
    <row r="2833" spans="1:9" ht="63.75" x14ac:dyDescent="0.2">
      <c r="A2833" s="926"/>
      <c r="B2833" s="3">
        <v>3202</v>
      </c>
      <c r="C2833" s="197" t="s">
        <v>1211</v>
      </c>
      <c r="D2833" s="3" t="s">
        <v>39</v>
      </c>
      <c r="E2833" s="211" t="s">
        <v>1212</v>
      </c>
      <c r="F2833" s="917"/>
      <c r="G2833" s="47" t="s">
        <v>35</v>
      </c>
      <c r="H2833" s="661" t="s">
        <v>858</v>
      </c>
      <c r="I2833" s="211">
        <v>314</v>
      </c>
    </row>
    <row r="2834" spans="1:9" ht="51" x14ac:dyDescent="0.2">
      <c r="A2834" s="926"/>
      <c r="B2834" s="3">
        <v>3202</v>
      </c>
      <c r="C2834" s="197" t="s">
        <v>1277</v>
      </c>
      <c r="D2834" s="3" t="s">
        <v>39</v>
      </c>
      <c r="E2834" s="211" t="s">
        <v>1278</v>
      </c>
      <c r="F2834" s="917"/>
      <c r="G2834" s="47" t="s">
        <v>35</v>
      </c>
      <c r="H2834" s="661" t="s">
        <v>858</v>
      </c>
      <c r="I2834" s="211">
        <v>314</v>
      </c>
    </row>
    <row r="2835" spans="1:9" ht="51" x14ac:dyDescent="0.2">
      <c r="A2835" s="926"/>
      <c r="B2835" s="3">
        <v>3202</v>
      </c>
      <c r="C2835" s="197" t="s">
        <v>1279</v>
      </c>
      <c r="D2835" s="3" t="s">
        <v>39</v>
      </c>
      <c r="E2835" s="211" t="s">
        <v>1280</v>
      </c>
      <c r="F2835" s="917"/>
      <c r="G2835" s="47" t="s">
        <v>35</v>
      </c>
      <c r="H2835" s="661" t="s">
        <v>858</v>
      </c>
      <c r="I2835" s="211">
        <v>314</v>
      </c>
    </row>
    <row r="2836" spans="1:9" ht="76.5" x14ac:dyDescent="0.2">
      <c r="A2836" s="926"/>
      <c r="B2836" s="61">
        <v>4180</v>
      </c>
      <c r="C2836" s="66" t="s">
        <v>1996</v>
      </c>
      <c r="D2836" s="382" t="s">
        <v>2137</v>
      </c>
      <c r="E2836" s="382">
        <v>401715</v>
      </c>
      <c r="F2836" s="917"/>
      <c r="G2836" s="47" t="s">
        <v>35</v>
      </c>
      <c r="H2836" s="63">
        <v>45200</v>
      </c>
      <c r="I2836" s="382">
        <v>314</v>
      </c>
    </row>
    <row r="2837" spans="1:9" ht="15" customHeight="1" x14ac:dyDescent="0.2">
      <c r="A2837" s="926"/>
      <c r="B2837" s="61">
        <v>4180</v>
      </c>
      <c r="C2837" s="66" t="s">
        <v>2002</v>
      </c>
      <c r="D2837" s="382" t="s">
        <v>2137</v>
      </c>
      <c r="E2837" s="382">
        <v>401824</v>
      </c>
      <c r="F2837" s="917"/>
      <c r="G2837" s="47" t="s">
        <v>35</v>
      </c>
      <c r="H2837" s="63">
        <v>45200</v>
      </c>
      <c r="I2837" s="382">
        <v>314</v>
      </c>
    </row>
    <row r="2838" spans="1:9" ht="15" customHeight="1" x14ac:dyDescent="0.2">
      <c r="A2838" s="926"/>
      <c r="B2838" s="211">
        <v>6311</v>
      </c>
      <c r="C2838" s="197" t="s">
        <v>2817</v>
      </c>
      <c r="D2838" s="211" t="s">
        <v>10514</v>
      </c>
      <c r="E2838" s="211">
        <v>11101601</v>
      </c>
      <c r="F2838" s="917"/>
      <c r="G2838" s="47" t="s">
        <v>35</v>
      </c>
      <c r="H2838" s="227">
        <v>45078</v>
      </c>
      <c r="I2838" s="382">
        <v>314</v>
      </c>
    </row>
    <row r="2839" spans="1:9" ht="51" x14ac:dyDescent="0.2">
      <c r="A2839" s="926"/>
      <c r="B2839" s="372">
        <v>4010</v>
      </c>
      <c r="C2839" s="373" t="s">
        <v>5352</v>
      </c>
      <c r="D2839" s="372" t="s">
        <v>5269</v>
      </c>
      <c r="E2839" s="146" t="s">
        <v>1278</v>
      </c>
      <c r="F2839" s="917"/>
      <c r="G2839" s="47" t="s">
        <v>35</v>
      </c>
      <c r="H2839" s="159">
        <v>45231</v>
      </c>
      <c r="I2839" s="372">
        <v>314</v>
      </c>
    </row>
    <row r="2840" spans="1:9" ht="51" x14ac:dyDescent="0.2">
      <c r="A2840" s="926"/>
      <c r="B2840" s="372">
        <v>4010</v>
      </c>
      <c r="C2840" s="373" t="s">
        <v>5352</v>
      </c>
      <c r="D2840" s="372" t="s">
        <v>5269</v>
      </c>
      <c r="E2840" s="146" t="s">
        <v>1278</v>
      </c>
      <c r="F2840" s="917"/>
      <c r="G2840" s="47" t="s">
        <v>35</v>
      </c>
      <c r="H2840" s="159">
        <v>45231</v>
      </c>
      <c r="I2840" s="372">
        <v>314</v>
      </c>
    </row>
    <row r="2841" spans="1:9" ht="153" x14ac:dyDescent="0.2">
      <c r="A2841" s="926"/>
      <c r="B2841" s="97" t="s">
        <v>8661</v>
      </c>
      <c r="C2841" s="518" t="s">
        <v>6394</v>
      </c>
      <c r="D2841" s="97" t="s">
        <v>5902</v>
      </c>
      <c r="E2841" s="160" t="s">
        <v>6396</v>
      </c>
      <c r="F2841" s="917"/>
      <c r="G2841" s="47" t="s">
        <v>35</v>
      </c>
      <c r="H2841" s="309">
        <v>45261</v>
      </c>
      <c r="I2841" s="160">
        <v>314</v>
      </c>
    </row>
    <row r="2842" spans="1:9" ht="153" x14ac:dyDescent="0.2">
      <c r="A2842" s="926"/>
      <c r="B2842" s="97" t="s">
        <v>8662</v>
      </c>
      <c r="C2842" s="518" t="s">
        <v>6394</v>
      </c>
      <c r="D2842" s="97" t="s">
        <v>5902</v>
      </c>
      <c r="E2842" s="160" t="s">
        <v>6396</v>
      </c>
      <c r="F2842" s="917"/>
      <c r="G2842" s="47" t="s">
        <v>35</v>
      </c>
      <c r="H2842" s="309">
        <v>45261</v>
      </c>
      <c r="I2842" s="160">
        <v>314</v>
      </c>
    </row>
    <row r="2843" spans="1:9" ht="25.5" x14ac:dyDescent="0.2">
      <c r="A2843" s="926"/>
      <c r="B2843" s="51" t="s">
        <v>8663</v>
      </c>
      <c r="C2843" s="508" t="s">
        <v>6635</v>
      </c>
      <c r="D2843" s="97" t="s">
        <v>5902</v>
      </c>
      <c r="E2843" s="39" t="s">
        <v>6636</v>
      </c>
      <c r="F2843" s="917"/>
      <c r="G2843" s="47" t="s">
        <v>35</v>
      </c>
      <c r="H2843" s="63">
        <v>45261</v>
      </c>
      <c r="I2843" s="382">
        <v>314</v>
      </c>
    </row>
    <row r="2844" spans="1:9" ht="25.5" x14ac:dyDescent="0.2">
      <c r="A2844" s="926"/>
      <c r="B2844" s="97" t="s">
        <v>8675</v>
      </c>
      <c r="C2844" s="508" t="s">
        <v>6635</v>
      </c>
      <c r="D2844" s="97" t="s">
        <v>5902</v>
      </c>
      <c r="E2844" s="39" t="s">
        <v>6636</v>
      </c>
      <c r="F2844" s="917"/>
      <c r="G2844" s="47" t="s">
        <v>35</v>
      </c>
      <c r="H2844" s="63">
        <v>45261</v>
      </c>
      <c r="I2844" s="382">
        <v>314</v>
      </c>
    </row>
    <row r="2845" spans="1:9" ht="25.5" x14ac:dyDescent="0.2">
      <c r="A2845" s="926"/>
      <c r="B2845" s="97" t="s">
        <v>8676</v>
      </c>
      <c r="C2845" s="98" t="s">
        <v>6635</v>
      </c>
      <c r="D2845" s="97" t="s">
        <v>5902</v>
      </c>
      <c r="E2845" s="160" t="s">
        <v>6636</v>
      </c>
      <c r="F2845" s="917"/>
      <c r="G2845" s="47" t="s">
        <v>35</v>
      </c>
      <c r="H2845" s="309">
        <v>45261</v>
      </c>
      <c r="I2845" s="160">
        <v>314</v>
      </c>
    </row>
    <row r="2846" spans="1:9" ht="25.5" x14ac:dyDescent="0.2">
      <c r="A2846" s="926"/>
      <c r="B2846" s="97" t="s">
        <v>8677</v>
      </c>
      <c r="C2846" s="98" t="s">
        <v>6635</v>
      </c>
      <c r="D2846" s="97" t="s">
        <v>5902</v>
      </c>
      <c r="E2846" s="160" t="s">
        <v>6636</v>
      </c>
      <c r="F2846" s="917"/>
      <c r="G2846" s="47" t="s">
        <v>35</v>
      </c>
      <c r="H2846" s="309">
        <v>45261</v>
      </c>
      <c r="I2846" s="160">
        <v>314</v>
      </c>
    </row>
    <row r="2847" spans="1:9" ht="15" customHeight="1" x14ac:dyDescent="0.2">
      <c r="A2847" s="926"/>
      <c r="B2847" s="97" t="s">
        <v>9048</v>
      </c>
      <c r="C2847" s="508" t="s">
        <v>9069</v>
      </c>
      <c r="D2847" s="97" t="s">
        <v>5902</v>
      </c>
      <c r="E2847" s="39" t="s">
        <v>8218</v>
      </c>
      <c r="F2847" s="917"/>
      <c r="G2847" s="47" t="s">
        <v>35</v>
      </c>
      <c r="H2847" s="538">
        <v>45261</v>
      </c>
      <c r="I2847" s="51">
        <v>314</v>
      </c>
    </row>
    <row r="2848" spans="1:9" ht="38.25" x14ac:dyDescent="0.2">
      <c r="A2848" s="926"/>
      <c r="B2848" s="51">
        <v>6325</v>
      </c>
      <c r="C2848" s="508" t="s">
        <v>10245</v>
      </c>
      <c r="D2848" s="97" t="s">
        <v>5902</v>
      </c>
      <c r="E2848" s="39">
        <v>39131719</v>
      </c>
      <c r="F2848" s="917"/>
      <c r="G2848" s="47" t="s">
        <v>35</v>
      </c>
      <c r="H2848" s="538">
        <v>44927</v>
      </c>
      <c r="I2848" s="51">
        <v>314</v>
      </c>
    </row>
    <row r="2849" spans="1:9" ht="38.25" x14ac:dyDescent="0.2">
      <c r="A2849" s="926"/>
      <c r="B2849" s="97">
        <v>7428</v>
      </c>
      <c r="C2849" s="508" t="s">
        <v>8444</v>
      </c>
      <c r="D2849" s="97" t="s">
        <v>5902</v>
      </c>
      <c r="E2849" s="39">
        <v>30101805</v>
      </c>
      <c r="F2849" s="917"/>
      <c r="G2849" s="47" t="s">
        <v>35</v>
      </c>
      <c r="H2849" s="251">
        <v>45261</v>
      </c>
      <c r="I2849" s="39">
        <v>314</v>
      </c>
    </row>
    <row r="2850" spans="1:9" ht="15" customHeight="1" x14ac:dyDescent="0.2">
      <c r="A2850" s="926"/>
      <c r="B2850" s="51">
        <v>7413</v>
      </c>
      <c r="C2850" s="508" t="s">
        <v>9347</v>
      </c>
      <c r="D2850" s="97" t="s">
        <v>5902</v>
      </c>
      <c r="E2850" s="39">
        <v>31171505</v>
      </c>
      <c r="F2850" s="917"/>
      <c r="G2850" s="47" t="s">
        <v>35</v>
      </c>
      <c r="H2850" s="63">
        <v>45261</v>
      </c>
      <c r="I2850" s="51">
        <v>314</v>
      </c>
    </row>
    <row r="2851" spans="1:9" ht="63.75" x14ac:dyDescent="0.2">
      <c r="A2851" s="926"/>
      <c r="B2851" s="51">
        <v>7413</v>
      </c>
      <c r="C2851" s="508" t="s">
        <v>9239</v>
      </c>
      <c r="D2851" s="97" t="s">
        <v>5902</v>
      </c>
      <c r="E2851" s="39" t="s">
        <v>9241</v>
      </c>
      <c r="F2851" s="917"/>
      <c r="G2851" s="47" t="s">
        <v>35</v>
      </c>
      <c r="H2851" s="63">
        <v>44986</v>
      </c>
      <c r="I2851" s="382">
        <v>314</v>
      </c>
    </row>
    <row r="2852" spans="1:9" ht="15" customHeight="1" x14ac:dyDescent="0.2">
      <c r="A2852" s="926"/>
      <c r="B2852" s="51">
        <v>7413</v>
      </c>
      <c r="C2852" s="508" t="s">
        <v>9228</v>
      </c>
      <c r="D2852" s="97" t="s">
        <v>5902</v>
      </c>
      <c r="E2852" s="39">
        <v>31231403</v>
      </c>
      <c r="F2852" s="917"/>
      <c r="G2852" s="47" t="s">
        <v>35</v>
      </c>
      <c r="H2852" s="538">
        <v>45047</v>
      </c>
      <c r="I2852" s="51">
        <v>314</v>
      </c>
    </row>
    <row r="2853" spans="1:9" ht="25.5" x14ac:dyDescent="0.2">
      <c r="A2853" s="926"/>
      <c r="B2853" s="51">
        <v>7413</v>
      </c>
      <c r="C2853" s="508" t="s">
        <v>9199</v>
      </c>
      <c r="D2853" s="97" t="s">
        <v>5902</v>
      </c>
      <c r="E2853" s="39">
        <v>31161727</v>
      </c>
      <c r="F2853" s="917"/>
      <c r="G2853" s="47" t="s">
        <v>35</v>
      </c>
      <c r="H2853" s="538">
        <v>45047</v>
      </c>
      <c r="I2853" s="51">
        <v>314</v>
      </c>
    </row>
    <row r="2854" spans="1:9" ht="63.75" x14ac:dyDescent="0.2">
      <c r="A2854" s="926"/>
      <c r="B2854" s="97">
        <v>7410</v>
      </c>
      <c r="C2854" s="518" t="s">
        <v>7910</v>
      </c>
      <c r="D2854" s="97" t="s">
        <v>5902</v>
      </c>
      <c r="E2854" s="160">
        <v>31181603</v>
      </c>
      <c r="F2854" s="917"/>
      <c r="G2854" s="160" t="s">
        <v>35</v>
      </c>
      <c r="H2854" s="309">
        <v>45139</v>
      </c>
      <c r="I2854" s="97">
        <v>314</v>
      </c>
    </row>
    <row r="2855" spans="1:9" ht="51" x14ac:dyDescent="0.2">
      <c r="A2855" s="926"/>
      <c r="B2855" s="97">
        <v>7410</v>
      </c>
      <c r="C2855" s="518" t="s">
        <v>7912</v>
      </c>
      <c r="D2855" s="97" t="s">
        <v>5902</v>
      </c>
      <c r="E2855" s="160">
        <v>31181603</v>
      </c>
      <c r="F2855" s="917"/>
      <c r="G2855" s="160" t="s">
        <v>35</v>
      </c>
      <c r="H2855" s="309">
        <v>45139</v>
      </c>
      <c r="I2855" s="97">
        <v>314</v>
      </c>
    </row>
    <row r="2856" spans="1:9" ht="76.5" x14ac:dyDescent="0.2">
      <c r="A2856" s="926"/>
      <c r="B2856" s="97">
        <v>7410</v>
      </c>
      <c r="C2856" s="518" t="s">
        <v>7914</v>
      </c>
      <c r="D2856" s="97" t="s">
        <v>5902</v>
      </c>
      <c r="E2856" s="160">
        <v>30102005</v>
      </c>
      <c r="F2856" s="917"/>
      <c r="G2856" s="160" t="s">
        <v>35</v>
      </c>
      <c r="H2856" s="309">
        <v>45139</v>
      </c>
      <c r="I2856" s="97">
        <v>314</v>
      </c>
    </row>
    <row r="2857" spans="1:9" ht="51" x14ac:dyDescent="0.2">
      <c r="A2857" s="926"/>
      <c r="B2857" s="97">
        <v>7410</v>
      </c>
      <c r="C2857" s="98" t="s">
        <v>7609</v>
      </c>
      <c r="D2857" s="97" t="s">
        <v>5902</v>
      </c>
      <c r="E2857" s="160">
        <v>92033733</v>
      </c>
      <c r="F2857" s="917"/>
      <c r="G2857" s="160" t="s">
        <v>35</v>
      </c>
      <c r="H2857" s="309">
        <v>45170</v>
      </c>
      <c r="I2857" s="160">
        <v>314</v>
      </c>
    </row>
    <row r="2858" spans="1:9" ht="51" x14ac:dyDescent="0.2">
      <c r="A2858" s="926"/>
      <c r="B2858" s="97">
        <v>7410</v>
      </c>
      <c r="C2858" s="98" t="s">
        <v>7610</v>
      </c>
      <c r="D2858" s="97" t="s">
        <v>5902</v>
      </c>
      <c r="E2858" s="160">
        <v>92217964</v>
      </c>
      <c r="F2858" s="917"/>
      <c r="G2858" s="160" t="s">
        <v>35</v>
      </c>
      <c r="H2858" s="309">
        <v>45170</v>
      </c>
      <c r="I2858" s="160">
        <v>314</v>
      </c>
    </row>
    <row r="2859" spans="1:9" ht="51" x14ac:dyDescent="0.2">
      <c r="A2859" s="926"/>
      <c r="B2859" s="97">
        <v>7410</v>
      </c>
      <c r="C2859" s="98" t="s">
        <v>7611</v>
      </c>
      <c r="D2859" s="97" t="s">
        <v>5902</v>
      </c>
      <c r="E2859" s="160">
        <v>92090760</v>
      </c>
      <c r="F2859" s="917"/>
      <c r="G2859" s="160" t="s">
        <v>35</v>
      </c>
      <c r="H2859" s="309">
        <v>45170</v>
      </c>
      <c r="I2859" s="160">
        <v>314</v>
      </c>
    </row>
    <row r="2860" spans="1:9" ht="51" x14ac:dyDescent="0.2">
      <c r="A2860" s="926"/>
      <c r="B2860" s="97">
        <v>7410</v>
      </c>
      <c r="C2860" s="98" t="s">
        <v>7571</v>
      </c>
      <c r="D2860" s="97" t="s">
        <v>5902</v>
      </c>
      <c r="E2860" s="160">
        <v>92284387</v>
      </c>
      <c r="F2860" s="917"/>
      <c r="G2860" s="160" t="s">
        <v>35</v>
      </c>
      <c r="H2860" s="309">
        <v>45170</v>
      </c>
      <c r="I2860" s="160">
        <v>314</v>
      </c>
    </row>
    <row r="2861" spans="1:9" ht="51" x14ac:dyDescent="0.2">
      <c r="A2861" s="926"/>
      <c r="B2861" s="97">
        <v>7410</v>
      </c>
      <c r="C2861" s="98" t="s">
        <v>7572</v>
      </c>
      <c r="D2861" s="97" t="s">
        <v>5902</v>
      </c>
      <c r="E2861" s="160">
        <v>92031694</v>
      </c>
      <c r="F2861" s="917"/>
      <c r="G2861" s="160" t="s">
        <v>35</v>
      </c>
      <c r="H2861" s="309">
        <v>45170</v>
      </c>
      <c r="I2861" s="160">
        <v>314</v>
      </c>
    </row>
    <row r="2862" spans="1:9" ht="25.5" x14ac:dyDescent="0.2">
      <c r="A2862" s="926"/>
      <c r="B2862" s="97">
        <v>7202</v>
      </c>
      <c r="C2862" s="508" t="s">
        <v>8873</v>
      </c>
      <c r="D2862" s="97" t="s">
        <v>5902</v>
      </c>
      <c r="E2862" s="39" t="s">
        <v>8874</v>
      </c>
      <c r="F2862" s="917"/>
      <c r="G2862" s="160" t="s">
        <v>35</v>
      </c>
      <c r="H2862" s="63">
        <v>45200</v>
      </c>
      <c r="I2862" s="217">
        <v>314</v>
      </c>
    </row>
    <row r="2863" spans="1:9" ht="25.5" x14ac:dyDescent="0.2">
      <c r="A2863" s="926"/>
      <c r="B2863" s="97">
        <v>7202</v>
      </c>
      <c r="C2863" s="508" t="s">
        <v>8875</v>
      </c>
      <c r="D2863" s="97" t="s">
        <v>5902</v>
      </c>
      <c r="E2863" s="39" t="s">
        <v>8874</v>
      </c>
      <c r="F2863" s="917"/>
      <c r="G2863" s="160" t="s">
        <v>35</v>
      </c>
      <c r="H2863" s="63">
        <v>44986</v>
      </c>
      <c r="I2863" s="217">
        <v>314</v>
      </c>
    </row>
    <row r="2864" spans="1:9" ht="38.25" x14ac:dyDescent="0.2">
      <c r="A2864" s="926"/>
      <c r="B2864" s="97">
        <v>7202</v>
      </c>
      <c r="C2864" s="508" t="s">
        <v>8876</v>
      </c>
      <c r="D2864" s="97" t="s">
        <v>5902</v>
      </c>
      <c r="E2864" s="39" t="s">
        <v>8874</v>
      </c>
      <c r="F2864" s="917"/>
      <c r="G2864" s="160" t="s">
        <v>35</v>
      </c>
      <c r="H2864" s="63">
        <v>45078</v>
      </c>
      <c r="I2864" s="217">
        <v>314</v>
      </c>
    </row>
    <row r="2865" spans="1:9" ht="38.25" x14ac:dyDescent="0.2">
      <c r="A2865" s="926"/>
      <c r="B2865" s="97">
        <v>7202</v>
      </c>
      <c r="C2865" s="508" t="s">
        <v>8877</v>
      </c>
      <c r="D2865" s="97" t="s">
        <v>5902</v>
      </c>
      <c r="E2865" s="39" t="s">
        <v>8874</v>
      </c>
      <c r="F2865" s="917"/>
      <c r="G2865" s="160" t="s">
        <v>35</v>
      </c>
      <c r="H2865" s="63">
        <v>45108</v>
      </c>
      <c r="I2865" s="217">
        <v>314</v>
      </c>
    </row>
    <row r="2866" spans="1:9" ht="25.5" x14ac:dyDescent="0.2">
      <c r="A2866" s="926"/>
      <c r="B2866" s="97">
        <v>7202</v>
      </c>
      <c r="C2866" s="508" t="s">
        <v>8878</v>
      </c>
      <c r="D2866" s="97" t="s">
        <v>5902</v>
      </c>
      <c r="E2866" s="39" t="s">
        <v>8874</v>
      </c>
      <c r="F2866" s="917"/>
      <c r="G2866" s="160" t="s">
        <v>35</v>
      </c>
      <c r="H2866" s="63">
        <v>45200</v>
      </c>
      <c r="I2866" s="217">
        <v>314</v>
      </c>
    </row>
    <row r="2867" spans="1:9" ht="51" x14ac:dyDescent="0.2">
      <c r="A2867" s="926"/>
      <c r="B2867" s="97">
        <v>7202</v>
      </c>
      <c r="C2867" s="508" t="s">
        <v>8879</v>
      </c>
      <c r="D2867" s="97" t="s">
        <v>5902</v>
      </c>
      <c r="E2867" s="39" t="s">
        <v>8874</v>
      </c>
      <c r="F2867" s="917"/>
      <c r="G2867" s="160" t="s">
        <v>35</v>
      </c>
      <c r="H2867" s="63">
        <v>44986</v>
      </c>
      <c r="I2867" s="217">
        <v>314</v>
      </c>
    </row>
    <row r="2868" spans="1:9" ht="51" x14ac:dyDescent="0.2">
      <c r="A2868" s="926"/>
      <c r="B2868" s="97">
        <v>7202</v>
      </c>
      <c r="C2868" s="508" t="s">
        <v>8880</v>
      </c>
      <c r="D2868" s="97" t="s">
        <v>5902</v>
      </c>
      <c r="E2868" s="39" t="s">
        <v>8874</v>
      </c>
      <c r="F2868" s="917"/>
      <c r="G2868" s="160" t="s">
        <v>35</v>
      </c>
      <c r="H2868" s="63">
        <v>45078</v>
      </c>
      <c r="I2868" s="217">
        <v>314</v>
      </c>
    </row>
    <row r="2869" spans="1:9" ht="38.25" x14ac:dyDescent="0.2">
      <c r="A2869" s="926"/>
      <c r="B2869" s="97">
        <v>7202</v>
      </c>
      <c r="C2869" s="508" t="s">
        <v>8881</v>
      </c>
      <c r="D2869" s="97" t="s">
        <v>5902</v>
      </c>
      <c r="E2869" s="39" t="s">
        <v>8874</v>
      </c>
      <c r="F2869" s="917"/>
      <c r="G2869" s="160" t="s">
        <v>35</v>
      </c>
      <c r="H2869" s="63">
        <v>45108</v>
      </c>
      <c r="I2869" s="217">
        <v>314</v>
      </c>
    </row>
    <row r="2870" spans="1:9" ht="38.25" x14ac:dyDescent="0.2">
      <c r="A2870" s="926"/>
      <c r="B2870" s="97">
        <v>7202</v>
      </c>
      <c r="C2870" s="508" t="s">
        <v>8882</v>
      </c>
      <c r="D2870" s="97" t="s">
        <v>5902</v>
      </c>
      <c r="E2870" s="39" t="s">
        <v>8883</v>
      </c>
      <c r="F2870" s="917"/>
      <c r="G2870" s="160" t="s">
        <v>35</v>
      </c>
      <c r="H2870" s="63">
        <v>45200</v>
      </c>
      <c r="I2870" s="217">
        <v>314</v>
      </c>
    </row>
    <row r="2871" spans="1:9" ht="63.75" x14ac:dyDescent="0.2">
      <c r="A2871" s="926"/>
      <c r="B2871" s="97">
        <v>7202</v>
      </c>
      <c r="C2871" s="508" t="s">
        <v>8884</v>
      </c>
      <c r="D2871" s="97" t="s">
        <v>5902</v>
      </c>
      <c r="E2871" s="39" t="s">
        <v>8885</v>
      </c>
      <c r="F2871" s="917"/>
      <c r="G2871" s="160" t="s">
        <v>35</v>
      </c>
      <c r="H2871" s="63">
        <v>44986</v>
      </c>
      <c r="I2871" s="217">
        <v>314</v>
      </c>
    </row>
    <row r="2872" spans="1:9" ht="38.25" x14ac:dyDescent="0.2">
      <c r="A2872" s="926"/>
      <c r="B2872" s="97">
        <v>7202</v>
      </c>
      <c r="C2872" s="508" t="s">
        <v>8886</v>
      </c>
      <c r="D2872" s="97" t="s">
        <v>5902</v>
      </c>
      <c r="E2872" s="39" t="s">
        <v>8885</v>
      </c>
      <c r="F2872" s="917"/>
      <c r="G2872" s="160" t="s">
        <v>35</v>
      </c>
      <c r="H2872" s="63">
        <v>45078</v>
      </c>
      <c r="I2872" s="217">
        <v>314</v>
      </c>
    </row>
    <row r="2873" spans="1:9" ht="38.25" x14ac:dyDescent="0.2">
      <c r="A2873" s="926"/>
      <c r="B2873" s="97">
        <v>7202</v>
      </c>
      <c r="C2873" s="508" t="s">
        <v>8887</v>
      </c>
      <c r="D2873" s="97" t="s">
        <v>5902</v>
      </c>
      <c r="E2873" s="39" t="s">
        <v>8885</v>
      </c>
      <c r="F2873" s="917"/>
      <c r="G2873" s="160" t="s">
        <v>35</v>
      </c>
      <c r="H2873" s="63">
        <v>45108</v>
      </c>
      <c r="I2873" s="217">
        <v>314</v>
      </c>
    </row>
    <row r="2874" spans="1:9" ht="38.25" x14ac:dyDescent="0.2">
      <c r="A2874" s="926"/>
      <c r="B2874" s="3">
        <v>3202</v>
      </c>
      <c r="C2874" s="197" t="s">
        <v>1157</v>
      </c>
      <c r="D2874" s="3" t="s">
        <v>39</v>
      </c>
      <c r="E2874" s="211" t="s">
        <v>1158</v>
      </c>
      <c r="F2874" s="917"/>
      <c r="G2874" s="160" t="s">
        <v>35</v>
      </c>
      <c r="H2874" s="661" t="s">
        <v>858</v>
      </c>
      <c r="I2874" s="211">
        <v>314</v>
      </c>
    </row>
    <row r="2875" spans="1:9" ht="51" x14ac:dyDescent="0.2">
      <c r="A2875" s="926"/>
      <c r="B2875" s="3">
        <v>3202</v>
      </c>
      <c r="C2875" s="197" t="s">
        <v>1160</v>
      </c>
      <c r="D2875" s="3" t="s">
        <v>39</v>
      </c>
      <c r="E2875" s="211" t="s">
        <v>1161</v>
      </c>
      <c r="F2875" s="917"/>
      <c r="G2875" s="160" t="s">
        <v>35</v>
      </c>
      <c r="H2875" s="661" t="s">
        <v>858</v>
      </c>
      <c r="I2875" s="211">
        <v>314</v>
      </c>
    </row>
    <row r="2876" spans="1:9" ht="51" x14ac:dyDescent="0.2">
      <c r="A2876" s="926"/>
      <c r="B2876" s="3">
        <v>3202</v>
      </c>
      <c r="C2876" s="197" t="s">
        <v>1162</v>
      </c>
      <c r="D2876" s="3" t="s">
        <v>39</v>
      </c>
      <c r="E2876" s="211" t="s">
        <v>1163</v>
      </c>
      <c r="F2876" s="917"/>
      <c r="G2876" s="160" t="s">
        <v>35</v>
      </c>
      <c r="H2876" s="661" t="s">
        <v>858</v>
      </c>
      <c r="I2876" s="211">
        <v>314</v>
      </c>
    </row>
    <row r="2877" spans="1:9" ht="51" x14ac:dyDescent="0.2">
      <c r="A2877" s="926"/>
      <c r="B2877" s="3">
        <v>3202</v>
      </c>
      <c r="C2877" s="197" t="s">
        <v>1164</v>
      </c>
      <c r="D2877" s="3" t="s">
        <v>39</v>
      </c>
      <c r="E2877" s="211" t="s">
        <v>1165</v>
      </c>
      <c r="F2877" s="917"/>
      <c r="G2877" s="160" t="s">
        <v>35</v>
      </c>
      <c r="H2877" s="661" t="s">
        <v>858</v>
      </c>
      <c r="I2877" s="211">
        <v>314</v>
      </c>
    </row>
    <row r="2878" spans="1:9" ht="51" x14ac:dyDescent="0.2">
      <c r="A2878" s="926"/>
      <c r="B2878" s="3">
        <v>3202</v>
      </c>
      <c r="C2878" s="197" t="s">
        <v>1166</v>
      </c>
      <c r="D2878" s="3" t="s">
        <v>39</v>
      </c>
      <c r="E2878" s="211" t="s">
        <v>1167</v>
      </c>
      <c r="F2878" s="917"/>
      <c r="G2878" s="160" t="s">
        <v>35</v>
      </c>
      <c r="H2878" s="661" t="s">
        <v>858</v>
      </c>
      <c r="I2878" s="211">
        <v>314</v>
      </c>
    </row>
    <row r="2879" spans="1:9" ht="38.25" x14ac:dyDescent="0.2">
      <c r="A2879" s="926"/>
      <c r="B2879" s="47">
        <v>7203</v>
      </c>
      <c r="C2879" s="46" t="s">
        <v>443</v>
      </c>
      <c r="D2879" s="47" t="s">
        <v>39</v>
      </c>
      <c r="E2879" s="47">
        <v>30102003</v>
      </c>
      <c r="F2879" s="917"/>
      <c r="G2879" s="160" t="s">
        <v>35</v>
      </c>
      <c r="H2879" s="661" t="s">
        <v>41</v>
      </c>
      <c r="I2879" s="47">
        <v>314</v>
      </c>
    </row>
    <row r="2880" spans="1:9" ht="51" x14ac:dyDescent="0.2">
      <c r="A2880" s="926"/>
      <c r="B2880" s="47">
        <v>7203</v>
      </c>
      <c r="C2880" s="46" t="s">
        <v>444</v>
      </c>
      <c r="D2880" s="47" t="s">
        <v>39</v>
      </c>
      <c r="E2880" s="47">
        <v>30102004</v>
      </c>
      <c r="F2880" s="917"/>
      <c r="G2880" s="160" t="s">
        <v>35</v>
      </c>
      <c r="H2880" s="661" t="s">
        <v>41</v>
      </c>
      <c r="I2880" s="47">
        <v>314</v>
      </c>
    </row>
    <row r="2881" spans="1:9" ht="51" x14ac:dyDescent="0.2">
      <c r="A2881" s="926"/>
      <c r="B2881" s="47">
        <v>7203</v>
      </c>
      <c r="C2881" s="46" t="s">
        <v>445</v>
      </c>
      <c r="D2881" s="47" t="s">
        <v>39</v>
      </c>
      <c r="E2881" s="47">
        <v>30102003</v>
      </c>
      <c r="F2881" s="917"/>
      <c r="G2881" s="160" t="s">
        <v>35</v>
      </c>
      <c r="H2881" s="661" t="s">
        <v>41</v>
      </c>
      <c r="I2881" s="47">
        <v>314</v>
      </c>
    </row>
    <row r="2882" spans="1:9" ht="51" x14ac:dyDescent="0.2">
      <c r="A2882" s="926"/>
      <c r="B2882" s="47">
        <v>7203</v>
      </c>
      <c r="C2882" s="46" t="s">
        <v>446</v>
      </c>
      <c r="D2882" s="47" t="s">
        <v>39</v>
      </c>
      <c r="E2882" s="47">
        <v>30102004</v>
      </c>
      <c r="F2882" s="917"/>
      <c r="G2882" s="160" t="s">
        <v>35</v>
      </c>
      <c r="H2882" s="661" t="s">
        <v>41</v>
      </c>
      <c r="I2882" s="47">
        <v>314</v>
      </c>
    </row>
    <row r="2883" spans="1:9" ht="51" x14ac:dyDescent="0.2">
      <c r="A2883" s="926"/>
      <c r="B2883" s="3">
        <v>7020</v>
      </c>
      <c r="C2883" s="197" t="s">
        <v>3143</v>
      </c>
      <c r="D2883" s="3" t="s">
        <v>5795</v>
      </c>
      <c r="E2883" s="211">
        <v>30102003</v>
      </c>
      <c r="F2883" s="917"/>
      <c r="G2883" s="160" t="s">
        <v>35</v>
      </c>
      <c r="H2883" s="661" t="s">
        <v>858</v>
      </c>
      <c r="I2883" s="382">
        <v>314</v>
      </c>
    </row>
    <row r="2884" spans="1:9" ht="51" x14ac:dyDescent="0.2">
      <c r="A2884" s="926"/>
      <c r="B2884" s="3">
        <v>7020</v>
      </c>
      <c r="C2884" s="197" t="s">
        <v>3144</v>
      </c>
      <c r="D2884" s="3" t="s">
        <v>5795</v>
      </c>
      <c r="E2884" s="211">
        <v>30102003</v>
      </c>
      <c r="F2884" s="917"/>
      <c r="G2884" s="160" t="s">
        <v>35</v>
      </c>
      <c r="H2884" s="661" t="s">
        <v>858</v>
      </c>
      <c r="I2884" s="382">
        <v>314</v>
      </c>
    </row>
    <row r="2885" spans="1:9" ht="15" customHeight="1" x14ac:dyDescent="0.2">
      <c r="A2885" s="926"/>
      <c r="B2885" s="97" t="s">
        <v>9048</v>
      </c>
      <c r="C2885" s="508" t="s">
        <v>9071</v>
      </c>
      <c r="D2885" s="97" t="s">
        <v>5902</v>
      </c>
      <c r="E2885" s="39" t="s">
        <v>8222</v>
      </c>
      <c r="F2885" s="917"/>
      <c r="G2885" s="160" t="s">
        <v>35</v>
      </c>
      <c r="H2885" s="538">
        <v>45261</v>
      </c>
      <c r="I2885" s="51">
        <v>314</v>
      </c>
    </row>
    <row r="2886" spans="1:9" ht="38.25" x14ac:dyDescent="0.2">
      <c r="A2886" s="926"/>
      <c r="B2886" s="51">
        <v>6325</v>
      </c>
      <c r="C2886" s="508" t="s">
        <v>9815</v>
      </c>
      <c r="D2886" s="97" t="s">
        <v>5902</v>
      </c>
      <c r="E2886" s="545">
        <v>30102004</v>
      </c>
      <c r="F2886" s="917"/>
      <c r="G2886" s="160" t="s">
        <v>35</v>
      </c>
      <c r="H2886" s="538">
        <v>44930</v>
      </c>
      <c r="I2886" s="51">
        <v>314</v>
      </c>
    </row>
    <row r="2887" spans="1:9" ht="38.25" x14ac:dyDescent="0.2">
      <c r="A2887" s="926"/>
      <c r="B2887" s="51">
        <v>6325</v>
      </c>
      <c r="C2887" s="508" t="s">
        <v>10027</v>
      </c>
      <c r="D2887" s="97" t="s">
        <v>5902</v>
      </c>
      <c r="E2887" s="39">
        <v>30102005</v>
      </c>
      <c r="F2887" s="917"/>
      <c r="G2887" s="160" t="s">
        <v>35</v>
      </c>
      <c r="H2887" s="538">
        <v>44927</v>
      </c>
      <c r="I2887" s="51">
        <v>314</v>
      </c>
    </row>
    <row r="2888" spans="1:9" ht="38.25" x14ac:dyDescent="0.2">
      <c r="A2888" s="926"/>
      <c r="B2888" s="51">
        <v>6325</v>
      </c>
      <c r="C2888" s="508" t="s">
        <v>10314</v>
      </c>
      <c r="D2888" s="97" t="s">
        <v>5902</v>
      </c>
      <c r="E2888" s="39">
        <v>30102003</v>
      </c>
      <c r="F2888" s="917"/>
      <c r="G2888" s="160" t="s">
        <v>35</v>
      </c>
      <c r="H2888" s="538">
        <v>44927</v>
      </c>
      <c r="I2888" s="51">
        <v>314</v>
      </c>
    </row>
    <row r="2889" spans="1:9" ht="76.5" x14ac:dyDescent="0.2">
      <c r="A2889" s="926"/>
      <c r="B2889" s="97">
        <v>7410</v>
      </c>
      <c r="C2889" s="535" t="s">
        <v>7917</v>
      </c>
      <c r="D2889" s="97" t="s">
        <v>5902</v>
      </c>
      <c r="E2889" s="160">
        <v>42321505</v>
      </c>
      <c r="F2889" s="917"/>
      <c r="G2889" s="160" t="s">
        <v>35</v>
      </c>
      <c r="H2889" s="309">
        <v>45139</v>
      </c>
      <c r="I2889" s="97">
        <v>314</v>
      </c>
    </row>
    <row r="2890" spans="1:9" ht="76.5" x14ac:dyDescent="0.2">
      <c r="A2890" s="926"/>
      <c r="B2890" s="97">
        <v>7410</v>
      </c>
      <c r="C2890" s="535" t="s">
        <v>7885</v>
      </c>
      <c r="D2890" s="97" t="s">
        <v>5902</v>
      </c>
      <c r="E2890" s="160">
        <v>42321505</v>
      </c>
      <c r="F2890" s="917"/>
      <c r="G2890" s="160" t="s">
        <v>35</v>
      </c>
      <c r="H2890" s="309">
        <v>45139</v>
      </c>
      <c r="I2890" s="97">
        <v>314</v>
      </c>
    </row>
    <row r="2891" spans="1:9" ht="76.5" x14ac:dyDescent="0.2">
      <c r="A2891" s="926"/>
      <c r="B2891" s="97">
        <v>7410</v>
      </c>
      <c r="C2891" s="535" t="s">
        <v>7889</v>
      </c>
      <c r="D2891" s="97" t="s">
        <v>5902</v>
      </c>
      <c r="E2891" s="160">
        <v>42321505</v>
      </c>
      <c r="F2891" s="917"/>
      <c r="G2891" s="160" t="s">
        <v>35</v>
      </c>
      <c r="H2891" s="309">
        <v>45139</v>
      </c>
      <c r="I2891" s="97">
        <v>314</v>
      </c>
    </row>
    <row r="2892" spans="1:9" ht="76.5" x14ac:dyDescent="0.2">
      <c r="A2892" s="926"/>
      <c r="B2892" s="97">
        <v>7410</v>
      </c>
      <c r="C2892" s="535" t="s">
        <v>7895</v>
      </c>
      <c r="D2892" s="97" t="s">
        <v>5902</v>
      </c>
      <c r="E2892" s="160">
        <v>42321505</v>
      </c>
      <c r="F2892" s="917"/>
      <c r="G2892" s="160" t="s">
        <v>35</v>
      </c>
      <c r="H2892" s="309">
        <v>45139</v>
      </c>
      <c r="I2892" s="97">
        <v>314</v>
      </c>
    </row>
    <row r="2893" spans="1:9" ht="25.5" x14ac:dyDescent="0.2">
      <c r="A2893" s="926"/>
      <c r="B2893" s="97">
        <v>7410</v>
      </c>
      <c r="C2893" s="98" t="s">
        <v>7897</v>
      </c>
      <c r="D2893" s="97" t="s">
        <v>5902</v>
      </c>
      <c r="E2893" s="160">
        <v>30101604</v>
      </c>
      <c r="F2893" s="917"/>
      <c r="G2893" s="160" t="s">
        <v>35</v>
      </c>
      <c r="H2893" s="309">
        <v>45108</v>
      </c>
      <c r="I2893" s="97">
        <v>314</v>
      </c>
    </row>
    <row r="2894" spans="1:9" ht="25.5" x14ac:dyDescent="0.2">
      <c r="A2894" s="926"/>
      <c r="B2894" s="97">
        <v>7410</v>
      </c>
      <c r="C2894" s="98" t="s">
        <v>7900</v>
      </c>
      <c r="D2894" s="97" t="s">
        <v>5902</v>
      </c>
      <c r="E2894" s="160">
        <v>30101604</v>
      </c>
      <c r="F2894" s="917"/>
      <c r="G2894" s="160" t="s">
        <v>35</v>
      </c>
      <c r="H2894" s="309">
        <v>45108</v>
      </c>
      <c r="I2894" s="97">
        <v>314</v>
      </c>
    </row>
    <row r="2895" spans="1:9" ht="25.5" x14ac:dyDescent="0.2">
      <c r="A2895" s="926"/>
      <c r="B2895" s="97">
        <v>7410</v>
      </c>
      <c r="C2895" s="98" t="s">
        <v>7919</v>
      </c>
      <c r="D2895" s="97" t="s">
        <v>5902</v>
      </c>
      <c r="E2895" s="160">
        <v>30101605</v>
      </c>
      <c r="F2895" s="917"/>
      <c r="G2895" s="160" t="s">
        <v>35</v>
      </c>
      <c r="H2895" s="309">
        <v>45108</v>
      </c>
      <c r="I2895" s="97">
        <v>314</v>
      </c>
    </row>
    <row r="2896" spans="1:9" ht="25.5" x14ac:dyDescent="0.2">
      <c r="A2896" s="926"/>
      <c r="B2896" s="97">
        <v>7410</v>
      </c>
      <c r="C2896" s="535" t="s">
        <v>7922</v>
      </c>
      <c r="D2896" s="97" t="s">
        <v>5902</v>
      </c>
      <c r="E2896" s="160">
        <v>30101605</v>
      </c>
      <c r="F2896" s="917"/>
      <c r="G2896" s="160" t="s">
        <v>35</v>
      </c>
      <c r="H2896" s="309">
        <v>45139</v>
      </c>
      <c r="I2896" s="97">
        <v>314</v>
      </c>
    </row>
    <row r="2897" spans="1:9" ht="25.5" x14ac:dyDescent="0.2">
      <c r="A2897" s="926"/>
      <c r="B2897" s="97">
        <v>7410</v>
      </c>
      <c r="C2897" s="535" t="s">
        <v>7925</v>
      </c>
      <c r="D2897" s="97" t="s">
        <v>5902</v>
      </c>
      <c r="E2897" s="160">
        <v>30101605</v>
      </c>
      <c r="F2897" s="917"/>
      <c r="G2897" s="160" t="s">
        <v>35</v>
      </c>
      <c r="H2897" s="309">
        <v>45139</v>
      </c>
      <c r="I2897" s="97">
        <v>314</v>
      </c>
    </row>
    <row r="2898" spans="1:9" ht="25.5" x14ac:dyDescent="0.2">
      <c r="A2898" s="926"/>
      <c r="B2898" s="97">
        <v>7410</v>
      </c>
      <c r="C2898" s="535" t="s">
        <v>7873</v>
      </c>
      <c r="D2898" s="97" t="s">
        <v>5902</v>
      </c>
      <c r="E2898" s="160">
        <v>30101604</v>
      </c>
      <c r="F2898" s="917"/>
      <c r="G2898" s="160" t="s">
        <v>35</v>
      </c>
      <c r="H2898" s="309">
        <v>45108</v>
      </c>
      <c r="I2898" s="97">
        <v>314</v>
      </c>
    </row>
    <row r="2899" spans="1:9" ht="25.5" x14ac:dyDescent="0.2">
      <c r="A2899" s="926"/>
      <c r="B2899" s="97">
        <v>7410</v>
      </c>
      <c r="C2899" s="98" t="s">
        <v>7606</v>
      </c>
      <c r="D2899" s="97" t="s">
        <v>5902</v>
      </c>
      <c r="E2899" s="160">
        <v>92048236</v>
      </c>
      <c r="F2899" s="917"/>
      <c r="G2899" s="160" t="s">
        <v>35</v>
      </c>
      <c r="H2899" s="309">
        <v>45170</v>
      </c>
      <c r="I2899" s="160">
        <v>314</v>
      </c>
    </row>
    <row r="2900" spans="1:9" ht="38.25" x14ac:dyDescent="0.2">
      <c r="A2900" s="926"/>
      <c r="B2900" s="97">
        <v>7410</v>
      </c>
      <c r="C2900" s="98" t="s">
        <v>7607</v>
      </c>
      <c r="D2900" s="97" t="s">
        <v>5902</v>
      </c>
      <c r="E2900" s="160">
        <v>92009305</v>
      </c>
      <c r="F2900" s="917"/>
      <c r="G2900" s="160" t="s">
        <v>35</v>
      </c>
      <c r="H2900" s="309">
        <v>45170</v>
      </c>
      <c r="I2900" s="160">
        <v>314</v>
      </c>
    </row>
    <row r="2901" spans="1:9" ht="25.5" x14ac:dyDescent="0.2">
      <c r="A2901" s="926"/>
      <c r="B2901" s="97">
        <v>7410</v>
      </c>
      <c r="C2901" s="98" t="s">
        <v>7608</v>
      </c>
      <c r="D2901" s="97" t="s">
        <v>5902</v>
      </c>
      <c r="E2901" s="160">
        <v>92009301</v>
      </c>
      <c r="F2901" s="917"/>
      <c r="G2901" s="160" t="s">
        <v>35</v>
      </c>
      <c r="H2901" s="309">
        <v>45170</v>
      </c>
      <c r="I2901" s="160">
        <v>314</v>
      </c>
    </row>
    <row r="2902" spans="1:9" ht="25.5" x14ac:dyDescent="0.2">
      <c r="A2902" s="926"/>
      <c r="B2902" s="97">
        <v>7410</v>
      </c>
      <c r="C2902" s="98" t="s">
        <v>7822</v>
      </c>
      <c r="D2902" s="97" t="s">
        <v>5902</v>
      </c>
      <c r="E2902" s="160">
        <v>24101647</v>
      </c>
      <c r="F2902" s="917"/>
      <c r="G2902" s="160" t="s">
        <v>35</v>
      </c>
      <c r="H2902" s="309">
        <v>45078</v>
      </c>
      <c r="I2902" s="97">
        <v>314</v>
      </c>
    </row>
    <row r="2903" spans="1:9" ht="38.25" x14ac:dyDescent="0.2">
      <c r="A2903" s="926"/>
      <c r="B2903" s="97">
        <v>7410</v>
      </c>
      <c r="C2903" s="98" t="s">
        <v>7716</v>
      </c>
      <c r="D2903" s="97" t="s">
        <v>5902</v>
      </c>
      <c r="E2903" s="160">
        <v>23242107</v>
      </c>
      <c r="F2903" s="917"/>
      <c r="G2903" s="160" t="s">
        <v>35</v>
      </c>
      <c r="H2903" s="309">
        <v>45078</v>
      </c>
      <c r="I2903" s="160">
        <v>314</v>
      </c>
    </row>
    <row r="2904" spans="1:9" ht="38.25" x14ac:dyDescent="0.2">
      <c r="A2904" s="926"/>
      <c r="B2904" s="97">
        <v>7410</v>
      </c>
      <c r="C2904" s="98" t="s">
        <v>7717</v>
      </c>
      <c r="D2904" s="97" t="s">
        <v>5902</v>
      </c>
      <c r="E2904" s="160">
        <v>23242107</v>
      </c>
      <c r="F2904" s="917"/>
      <c r="G2904" s="160" t="s">
        <v>35</v>
      </c>
      <c r="H2904" s="309">
        <v>45078</v>
      </c>
      <c r="I2904" s="160">
        <v>314</v>
      </c>
    </row>
    <row r="2905" spans="1:9" ht="38.25" x14ac:dyDescent="0.2">
      <c r="A2905" s="926"/>
      <c r="B2905" s="97">
        <v>7410</v>
      </c>
      <c r="C2905" s="98" t="s">
        <v>7677</v>
      </c>
      <c r="D2905" s="97" t="s">
        <v>5902</v>
      </c>
      <c r="E2905" s="160">
        <v>23242107</v>
      </c>
      <c r="F2905" s="917"/>
      <c r="G2905" s="160" t="s">
        <v>35</v>
      </c>
      <c r="H2905" s="309">
        <v>45078</v>
      </c>
      <c r="I2905" s="160">
        <v>314</v>
      </c>
    </row>
    <row r="2906" spans="1:9" ht="38.25" x14ac:dyDescent="0.2">
      <c r="A2906" s="926"/>
      <c r="B2906" s="97">
        <v>7410</v>
      </c>
      <c r="C2906" s="98" t="s">
        <v>7678</v>
      </c>
      <c r="D2906" s="97" t="s">
        <v>5902</v>
      </c>
      <c r="E2906" s="160">
        <v>23242107</v>
      </c>
      <c r="F2906" s="917"/>
      <c r="G2906" s="160" t="s">
        <v>35</v>
      </c>
      <c r="H2906" s="309">
        <v>45078</v>
      </c>
      <c r="I2906" s="160">
        <v>314</v>
      </c>
    </row>
    <row r="2907" spans="1:9" ht="38.25" x14ac:dyDescent="0.2">
      <c r="A2907" s="926"/>
      <c r="B2907" s="97">
        <v>7410</v>
      </c>
      <c r="C2907" s="98" t="s">
        <v>7679</v>
      </c>
      <c r="D2907" s="97" t="s">
        <v>5902</v>
      </c>
      <c r="E2907" s="160">
        <v>23242107</v>
      </c>
      <c r="F2907" s="917"/>
      <c r="G2907" s="160" t="s">
        <v>35</v>
      </c>
      <c r="H2907" s="309">
        <v>45078</v>
      </c>
      <c r="I2907" s="160">
        <v>314</v>
      </c>
    </row>
    <row r="2908" spans="1:9" ht="25.5" x14ac:dyDescent="0.2">
      <c r="A2908" s="926"/>
      <c r="B2908" s="97">
        <v>7410</v>
      </c>
      <c r="C2908" s="98" t="s">
        <v>7612</v>
      </c>
      <c r="D2908" s="97" t="s">
        <v>5902</v>
      </c>
      <c r="E2908" s="160">
        <v>92330032</v>
      </c>
      <c r="F2908" s="917"/>
      <c r="G2908" s="160" t="s">
        <v>35</v>
      </c>
      <c r="H2908" s="309">
        <v>45170</v>
      </c>
      <c r="I2908" s="160">
        <v>314</v>
      </c>
    </row>
    <row r="2909" spans="1:9" ht="38.25" x14ac:dyDescent="0.2">
      <c r="A2909" s="926"/>
      <c r="B2909" s="97">
        <v>7410</v>
      </c>
      <c r="C2909" s="98" t="s">
        <v>7613</v>
      </c>
      <c r="D2909" s="97" t="s">
        <v>5902</v>
      </c>
      <c r="E2909" s="160">
        <v>92226071</v>
      </c>
      <c r="F2909" s="917"/>
      <c r="G2909" s="160" t="s">
        <v>35</v>
      </c>
      <c r="H2909" s="309">
        <v>45170</v>
      </c>
      <c r="I2909" s="160">
        <v>314</v>
      </c>
    </row>
    <row r="2910" spans="1:9" ht="25.5" x14ac:dyDescent="0.2">
      <c r="A2910" s="926"/>
      <c r="B2910" s="97">
        <v>7410</v>
      </c>
      <c r="C2910" s="98" t="s">
        <v>7614</v>
      </c>
      <c r="D2910" s="97" t="s">
        <v>5902</v>
      </c>
      <c r="E2910" s="160">
        <v>92087013</v>
      </c>
      <c r="F2910" s="917"/>
      <c r="G2910" s="160" t="s">
        <v>35</v>
      </c>
      <c r="H2910" s="309">
        <v>45170</v>
      </c>
      <c r="I2910" s="160">
        <v>314</v>
      </c>
    </row>
    <row r="2911" spans="1:9" ht="51" x14ac:dyDescent="0.2">
      <c r="A2911" s="926"/>
      <c r="B2911" s="97">
        <v>7410</v>
      </c>
      <c r="C2911" s="98" t="s">
        <v>7615</v>
      </c>
      <c r="D2911" s="97" t="s">
        <v>5902</v>
      </c>
      <c r="E2911" s="160">
        <v>92201323</v>
      </c>
      <c r="F2911" s="917"/>
      <c r="G2911" s="160" t="s">
        <v>35</v>
      </c>
      <c r="H2911" s="309">
        <v>45170</v>
      </c>
      <c r="I2911" s="160">
        <v>314</v>
      </c>
    </row>
    <row r="2912" spans="1:9" ht="102" x14ac:dyDescent="0.2">
      <c r="A2912" s="926"/>
      <c r="B2912" s="97">
        <v>7431</v>
      </c>
      <c r="C2912" s="98" t="s">
        <v>6147</v>
      </c>
      <c r="D2912" s="97" t="s">
        <v>5902</v>
      </c>
      <c r="E2912" s="160" t="s">
        <v>6148</v>
      </c>
      <c r="F2912" s="917"/>
      <c r="G2912" s="160" t="s">
        <v>35</v>
      </c>
      <c r="H2912" s="309">
        <v>44958</v>
      </c>
      <c r="I2912" s="160">
        <v>314</v>
      </c>
    </row>
    <row r="2913" spans="1:9" ht="51" x14ac:dyDescent="0.2">
      <c r="A2913" s="926"/>
      <c r="B2913" s="97">
        <v>7410</v>
      </c>
      <c r="C2913" s="98" t="s">
        <v>7590</v>
      </c>
      <c r="D2913" s="97" t="s">
        <v>5902</v>
      </c>
      <c r="E2913" s="160">
        <v>92073914</v>
      </c>
      <c r="F2913" s="917"/>
      <c r="G2913" s="160" t="s">
        <v>35</v>
      </c>
      <c r="H2913" s="309">
        <v>45170</v>
      </c>
      <c r="I2913" s="160">
        <v>314</v>
      </c>
    </row>
    <row r="2914" spans="1:9" ht="63.75" x14ac:dyDescent="0.2">
      <c r="A2914" s="926"/>
      <c r="B2914" s="97">
        <v>7410</v>
      </c>
      <c r="C2914" s="98" t="s">
        <v>7591</v>
      </c>
      <c r="D2914" s="97" t="s">
        <v>5902</v>
      </c>
      <c r="E2914" s="160">
        <v>92031001</v>
      </c>
      <c r="F2914" s="917"/>
      <c r="G2914" s="160" t="s">
        <v>35</v>
      </c>
      <c r="H2914" s="309">
        <v>45170</v>
      </c>
      <c r="I2914" s="160">
        <v>314</v>
      </c>
    </row>
    <row r="2915" spans="1:9" ht="51" x14ac:dyDescent="0.2">
      <c r="A2915" s="926"/>
      <c r="B2915" s="97">
        <v>7410</v>
      </c>
      <c r="C2915" s="98" t="s">
        <v>7592</v>
      </c>
      <c r="D2915" s="97" t="s">
        <v>5902</v>
      </c>
      <c r="E2915" s="160">
        <v>92043236</v>
      </c>
      <c r="F2915" s="917"/>
      <c r="G2915" s="160" t="s">
        <v>35</v>
      </c>
      <c r="H2915" s="309">
        <v>45170</v>
      </c>
      <c r="I2915" s="160">
        <v>314</v>
      </c>
    </row>
    <row r="2916" spans="1:9" ht="51" x14ac:dyDescent="0.2">
      <c r="A2916" s="926"/>
      <c r="B2916" s="97">
        <v>7410</v>
      </c>
      <c r="C2916" s="98" t="s">
        <v>7593</v>
      </c>
      <c r="D2916" s="97" t="s">
        <v>5902</v>
      </c>
      <c r="E2916" s="160">
        <v>92025629</v>
      </c>
      <c r="F2916" s="917"/>
      <c r="G2916" s="160" t="s">
        <v>35</v>
      </c>
      <c r="H2916" s="309">
        <v>45170</v>
      </c>
      <c r="I2916" s="160">
        <v>314</v>
      </c>
    </row>
    <row r="2917" spans="1:9" ht="25.5" x14ac:dyDescent="0.2">
      <c r="A2917" s="926"/>
      <c r="B2917" s="97">
        <v>7410</v>
      </c>
      <c r="C2917" s="98" t="s">
        <v>7594</v>
      </c>
      <c r="D2917" s="97" t="s">
        <v>5902</v>
      </c>
      <c r="E2917" s="160">
        <v>92192548</v>
      </c>
      <c r="F2917" s="917"/>
      <c r="G2917" s="160" t="s">
        <v>35</v>
      </c>
      <c r="H2917" s="309">
        <v>45170</v>
      </c>
      <c r="I2917" s="160">
        <v>314</v>
      </c>
    </row>
    <row r="2918" spans="1:9" ht="25.5" x14ac:dyDescent="0.2">
      <c r="A2918" s="926"/>
      <c r="B2918" s="97">
        <v>7202</v>
      </c>
      <c r="C2918" s="520" t="s">
        <v>8946</v>
      </c>
      <c r="D2918" s="97" t="s">
        <v>5902</v>
      </c>
      <c r="E2918" s="39" t="s">
        <v>8947</v>
      </c>
      <c r="F2918" s="917"/>
      <c r="G2918" s="39" t="s">
        <v>35</v>
      </c>
      <c r="H2918" s="63">
        <v>45108</v>
      </c>
      <c r="I2918" s="217">
        <v>314</v>
      </c>
    </row>
    <row r="2919" spans="1:9" ht="15" customHeight="1" x14ac:dyDescent="0.2">
      <c r="A2919" s="926"/>
      <c r="B2919" s="97">
        <v>7202</v>
      </c>
      <c r="C2919" s="520" t="s">
        <v>8948</v>
      </c>
      <c r="D2919" s="97" t="s">
        <v>5902</v>
      </c>
      <c r="E2919" s="39" t="s">
        <v>8874</v>
      </c>
      <c r="F2919" s="917"/>
      <c r="G2919" s="39" t="s">
        <v>35</v>
      </c>
      <c r="H2919" s="63">
        <v>45108</v>
      </c>
      <c r="I2919" s="217">
        <v>314</v>
      </c>
    </row>
    <row r="2920" spans="1:9" ht="15" customHeight="1" x14ac:dyDescent="0.2">
      <c r="A2920" s="926"/>
      <c r="B2920" s="97">
        <v>7202</v>
      </c>
      <c r="C2920" s="520" t="s">
        <v>8949</v>
      </c>
      <c r="D2920" s="97" t="s">
        <v>5902</v>
      </c>
      <c r="E2920" s="39" t="s">
        <v>8874</v>
      </c>
      <c r="F2920" s="917"/>
      <c r="G2920" s="39" t="s">
        <v>35</v>
      </c>
      <c r="H2920" s="63">
        <v>45200</v>
      </c>
      <c r="I2920" s="217">
        <v>314</v>
      </c>
    </row>
    <row r="2921" spans="1:9" ht="15" customHeight="1" x14ac:dyDescent="0.2">
      <c r="A2921" s="926"/>
      <c r="B2921" s="97">
        <v>7202</v>
      </c>
      <c r="C2921" s="520" t="s">
        <v>8950</v>
      </c>
      <c r="D2921" s="97" t="s">
        <v>5902</v>
      </c>
      <c r="E2921" s="39" t="s">
        <v>8874</v>
      </c>
      <c r="F2921" s="917"/>
      <c r="G2921" s="39" t="s">
        <v>35</v>
      </c>
      <c r="H2921" s="63">
        <v>44986</v>
      </c>
      <c r="I2921" s="217">
        <v>314</v>
      </c>
    </row>
    <row r="2922" spans="1:9" ht="15" customHeight="1" x14ac:dyDescent="0.2">
      <c r="A2922" s="926"/>
      <c r="B2922" s="97">
        <v>7202</v>
      </c>
      <c r="C2922" s="520" t="s">
        <v>8951</v>
      </c>
      <c r="D2922" s="97" t="s">
        <v>5902</v>
      </c>
      <c r="E2922" s="39" t="s">
        <v>8874</v>
      </c>
      <c r="F2922" s="917"/>
      <c r="G2922" s="39" t="s">
        <v>35</v>
      </c>
      <c r="H2922" s="63">
        <v>45078</v>
      </c>
      <c r="I2922" s="217">
        <v>314</v>
      </c>
    </row>
    <row r="2923" spans="1:9" ht="15" customHeight="1" x14ac:dyDescent="0.2">
      <c r="A2923" s="926"/>
      <c r="B2923" s="97">
        <v>7202</v>
      </c>
      <c r="C2923" s="520" t="s">
        <v>8952</v>
      </c>
      <c r="D2923" s="97" t="s">
        <v>5902</v>
      </c>
      <c r="E2923" s="39" t="s">
        <v>8874</v>
      </c>
      <c r="F2923" s="917"/>
      <c r="G2923" s="39" t="s">
        <v>35</v>
      </c>
      <c r="H2923" s="63">
        <v>45108</v>
      </c>
      <c r="I2923" s="217">
        <v>314</v>
      </c>
    </row>
    <row r="2924" spans="1:9" ht="15" customHeight="1" x14ac:dyDescent="0.2">
      <c r="A2924" s="926"/>
      <c r="B2924" s="97">
        <v>7202</v>
      </c>
      <c r="C2924" s="520" t="s">
        <v>8953</v>
      </c>
      <c r="D2924" s="97" t="s">
        <v>5902</v>
      </c>
      <c r="E2924" s="39" t="s">
        <v>8874</v>
      </c>
      <c r="F2924" s="917"/>
      <c r="G2924" s="39" t="s">
        <v>35</v>
      </c>
      <c r="H2924" s="63">
        <v>45200</v>
      </c>
      <c r="I2924" s="217">
        <v>314</v>
      </c>
    </row>
    <row r="2925" spans="1:9" ht="15" customHeight="1" x14ac:dyDescent="0.2">
      <c r="A2925" s="926"/>
      <c r="B2925" s="97">
        <v>7202</v>
      </c>
      <c r="C2925" s="520" t="s">
        <v>8954</v>
      </c>
      <c r="D2925" s="97" t="s">
        <v>5902</v>
      </c>
      <c r="E2925" s="39" t="s">
        <v>8874</v>
      </c>
      <c r="F2925" s="917"/>
      <c r="G2925" s="39" t="s">
        <v>35</v>
      </c>
      <c r="H2925" s="63">
        <v>44986</v>
      </c>
      <c r="I2925" s="217">
        <v>314</v>
      </c>
    </row>
    <row r="2926" spans="1:9" ht="15" customHeight="1" x14ac:dyDescent="0.2">
      <c r="A2926" s="926"/>
      <c r="B2926" s="97">
        <v>7202</v>
      </c>
      <c r="C2926" s="520" t="s">
        <v>8955</v>
      </c>
      <c r="D2926" s="97" t="s">
        <v>5902</v>
      </c>
      <c r="E2926" s="39" t="s">
        <v>8874</v>
      </c>
      <c r="F2926" s="917"/>
      <c r="G2926" s="39" t="s">
        <v>35</v>
      </c>
      <c r="H2926" s="63">
        <v>45078</v>
      </c>
      <c r="I2926" s="217">
        <v>314</v>
      </c>
    </row>
    <row r="2927" spans="1:9" ht="15" customHeight="1" x14ac:dyDescent="0.2">
      <c r="A2927" s="926"/>
      <c r="B2927" s="97">
        <v>7202</v>
      </c>
      <c r="C2927" s="520" t="s">
        <v>8956</v>
      </c>
      <c r="D2927" s="97" t="s">
        <v>5902</v>
      </c>
      <c r="E2927" s="39" t="s">
        <v>8874</v>
      </c>
      <c r="F2927" s="917"/>
      <c r="G2927" s="39" t="s">
        <v>35</v>
      </c>
      <c r="H2927" s="63">
        <v>45108</v>
      </c>
      <c r="I2927" s="217">
        <v>314</v>
      </c>
    </row>
    <row r="2928" spans="1:9" ht="25.5" x14ac:dyDescent="0.2">
      <c r="A2928" s="926"/>
      <c r="B2928" s="97">
        <v>7202</v>
      </c>
      <c r="C2928" s="520" t="s">
        <v>8957</v>
      </c>
      <c r="D2928" s="97" t="s">
        <v>5902</v>
      </c>
      <c r="E2928" s="39" t="s">
        <v>8874</v>
      </c>
      <c r="F2928" s="917"/>
      <c r="G2928" s="39" t="s">
        <v>35</v>
      </c>
      <c r="H2928" s="63">
        <v>45200</v>
      </c>
      <c r="I2928" s="217">
        <v>314</v>
      </c>
    </row>
    <row r="2929" spans="1:9" ht="38.25" x14ac:dyDescent="0.2">
      <c r="A2929" s="926"/>
      <c r="B2929" s="97">
        <v>7410</v>
      </c>
      <c r="C2929" s="98" t="s">
        <v>7602</v>
      </c>
      <c r="D2929" s="97" t="s">
        <v>5902</v>
      </c>
      <c r="E2929" s="160">
        <v>92044625</v>
      </c>
      <c r="F2929" s="917"/>
      <c r="G2929" s="160" t="s">
        <v>35</v>
      </c>
      <c r="H2929" s="309">
        <v>45170</v>
      </c>
      <c r="I2929" s="160">
        <v>314</v>
      </c>
    </row>
    <row r="2930" spans="1:9" ht="38.25" x14ac:dyDescent="0.2">
      <c r="A2930" s="926"/>
      <c r="B2930" s="97">
        <v>7410</v>
      </c>
      <c r="C2930" s="98" t="s">
        <v>7603</v>
      </c>
      <c r="D2930" s="97" t="s">
        <v>5902</v>
      </c>
      <c r="E2930" s="160">
        <v>92149804</v>
      </c>
      <c r="F2930" s="917"/>
      <c r="G2930" s="160" t="s">
        <v>35</v>
      </c>
      <c r="H2930" s="309">
        <v>45170</v>
      </c>
      <c r="I2930" s="160">
        <v>314</v>
      </c>
    </row>
    <row r="2931" spans="1:9" ht="38.25" x14ac:dyDescent="0.2">
      <c r="A2931" s="926"/>
      <c r="B2931" s="97">
        <v>7410</v>
      </c>
      <c r="C2931" s="98" t="s">
        <v>7604</v>
      </c>
      <c r="D2931" s="97" t="s">
        <v>5902</v>
      </c>
      <c r="E2931" s="160">
        <v>92290949</v>
      </c>
      <c r="F2931" s="917"/>
      <c r="G2931" s="160" t="s">
        <v>35</v>
      </c>
      <c r="H2931" s="309">
        <v>45170</v>
      </c>
      <c r="I2931" s="160">
        <v>314</v>
      </c>
    </row>
    <row r="2932" spans="1:9" ht="51" x14ac:dyDescent="0.2">
      <c r="A2932" s="926"/>
      <c r="B2932" s="97">
        <v>7410</v>
      </c>
      <c r="C2932" s="98" t="s">
        <v>7605</v>
      </c>
      <c r="D2932" s="97" t="s">
        <v>5902</v>
      </c>
      <c r="E2932" s="160">
        <v>92091505</v>
      </c>
      <c r="F2932" s="917"/>
      <c r="G2932" s="160" t="s">
        <v>35</v>
      </c>
      <c r="H2932" s="309">
        <v>45170</v>
      </c>
      <c r="I2932" s="160">
        <v>314</v>
      </c>
    </row>
    <row r="2933" spans="1:9" ht="51" x14ac:dyDescent="0.2">
      <c r="A2933" s="926"/>
      <c r="B2933" s="97">
        <v>7410</v>
      </c>
      <c r="C2933" s="535" t="s">
        <v>7927</v>
      </c>
      <c r="D2933" s="97" t="s">
        <v>5902</v>
      </c>
      <c r="E2933" s="160">
        <v>31181603</v>
      </c>
      <c r="F2933" s="917"/>
      <c r="G2933" s="160" t="s">
        <v>35</v>
      </c>
      <c r="H2933" s="309">
        <v>45139</v>
      </c>
      <c r="I2933" s="97">
        <v>314</v>
      </c>
    </row>
    <row r="2934" spans="1:9" ht="76.5" x14ac:dyDescent="0.2">
      <c r="A2934" s="926"/>
      <c r="B2934" s="97">
        <v>7410</v>
      </c>
      <c r="C2934" s="535" t="s">
        <v>7869</v>
      </c>
      <c r="D2934" s="97" t="s">
        <v>5902</v>
      </c>
      <c r="E2934" s="160">
        <v>31181603</v>
      </c>
      <c r="F2934" s="917"/>
      <c r="G2934" s="160" t="s">
        <v>1785</v>
      </c>
      <c r="H2934" s="309">
        <v>45139</v>
      </c>
      <c r="I2934" s="97">
        <v>314</v>
      </c>
    </row>
    <row r="2935" spans="1:9" ht="76.5" x14ac:dyDescent="0.2">
      <c r="A2935" s="926"/>
      <c r="B2935" s="97">
        <v>7410</v>
      </c>
      <c r="C2935" s="535" t="s">
        <v>7871</v>
      </c>
      <c r="D2935" s="97" t="s">
        <v>5902</v>
      </c>
      <c r="E2935" s="160">
        <v>31181603</v>
      </c>
      <c r="F2935" s="917"/>
      <c r="G2935" s="160" t="s">
        <v>1785</v>
      </c>
      <c r="H2935" s="309">
        <v>45139</v>
      </c>
      <c r="I2935" s="97">
        <v>314</v>
      </c>
    </row>
    <row r="2936" spans="1:9" ht="89.25" x14ac:dyDescent="0.2">
      <c r="A2936" s="926"/>
      <c r="B2936" s="97">
        <v>7410</v>
      </c>
      <c r="C2936" s="535" t="s">
        <v>7891</v>
      </c>
      <c r="D2936" s="97" t="s">
        <v>5902</v>
      </c>
      <c r="E2936" s="160">
        <v>31181603</v>
      </c>
      <c r="F2936" s="917"/>
      <c r="G2936" s="160" t="s">
        <v>35</v>
      </c>
      <c r="H2936" s="309">
        <v>45139</v>
      </c>
      <c r="I2936" s="97">
        <v>314</v>
      </c>
    </row>
    <row r="2937" spans="1:9" ht="38.25" x14ac:dyDescent="0.2">
      <c r="A2937" s="926"/>
      <c r="B2937" s="97">
        <v>7410</v>
      </c>
      <c r="C2937" s="535" t="s">
        <v>7893</v>
      </c>
      <c r="D2937" s="97" t="s">
        <v>5902</v>
      </c>
      <c r="E2937" s="160">
        <v>30101611</v>
      </c>
      <c r="F2937" s="917"/>
      <c r="G2937" s="160" t="s">
        <v>35</v>
      </c>
      <c r="H2937" s="309">
        <v>45139</v>
      </c>
      <c r="I2937" s="97">
        <v>314</v>
      </c>
    </row>
    <row r="2938" spans="1:9" ht="76.5" x14ac:dyDescent="0.2">
      <c r="A2938" s="926"/>
      <c r="B2938" s="3">
        <v>3202</v>
      </c>
      <c r="C2938" s="197" t="s">
        <v>1154</v>
      </c>
      <c r="D2938" s="3" t="s">
        <v>39</v>
      </c>
      <c r="E2938" s="211" t="s">
        <v>1155</v>
      </c>
      <c r="F2938" s="917"/>
      <c r="G2938" s="211" t="s">
        <v>35</v>
      </c>
      <c r="H2938" s="661" t="s">
        <v>858</v>
      </c>
      <c r="I2938" s="211">
        <v>314</v>
      </c>
    </row>
    <row r="2939" spans="1:9" ht="38.25" x14ac:dyDescent="0.2">
      <c r="A2939" s="926"/>
      <c r="B2939" s="3">
        <v>3202</v>
      </c>
      <c r="C2939" s="197" t="s">
        <v>1227</v>
      </c>
      <c r="D2939" s="3" t="s">
        <v>39</v>
      </c>
      <c r="E2939" s="211" t="s">
        <v>1228</v>
      </c>
      <c r="F2939" s="917"/>
      <c r="G2939" s="211" t="s">
        <v>35</v>
      </c>
      <c r="H2939" s="661" t="s">
        <v>858</v>
      </c>
      <c r="I2939" s="211">
        <v>314</v>
      </c>
    </row>
    <row r="2940" spans="1:9" ht="38.25" x14ac:dyDescent="0.2">
      <c r="A2940" s="926"/>
      <c r="B2940" s="3">
        <v>3202</v>
      </c>
      <c r="C2940" s="197" t="s">
        <v>1229</v>
      </c>
      <c r="D2940" s="3" t="s">
        <v>39</v>
      </c>
      <c r="E2940" s="211" t="s">
        <v>1230</v>
      </c>
      <c r="F2940" s="917"/>
      <c r="G2940" s="211" t="s">
        <v>35</v>
      </c>
      <c r="H2940" s="661" t="s">
        <v>858</v>
      </c>
      <c r="I2940" s="211">
        <v>314</v>
      </c>
    </row>
    <row r="2941" spans="1:9" ht="38.25" x14ac:dyDescent="0.2">
      <c r="A2941" s="926"/>
      <c r="B2941" s="3">
        <v>3202</v>
      </c>
      <c r="C2941" s="197" t="s">
        <v>1231</v>
      </c>
      <c r="D2941" s="3" t="s">
        <v>39</v>
      </c>
      <c r="E2941" s="211" t="s">
        <v>1232</v>
      </c>
      <c r="F2941" s="917"/>
      <c r="G2941" s="211" t="s">
        <v>35</v>
      </c>
      <c r="H2941" s="661" t="s">
        <v>858</v>
      </c>
      <c r="I2941" s="211">
        <v>314</v>
      </c>
    </row>
    <row r="2942" spans="1:9" ht="38.25" x14ac:dyDescent="0.2">
      <c r="A2942" s="926"/>
      <c r="B2942" s="3">
        <v>3202</v>
      </c>
      <c r="C2942" s="197" t="s">
        <v>1233</v>
      </c>
      <c r="D2942" s="3" t="s">
        <v>39</v>
      </c>
      <c r="E2942" s="211" t="s">
        <v>1234</v>
      </c>
      <c r="F2942" s="917"/>
      <c r="G2942" s="211" t="s">
        <v>35</v>
      </c>
      <c r="H2942" s="661" t="s">
        <v>858</v>
      </c>
      <c r="I2942" s="211">
        <v>314</v>
      </c>
    </row>
    <row r="2943" spans="1:9" ht="38.25" x14ac:dyDescent="0.2">
      <c r="A2943" s="926"/>
      <c r="B2943" s="3">
        <v>3202</v>
      </c>
      <c r="C2943" s="197" t="s">
        <v>1235</v>
      </c>
      <c r="D2943" s="3" t="s">
        <v>39</v>
      </c>
      <c r="E2943" s="211" t="s">
        <v>1236</v>
      </c>
      <c r="F2943" s="917"/>
      <c r="G2943" s="211" t="s">
        <v>35</v>
      </c>
      <c r="H2943" s="661" t="s">
        <v>858</v>
      </c>
      <c r="I2943" s="211">
        <v>314</v>
      </c>
    </row>
    <row r="2944" spans="1:9" ht="38.25" x14ac:dyDescent="0.2">
      <c r="A2944" s="926"/>
      <c r="B2944" s="3">
        <v>3202</v>
      </c>
      <c r="C2944" s="197" t="s">
        <v>1237</v>
      </c>
      <c r="D2944" s="3" t="s">
        <v>39</v>
      </c>
      <c r="E2944" s="211" t="s">
        <v>1238</v>
      </c>
      <c r="F2944" s="917"/>
      <c r="G2944" s="211" t="s">
        <v>35</v>
      </c>
      <c r="H2944" s="661" t="s">
        <v>858</v>
      </c>
      <c r="I2944" s="211">
        <v>314</v>
      </c>
    </row>
    <row r="2945" spans="1:9" ht="38.25" x14ac:dyDescent="0.2">
      <c r="A2945" s="926"/>
      <c r="B2945" s="3">
        <v>3202</v>
      </c>
      <c r="C2945" s="197" t="s">
        <v>1239</v>
      </c>
      <c r="D2945" s="3" t="s">
        <v>39</v>
      </c>
      <c r="E2945" s="211" t="s">
        <v>1240</v>
      </c>
      <c r="F2945" s="917"/>
      <c r="G2945" s="211" t="s">
        <v>35</v>
      </c>
      <c r="H2945" s="661" t="s">
        <v>858</v>
      </c>
      <c r="I2945" s="211">
        <v>314</v>
      </c>
    </row>
    <row r="2946" spans="1:9" ht="38.25" x14ac:dyDescent="0.2">
      <c r="A2946" s="926"/>
      <c r="B2946" s="3">
        <v>3202</v>
      </c>
      <c r="C2946" s="197" t="s">
        <v>1241</v>
      </c>
      <c r="D2946" s="3" t="s">
        <v>39</v>
      </c>
      <c r="E2946" s="211" t="s">
        <v>1242</v>
      </c>
      <c r="F2946" s="917"/>
      <c r="G2946" s="211" t="s">
        <v>35</v>
      </c>
      <c r="H2946" s="661" t="s">
        <v>858</v>
      </c>
      <c r="I2946" s="211">
        <v>314</v>
      </c>
    </row>
    <row r="2947" spans="1:9" ht="38.25" x14ac:dyDescent="0.2">
      <c r="A2947" s="926"/>
      <c r="B2947" s="3">
        <v>3202</v>
      </c>
      <c r="C2947" s="197" t="s">
        <v>1243</v>
      </c>
      <c r="D2947" s="3" t="s">
        <v>39</v>
      </c>
      <c r="E2947" s="211" t="s">
        <v>1244</v>
      </c>
      <c r="F2947" s="917"/>
      <c r="G2947" s="211" t="s">
        <v>35</v>
      </c>
      <c r="H2947" s="661" t="s">
        <v>858</v>
      </c>
      <c r="I2947" s="211">
        <v>314</v>
      </c>
    </row>
    <row r="2948" spans="1:9" ht="38.25" x14ac:dyDescent="0.2">
      <c r="A2948" s="926"/>
      <c r="B2948" s="3">
        <v>3202</v>
      </c>
      <c r="C2948" s="197" t="s">
        <v>1245</v>
      </c>
      <c r="D2948" s="3" t="s">
        <v>39</v>
      </c>
      <c r="E2948" s="211" t="s">
        <v>1246</v>
      </c>
      <c r="F2948" s="917"/>
      <c r="G2948" s="211" t="s">
        <v>35</v>
      </c>
      <c r="H2948" s="661" t="s">
        <v>858</v>
      </c>
      <c r="I2948" s="211">
        <v>314</v>
      </c>
    </row>
    <row r="2949" spans="1:9" ht="38.25" x14ac:dyDescent="0.2">
      <c r="A2949" s="926"/>
      <c r="B2949" s="3">
        <v>6223</v>
      </c>
      <c r="C2949" s="197" t="s">
        <v>2490</v>
      </c>
      <c r="D2949" s="3" t="s">
        <v>10459</v>
      </c>
      <c r="E2949" s="211" t="s">
        <v>1228</v>
      </c>
      <c r="F2949" s="917"/>
      <c r="G2949" s="211" t="s">
        <v>35</v>
      </c>
      <c r="H2949" s="227">
        <v>45170</v>
      </c>
      <c r="I2949" s="3">
        <v>314</v>
      </c>
    </row>
    <row r="2950" spans="1:9" ht="38.25" x14ac:dyDescent="0.2">
      <c r="A2950" s="926"/>
      <c r="B2950" s="3">
        <v>6223</v>
      </c>
      <c r="C2950" s="197" t="s">
        <v>2450</v>
      </c>
      <c r="D2950" s="3" t="s">
        <v>10459</v>
      </c>
      <c r="E2950" s="211" t="s">
        <v>1232</v>
      </c>
      <c r="F2950" s="917"/>
      <c r="G2950" s="211" t="s">
        <v>35</v>
      </c>
      <c r="H2950" s="227">
        <v>45170</v>
      </c>
      <c r="I2950" s="3">
        <v>314</v>
      </c>
    </row>
    <row r="2951" spans="1:9" ht="38.25" x14ac:dyDescent="0.2">
      <c r="A2951" s="926"/>
      <c r="B2951" s="3">
        <v>6223</v>
      </c>
      <c r="C2951" s="197" t="s">
        <v>2491</v>
      </c>
      <c r="D2951" s="3" t="s">
        <v>10459</v>
      </c>
      <c r="E2951" s="211" t="s">
        <v>1236</v>
      </c>
      <c r="F2951" s="917"/>
      <c r="G2951" s="211" t="s">
        <v>35</v>
      </c>
      <c r="H2951" s="227">
        <v>45170</v>
      </c>
      <c r="I2951" s="3">
        <v>314</v>
      </c>
    </row>
    <row r="2952" spans="1:9" ht="51" x14ac:dyDescent="0.2">
      <c r="A2952" s="926"/>
      <c r="B2952" s="3">
        <v>6223</v>
      </c>
      <c r="C2952" s="197" t="s">
        <v>2492</v>
      </c>
      <c r="D2952" s="3" t="s">
        <v>10459</v>
      </c>
      <c r="E2952" s="211" t="s">
        <v>1240</v>
      </c>
      <c r="F2952" s="917"/>
      <c r="G2952" s="211" t="s">
        <v>35</v>
      </c>
      <c r="H2952" s="227">
        <v>45170</v>
      </c>
      <c r="I2952" s="3">
        <v>314</v>
      </c>
    </row>
    <row r="2953" spans="1:9" ht="51" x14ac:dyDescent="0.2">
      <c r="A2953" s="926"/>
      <c r="B2953" s="3">
        <v>6223</v>
      </c>
      <c r="C2953" s="197" t="s">
        <v>2493</v>
      </c>
      <c r="D2953" s="3" t="s">
        <v>10459</v>
      </c>
      <c r="E2953" s="211" t="s">
        <v>1240</v>
      </c>
      <c r="F2953" s="917"/>
      <c r="G2953" s="211" t="s">
        <v>35</v>
      </c>
      <c r="H2953" s="227">
        <v>45170</v>
      </c>
      <c r="I2953" s="3">
        <v>314</v>
      </c>
    </row>
    <row r="2954" spans="1:9" ht="51" x14ac:dyDescent="0.2">
      <c r="A2954" s="926"/>
      <c r="B2954" s="372">
        <v>4010</v>
      </c>
      <c r="C2954" s="373" t="s">
        <v>5310</v>
      </c>
      <c r="D2954" s="372" t="s">
        <v>5269</v>
      </c>
      <c r="E2954" s="146" t="s">
        <v>1228</v>
      </c>
      <c r="F2954" s="917"/>
      <c r="G2954" s="146" t="s">
        <v>35</v>
      </c>
      <c r="H2954" s="159">
        <v>45231</v>
      </c>
      <c r="I2954" s="372">
        <v>314</v>
      </c>
    </row>
    <row r="2955" spans="1:9" ht="51" x14ac:dyDescent="0.2">
      <c r="A2955" s="926"/>
      <c r="B2955" s="372">
        <v>4010</v>
      </c>
      <c r="C2955" s="373" t="s">
        <v>5311</v>
      </c>
      <c r="D2955" s="372" t="s">
        <v>5269</v>
      </c>
      <c r="E2955" s="146" t="s">
        <v>1230</v>
      </c>
      <c r="F2955" s="917"/>
      <c r="G2955" s="146" t="s">
        <v>35</v>
      </c>
      <c r="H2955" s="159">
        <v>45231</v>
      </c>
      <c r="I2955" s="372">
        <v>314</v>
      </c>
    </row>
    <row r="2956" spans="1:9" ht="51" x14ac:dyDescent="0.2">
      <c r="A2956" s="926"/>
      <c r="B2956" s="372">
        <v>4010</v>
      </c>
      <c r="C2956" s="373" t="s">
        <v>5312</v>
      </c>
      <c r="D2956" s="372" t="s">
        <v>5269</v>
      </c>
      <c r="E2956" s="146" t="s">
        <v>1232</v>
      </c>
      <c r="F2956" s="917"/>
      <c r="G2956" s="146" t="s">
        <v>35</v>
      </c>
      <c r="H2956" s="159">
        <v>45231</v>
      </c>
      <c r="I2956" s="372">
        <v>314</v>
      </c>
    </row>
    <row r="2957" spans="1:9" ht="51" x14ac:dyDescent="0.2">
      <c r="A2957" s="926"/>
      <c r="B2957" s="372">
        <v>4010</v>
      </c>
      <c r="C2957" s="373" t="s">
        <v>5313</v>
      </c>
      <c r="D2957" s="372" t="s">
        <v>5269</v>
      </c>
      <c r="E2957" s="146" t="s">
        <v>1234</v>
      </c>
      <c r="F2957" s="917"/>
      <c r="G2957" s="146" t="s">
        <v>35</v>
      </c>
      <c r="H2957" s="159">
        <v>45231</v>
      </c>
      <c r="I2957" s="372">
        <v>314</v>
      </c>
    </row>
    <row r="2958" spans="1:9" ht="51" x14ac:dyDescent="0.2">
      <c r="A2958" s="926"/>
      <c r="B2958" s="372">
        <v>4010</v>
      </c>
      <c r="C2958" s="373" t="s">
        <v>5314</v>
      </c>
      <c r="D2958" s="372" t="s">
        <v>5269</v>
      </c>
      <c r="E2958" s="146" t="s">
        <v>1236</v>
      </c>
      <c r="F2958" s="917"/>
      <c r="G2958" s="146" t="s">
        <v>35</v>
      </c>
      <c r="H2958" s="159">
        <v>45231</v>
      </c>
      <c r="I2958" s="372">
        <v>314</v>
      </c>
    </row>
    <row r="2959" spans="1:9" ht="51" x14ac:dyDescent="0.2">
      <c r="A2959" s="926"/>
      <c r="B2959" s="372">
        <v>4010</v>
      </c>
      <c r="C2959" s="373" t="s">
        <v>5315</v>
      </c>
      <c r="D2959" s="372" t="s">
        <v>5269</v>
      </c>
      <c r="E2959" s="146" t="s">
        <v>1238</v>
      </c>
      <c r="F2959" s="917"/>
      <c r="G2959" s="146" t="s">
        <v>35</v>
      </c>
      <c r="H2959" s="159">
        <v>45231</v>
      </c>
      <c r="I2959" s="372">
        <v>314</v>
      </c>
    </row>
    <row r="2960" spans="1:9" ht="51" x14ac:dyDescent="0.2">
      <c r="A2960" s="926"/>
      <c r="B2960" s="372">
        <v>4010</v>
      </c>
      <c r="C2960" s="373" t="s">
        <v>5316</v>
      </c>
      <c r="D2960" s="372" t="s">
        <v>5269</v>
      </c>
      <c r="E2960" s="146" t="s">
        <v>1240</v>
      </c>
      <c r="F2960" s="917"/>
      <c r="G2960" s="47" t="s">
        <v>35</v>
      </c>
      <c r="H2960" s="159">
        <v>45231</v>
      </c>
      <c r="I2960" s="372">
        <v>314</v>
      </c>
    </row>
    <row r="2961" spans="1:9" ht="51" x14ac:dyDescent="0.2">
      <c r="A2961" s="926"/>
      <c r="B2961" s="372">
        <v>4010</v>
      </c>
      <c r="C2961" s="373" t="s">
        <v>5317</v>
      </c>
      <c r="D2961" s="372" t="s">
        <v>5269</v>
      </c>
      <c r="E2961" s="146" t="s">
        <v>1242</v>
      </c>
      <c r="F2961" s="917"/>
      <c r="G2961" s="47" t="s">
        <v>35</v>
      </c>
      <c r="H2961" s="159">
        <v>45231</v>
      </c>
      <c r="I2961" s="372">
        <v>314</v>
      </c>
    </row>
    <row r="2962" spans="1:9" ht="51" x14ac:dyDescent="0.2">
      <c r="A2962" s="926"/>
      <c r="B2962" s="372">
        <v>4010</v>
      </c>
      <c r="C2962" s="373" t="s">
        <v>5318</v>
      </c>
      <c r="D2962" s="372" t="s">
        <v>5269</v>
      </c>
      <c r="E2962" s="146" t="s">
        <v>1244</v>
      </c>
      <c r="F2962" s="917"/>
      <c r="G2962" s="47" t="s">
        <v>35</v>
      </c>
      <c r="H2962" s="159">
        <v>45231</v>
      </c>
      <c r="I2962" s="372">
        <v>314</v>
      </c>
    </row>
    <row r="2963" spans="1:9" ht="51" x14ac:dyDescent="0.2">
      <c r="A2963" s="926"/>
      <c r="B2963" s="372">
        <v>4010</v>
      </c>
      <c r="C2963" s="373" t="s">
        <v>5319</v>
      </c>
      <c r="D2963" s="372" t="s">
        <v>5269</v>
      </c>
      <c r="E2963" s="146" t="s">
        <v>1246</v>
      </c>
      <c r="F2963" s="917"/>
      <c r="G2963" s="47" t="s">
        <v>35</v>
      </c>
      <c r="H2963" s="159">
        <v>45231</v>
      </c>
      <c r="I2963" s="372">
        <v>314</v>
      </c>
    </row>
    <row r="2964" spans="1:9" ht="38.25" x14ac:dyDescent="0.2">
      <c r="A2964" s="926"/>
      <c r="B2964" s="3">
        <v>6223</v>
      </c>
      <c r="C2964" s="197" t="s">
        <v>2448</v>
      </c>
      <c r="D2964" s="3" t="s">
        <v>10457</v>
      </c>
      <c r="E2964" s="211" t="s">
        <v>1228</v>
      </c>
      <c r="F2964" s="917"/>
      <c r="G2964" s="47" t="s">
        <v>35</v>
      </c>
      <c r="H2964" s="227">
        <v>45170</v>
      </c>
      <c r="I2964" s="3">
        <v>314</v>
      </c>
    </row>
    <row r="2965" spans="1:9" ht="38.25" x14ac:dyDescent="0.2">
      <c r="A2965" s="926"/>
      <c r="B2965" s="3">
        <v>6223</v>
      </c>
      <c r="C2965" s="197" t="s">
        <v>2449</v>
      </c>
      <c r="D2965" s="3" t="s">
        <v>10457</v>
      </c>
      <c r="E2965" s="211" t="s">
        <v>1230</v>
      </c>
      <c r="F2965" s="917"/>
      <c r="G2965" s="47" t="s">
        <v>35</v>
      </c>
      <c r="H2965" s="227">
        <v>45170</v>
      </c>
      <c r="I2965" s="3">
        <v>314</v>
      </c>
    </row>
    <row r="2966" spans="1:9" ht="38.25" x14ac:dyDescent="0.2">
      <c r="A2966" s="926"/>
      <c r="B2966" s="3">
        <v>6223</v>
      </c>
      <c r="C2966" s="197" t="s">
        <v>2450</v>
      </c>
      <c r="D2966" s="3" t="s">
        <v>10457</v>
      </c>
      <c r="E2966" s="211" t="s">
        <v>1232</v>
      </c>
      <c r="F2966" s="917"/>
      <c r="G2966" s="47" t="s">
        <v>35</v>
      </c>
      <c r="H2966" s="227">
        <v>45170</v>
      </c>
      <c r="I2966" s="3">
        <v>314</v>
      </c>
    </row>
    <row r="2967" spans="1:9" ht="38.25" x14ac:dyDescent="0.2">
      <c r="A2967" s="926"/>
      <c r="B2967" s="3">
        <v>6223</v>
      </c>
      <c r="C2967" s="197" t="s">
        <v>2451</v>
      </c>
      <c r="D2967" s="3" t="s">
        <v>10457</v>
      </c>
      <c r="E2967" s="211" t="s">
        <v>1236</v>
      </c>
      <c r="F2967" s="917"/>
      <c r="G2967" s="47" t="s">
        <v>35</v>
      </c>
      <c r="H2967" s="227">
        <v>45170</v>
      </c>
      <c r="I2967" s="3">
        <v>314</v>
      </c>
    </row>
    <row r="2968" spans="1:9" ht="38.25" x14ac:dyDescent="0.2">
      <c r="A2968" s="926"/>
      <c r="B2968" s="3">
        <v>6223</v>
      </c>
      <c r="C2968" s="197" t="s">
        <v>2452</v>
      </c>
      <c r="D2968" s="3" t="s">
        <v>10457</v>
      </c>
      <c r="E2968" s="211" t="s">
        <v>1240</v>
      </c>
      <c r="F2968" s="917"/>
      <c r="G2968" s="47" t="s">
        <v>35</v>
      </c>
      <c r="H2968" s="227">
        <v>45170</v>
      </c>
      <c r="I2968" s="3">
        <v>314</v>
      </c>
    </row>
    <row r="2969" spans="1:9" ht="38.25" x14ac:dyDescent="0.2">
      <c r="A2969" s="926"/>
      <c r="B2969" s="3">
        <v>6223</v>
      </c>
      <c r="C2969" s="197" t="s">
        <v>2453</v>
      </c>
      <c r="D2969" s="3" t="s">
        <v>10457</v>
      </c>
      <c r="E2969" s="211" t="s">
        <v>1240</v>
      </c>
      <c r="F2969" s="917"/>
      <c r="G2969" s="47" t="s">
        <v>35</v>
      </c>
      <c r="H2969" s="227">
        <v>45170</v>
      </c>
      <c r="I2969" s="3">
        <v>314</v>
      </c>
    </row>
    <row r="2970" spans="1:9" ht="38.25" x14ac:dyDescent="0.2">
      <c r="A2970" s="926"/>
      <c r="B2970" s="372">
        <v>4321</v>
      </c>
      <c r="C2970" s="373" t="s">
        <v>5548</v>
      </c>
      <c r="D2970" s="372" t="s">
        <v>5528</v>
      </c>
      <c r="E2970" s="146" t="s">
        <v>5549</v>
      </c>
      <c r="F2970" s="917"/>
      <c r="G2970" s="47" t="s">
        <v>35</v>
      </c>
      <c r="H2970" s="159">
        <v>45261</v>
      </c>
      <c r="I2970" s="372">
        <v>314</v>
      </c>
    </row>
    <row r="2971" spans="1:9" ht="38.25" x14ac:dyDescent="0.2">
      <c r="A2971" s="926"/>
      <c r="B2971" s="61">
        <v>4170</v>
      </c>
      <c r="C2971" s="66" t="s">
        <v>1963</v>
      </c>
      <c r="D2971" s="382" t="s">
        <v>2137</v>
      </c>
      <c r="E2971" s="382">
        <v>46171501</v>
      </c>
      <c r="F2971" s="917"/>
      <c r="G2971" s="47" t="s">
        <v>35</v>
      </c>
      <c r="H2971" s="63">
        <v>45200</v>
      </c>
      <c r="I2971" s="382">
        <v>314</v>
      </c>
    </row>
    <row r="2972" spans="1:9" ht="38.25" x14ac:dyDescent="0.2">
      <c r="A2972" s="926"/>
      <c r="B2972" s="61">
        <v>4180</v>
      </c>
      <c r="C2972" s="66" t="s">
        <v>1963</v>
      </c>
      <c r="D2972" s="382" t="s">
        <v>2137</v>
      </c>
      <c r="E2972" s="382">
        <v>46171501</v>
      </c>
      <c r="F2972" s="917"/>
      <c r="G2972" s="47" t="s">
        <v>35</v>
      </c>
      <c r="H2972" s="63">
        <v>45200</v>
      </c>
      <c r="I2972" s="382">
        <v>314</v>
      </c>
    </row>
    <row r="2973" spans="1:9" ht="38.25" x14ac:dyDescent="0.2">
      <c r="A2973" s="926"/>
      <c r="B2973" s="61">
        <v>4150</v>
      </c>
      <c r="C2973" s="66" t="s">
        <v>1963</v>
      </c>
      <c r="D2973" s="382" t="s">
        <v>2137</v>
      </c>
      <c r="E2973" s="382">
        <v>46171501</v>
      </c>
      <c r="F2973" s="917"/>
      <c r="G2973" s="47" t="s">
        <v>35</v>
      </c>
      <c r="H2973" s="63">
        <v>45200</v>
      </c>
      <c r="I2973" s="382">
        <v>314</v>
      </c>
    </row>
    <row r="2974" spans="1:9" ht="38.25" x14ac:dyDescent="0.2">
      <c r="A2974" s="926"/>
      <c r="B2974" s="61">
        <v>4175</v>
      </c>
      <c r="C2974" s="66" t="s">
        <v>1963</v>
      </c>
      <c r="D2974" s="382" t="s">
        <v>2137</v>
      </c>
      <c r="E2974" s="382">
        <v>46171501</v>
      </c>
      <c r="F2974" s="917"/>
      <c r="G2974" s="47" t="s">
        <v>35</v>
      </c>
      <c r="H2974" s="63">
        <v>45200</v>
      </c>
      <c r="I2974" s="382">
        <v>314</v>
      </c>
    </row>
    <row r="2975" spans="1:9" ht="25.5" x14ac:dyDescent="0.2">
      <c r="A2975" s="926"/>
      <c r="B2975" s="3">
        <v>6223</v>
      </c>
      <c r="C2975" s="197" t="s">
        <v>2564</v>
      </c>
      <c r="D2975" s="3" t="s">
        <v>5798</v>
      </c>
      <c r="E2975" s="211" t="s">
        <v>2565</v>
      </c>
      <c r="F2975" s="917"/>
      <c r="G2975" s="47" t="s">
        <v>35</v>
      </c>
      <c r="H2975" s="227">
        <v>44998</v>
      </c>
      <c r="I2975" s="3">
        <v>314</v>
      </c>
    </row>
    <row r="2976" spans="1:9" ht="51" x14ac:dyDescent="0.2">
      <c r="A2976" s="926"/>
      <c r="B2976" s="3">
        <v>6224</v>
      </c>
      <c r="C2976" s="197" t="s">
        <v>2653</v>
      </c>
      <c r="D2976" s="3" t="s">
        <v>5798</v>
      </c>
      <c r="E2976" s="211" t="s">
        <v>2654</v>
      </c>
      <c r="F2976" s="917"/>
      <c r="G2976" s="47" t="s">
        <v>35</v>
      </c>
      <c r="H2976" s="227">
        <v>44989</v>
      </c>
      <c r="I2976" s="382">
        <v>314</v>
      </c>
    </row>
    <row r="2977" spans="1:9" ht="15" customHeight="1" x14ac:dyDescent="0.2">
      <c r="A2977" s="926"/>
      <c r="B2977" s="211">
        <v>6110</v>
      </c>
      <c r="C2977" s="197" t="s">
        <v>140</v>
      </c>
      <c r="D2977" s="61" t="s">
        <v>5795</v>
      </c>
      <c r="E2977" s="211">
        <v>46171501</v>
      </c>
      <c r="F2977" s="917"/>
      <c r="G2977" s="47" t="s">
        <v>35</v>
      </c>
      <c r="H2977" s="227">
        <v>44986</v>
      </c>
      <c r="I2977" s="382">
        <v>314</v>
      </c>
    </row>
    <row r="2978" spans="1:9" ht="15" customHeight="1" x14ac:dyDescent="0.2">
      <c r="A2978" s="926"/>
      <c r="B2978" s="211">
        <v>6120</v>
      </c>
      <c r="C2978" s="197" t="s">
        <v>140</v>
      </c>
      <c r="D2978" s="61" t="s">
        <v>5795</v>
      </c>
      <c r="E2978" s="211">
        <v>46171501</v>
      </c>
      <c r="F2978" s="917"/>
      <c r="G2978" s="47" t="s">
        <v>35</v>
      </c>
      <c r="H2978" s="227">
        <v>45017</v>
      </c>
      <c r="I2978" s="382">
        <v>314</v>
      </c>
    </row>
    <row r="2979" spans="1:9" ht="15" customHeight="1" x14ac:dyDescent="0.2">
      <c r="A2979" s="926"/>
      <c r="B2979" s="211">
        <v>6311</v>
      </c>
      <c r="C2979" s="197" t="s">
        <v>140</v>
      </c>
      <c r="D2979" s="61" t="s">
        <v>5795</v>
      </c>
      <c r="E2979" s="211">
        <v>46171501</v>
      </c>
      <c r="F2979" s="917"/>
      <c r="G2979" s="47" t="s">
        <v>35</v>
      </c>
      <c r="H2979" s="227">
        <v>45078</v>
      </c>
      <c r="I2979" s="382">
        <v>314</v>
      </c>
    </row>
    <row r="2980" spans="1:9" ht="15" customHeight="1" x14ac:dyDescent="0.2">
      <c r="A2980" s="926"/>
      <c r="B2980" s="3">
        <v>6226</v>
      </c>
      <c r="C2980" s="197" t="s">
        <v>140</v>
      </c>
      <c r="D2980" s="61" t="s">
        <v>5795</v>
      </c>
      <c r="E2980" s="60">
        <v>46171501</v>
      </c>
      <c r="F2980" s="917"/>
      <c r="G2980" s="47" t="s">
        <v>35</v>
      </c>
      <c r="H2980" s="227">
        <v>45078</v>
      </c>
      <c r="I2980" s="382">
        <v>314</v>
      </c>
    </row>
    <row r="2981" spans="1:9" ht="15" customHeight="1" x14ac:dyDescent="0.2">
      <c r="A2981" s="926"/>
      <c r="B2981" s="3">
        <v>6202</v>
      </c>
      <c r="C2981" s="197" t="s">
        <v>3202</v>
      </c>
      <c r="D2981" s="61" t="s">
        <v>5795</v>
      </c>
      <c r="E2981" s="211">
        <v>46171501</v>
      </c>
      <c r="F2981" s="917"/>
      <c r="G2981" s="47" t="s">
        <v>35</v>
      </c>
      <c r="H2981" s="661" t="s">
        <v>120</v>
      </c>
      <c r="I2981" s="382">
        <v>314</v>
      </c>
    </row>
    <row r="2982" spans="1:9" ht="15" customHeight="1" x14ac:dyDescent="0.2">
      <c r="A2982" s="926"/>
      <c r="B2982" s="3">
        <v>6202</v>
      </c>
      <c r="C2982" s="197" t="s">
        <v>3203</v>
      </c>
      <c r="D2982" s="61" t="s">
        <v>5795</v>
      </c>
      <c r="E2982" s="211">
        <v>46171501</v>
      </c>
      <c r="F2982" s="917"/>
      <c r="G2982" s="47" t="s">
        <v>35</v>
      </c>
      <c r="H2982" s="661" t="s">
        <v>120</v>
      </c>
      <c r="I2982" s="382">
        <v>314</v>
      </c>
    </row>
    <row r="2983" spans="1:9" ht="25.5" x14ac:dyDescent="0.2">
      <c r="A2983" s="926"/>
      <c r="B2983" s="372">
        <v>4011</v>
      </c>
      <c r="C2983" s="373" t="s">
        <v>5423</v>
      </c>
      <c r="D2983" s="372" t="s">
        <v>114</v>
      </c>
      <c r="E2983" s="146" t="s">
        <v>5424</v>
      </c>
      <c r="F2983" s="917"/>
      <c r="G2983" s="47" t="s">
        <v>35</v>
      </c>
      <c r="H2983" s="159">
        <v>45261</v>
      </c>
      <c r="I2983" s="146">
        <v>314</v>
      </c>
    </row>
    <row r="2984" spans="1:9" ht="15" customHeight="1" x14ac:dyDescent="0.2">
      <c r="A2984" s="926"/>
      <c r="B2984" s="97">
        <v>7428</v>
      </c>
      <c r="C2984" s="508" t="s">
        <v>8448</v>
      </c>
      <c r="D2984" s="97" t="s">
        <v>5902</v>
      </c>
      <c r="E2984" s="39" t="s">
        <v>8449</v>
      </c>
      <c r="F2984" s="917"/>
      <c r="G2984" s="47" t="s">
        <v>35</v>
      </c>
      <c r="H2984" s="251">
        <v>45261</v>
      </c>
      <c r="I2984" s="39">
        <v>314</v>
      </c>
    </row>
    <row r="2985" spans="1:9" ht="15" customHeight="1" x14ac:dyDescent="0.2">
      <c r="A2985" s="926"/>
      <c r="B2985" s="97">
        <v>7431</v>
      </c>
      <c r="C2985" s="98" t="s">
        <v>6153</v>
      </c>
      <c r="D2985" s="97" t="s">
        <v>5902</v>
      </c>
      <c r="E2985" s="160" t="s">
        <v>6154</v>
      </c>
      <c r="F2985" s="917"/>
      <c r="G2985" s="47" t="s">
        <v>35</v>
      </c>
      <c r="H2985" s="309">
        <v>44958</v>
      </c>
      <c r="I2985" s="160">
        <v>314</v>
      </c>
    </row>
    <row r="2986" spans="1:9" ht="15" customHeight="1" x14ac:dyDescent="0.2">
      <c r="A2986" s="926"/>
      <c r="B2986" s="97" t="s">
        <v>8661</v>
      </c>
      <c r="C2986" s="98" t="s">
        <v>6379</v>
      </c>
      <c r="D2986" s="97" t="s">
        <v>5902</v>
      </c>
      <c r="E2986" s="160" t="s">
        <v>6380</v>
      </c>
      <c r="F2986" s="917"/>
      <c r="G2986" s="47" t="s">
        <v>35</v>
      </c>
      <c r="H2986" s="309">
        <v>45261</v>
      </c>
      <c r="I2986" s="160">
        <v>314</v>
      </c>
    </row>
    <row r="2987" spans="1:9" ht="15" customHeight="1" x14ac:dyDescent="0.2">
      <c r="A2987" s="926"/>
      <c r="B2987" s="97" t="s">
        <v>8662</v>
      </c>
      <c r="C2987" s="98" t="s">
        <v>6379</v>
      </c>
      <c r="D2987" s="97" t="s">
        <v>5902</v>
      </c>
      <c r="E2987" s="160" t="s">
        <v>6380</v>
      </c>
      <c r="F2987" s="917"/>
      <c r="G2987" s="47" t="s">
        <v>35</v>
      </c>
      <c r="H2987" s="309">
        <v>45261</v>
      </c>
      <c r="I2987" s="160">
        <v>314</v>
      </c>
    </row>
    <row r="2988" spans="1:9" ht="15" customHeight="1" x14ac:dyDescent="0.2">
      <c r="A2988" s="926"/>
      <c r="B2988" s="51" t="s">
        <v>8663</v>
      </c>
      <c r="C2988" s="508" t="s">
        <v>6379</v>
      </c>
      <c r="D2988" s="97" t="s">
        <v>5902</v>
      </c>
      <c r="E2988" s="39" t="s">
        <v>6380</v>
      </c>
      <c r="F2988" s="917"/>
      <c r="G2988" s="47" t="s">
        <v>35</v>
      </c>
      <c r="H2988" s="63">
        <v>45261</v>
      </c>
      <c r="I2988" s="382">
        <v>314</v>
      </c>
    </row>
    <row r="2989" spans="1:9" ht="15" customHeight="1" x14ac:dyDescent="0.2">
      <c r="A2989" s="926"/>
      <c r="B2989" s="97" t="s">
        <v>8675</v>
      </c>
      <c r="C2989" s="508" t="s">
        <v>6379</v>
      </c>
      <c r="D2989" s="97" t="s">
        <v>5902</v>
      </c>
      <c r="E2989" s="39" t="s">
        <v>6380</v>
      </c>
      <c r="F2989" s="917"/>
      <c r="G2989" s="47" t="s">
        <v>35</v>
      </c>
      <c r="H2989" s="63">
        <v>45261</v>
      </c>
      <c r="I2989" s="382">
        <v>314</v>
      </c>
    </row>
    <row r="2990" spans="1:9" ht="15" customHeight="1" x14ac:dyDescent="0.2">
      <c r="A2990" s="926"/>
      <c r="B2990" s="97" t="s">
        <v>8676</v>
      </c>
      <c r="C2990" s="98" t="s">
        <v>6379</v>
      </c>
      <c r="D2990" s="97" t="s">
        <v>5902</v>
      </c>
      <c r="E2990" s="160" t="s">
        <v>6380</v>
      </c>
      <c r="F2990" s="917"/>
      <c r="G2990" s="47" t="s">
        <v>35</v>
      </c>
      <c r="H2990" s="309">
        <v>45261</v>
      </c>
      <c r="I2990" s="160">
        <v>314</v>
      </c>
    </row>
    <row r="2991" spans="1:9" ht="15" customHeight="1" x14ac:dyDescent="0.2">
      <c r="A2991" s="926"/>
      <c r="B2991" s="97" t="s">
        <v>8677</v>
      </c>
      <c r="C2991" s="98" t="s">
        <v>6379</v>
      </c>
      <c r="D2991" s="97" t="s">
        <v>5902</v>
      </c>
      <c r="E2991" s="160" t="s">
        <v>6380</v>
      </c>
      <c r="F2991" s="917"/>
      <c r="G2991" s="47" t="s">
        <v>35</v>
      </c>
      <c r="H2991" s="309">
        <v>45261</v>
      </c>
      <c r="I2991" s="160">
        <v>314</v>
      </c>
    </row>
    <row r="2992" spans="1:9" ht="15" customHeight="1" x14ac:dyDescent="0.2">
      <c r="A2992" s="926"/>
      <c r="B2992" s="97" t="s">
        <v>9029</v>
      </c>
      <c r="C2992" s="98" t="s">
        <v>6379</v>
      </c>
      <c r="D2992" s="97" t="s">
        <v>5902</v>
      </c>
      <c r="E2992" s="160" t="s">
        <v>6380</v>
      </c>
      <c r="F2992" s="917"/>
      <c r="G2992" s="47" t="s">
        <v>35</v>
      </c>
      <c r="H2992" s="309">
        <v>45261</v>
      </c>
      <c r="I2992" s="160">
        <v>314</v>
      </c>
    </row>
    <row r="2993" spans="1:9" ht="15" customHeight="1" x14ac:dyDescent="0.2">
      <c r="A2993" s="926"/>
      <c r="B2993" s="51">
        <v>6325</v>
      </c>
      <c r="C2993" s="548" t="s">
        <v>9907</v>
      </c>
      <c r="D2993" s="97" t="s">
        <v>5902</v>
      </c>
      <c r="E2993" s="39">
        <v>46171501</v>
      </c>
      <c r="F2993" s="917"/>
      <c r="G2993" s="47" t="s">
        <v>35</v>
      </c>
      <c r="H2993" s="538">
        <v>44927</v>
      </c>
      <c r="I2993" s="549">
        <v>314</v>
      </c>
    </row>
    <row r="2994" spans="1:9" ht="25.5" x14ac:dyDescent="0.2">
      <c r="A2994" s="926"/>
      <c r="B2994" s="51">
        <v>6325</v>
      </c>
      <c r="C2994" s="508" t="s">
        <v>9951</v>
      </c>
      <c r="D2994" s="97" t="s">
        <v>5902</v>
      </c>
      <c r="E2994" s="39">
        <v>46171501</v>
      </c>
      <c r="F2994" s="917"/>
      <c r="G2994" s="47" t="s">
        <v>35</v>
      </c>
      <c r="H2994" s="538">
        <v>44927</v>
      </c>
      <c r="I2994" s="549">
        <v>314</v>
      </c>
    </row>
    <row r="2995" spans="1:9" ht="15" customHeight="1" x14ac:dyDescent="0.2">
      <c r="A2995" s="926"/>
      <c r="B2995" s="51">
        <v>2030</v>
      </c>
      <c r="C2995" s="508" t="s">
        <v>140</v>
      </c>
      <c r="D2995" s="3" t="s">
        <v>39</v>
      </c>
      <c r="E2995" s="39">
        <v>46171501</v>
      </c>
      <c r="F2995" s="917"/>
      <c r="G2995" s="47" t="s">
        <v>35</v>
      </c>
      <c r="H2995" s="651" t="s">
        <v>54</v>
      </c>
      <c r="I2995" s="39">
        <v>314</v>
      </c>
    </row>
    <row r="2996" spans="1:9" ht="25.5" x14ac:dyDescent="0.2">
      <c r="A2996" s="926"/>
      <c r="B2996" s="47">
        <v>7203</v>
      </c>
      <c r="C2996" s="46" t="s">
        <v>408</v>
      </c>
      <c r="D2996" s="47" t="s">
        <v>39</v>
      </c>
      <c r="E2996" s="47">
        <v>27111539</v>
      </c>
      <c r="F2996" s="917"/>
      <c r="G2996" s="47" t="s">
        <v>35</v>
      </c>
      <c r="H2996" s="661" t="s">
        <v>41</v>
      </c>
      <c r="I2996" s="47">
        <v>314</v>
      </c>
    </row>
    <row r="2997" spans="1:9" ht="25.5" x14ac:dyDescent="0.2">
      <c r="A2997" s="926"/>
      <c r="B2997" s="47">
        <v>7203</v>
      </c>
      <c r="C2997" s="46" t="s">
        <v>409</v>
      </c>
      <c r="D2997" s="47" t="s">
        <v>39</v>
      </c>
      <c r="E2997" s="47">
        <v>27111539</v>
      </c>
      <c r="F2997" s="917"/>
      <c r="G2997" s="47" t="s">
        <v>35</v>
      </c>
      <c r="H2997" s="661" t="s">
        <v>41</v>
      </c>
      <c r="I2997" s="47">
        <v>314</v>
      </c>
    </row>
    <row r="2998" spans="1:9" ht="25.5" x14ac:dyDescent="0.2">
      <c r="A2998" s="926"/>
      <c r="B2998" s="47">
        <v>7203</v>
      </c>
      <c r="C2998" s="46" t="s">
        <v>410</v>
      </c>
      <c r="D2998" s="47" t="s">
        <v>39</v>
      </c>
      <c r="E2998" s="47">
        <v>27111539</v>
      </c>
      <c r="F2998" s="917"/>
      <c r="G2998" s="47" t="s">
        <v>35</v>
      </c>
      <c r="H2998" s="661" t="s">
        <v>41</v>
      </c>
      <c r="I2998" s="47">
        <v>314</v>
      </c>
    </row>
    <row r="2999" spans="1:9" ht="25.5" x14ac:dyDescent="0.2">
      <c r="A2999" s="926"/>
      <c r="B2999" s="47">
        <v>7203</v>
      </c>
      <c r="C2999" s="46" t="s">
        <v>411</v>
      </c>
      <c r="D2999" s="47" t="s">
        <v>39</v>
      </c>
      <c r="E2999" s="47">
        <v>27111543</v>
      </c>
      <c r="F2999" s="917"/>
      <c r="G2999" s="47" t="s">
        <v>35</v>
      </c>
      <c r="H2999" s="661" t="s">
        <v>41</v>
      </c>
      <c r="I2999" s="47">
        <v>314</v>
      </c>
    </row>
    <row r="3000" spans="1:9" ht="25.5" x14ac:dyDescent="0.2">
      <c r="A3000" s="926"/>
      <c r="B3000" s="47">
        <v>7203</v>
      </c>
      <c r="C3000" s="46" t="s">
        <v>412</v>
      </c>
      <c r="D3000" s="47" t="s">
        <v>39</v>
      </c>
      <c r="E3000" s="47">
        <v>27111543</v>
      </c>
      <c r="F3000" s="917"/>
      <c r="G3000" s="47" t="s">
        <v>35</v>
      </c>
      <c r="H3000" s="661" t="s">
        <v>41</v>
      </c>
      <c r="I3000" s="47">
        <v>314</v>
      </c>
    </row>
    <row r="3001" spans="1:9" ht="25.5" x14ac:dyDescent="0.2">
      <c r="A3001" s="926"/>
      <c r="B3001" s="47">
        <v>7203</v>
      </c>
      <c r="C3001" s="46" t="s">
        <v>413</v>
      </c>
      <c r="D3001" s="47" t="s">
        <v>39</v>
      </c>
      <c r="E3001" s="47">
        <v>27111543</v>
      </c>
      <c r="F3001" s="917"/>
      <c r="G3001" s="47" t="s">
        <v>35</v>
      </c>
      <c r="H3001" s="661" t="s">
        <v>41</v>
      </c>
      <c r="I3001" s="47">
        <v>314</v>
      </c>
    </row>
    <row r="3002" spans="1:9" ht="25.5" x14ac:dyDescent="0.2">
      <c r="A3002" s="926"/>
      <c r="B3002" s="47">
        <v>7203</v>
      </c>
      <c r="C3002" s="46" t="s">
        <v>414</v>
      </c>
      <c r="D3002" s="47" t="s">
        <v>39</v>
      </c>
      <c r="E3002" s="47">
        <v>27111538</v>
      </c>
      <c r="F3002" s="917"/>
      <c r="G3002" s="47" t="s">
        <v>35</v>
      </c>
      <c r="H3002" s="661" t="s">
        <v>41</v>
      </c>
      <c r="I3002" s="47">
        <v>314</v>
      </c>
    </row>
    <row r="3003" spans="1:9" ht="25.5" x14ac:dyDescent="0.2">
      <c r="A3003" s="926"/>
      <c r="B3003" s="47">
        <v>7203</v>
      </c>
      <c r="C3003" s="46" t="s">
        <v>415</v>
      </c>
      <c r="D3003" s="47" t="s">
        <v>39</v>
      </c>
      <c r="E3003" s="47">
        <v>27111538</v>
      </c>
      <c r="F3003" s="917"/>
      <c r="G3003" s="47" t="s">
        <v>35</v>
      </c>
      <c r="H3003" s="661" t="s">
        <v>41</v>
      </c>
      <c r="I3003" s="47">
        <v>314</v>
      </c>
    </row>
    <row r="3004" spans="1:9" ht="25.5" x14ac:dyDescent="0.2">
      <c r="A3004" s="926"/>
      <c r="B3004" s="47">
        <v>7203</v>
      </c>
      <c r="C3004" s="46" t="s">
        <v>416</v>
      </c>
      <c r="D3004" s="47" t="s">
        <v>39</v>
      </c>
      <c r="E3004" s="47">
        <v>27111538</v>
      </c>
      <c r="F3004" s="917"/>
      <c r="G3004" s="47" t="s">
        <v>35</v>
      </c>
      <c r="H3004" s="661" t="s">
        <v>41</v>
      </c>
      <c r="I3004" s="47">
        <v>314</v>
      </c>
    </row>
    <row r="3005" spans="1:9" ht="25.5" x14ac:dyDescent="0.2">
      <c r="A3005" s="926"/>
      <c r="B3005" s="47">
        <v>7203</v>
      </c>
      <c r="C3005" s="46" t="s">
        <v>417</v>
      </c>
      <c r="D3005" s="47" t="s">
        <v>39</v>
      </c>
      <c r="E3005" s="47">
        <v>27112811</v>
      </c>
      <c r="F3005" s="917"/>
      <c r="G3005" s="47" t="s">
        <v>35</v>
      </c>
      <c r="H3005" s="661" t="s">
        <v>41</v>
      </c>
      <c r="I3005" s="47">
        <v>314</v>
      </c>
    </row>
    <row r="3006" spans="1:9" ht="25.5" x14ac:dyDescent="0.2">
      <c r="A3006" s="926"/>
      <c r="B3006" s="47">
        <v>7203</v>
      </c>
      <c r="C3006" s="46" t="s">
        <v>418</v>
      </c>
      <c r="D3006" s="47" t="s">
        <v>39</v>
      </c>
      <c r="E3006" s="47">
        <v>27112811</v>
      </c>
      <c r="F3006" s="917"/>
      <c r="G3006" s="47" t="s">
        <v>35</v>
      </c>
      <c r="H3006" s="661" t="s">
        <v>41</v>
      </c>
      <c r="I3006" s="47">
        <v>314</v>
      </c>
    </row>
    <row r="3007" spans="1:9" ht="25.5" x14ac:dyDescent="0.2">
      <c r="A3007" s="926"/>
      <c r="B3007" s="47">
        <v>7203</v>
      </c>
      <c r="C3007" s="46" t="s">
        <v>419</v>
      </c>
      <c r="D3007" s="47" t="s">
        <v>39</v>
      </c>
      <c r="E3007" s="47">
        <v>27111538</v>
      </c>
      <c r="F3007" s="917"/>
      <c r="G3007" s="47" t="s">
        <v>35</v>
      </c>
      <c r="H3007" s="661" t="s">
        <v>41</v>
      </c>
      <c r="I3007" s="47">
        <v>314</v>
      </c>
    </row>
    <row r="3008" spans="1:9" ht="25.5" x14ac:dyDescent="0.2">
      <c r="A3008" s="926"/>
      <c r="B3008" s="61">
        <v>3210</v>
      </c>
      <c r="C3008" s="66" t="s">
        <v>1784</v>
      </c>
      <c r="D3008" s="3" t="s">
        <v>39</v>
      </c>
      <c r="E3008" s="382">
        <v>27112845</v>
      </c>
      <c r="F3008" s="917"/>
      <c r="G3008" s="382" t="s">
        <v>1785</v>
      </c>
      <c r="H3008" s="661" t="s">
        <v>111</v>
      </c>
      <c r="I3008" s="382">
        <v>314</v>
      </c>
    </row>
    <row r="3009" spans="1:9" ht="25.5" x14ac:dyDescent="0.2">
      <c r="A3009" s="926"/>
      <c r="B3009" s="61">
        <v>4170</v>
      </c>
      <c r="C3009" s="66" t="s">
        <v>1962</v>
      </c>
      <c r="D3009" s="382" t="s">
        <v>2137</v>
      </c>
      <c r="E3009" s="382">
        <v>201216</v>
      </c>
      <c r="F3009" s="917"/>
      <c r="G3009" s="382" t="s">
        <v>35</v>
      </c>
      <c r="H3009" s="63">
        <v>45200</v>
      </c>
      <c r="I3009" s="382">
        <v>314</v>
      </c>
    </row>
    <row r="3010" spans="1:9" ht="25.5" x14ac:dyDescent="0.2">
      <c r="A3010" s="926"/>
      <c r="B3010" s="61">
        <v>4180</v>
      </c>
      <c r="C3010" s="66" t="s">
        <v>1962</v>
      </c>
      <c r="D3010" s="382" t="s">
        <v>2137</v>
      </c>
      <c r="E3010" s="382">
        <v>201216</v>
      </c>
      <c r="F3010" s="917"/>
      <c r="G3010" s="382" t="s">
        <v>35</v>
      </c>
      <c r="H3010" s="63">
        <v>45200</v>
      </c>
      <c r="I3010" s="382">
        <v>314</v>
      </c>
    </row>
    <row r="3011" spans="1:9" ht="25.5" x14ac:dyDescent="0.2">
      <c r="A3011" s="926"/>
      <c r="B3011" s="61">
        <v>4160</v>
      </c>
      <c r="C3011" s="66" t="s">
        <v>1962</v>
      </c>
      <c r="D3011" s="382" t="s">
        <v>2137</v>
      </c>
      <c r="E3011" s="382">
        <v>201216</v>
      </c>
      <c r="F3011" s="917"/>
      <c r="G3011" s="382" t="s">
        <v>35</v>
      </c>
      <c r="H3011" s="63">
        <v>45200</v>
      </c>
      <c r="I3011" s="382">
        <v>314</v>
      </c>
    </row>
    <row r="3012" spans="1:9" ht="25.5" x14ac:dyDescent="0.2">
      <c r="A3012" s="926"/>
      <c r="B3012" s="61">
        <v>4150</v>
      </c>
      <c r="C3012" s="66" t="s">
        <v>1962</v>
      </c>
      <c r="D3012" s="382" t="s">
        <v>2137</v>
      </c>
      <c r="E3012" s="382">
        <v>201216</v>
      </c>
      <c r="F3012" s="917"/>
      <c r="G3012" s="382" t="s">
        <v>35</v>
      </c>
      <c r="H3012" s="63">
        <v>45200</v>
      </c>
      <c r="I3012" s="382">
        <v>314</v>
      </c>
    </row>
    <row r="3013" spans="1:9" ht="25.5" x14ac:dyDescent="0.2">
      <c r="A3013" s="926"/>
      <c r="B3013" s="61">
        <v>4175</v>
      </c>
      <c r="C3013" s="66" t="s">
        <v>1962</v>
      </c>
      <c r="D3013" s="382" t="s">
        <v>2137</v>
      </c>
      <c r="E3013" s="382">
        <v>201216</v>
      </c>
      <c r="F3013" s="917"/>
      <c r="G3013" s="382" t="s">
        <v>35</v>
      </c>
      <c r="H3013" s="63">
        <v>45200</v>
      </c>
      <c r="I3013" s="382">
        <v>314</v>
      </c>
    </row>
    <row r="3014" spans="1:9" ht="15" customHeight="1" x14ac:dyDescent="0.2">
      <c r="A3014" s="926"/>
      <c r="B3014" s="61">
        <v>4320</v>
      </c>
      <c r="C3014" s="66" t="s">
        <v>2341</v>
      </c>
      <c r="D3014" s="61" t="s">
        <v>5795</v>
      </c>
      <c r="E3014" s="382">
        <v>20121602</v>
      </c>
      <c r="F3014" s="917"/>
      <c r="G3014" s="146" t="s">
        <v>35</v>
      </c>
      <c r="H3014" s="227">
        <v>44986</v>
      </c>
      <c r="I3014" s="61">
        <v>314</v>
      </c>
    </row>
    <row r="3015" spans="1:9" ht="25.5" x14ac:dyDescent="0.2">
      <c r="A3015" s="926"/>
      <c r="B3015" s="3">
        <v>6223</v>
      </c>
      <c r="C3015" s="197" t="s">
        <v>2551</v>
      </c>
      <c r="D3015" s="3" t="s">
        <v>5798</v>
      </c>
      <c r="E3015" s="211" t="s">
        <v>2552</v>
      </c>
      <c r="F3015" s="917"/>
      <c r="G3015" s="146" t="s">
        <v>35</v>
      </c>
      <c r="H3015" s="227">
        <v>44993</v>
      </c>
      <c r="I3015" s="3">
        <v>314</v>
      </c>
    </row>
    <row r="3016" spans="1:9" ht="15" customHeight="1" x14ac:dyDescent="0.2">
      <c r="A3016" s="926"/>
      <c r="B3016" s="3">
        <v>6223</v>
      </c>
      <c r="C3016" s="197" t="s">
        <v>2553</v>
      </c>
      <c r="D3016" s="3" t="s">
        <v>5798</v>
      </c>
      <c r="E3016" s="211" t="s">
        <v>2554</v>
      </c>
      <c r="F3016" s="917"/>
      <c r="G3016" s="146" t="s">
        <v>35</v>
      </c>
      <c r="H3016" s="227">
        <v>44994</v>
      </c>
      <c r="I3016" s="3">
        <v>314</v>
      </c>
    </row>
    <row r="3017" spans="1:9" ht="25.5" x14ac:dyDescent="0.2">
      <c r="A3017" s="926"/>
      <c r="B3017" s="3">
        <v>6223</v>
      </c>
      <c r="C3017" s="197" t="s">
        <v>2555</v>
      </c>
      <c r="D3017" s="3" t="s">
        <v>5798</v>
      </c>
      <c r="E3017" s="211" t="s">
        <v>2556</v>
      </c>
      <c r="F3017" s="917"/>
      <c r="G3017" s="146" t="s">
        <v>35</v>
      </c>
      <c r="H3017" s="227">
        <v>44995</v>
      </c>
      <c r="I3017" s="3">
        <v>314</v>
      </c>
    </row>
    <row r="3018" spans="1:9" ht="15" customHeight="1" x14ac:dyDescent="0.2">
      <c r="A3018" s="926"/>
      <c r="B3018" s="3">
        <v>6223</v>
      </c>
      <c r="C3018" s="197" t="s">
        <v>2558</v>
      </c>
      <c r="D3018" s="3" t="s">
        <v>5798</v>
      </c>
      <c r="E3018" s="211" t="s">
        <v>2559</v>
      </c>
      <c r="F3018" s="917"/>
      <c r="G3018" s="146" t="s">
        <v>35</v>
      </c>
      <c r="H3018" s="227">
        <v>44996</v>
      </c>
      <c r="I3018" s="3">
        <v>314</v>
      </c>
    </row>
    <row r="3019" spans="1:9" ht="25.5" x14ac:dyDescent="0.2">
      <c r="A3019" s="926"/>
      <c r="B3019" s="3">
        <v>6223</v>
      </c>
      <c r="C3019" s="197" t="s">
        <v>2561</v>
      </c>
      <c r="D3019" s="3" t="s">
        <v>5798</v>
      </c>
      <c r="E3019" s="211" t="s">
        <v>2562</v>
      </c>
      <c r="F3019" s="917"/>
      <c r="G3019" s="146" t="s">
        <v>35</v>
      </c>
      <c r="H3019" s="227">
        <v>44997</v>
      </c>
      <c r="I3019" s="3">
        <v>314</v>
      </c>
    </row>
    <row r="3020" spans="1:9" ht="15" customHeight="1" x14ac:dyDescent="0.2">
      <c r="A3020" s="926"/>
      <c r="B3020" s="3">
        <v>6224</v>
      </c>
      <c r="C3020" s="197" t="s">
        <v>2650</v>
      </c>
      <c r="D3020" s="3" t="s">
        <v>5798</v>
      </c>
      <c r="E3020" s="211" t="s">
        <v>2554</v>
      </c>
      <c r="F3020" s="917"/>
      <c r="G3020" s="146" t="s">
        <v>35</v>
      </c>
      <c r="H3020" s="227">
        <v>44986</v>
      </c>
      <c r="I3020" s="382">
        <v>314</v>
      </c>
    </row>
    <row r="3021" spans="1:9" ht="15" customHeight="1" x14ac:dyDescent="0.2">
      <c r="A3021" s="926"/>
      <c r="B3021" s="3">
        <v>6224</v>
      </c>
      <c r="C3021" s="197" t="s">
        <v>2650</v>
      </c>
      <c r="D3021" s="3" t="s">
        <v>5798</v>
      </c>
      <c r="E3021" s="211">
        <v>27112814</v>
      </c>
      <c r="F3021" s="917"/>
      <c r="G3021" s="146" t="s">
        <v>35</v>
      </c>
      <c r="H3021" s="227">
        <v>44987</v>
      </c>
      <c r="I3021" s="382">
        <v>314</v>
      </c>
    </row>
    <row r="3022" spans="1:9" ht="15" customHeight="1" x14ac:dyDescent="0.2">
      <c r="A3022" s="926"/>
      <c r="B3022" s="3">
        <v>6224</v>
      </c>
      <c r="C3022" s="197" t="s">
        <v>2652</v>
      </c>
      <c r="D3022" s="3" t="s">
        <v>5798</v>
      </c>
      <c r="E3022" s="211">
        <v>27112814</v>
      </c>
      <c r="F3022" s="917"/>
      <c r="G3022" s="146" t="s">
        <v>35</v>
      </c>
      <c r="H3022" s="227">
        <v>44988</v>
      </c>
      <c r="I3022" s="382">
        <v>314</v>
      </c>
    </row>
    <row r="3023" spans="1:9" ht="15" customHeight="1" x14ac:dyDescent="0.2">
      <c r="A3023" s="926"/>
      <c r="B3023" s="211">
        <v>6311</v>
      </c>
      <c r="C3023" s="197" t="s">
        <v>2818</v>
      </c>
      <c r="D3023" s="258" t="s">
        <v>5795</v>
      </c>
      <c r="E3023" s="211">
        <v>27112814</v>
      </c>
      <c r="F3023" s="917"/>
      <c r="G3023" s="146" t="s">
        <v>35</v>
      </c>
      <c r="H3023" s="227">
        <v>45078</v>
      </c>
      <c r="I3023" s="382">
        <v>314</v>
      </c>
    </row>
    <row r="3024" spans="1:9" ht="15" customHeight="1" x14ac:dyDescent="0.2">
      <c r="A3024" s="926"/>
      <c r="B3024" s="3">
        <v>6226</v>
      </c>
      <c r="C3024" s="197" t="s">
        <v>2818</v>
      </c>
      <c r="D3024" s="258" t="s">
        <v>5795</v>
      </c>
      <c r="E3024" s="211">
        <v>27111538</v>
      </c>
      <c r="F3024" s="917"/>
      <c r="G3024" s="146" t="s">
        <v>35</v>
      </c>
      <c r="H3024" s="227">
        <v>45078</v>
      </c>
      <c r="I3024" s="382">
        <v>314</v>
      </c>
    </row>
    <row r="3025" spans="1:9" ht="25.5" x14ac:dyDescent="0.2">
      <c r="A3025" s="926"/>
      <c r="B3025" s="3">
        <v>6320</v>
      </c>
      <c r="C3025" s="197" t="s">
        <v>3050</v>
      </c>
      <c r="D3025" s="258" t="s">
        <v>5795</v>
      </c>
      <c r="E3025" s="60">
        <v>27111538</v>
      </c>
      <c r="F3025" s="917"/>
      <c r="G3025" s="146" t="s">
        <v>35</v>
      </c>
      <c r="H3025" s="227">
        <v>45199</v>
      </c>
      <c r="I3025" s="382">
        <v>314</v>
      </c>
    </row>
    <row r="3026" spans="1:9" ht="25.5" x14ac:dyDescent="0.2">
      <c r="A3026" s="926"/>
      <c r="B3026" s="258">
        <v>6030</v>
      </c>
      <c r="C3026" s="66" t="s">
        <v>3341</v>
      </c>
      <c r="D3026" s="258" t="s">
        <v>5795</v>
      </c>
      <c r="E3026" s="382">
        <v>27112826</v>
      </c>
      <c r="F3026" s="917"/>
      <c r="G3026" s="146" t="s">
        <v>35</v>
      </c>
      <c r="H3026" s="661" t="s">
        <v>120</v>
      </c>
      <c r="I3026" s="258">
        <v>314</v>
      </c>
    </row>
    <row r="3027" spans="1:9" ht="25.5" x14ac:dyDescent="0.2">
      <c r="A3027" s="926"/>
      <c r="B3027" s="258">
        <v>6030</v>
      </c>
      <c r="C3027" s="66" t="s">
        <v>3342</v>
      </c>
      <c r="D3027" s="258" t="s">
        <v>5795</v>
      </c>
      <c r="E3027" s="382">
        <v>27112826</v>
      </c>
      <c r="F3027" s="917"/>
      <c r="G3027" s="146" t="s">
        <v>35</v>
      </c>
      <c r="H3027" s="661" t="s">
        <v>120</v>
      </c>
      <c r="I3027" s="258">
        <v>314</v>
      </c>
    </row>
    <row r="3028" spans="1:9" ht="38.25" x14ac:dyDescent="0.2">
      <c r="A3028" s="926"/>
      <c r="B3028" s="258">
        <v>6030</v>
      </c>
      <c r="C3028" s="66" t="s">
        <v>3345</v>
      </c>
      <c r="D3028" s="258" t="s">
        <v>5795</v>
      </c>
      <c r="E3028" s="382">
        <v>27112845</v>
      </c>
      <c r="F3028" s="917"/>
      <c r="G3028" s="146" t="s">
        <v>35</v>
      </c>
      <c r="H3028" s="661" t="s">
        <v>1798</v>
      </c>
      <c r="I3028" s="258">
        <v>314</v>
      </c>
    </row>
    <row r="3029" spans="1:9" ht="51" x14ac:dyDescent="0.2">
      <c r="A3029" s="926"/>
      <c r="B3029" s="258">
        <v>6030</v>
      </c>
      <c r="C3029" s="66" t="s">
        <v>3348</v>
      </c>
      <c r="D3029" s="258" t="s">
        <v>5795</v>
      </c>
      <c r="E3029" s="382">
        <v>27112845</v>
      </c>
      <c r="F3029" s="917"/>
      <c r="G3029" s="146" t="s">
        <v>35</v>
      </c>
      <c r="H3029" s="661" t="s">
        <v>1798</v>
      </c>
      <c r="I3029" s="258">
        <v>314</v>
      </c>
    </row>
    <row r="3030" spans="1:9" ht="25.5" x14ac:dyDescent="0.2">
      <c r="A3030" s="926"/>
      <c r="B3030" s="372">
        <v>4011</v>
      </c>
      <c r="C3030" s="373" t="s">
        <v>5403</v>
      </c>
      <c r="D3030" s="372" t="s">
        <v>114</v>
      </c>
      <c r="E3030" s="146" t="s">
        <v>5404</v>
      </c>
      <c r="F3030" s="917"/>
      <c r="G3030" s="146" t="s">
        <v>35</v>
      </c>
      <c r="H3030" s="159">
        <v>45261</v>
      </c>
      <c r="I3030" s="146">
        <v>314</v>
      </c>
    </row>
    <row r="3031" spans="1:9" ht="25.5" x14ac:dyDescent="0.2">
      <c r="A3031" s="926"/>
      <c r="B3031" s="372">
        <v>4011</v>
      </c>
      <c r="C3031" s="373" t="s">
        <v>5406</v>
      </c>
      <c r="D3031" s="372" t="s">
        <v>114</v>
      </c>
      <c r="E3031" s="146" t="s">
        <v>5407</v>
      </c>
      <c r="F3031" s="917"/>
      <c r="G3031" s="146" t="s">
        <v>35</v>
      </c>
      <c r="H3031" s="159">
        <v>45261</v>
      </c>
      <c r="I3031" s="146">
        <v>314</v>
      </c>
    </row>
    <row r="3032" spans="1:9" ht="38.25" x14ac:dyDescent="0.2">
      <c r="A3032" s="926"/>
      <c r="B3032" s="372">
        <v>4011</v>
      </c>
      <c r="C3032" s="373" t="s">
        <v>5408</v>
      </c>
      <c r="D3032" s="372" t="s">
        <v>114</v>
      </c>
      <c r="E3032" s="146" t="s">
        <v>5409</v>
      </c>
      <c r="F3032" s="917"/>
      <c r="G3032" s="146" t="s">
        <v>35</v>
      </c>
      <c r="H3032" s="159">
        <v>45261</v>
      </c>
      <c r="I3032" s="146">
        <v>314</v>
      </c>
    </row>
    <row r="3033" spans="1:9" ht="38.25" x14ac:dyDescent="0.2">
      <c r="A3033" s="926"/>
      <c r="B3033" s="372">
        <v>4011</v>
      </c>
      <c r="C3033" s="373" t="s">
        <v>5410</v>
      </c>
      <c r="D3033" s="372" t="s">
        <v>114</v>
      </c>
      <c r="E3033" s="146" t="s">
        <v>5411</v>
      </c>
      <c r="F3033" s="917"/>
      <c r="G3033" s="146" t="s">
        <v>35</v>
      </c>
      <c r="H3033" s="159">
        <v>45261</v>
      </c>
      <c r="I3033" s="146">
        <v>314</v>
      </c>
    </row>
    <row r="3034" spans="1:9" ht="15" customHeight="1" x14ac:dyDescent="0.2">
      <c r="A3034" s="926"/>
      <c r="B3034" s="97">
        <v>7431</v>
      </c>
      <c r="C3034" s="98" t="s">
        <v>6136</v>
      </c>
      <c r="D3034" s="97" t="s">
        <v>5902</v>
      </c>
      <c r="E3034" s="160" t="s">
        <v>2559</v>
      </c>
      <c r="F3034" s="917"/>
      <c r="G3034" s="160" t="s">
        <v>35</v>
      </c>
      <c r="H3034" s="309">
        <v>44958</v>
      </c>
      <c r="I3034" s="160">
        <v>314</v>
      </c>
    </row>
    <row r="3035" spans="1:9" ht="15" customHeight="1" x14ac:dyDescent="0.2">
      <c r="A3035" s="926"/>
      <c r="B3035" s="97">
        <v>7431</v>
      </c>
      <c r="C3035" s="98" t="s">
        <v>6156</v>
      </c>
      <c r="D3035" s="97" t="s">
        <v>5902</v>
      </c>
      <c r="E3035" s="160" t="s">
        <v>6157</v>
      </c>
      <c r="F3035" s="917"/>
      <c r="G3035" s="160" t="s">
        <v>35</v>
      </c>
      <c r="H3035" s="309">
        <v>44958</v>
      </c>
      <c r="I3035" s="160">
        <v>314</v>
      </c>
    </row>
    <row r="3036" spans="1:9" ht="15" customHeight="1" x14ac:dyDescent="0.2">
      <c r="A3036" s="926"/>
      <c r="B3036" s="97">
        <v>7431</v>
      </c>
      <c r="C3036" s="98" t="s">
        <v>6159</v>
      </c>
      <c r="D3036" s="97" t="s">
        <v>5902</v>
      </c>
      <c r="E3036" s="160" t="s">
        <v>6160</v>
      </c>
      <c r="F3036" s="917"/>
      <c r="G3036" s="160" t="s">
        <v>35</v>
      </c>
      <c r="H3036" s="309">
        <v>44958</v>
      </c>
      <c r="I3036" s="160">
        <v>314</v>
      </c>
    </row>
    <row r="3037" spans="1:9" ht="25.5" x14ac:dyDescent="0.2">
      <c r="A3037" s="926"/>
      <c r="B3037" s="97" t="s">
        <v>8661</v>
      </c>
      <c r="C3037" s="98" t="s">
        <v>6381</v>
      </c>
      <c r="D3037" s="97" t="s">
        <v>5902</v>
      </c>
      <c r="E3037" s="160" t="s">
        <v>6383</v>
      </c>
      <c r="F3037" s="917"/>
      <c r="G3037" s="160" t="s">
        <v>35</v>
      </c>
      <c r="H3037" s="309">
        <v>45261</v>
      </c>
      <c r="I3037" s="160">
        <v>314</v>
      </c>
    </row>
    <row r="3038" spans="1:9" ht="25.5" x14ac:dyDescent="0.2">
      <c r="A3038" s="926"/>
      <c r="B3038" s="97" t="s">
        <v>8661</v>
      </c>
      <c r="C3038" s="98" t="s">
        <v>6384</v>
      </c>
      <c r="D3038" s="97" t="s">
        <v>5902</v>
      </c>
      <c r="E3038" s="160" t="s">
        <v>6383</v>
      </c>
      <c r="F3038" s="917"/>
      <c r="G3038" s="160" t="s">
        <v>35</v>
      </c>
      <c r="H3038" s="309">
        <v>45261</v>
      </c>
      <c r="I3038" s="160">
        <v>314</v>
      </c>
    </row>
    <row r="3039" spans="1:9" ht="25.5" x14ac:dyDescent="0.2">
      <c r="A3039" s="926"/>
      <c r="B3039" s="97" t="s">
        <v>8661</v>
      </c>
      <c r="C3039" s="98" t="s">
        <v>6385</v>
      </c>
      <c r="D3039" s="97" t="s">
        <v>5902</v>
      </c>
      <c r="E3039" s="160" t="s">
        <v>6383</v>
      </c>
      <c r="F3039" s="917"/>
      <c r="G3039" s="160" t="s">
        <v>35</v>
      </c>
      <c r="H3039" s="309">
        <v>45261</v>
      </c>
      <c r="I3039" s="160">
        <v>314</v>
      </c>
    </row>
    <row r="3040" spans="1:9" ht="25.5" x14ac:dyDescent="0.2">
      <c r="A3040" s="926"/>
      <c r="B3040" s="97" t="s">
        <v>8661</v>
      </c>
      <c r="C3040" s="98" t="s">
        <v>6387</v>
      </c>
      <c r="D3040" s="97" t="s">
        <v>5902</v>
      </c>
      <c r="E3040" s="160" t="s">
        <v>6383</v>
      </c>
      <c r="F3040" s="917"/>
      <c r="G3040" s="160" t="s">
        <v>35</v>
      </c>
      <c r="H3040" s="309">
        <v>45261</v>
      </c>
      <c r="I3040" s="160">
        <v>314</v>
      </c>
    </row>
    <row r="3041" spans="1:9" ht="25.5" x14ac:dyDescent="0.2">
      <c r="A3041" s="926"/>
      <c r="B3041" s="97" t="s">
        <v>8661</v>
      </c>
      <c r="C3041" s="98" t="s">
        <v>6388</v>
      </c>
      <c r="D3041" s="97" t="s">
        <v>5902</v>
      </c>
      <c r="E3041" s="160" t="s">
        <v>6389</v>
      </c>
      <c r="F3041" s="917"/>
      <c r="G3041" s="160" t="s">
        <v>35</v>
      </c>
      <c r="H3041" s="309">
        <v>45261</v>
      </c>
      <c r="I3041" s="160">
        <v>314</v>
      </c>
    </row>
    <row r="3042" spans="1:9" ht="25.5" x14ac:dyDescent="0.2">
      <c r="A3042" s="926"/>
      <c r="B3042" s="97" t="s">
        <v>8661</v>
      </c>
      <c r="C3042" s="98" t="s">
        <v>6390</v>
      </c>
      <c r="D3042" s="97" t="s">
        <v>5902</v>
      </c>
      <c r="E3042" s="160" t="s">
        <v>6389</v>
      </c>
      <c r="F3042" s="917"/>
      <c r="G3042" s="160" t="s">
        <v>35</v>
      </c>
      <c r="H3042" s="309">
        <v>45261</v>
      </c>
      <c r="I3042" s="160">
        <v>314</v>
      </c>
    </row>
    <row r="3043" spans="1:9" ht="25.5" x14ac:dyDescent="0.2">
      <c r="A3043" s="926"/>
      <c r="B3043" s="97" t="s">
        <v>8661</v>
      </c>
      <c r="C3043" s="98" t="s">
        <v>6391</v>
      </c>
      <c r="D3043" s="97" t="s">
        <v>5902</v>
      </c>
      <c r="E3043" s="160" t="s">
        <v>6389</v>
      </c>
      <c r="F3043" s="917"/>
      <c r="G3043" s="160" t="s">
        <v>35</v>
      </c>
      <c r="H3043" s="309">
        <v>45261</v>
      </c>
      <c r="I3043" s="160">
        <v>314</v>
      </c>
    </row>
    <row r="3044" spans="1:9" ht="25.5" x14ac:dyDescent="0.2">
      <c r="A3044" s="926"/>
      <c r="B3044" s="97" t="s">
        <v>8662</v>
      </c>
      <c r="C3044" s="98" t="s">
        <v>6381</v>
      </c>
      <c r="D3044" s="97" t="s">
        <v>5902</v>
      </c>
      <c r="E3044" s="160" t="s">
        <v>6383</v>
      </c>
      <c r="F3044" s="917"/>
      <c r="G3044" s="160" t="s">
        <v>35</v>
      </c>
      <c r="H3044" s="309">
        <v>45261</v>
      </c>
      <c r="I3044" s="160">
        <v>314</v>
      </c>
    </row>
    <row r="3045" spans="1:9" ht="25.5" x14ac:dyDescent="0.2">
      <c r="A3045" s="926"/>
      <c r="B3045" s="97" t="s">
        <v>8662</v>
      </c>
      <c r="C3045" s="98" t="s">
        <v>6384</v>
      </c>
      <c r="D3045" s="97" t="s">
        <v>5902</v>
      </c>
      <c r="E3045" s="160" t="s">
        <v>6383</v>
      </c>
      <c r="F3045" s="917"/>
      <c r="G3045" s="160" t="s">
        <v>35</v>
      </c>
      <c r="H3045" s="309">
        <v>45261</v>
      </c>
      <c r="I3045" s="160">
        <v>314</v>
      </c>
    </row>
    <row r="3046" spans="1:9" ht="25.5" x14ac:dyDescent="0.2">
      <c r="A3046" s="926"/>
      <c r="B3046" s="97" t="s">
        <v>8662</v>
      </c>
      <c r="C3046" s="98" t="s">
        <v>6385</v>
      </c>
      <c r="D3046" s="97" t="s">
        <v>5902</v>
      </c>
      <c r="E3046" s="160" t="s">
        <v>6383</v>
      </c>
      <c r="F3046" s="917"/>
      <c r="G3046" s="160" t="s">
        <v>35</v>
      </c>
      <c r="H3046" s="309">
        <v>45261</v>
      </c>
      <c r="I3046" s="160">
        <v>314</v>
      </c>
    </row>
    <row r="3047" spans="1:9" ht="25.5" x14ac:dyDescent="0.2">
      <c r="A3047" s="926"/>
      <c r="B3047" s="97" t="s">
        <v>8662</v>
      </c>
      <c r="C3047" s="98" t="s">
        <v>6387</v>
      </c>
      <c r="D3047" s="97" t="s">
        <v>5902</v>
      </c>
      <c r="E3047" s="160" t="s">
        <v>6383</v>
      </c>
      <c r="F3047" s="917"/>
      <c r="G3047" s="160" t="s">
        <v>35</v>
      </c>
      <c r="H3047" s="309">
        <v>45261</v>
      </c>
      <c r="I3047" s="160">
        <v>314</v>
      </c>
    </row>
    <row r="3048" spans="1:9" ht="25.5" x14ac:dyDescent="0.2">
      <c r="A3048" s="926"/>
      <c r="B3048" s="97" t="s">
        <v>8662</v>
      </c>
      <c r="C3048" s="98" t="s">
        <v>6388</v>
      </c>
      <c r="D3048" s="97" t="s">
        <v>5902</v>
      </c>
      <c r="E3048" s="160" t="s">
        <v>6389</v>
      </c>
      <c r="F3048" s="917"/>
      <c r="G3048" s="160" t="s">
        <v>35</v>
      </c>
      <c r="H3048" s="309">
        <v>45261</v>
      </c>
      <c r="I3048" s="160">
        <v>314</v>
      </c>
    </row>
    <row r="3049" spans="1:9" ht="25.5" x14ac:dyDescent="0.2">
      <c r="A3049" s="926"/>
      <c r="B3049" s="97" t="s">
        <v>8662</v>
      </c>
      <c r="C3049" s="98" t="s">
        <v>6390</v>
      </c>
      <c r="D3049" s="97" t="s">
        <v>5902</v>
      </c>
      <c r="E3049" s="160" t="s">
        <v>6389</v>
      </c>
      <c r="F3049" s="917"/>
      <c r="G3049" s="160" t="s">
        <v>35</v>
      </c>
      <c r="H3049" s="309">
        <v>45261</v>
      </c>
      <c r="I3049" s="160">
        <v>314</v>
      </c>
    </row>
    <row r="3050" spans="1:9" ht="25.5" x14ac:dyDescent="0.2">
      <c r="A3050" s="926"/>
      <c r="B3050" s="97" t="s">
        <v>8662</v>
      </c>
      <c r="C3050" s="98" t="s">
        <v>6391</v>
      </c>
      <c r="D3050" s="97" t="s">
        <v>5902</v>
      </c>
      <c r="E3050" s="160" t="s">
        <v>6389</v>
      </c>
      <c r="F3050" s="917"/>
      <c r="G3050" s="160" t="s">
        <v>35</v>
      </c>
      <c r="H3050" s="309">
        <v>45261</v>
      </c>
      <c r="I3050" s="160">
        <v>314</v>
      </c>
    </row>
    <row r="3051" spans="1:9" ht="25.5" x14ac:dyDescent="0.2">
      <c r="A3051" s="926"/>
      <c r="B3051" s="51" t="s">
        <v>8663</v>
      </c>
      <c r="C3051" s="508" t="s">
        <v>6381</v>
      </c>
      <c r="D3051" s="97" t="s">
        <v>5902</v>
      </c>
      <c r="E3051" s="39" t="s">
        <v>6383</v>
      </c>
      <c r="F3051" s="917"/>
      <c r="G3051" s="39" t="s">
        <v>35</v>
      </c>
      <c r="H3051" s="63">
        <v>45261</v>
      </c>
      <c r="I3051" s="382">
        <v>314</v>
      </c>
    </row>
    <row r="3052" spans="1:9" ht="25.5" x14ac:dyDescent="0.2">
      <c r="A3052" s="926"/>
      <c r="B3052" s="51" t="s">
        <v>8663</v>
      </c>
      <c r="C3052" s="508" t="s">
        <v>6384</v>
      </c>
      <c r="D3052" s="97" t="s">
        <v>5902</v>
      </c>
      <c r="E3052" s="39" t="s">
        <v>6383</v>
      </c>
      <c r="F3052" s="917"/>
      <c r="G3052" s="39" t="s">
        <v>35</v>
      </c>
      <c r="H3052" s="63">
        <v>45261</v>
      </c>
      <c r="I3052" s="382">
        <v>314</v>
      </c>
    </row>
    <row r="3053" spans="1:9" ht="25.5" x14ac:dyDescent="0.2">
      <c r="A3053" s="926"/>
      <c r="B3053" s="51" t="s">
        <v>8663</v>
      </c>
      <c r="C3053" s="508" t="s">
        <v>6385</v>
      </c>
      <c r="D3053" s="97" t="s">
        <v>5902</v>
      </c>
      <c r="E3053" s="39" t="s">
        <v>6383</v>
      </c>
      <c r="F3053" s="917"/>
      <c r="G3053" s="39" t="s">
        <v>35</v>
      </c>
      <c r="H3053" s="63">
        <v>45261</v>
      </c>
      <c r="I3053" s="382">
        <v>314</v>
      </c>
    </row>
    <row r="3054" spans="1:9" ht="25.5" x14ac:dyDescent="0.2">
      <c r="A3054" s="926"/>
      <c r="B3054" s="51" t="s">
        <v>8663</v>
      </c>
      <c r="C3054" s="508" t="s">
        <v>6387</v>
      </c>
      <c r="D3054" s="97" t="s">
        <v>5902</v>
      </c>
      <c r="E3054" s="39" t="s">
        <v>6383</v>
      </c>
      <c r="F3054" s="917"/>
      <c r="G3054" s="39" t="s">
        <v>35</v>
      </c>
      <c r="H3054" s="63">
        <v>45261</v>
      </c>
      <c r="I3054" s="382">
        <v>314</v>
      </c>
    </row>
    <row r="3055" spans="1:9" ht="25.5" x14ac:dyDescent="0.2">
      <c r="A3055" s="926"/>
      <c r="B3055" s="51" t="s">
        <v>8663</v>
      </c>
      <c r="C3055" s="508" t="s">
        <v>6388</v>
      </c>
      <c r="D3055" s="97" t="s">
        <v>5902</v>
      </c>
      <c r="E3055" s="39" t="s">
        <v>6389</v>
      </c>
      <c r="F3055" s="917"/>
      <c r="G3055" s="39" t="s">
        <v>35</v>
      </c>
      <c r="H3055" s="63">
        <v>45261</v>
      </c>
      <c r="I3055" s="382">
        <v>314</v>
      </c>
    </row>
    <row r="3056" spans="1:9" ht="25.5" x14ac:dyDescent="0.2">
      <c r="A3056" s="926"/>
      <c r="B3056" s="51" t="s">
        <v>8663</v>
      </c>
      <c r="C3056" s="508" t="s">
        <v>6390</v>
      </c>
      <c r="D3056" s="97" t="s">
        <v>5902</v>
      </c>
      <c r="E3056" s="39" t="s">
        <v>6389</v>
      </c>
      <c r="F3056" s="917"/>
      <c r="G3056" s="39" t="s">
        <v>35</v>
      </c>
      <c r="H3056" s="63">
        <v>45261</v>
      </c>
      <c r="I3056" s="382">
        <v>314</v>
      </c>
    </row>
    <row r="3057" spans="1:9" ht="25.5" x14ac:dyDescent="0.2">
      <c r="A3057" s="926"/>
      <c r="B3057" s="51" t="s">
        <v>8663</v>
      </c>
      <c r="C3057" s="508" t="s">
        <v>6391</v>
      </c>
      <c r="D3057" s="97" t="s">
        <v>5902</v>
      </c>
      <c r="E3057" s="39" t="s">
        <v>6389</v>
      </c>
      <c r="F3057" s="917"/>
      <c r="G3057" s="39" t="s">
        <v>35</v>
      </c>
      <c r="H3057" s="63">
        <v>45261</v>
      </c>
      <c r="I3057" s="382">
        <v>314</v>
      </c>
    </row>
    <row r="3058" spans="1:9" ht="25.5" x14ac:dyDescent="0.2">
      <c r="A3058" s="926"/>
      <c r="B3058" s="97" t="s">
        <v>8675</v>
      </c>
      <c r="C3058" s="508" t="s">
        <v>6381</v>
      </c>
      <c r="D3058" s="97" t="s">
        <v>5902</v>
      </c>
      <c r="E3058" s="39" t="s">
        <v>6383</v>
      </c>
      <c r="F3058" s="917"/>
      <c r="G3058" s="39" t="s">
        <v>35</v>
      </c>
      <c r="H3058" s="63">
        <v>45261</v>
      </c>
      <c r="I3058" s="382">
        <v>314</v>
      </c>
    </row>
    <row r="3059" spans="1:9" ht="25.5" x14ac:dyDescent="0.2">
      <c r="A3059" s="926"/>
      <c r="B3059" s="97" t="s">
        <v>8675</v>
      </c>
      <c r="C3059" s="508" t="s">
        <v>6384</v>
      </c>
      <c r="D3059" s="97" t="s">
        <v>5902</v>
      </c>
      <c r="E3059" s="39" t="s">
        <v>6383</v>
      </c>
      <c r="F3059" s="917"/>
      <c r="G3059" s="39" t="s">
        <v>35</v>
      </c>
      <c r="H3059" s="63">
        <v>45261</v>
      </c>
      <c r="I3059" s="382">
        <v>314</v>
      </c>
    </row>
    <row r="3060" spans="1:9" ht="25.5" x14ac:dyDescent="0.2">
      <c r="A3060" s="926"/>
      <c r="B3060" s="97" t="s">
        <v>8675</v>
      </c>
      <c r="C3060" s="508" t="s">
        <v>6385</v>
      </c>
      <c r="D3060" s="97" t="s">
        <v>5902</v>
      </c>
      <c r="E3060" s="39" t="s">
        <v>6383</v>
      </c>
      <c r="F3060" s="917"/>
      <c r="G3060" s="39" t="s">
        <v>35</v>
      </c>
      <c r="H3060" s="63">
        <v>45261</v>
      </c>
      <c r="I3060" s="382">
        <v>314</v>
      </c>
    </row>
    <row r="3061" spans="1:9" ht="25.5" x14ac:dyDescent="0.2">
      <c r="A3061" s="926"/>
      <c r="B3061" s="97" t="s">
        <v>8675</v>
      </c>
      <c r="C3061" s="508" t="s">
        <v>6387</v>
      </c>
      <c r="D3061" s="97" t="s">
        <v>5902</v>
      </c>
      <c r="E3061" s="39" t="s">
        <v>6383</v>
      </c>
      <c r="F3061" s="917"/>
      <c r="G3061" s="39" t="s">
        <v>35</v>
      </c>
      <c r="H3061" s="63">
        <v>45261</v>
      </c>
      <c r="I3061" s="382">
        <v>314</v>
      </c>
    </row>
    <row r="3062" spans="1:9" ht="25.5" x14ac:dyDescent="0.2">
      <c r="A3062" s="926"/>
      <c r="B3062" s="97" t="s">
        <v>8675</v>
      </c>
      <c r="C3062" s="508" t="s">
        <v>6388</v>
      </c>
      <c r="D3062" s="97" t="s">
        <v>5902</v>
      </c>
      <c r="E3062" s="39" t="s">
        <v>6389</v>
      </c>
      <c r="F3062" s="917"/>
      <c r="G3062" s="39" t="s">
        <v>35</v>
      </c>
      <c r="H3062" s="63">
        <v>45261</v>
      </c>
      <c r="I3062" s="382">
        <v>314</v>
      </c>
    </row>
    <row r="3063" spans="1:9" ht="25.5" x14ac:dyDescent="0.2">
      <c r="A3063" s="926"/>
      <c r="B3063" s="97" t="s">
        <v>8675</v>
      </c>
      <c r="C3063" s="508" t="s">
        <v>6390</v>
      </c>
      <c r="D3063" s="97" t="s">
        <v>5902</v>
      </c>
      <c r="E3063" s="39" t="s">
        <v>6389</v>
      </c>
      <c r="F3063" s="917"/>
      <c r="G3063" s="39" t="s">
        <v>35</v>
      </c>
      <c r="H3063" s="63">
        <v>45261</v>
      </c>
      <c r="I3063" s="382">
        <v>314</v>
      </c>
    </row>
    <row r="3064" spans="1:9" ht="25.5" x14ac:dyDescent="0.2">
      <c r="A3064" s="926"/>
      <c r="B3064" s="97" t="s">
        <v>8675</v>
      </c>
      <c r="C3064" s="508" t="s">
        <v>6391</v>
      </c>
      <c r="D3064" s="97" t="s">
        <v>5902</v>
      </c>
      <c r="E3064" s="39" t="s">
        <v>6389</v>
      </c>
      <c r="F3064" s="917"/>
      <c r="G3064" s="39" t="s">
        <v>35</v>
      </c>
      <c r="H3064" s="63">
        <v>45261</v>
      </c>
      <c r="I3064" s="382">
        <v>314</v>
      </c>
    </row>
    <row r="3065" spans="1:9" ht="25.5" x14ac:dyDescent="0.2">
      <c r="A3065" s="926"/>
      <c r="B3065" s="97" t="s">
        <v>8676</v>
      </c>
      <c r="C3065" s="98" t="s">
        <v>6381</v>
      </c>
      <c r="D3065" s="97" t="s">
        <v>5902</v>
      </c>
      <c r="E3065" s="160" t="s">
        <v>6383</v>
      </c>
      <c r="F3065" s="917"/>
      <c r="G3065" s="160" t="s">
        <v>35</v>
      </c>
      <c r="H3065" s="309">
        <v>45261</v>
      </c>
      <c r="I3065" s="160">
        <v>314</v>
      </c>
    </row>
    <row r="3066" spans="1:9" ht="25.5" x14ac:dyDescent="0.2">
      <c r="A3066" s="926"/>
      <c r="B3066" s="97" t="s">
        <v>8676</v>
      </c>
      <c r="C3066" s="98" t="s">
        <v>6384</v>
      </c>
      <c r="D3066" s="97" t="s">
        <v>5902</v>
      </c>
      <c r="E3066" s="160" t="s">
        <v>6383</v>
      </c>
      <c r="F3066" s="917"/>
      <c r="G3066" s="160" t="s">
        <v>35</v>
      </c>
      <c r="H3066" s="309">
        <v>45261</v>
      </c>
      <c r="I3066" s="160">
        <v>314</v>
      </c>
    </row>
    <row r="3067" spans="1:9" ht="25.5" x14ac:dyDescent="0.2">
      <c r="A3067" s="926"/>
      <c r="B3067" s="97" t="s">
        <v>8676</v>
      </c>
      <c r="C3067" s="98" t="s">
        <v>6385</v>
      </c>
      <c r="D3067" s="97" t="s">
        <v>5902</v>
      </c>
      <c r="E3067" s="160" t="s">
        <v>6383</v>
      </c>
      <c r="F3067" s="917"/>
      <c r="G3067" s="160" t="s">
        <v>35</v>
      </c>
      <c r="H3067" s="309">
        <v>45261</v>
      </c>
      <c r="I3067" s="160">
        <v>314</v>
      </c>
    </row>
    <row r="3068" spans="1:9" ht="25.5" x14ac:dyDescent="0.2">
      <c r="A3068" s="926"/>
      <c r="B3068" s="97" t="s">
        <v>8676</v>
      </c>
      <c r="C3068" s="98" t="s">
        <v>6387</v>
      </c>
      <c r="D3068" s="97" t="s">
        <v>5902</v>
      </c>
      <c r="E3068" s="160" t="s">
        <v>6383</v>
      </c>
      <c r="F3068" s="917"/>
      <c r="G3068" s="160" t="s">
        <v>35</v>
      </c>
      <c r="H3068" s="309">
        <v>45261</v>
      </c>
      <c r="I3068" s="160">
        <v>314</v>
      </c>
    </row>
    <row r="3069" spans="1:9" ht="25.5" x14ac:dyDescent="0.2">
      <c r="A3069" s="926"/>
      <c r="B3069" s="97" t="s">
        <v>8676</v>
      </c>
      <c r="C3069" s="98" t="s">
        <v>6388</v>
      </c>
      <c r="D3069" s="97" t="s">
        <v>5902</v>
      </c>
      <c r="E3069" s="160" t="s">
        <v>6389</v>
      </c>
      <c r="F3069" s="917"/>
      <c r="G3069" s="160" t="s">
        <v>35</v>
      </c>
      <c r="H3069" s="309">
        <v>45261</v>
      </c>
      <c r="I3069" s="160">
        <v>314</v>
      </c>
    </row>
    <row r="3070" spans="1:9" ht="25.5" x14ac:dyDescent="0.2">
      <c r="A3070" s="926"/>
      <c r="B3070" s="97" t="s">
        <v>8676</v>
      </c>
      <c r="C3070" s="98" t="s">
        <v>6390</v>
      </c>
      <c r="D3070" s="97" t="s">
        <v>5902</v>
      </c>
      <c r="E3070" s="160" t="s">
        <v>6389</v>
      </c>
      <c r="F3070" s="917"/>
      <c r="G3070" s="160" t="s">
        <v>35</v>
      </c>
      <c r="H3070" s="309">
        <v>45261</v>
      </c>
      <c r="I3070" s="160">
        <v>314</v>
      </c>
    </row>
    <row r="3071" spans="1:9" ht="25.5" x14ac:dyDescent="0.2">
      <c r="A3071" s="926"/>
      <c r="B3071" s="97" t="s">
        <v>8676</v>
      </c>
      <c r="C3071" s="98" t="s">
        <v>6391</v>
      </c>
      <c r="D3071" s="97" t="s">
        <v>5902</v>
      </c>
      <c r="E3071" s="160" t="s">
        <v>6389</v>
      </c>
      <c r="F3071" s="917"/>
      <c r="G3071" s="160" t="s">
        <v>35</v>
      </c>
      <c r="H3071" s="309">
        <v>45261</v>
      </c>
      <c r="I3071" s="160">
        <v>314</v>
      </c>
    </row>
    <row r="3072" spans="1:9" ht="25.5" x14ac:dyDescent="0.2">
      <c r="A3072" s="926"/>
      <c r="B3072" s="97" t="s">
        <v>8677</v>
      </c>
      <c r="C3072" s="98" t="s">
        <v>6381</v>
      </c>
      <c r="D3072" s="97" t="s">
        <v>5902</v>
      </c>
      <c r="E3072" s="160" t="s">
        <v>6383</v>
      </c>
      <c r="F3072" s="917"/>
      <c r="G3072" s="160" t="s">
        <v>35</v>
      </c>
      <c r="H3072" s="309">
        <v>45261</v>
      </c>
      <c r="I3072" s="160">
        <v>314</v>
      </c>
    </row>
    <row r="3073" spans="1:9" ht="25.5" x14ac:dyDescent="0.2">
      <c r="A3073" s="926"/>
      <c r="B3073" s="97" t="s">
        <v>8677</v>
      </c>
      <c r="C3073" s="98" t="s">
        <v>6384</v>
      </c>
      <c r="D3073" s="97" t="s">
        <v>5902</v>
      </c>
      <c r="E3073" s="160" t="s">
        <v>6383</v>
      </c>
      <c r="F3073" s="917"/>
      <c r="G3073" s="160" t="s">
        <v>35</v>
      </c>
      <c r="H3073" s="309">
        <v>45261</v>
      </c>
      <c r="I3073" s="160">
        <v>314</v>
      </c>
    </row>
    <row r="3074" spans="1:9" ht="25.5" x14ac:dyDescent="0.2">
      <c r="A3074" s="926"/>
      <c r="B3074" s="97" t="s">
        <v>8677</v>
      </c>
      <c r="C3074" s="98" t="s">
        <v>6385</v>
      </c>
      <c r="D3074" s="97" t="s">
        <v>5902</v>
      </c>
      <c r="E3074" s="160" t="s">
        <v>6383</v>
      </c>
      <c r="F3074" s="917"/>
      <c r="G3074" s="160" t="s">
        <v>35</v>
      </c>
      <c r="H3074" s="309">
        <v>45261</v>
      </c>
      <c r="I3074" s="160">
        <v>314</v>
      </c>
    </row>
    <row r="3075" spans="1:9" ht="25.5" x14ac:dyDescent="0.2">
      <c r="A3075" s="926"/>
      <c r="B3075" s="97" t="s">
        <v>8677</v>
      </c>
      <c r="C3075" s="98" t="s">
        <v>6387</v>
      </c>
      <c r="D3075" s="97" t="s">
        <v>5902</v>
      </c>
      <c r="E3075" s="160" t="s">
        <v>6383</v>
      </c>
      <c r="F3075" s="917"/>
      <c r="G3075" s="160" t="s">
        <v>35</v>
      </c>
      <c r="H3075" s="309">
        <v>45261</v>
      </c>
      <c r="I3075" s="160">
        <v>314</v>
      </c>
    </row>
    <row r="3076" spans="1:9" ht="25.5" x14ac:dyDescent="0.2">
      <c r="A3076" s="926"/>
      <c r="B3076" s="97" t="s">
        <v>8677</v>
      </c>
      <c r="C3076" s="98" t="s">
        <v>6388</v>
      </c>
      <c r="D3076" s="97" t="s">
        <v>5902</v>
      </c>
      <c r="E3076" s="160" t="s">
        <v>6389</v>
      </c>
      <c r="F3076" s="917"/>
      <c r="G3076" s="160" t="s">
        <v>35</v>
      </c>
      <c r="H3076" s="309">
        <v>45261</v>
      </c>
      <c r="I3076" s="160">
        <v>314</v>
      </c>
    </row>
    <row r="3077" spans="1:9" ht="25.5" x14ac:dyDescent="0.2">
      <c r="A3077" s="926"/>
      <c r="B3077" s="97" t="s">
        <v>8677</v>
      </c>
      <c r="C3077" s="98" t="s">
        <v>6390</v>
      </c>
      <c r="D3077" s="97" t="s">
        <v>5902</v>
      </c>
      <c r="E3077" s="160" t="s">
        <v>6389</v>
      </c>
      <c r="F3077" s="917"/>
      <c r="G3077" s="160" t="s">
        <v>35</v>
      </c>
      <c r="H3077" s="309">
        <v>45261</v>
      </c>
      <c r="I3077" s="160">
        <v>314</v>
      </c>
    </row>
    <row r="3078" spans="1:9" ht="25.5" x14ac:dyDescent="0.2">
      <c r="A3078" s="926"/>
      <c r="B3078" s="97" t="s">
        <v>8677</v>
      </c>
      <c r="C3078" s="98" t="s">
        <v>6391</v>
      </c>
      <c r="D3078" s="97" t="s">
        <v>5902</v>
      </c>
      <c r="E3078" s="160" t="s">
        <v>6389</v>
      </c>
      <c r="F3078" s="917"/>
      <c r="G3078" s="160" t="s">
        <v>35</v>
      </c>
      <c r="H3078" s="309">
        <v>45261</v>
      </c>
      <c r="I3078" s="160">
        <v>314</v>
      </c>
    </row>
    <row r="3079" spans="1:9" ht="25.5" x14ac:dyDescent="0.2">
      <c r="A3079" s="926"/>
      <c r="B3079" s="97">
        <v>7410</v>
      </c>
      <c r="C3079" s="98" t="s">
        <v>7630</v>
      </c>
      <c r="D3079" s="97" t="s">
        <v>5902</v>
      </c>
      <c r="E3079" s="160">
        <v>92052197</v>
      </c>
      <c r="F3079" s="917"/>
      <c r="G3079" s="160" t="s">
        <v>35</v>
      </c>
      <c r="H3079" s="309">
        <v>45078</v>
      </c>
      <c r="I3079" s="160">
        <v>314</v>
      </c>
    </row>
    <row r="3080" spans="1:9" ht="25.5" x14ac:dyDescent="0.2">
      <c r="A3080" s="926"/>
      <c r="B3080" s="97">
        <v>7410</v>
      </c>
      <c r="C3080" s="98" t="s">
        <v>7631</v>
      </c>
      <c r="D3080" s="97" t="s">
        <v>5902</v>
      </c>
      <c r="E3080" s="160">
        <v>92052197</v>
      </c>
      <c r="F3080" s="917"/>
      <c r="G3080" s="160" t="s">
        <v>35</v>
      </c>
      <c r="H3080" s="309">
        <v>45078</v>
      </c>
      <c r="I3080" s="160">
        <v>314</v>
      </c>
    </row>
    <row r="3081" spans="1:9" ht="25.5" x14ac:dyDescent="0.2">
      <c r="A3081" s="926"/>
      <c r="B3081" s="97">
        <v>7410</v>
      </c>
      <c r="C3081" s="98" t="s">
        <v>7632</v>
      </c>
      <c r="D3081" s="97" t="s">
        <v>5902</v>
      </c>
      <c r="E3081" s="160">
        <v>92052197</v>
      </c>
      <c r="F3081" s="917"/>
      <c r="G3081" s="160" t="s">
        <v>35</v>
      </c>
      <c r="H3081" s="309">
        <v>45078</v>
      </c>
      <c r="I3081" s="160">
        <v>314</v>
      </c>
    </row>
    <row r="3082" spans="1:9" ht="25.5" x14ac:dyDescent="0.2">
      <c r="A3082" s="926"/>
      <c r="B3082" s="97">
        <v>7410</v>
      </c>
      <c r="C3082" s="98" t="s">
        <v>7633</v>
      </c>
      <c r="D3082" s="97" t="s">
        <v>5902</v>
      </c>
      <c r="E3082" s="160">
        <v>92052197</v>
      </c>
      <c r="F3082" s="917"/>
      <c r="G3082" s="160" t="s">
        <v>35</v>
      </c>
      <c r="H3082" s="309">
        <v>45078</v>
      </c>
      <c r="I3082" s="160">
        <v>314</v>
      </c>
    </row>
    <row r="3083" spans="1:9" ht="25.5" x14ac:dyDescent="0.2">
      <c r="A3083" s="926"/>
      <c r="B3083" s="97">
        <v>7410</v>
      </c>
      <c r="C3083" s="98" t="s">
        <v>7634</v>
      </c>
      <c r="D3083" s="97" t="s">
        <v>5902</v>
      </c>
      <c r="E3083" s="160">
        <v>92052197</v>
      </c>
      <c r="F3083" s="917"/>
      <c r="G3083" s="160" t="s">
        <v>35</v>
      </c>
      <c r="H3083" s="309">
        <v>45078</v>
      </c>
      <c r="I3083" s="160">
        <v>314</v>
      </c>
    </row>
    <row r="3084" spans="1:9" ht="25.5" x14ac:dyDescent="0.2">
      <c r="A3084" s="926"/>
      <c r="B3084" s="97">
        <v>7410</v>
      </c>
      <c r="C3084" s="98" t="s">
        <v>7635</v>
      </c>
      <c r="D3084" s="97" t="s">
        <v>5902</v>
      </c>
      <c r="E3084" s="160">
        <v>92052197</v>
      </c>
      <c r="F3084" s="917"/>
      <c r="G3084" s="160" t="s">
        <v>35</v>
      </c>
      <c r="H3084" s="309">
        <v>45078</v>
      </c>
      <c r="I3084" s="160">
        <v>314</v>
      </c>
    </row>
    <row r="3085" spans="1:9" ht="25.5" x14ac:dyDescent="0.2">
      <c r="A3085" s="926"/>
      <c r="B3085" s="97">
        <v>7410</v>
      </c>
      <c r="C3085" s="98" t="s">
        <v>7636</v>
      </c>
      <c r="D3085" s="97" t="s">
        <v>5902</v>
      </c>
      <c r="E3085" s="160">
        <v>92052197</v>
      </c>
      <c r="F3085" s="917"/>
      <c r="G3085" s="160" t="s">
        <v>35</v>
      </c>
      <c r="H3085" s="309">
        <v>45078</v>
      </c>
      <c r="I3085" s="160">
        <v>314</v>
      </c>
    </row>
    <row r="3086" spans="1:9" ht="25.5" x14ac:dyDescent="0.2">
      <c r="A3086" s="926"/>
      <c r="B3086" s="97">
        <v>7410</v>
      </c>
      <c r="C3086" s="98" t="s">
        <v>7662</v>
      </c>
      <c r="D3086" s="97" t="s">
        <v>5902</v>
      </c>
      <c r="E3086" s="160">
        <v>92052197</v>
      </c>
      <c r="F3086" s="917"/>
      <c r="G3086" s="160" t="s">
        <v>35</v>
      </c>
      <c r="H3086" s="309">
        <v>45078</v>
      </c>
      <c r="I3086" s="160">
        <v>314</v>
      </c>
    </row>
    <row r="3087" spans="1:9" ht="25.5" x14ac:dyDescent="0.2">
      <c r="A3087" s="926"/>
      <c r="B3087" s="97">
        <v>7410</v>
      </c>
      <c r="C3087" s="98" t="s">
        <v>7663</v>
      </c>
      <c r="D3087" s="97" t="s">
        <v>5902</v>
      </c>
      <c r="E3087" s="160">
        <v>92052197</v>
      </c>
      <c r="F3087" s="917"/>
      <c r="G3087" s="160" t="s">
        <v>35</v>
      </c>
      <c r="H3087" s="309">
        <v>45078</v>
      </c>
      <c r="I3087" s="160">
        <v>314</v>
      </c>
    </row>
    <row r="3088" spans="1:9" ht="25.5" x14ac:dyDescent="0.2">
      <c r="A3088" s="926"/>
      <c r="B3088" s="97">
        <v>7410</v>
      </c>
      <c r="C3088" s="98" t="s">
        <v>7664</v>
      </c>
      <c r="D3088" s="97" t="s">
        <v>5902</v>
      </c>
      <c r="E3088" s="160">
        <v>92052197</v>
      </c>
      <c r="F3088" s="917"/>
      <c r="G3088" s="160" t="s">
        <v>35</v>
      </c>
      <c r="H3088" s="309">
        <v>45078</v>
      </c>
      <c r="I3088" s="160">
        <v>314</v>
      </c>
    </row>
    <row r="3089" spans="1:9" ht="25.5" x14ac:dyDescent="0.2">
      <c r="A3089" s="926"/>
      <c r="B3089" s="97">
        <v>7410</v>
      </c>
      <c r="C3089" s="98" t="s">
        <v>7665</v>
      </c>
      <c r="D3089" s="97" t="s">
        <v>5902</v>
      </c>
      <c r="E3089" s="160">
        <v>92052197</v>
      </c>
      <c r="F3089" s="917"/>
      <c r="G3089" s="160" t="s">
        <v>35</v>
      </c>
      <c r="H3089" s="309">
        <v>45078</v>
      </c>
      <c r="I3089" s="160">
        <v>314</v>
      </c>
    </row>
    <row r="3090" spans="1:9" ht="25.5" x14ac:dyDescent="0.2">
      <c r="A3090" s="926"/>
      <c r="B3090" s="97">
        <v>7410</v>
      </c>
      <c r="C3090" s="98" t="s">
        <v>7666</v>
      </c>
      <c r="D3090" s="97" t="s">
        <v>5902</v>
      </c>
      <c r="E3090" s="160">
        <v>92052197</v>
      </c>
      <c r="F3090" s="917"/>
      <c r="G3090" s="160" t="s">
        <v>35</v>
      </c>
      <c r="H3090" s="309">
        <v>45078</v>
      </c>
      <c r="I3090" s="160">
        <v>314</v>
      </c>
    </row>
    <row r="3091" spans="1:9" ht="25.5" x14ac:dyDescent="0.2">
      <c r="A3091" s="926"/>
      <c r="B3091" s="97">
        <v>7410</v>
      </c>
      <c r="C3091" s="98" t="s">
        <v>7667</v>
      </c>
      <c r="D3091" s="97" t="s">
        <v>5902</v>
      </c>
      <c r="E3091" s="160">
        <v>92052197</v>
      </c>
      <c r="F3091" s="917"/>
      <c r="G3091" s="160" t="s">
        <v>35</v>
      </c>
      <c r="H3091" s="309">
        <v>45078</v>
      </c>
      <c r="I3091" s="160">
        <v>314</v>
      </c>
    </row>
    <row r="3092" spans="1:9" ht="25.5" x14ac:dyDescent="0.2">
      <c r="A3092" s="926"/>
      <c r="B3092" s="97">
        <v>7410</v>
      </c>
      <c r="C3092" s="98" t="s">
        <v>7668</v>
      </c>
      <c r="D3092" s="97" t="s">
        <v>5902</v>
      </c>
      <c r="E3092" s="160">
        <v>92052197</v>
      </c>
      <c r="F3092" s="917"/>
      <c r="G3092" s="160" t="s">
        <v>35</v>
      </c>
      <c r="H3092" s="309">
        <v>45078</v>
      </c>
      <c r="I3092" s="160">
        <v>314</v>
      </c>
    </row>
    <row r="3093" spans="1:9" ht="25.5" x14ac:dyDescent="0.2">
      <c r="A3093" s="926"/>
      <c r="B3093" s="97">
        <v>7410</v>
      </c>
      <c r="C3093" s="98" t="s">
        <v>7669</v>
      </c>
      <c r="D3093" s="97" t="s">
        <v>5902</v>
      </c>
      <c r="E3093" s="160">
        <v>92052197</v>
      </c>
      <c r="F3093" s="917"/>
      <c r="G3093" s="160" t="s">
        <v>35</v>
      </c>
      <c r="H3093" s="309">
        <v>45078</v>
      </c>
      <c r="I3093" s="160">
        <v>314</v>
      </c>
    </row>
    <row r="3094" spans="1:9" ht="25.5" x14ac:dyDescent="0.2">
      <c r="A3094" s="926"/>
      <c r="B3094" s="97">
        <v>7410</v>
      </c>
      <c r="C3094" s="98" t="s">
        <v>7670</v>
      </c>
      <c r="D3094" s="97" t="s">
        <v>5902</v>
      </c>
      <c r="E3094" s="160">
        <v>92052197</v>
      </c>
      <c r="F3094" s="917"/>
      <c r="G3094" s="160" t="s">
        <v>35</v>
      </c>
      <c r="H3094" s="309">
        <v>45078</v>
      </c>
      <c r="I3094" s="160">
        <v>314</v>
      </c>
    </row>
    <row r="3095" spans="1:9" ht="25.5" x14ac:dyDescent="0.2">
      <c r="A3095" s="926"/>
      <c r="B3095" s="97">
        <v>7410</v>
      </c>
      <c r="C3095" s="98" t="s">
        <v>7671</v>
      </c>
      <c r="D3095" s="97" t="s">
        <v>5902</v>
      </c>
      <c r="E3095" s="160">
        <v>92052197</v>
      </c>
      <c r="F3095" s="917"/>
      <c r="G3095" s="160" t="s">
        <v>35</v>
      </c>
      <c r="H3095" s="309">
        <v>45078</v>
      </c>
      <c r="I3095" s="160">
        <v>314</v>
      </c>
    </row>
    <row r="3096" spans="1:9" ht="25.5" x14ac:dyDescent="0.2">
      <c r="A3096" s="926"/>
      <c r="B3096" s="97">
        <v>7410</v>
      </c>
      <c r="C3096" s="98" t="s">
        <v>7672</v>
      </c>
      <c r="D3096" s="97" t="s">
        <v>5902</v>
      </c>
      <c r="E3096" s="160">
        <v>92052197</v>
      </c>
      <c r="F3096" s="917"/>
      <c r="G3096" s="160" t="s">
        <v>35</v>
      </c>
      <c r="H3096" s="309">
        <v>45078</v>
      </c>
      <c r="I3096" s="160">
        <v>314</v>
      </c>
    </row>
    <row r="3097" spans="1:9" ht="25.5" x14ac:dyDescent="0.2">
      <c r="A3097" s="926"/>
      <c r="B3097" s="97">
        <v>7410</v>
      </c>
      <c r="C3097" s="98" t="s">
        <v>7673</v>
      </c>
      <c r="D3097" s="97" t="s">
        <v>5902</v>
      </c>
      <c r="E3097" s="160">
        <v>92052197</v>
      </c>
      <c r="F3097" s="917"/>
      <c r="G3097" s="160" t="s">
        <v>35</v>
      </c>
      <c r="H3097" s="309">
        <v>45078</v>
      </c>
      <c r="I3097" s="160">
        <v>314</v>
      </c>
    </row>
    <row r="3098" spans="1:9" ht="25.5" x14ac:dyDescent="0.2">
      <c r="A3098" s="926"/>
      <c r="B3098" s="97">
        <v>7410</v>
      </c>
      <c r="C3098" s="98" t="s">
        <v>7674</v>
      </c>
      <c r="D3098" s="97" t="s">
        <v>5902</v>
      </c>
      <c r="E3098" s="160">
        <v>92052197</v>
      </c>
      <c r="F3098" s="917"/>
      <c r="G3098" s="160" t="s">
        <v>35</v>
      </c>
      <c r="H3098" s="309">
        <v>45078</v>
      </c>
      <c r="I3098" s="160">
        <v>314</v>
      </c>
    </row>
    <row r="3099" spans="1:9" ht="25.5" x14ac:dyDescent="0.2">
      <c r="A3099" s="926"/>
      <c r="B3099" s="97">
        <v>7410</v>
      </c>
      <c r="C3099" s="98" t="s">
        <v>7675</v>
      </c>
      <c r="D3099" s="97" t="s">
        <v>5902</v>
      </c>
      <c r="E3099" s="160">
        <v>92052197</v>
      </c>
      <c r="F3099" s="917"/>
      <c r="G3099" s="160" t="s">
        <v>35</v>
      </c>
      <c r="H3099" s="309">
        <v>45078</v>
      </c>
      <c r="I3099" s="160">
        <v>314</v>
      </c>
    </row>
    <row r="3100" spans="1:9" ht="25.5" x14ac:dyDescent="0.2">
      <c r="A3100" s="926"/>
      <c r="B3100" s="97">
        <v>7410</v>
      </c>
      <c r="C3100" s="98" t="s">
        <v>7676</v>
      </c>
      <c r="D3100" s="97" t="s">
        <v>5902</v>
      </c>
      <c r="E3100" s="160">
        <v>92052197</v>
      </c>
      <c r="F3100" s="917"/>
      <c r="G3100" s="160" t="s">
        <v>35</v>
      </c>
      <c r="H3100" s="309">
        <v>45078</v>
      </c>
      <c r="I3100" s="160">
        <v>314</v>
      </c>
    </row>
    <row r="3101" spans="1:9" ht="25.5" x14ac:dyDescent="0.2">
      <c r="A3101" s="926"/>
      <c r="B3101" s="97">
        <v>7410</v>
      </c>
      <c r="C3101" s="98" t="s">
        <v>7729</v>
      </c>
      <c r="D3101" s="97" t="s">
        <v>5902</v>
      </c>
      <c r="E3101" s="160">
        <v>92185256</v>
      </c>
      <c r="F3101" s="917"/>
      <c r="G3101" s="160" t="s">
        <v>35</v>
      </c>
      <c r="H3101" s="309">
        <v>45078</v>
      </c>
      <c r="I3101" s="97">
        <v>314</v>
      </c>
    </row>
    <row r="3102" spans="1:9" ht="25.5" x14ac:dyDescent="0.2">
      <c r="A3102" s="926"/>
      <c r="B3102" s="97">
        <v>7410</v>
      </c>
      <c r="C3102" s="98" t="s">
        <v>7730</v>
      </c>
      <c r="D3102" s="97" t="s">
        <v>5902</v>
      </c>
      <c r="E3102" s="160">
        <v>92185256</v>
      </c>
      <c r="F3102" s="917"/>
      <c r="G3102" s="160" t="s">
        <v>35</v>
      </c>
      <c r="H3102" s="309">
        <v>45078</v>
      </c>
      <c r="I3102" s="97">
        <v>314</v>
      </c>
    </row>
    <row r="3103" spans="1:9" ht="25.5" x14ac:dyDescent="0.2">
      <c r="A3103" s="926"/>
      <c r="B3103" s="97">
        <v>7410</v>
      </c>
      <c r="C3103" s="98" t="s">
        <v>7731</v>
      </c>
      <c r="D3103" s="97" t="s">
        <v>5902</v>
      </c>
      <c r="E3103" s="160">
        <v>92185256</v>
      </c>
      <c r="F3103" s="917"/>
      <c r="G3103" s="160" t="s">
        <v>35</v>
      </c>
      <c r="H3103" s="309">
        <v>45078</v>
      </c>
      <c r="I3103" s="97">
        <v>314</v>
      </c>
    </row>
    <row r="3104" spans="1:9" ht="25.5" x14ac:dyDescent="0.2">
      <c r="A3104" s="926"/>
      <c r="B3104" s="97">
        <v>7410</v>
      </c>
      <c r="C3104" s="98" t="s">
        <v>7732</v>
      </c>
      <c r="D3104" s="97" t="s">
        <v>5902</v>
      </c>
      <c r="E3104" s="160">
        <v>92185256</v>
      </c>
      <c r="F3104" s="917"/>
      <c r="G3104" s="160" t="s">
        <v>35</v>
      </c>
      <c r="H3104" s="309">
        <v>45078</v>
      </c>
      <c r="I3104" s="97">
        <v>314</v>
      </c>
    </row>
    <row r="3105" spans="1:9" ht="25.5" x14ac:dyDescent="0.2">
      <c r="A3105" s="926"/>
      <c r="B3105" s="97">
        <v>7410</v>
      </c>
      <c r="C3105" s="98" t="s">
        <v>7733</v>
      </c>
      <c r="D3105" s="97" t="s">
        <v>5902</v>
      </c>
      <c r="E3105" s="160">
        <v>92185256</v>
      </c>
      <c r="F3105" s="917"/>
      <c r="G3105" s="160" t="s">
        <v>35</v>
      </c>
      <c r="H3105" s="309">
        <v>45078</v>
      </c>
      <c r="I3105" s="97">
        <v>314</v>
      </c>
    </row>
    <row r="3106" spans="1:9" ht="25.5" x14ac:dyDescent="0.2">
      <c r="A3106" s="926"/>
      <c r="B3106" s="97">
        <v>7410</v>
      </c>
      <c r="C3106" s="98" t="s">
        <v>7734</v>
      </c>
      <c r="D3106" s="97" t="s">
        <v>5902</v>
      </c>
      <c r="E3106" s="160">
        <v>92185256</v>
      </c>
      <c r="F3106" s="917"/>
      <c r="G3106" s="160" t="s">
        <v>35</v>
      </c>
      <c r="H3106" s="309">
        <v>45078</v>
      </c>
      <c r="I3106" s="97">
        <v>314</v>
      </c>
    </row>
    <row r="3107" spans="1:9" ht="25.5" x14ac:dyDescent="0.2">
      <c r="A3107" s="926"/>
      <c r="B3107" s="97">
        <v>7410</v>
      </c>
      <c r="C3107" s="98" t="s">
        <v>7735</v>
      </c>
      <c r="D3107" s="97" t="s">
        <v>5902</v>
      </c>
      <c r="E3107" s="160">
        <v>92185256</v>
      </c>
      <c r="F3107" s="917"/>
      <c r="G3107" s="160" t="s">
        <v>35</v>
      </c>
      <c r="H3107" s="309">
        <v>45078</v>
      </c>
      <c r="I3107" s="97">
        <v>314</v>
      </c>
    </row>
    <row r="3108" spans="1:9" ht="25.5" x14ac:dyDescent="0.2">
      <c r="A3108" s="926"/>
      <c r="B3108" s="97">
        <v>7410</v>
      </c>
      <c r="C3108" s="98" t="s">
        <v>7736</v>
      </c>
      <c r="D3108" s="97" t="s">
        <v>5902</v>
      </c>
      <c r="E3108" s="160">
        <v>92185256</v>
      </c>
      <c r="F3108" s="917"/>
      <c r="G3108" s="160" t="s">
        <v>35</v>
      </c>
      <c r="H3108" s="309">
        <v>45078</v>
      </c>
      <c r="I3108" s="97">
        <v>314</v>
      </c>
    </row>
    <row r="3109" spans="1:9" ht="25.5" x14ac:dyDescent="0.2">
      <c r="A3109" s="926"/>
      <c r="B3109" s="97">
        <v>7410</v>
      </c>
      <c r="C3109" s="98" t="s">
        <v>7737</v>
      </c>
      <c r="D3109" s="97" t="s">
        <v>5902</v>
      </c>
      <c r="E3109" s="160">
        <v>92185256</v>
      </c>
      <c r="F3109" s="917"/>
      <c r="G3109" s="160" t="s">
        <v>35</v>
      </c>
      <c r="H3109" s="309">
        <v>45078</v>
      </c>
      <c r="I3109" s="97">
        <v>314</v>
      </c>
    </row>
    <row r="3110" spans="1:9" ht="25.5" x14ac:dyDescent="0.2">
      <c r="A3110" s="926"/>
      <c r="B3110" s="97">
        <v>7410</v>
      </c>
      <c r="C3110" s="98" t="s">
        <v>7738</v>
      </c>
      <c r="D3110" s="97" t="s">
        <v>5902</v>
      </c>
      <c r="E3110" s="160">
        <v>92185256</v>
      </c>
      <c r="F3110" s="917"/>
      <c r="G3110" s="160" t="s">
        <v>35</v>
      </c>
      <c r="H3110" s="309">
        <v>45078</v>
      </c>
      <c r="I3110" s="97">
        <v>314</v>
      </c>
    </row>
    <row r="3111" spans="1:9" ht="25.5" x14ac:dyDescent="0.2">
      <c r="A3111" s="926"/>
      <c r="B3111" s="97">
        <v>7410</v>
      </c>
      <c r="C3111" s="98" t="s">
        <v>7739</v>
      </c>
      <c r="D3111" s="97" t="s">
        <v>5902</v>
      </c>
      <c r="E3111" s="160">
        <v>92185256</v>
      </c>
      <c r="F3111" s="917"/>
      <c r="G3111" s="160" t="s">
        <v>35</v>
      </c>
      <c r="H3111" s="309">
        <v>45078</v>
      </c>
      <c r="I3111" s="97">
        <v>314</v>
      </c>
    </row>
    <row r="3112" spans="1:9" ht="25.5" x14ac:dyDescent="0.2">
      <c r="A3112" s="926"/>
      <c r="B3112" s="97">
        <v>7410</v>
      </c>
      <c r="C3112" s="98" t="s">
        <v>7740</v>
      </c>
      <c r="D3112" s="97" t="s">
        <v>5902</v>
      </c>
      <c r="E3112" s="160">
        <v>92185256</v>
      </c>
      <c r="F3112" s="917"/>
      <c r="G3112" s="160" t="s">
        <v>35</v>
      </c>
      <c r="H3112" s="309">
        <v>45078</v>
      </c>
      <c r="I3112" s="97">
        <v>314</v>
      </c>
    </row>
    <row r="3113" spans="1:9" ht="25.5" x14ac:dyDescent="0.2">
      <c r="A3113" s="926"/>
      <c r="B3113" s="97">
        <v>7410</v>
      </c>
      <c r="C3113" s="98" t="s">
        <v>7741</v>
      </c>
      <c r="D3113" s="97" t="s">
        <v>5902</v>
      </c>
      <c r="E3113" s="160">
        <v>92185256</v>
      </c>
      <c r="F3113" s="917"/>
      <c r="G3113" s="160" t="s">
        <v>35</v>
      </c>
      <c r="H3113" s="309">
        <v>45078</v>
      </c>
      <c r="I3113" s="97">
        <v>314</v>
      </c>
    </row>
    <row r="3114" spans="1:9" ht="25.5" x14ac:dyDescent="0.2">
      <c r="A3114" s="926"/>
      <c r="B3114" s="97">
        <v>7410</v>
      </c>
      <c r="C3114" s="98" t="s">
        <v>7742</v>
      </c>
      <c r="D3114" s="97" t="s">
        <v>5902</v>
      </c>
      <c r="E3114" s="160">
        <v>92185256</v>
      </c>
      <c r="F3114" s="917"/>
      <c r="G3114" s="160" t="s">
        <v>35</v>
      </c>
      <c r="H3114" s="309">
        <v>45078</v>
      </c>
      <c r="I3114" s="97">
        <v>314</v>
      </c>
    </row>
    <row r="3115" spans="1:9" ht="25.5" x14ac:dyDescent="0.2">
      <c r="A3115" s="926"/>
      <c r="B3115" s="97">
        <v>7410</v>
      </c>
      <c r="C3115" s="98" t="s">
        <v>7743</v>
      </c>
      <c r="D3115" s="97" t="s">
        <v>5902</v>
      </c>
      <c r="E3115" s="160">
        <v>92185256</v>
      </c>
      <c r="F3115" s="917"/>
      <c r="G3115" s="160" t="s">
        <v>35</v>
      </c>
      <c r="H3115" s="309">
        <v>45078</v>
      </c>
      <c r="I3115" s="97">
        <v>314</v>
      </c>
    </row>
    <row r="3116" spans="1:9" ht="25.5" x14ac:dyDescent="0.2">
      <c r="A3116" s="926"/>
      <c r="B3116" s="97">
        <v>7410</v>
      </c>
      <c r="C3116" s="98" t="s">
        <v>7744</v>
      </c>
      <c r="D3116" s="97" t="s">
        <v>5902</v>
      </c>
      <c r="E3116" s="160">
        <v>92185256</v>
      </c>
      <c r="F3116" s="917"/>
      <c r="G3116" s="160" t="s">
        <v>35</v>
      </c>
      <c r="H3116" s="309">
        <v>45078</v>
      </c>
      <c r="I3116" s="97">
        <v>314</v>
      </c>
    </row>
    <row r="3117" spans="1:9" ht="25.5" x14ac:dyDescent="0.2">
      <c r="A3117" s="926"/>
      <c r="B3117" s="97">
        <v>7410</v>
      </c>
      <c r="C3117" s="98" t="s">
        <v>7745</v>
      </c>
      <c r="D3117" s="97" t="s">
        <v>5902</v>
      </c>
      <c r="E3117" s="160">
        <v>92185256</v>
      </c>
      <c r="F3117" s="917"/>
      <c r="G3117" s="160" t="s">
        <v>35</v>
      </c>
      <c r="H3117" s="309">
        <v>45078</v>
      </c>
      <c r="I3117" s="97">
        <v>314</v>
      </c>
    </row>
    <row r="3118" spans="1:9" ht="25.5" x14ac:dyDescent="0.2">
      <c r="A3118" s="926"/>
      <c r="B3118" s="97">
        <v>7410</v>
      </c>
      <c r="C3118" s="98" t="s">
        <v>7746</v>
      </c>
      <c r="D3118" s="97" t="s">
        <v>5902</v>
      </c>
      <c r="E3118" s="160">
        <v>92185256</v>
      </c>
      <c r="F3118" s="917"/>
      <c r="G3118" s="160" t="s">
        <v>35</v>
      </c>
      <c r="H3118" s="309">
        <v>45078</v>
      </c>
      <c r="I3118" s="97">
        <v>314</v>
      </c>
    </row>
    <row r="3119" spans="1:9" ht="25.5" x14ac:dyDescent="0.2">
      <c r="A3119" s="926"/>
      <c r="B3119" s="97">
        <v>7410</v>
      </c>
      <c r="C3119" s="98" t="s">
        <v>7747</v>
      </c>
      <c r="D3119" s="97" t="s">
        <v>5902</v>
      </c>
      <c r="E3119" s="160">
        <v>92185256</v>
      </c>
      <c r="F3119" s="917"/>
      <c r="G3119" s="160" t="s">
        <v>35</v>
      </c>
      <c r="H3119" s="309">
        <v>45078</v>
      </c>
      <c r="I3119" s="97">
        <v>314</v>
      </c>
    </row>
    <row r="3120" spans="1:9" ht="25.5" x14ac:dyDescent="0.2">
      <c r="A3120" s="926"/>
      <c r="B3120" s="97">
        <v>7410</v>
      </c>
      <c r="C3120" s="98" t="s">
        <v>7748</v>
      </c>
      <c r="D3120" s="97" t="s">
        <v>5902</v>
      </c>
      <c r="E3120" s="160">
        <v>92185256</v>
      </c>
      <c r="F3120" s="917"/>
      <c r="G3120" s="160" t="s">
        <v>35</v>
      </c>
      <c r="H3120" s="309">
        <v>45078</v>
      </c>
      <c r="I3120" s="97">
        <v>314</v>
      </c>
    </row>
    <row r="3121" spans="1:9" ht="25.5" x14ac:dyDescent="0.2">
      <c r="A3121" s="926"/>
      <c r="B3121" s="97">
        <v>7410</v>
      </c>
      <c r="C3121" s="98" t="s">
        <v>7749</v>
      </c>
      <c r="D3121" s="97" t="s">
        <v>5902</v>
      </c>
      <c r="E3121" s="160">
        <v>92185256</v>
      </c>
      <c r="F3121" s="917"/>
      <c r="G3121" s="160" t="s">
        <v>35</v>
      </c>
      <c r="H3121" s="309">
        <v>45078</v>
      </c>
      <c r="I3121" s="97">
        <v>314</v>
      </c>
    </row>
    <row r="3122" spans="1:9" ht="25.5" x14ac:dyDescent="0.2">
      <c r="A3122" s="926"/>
      <c r="B3122" s="97">
        <v>7410</v>
      </c>
      <c r="C3122" s="98" t="s">
        <v>7750</v>
      </c>
      <c r="D3122" s="97" t="s">
        <v>5902</v>
      </c>
      <c r="E3122" s="160">
        <v>92185256</v>
      </c>
      <c r="F3122" s="917"/>
      <c r="G3122" s="160" t="s">
        <v>35</v>
      </c>
      <c r="H3122" s="309">
        <v>45078</v>
      </c>
      <c r="I3122" s="97">
        <v>314</v>
      </c>
    </row>
    <row r="3123" spans="1:9" ht="25.5" x14ac:dyDescent="0.2">
      <c r="A3123" s="926"/>
      <c r="B3123" s="97">
        <v>7410</v>
      </c>
      <c r="C3123" s="98" t="s">
        <v>7751</v>
      </c>
      <c r="D3123" s="97" t="s">
        <v>5902</v>
      </c>
      <c r="E3123" s="160">
        <v>92185256</v>
      </c>
      <c r="F3123" s="917"/>
      <c r="G3123" s="160" t="s">
        <v>35</v>
      </c>
      <c r="H3123" s="309">
        <v>45078</v>
      </c>
      <c r="I3123" s="97">
        <v>314</v>
      </c>
    </row>
    <row r="3124" spans="1:9" ht="25.5" x14ac:dyDescent="0.2">
      <c r="A3124" s="926"/>
      <c r="B3124" s="51">
        <v>6325</v>
      </c>
      <c r="C3124" s="508" t="s">
        <v>9638</v>
      </c>
      <c r="D3124" s="97" t="s">
        <v>5902</v>
      </c>
      <c r="E3124" s="39">
        <v>23242199</v>
      </c>
      <c r="F3124" s="917"/>
      <c r="G3124" s="39" t="s">
        <v>35</v>
      </c>
      <c r="H3124" s="538">
        <v>44927</v>
      </c>
      <c r="I3124" s="51">
        <v>314</v>
      </c>
    </row>
    <row r="3125" spans="1:9" ht="25.5" x14ac:dyDescent="0.2">
      <c r="A3125" s="926"/>
      <c r="B3125" s="39">
        <v>6325</v>
      </c>
      <c r="C3125" s="508" t="s">
        <v>9729</v>
      </c>
      <c r="D3125" s="97" t="s">
        <v>5902</v>
      </c>
      <c r="E3125" s="39">
        <v>27111538</v>
      </c>
      <c r="F3125" s="917"/>
      <c r="G3125" s="39" t="s">
        <v>35</v>
      </c>
      <c r="H3125" s="538">
        <v>44927</v>
      </c>
      <c r="I3125" s="51">
        <v>314</v>
      </c>
    </row>
    <row r="3126" spans="1:9" ht="25.5" x14ac:dyDescent="0.2">
      <c r="A3126" s="926"/>
      <c r="B3126" s="39">
        <v>6325</v>
      </c>
      <c r="C3126" s="508" t="s">
        <v>9730</v>
      </c>
      <c r="D3126" s="97" t="s">
        <v>5902</v>
      </c>
      <c r="E3126" s="39">
        <v>27111538</v>
      </c>
      <c r="F3126" s="917"/>
      <c r="G3126" s="39" t="s">
        <v>35</v>
      </c>
      <c r="H3126" s="538">
        <v>44927</v>
      </c>
      <c r="I3126" s="51">
        <v>314</v>
      </c>
    </row>
    <row r="3127" spans="1:9" ht="25.5" x14ac:dyDescent="0.2">
      <c r="A3127" s="926"/>
      <c r="B3127" s="39">
        <v>6325</v>
      </c>
      <c r="C3127" s="508" t="s">
        <v>9731</v>
      </c>
      <c r="D3127" s="97" t="s">
        <v>5902</v>
      </c>
      <c r="E3127" s="39">
        <v>27111538</v>
      </c>
      <c r="F3127" s="917"/>
      <c r="G3127" s="39" t="s">
        <v>35</v>
      </c>
      <c r="H3127" s="538">
        <v>44927</v>
      </c>
      <c r="I3127" s="51">
        <v>314</v>
      </c>
    </row>
    <row r="3128" spans="1:9" ht="15" customHeight="1" x14ac:dyDescent="0.2">
      <c r="A3128" s="926"/>
      <c r="B3128" s="39">
        <v>6325</v>
      </c>
      <c r="C3128" s="508" t="s">
        <v>9732</v>
      </c>
      <c r="D3128" s="97" t="s">
        <v>5902</v>
      </c>
      <c r="E3128" s="39">
        <v>27111538</v>
      </c>
      <c r="F3128" s="917"/>
      <c r="G3128" s="39" t="s">
        <v>35</v>
      </c>
      <c r="H3128" s="538">
        <v>44927</v>
      </c>
      <c r="I3128" s="51">
        <v>314</v>
      </c>
    </row>
    <row r="3129" spans="1:9" ht="25.5" x14ac:dyDescent="0.2">
      <c r="A3129" s="926"/>
      <c r="B3129" s="39">
        <v>6325</v>
      </c>
      <c r="C3129" s="508" t="s">
        <v>9735</v>
      </c>
      <c r="D3129" s="97" t="s">
        <v>5902</v>
      </c>
      <c r="E3129" s="39">
        <v>27111543</v>
      </c>
      <c r="F3129" s="917"/>
      <c r="G3129" s="39" t="s">
        <v>35</v>
      </c>
      <c r="H3129" s="538">
        <v>44927</v>
      </c>
      <c r="I3129" s="51">
        <v>314</v>
      </c>
    </row>
    <row r="3130" spans="1:9" ht="15" customHeight="1" x14ac:dyDescent="0.2">
      <c r="A3130" s="926"/>
      <c r="B3130" s="39">
        <v>6325</v>
      </c>
      <c r="C3130" s="508" t="s">
        <v>9738</v>
      </c>
      <c r="D3130" s="97" t="s">
        <v>5902</v>
      </c>
      <c r="E3130" s="39">
        <v>27111538</v>
      </c>
      <c r="F3130" s="917"/>
      <c r="G3130" s="39" t="s">
        <v>35</v>
      </c>
      <c r="H3130" s="538">
        <v>44927</v>
      </c>
      <c r="I3130" s="51">
        <v>314</v>
      </c>
    </row>
    <row r="3131" spans="1:9" ht="15" customHeight="1" x14ac:dyDescent="0.2">
      <c r="A3131" s="926"/>
      <c r="B3131" s="51">
        <v>6325</v>
      </c>
      <c r="C3131" s="508" t="s">
        <v>9944</v>
      </c>
      <c r="D3131" s="97" t="s">
        <v>5902</v>
      </c>
      <c r="E3131" s="39">
        <v>27111538</v>
      </c>
      <c r="F3131" s="917"/>
      <c r="G3131" s="39" t="s">
        <v>35</v>
      </c>
      <c r="H3131" s="538">
        <v>44927</v>
      </c>
      <c r="I3131" s="51">
        <v>314</v>
      </c>
    </row>
    <row r="3132" spans="1:9" ht="25.5" x14ac:dyDescent="0.2">
      <c r="A3132" s="926"/>
      <c r="B3132" s="51">
        <v>6325</v>
      </c>
      <c r="C3132" s="508" t="s">
        <v>9956</v>
      </c>
      <c r="D3132" s="97" t="s">
        <v>5902</v>
      </c>
      <c r="E3132" s="39">
        <v>31211904</v>
      </c>
      <c r="F3132" s="917"/>
      <c r="G3132" s="39" t="s">
        <v>35</v>
      </c>
      <c r="H3132" s="538">
        <v>44927</v>
      </c>
      <c r="I3132" s="549">
        <v>314</v>
      </c>
    </row>
    <row r="3133" spans="1:9" ht="25.5" x14ac:dyDescent="0.2">
      <c r="A3133" s="926"/>
      <c r="B3133" s="51">
        <v>6325</v>
      </c>
      <c r="C3133" s="508" t="s">
        <v>10045</v>
      </c>
      <c r="D3133" s="97" t="s">
        <v>5902</v>
      </c>
      <c r="E3133" s="39">
        <v>27112841</v>
      </c>
      <c r="F3133" s="917"/>
      <c r="G3133" s="653" t="s">
        <v>35</v>
      </c>
      <c r="H3133" s="538">
        <v>44927</v>
      </c>
      <c r="I3133" s="550">
        <v>314</v>
      </c>
    </row>
    <row r="3134" spans="1:9" ht="25.5" x14ac:dyDescent="0.2">
      <c r="A3134" s="926"/>
      <c r="B3134" s="51">
        <v>6325</v>
      </c>
      <c r="C3134" s="508" t="s">
        <v>10046</v>
      </c>
      <c r="D3134" s="97" t="s">
        <v>5902</v>
      </c>
      <c r="E3134" s="39">
        <v>27111538</v>
      </c>
      <c r="F3134" s="917"/>
      <c r="G3134" s="653" t="s">
        <v>35</v>
      </c>
      <c r="H3134" s="538">
        <v>44927</v>
      </c>
      <c r="I3134" s="550">
        <v>314</v>
      </c>
    </row>
    <row r="3135" spans="1:9" ht="15" customHeight="1" x14ac:dyDescent="0.2">
      <c r="A3135" s="926"/>
      <c r="B3135" s="51">
        <v>6325</v>
      </c>
      <c r="C3135" s="508" t="s">
        <v>9732</v>
      </c>
      <c r="D3135" s="97" t="s">
        <v>5902</v>
      </c>
      <c r="E3135" s="39">
        <v>27112841</v>
      </c>
      <c r="F3135" s="917"/>
      <c r="G3135" s="653" t="s">
        <v>35</v>
      </c>
      <c r="H3135" s="538">
        <v>44927</v>
      </c>
      <c r="I3135" s="550">
        <v>314</v>
      </c>
    </row>
    <row r="3136" spans="1:9" ht="25.5" x14ac:dyDescent="0.2">
      <c r="A3136" s="926"/>
      <c r="B3136" s="51">
        <v>6325</v>
      </c>
      <c r="C3136" s="508" t="s">
        <v>10048</v>
      </c>
      <c r="D3136" s="97" t="s">
        <v>5902</v>
      </c>
      <c r="E3136" s="39">
        <v>27112841</v>
      </c>
      <c r="F3136" s="917"/>
      <c r="G3136" s="653" t="s">
        <v>35</v>
      </c>
      <c r="H3136" s="538">
        <v>44927</v>
      </c>
      <c r="I3136" s="550">
        <v>314</v>
      </c>
    </row>
    <row r="3137" spans="1:9" ht="15" customHeight="1" x14ac:dyDescent="0.2">
      <c r="A3137" s="926"/>
      <c r="B3137" s="51">
        <v>6325</v>
      </c>
      <c r="C3137" s="508" t="s">
        <v>10080</v>
      </c>
      <c r="D3137" s="97" t="s">
        <v>5902</v>
      </c>
      <c r="E3137" s="39">
        <v>27112841</v>
      </c>
      <c r="F3137" s="917"/>
      <c r="G3137" s="653" t="s">
        <v>35</v>
      </c>
      <c r="H3137" s="538">
        <v>44927</v>
      </c>
      <c r="I3137" s="550">
        <v>314</v>
      </c>
    </row>
    <row r="3138" spans="1:9" ht="25.5" x14ac:dyDescent="0.2">
      <c r="A3138" s="926"/>
      <c r="B3138" s="51">
        <v>6325</v>
      </c>
      <c r="C3138" s="508" t="s">
        <v>9735</v>
      </c>
      <c r="D3138" s="97" t="s">
        <v>5902</v>
      </c>
      <c r="E3138" s="39">
        <v>27111543</v>
      </c>
      <c r="F3138" s="917"/>
      <c r="G3138" s="653" t="s">
        <v>35</v>
      </c>
      <c r="H3138" s="538">
        <v>44927</v>
      </c>
      <c r="I3138" s="550">
        <v>314</v>
      </c>
    </row>
    <row r="3139" spans="1:9" ht="15" customHeight="1" x14ac:dyDescent="0.2">
      <c r="A3139" s="926"/>
      <c r="B3139" s="51">
        <v>6325</v>
      </c>
      <c r="C3139" s="508" t="s">
        <v>10151</v>
      </c>
      <c r="D3139" s="97" t="s">
        <v>5902</v>
      </c>
      <c r="E3139" s="39">
        <v>27112841</v>
      </c>
      <c r="F3139" s="917"/>
      <c r="G3139" s="653" t="s">
        <v>35</v>
      </c>
      <c r="H3139" s="538">
        <v>44927</v>
      </c>
      <c r="I3139" s="550">
        <v>314</v>
      </c>
    </row>
    <row r="3140" spans="1:9" ht="25.5" x14ac:dyDescent="0.2">
      <c r="A3140" s="926"/>
      <c r="B3140" s="51">
        <v>6325</v>
      </c>
      <c r="C3140" s="508" t="s">
        <v>10152</v>
      </c>
      <c r="D3140" s="97" t="s">
        <v>5902</v>
      </c>
      <c r="E3140" s="39">
        <v>27112841</v>
      </c>
      <c r="F3140" s="917"/>
      <c r="G3140" s="653" t="s">
        <v>35</v>
      </c>
      <c r="H3140" s="538">
        <v>44927</v>
      </c>
      <c r="I3140" s="550">
        <v>314</v>
      </c>
    </row>
    <row r="3141" spans="1:9" ht="25.5" x14ac:dyDescent="0.2">
      <c r="A3141" s="926"/>
      <c r="B3141" s="51">
        <v>6325</v>
      </c>
      <c r="C3141" s="508" t="s">
        <v>10153</v>
      </c>
      <c r="D3141" s="97" t="s">
        <v>5902</v>
      </c>
      <c r="E3141" s="39">
        <v>27112841</v>
      </c>
      <c r="F3141" s="917"/>
      <c r="G3141" s="653" t="s">
        <v>35</v>
      </c>
      <c r="H3141" s="538">
        <v>44927</v>
      </c>
      <c r="I3141" s="550">
        <v>314</v>
      </c>
    </row>
    <row r="3142" spans="1:9" ht="51" x14ac:dyDescent="0.2">
      <c r="A3142" s="926"/>
      <c r="B3142" s="51">
        <v>6325</v>
      </c>
      <c r="C3142" s="508" t="s">
        <v>10260</v>
      </c>
      <c r="D3142" s="97" t="s">
        <v>5902</v>
      </c>
      <c r="E3142" s="39">
        <v>27111538</v>
      </c>
      <c r="F3142" s="917"/>
      <c r="G3142" s="39" t="s">
        <v>35</v>
      </c>
      <c r="H3142" s="538">
        <v>44927</v>
      </c>
      <c r="I3142" s="51">
        <v>314</v>
      </c>
    </row>
    <row r="3143" spans="1:9" ht="63.75" x14ac:dyDescent="0.2">
      <c r="A3143" s="926"/>
      <c r="B3143" s="51">
        <v>6325</v>
      </c>
      <c r="C3143" s="508" t="s">
        <v>10261</v>
      </c>
      <c r="D3143" s="97" t="s">
        <v>5902</v>
      </c>
      <c r="E3143" s="39">
        <v>27111538</v>
      </c>
      <c r="F3143" s="917"/>
      <c r="G3143" s="39" t="s">
        <v>35</v>
      </c>
      <c r="H3143" s="538">
        <v>44927</v>
      </c>
      <c r="I3143" s="51">
        <v>314</v>
      </c>
    </row>
    <row r="3144" spans="1:9" ht="15" customHeight="1" x14ac:dyDescent="0.2">
      <c r="A3144" s="926"/>
      <c r="B3144" s="51">
        <v>6325</v>
      </c>
      <c r="C3144" s="508" t="s">
        <v>10276</v>
      </c>
      <c r="D3144" s="97" t="s">
        <v>5902</v>
      </c>
      <c r="E3144" s="39">
        <v>23241634</v>
      </c>
      <c r="F3144" s="917"/>
      <c r="G3144" s="39" t="s">
        <v>35</v>
      </c>
      <c r="H3144" s="538">
        <v>44927</v>
      </c>
      <c r="I3144" s="51">
        <v>314</v>
      </c>
    </row>
    <row r="3145" spans="1:9" ht="15" customHeight="1" x14ac:dyDescent="0.2">
      <c r="A3145" s="926"/>
      <c r="B3145" s="51">
        <v>6325</v>
      </c>
      <c r="C3145" s="508" t="s">
        <v>10288</v>
      </c>
      <c r="D3145" s="97" t="s">
        <v>5902</v>
      </c>
      <c r="E3145" s="39">
        <v>23241634</v>
      </c>
      <c r="F3145" s="917"/>
      <c r="G3145" s="39" t="s">
        <v>35</v>
      </c>
      <c r="H3145" s="538">
        <v>44927</v>
      </c>
      <c r="I3145" s="51">
        <v>314</v>
      </c>
    </row>
    <row r="3146" spans="1:9" ht="15" customHeight="1" x14ac:dyDescent="0.2">
      <c r="A3146" s="926"/>
      <c r="B3146" s="51">
        <v>6325</v>
      </c>
      <c r="C3146" s="508" t="s">
        <v>10301</v>
      </c>
      <c r="D3146" s="97" t="s">
        <v>5902</v>
      </c>
      <c r="E3146" s="39">
        <v>23241634</v>
      </c>
      <c r="F3146" s="917"/>
      <c r="G3146" s="39" t="s">
        <v>35</v>
      </c>
      <c r="H3146" s="538">
        <v>44927</v>
      </c>
      <c r="I3146" s="549">
        <v>314</v>
      </c>
    </row>
    <row r="3147" spans="1:9" ht="25.5" x14ac:dyDescent="0.2">
      <c r="A3147" s="926"/>
      <c r="B3147" s="97">
        <v>7202</v>
      </c>
      <c r="C3147" s="508" t="s">
        <v>8678</v>
      </c>
      <c r="D3147" s="97" t="s">
        <v>5902</v>
      </c>
      <c r="E3147" s="39" t="s">
        <v>8679</v>
      </c>
      <c r="F3147" s="917"/>
      <c r="G3147" s="39" t="s">
        <v>2186</v>
      </c>
      <c r="H3147" s="63">
        <v>45108</v>
      </c>
      <c r="I3147" s="47">
        <v>314</v>
      </c>
    </row>
    <row r="3148" spans="1:9" ht="25.5" x14ac:dyDescent="0.2">
      <c r="A3148" s="926"/>
      <c r="B3148" s="97">
        <v>7202</v>
      </c>
      <c r="C3148" s="508" t="s">
        <v>8680</v>
      </c>
      <c r="D3148" s="97" t="s">
        <v>5902</v>
      </c>
      <c r="E3148" s="546" t="s">
        <v>8679</v>
      </c>
      <c r="F3148" s="917"/>
      <c r="G3148" s="39" t="s">
        <v>2186</v>
      </c>
      <c r="H3148" s="63">
        <v>45200</v>
      </c>
      <c r="I3148" s="47">
        <v>314</v>
      </c>
    </row>
    <row r="3149" spans="1:9" ht="25.5" x14ac:dyDescent="0.2">
      <c r="A3149" s="926"/>
      <c r="B3149" s="97">
        <v>7202</v>
      </c>
      <c r="C3149" s="508" t="s">
        <v>8751</v>
      </c>
      <c r="D3149" s="97" t="s">
        <v>5902</v>
      </c>
      <c r="E3149" s="39" t="s">
        <v>8679</v>
      </c>
      <c r="F3149" s="917"/>
      <c r="G3149" s="39" t="s">
        <v>2186</v>
      </c>
      <c r="H3149" s="63">
        <v>45078</v>
      </c>
      <c r="I3149" s="47">
        <v>314</v>
      </c>
    </row>
    <row r="3150" spans="1:9" ht="25.5" x14ac:dyDescent="0.2">
      <c r="A3150" s="926"/>
      <c r="B3150" s="97">
        <v>7202</v>
      </c>
      <c r="C3150" s="508" t="s">
        <v>8752</v>
      </c>
      <c r="D3150" s="97" t="s">
        <v>5902</v>
      </c>
      <c r="E3150" s="39" t="s">
        <v>8679</v>
      </c>
      <c r="F3150" s="917"/>
      <c r="G3150" s="39" t="s">
        <v>2186</v>
      </c>
      <c r="H3150" s="63">
        <v>45108</v>
      </c>
      <c r="I3150" s="47">
        <v>314</v>
      </c>
    </row>
    <row r="3151" spans="1:9" ht="25.5" x14ac:dyDescent="0.2">
      <c r="A3151" s="926"/>
      <c r="B3151" s="97">
        <v>7202</v>
      </c>
      <c r="C3151" s="508" t="s">
        <v>8753</v>
      </c>
      <c r="D3151" s="97" t="s">
        <v>5902</v>
      </c>
      <c r="E3151" s="39" t="s">
        <v>8679</v>
      </c>
      <c r="F3151" s="917"/>
      <c r="G3151" s="39" t="s">
        <v>2186</v>
      </c>
      <c r="H3151" s="63">
        <v>45200</v>
      </c>
      <c r="I3151" s="47">
        <v>314</v>
      </c>
    </row>
    <row r="3152" spans="1:9" ht="38.25" x14ac:dyDescent="0.2">
      <c r="A3152" s="926"/>
      <c r="B3152" s="97">
        <v>7202</v>
      </c>
      <c r="C3152" s="508" t="s">
        <v>8754</v>
      </c>
      <c r="D3152" s="97" t="s">
        <v>5902</v>
      </c>
      <c r="E3152" s="39" t="s">
        <v>8679</v>
      </c>
      <c r="F3152" s="917"/>
      <c r="G3152" s="39" t="s">
        <v>2186</v>
      </c>
      <c r="H3152" s="63">
        <v>44986</v>
      </c>
      <c r="I3152" s="47">
        <v>314</v>
      </c>
    </row>
    <row r="3153" spans="1:9" ht="38.25" x14ac:dyDescent="0.2">
      <c r="A3153" s="926"/>
      <c r="B3153" s="97">
        <v>7202</v>
      </c>
      <c r="C3153" s="508" t="s">
        <v>8755</v>
      </c>
      <c r="D3153" s="97" t="s">
        <v>5902</v>
      </c>
      <c r="E3153" s="39" t="s">
        <v>8679</v>
      </c>
      <c r="F3153" s="917"/>
      <c r="G3153" s="39" t="s">
        <v>2186</v>
      </c>
      <c r="H3153" s="63">
        <v>45078</v>
      </c>
      <c r="I3153" s="47">
        <v>314</v>
      </c>
    </row>
    <row r="3154" spans="1:9" ht="38.25" x14ac:dyDescent="0.2">
      <c r="A3154" s="926"/>
      <c r="B3154" s="97">
        <v>7202</v>
      </c>
      <c r="C3154" s="508" t="s">
        <v>8756</v>
      </c>
      <c r="D3154" s="97" t="s">
        <v>5902</v>
      </c>
      <c r="E3154" s="39" t="s">
        <v>8679</v>
      </c>
      <c r="F3154" s="917"/>
      <c r="G3154" s="39" t="s">
        <v>2186</v>
      </c>
      <c r="H3154" s="63">
        <v>45108</v>
      </c>
      <c r="I3154" s="47">
        <v>314</v>
      </c>
    </row>
    <row r="3155" spans="1:9" ht="38.25" x14ac:dyDescent="0.2">
      <c r="A3155" s="926"/>
      <c r="B3155" s="97">
        <v>7202</v>
      </c>
      <c r="C3155" s="508" t="s">
        <v>8757</v>
      </c>
      <c r="D3155" s="97" t="s">
        <v>5902</v>
      </c>
      <c r="E3155" s="39" t="s">
        <v>8679</v>
      </c>
      <c r="F3155" s="917"/>
      <c r="G3155" s="39" t="s">
        <v>2186</v>
      </c>
      <c r="H3155" s="63">
        <v>45200</v>
      </c>
      <c r="I3155" s="47">
        <v>314</v>
      </c>
    </row>
    <row r="3156" spans="1:9" ht="38.25" x14ac:dyDescent="0.2">
      <c r="A3156" s="926"/>
      <c r="B3156" s="97">
        <v>7202</v>
      </c>
      <c r="C3156" s="508" t="s">
        <v>8758</v>
      </c>
      <c r="D3156" s="97" t="s">
        <v>5902</v>
      </c>
      <c r="E3156" s="39" t="s">
        <v>8679</v>
      </c>
      <c r="F3156" s="917"/>
      <c r="G3156" s="39" t="s">
        <v>2186</v>
      </c>
      <c r="H3156" s="63">
        <v>44986</v>
      </c>
      <c r="I3156" s="47">
        <v>314</v>
      </c>
    </row>
    <row r="3157" spans="1:9" ht="25.5" x14ac:dyDescent="0.2">
      <c r="A3157" s="926"/>
      <c r="B3157" s="97">
        <v>7202</v>
      </c>
      <c r="C3157" s="508" t="s">
        <v>8759</v>
      </c>
      <c r="D3157" s="97" t="s">
        <v>5902</v>
      </c>
      <c r="E3157" s="39" t="s">
        <v>8679</v>
      </c>
      <c r="F3157" s="917"/>
      <c r="G3157" s="39" t="s">
        <v>2186</v>
      </c>
      <c r="H3157" s="63">
        <v>45078</v>
      </c>
      <c r="I3157" s="47">
        <v>314</v>
      </c>
    </row>
    <row r="3158" spans="1:9" ht="25.5" x14ac:dyDescent="0.2">
      <c r="A3158" s="926"/>
      <c r="B3158" s="97">
        <v>7202</v>
      </c>
      <c r="C3158" s="508" t="s">
        <v>8760</v>
      </c>
      <c r="D3158" s="97" t="s">
        <v>5902</v>
      </c>
      <c r="E3158" s="39" t="s">
        <v>8679</v>
      </c>
      <c r="F3158" s="917"/>
      <c r="G3158" s="39" t="s">
        <v>2186</v>
      </c>
      <c r="H3158" s="63">
        <v>45108</v>
      </c>
      <c r="I3158" s="47">
        <v>314</v>
      </c>
    </row>
    <row r="3159" spans="1:9" ht="38.25" x14ac:dyDescent="0.2">
      <c r="A3159" s="926"/>
      <c r="B3159" s="97">
        <v>7202</v>
      </c>
      <c r="C3159" s="508" t="s">
        <v>8761</v>
      </c>
      <c r="D3159" s="97" t="s">
        <v>5902</v>
      </c>
      <c r="E3159" s="39" t="s">
        <v>8679</v>
      </c>
      <c r="F3159" s="917"/>
      <c r="G3159" s="39" t="s">
        <v>2186</v>
      </c>
      <c r="H3159" s="63">
        <v>45200</v>
      </c>
      <c r="I3159" s="47">
        <v>314</v>
      </c>
    </row>
    <row r="3160" spans="1:9" ht="25.5" x14ac:dyDescent="0.2">
      <c r="A3160" s="926"/>
      <c r="B3160" s="97">
        <v>7202</v>
      </c>
      <c r="C3160" s="508" t="s">
        <v>8762</v>
      </c>
      <c r="D3160" s="97" t="s">
        <v>5902</v>
      </c>
      <c r="E3160" s="39" t="s">
        <v>8679</v>
      </c>
      <c r="F3160" s="917"/>
      <c r="G3160" s="39" t="s">
        <v>2186</v>
      </c>
      <c r="H3160" s="63">
        <v>44986</v>
      </c>
      <c r="I3160" s="47">
        <v>314</v>
      </c>
    </row>
    <row r="3161" spans="1:9" ht="38.25" x14ac:dyDescent="0.2">
      <c r="A3161" s="926"/>
      <c r="B3161" s="97">
        <v>7202</v>
      </c>
      <c r="C3161" s="508" t="s">
        <v>8763</v>
      </c>
      <c r="D3161" s="97" t="s">
        <v>5902</v>
      </c>
      <c r="E3161" s="39" t="s">
        <v>8679</v>
      </c>
      <c r="F3161" s="917"/>
      <c r="G3161" s="39" t="s">
        <v>2186</v>
      </c>
      <c r="H3161" s="63">
        <v>45078</v>
      </c>
      <c r="I3161" s="47">
        <v>314</v>
      </c>
    </row>
    <row r="3162" spans="1:9" ht="25.5" x14ac:dyDescent="0.2">
      <c r="A3162" s="926"/>
      <c r="B3162" s="47">
        <v>7203</v>
      </c>
      <c r="C3162" s="46" t="s">
        <v>407</v>
      </c>
      <c r="D3162" s="47" t="s">
        <v>39</v>
      </c>
      <c r="E3162" s="47">
        <v>39121102</v>
      </c>
      <c r="F3162" s="917"/>
      <c r="G3162" s="39" t="s">
        <v>35</v>
      </c>
      <c r="H3162" s="661" t="s">
        <v>41</v>
      </c>
      <c r="I3162" s="47">
        <v>314</v>
      </c>
    </row>
    <row r="3163" spans="1:9" ht="25.5" x14ac:dyDescent="0.2">
      <c r="A3163" s="926"/>
      <c r="B3163" s="47">
        <v>7203</v>
      </c>
      <c r="C3163" s="46" t="s">
        <v>406</v>
      </c>
      <c r="D3163" s="47" t="s">
        <v>39</v>
      </c>
      <c r="E3163" s="47">
        <v>30161604</v>
      </c>
      <c r="F3163" s="917"/>
      <c r="G3163" s="39" t="s">
        <v>35</v>
      </c>
      <c r="H3163" s="661" t="s">
        <v>41</v>
      </c>
      <c r="I3163" s="47">
        <v>314</v>
      </c>
    </row>
    <row r="3164" spans="1:9" ht="15" customHeight="1" x14ac:dyDescent="0.2">
      <c r="A3164" s="926"/>
      <c r="B3164" s="211">
        <v>6311</v>
      </c>
      <c r="C3164" s="197" t="s">
        <v>2819</v>
      </c>
      <c r="D3164" s="211" t="s">
        <v>5795</v>
      </c>
      <c r="E3164" s="211">
        <v>30101503</v>
      </c>
      <c r="F3164" s="917"/>
      <c r="G3164" s="39" t="s">
        <v>35</v>
      </c>
      <c r="H3164" s="227">
        <v>45078</v>
      </c>
      <c r="I3164" s="382">
        <v>314</v>
      </c>
    </row>
    <row r="3165" spans="1:9" ht="15" customHeight="1" x14ac:dyDescent="0.2">
      <c r="A3165" s="926"/>
      <c r="B3165" s="3">
        <v>6320</v>
      </c>
      <c r="C3165" s="197" t="s">
        <v>3051</v>
      </c>
      <c r="D3165" s="3" t="s">
        <v>5795</v>
      </c>
      <c r="E3165" s="497">
        <v>30102304</v>
      </c>
      <c r="F3165" s="917"/>
      <c r="G3165" s="39" t="s">
        <v>35</v>
      </c>
      <c r="H3165" s="227">
        <v>45199</v>
      </c>
      <c r="I3165" s="382">
        <v>314</v>
      </c>
    </row>
    <row r="3166" spans="1:9" ht="15" customHeight="1" x14ac:dyDescent="0.2">
      <c r="A3166" s="926"/>
      <c r="B3166" s="51" t="s">
        <v>8663</v>
      </c>
      <c r="C3166" s="508" t="s">
        <v>6628</v>
      </c>
      <c r="D3166" s="97" t="s">
        <v>5902</v>
      </c>
      <c r="E3166" s="39" t="s">
        <v>6629</v>
      </c>
      <c r="F3166" s="917"/>
      <c r="G3166" s="39" t="s">
        <v>35</v>
      </c>
      <c r="H3166" s="63">
        <v>45261</v>
      </c>
      <c r="I3166" s="382">
        <v>314</v>
      </c>
    </row>
    <row r="3167" spans="1:9" ht="15" customHeight="1" x14ac:dyDescent="0.2">
      <c r="A3167" s="926"/>
      <c r="B3167" s="97" t="s">
        <v>8675</v>
      </c>
      <c r="C3167" s="508" t="s">
        <v>6628</v>
      </c>
      <c r="D3167" s="97" t="s">
        <v>5902</v>
      </c>
      <c r="E3167" s="39" t="s">
        <v>6629</v>
      </c>
      <c r="F3167" s="917"/>
      <c r="G3167" s="39" t="s">
        <v>35</v>
      </c>
      <c r="H3167" s="63">
        <v>45261</v>
      </c>
      <c r="I3167" s="382">
        <v>314</v>
      </c>
    </row>
    <row r="3168" spans="1:9" ht="15" customHeight="1" x14ac:dyDescent="0.2">
      <c r="A3168" s="926"/>
      <c r="B3168" s="97" t="s">
        <v>8676</v>
      </c>
      <c r="C3168" s="98" t="s">
        <v>6628</v>
      </c>
      <c r="D3168" s="97" t="s">
        <v>5902</v>
      </c>
      <c r="E3168" s="160" t="s">
        <v>6629</v>
      </c>
      <c r="F3168" s="917"/>
      <c r="G3168" s="160" t="s">
        <v>35</v>
      </c>
      <c r="H3168" s="309">
        <v>45261</v>
      </c>
      <c r="I3168" s="160">
        <v>314</v>
      </c>
    </row>
    <row r="3169" spans="1:9" ht="15" customHeight="1" x14ac:dyDescent="0.2">
      <c r="A3169" s="926"/>
      <c r="B3169" s="672" t="s">
        <v>8677</v>
      </c>
      <c r="C3169" s="98" t="s">
        <v>6628</v>
      </c>
      <c r="D3169" s="97" t="s">
        <v>5902</v>
      </c>
      <c r="E3169" s="160" t="s">
        <v>6629</v>
      </c>
      <c r="F3169" s="917"/>
      <c r="G3169" s="160" t="s">
        <v>35</v>
      </c>
      <c r="H3169" s="309">
        <v>45261</v>
      </c>
      <c r="I3169" s="160">
        <v>314</v>
      </c>
    </row>
    <row r="3170" spans="1:9" ht="25.5" x14ac:dyDescent="0.2">
      <c r="A3170" s="926"/>
      <c r="B3170" s="51">
        <v>6326</v>
      </c>
      <c r="C3170" s="520" t="s">
        <v>9490</v>
      </c>
      <c r="D3170" s="97" t="s">
        <v>5902</v>
      </c>
      <c r="E3170" s="39">
        <v>30101503</v>
      </c>
      <c r="F3170" s="917"/>
      <c r="G3170" s="146" t="s">
        <v>35</v>
      </c>
      <c r="H3170" s="63">
        <v>45261</v>
      </c>
      <c r="I3170" s="539">
        <v>314</v>
      </c>
    </row>
    <row r="3171" spans="1:9" ht="15" customHeight="1" x14ac:dyDescent="0.2">
      <c r="A3171" s="926"/>
      <c r="B3171" s="51">
        <v>6326</v>
      </c>
      <c r="C3171" s="520" t="s">
        <v>9491</v>
      </c>
      <c r="D3171" s="97" t="s">
        <v>5902</v>
      </c>
      <c r="E3171" s="39">
        <v>30101503</v>
      </c>
      <c r="F3171" s="917"/>
      <c r="G3171" s="146" t="s">
        <v>35</v>
      </c>
      <c r="H3171" s="63">
        <v>45261</v>
      </c>
      <c r="I3171" s="539">
        <v>314</v>
      </c>
    </row>
    <row r="3172" spans="1:9" ht="15" customHeight="1" x14ac:dyDescent="0.2">
      <c r="A3172" s="926"/>
      <c r="B3172" s="51">
        <v>6326</v>
      </c>
      <c r="C3172" s="520" t="s">
        <v>9492</v>
      </c>
      <c r="D3172" s="97" t="s">
        <v>5902</v>
      </c>
      <c r="E3172" s="39">
        <v>30101503</v>
      </c>
      <c r="F3172" s="917"/>
      <c r="G3172" s="146" t="s">
        <v>35</v>
      </c>
      <c r="H3172" s="63">
        <v>45261</v>
      </c>
      <c r="I3172" s="539">
        <v>314</v>
      </c>
    </row>
    <row r="3173" spans="1:9" ht="38.25" x14ac:dyDescent="0.2">
      <c r="A3173" s="926"/>
      <c r="B3173" s="39">
        <v>6325</v>
      </c>
      <c r="C3173" s="508" t="s">
        <v>9714</v>
      </c>
      <c r="D3173" s="97" t="s">
        <v>5902</v>
      </c>
      <c r="E3173" s="39">
        <v>30101704</v>
      </c>
      <c r="F3173" s="917"/>
      <c r="G3173" s="146" t="s">
        <v>35</v>
      </c>
      <c r="H3173" s="538">
        <v>44927</v>
      </c>
      <c r="I3173" s="51">
        <v>314</v>
      </c>
    </row>
    <row r="3174" spans="1:9" ht="25.5" x14ac:dyDescent="0.2">
      <c r="A3174" s="926"/>
      <c r="B3174" s="51">
        <v>6325</v>
      </c>
      <c r="C3174" s="508" t="s">
        <v>10132</v>
      </c>
      <c r="D3174" s="97" t="s">
        <v>5902</v>
      </c>
      <c r="E3174" s="39">
        <v>30101505</v>
      </c>
      <c r="F3174" s="917"/>
      <c r="G3174" s="146" t="s">
        <v>35</v>
      </c>
      <c r="H3174" s="538">
        <v>44927</v>
      </c>
      <c r="I3174" s="550">
        <v>314</v>
      </c>
    </row>
    <row r="3175" spans="1:9" ht="25.5" x14ac:dyDescent="0.2">
      <c r="A3175" s="926"/>
      <c r="B3175" s="97">
        <v>7202</v>
      </c>
      <c r="C3175" s="508" t="s">
        <v>8725</v>
      </c>
      <c r="D3175" s="97" t="s">
        <v>5902</v>
      </c>
      <c r="E3175" s="39" t="s">
        <v>8726</v>
      </c>
      <c r="F3175" s="917"/>
      <c r="G3175" s="146" t="s">
        <v>35</v>
      </c>
      <c r="H3175" s="63">
        <v>45108</v>
      </c>
      <c r="I3175" s="217">
        <v>314</v>
      </c>
    </row>
    <row r="3176" spans="1:9" ht="25.5" x14ac:dyDescent="0.2">
      <c r="A3176" s="926"/>
      <c r="B3176" s="97">
        <v>7202</v>
      </c>
      <c r="C3176" s="508" t="s">
        <v>8727</v>
      </c>
      <c r="D3176" s="97" t="s">
        <v>5902</v>
      </c>
      <c r="E3176" s="39" t="s">
        <v>8726</v>
      </c>
      <c r="F3176" s="917"/>
      <c r="G3176" s="146" t="s">
        <v>35</v>
      </c>
      <c r="H3176" s="63">
        <v>45200</v>
      </c>
      <c r="I3176" s="217">
        <v>314</v>
      </c>
    </row>
    <row r="3177" spans="1:9" ht="15" customHeight="1" x14ac:dyDescent="0.2">
      <c r="A3177" s="926"/>
      <c r="B3177" s="97">
        <v>7202</v>
      </c>
      <c r="C3177" s="508" t="s">
        <v>8728</v>
      </c>
      <c r="D3177" s="97" t="s">
        <v>5902</v>
      </c>
      <c r="E3177" s="39" t="s">
        <v>8726</v>
      </c>
      <c r="F3177" s="917"/>
      <c r="G3177" s="146" t="s">
        <v>35</v>
      </c>
      <c r="H3177" s="63">
        <v>44986</v>
      </c>
      <c r="I3177" s="217">
        <v>314</v>
      </c>
    </row>
    <row r="3178" spans="1:9" ht="15" customHeight="1" x14ac:dyDescent="0.2">
      <c r="A3178" s="926"/>
      <c r="B3178" s="97">
        <v>7202</v>
      </c>
      <c r="C3178" s="508" t="s">
        <v>8729</v>
      </c>
      <c r="D3178" s="97" t="s">
        <v>5902</v>
      </c>
      <c r="E3178" s="39" t="s">
        <v>8726</v>
      </c>
      <c r="F3178" s="917"/>
      <c r="G3178" s="146" t="s">
        <v>35</v>
      </c>
      <c r="H3178" s="63">
        <v>45078</v>
      </c>
      <c r="I3178" s="217">
        <v>314</v>
      </c>
    </row>
    <row r="3179" spans="1:9" ht="15" customHeight="1" x14ac:dyDescent="0.2">
      <c r="A3179" s="926"/>
      <c r="B3179" s="97">
        <v>7202</v>
      </c>
      <c r="C3179" s="508" t="s">
        <v>8730</v>
      </c>
      <c r="D3179" s="97" t="s">
        <v>5902</v>
      </c>
      <c r="E3179" s="39" t="s">
        <v>8726</v>
      </c>
      <c r="F3179" s="917"/>
      <c r="G3179" s="146" t="s">
        <v>35</v>
      </c>
      <c r="H3179" s="63">
        <v>45108</v>
      </c>
      <c r="I3179" s="217">
        <v>314</v>
      </c>
    </row>
    <row r="3180" spans="1:9" ht="15" customHeight="1" x14ac:dyDescent="0.2">
      <c r="A3180" s="926"/>
      <c r="B3180" s="97">
        <v>7202</v>
      </c>
      <c r="C3180" s="508" t="s">
        <v>8731</v>
      </c>
      <c r="D3180" s="97" t="s">
        <v>5902</v>
      </c>
      <c r="E3180" s="39" t="s">
        <v>8726</v>
      </c>
      <c r="F3180" s="917"/>
      <c r="G3180" s="146" t="s">
        <v>35</v>
      </c>
      <c r="H3180" s="63">
        <v>45200</v>
      </c>
      <c r="I3180" s="217">
        <v>314</v>
      </c>
    </row>
    <row r="3181" spans="1:9" ht="15" customHeight="1" x14ac:dyDescent="0.2">
      <c r="A3181" s="926"/>
      <c r="B3181" s="97">
        <v>7202</v>
      </c>
      <c r="C3181" s="508" t="s">
        <v>8732</v>
      </c>
      <c r="D3181" s="97" t="s">
        <v>5902</v>
      </c>
      <c r="E3181" s="39" t="s">
        <v>8726</v>
      </c>
      <c r="F3181" s="917"/>
      <c r="G3181" s="146" t="s">
        <v>35</v>
      </c>
      <c r="H3181" s="63">
        <v>44986</v>
      </c>
      <c r="I3181" s="217">
        <v>314</v>
      </c>
    </row>
    <row r="3182" spans="1:9" ht="15" customHeight="1" x14ac:dyDescent="0.2">
      <c r="A3182" s="926"/>
      <c r="B3182" s="97">
        <v>7202</v>
      </c>
      <c r="C3182" s="508" t="s">
        <v>8733</v>
      </c>
      <c r="D3182" s="97" t="s">
        <v>5902</v>
      </c>
      <c r="E3182" s="39" t="s">
        <v>8726</v>
      </c>
      <c r="F3182" s="917"/>
      <c r="G3182" s="146" t="s">
        <v>35</v>
      </c>
      <c r="H3182" s="63">
        <v>45078</v>
      </c>
      <c r="I3182" s="217">
        <v>314</v>
      </c>
    </row>
    <row r="3183" spans="1:9" ht="51" x14ac:dyDescent="0.2">
      <c r="A3183" s="926"/>
      <c r="B3183" s="97">
        <v>7202</v>
      </c>
      <c r="C3183" s="508" t="s">
        <v>8734</v>
      </c>
      <c r="D3183" s="97" t="s">
        <v>5902</v>
      </c>
      <c r="E3183" s="39" t="s">
        <v>8726</v>
      </c>
      <c r="F3183" s="917"/>
      <c r="G3183" s="146" t="s">
        <v>35</v>
      </c>
      <c r="H3183" s="63">
        <v>45108</v>
      </c>
      <c r="I3183" s="217">
        <v>314</v>
      </c>
    </row>
    <row r="3184" spans="1:9" ht="51" x14ac:dyDescent="0.2">
      <c r="A3184" s="926"/>
      <c r="B3184" s="3">
        <v>3202</v>
      </c>
      <c r="C3184" s="197" t="s">
        <v>1217</v>
      </c>
      <c r="D3184" s="3" t="s">
        <v>39</v>
      </c>
      <c r="E3184" s="211" t="s">
        <v>1218</v>
      </c>
      <c r="F3184" s="917"/>
      <c r="G3184" s="146" t="s">
        <v>35</v>
      </c>
      <c r="H3184" s="661" t="s">
        <v>858</v>
      </c>
      <c r="I3184" s="211">
        <v>314</v>
      </c>
    </row>
    <row r="3185" spans="1:9" ht="38.25" x14ac:dyDescent="0.2">
      <c r="A3185" s="926"/>
      <c r="B3185" s="3">
        <v>3202</v>
      </c>
      <c r="C3185" s="197" t="s">
        <v>1219</v>
      </c>
      <c r="D3185" s="3" t="s">
        <v>39</v>
      </c>
      <c r="E3185" s="211" t="s">
        <v>1220</v>
      </c>
      <c r="F3185" s="917"/>
      <c r="G3185" s="146" t="s">
        <v>35</v>
      </c>
      <c r="H3185" s="661" t="s">
        <v>858</v>
      </c>
      <c r="I3185" s="211">
        <v>314</v>
      </c>
    </row>
    <row r="3186" spans="1:9" ht="38.25" x14ac:dyDescent="0.2">
      <c r="A3186" s="926"/>
      <c r="B3186" s="3">
        <v>3202</v>
      </c>
      <c r="C3186" s="197" t="s">
        <v>1221</v>
      </c>
      <c r="D3186" s="3" t="s">
        <v>39</v>
      </c>
      <c r="E3186" s="211" t="s">
        <v>1222</v>
      </c>
      <c r="F3186" s="917"/>
      <c r="G3186" s="146" t="s">
        <v>35</v>
      </c>
      <c r="H3186" s="661" t="s">
        <v>858</v>
      </c>
      <c r="I3186" s="211">
        <v>314</v>
      </c>
    </row>
    <row r="3187" spans="1:9" ht="38.25" x14ac:dyDescent="0.2">
      <c r="A3187" s="926"/>
      <c r="B3187" s="3">
        <v>3202</v>
      </c>
      <c r="C3187" s="197" t="s">
        <v>1223</v>
      </c>
      <c r="D3187" s="3" t="s">
        <v>39</v>
      </c>
      <c r="E3187" s="211" t="s">
        <v>1224</v>
      </c>
      <c r="F3187" s="917"/>
      <c r="G3187" s="146" t="s">
        <v>35</v>
      </c>
      <c r="H3187" s="661" t="s">
        <v>858</v>
      </c>
      <c r="I3187" s="211">
        <v>314</v>
      </c>
    </row>
    <row r="3188" spans="1:9" ht="38.25" x14ac:dyDescent="0.2">
      <c r="A3188" s="926"/>
      <c r="B3188" s="3">
        <v>3202</v>
      </c>
      <c r="C3188" s="197" t="s">
        <v>1225</v>
      </c>
      <c r="D3188" s="3" t="s">
        <v>39</v>
      </c>
      <c r="E3188" s="211" t="s">
        <v>1226</v>
      </c>
      <c r="F3188" s="917"/>
      <c r="G3188" s="146" t="s">
        <v>35</v>
      </c>
      <c r="H3188" s="661" t="s">
        <v>858</v>
      </c>
      <c r="I3188" s="211">
        <v>314</v>
      </c>
    </row>
    <row r="3189" spans="1:9" ht="25.5" x14ac:dyDescent="0.2">
      <c r="A3189" s="926"/>
      <c r="B3189" s="47">
        <v>7203</v>
      </c>
      <c r="C3189" s="46" t="s">
        <v>405</v>
      </c>
      <c r="D3189" s="47" t="s">
        <v>39</v>
      </c>
      <c r="E3189" s="47">
        <v>31152209</v>
      </c>
      <c r="F3189" s="917"/>
      <c r="G3189" s="146" t="s">
        <v>35</v>
      </c>
      <c r="H3189" s="661" t="s">
        <v>41</v>
      </c>
      <c r="I3189" s="47">
        <v>314</v>
      </c>
    </row>
    <row r="3190" spans="1:9" ht="38.25" x14ac:dyDescent="0.2">
      <c r="A3190" s="926"/>
      <c r="B3190" s="3">
        <v>6224</v>
      </c>
      <c r="C3190" s="197" t="s">
        <v>2705</v>
      </c>
      <c r="D3190" s="3" t="s">
        <v>5796</v>
      </c>
      <c r="E3190" s="211">
        <v>60124412</v>
      </c>
      <c r="F3190" s="917"/>
      <c r="G3190" s="146" t="s">
        <v>35</v>
      </c>
      <c r="H3190" s="227">
        <v>45016</v>
      </c>
      <c r="I3190" s="382">
        <v>314</v>
      </c>
    </row>
    <row r="3191" spans="1:9" ht="38.25" x14ac:dyDescent="0.2">
      <c r="A3191" s="926"/>
      <c r="B3191" s="3">
        <v>6224</v>
      </c>
      <c r="C3191" s="197" t="s">
        <v>2705</v>
      </c>
      <c r="D3191" s="3" t="s">
        <v>5796</v>
      </c>
      <c r="E3191" s="211">
        <v>60124412</v>
      </c>
      <c r="F3191" s="917"/>
      <c r="G3191" s="146" t="s">
        <v>35</v>
      </c>
      <c r="H3191" s="227">
        <v>45016</v>
      </c>
      <c r="I3191" s="382">
        <v>314</v>
      </c>
    </row>
    <row r="3192" spans="1:9" ht="51" x14ac:dyDescent="0.2">
      <c r="A3192" s="926"/>
      <c r="B3192" s="372">
        <v>4321</v>
      </c>
      <c r="C3192" s="373" t="s">
        <v>1217</v>
      </c>
      <c r="D3192" s="97" t="s">
        <v>5528</v>
      </c>
      <c r="E3192" s="160" t="s">
        <v>1218</v>
      </c>
      <c r="F3192" s="917"/>
      <c r="G3192" s="146" t="s">
        <v>35</v>
      </c>
      <c r="H3192" s="309">
        <v>45261</v>
      </c>
      <c r="I3192" s="372">
        <v>314</v>
      </c>
    </row>
    <row r="3193" spans="1:9" ht="38.25" x14ac:dyDescent="0.2">
      <c r="A3193" s="926"/>
      <c r="B3193" s="372">
        <v>4321</v>
      </c>
      <c r="C3193" s="373" t="s">
        <v>5545</v>
      </c>
      <c r="D3193" s="97" t="s">
        <v>5528</v>
      </c>
      <c r="E3193" s="160" t="s">
        <v>1222</v>
      </c>
      <c r="F3193" s="917"/>
      <c r="G3193" s="146" t="s">
        <v>35</v>
      </c>
      <c r="H3193" s="309">
        <v>45261</v>
      </c>
      <c r="I3193" s="372">
        <v>314</v>
      </c>
    </row>
    <row r="3194" spans="1:9" ht="51" x14ac:dyDescent="0.2">
      <c r="A3194" s="926"/>
      <c r="B3194" s="97">
        <v>7431</v>
      </c>
      <c r="C3194" s="98" t="s">
        <v>6144</v>
      </c>
      <c r="D3194" s="97" t="s">
        <v>5902</v>
      </c>
      <c r="E3194" s="160" t="s">
        <v>6145</v>
      </c>
      <c r="F3194" s="917"/>
      <c r="G3194" s="160" t="s">
        <v>35</v>
      </c>
      <c r="H3194" s="309">
        <v>44958</v>
      </c>
      <c r="I3194" s="160">
        <v>314</v>
      </c>
    </row>
    <row r="3195" spans="1:9" ht="25.5" x14ac:dyDescent="0.2">
      <c r="A3195" s="926"/>
      <c r="B3195" s="97" t="s">
        <v>8676</v>
      </c>
      <c r="C3195" s="98" t="s">
        <v>6742</v>
      </c>
      <c r="D3195" s="97" t="s">
        <v>5902</v>
      </c>
      <c r="E3195" s="160" t="s">
        <v>6743</v>
      </c>
      <c r="F3195" s="917"/>
      <c r="G3195" s="160" t="s">
        <v>35</v>
      </c>
      <c r="H3195" s="309">
        <v>45261</v>
      </c>
      <c r="I3195" s="160">
        <v>314</v>
      </c>
    </row>
    <row r="3196" spans="1:9" ht="25.5" x14ac:dyDescent="0.2">
      <c r="A3196" s="926"/>
      <c r="B3196" s="97" t="s">
        <v>8677</v>
      </c>
      <c r="C3196" s="98" t="s">
        <v>6742</v>
      </c>
      <c r="D3196" s="97" t="s">
        <v>5902</v>
      </c>
      <c r="E3196" s="160" t="s">
        <v>6743</v>
      </c>
      <c r="F3196" s="917"/>
      <c r="G3196" s="160" t="s">
        <v>35</v>
      </c>
      <c r="H3196" s="309">
        <v>45261</v>
      </c>
      <c r="I3196" s="160">
        <v>314</v>
      </c>
    </row>
    <row r="3197" spans="1:9" ht="25.5" x14ac:dyDescent="0.2">
      <c r="A3197" s="926"/>
      <c r="B3197" s="97">
        <v>7202</v>
      </c>
      <c r="C3197" s="508" t="s">
        <v>8863</v>
      </c>
      <c r="D3197" s="97" t="s">
        <v>5902</v>
      </c>
      <c r="E3197" s="39" t="s">
        <v>8864</v>
      </c>
      <c r="F3197" s="917"/>
      <c r="G3197" s="146" t="s">
        <v>35</v>
      </c>
      <c r="H3197" s="63">
        <v>44986</v>
      </c>
      <c r="I3197" s="217">
        <v>314</v>
      </c>
    </row>
    <row r="3198" spans="1:9" ht="38.25" x14ac:dyDescent="0.2">
      <c r="A3198" s="926"/>
      <c r="B3198" s="97">
        <v>7202</v>
      </c>
      <c r="C3198" s="508" t="s">
        <v>8865</v>
      </c>
      <c r="D3198" s="97" t="s">
        <v>5902</v>
      </c>
      <c r="E3198" s="39" t="s">
        <v>8864</v>
      </c>
      <c r="F3198" s="917"/>
      <c r="G3198" s="146" t="s">
        <v>35</v>
      </c>
      <c r="H3198" s="63">
        <v>45078</v>
      </c>
      <c r="I3198" s="217">
        <v>314</v>
      </c>
    </row>
    <row r="3199" spans="1:9" ht="38.25" x14ac:dyDescent="0.2">
      <c r="A3199" s="926"/>
      <c r="B3199" s="97">
        <v>7202</v>
      </c>
      <c r="C3199" s="508" t="s">
        <v>8866</v>
      </c>
      <c r="D3199" s="97" t="s">
        <v>5902</v>
      </c>
      <c r="E3199" s="39" t="s">
        <v>8864</v>
      </c>
      <c r="F3199" s="917"/>
      <c r="G3199" s="146" t="s">
        <v>35</v>
      </c>
      <c r="H3199" s="63">
        <v>45108</v>
      </c>
      <c r="I3199" s="217">
        <v>314</v>
      </c>
    </row>
    <row r="3200" spans="1:9" ht="76.5" x14ac:dyDescent="0.2">
      <c r="A3200" s="926"/>
      <c r="B3200" s="3">
        <v>3202</v>
      </c>
      <c r="C3200" s="197" t="s">
        <v>1281</v>
      </c>
      <c r="D3200" s="3" t="s">
        <v>39</v>
      </c>
      <c r="E3200" s="211" t="s">
        <v>1282</v>
      </c>
      <c r="F3200" s="917"/>
      <c r="G3200" s="146" t="s">
        <v>35</v>
      </c>
      <c r="H3200" s="661" t="s">
        <v>858</v>
      </c>
      <c r="I3200" s="211">
        <v>314</v>
      </c>
    </row>
    <row r="3201" spans="1:9" ht="25.5" x14ac:dyDescent="0.2">
      <c r="A3201" s="926"/>
      <c r="B3201" s="3">
        <v>6223</v>
      </c>
      <c r="C3201" s="197" t="s">
        <v>2435</v>
      </c>
      <c r="D3201" s="3" t="s">
        <v>10457</v>
      </c>
      <c r="E3201" s="211" t="s">
        <v>1282</v>
      </c>
      <c r="F3201" s="917"/>
      <c r="G3201" s="146" t="s">
        <v>35</v>
      </c>
      <c r="H3201" s="227">
        <v>45170</v>
      </c>
      <c r="I3201" s="3">
        <v>314</v>
      </c>
    </row>
    <row r="3202" spans="1:9" ht="25.5" x14ac:dyDescent="0.2">
      <c r="A3202" s="926"/>
      <c r="B3202" s="3">
        <v>6223</v>
      </c>
      <c r="C3202" s="197" t="s">
        <v>2436</v>
      </c>
      <c r="D3202" s="3" t="s">
        <v>10457</v>
      </c>
      <c r="E3202" s="211" t="s">
        <v>2437</v>
      </c>
      <c r="F3202" s="917"/>
      <c r="G3202" s="146" t="s">
        <v>35</v>
      </c>
      <c r="H3202" s="227">
        <v>45170</v>
      </c>
      <c r="I3202" s="3">
        <v>314</v>
      </c>
    </row>
    <row r="3203" spans="1:9" ht="25.5" x14ac:dyDescent="0.2">
      <c r="A3203" s="926"/>
      <c r="B3203" s="3">
        <v>6223</v>
      </c>
      <c r="C3203" s="197" t="s">
        <v>2438</v>
      </c>
      <c r="D3203" s="3" t="s">
        <v>10457</v>
      </c>
      <c r="E3203" s="211" t="s">
        <v>2439</v>
      </c>
      <c r="F3203" s="917"/>
      <c r="G3203" s="146" t="s">
        <v>35</v>
      </c>
      <c r="H3203" s="227">
        <v>45170</v>
      </c>
      <c r="I3203" s="3">
        <v>314</v>
      </c>
    </row>
    <row r="3204" spans="1:9" ht="15" customHeight="1" x14ac:dyDescent="0.2">
      <c r="A3204" s="926"/>
      <c r="B3204" s="3">
        <v>6223</v>
      </c>
      <c r="C3204" s="197" t="s">
        <v>2485</v>
      </c>
      <c r="D3204" s="3" t="s">
        <v>10459</v>
      </c>
      <c r="E3204" s="211" t="s">
        <v>1282</v>
      </c>
      <c r="F3204" s="917"/>
      <c r="G3204" s="146" t="s">
        <v>35</v>
      </c>
      <c r="H3204" s="227">
        <v>45170</v>
      </c>
      <c r="I3204" s="3">
        <v>314</v>
      </c>
    </row>
    <row r="3205" spans="1:9" ht="15" customHeight="1" x14ac:dyDescent="0.2">
      <c r="A3205" s="926"/>
      <c r="B3205" s="3">
        <v>6223</v>
      </c>
      <c r="C3205" s="197" t="s">
        <v>2486</v>
      </c>
      <c r="D3205" s="3" t="s">
        <v>10459</v>
      </c>
      <c r="E3205" s="211" t="s">
        <v>2437</v>
      </c>
      <c r="F3205" s="917"/>
      <c r="G3205" s="146" t="s">
        <v>35</v>
      </c>
      <c r="H3205" s="227">
        <v>45170</v>
      </c>
      <c r="I3205" s="3">
        <v>314</v>
      </c>
    </row>
    <row r="3206" spans="1:9" ht="15" customHeight="1" x14ac:dyDescent="0.2">
      <c r="A3206" s="926"/>
      <c r="B3206" s="3">
        <v>6223</v>
      </c>
      <c r="C3206" s="197" t="s">
        <v>2487</v>
      </c>
      <c r="D3206" s="3" t="s">
        <v>10459</v>
      </c>
      <c r="E3206" s="211" t="s">
        <v>2439</v>
      </c>
      <c r="F3206" s="917"/>
      <c r="G3206" s="146" t="s">
        <v>35</v>
      </c>
      <c r="H3206" s="227">
        <v>45170</v>
      </c>
      <c r="I3206" s="3">
        <v>314</v>
      </c>
    </row>
    <row r="3207" spans="1:9" ht="38.25" x14ac:dyDescent="0.2">
      <c r="A3207" s="926"/>
      <c r="B3207" s="3">
        <v>6224</v>
      </c>
      <c r="C3207" s="197" t="s">
        <v>2648</v>
      </c>
      <c r="D3207" s="3" t="s">
        <v>5798</v>
      </c>
      <c r="E3207" s="211">
        <v>39111813</v>
      </c>
      <c r="F3207" s="917"/>
      <c r="G3207" s="146" t="s">
        <v>35</v>
      </c>
      <c r="H3207" s="227">
        <v>45078</v>
      </c>
      <c r="I3207" s="382">
        <v>314</v>
      </c>
    </row>
    <row r="3208" spans="1:9" ht="102" x14ac:dyDescent="0.2">
      <c r="A3208" s="926"/>
      <c r="B3208" s="372">
        <v>4010</v>
      </c>
      <c r="C3208" s="373" t="s">
        <v>5353</v>
      </c>
      <c r="D3208" s="372" t="s">
        <v>5269</v>
      </c>
      <c r="E3208" s="146" t="s">
        <v>2437</v>
      </c>
      <c r="F3208" s="917"/>
      <c r="G3208" s="146" t="s">
        <v>35</v>
      </c>
      <c r="H3208" s="159">
        <v>45231</v>
      </c>
      <c r="I3208" s="372">
        <v>314</v>
      </c>
    </row>
    <row r="3209" spans="1:9" ht="51" x14ac:dyDescent="0.2">
      <c r="A3209" s="926"/>
      <c r="B3209" s="372">
        <v>4010</v>
      </c>
      <c r="C3209" s="373" t="s">
        <v>5357</v>
      </c>
      <c r="D3209" s="372" t="s">
        <v>5269</v>
      </c>
      <c r="E3209" s="146" t="s">
        <v>5358</v>
      </c>
      <c r="F3209" s="917"/>
      <c r="G3209" s="146" t="s">
        <v>35</v>
      </c>
      <c r="H3209" s="159">
        <v>45231</v>
      </c>
      <c r="I3209" s="372">
        <v>314</v>
      </c>
    </row>
    <row r="3210" spans="1:9" ht="51" x14ac:dyDescent="0.2">
      <c r="A3210" s="926"/>
      <c r="B3210" s="372">
        <v>4010</v>
      </c>
      <c r="C3210" s="373" t="s">
        <v>5359</v>
      </c>
      <c r="D3210" s="372" t="s">
        <v>5269</v>
      </c>
      <c r="E3210" s="146" t="s">
        <v>5360</v>
      </c>
      <c r="F3210" s="917"/>
      <c r="G3210" s="146" t="s">
        <v>35</v>
      </c>
      <c r="H3210" s="159">
        <v>45231</v>
      </c>
      <c r="I3210" s="372">
        <v>314</v>
      </c>
    </row>
    <row r="3211" spans="1:9" ht="63.75" x14ac:dyDescent="0.2">
      <c r="A3211" s="926"/>
      <c r="B3211" s="3">
        <v>3202</v>
      </c>
      <c r="C3211" s="197" t="s">
        <v>1172</v>
      </c>
      <c r="D3211" s="3" t="s">
        <v>39</v>
      </c>
      <c r="E3211" s="211" t="s">
        <v>1173</v>
      </c>
      <c r="F3211" s="917"/>
      <c r="G3211" s="146" t="s">
        <v>35</v>
      </c>
      <c r="H3211" s="661" t="s">
        <v>858</v>
      </c>
      <c r="I3211" s="211">
        <v>314</v>
      </c>
    </row>
    <row r="3212" spans="1:9" ht="76.5" x14ac:dyDescent="0.2">
      <c r="A3212" s="926"/>
      <c r="B3212" s="3">
        <v>3202</v>
      </c>
      <c r="C3212" s="197" t="s">
        <v>1174</v>
      </c>
      <c r="D3212" s="3" t="s">
        <v>39</v>
      </c>
      <c r="E3212" s="211" t="s">
        <v>1175</v>
      </c>
      <c r="F3212" s="917"/>
      <c r="G3212" s="146" t="s">
        <v>35</v>
      </c>
      <c r="H3212" s="661" t="s">
        <v>858</v>
      </c>
      <c r="I3212" s="211">
        <v>314</v>
      </c>
    </row>
    <row r="3213" spans="1:9" ht="63.75" x14ac:dyDescent="0.2">
      <c r="A3213" s="926"/>
      <c r="B3213" s="3">
        <v>3202</v>
      </c>
      <c r="C3213" s="197" t="s">
        <v>1176</v>
      </c>
      <c r="D3213" s="3" t="s">
        <v>39</v>
      </c>
      <c r="E3213" s="211" t="s">
        <v>1177</v>
      </c>
      <c r="F3213" s="917"/>
      <c r="G3213" s="146" t="s">
        <v>35</v>
      </c>
      <c r="H3213" s="661" t="s">
        <v>858</v>
      </c>
      <c r="I3213" s="211">
        <v>314</v>
      </c>
    </row>
    <row r="3214" spans="1:9" ht="51" x14ac:dyDescent="0.2">
      <c r="A3214" s="926"/>
      <c r="B3214" s="3">
        <v>3202</v>
      </c>
      <c r="C3214" s="197" t="s">
        <v>1178</v>
      </c>
      <c r="D3214" s="3" t="s">
        <v>39</v>
      </c>
      <c r="E3214" s="211" t="s">
        <v>1179</v>
      </c>
      <c r="F3214" s="917"/>
      <c r="G3214" s="146" t="s">
        <v>35</v>
      </c>
      <c r="H3214" s="661" t="s">
        <v>858</v>
      </c>
      <c r="I3214" s="211">
        <v>314</v>
      </c>
    </row>
    <row r="3215" spans="1:9" ht="63.75" x14ac:dyDescent="0.2">
      <c r="A3215" s="926"/>
      <c r="B3215" s="3">
        <v>3202</v>
      </c>
      <c r="C3215" s="197" t="s">
        <v>1180</v>
      </c>
      <c r="D3215" s="3" t="s">
        <v>39</v>
      </c>
      <c r="E3215" s="211" t="s">
        <v>1181</v>
      </c>
      <c r="F3215" s="917"/>
      <c r="G3215" s="146" t="s">
        <v>35</v>
      </c>
      <c r="H3215" s="661" t="s">
        <v>858</v>
      </c>
      <c r="I3215" s="211">
        <v>314</v>
      </c>
    </row>
    <row r="3216" spans="1:9" ht="63.75" x14ac:dyDescent="0.2">
      <c r="A3216" s="926"/>
      <c r="B3216" s="3">
        <v>3202</v>
      </c>
      <c r="C3216" s="197" t="s">
        <v>1182</v>
      </c>
      <c r="D3216" s="3" t="s">
        <v>39</v>
      </c>
      <c r="E3216" s="211" t="s">
        <v>1183</v>
      </c>
      <c r="F3216" s="917"/>
      <c r="G3216" s="146" t="s">
        <v>35</v>
      </c>
      <c r="H3216" s="661" t="s">
        <v>858</v>
      </c>
      <c r="I3216" s="211">
        <v>314</v>
      </c>
    </row>
    <row r="3217" spans="1:9" ht="38.25" x14ac:dyDescent="0.2">
      <c r="A3217" s="926"/>
      <c r="B3217" s="3">
        <v>3202</v>
      </c>
      <c r="C3217" s="197" t="s">
        <v>1184</v>
      </c>
      <c r="D3217" s="3" t="s">
        <v>39</v>
      </c>
      <c r="E3217" s="211">
        <v>31161610</v>
      </c>
      <c r="F3217" s="917"/>
      <c r="G3217" s="146" t="s">
        <v>35</v>
      </c>
      <c r="H3217" s="661" t="s">
        <v>858</v>
      </c>
      <c r="I3217" s="211">
        <v>314</v>
      </c>
    </row>
    <row r="3218" spans="1:9" ht="38.25" x14ac:dyDescent="0.2">
      <c r="A3218" s="926"/>
      <c r="B3218" s="3">
        <v>3202</v>
      </c>
      <c r="C3218" s="197" t="s">
        <v>1185</v>
      </c>
      <c r="D3218" s="3" t="s">
        <v>39</v>
      </c>
      <c r="E3218" s="211" t="s">
        <v>1186</v>
      </c>
      <c r="F3218" s="917"/>
      <c r="G3218" s="146" t="s">
        <v>35</v>
      </c>
      <c r="H3218" s="661" t="s">
        <v>858</v>
      </c>
      <c r="I3218" s="211">
        <v>314</v>
      </c>
    </row>
    <row r="3219" spans="1:9" ht="51" x14ac:dyDescent="0.2">
      <c r="A3219" s="926"/>
      <c r="B3219" s="3">
        <v>3202</v>
      </c>
      <c r="C3219" s="197" t="s">
        <v>1187</v>
      </c>
      <c r="D3219" s="3" t="s">
        <v>39</v>
      </c>
      <c r="E3219" s="211" t="s">
        <v>1188</v>
      </c>
      <c r="F3219" s="917"/>
      <c r="G3219" s="146" t="s">
        <v>35</v>
      </c>
      <c r="H3219" s="661" t="s">
        <v>858</v>
      </c>
      <c r="I3219" s="211">
        <v>314</v>
      </c>
    </row>
    <row r="3220" spans="1:9" ht="51" x14ac:dyDescent="0.2">
      <c r="A3220" s="926"/>
      <c r="B3220" s="3">
        <v>3202</v>
      </c>
      <c r="C3220" s="197" t="s">
        <v>1189</v>
      </c>
      <c r="D3220" s="3" t="s">
        <v>39</v>
      </c>
      <c r="E3220" s="211" t="s">
        <v>1190</v>
      </c>
      <c r="F3220" s="917"/>
      <c r="G3220" s="146" t="s">
        <v>35</v>
      </c>
      <c r="H3220" s="661" t="s">
        <v>858</v>
      </c>
      <c r="I3220" s="211">
        <v>314</v>
      </c>
    </row>
    <row r="3221" spans="1:9" ht="51" x14ac:dyDescent="0.2">
      <c r="A3221" s="926"/>
      <c r="B3221" s="3">
        <v>3202</v>
      </c>
      <c r="C3221" s="197" t="s">
        <v>1191</v>
      </c>
      <c r="D3221" s="3" t="s">
        <v>39</v>
      </c>
      <c r="E3221" s="211" t="s">
        <v>1192</v>
      </c>
      <c r="F3221" s="917"/>
      <c r="G3221" s="146" t="s">
        <v>35</v>
      </c>
      <c r="H3221" s="661" t="s">
        <v>858</v>
      </c>
      <c r="I3221" s="211">
        <v>314</v>
      </c>
    </row>
    <row r="3222" spans="1:9" ht="63.75" x14ac:dyDescent="0.2">
      <c r="A3222" s="926"/>
      <c r="B3222" s="3">
        <v>6223</v>
      </c>
      <c r="C3222" s="197" t="s">
        <v>2455</v>
      </c>
      <c r="D3222" s="3" t="s">
        <v>10457</v>
      </c>
      <c r="E3222" s="211" t="s">
        <v>1183</v>
      </c>
      <c r="F3222" s="917"/>
      <c r="G3222" s="146" t="s">
        <v>35</v>
      </c>
      <c r="H3222" s="227">
        <v>45170</v>
      </c>
      <c r="I3222" s="3">
        <v>314</v>
      </c>
    </row>
    <row r="3223" spans="1:9" ht="51" x14ac:dyDescent="0.2">
      <c r="A3223" s="926"/>
      <c r="B3223" s="3">
        <v>6223</v>
      </c>
      <c r="C3223" s="197" t="s">
        <v>2456</v>
      </c>
      <c r="D3223" s="3" t="s">
        <v>10457</v>
      </c>
      <c r="E3223" s="211" t="s">
        <v>1181</v>
      </c>
      <c r="F3223" s="917"/>
      <c r="G3223" s="146" t="s">
        <v>35</v>
      </c>
      <c r="H3223" s="227">
        <v>45170</v>
      </c>
      <c r="I3223" s="3">
        <v>314</v>
      </c>
    </row>
    <row r="3224" spans="1:9" ht="76.5" x14ac:dyDescent="0.2">
      <c r="A3224" s="926"/>
      <c r="B3224" s="3">
        <v>3202</v>
      </c>
      <c r="C3224" s="197" t="s">
        <v>1195</v>
      </c>
      <c r="D3224" s="3" t="s">
        <v>39</v>
      </c>
      <c r="E3224" s="211" t="s">
        <v>1196</v>
      </c>
      <c r="F3224" s="917"/>
      <c r="G3224" s="146" t="s">
        <v>35</v>
      </c>
      <c r="H3224" s="661" t="s">
        <v>858</v>
      </c>
      <c r="I3224" s="211">
        <v>314</v>
      </c>
    </row>
    <row r="3225" spans="1:9" ht="63.75" x14ac:dyDescent="0.2">
      <c r="A3225" s="926"/>
      <c r="B3225" s="3">
        <v>3202</v>
      </c>
      <c r="C3225" s="197" t="s">
        <v>1197</v>
      </c>
      <c r="D3225" s="3" t="s">
        <v>39</v>
      </c>
      <c r="E3225" s="211" t="s">
        <v>1198</v>
      </c>
      <c r="F3225" s="917"/>
      <c r="G3225" s="146" t="s">
        <v>35</v>
      </c>
      <c r="H3225" s="661" t="s">
        <v>858</v>
      </c>
      <c r="I3225" s="211">
        <v>314</v>
      </c>
    </row>
    <row r="3226" spans="1:9" ht="15" customHeight="1" x14ac:dyDescent="0.2">
      <c r="A3226" s="926"/>
      <c r="B3226" s="3">
        <v>6223</v>
      </c>
      <c r="C3226" s="197" t="s">
        <v>2494</v>
      </c>
      <c r="D3226" s="3" t="s">
        <v>10459</v>
      </c>
      <c r="E3226" s="211" t="s">
        <v>1183</v>
      </c>
      <c r="F3226" s="917"/>
      <c r="G3226" s="146" t="s">
        <v>35</v>
      </c>
      <c r="H3226" s="227">
        <v>45170</v>
      </c>
      <c r="I3226" s="3">
        <v>314</v>
      </c>
    </row>
    <row r="3227" spans="1:9" ht="38.25" x14ac:dyDescent="0.2">
      <c r="A3227" s="926"/>
      <c r="B3227" s="3">
        <v>7020</v>
      </c>
      <c r="C3227" s="197" t="s">
        <v>3139</v>
      </c>
      <c r="D3227" s="3" t="s">
        <v>5795</v>
      </c>
      <c r="E3227" s="211">
        <v>31161601</v>
      </c>
      <c r="F3227" s="917"/>
      <c r="G3227" s="146" t="s">
        <v>35</v>
      </c>
      <c r="H3227" s="661" t="s">
        <v>858</v>
      </c>
      <c r="I3227" s="382">
        <v>314</v>
      </c>
    </row>
    <row r="3228" spans="1:9" ht="51" x14ac:dyDescent="0.2">
      <c r="A3228" s="926"/>
      <c r="B3228" s="372">
        <v>4010</v>
      </c>
      <c r="C3228" s="373" t="s">
        <v>5274</v>
      </c>
      <c r="D3228" s="372" t="s">
        <v>5269</v>
      </c>
      <c r="E3228" s="146">
        <v>31161603</v>
      </c>
      <c r="F3228" s="917"/>
      <c r="G3228" s="146" t="s">
        <v>35</v>
      </c>
      <c r="H3228" s="159">
        <v>45231</v>
      </c>
      <c r="I3228" s="372">
        <v>314</v>
      </c>
    </row>
    <row r="3229" spans="1:9" ht="76.5" x14ac:dyDescent="0.2">
      <c r="A3229" s="926"/>
      <c r="B3229" s="372">
        <v>4010</v>
      </c>
      <c r="C3229" s="373" t="s">
        <v>5275</v>
      </c>
      <c r="D3229" s="372" t="s">
        <v>5269</v>
      </c>
      <c r="E3229" s="146" t="s">
        <v>1183</v>
      </c>
      <c r="F3229" s="917"/>
      <c r="G3229" s="146" t="s">
        <v>35</v>
      </c>
      <c r="H3229" s="159">
        <v>45231</v>
      </c>
      <c r="I3229" s="372">
        <v>314</v>
      </c>
    </row>
    <row r="3230" spans="1:9" ht="63.75" x14ac:dyDescent="0.2">
      <c r="A3230" s="926"/>
      <c r="B3230" s="372">
        <v>4321</v>
      </c>
      <c r="C3230" s="373" t="s">
        <v>1180</v>
      </c>
      <c r="D3230" s="97" t="s">
        <v>5528</v>
      </c>
      <c r="E3230" s="160" t="s">
        <v>1181</v>
      </c>
      <c r="F3230" s="917"/>
      <c r="G3230" s="160" t="s">
        <v>35</v>
      </c>
      <c r="H3230" s="309">
        <v>45261</v>
      </c>
      <c r="I3230" s="372">
        <v>314</v>
      </c>
    </row>
    <row r="3231" spans="1:9" ht="63.75" x14ac:dyDescent="0.2">
      <c r="A3231" s="926"/>
      <c r="B3231" s="372">
        <v>4321</v>
      </c>
      <c r="C3231" s="98" t="s">
        <v>1182</v>
      </c>
      <c r="D3231" s="97" t="s">
        <v>5528</v>
      </c>
      <c r="E3231" s="160" t="s">
        <v>1183</v>
      </c>
      <c r="F3231" s="917"/>
      <c r="G3231" s="160" t="s">
        <v>35</v>
      </c>
      <c r="H3231" s="309">
        <v>45261</v>
      </c>
      <c r="I3231" s="372">
        <v>314</v>
      </c>
    </row>
    <row r="3232" spans="1:9" ht="76.5" x14ac:dyDescent="0.2">
      <c r="A3232" s="926"/>
      <c r="B3232" s="372">
        <v>4321</v>
      </c>
      <c r="C3232" s="98" t="s">
        <v>1195</v>
      </c>
      <c r="D3232" s="97" t="s">
        <v>5528</v>
      </c>
      <c r="E3232" s="160" t="s">
        <v>1196</v>
      </c>
      <c r="F3232" s="917"/>
      <c r="G3232" s="146" t="s">
        <v>35</v>
      </c>
      <c r="H3232" s="309">
        <v>45261</v>
      </c>
      <c r="I3232" s="372">
        <v>314</v>
      </c>
    </row>
    <row r="3233" spans="1:9" ht="63.75" x14ac:dyDescent="0.2">
      <c r="A3233" s="926"/>
      <c r="B3233" s="372">
        <v>4321</v>
      </c>
      <c r="C3233" s="373" t="s">
        <v>1197</v>
      </c>
      <c r="D3233" s="97" t="s">
        <v>5528</v>
      </c>
      <c r="E3233" s="160" t="s">
        <v>1198</v>
      </c>
      <c r="F3233" s="917"/>
      <c r="G3233" s="146" t="s">
        <v>35</v>
      </c>
      <c r="H3233" s="309">
        <v>45261</v>
      </c>
      <c r="I3233" s="372">
        <v>314</v>
      </c>
    </row>
    <row r="3234" spans="1:9" ht="38.25" x14ac:dyDescent="0.2">
      <c r="A3234" s="926"/>
      <c r="B3234" s="3">
        <v>3202</v>
      </c>
      <c r="C3234" s="197" t="s">
        <v>1201</v>
      </c>
      <c r="D3234" s="3" t="s">
        <v>39</v>
      </c>
      <c r="E3234" s="211" t="s">
        <v>1202</v>
      </c>
      <c r="F3234" s="917"/>
      <c r="G3234" s="211" t="s">
        <v>35</v>
      </c>
      <c r="H3234" s="661" t="s">
        <v>858</v>
      </c>
      <c r="I3234" s="211">
        <v>314</v>
      </c>
    </row>
    <row r="3235" spans="1:9" ht="38.25" x14ac:dyDescent="0.2">
      <c r="A3235" s="926"/>
      <c r="B3235" s="3">
        <v>3202</v>
      </c>
      <c r="C3235" s="197" t="s">
        <v>1203</v>
      </c>
      <c r="D3235" s="3" t="s">
        <v>39</v>
      </c>
      <c r="E3235" s="211" t="s">
        <v>1204</v>
      </c>
      <c r="F3235" s="917"/>
      <c r="G3235" s="211" t="s">
        <v>35</v>
      </c>
      <c r="H3235" s="661" t="s">
        <v>858</v>
      </c>
      <c r="I3235" s="211">
        <v>314</v>
      </c>
    </row>
    <row r="3236" spans="1:9" ht="38.25" x14ac:dyDescent="0.2">
      <c r="A3236" s="926"/>
      <c r="B3236" s="3">
        <v>3202</v>
      </c>
      <c r="C3236" s="197" t="s">
        <v>1205</v>
      </c>
      <c r="D3236" s="3" t="s">
        <v>39</v>
      </c>
      <c r="E3236" s="211" t="s">
        <v>1206</v>
      </c>
      <c r="F3236" s="917"/>
      <c r="G3236" s="211" t="s">
        <v>35</v>
      </c>
      <c r="H3236" s="661" t="s">
        <v>858</v>
      </c>
      <c r="I3236" s="211">
        <v>314</v>
      </c>
    </row>
    <row r="3237" spans="1:9" ht="51" x14ac:dyDescent="0.2">
      <c r="A3237" s="926"/>
      <c r="B3237" s="3">
        <v>3202</v>
      </c>
      <c r="C3237" s="197" t="s">
        <v>1207</v>
      </c>
      <c r="D3237" s="3" t="s">
        <v>39</v>
      </c>
      <c r="E3237" s="211" t="s">
        <v>1208</v>
      </c>
      <c r="F3237" s="917"/>
      <c r="G3237" s="211" t="s">
        <v>35</v>
      </c>
      <c r="H3237" s="661" t="s">
        <v>858</v>
      </c>
      <c r="I3237" s="211">
        <v>314</v>
      </c>
    </row>
    <row r="3238" spans="1:9" ht="38.25" x14ac:dyDescent="0.2">
      <c r="A3238" s="926"/>
      <c r="B3238" s="3">
        <v>3202</v>
      </c>
      <c r="C3238" s="197" t="s">
        <v>1199</v>
      </c>
      <c r="D3238" s="3" t="s">
        <v>39</v>
      </c>
      <c r="E3238" s="211" t="s">
        <v>1200</v>
      </c>
      <c r="F3238" s="917"/>
      <c r="G3238" s="211" t="s">
        <v>35</v>
      </c>
      <c r="H3238" s="661" t="s">
        <v>858</v>
      </c>
      <c r="I3238" s="211">
        <v>314</v>
      </c>
    </row>
    <row r="3239" spans="1:9" ht="51" x14ac:dyDescent="0.2">
      <c r="A3239" s="926"/>
      <c r="B3239" s="3">
        <v>3202</v>
      </c>
      <c r="C3239" s="197" t="s">
        <v>1213</v>
      </c>
      <c r="D3239" s="3" t="s">
        <v>39</v>
      </c>
      <c r="E3239" s="211" t="s">
        <v>1214</v>
      </c>
      <c r="F3239" s="917"/>
      <c r="G3239" s="211" t="s">
        <v>35</v>
      </c>
      <c r="H3239" s="661" t="s">
        <v>858</v>
      </c>
      <c r="I3239" s="211">
        <v>314</v>
      </c>
    </row>
    <row r="3240" spans="1:9" ht="51" x14ac:dyDescent="0.2">
      <c r="A3240" s="926"/>
      <c r="B3240" s="3">
        <v>3202</v>
      </c>
      <c r="C3240" s="197" t="s">
        <v>1215</v>
      </c>
      <c r="D3240" s="3" t="s">
        <v>39</v>
      </c>
      <c r="E3240" s="211" t="s">
        <v>1216</v>
      </c>
      <c r="F3240" s="917"/>
      <c r="G3240" s="211" t="s">
        <v>35</v>
      </c>
      <c r="H3240" s="661" t="s">
        <v>858</v>
      </c>
      <c r="I3240" s="211">
        <v>314</v>
      </c>
    </row>
    <row r="3241" spans="1:9" ht="38.25" x14ac:dyDescent="0.2">
      <c r="A3241" s="926"/>
      <c r="B3241" s="3">
        <v>3202</v>
      </c>
      <c r="C3241" s="197" t="s">
        <v>1247</v>
      </c>
      <c r="D3241" s="3" t="s">
        <v>39</v>
      </c>
      <c r="E3241" s="211" t="s">
        <v>1248</v>
      </c>
      <c r="F3241" s="917"/>
      <c r="G3241" s="211" t="s">
        <v>35</v>
      </c>
      <c r="H3241" s="661" t="s">
        <v>858</v>
      </c>
      <c r="I3241" s="211">
        <v>314</v>
      </c>
    </row>
    <row r="3242" spans="1:9" ht="38.25" x14ac:dyDescent="0.2">
      <c r="A3242" s="926"/>
      <c r="B3242" s="3">
        <v>3202</v>
      </c>
      <c r="C3242" s="197" t="s">
        <v>1249</v>
      </c>
      <c r="D3242" s="3" t="s">
        <v>39</v>
      </c>
      <c r="E3242" s="211" t="s">
        <v>1250</v>
      </c>
      <c r="F3242" s="917"/>
      <c r="G3242" s="211" t="s">
        <v>35</v>
      </c>
      <c r="H3242" s="661" t="s">
        <v>858</v>
      </c>
      <c r="I3242" s="211">
        <v>314</v>
      </c>
    </row>
    <row r="3243" spans="1:9" ht="15" customHeight="1" x14ac:dyDescent="0.2">
      <c r="A3243" s="926"/>
      <c r="B3243" s="3">
        <v>3202</v>
      </c>
      <c r="C3243" s="197" t="s">
        <v>1251</v>
      </c>
      <c r="D3243" s="3" t="s">
        <v>39</v>
      </c>
      <c r="E3243" s="211" t="s">
        <v>1252</v>
      </c>
      <c r="F3243" s="917"/>
      <c r="G3243" s="211" t="s">
        <v>35</v>
      </c>
      <c r="H3243" s="661" t="s">
        <v>858</v>
      </c>
      <c r="I3243" s="211">
        <v>314</v>
      </c>
    </row>
    <row r="3244" spans="1:9" ht="25.5" x14ac:dyDescent="0.2">
      <c r="A3244" s="926"/>
      <c r="B3244" s="3">
        <v>3202</v>
      </c>
      <c r="C3244" s="197" t="s">
        <v>1253</v>
      </c>
      <c r="D3244" s="3" t="s">
        <v>39</v>
      </c>
      <c r="E3244" s="211" t="s">
        <v>1254</v>
      </c>
      <c r="F3244" s="917"/>
      <c r="G3244" s="211" t="s">
        <v>35</v>
      </c>
      <c r="H3244" s="661" t="s">
        <v>858</v>
      </c>
      <c r="I3244" s="211">
        <v>314</v>
      </c>
    </row>
    <row r="3245" spans="1:9" ht="38.25" x14ac:dyDescent="0.2">
      <c r="A3245" s="926"/>
      <c r="B3245" s="3">
        <v>3202</v>
      </c>
      <c r="C3245" s="197" t="s">
        <v>1255</v>
      </c>
      <c r="D3245" s="3" t="s">
        <v>39</v>
      </c>
      <c r="E3245" s="211" t="s">
        <v>1256</v>
      </c>
      <c r="F3245" s="917"/>
      <c r="G3245" s="211" t="s">
        <v>35</v>
      </c>
      <c r="H3245" s="661" t="s">
        <v>858</v>
      </c>
      <c r="I3245" s="211">
        <v>314</v>
      </c>
    </row>
    <row r="3246" spans="1:9" ht="25.5" x14ac:dyDescent="0.2">
      <c r="A3246" s="926"/>
      <c r="B3246" s="3">
        <v>3202</v>
      </c>
      <c r="C3246" s="197" t="s">
        <v>1257</v>
      </c>
      <c r="D3246" s="3" t="s">
        <v>39</v>
      </c>
      <c r="E3246" s="211" t="s">
        <v>1258</v>
      </c>
      <c r="F3246" s="917"/>
      <c r="G3246" s="211" t="s">
        <v>35</v>
      </c>
      <c r="H3246" s="661" t="s">
        <v>858</v>
      </c>
      <c r="I3246" s="211">
        <v>314</v>
      </c>
    </row>
    <row r="3247" spans="1:9" ht="38.25" x14ac:dyDescent="0.2">
      <c r="A3247" s="926"/>
      <c r="B3247" s="3">
        <v>3202</v>
      </c>
      <c r="C3247" s="197" t="s">
        <v>1259</v>
      </c>
      <c r="D3247" s="3" t="s">
        <v>39</v>
      </c>
      <c r="E3247" s="211" t="s">
        <v>1260</v>
      </c>
      <c r="F3247" s="917"/>
      <c r="G3247" s="211" t="s">
        <v>35</v>
      </c>
      <c r="H3247" s="661" t="s">
        <v>858</v>
      </c>
      <c r="I3247" s="211">
        <v>314</v>
      </c>
    </row>
    <row r="3248" spans="1:9" ht="25.5" x14ac:dyDescent="0.2">
      <c r="A3248" s="926"/>
      <c r="B3248" s="3">
        <v>3202</v>
      </c>
      <c r="C3248" s="197" t="s">
        <v>1262</v>
      </c>
      <c r="D3248" s="3" t="s">
        <v>39</v>
      </c>
      <c r="E3248" s="211" t="s">
        <v>1263</v>
      </c>
      <c r="F3248" s="917"/>
      <c r="G3248" s="211" t="s">
        <v>35</v>
      </c>
      <c r="H3248" s="661" t="s">
        <v>858</v>
      </c>
      <c r="I3248" s="211">
        <v>314</v>
      </c>
    </row>
    <row r="3249" spans="1:9" ht="38.25" x14ac:dyDescent="0.2">
      <c r="A3249" s="926"/>
      <c r="B3249" s="3">
        <v>3202</v>
      </c>
      <c r="C3249" s="197" t="s">
        <v>1264</v>
      </c>
      <c r="D3249" s="3" t="s">
        <v>39</v>
      </c>
      <c r="E3249" s="211" t="s">
        <v>1265</v>
      </c>
      <c r="F3249" s="917"/>
      <c r="G3249" s="211" t="s">
        <v>35</v>
      </c>
      <c r="H3249" s="661" t="s">
        <v>858</v>
      </c>
      <c r="I3249" s="211">
        <v>314</v>
      </c>
    </row>
    <row r="3250" spans="1:9" ht="38.25" x14ac:dyDescent="0.2">
      <c r="A3250" s="926"/>
      <c r="B3250" s="3">
        <v>3202</v>
      </c>
      <c r="C3250" s="197" t="s">
        <v>1267</v>
      </c>
      <c r="D3250" s="3" t="s">
        <v>39</v>
      </c>
      <c r="E3250" s="211" t="s">
        <v>1268</v>
      </c>
      <c r="F3250" s="917"/>
      <c r="G3250" s="211" t="s">
        <v>35</v>
      </c>
      <c r="H3250" s="661" t="s">
        <v>858</v>
      </c>
      <c r="I3250" s="211">
        <v>314</v>
      </c>
    </row>
    <row r="3251" spans="1:9" ht="38.25" x14ac:dyDescent="0.2">
      <c r="A3251" s="926"/>
      <c r="B3251" s="3">
        <v>3202</v>
      </c>
      <c r="C3251" s="197" t="s">
        <v>1269</v>
      </c>
      <c r="D3251" s="3" t="s">
        <v>39</v>
      </c>
      <c r="E3251" s="211" t="s">
        <v>1270</v>
      </c>
      <c r="F3251" s="917"/>
      <c r="G3251" s="211" t="s">
        <v>35</v>
      </c>
      <c r="H3251" s="661" t="s">
        <v>858</v>
      </c>
      <c r="I3251" s="211">
        <v>314</v>
      </c>
    </row>
    <row r="3252" spans="1:9" ht="38.25" x14ac:dyDescent="0.2">
      <c r="A3252" s="926"/>
      <c r="B3252" s="3">
        <v>3202</v>
      </c>
      <c r="C3252" s="197" t="s">
        <v>1271</v>
      </c>
      <c r="D3252" s="3" t="s">
        <v>39</v>
      </c>
      <c r="E3252" s="211" t="s">
        <v>1272</v>
      </c>
      <c r="F3252" s="917"/>
      <c r="G3252" s="211" t="s">
        <v>35</v>
      </c>
      <c r="H3252" s="661" t="s">
        <v>858</v>
      </c>
      <c r="I3252" s="211">
        <v>314</v>
      </c>
    </row>
    <row r="3253" spans="1:9" ht="51" x14ac:dyDescent="0.2">
      <c r="A3253" s="926"/>
      <c r="B3253" s="3">
        <v>3202</v>
      </c>
      <c r="C3253" s="197" t="s">
        <v>1273</v>
      </c>
      <c r="D3253" s="3" t="s">
        <v>39</v>
      </c>
      <c r="E3253" s="211" t="s">
        <v>1274</v>
      </c>
      <c r="F3253" s="917"/>
      <c r="G3253" s="211" t="s">
        <v>35</v>
      </c>
      <c r="H3253" s="661" t="s">
        <v>858</v>
      </c>
      <c r="I3253" s="211">
        <v>314</v>
      </c>
    </row>
    <row r="3254" spans="1:9" ht="38.25" x14ac:dyDescent="0.2">
      <c r="A3254" s="926"/>
      <c r="B3254" s="3">
        <v>3202</v>
      </c>
      <c r="C3254" s="197" t="s">
        <v>1275</v>
      </c>
      <c r="D3254" s="3" t="s">
        <v>39</v>
      </c>
      <c r="E3254" s="211" t="s">
        <v>1276</v>
      </c>
      <c r="F3254" s="917"/>
      <c r="G3254" s="211" t="s">
        <v>35</v>
      </c>
      <c r="H3254" s="661" t="s">
        <v>858</v>
      </c>
      <c r="I3254" s="211">
        <v>314</v>
      </c>
    </row>
    <row r="3255" spans="1:9" ht="38.25" x14ac:dyDescent="0.2">
      <c r="A3255" s="926"/>
      <c r="B3255" s="3">
        <v>3202</v>
      </c>
      <c r="C3255" s="197" t="s">
        <v>1283</v>
      </c>
      <c r="D3255" s="3" t="s">
        <v>39</v>
      </c>
      <c r="E3255" s="211" t="s">
        <v>1284</v>
      </c>
      <c r="F3255" s="917"/>
      <c r="G3255" s="211" t="s">
        <v>35</v>
      </c>
      <c r="H3255" s="661" t="s">
        <v>858</v>
      </c>
      <c r="I3255" s="211">
        <v>314</v>
      </c>
    </row>
    <row r="3256" spans="1:9" ht="25.5" x14ac:dyDescent="0.2">
      <c r="A3256" s="926"/>
      <c r="B3256" s="211">
        <v>6110</v>
      </c>
      <c r="C3256" s="197" t="s">
        <v>2742</v>
      </c>
      <c r="D3256" s="211" t="s">
        <v>5809</v>
      </c>
      <c r="E3256" s="211">
        <v>11101601</v>
      </c>
      <c r="F3256" s="917"/>
      <c r="G3256" s="211" t="s">
        <v>35</v>
      </c>
      <c r="H3256" s="227">
        <v>45078</v>
      </c>
      <c r="I3256" s="382">
        <v>314</v>
      </c>
    </row>
    <row r="3257" spans="1:9" ht="25.5" x14ac:dyDescent="0.2">
      <c r="A3257" s="926"/>
      <c r="B3257" s="211">
        <v>6110</v>
      </c>
      <c r="C3257" s="197" t="s">
        <v>2742</v>
      </c>
      <c r="D3257" s="211" t="s">
        <v>5810</v>
      </c>
      <c r="E3257" s="211">
        <v>11101601</v>
      </c>
      <c r="F3257" s="917"/>
      <c r="G3257" s="211" t="s">
        <v>35</v>
      </c>
      <c r="H3257" s="227">
        <v>45078</v>
      </c>
      <c r="I3257" s="382">
        <v>314</v>
      </c>
    </row>
    <row r="3258" spans="1:9" ht="25.5" x14ac:dyDescent="0.2">
      <c r="A3258" s="926"/>
      <c r="B3258" s="211">
        <v>6120</v>
      </c>
      <c r="C3258" s="197" t="s">
        <v>2759</v>
      </c>
      <c r="D3258" s="3" t="s">
        <v>5795</v>
      </c>
      <c r="E3258" s="211">
        <v>46171503</v>
      </c>
      <c r="F3258" s="917"/>
      <c r="G3258" s="211" t="s">
        <v>35</v>
      </c>
      <c r="H3258" s="227">
        <v>45107</v>
      </c>
      <c r="I3258" s="382">
        <v>314</v>
      </c>
    </row>
    <row r="3259" spans="1:9" ht="15" customHeight="1" x14ac:dyDescent="0.2">
      <c r="A3259" s="926"/>
      <c r="B3259" s="211">
        <v>6120</v>
      </c>
      <c r="C3259" s="197" t="s">
        <v>2760</v>
      </c>
      <c r="D3259" s="3" t="s">
        <v>5795</v>
      </c>
      <c r="E3259" s="211">
        <v>30102206</v>
      </c>
      <c r="F3259" s="917"/>
      <c r="G3259" s="211" t="s">
        <v>35</v>
      </c>
      <c r="H3259" s="227">
        <v>45017</v>
      </c>
      <c r="I3259" s="382">
        <v>314</v>
      </c>
    </row>
    <row r="3260" spans="1:9" ht="51" x14ac:dyDescent="0.2">
      <c r="A3260" s="926"/>
      <c r="B3260" s="3">
        <v>7020</v>
      </c>
      <c r="C3260" s="197" t="s">
        <v>3130</v>
      </c>
      <c r="D3260" s="3" t="s">
        <v>5795</v>
      </c>
      <c r="E3260" s="211">
        <v>30121713</v>
      </c>
      <c r="F3260" s="917"/>
      <c r="G3260" s="211" t="s">
        <v>35</v>
      </c>
      <c r="H3260" s="661" t="s">
        <v>858</v>
      </c>
      <c r="I3260" s="382">
        <v>314</v>
      </c>
    </row>
    <row r="3261" spans="1:9" ht="51" x14ac:dyDescent="0.2">
      <c r="A3261" s="926"/>
      <c r="B3261" s="3">
        <v>7020</v>
      </c>
      <c r="C3261" s="197" t="s">
        <v>3131</v>
      </c>
      <c r="D3261" s="3" t="s">
        <v>5795</v>
      </c>
      <c r="E3261" s="211">
        <v>30121713</v>
      </c>
      <c r="F3261" s="917"/>
      <c r="G3261" s="211" t="s">
        <v>35</v>
      </c>
      <c r="H3261" s="661" t="s">
        <v>858</v>
      </c>
      <c r="I3261" s="382">
        <v>314</v>
      </c>
    </row>
    <row r="3262" spans="1:9" ht="51" x14ac:dyDescent="0.2">
      <c r="A3262" s="926"/>
      <c r="B3262" s="3">
        <v>7020</v>
      </c>
      <c r="C3262" s="197" t="s">
        <v>3132</v>
      </c>
      <c r="D3262" s="3" t="s">
        <v>5795</v>
      </c>
      <c r="E3262" s="211">
        <v>30121713</v>
      </c>
      <c r="F3262" s="917"/>
      <c r="G3262" s="211" t="s">
        <v>35</v>
      </c>
      <c r="H3262" s="661" t="s">
        <v>858</v>
      </c>
      <c r="I3262" s="382">
        <v>314</v>
      </c>
    </row>
    <row r="3263" spans="1:9" ht="38.25" x14ac:dyDescent="0.2">
      <c r="A3263" s="926"/>
      <c r="B3263" s="3">
        <v>7002</v>
      </c>
      <c r="C3263" s="197" t="s">
        <v>1264</v>
      </c>
      <c r="D3263" s="3" t="s">
        <v>10458</v>
      </c>
      <c r="E3263" s="211" t="s">
        <v>1265</v>
      </c>
      <c r="F3263" s="917"/>
      <c r="G3263" s="211" t="s">
        <v>4712</v>
      </c>
      <c r="H3263" s="661" t="s">
        <v>120</v>
      </c>
      <c r="I3263" s="211">
        <v>314</v>
      </c>
    </row>
    <row r="3264" spans="1:9" ht="38.25" x14ac:dyDescent="0.2">
      <c r="A3264" s="926"/>
      <c r="B3264" s="3">
        <v>6223</v>
      </c>
      <c r="C3264" s="197" t="s">
        <v>1264</v>
      </c>
      <c r="D3264" s="3" t="s">
        <v>10457</v>
      </c>
      <c r="E3264" s="211" t="s">
        <v>2454</v>
      </c>
      <c r="F3264" s="917"/>
      <c r="G3264" s="211" t="s">
        <v>35</v>
      </c>
      <c r="H3264" s="227">
        <v>45170</v>
      </c>
      <c r="I3264" s="3">
        <v>314</v>
      </c>
    </row>
    <row r="3265" spans="1:9" ht="63.75" x14ac:dyDescent="0.2">
      <c r="A3265" s="926"/>
      <c r="B3265" s="211">
        <v>2820</v>
      </c>
      <c r="C3265" s="197" t="s">
        <v>4722</v>
      </c>
      <c r="D3265" s="211" t="s">
        <v>4720</v>
      </c>
      <c r="E3265" s="463">
        <v>43223339</v>
      </c>
      <c r="F3265" s="917"/>
      <c r="G3265" s="211" t="s">
        <v>35</v>
      </c>
      <c r="H3265" s="63">
        <v>45017</v>
      </c>
      <c r="I3265" s="382">
        <v>314</v>
      </c>
    </row>
    <row r="3266" spans="1:9" ht="51" x14ac:dyDescent="0.2">
      <c r="A3266" s="926"/>
      <c r="B3266" s="211">
        <v>2820</v>
      </c>
      <c r="C3266" s="197" t="s">
        <v>4723</v>
      </c>
      <c r="D3266" s="211" t="s">
        <v>4720</v>
      </c>
      <c r="E3266" s="463">
        <v>43223339</v>
      </c>
      <c r="F3266" s="917"/>
      <c r="G3266" s="211" t="s">
        <v>35</v>
      </c>
      <c r="H3266" s="63">
        <v>45017</v>
      </c>
      <c r="I3266" s="382">
        <v>314</v>
      </c>
    </row>
    <row r="3267" spans="1:9" ht="38.25" x14ac:dyDescent="0.2">
      <c r="A3267" s="926"/>
      <c r="B3267" s="211">
        <v>2820</v>
      </c>
      <c r="C3267" s="197" t="s">
        <v>4729</v>
      </c>
      <c r="D3267" s="211" t="s">
        <v>4510</v>
      </c>
      <c r="E3267" s="463">
        <v>43223306</v>
      </c>
      <c r="F3267" s="917"/>
      <c r="G3267" s="211" t="s">
        <v>35</v>
      </c>
      <c r="H3267" s="63">
        <v>44986</v>
      </c>
      <c r="I3267" s="382">
        <v>314</v>
      </c>
    </row>
    <row r="3268" spans="1:9" ht="38.25" x14ac:dyDescent="0.2">
      <c r="A3268" s="926"/>
      <c r="B3268" s="211">
        <v>2820</v>
      </c>
      <c r="C3268" s="197" t="s">
        <v>4730</v>
      </c>
      <c r="D3268" s="211" t="s">
        <v>4510</v>
      </c>
      <c r="E3268" s="463">
        <v>43223306</v>
      </c>
      <c r="F3268" s="917"/>
      <c r="G3268" s="211" t="s">
        <v>35</v>
      </c>
      <c r="H3268" s="63">
        <v>44986</v>
      </c>
      <c r="I3268" s="382">
        <v>314</v>
      </c>
    </row>
    <row r="3269" spans="1:9" ht="38.25" x14ac:dyDescent="0.2">
      <c r="A3269" s="926"/>
      <c r="B3269" s="211">
        <v>2820</v>
      </c>
      <c r="C3269" s="197" t="s">
        <v>4731</v>
      </c>
      <c r="D3269" s="211" t="s">
        <v>4510</v>
      </c>
      <c r="E3269" s="463">
        <v>43223306</v>
      </c>
      <c r="F3269" s="917"/>
      <c r="G3269" s="211" t="s">
        <v>35</v>
      </c>
      <c r="H3269" s="63">
        <v>44986</v>
      </c>
      <c r="I3269" s="382">
        <v>314</v>
      </c>
    </row>
    <row r="3270" spans="1:9" ht="25.5" x14ac:dyDescent="0.2">
      <c r="A3270" s="926"/>
      <c r="B3270" s="211">
        <v>2820</v>
      </c>
      <c r="C3270" s="197" t="s">
        <v>4735</v>
      </c>
      <c r="D3270" s="211" t="s">
        <v>4510</v>
      </c>
      <c r="E3270" s="463">
        <v>26121630</v>
      </c>
      <c r="F3270" s="917"/>
      <c r="G3270" s="211" t="s">
        <v>35</v>
      </c>
      <c r="H3270" s="63">
        <v>44958</v>
      </c>
      <c r="I3270" s="382">
        <v>314</v>
      </c>
    </row>
    <row r="3271" spans="1:9" ht="25.5" x14ac:dyDescent="0.2">
      <c r="A3271" s="926"/>
      <c r="B3271" s="211">
        <v>2820</v>
      </c>
      <c r="C3271" s="197" t="s">
        <v>4782</v>
      </c>
      <c r="D3271" s="211" t="s">
        <v>4750</v>
      </c>
      <c r="E3271" s="211">
        <v>43221727</v>
      </c>
      <c r="F3271" s="917"/>
      <c r="G3271" s="211" t="s">
        <v>1785</v>
      </c>
      <c r="H3271" s="63">
        <v>45047</v>
      </c>
      <c r="I3271" s="211">
        <v>314</v>
      </c>
    </row>
    <row r="3272" spans="1:9" ht="76.5" x14ac:dyDescent="0.2">
      <c r="A3272" s="926"/>
      <c r="B3272" s="211">
        <v>2820</v>
      </c>
      <c r="C3272" s="197" t="s">
        <v>4785</v>
      </c>
      <c r="D3272" s="211" t="s">
        <v>4750</v>
      </c>
      <c r="E3272" s="211">
        <v>39121305</v>
      </c>
      <c r="F3272" s="917"/>
      <c r="G3272" s="211" t="s">
        <v>4712</v>
      </c>
      <c r="H3272" s="63">
        <v>45078</v>
      </c>
      <c r="I3272" s="211">
        <v>314</v>
      </c>
    </row>
    <row r="3273" spans="1:9" ht="38.25" x14ac:dyDescent="0.2">
      <c r="A3273" s="926"/>
      <c r="B3273" s="372">
        <v>4321</v>
      </c>
      <c r="C3273" s="373" t="s">
        <v>5546</v>
      </c>
      <c r="D3273" s="97" t="s">
        <v>5528</v>
      </c>
      <c r="E3273" s="160" t="s">
        <v>5547</v>
      </c>
      <c r="F3273" s="917"/>
      <c r="G3273" s="146" t="s">
        <v>35</v>
      </c>
      <c r="H3273" s="309">
        <v>45261</v>
      </c>
      <c r="I3273" s="372">
        <v>314</v>
      </c>
    </row>
    <row r="3274" spans="1:9" ht="25.5" x14ac:dyDescent="0.2">
      <c r="A3274" s="926"/>
      <c r="B3274" s="3">
        <v>6223</v>
      </c>
      <c r="C3274" s="197" t="s">
        <v>2457</v>
      </c>
      <c r="D3274" s="3" t="s">
        <v>10457</v>
      </c>
      <c r="E3274" s="211" t="s">
        <v>2458</v>
      </c>
      <c r="F3274" s="917"/>
      <c r="G3274" s="146" t="s">
        <v>35</v>
      </c>
      <c r="H3274" s="227">
        <v>45170</v>
      </c>
      <c r="I3274" s="3">
        <v>314</v>
      </c>
    </row>
    <row r="3275" spans="1:9" ht="15" customHeight="1" x14ac:dyDescent="0.2">
      <c r="A3275" s="926"/>
      <c r="B3275" s="3">
        <v>6223</v>
      </c>
      <c r="C3275" s="197" t="s">
        <v>2462</v>
      </c>
      <c r="D3275" s="3" t="s">
        <v>10457</v>
      </c>
      <c r="E3275" s="211" t="s">
        <v>1169</v>
      </c>
      <c r="F3275" s="917"/>
      <c r="G3275" s="146" t="s">
        <v>35</v>
      </c>
      <c r="H3275" s="227">
        <v>45170</v>
      </c>
      <c r="I3275" s="3">
        <v>314</v>
      </c>
    </row>
    <row r="3276" spans="1:9" ht="25.5" x14ac:dyDescent="0.2">
      <c r="A3276" s="926"/>
      <c r="B3276" s="3">
        <v>6223</v>
      </c>
      <c r="C3276" s="197" t="s">
        <v>2463</v>
      </c>
      <c r="D3276" s="3" t="s">
        <v>10457</v>
      </c>
      <c r="E3276" s="211" t="s">
        <v>2464</v>
      </c>
      <c r="F3276" s="917"/>
      <c r="G3276" s="146" t="s">
        <v>35</v>
      </c>
      <c r="H3276" s="227">
        <v>45170</v>
      </c>
      <c r="I3276" s="3">
        <v>314</v>
      </c>
    </row>
    <row r="3277" spans="1:9" ht="25.5" x14ac:dyDescent="0.2">
      <c r="A3277" s="926"/>
      <c r="B3277" s="3">
        <v>6223</v>
      </c>
      <c r="C3277" s="197" t="s">
        <v>2472</v>
      </c>
      <c r="D3277" s="3" t="s">
        <v>10457</v>
      </c>
      <c r="E3277" s="211">
        <v>39121725</v>
      </c>
      <c r="F3277" s="917"/>
      <c r="G3277" s="146" t="s">
        <v>35</v>
      </c>
      <c r="H3277" s="227">
        <v>45170</v>
      </c>
      <c r="I3277" s="3">
        <v>314</v>
      </c>
    </row>
    <row r="3278" spans="1:9" ht="25.5" x14ac:dyDescent="0.2">
      <c r="A3278" s="926"/>
      <c r="B3278" s="3">
        <v>6223</v>
      </c>
      <c r="C3278" s="197" t="s">
        <v>2473</v>
      </c>
      <c r="D3278" s="3" t="s">
        <v>10457</v>
      </c>
      <c r="E3278" s="211">
        <v>39121725</v>
      </c>
      <c r="F3278" s="917"/>
      <c r="G3278" s="146" t="s">
        <v>35</v>
      </c>
      <c r="H3278" s="227">
        <v>45170</v>
      </c>
      <c r="I3278" s="3">
        <v>314</v>
      </c>
    </row>
    <row r="3279" spans="1:9" ht="63.75" x14ac:dyDescent="0.2">
      <c r="A3279" s="926"/>
      <c r="B3279" s="372">
        <v>4010</v>
      </c>
      <c r="C3279" s="373" t="s">
        <v>5276</v>
      </c>
      <c r="D3279" s="372" t="s">
        <v>5269</v>
      </c>
      <c r="E3279" s="146" t="s">
        <v>1200</v>
      </c>
      <c r="F3279" s="917"/>
      <c r="G3279" s="146" t="s">
        <v>35</v>
      </c>
      <c r="H3279" s="159">
        <v>45231</v>
      </c>
      <c r="I3279" s="372">
        <v>314</v>
      </c>
    </row>
    <row r="3280" spans="1:9" ht="63.75" x14ac:dyDescent="0.2">
      <c r="A3280" s="926"/>
      <c r="B3280" s="372">
        <v>4010</v>
      </c>
      <c r="C3280" s="373" t="s">
        <v>5277</v>
      </c>
      <c r="D3280" s="372" t="s">
        <v>5269</v>
      </c>
      <c r="E3280" s="146" t="s">
        <v>1204</v>
      </c>
      <c r="F3280" s="917"/>
      <c r="G3280" s="146" t="s">
        <v>35</v>
      </c>
      <c r="H3280" s="159">
        <v>45231</v>
      </c>
      <c r="I3280" s="372">
        <v>314</v>
      </c>
    </row>
    <row r="3281" spans="1:9" ht="63.75" x14ac:dyDescent="0.2">
      <c r="A3281" s="926"/>
      <c r="B3281" s="372">
        <v>4010</v>
      </c>
      <c r="C3281" s="373" t="s">
        <v>5278</v>
      </c>
      <c r="D3281" s="372" t="s">
        <v>5269</v>
      </c>
      <c r="E3281" s="146" t="s">
        <v>1206</v>
      </c>
      <c r="F3281" s="917"/>
      <c r="G3281" s="146" t="s">
        <v>35</v>
      </c>
      <c r="H3281" s="159">
        <v>45231</v>
      </c>
      <c r="I3281" s="372">
        <v>314</v>
      </c>
    </row>
    <row r="3282" spans="1:9" ht="51" x14ac:dyDescent="0.2">
      <c r="A3282" s="926"/>
      <c r="B3282" s="372">
        <v>4010</v>
      </c>
      <c r="C3282" s="373" t="s">
        <v>5279</v>
      </c>
      <c r="D3282" s="372" t="s">
        <v>5269</v>
      </c>
      <c r="E3282" s="146" t="s">
        <v>5280</v>
      </c>
      <c r="F3282" s="917"/>
      <c r="G3282" s="146" t="s">
        <v>35</v>
      </c>
      <c r="H3282" s="159">
        <v>45231</v>
      </c>
      <c r="I3282" s="372">
        <v>314</v>
      </c>
    </row>
    <row r="3283" spans="1:9" ht="63.75" x14ac:dyDescent="0.2">
      <c r="A3283" s="926"/>
      <c r="B3283" s="372">
        <v>4010</v>
      </c>
      <c r="C3283" s="373" t="s">
        <v>5281</v>
      </c>
      <c r="D3283" s="372" t="s">
        <v>5269</v>
      </c>
      <c r="E3283" s="146" t="s">
        <v>1208</v>
      </c>
      <c r="F3283" s="917"/>
      <c r="G3283" s="146" t="s">
        <v>35</v>
      </c>
      <c r="H3283" s="159">
        <v>45231</v>
      </c>
      <c r="I3283" s="372">
        <v>314</v>
      </c>
    </row>
    <row r="3284" spans="1:9" ht="38.25" x14ac:dyDescent="0.2">
      <c r="A3284" s="926"/>
      <c r="B3284" s="372">
        <v>4010</v>
      </c>
      <c r="C3284" s="373" t="s">
        <v>5320</v>
      </c>
      <c r="D3284" s="372" t="s">
        <v>5269</v>
      </c>
      <c r="E3284" s="146" t="s">
        <v>1256</v>
      </c>
      <c r="F3284" s="917"/>
      <c r="G3284" s="146" t="s">
        <v>35</v>
      </c>
      <c r="H3284" s="159">
        <v>45231</v>
      </c>
      <c r="I3284" s="372">
        <v>314</v>
      </c>
    </row>
    <row r="3285" spans="1:9" ht="38.25" x14ac:dyDescent="0.2">
      <c r="A3285" s="926"/>
      <c r="B3285" s="372">
        <v>4010</v>
      </c>
      <c r="C3285" s="373" t="s">
        <v>5325</v>
      </c>
      <c r="D3285" s="372" t="s">
        <v>5269</v>
      </c>
      <c r="E3285" s="146" t="s">
        <v>1263</v>
      </c>
      <c r="F3285" s="917"/>
      <c r="G3285" s="146" t="s">
        <v>35</v>
      </c>
      <c r="H3285" s="159">
        <v>45231</v>
      </c>
      <c r="I3285" s="372">
        <v>314</v>
      </c>
    </row>
    <row r="3286" spans="1:9" ht="51" x14ac:dyDescent="0.2">
      <c r="A3286" s="926"/>
      <c r="B3286" s="372">
        <v>4010</v>
      </c>
      <c r="C3286" s="373" t="s">
        <v>5329</v>
      </c>
      <c r="D3286" s="372" t="s">
        <v>5269</v>
      </c>
      <c r="E3286" s="146" t="s">
        <v>1265</v>
      </c>
      <c r="F3286" s="917"/>
      <c r="G3286" s="146" t="s">
        <v>35</v>
      </c>
      <c r="H3286" s="159">
        <v>45231</v>
      </c>
      <c r="I3286" s="372">
        <v>314</v>
      </c>
    </row>
    <row r="3287" spans="1:9" ht="63.75" x14ac:dyDescent="0.2">
      <c r="A3287" s="926"/>
      <c r="B3287" s="372">
        <v>4010</v>
      </c>
      <c r="C3287" s="373" t="s">
        <v>5331</v>
      </c>
      <c r="D3287" s="372" t="s">
        <v>5269</v>
      </c>
      <c r="E3287" s="146" t="s">
        <v>1270</v>
      </c>
      <c r="F3287" s="917"/>
      <c r="G3287" s="146" t="s">
        <v>35</v>
      </c>
      <c r="H3287" s="159">
        <v>45231</v>
      </c>
      <c r="I3287" s="372">
        <v>314</v>
      </c>
    </row>
    <row r="3288" spans="1:9" ht="63.75" x14ac:dyDescent="0.2">
      <c r="A3288" s="926"/>
      <c r="B3288" s="372">
        <v>4010</v>
      </c>
      <c r="C3288" s="373" t="s">
        <v>5342</v>
      </c>
      <c r="D3288" s="372" t="s">
        <v>5269</v>
      </c>
      <c r="E3288" s="146" t="s">
        <v>5343</v>
      </c>
      <c r="F3288" s="917"/>
      <c r="G3288" s="146" t="s">
        <v>35</v>
      </c>
      <c r="H3288" s="159">
        <v>45231</v>
      </c>
      <c r="I3288" s="372">
        <v>314</v>
      </c>
    </row>
    <row r="3289" spans="1:9" ht="25.5" x14ac:dyDescent="0.2">
      <c r="A3289" s="926"/>
      <c r="B3289" s="372">
        <v>4010</v>
      </c>
      <c r="C3289" s="373" t="s">
        <v>5346</v>
      </c>
      <c r="D3289" s="372" t="s">
        <v>5269</v>
      </c>
      <c r="E3289" s="146" t="s">
        <v>2458</v>
      </c>
      <c r="F3289" s="917"/>
      <c r="G3289" s="146" t="s">
        <v>35</v>
      </c>
      <c r="H3289" s="159">
        <v>45231</v>
      </c>
      <c r="I3289" s="372">
        <v>314</v>
      </c>
    </row>
    <row r="3290" spans="1:9" ht="51" x14ac:dyDescent="0.2">
      <c r="A3290" s="926"/>
      <c r="B3290" s="372">
        <v>4010</v>
      </c>
      <c r="C3290" s="373" t="s">
        <v>5351</v>
      </c>
      <c r="D3290" s="372" t="s">
        <v>5269</v>
      </c>
      <c r="E3290" s="146" t="s">
        <v>1276</v>
      </c>
      <c r="F3290" s="917"/>
      <c r="G3290" s="146" t="s">
        <v>35</v>
      </c>
      <c r="H3290" s="159">
        <v>45231</v>
      </c>
      <c r="I3290" s="372">
        <v>314</v>
      </c>
    </row>
    <row r="3291" spans="1:9" ht="15" customHeight="1" x14ac:dyDescent="0.2">
      <c r="A3291" s="926"/>
      <c r="B3291" s="47">
        <v>7203</v>
      </c>
      <c r="C3291" s="46" t="s">
        <v>457</v>
      </c>
      <c r="D3291" s="47" t="s">
        <v>39</v>
      </c>
      <c r="E3291" s="47">
        <v>30161604</v>
      </c>
      <c r="F3291" s="917"/>
      <c r="G3291" s="47" t="s">
        <v>35</v>
      </c>
      <c r="H3291" s="661" t="s">
        <v>41</v>
      </c>
      <c r="I3291" s="47">
        <v>314</v>
      </c>
    </row>
    <row r="3292" spans="1:9" ht="25.5" x14ac:dyDescent="0.2">
      <c r="A3292" s="926"/>
      <c r="B3292" s="47">
        <v>7203</v>
      </c>
      <c r="C3292" s="46" t="s">
        <v>458</v>
      </c>
      <c r="D3292" s="47" t="s">
        <v>39</v>
      </c>
      <c r="E3292" s="47">
        <v>30161604</v>
      </c>
      <c r="F3292" s="917"/>
      <c r="G3292" s="47" t="s">
        <v>35</v>
      </c>
      <c r="H3292" s="661" t="s">
        <v>41</v>
      </c>
      <c r="I3292" s="47">
        <v>314</v>
      </c>
    </row>
    <row r="3293" spans="1:9" ht="25.5" x14ac:dyDescent="0.2">
      <c r="A3293" s="926"/>
      <c r="B3293" s="47">
        <v>7203</v>
      </c>
      <c r="C3293" s="46" t="s">
        <v>459</v>
      </c>
      <c r="D3293" s="47" t="s">
        <v>39</v>
      </c>
      <c r="E3293" s="47">
        <v>30161604</v>
      </c>
      <c r="F3293" s="917"/>
      <c r="G3293" s="47" t="s">
        <v>35</v>
      </c>
      <c r="H3293" s="661" t="s">
        <v>41</v>
      </c>
      <c r="I3293" s="47">
        <v>314</v>
      </c>
    </row>
    <row r="3294" spans="1:9" ht="25.5" x14ac:dyDescent="0.2">
      <c r="A3294" s="926"/>
      <c r="B3294" s="47">
        <v>7203</v>
      </c>
      <c r="C3294" s="46" t="s">
        <v>494</v>
      </c>
      <c r="D3294" s="47" t="s">
        <v>39</v>
      </c>
      <c r="E3294" s="47">
        <v>30103603</v>
      </c>
      <c r="F3294" s="917"/>
      <c r="G3294" s="47" t="s">
        <v>495</v>
      </c>
      <c r="H3294" s="661" t="s">
        <v>41</v>
      </c>
      <c r="I3294" s="47">
        <v>319</v>
      </c>
    </row>
    <row r="3295" spans="1:9" ht="25.5" x14ac:dyDescent="0.2">
      <c r="A3295" s="926"/>
      <c r="B3295" s="47">
        <v>7203</v>
      </c>
      <c r="C3295" s="46" t="s">
        <v>496</v>
      </c>
      <c r="D3295" s="47" t="s">
        <v>39</v>
      </c>
      <c r="E3295" s="47">
        <v>30171507</v>
      </c>
      <c r="F3295" s="917"/>
      <c r="G3295" s="47" t="s">
        <v>495</v>
      </c>
      <c r="H3295" s="661" t="s">
        <v>41</v>
      </c>
      <c r="I3295" s="47">
        <v>319</v>
      </c>
    </row>
    <row r="3296" spans="1:9" ht="25.5" x14ac:dyDescent="0.2">
      <c r="A3296" s="926"/>
      <c r="B3296" s="47">
        <v>7203</v>
      </c>
      <c r="C3296" s="46" t="s">
        <v>497</v>
      </c>
      <c r="D3296" s="47" t="s">
        <v>39</v>
      </c>
      <c r="E3296" s="47">
        <v>11122001</v>
      </c>
      <c r="F3296" s="917"/>
      <c r="G3296" s="47" t="s">
        <v>495</v>
      </c>
      <c r="H3296" s="661" t="s">
        <v>41</v>
      </c>
      <c r="I3296" s="47">
        <v>319</v>
      </c>
    </row>
    <row r="3297" spans="1:9" ht="25.5" x14ac:dyDescent="0.2">
      <c r="A3297" s="926"/>
      <c r="B3297" s="47">
        <v>7203</v>
      </c>
      <c r="C3297" s="46" t="s">
        <v>498</v>
      </c>
      <c r="D3297" s="47" t="s">
        <v>39</v>
      </c>
      <c r="E3297" s="47">
        <v>30171599</v>
      </c>
      <c r="F3297" s="917"/>
      <c r="G3297" s="47" t="s">
        <v>495</v>
      </c>
      <c r="H3297" s="661" t="s">
        <v>41</v>
      </c>
      <c r="I3297" s="47">
        <v>319</v>
      </c>
    </row>
    <row r="3298" spans="1:9" ht="25.5" x14ac:dyDescent="0.2">
      <c r="A3298" s="926"/>
      <c r="B3298" s="47">
        <v>7203</v>
      </c>
      <c r="C3298" s="46" t="s">
        <v>499</v>
      </c>
      <c r="D3298" s="47" t="s">
        <v>39</v>
      </c>
      <c r="E3298" s="47">
        <v>30171599</v>
      </c>
      <c r="F3298" s="917"/>
      <c r="G3298" s="47" t="s">
        <v>495</v>
      </c>
      <c r="H3298" s="661" t="s">
        <v>41</v>
      </c>
      <c r="I3298" s="47">
        <v>319</v>
      </c>
    </row>
    <row r="3299" spans="1:9" ht="25.5" x14ac:dyDescent="0.2">
      <c r="A3299" s="926"/>
      <c r="B3299" s="47">
        <v>7203</v>
      </c>
      <c r="C3299" s="46" t="s">
        <v>500</v>
      </c>
      <c r="D3299" s="47" t="s">
        <v>39</v>
      </c>
      <c r="E3299" s="47">
        <v>30171504</v>
      </c>
      <c r="F3299" s="917"/>
      <c r="G3299" s="47" t="s">
        <v>495</v>
      </c>
      <c r="H3299" s="661" t="s">
        <v>41</v>
      </c>
      <c r="I3299" s="47">
        <v>319</v>
      </c>
    </row>
    <row r="3300" spans="1:9" ht="38.25" x14ac:dyDescent="0.2">
      <c r="A3300" s="926"/>
      <c r="B3300" s="47">
        <v>7203</v>
      </c>
      <c r="C3300" s="46" t="s">
        <v>501</v>
      </c>
      <c r="D3300" s="47" t="s">
        <v>39</v>
      </c>
      <c r="E3300" s="47">
        <v>30103617</v>
      </c>
      <c r="F3300" s="917"/>
      <c r="G3300" s="47" t="s">
        <v>495</v>
      </c>
      <c r="H3300" s="661" t="s">
        <v>41</v>
      </c>
      <c r="I3300" s="47">
        <v>319</v>
      </c>
    </row>
    <row r="3301" spans="1:9" ht="38.25" x14ac:dyDescent="0.2">
      <c r="A3301" s="926"/>
      <c r="B3301" s="47">
        <v>7203</v>
      </c>
      <c r="C3301" s="46" t="s">
        <v>502</v>
      </c>
      <c r="D3301" s="47" t="s">
        <v>39</v>
      </c>
      <c r="E3301" s="47">
        <v>30103617</v>
      </c>
      <c r="F3301" s="917"/>
      <c r="G3301" s="47" t="s">
        <v>495</v>
      </c>
      <c r="H3301" s="661" t="s">
        <v>41</v>
      </c>
      <c r="I3301" s="47">
        <v>319</v>
      </c>
    </row>
    <row r="3302" spans="1:9" ht="25.5" x14ac:dyDescent="0.2">
      <c r="A3302" s="926"/>
      <c r="B3302" s="47">
        <v>7203</v>
      </c>
      <c r="C3302" s="46" t="s">
        <v>503</v>
      </c>
      <c r="D3302" s="47" t="s">
        <v>39</v>
      </c>
      <c r="E3302" s="47">
        <v>30103617</v>
      </c>
      <c r="F3302" s="917"/>
      <c r="G3302" s="47" t="s">
        <v>495</v>
      </c>
      <c r="H3302" s="661" t="s">
        <v>41</v>
      </c>
      <c r="I3302" s="47">
        <v>319</v>
      </c>
    </row>
    <row r="3303" spans="1:9" ht="15" customHeight="1" x14ac:dyDescent="0.2">
      <c r="A3303" s="926"/>
      <c r="B3303" s="3">
        <v>3202</v>
      </c>
      <c r="C3303" s="197" t="s">
        <v>1286</v>
      </c>
      <c r="D3303" s="3" t="s">
        <v>39</v>
      </c>
      <c r="E3303" s="211" t="s">
        <v>1287</v>
      </c>
      <c r="F3303" s="917"/>
      <c r="G3303" s="131" t="s">
        <v>3722</v>
      </c>
      <c r="H3303" s="661" t="s">
        <v>858</v>
      </c>
      <c r="I3303" s="211">
        <v>319</v>
      </c>
    </row>
    <row r="3304" spans="1:9" ht="38.25" x14ac:dyDescent="0.2">
      <c r="A3304" s="926"/>
      <c r="B3304" s="3">
        <v>3202</v>
      </c>
      <c r="C3304" s="197" t="s">
        <v>1289</v>
      </c>
      <c r="D3304" s="3" t="s">
        <v>39</v>
      </c>
      <c r="E3304" s="211" t="s">
        <v>1290</v>
      </c>
      <c r="F3304" s="917"/>
      <c r="G3304" s="131" t="s">
        <v>3722</v>
      </c>
      <c r="H3304" s="661" t="s">
        <v>858</v>
      </c>
      <c r="I3304" s="211">
        <v>319</v>
      </c>
    </row>
    <row r="3305" spans="1:9" ht="25.5" x14ac:dyDescent="0.2">
      <c r="A3305" s="926"/>
      <c r="B3305" s="61">
        <v>4150</v>
      </c>
      <c r="C3305" s="66" t="s">
        <v>2045</v>
      </c>
      <c r="D3305" s="382" t="s">
        <v>2137</v>
      </c>
      <c r="E3305" s="382">
        <v>111216</v>
      </c>
      <c r="F3305" s="917"/>
      <c r="G3305" s="131" t="s">
        <v>3722</v>
      </c>
      <c r="H3305" s="63">
        <v>45200</v>
      </c>
      <c r="I3305" s="382">
        <v>319</v>
      </c>
    </row>
    <row r="3306" spans="1:9" ht="102" x14ac:dyDescent="0.2">
      <c r="A3306" s="926"/>
      <c r="B3306" s="61">
        <v>4040</v>
      </c>
      <c r="C3306" s="66" t="s">
        <v>2069</v>
      </c>
      <c r="D3306" s="3" t="s">
        <v>2132</v>
      </c>
      <c r="E3306" s="211">
        <v>39121031</v>
      </c>
      <c r="F3306" s="917"/>
      <c r="G3306" s="131" t="s">
        <v>3722</v>
      </c>
      <c r="H3306" s="63">
        <v>45261</v>
      </c>
      <c r="I3306" s="382">
        <v>319</v>
      </c>
    </row>
    <row r="3307" spans="1:9" ht="15" customHeight="1" x14ac:dyDescent="0.2">
      <c r="A3307" s="926"/>
      <c r="B3307" s="61">
        <v>2702</v>
      </c>
      <c r="C3307" s="66" t="s">
        <v>2089</v>
      </c>
      <c r="D3307" s="61" t="s">
        <v>2132</v>
      </c>
      <c r="E3307" s="516">
        <v>111216</v>
      </c>
      <c r="F3307" s="917"/>
      <c r="G3307" s="131" t="s">
        <v>3722</v>
      </c>
      <c r="H3307" s="63">
        <v>45200</v>
      </c>
      <c r="I3307" s="382">
        <v>319</v>
      </c>
    </row>
    <row r="3308" spans="1:9" ht="25.5" x14ac:dyDescent="0.2">
      <c r="A3308" s="926"/>
      <c r="B3308" s="211">
        <v>6110</v>
      </c>
      <c r="C3308" s="197" t="s">
        <v>2743</v>
      </c>
      <c r="D3308" s="211" t="s">
        <v>10531</v>
      </c>
      <c r="E3308" s="211">
        <v>11121604</v>
      </c>
      <c r="F3308" s="917"/>
      <c r="G3308" s="131" t="s">
        <v>3722</v>
      </c>
      <c r="H3308" s="227">
        <v>45078</v>
      </c>
      <c r="I3308" s="382">
        <v>319</v>
      </c>
    </row>
    <row r="3309" spans="1:9" ht="25.5" x14ac:dyDescent="0.2">
      <c r="A3309" s="926"/>
      <c r="B3309" s="211">
        <v>6110</v>
      </c>
      <c r="C3309" s="197" t="s">
        <v>2743</v>
      </c>
      <c r="D3309" s="211" t="s">
        <v>10532</v>
      </c>
      <c r="E3309" s="211">
        <v>11121604</v>
      </c>
      <c r="F3309" s="917"/>
      <c r="G3309" s="131" t="s">
        <v>3722</v>
      </c>
      <c r="H3309" s="227">
        <v>45078</v>
      </c>
      <c r="I3309" s="382">
        <v>319</v>
      </c>
    </row>
    <row r="3310" spans="1:9" ht="63.75" x14ac:dyDescent="0.2">
      <c r="A3310" s="926"/>
      <c r="B3310" s="3">
        <v>7020</v>
      </c>
      <c r="C3310" s="197" t="s">
        <v>3145</v>
      </c>
      <c r="D3310" s="3" t="s">
        <v>10514</v>
      </c>
      <c r="E3310" s="211">
        <v>30103605</v>
      </c>
      <c r="F3310" s="917"/>
      <c r="G3310" s="131" t="s">
        <v>3722</v>
      </c>
      <c r="H3310" s="661" t="s">
        <v>858</v>
      </c>
      <c r="I3310" s="382">
        <v>319</v>
      </c>
    </row>
    <row r="3311" spans="1:9" ht="63.75" x14ac:dyDescent="0.2">
      <c r="A3311" s="926"/>
      <c r="B3311" s="3">
        <v>7020</v>
      </c>
      <c r="C3311" s="197" t="s">
        <v>3146</v>
      </c>
      <c r="D3311" s="3" t="s">
        <v>10514</v>
      </c>
      <c r="E3311" s="211">
        <v>30103696</v>
      </c>
      <c r="F3311" s="917"/>
      <c r="G3311" s="131" t="s">
        <v>3722</v>
      </c>
      <c r="H3311" s="661" t="s">
        <v>858</v>
      </c>
      <c r="I3311" s="382">
        <v>319</v>
      </c>
    </row>
    <row r="3312" spans="1:9" ht="25.5" x14ac:dyDescent="0.2">
      <c r="A3312" s="926"/>
      <c r="B3312" s="84">
        <v>2502</v>
      </c>
      <c r="C3312" s="508" t="s">
        <v>3720</v>
      </c>
      <c r="D3312" s="84" t="s">
        <v>34</v>
      </c>
      <c r="E3312" s="131" t="s">
        <v>3721</v>
      </c>
      <c r="F3312" s="917"/>
      <c r="G3312" s="131" t="s">
        <v>3722</v>
      </c>
      <c r="H3312" s="63">
        <v>45200</v>
      </c>
      <c r="I3312" s="382">
        <v>319</v>
      </c>
    </row>
    <row r="3313" spans="1:9" ht="25.5" x14ac:dyDescent="0.2">
      <c r="A3313" s="926"/>
      <c r="B3313" s="84">
        <v>2502</v>
      </c>
      <c r="C3313" s="127" t="s">
        <v>3876</v>
      </c>
      <c r="D3313" s="84" t="s">
        <v>34</v>
      </c>
      <c r="E3313" s="131" t="s">
        <v>3877</v>
      </c>
      <c r="F3313" s="917"/>
      <c r="G3313" s="131" t="s">
        <v>495</v>
      </c>
      <c r="H3313" s="63">
        <v>45200</v>
      </c>
      <c r="I3313" s="382">
        <v>319</v>
      </c>
    </row>
    <row r="3314" spans="1:9" ht="38.25" x14ac:dyDescent="0.2">
      <c r="A3314" s="926"/>
      <c r="B3314" s="372">
        <v>4321</v>
      </c>
      <c r="C3314" s="373" t="s">
        <v>1289</v>
      </c>
      <c r="D3314" s="372" t="s">
        <v>5528</v>
      </c>
      <c r="E3314" s="146" t="s">
        <v>1290</v>
      </c>
      <c r="F3314" s="917"/>
      <c r="G3314" s="146" t="s">
        <v>495</v>
      </c>
      <c r="H3314" s="309">
        <v>45261</v>
      </c>
      <c r="I3314" s="372">
        <v>319</v>
      </c>
    </row>
    <row r="3315" spans="1:9" ht="15" customHeight="1" x14ac:dyDescent="0.2">
      <c r="A3315" s="926"/>
      <c r="B3315" s="97">
        <v>7421</v>
      </c>
      <c r="C3315" s="508" t="s">
        <v>8227</v>
      </c>
      <c r="D3315" s="97" t="s">
        <v>5902</v>
      </c>
      <c r="E3315" s="39" t="s">
        <v>8228</v>
      </c>
      <c r="F3315" s="917"/>
      <c r="G3315" s="651" t="s">
        <v>495</v>
      </c>
      <c r="H3315" s="538">
        <v>45261</v>
      </c>
      <c r="I3315" s="51">
        <v>319</v>
      </c>
    </row>
    <row r="3316" spans="1:9" ht="15" customHeight="1" x14ac:dyDescent="0.2">
      <c r="A3316" s="926"/>
      <c r="B3316" s="97">
        <v>7421</v>
      </c>
      <c r="C3316" s="508" t="s">
        <v>8229</v>
      </c>
      <c r="D3316" s="97" t="s">
        <v>5902</v>
      </c>
      <c r="E3316" s="39" t="s">
        <v>8230</v>
      </c>
      <c r="F3316" s="917"/>
      <c r="G3316" s="651" t="s">
        <v>495</v>
      </c>
      <c r="H3316" s="538">
        <v>45261</v>
      </c>
      <c r="I3316" s="51">
        <v>319</v>
      </c>
    </row>
    <row r="3317" spans="1:9" ht="15" customHeight="1" x14ac:dyDescent="0.2">
      <c r="A3317" s="926"/>
      <c r="B3317" s="97">
        <v>7428</v>
      </c>
      <c r="C3317" s="508" t="s">
        <v>8451</v>
      </c>
      <c r="D3317" s="97" t="s">
        <v>5902</v>
      </c>
      <c r="E3317" s="39" t="s">
        <v>8452</v>
      </c>
      <c r="F3317" s="917"/>
      <c r="G3317" s="39" t="s">
        <v>3722</v>
      </c>
      <c r="H3317" s="251">
        <v>45261</v>
      </c>
      <c r="I3317" s="39">
        <v>319</v>
      </c>
    </row>
    <row r="3318" spans="1:9" ht="15" customHeight="1" x14ac:dyDescent="0.2">
      <c r="A3318" s="926"/>
      <c r="B3318" s="97">
        <v>7428</v>
      </c>
      <c r="C3318" s="508" t="s">
        <v>8453</v>
      </c>
      <c r="D3318" s="97" t="s">
        <v>5902</v>
      </c>
      <c r="E3318" s="39" t="s">
        <v>8454</v>
      </c>
      <c r="F3318" s="917"/>
      <c r="G3318" s="39" t="s">
        <v>3722</v>
      </c>
      <c r="H3318" s="251">
        <v>45261</v>
      </c>
      <c r="I3318" s="39">
        <v>319</v>
      </c>
    </row>
    <row r="3319" spans="1:9" ht="15" customHeight="1" x14ac:dyDescent="0.2">
      <c r="A3319" s="926"/>
      <c r="B3319" s="97">
        <v>7428</v>
      </c>
      <c r="C3319" s="508" t="s">
        <v>8455</v>
      </c>
      <c r="D3319" s="97" t="s">
        <v>5902</v>
      </c>
      <c r="E3319" s="39" t="s">
        <v>8456</v>
      </c>
      <c r="F3319" s="917"/>
      <c r="G3319" s="39" t="s">
        <v>3722</v>
      </c>
      <c r="H3319" s="251">
        <v>45261</v>
      </c>
      <c r="I3319" s="39">
        <v>319</v>
      </c>
    </row>
    <row r="3320" spans="1:9" ht="15" customHeight="1" x14ac:dyDescent="0.2">
      <c r="A3320" s="926"/>
      <c r="B3320" s="97">
        <v>7428</v>
      </c>
      <c r="C3320" s="508" t="s">
        <v>8457</v>
      </c>
      <c r="D3320" s="97" t="s">
        <v>5902</v>
      </c>
      <c r="E3320" s="39" t="s">
        <v>8228</v>
      </c>
      <c r="F3320" s="917"/>
      <c r="G3320" s="39" t="s">
        <v>3722</v>
      </c>
      <c r="H3320" s="251">
        <v>45261</v>
      </c>
      <c r="I3320" s="39">
        <v>319</v>
      </c>
    </row>
    <row r="3321" spans="1:9" ht="25.5" x14ac:dyDescent="0.2">
      <c r="A3321" s="926"/>
      <c r="B3321" s="97">
        <v>7428</v>
      </c>
      <c r="C3321" s="508" t="s">
        <v>8458</v>
      </c>
      <c r="D3321" s="97" t="s">
        <v>5902</v>
      </c>
      <c r="E3321" s="39" t="s">
        <v>8459</v>
      </c>
      <c r="F3321" s="917"/>
      <c r="G3321" s="39" t="s">
        <v>3722</v>
      </c>
      <c r="H3321" s="251">
        <v>45261</v>
      </c>
      <c r="I3321" s="39">
        <v>319</v>
      </c>
    </row>
    <row r="3322" spans="1:9" ht="25.5" x14ac:dyDescent="0.2">
      <c r="A3322" s="926"/>
      <c r="B3322" s="97">
        <v>7428</v>
      </c>
      <c r="C3322" s="508" t="s">
        <v>8460</v>
      </c>
      <c r="D3322" s="97" t="s">
        <v>5902</v>
      </c>
      <c r="E3322" s="39" t="s">
        <v>8461</v>
      </c>
      <c r="F3322" s="917"/>
      <c r="G3322" s="39" t="s">
        <v>3722</v>
      </c>
      <c r="H3322" s="251">
        <v>45261</v>
      </c>
      <c r="I3322" s="39">
        <v>319</v>
      </c>
    </row>
    <row r="3323" spans="1:9" ht="38.25" x14ac:dyDescent="0.2">
      <c r="A3323" s="926"/>
      <c r="B3323" s="97">
        <v>7202</v>
      </c>
      <c r="C3323" s="508" t="s">
        <v>8685</v>
      </c>
      <c r="D3323" s="97" t="s">
        <v>5902</v>
      </c>
      <c r="E3323" s="39" t="s">
        <v>8686</v>
      </c>
      <c r="F3323" s="917"/>
      <c r="G3323" s="160" t="s">
        <v>3722</v>
      </c>
      <c r="H3323" s="63">
        <v>45200</v>
      </c>
      <c r="I3323" s="217">
        <v>319</v>
      </c>
    </row>
    <row r="3324" spans="1:9" ht="38.25" x14ac:dyDescent="0.2">
      <c r="A3324" s="926"/>
      <c r="B3324" s="97">
        <v>7202</v>
      </c>
      <c r="C3324" s="508" t="s">
        <v>8687</v>
      </c>
      <c r="D3324" s="97" t="s">
        <v>5902</v>
      </c>
      <c r="E3324" s="39" t="s">
        <v>8228</v>
      </c>
      <c r="F3324" s="917"/>
      <c r="G3324" s="160" t="s">
        <v>3722</v>
      </c>
      <c r="H3324" s="63">
        <v>44986</v>
      </c>
      <c r="I3324" s="217">
        <v>319</v>
      </c>
    </row>
    <row r="3325" spans="1:9" ht="25.5" x14ac:dyDescent="0.2">
      <c r="A3325" s="926"/>
      <c r="B3325" s="97">
        <v>7202</v>
      </c>
      <c r="C3325" s="508" t="s">
        <v>8688</v>
      </c>
      <c r="D3325" s="97" t="s">
        <v>5902</v>
      </c>
      <c r="E3325" s="39" t="s">
        <v>8228</v>
      </c>
      <c r="F3325" s="917"/>
      <c r="G3325" s="160" t="s">
        <v>3722</v>
      </c>
      <c r="H3325" s="63">
        <v>45078</v>
      </c>
      <c r="I3325" s="217">
        <v>319</v>
      </c>
    </row>
    <row r="3326" spans="1:9" ht="38.25" x14ac:dyDescent="0.2">
      <c r="A3326" s="926"/>
      <c r="B3326" s="97">
        <v>7202</v>
      </c>
      <c r="C3326" s="508" t="s">
        <v>8689</v>
      </c>
      <c r="D3326" s="97" t="s">
        <v>5902</v>
      </c>
      <c r="E3326" s="39" t="s">
        <v>8228</v>
      </c>
      <c r="F3326" s="917"/>
      <c r="G3326" s="160" t="s">
        <v>3722</v>
      </c>
      <c r="H3326" s="63">
        <v>45108</v>
      </c>
      <c r="I3326" s="217">
        <v>319</v>
      </c>
    </row>
    <row r="3327" spans="1:9" ht="25.5" x14ac:dyDescent="0.2">
      <c r="A3327" s="926"/>
      <c r="B3327" s="97">
        <v>7202</v>
      </c>
      <c r="C3327" s="508" t="s">
        <v>8690</v>
      </c>
      <c r="D3327" s="97" t="s">
        <v>5902</v>
      </c>
      <c r="E3327" s="39" t="s">
        <v>8228</v>
      </c>
      <c r="F3327" s="917"/>
      <c r="G3327" s="160" t="s">
        <v>3722</v>
      </c>
      <c r="H3327" s="63">
        <v>45200</v>
      </c>
      <c r="I3327" s="217">
        <v>319</v>
      </c>
    </row>
    <row r="3328" spans="1:9" ht="38.25" x14ac:dyDescent="0.2">
      <c r="A3328" s="926"/>
      <c r="B3328" s="97">
        <v>7202</v>
      </c>
      <c r="C3328" s="508" t="s">
        <v>8695</v>
      </c>
      <c r="D3328" s="97" t="s">
        <v>5902</v>
      </c>
      <c r="E3328" s="39" t="s">
        <v>8228</v>
      </c>
      <c r="F3328" s="917"/>
      <c r="G3328" s="160" t="s">
        <v>3722</v>
      </c>
      <c r="H3328" s="63">
        <v>44986</v>
      </c>
      <c r="I3328" s="217">
        <v>319</v>
      </c>
    </row>
    <row r="3329" spans="1:9" ht="25.5" x14ac:dyDescent="0.2">
      <c r="A3329" s="926"/>
      <c r="B3329" s="97">
        <v>7202</v>
      </c>
      <c r="C3329" s="508" t="s">
        <v>8696</v>
      </c>
      <c r="D3329" s="97" t="s">
        <v>5902</v>
      </c>
      <c r="E3329" s="39" t="s">
        <v>8228</v>
      </c>
      <c r="F3329" s="917"/>
      <c r="G3329" s="160" t="s">
        <v>3722</v>
      </c>
      <c r="H3329" s="63">
        <v>45078</v>
      </c>
      <c r="I3329" s="217">
        <v>319</v>
      </c>
    </row>
    <row r="3330" spans="1:9" ht="38.25" x14ac:dyDescent="0.2">
      <c r="A3330" s="926"/>
      <c r="B3330" s="97">
        <v>7202</v>
      </c>
      <c r="C3330" s="508" t="s">
        <v>8697</v>
      </c>
      <c r="D3330" s="97" t="s">
        <v>5902</v>
      </c>
      <c r="E3330" s="39" t="s">
        <v>8228</v>
      </c>
      <c r="F3330" s="917"/>
      <c r="G3330" s="160" t="s">
        <v>3722</v>
      </c>
      <c r="H3330" s="63">
        <v>45108</v>
      </c>
      <c r="I3330" s="217">
        <v>319</v>
      </c>
    </row>
    <row r="3331" spans="1:9" ht="25.5" x14ac:dyDescent="0.2">
      <c r="A3331" s="926"/>
      <c r="B3331" s="97">
        <v>7202</v>
      </c>
      <c r="C3331" s="508" t="s">
        <v>8701</v>
      </c>
      <c r="D3331" s="97" t="s">
        <v>5902</v>
      </c>
      <c r="E3331" s="39" t="s">
        <v>8228</v>
      </c>
      <c r="F3331" s="917"/>
      <c r="G3331" s="160" t="s">
        <v>3722</v>
      </c>
      <c r="H3331" s="63">
        <v>45200</v>
      </c>
      <c r="I3331" s="217">
        <v>319</v>
      </c>
    </row>
    <row r="3332" spans="1:9" ht="25.5" x14ac:dyDescent="0.2">
      <c r="A3332" s="926"/>
      <c r="B3332" s="97">
        <v>7202</v>
      </c>
      <c r="C3332" s="508" t="s">
        <v>8704</v>
      </c>
      <c r="D3332" s="97" t="s">
        <v>5902</v>
      </c>
      <c r="E3332" s="39" t="s">
        <v>8228</v>
      </c>
      <c r="F3332" s="917"/>
      <c r="G3332" s="160" t="s">
        <v>3722</v>
      </c>
      <c r="H3332" s="63">
        <v>44986</v>
      </c>
      <c r="I3332" s="217">
        <v>319</v>
      </c>
    </row>
    <row r="3333" spans="1:9" ht="38.25" x14ac:dyDescent="0.2">
      <c r="A3333" s="926"/>
      <c r="B3333" s="97">
        <v>7202</v>
      </c>
      <c r="C3333" s="508" t="s">
        <v>8905</v>
      </c>
      <c r="D3333" s="97" t="s">
        <v>5902</v>
      </c>
      <c r="E3333" s="39" t="s">
        <v>8228</v>
      </c>
      <c r="F3333" s="917"/>
      <c r="G3333" s="160" t="s">
        <v>3722</v>
      </c>
      <c r="H3333" s="63">
        <v>45078</v>
      </c>
      <c r="I3333" s="217">
        <v>319</v>
      </c>
    </row>
    <row r="3334" spans="1:9" ht="38.25" x14ac:dyDescent="0.2">
      <c r="A3334" s="926"/>
      <c r="B3334" s="97">
        <v>7202</v>
      </c>
      <c r="C3334" s="508" t="s">
        <v>8906</v>
      </c>
      <c r="D3334" s="97" t="s">
        <v>5902</v>
      </c>
      <c r="E3334" s="39" t="s">
        <v>8228</v>
      </c>
      <c r="F3334" s="917"/>
      <c r="G3334" s="160" t="s">
        <v>3722</v>
      </c>
      <c r="H3334" s="63">
        <v>45108</v>
      </c>
      <c r="I3334" s="217">
        <v>319</v>
      </c>
    </row>
    <row r="3335" spans="1:9" ht="25.5" x14ac:dyDescent="0.2">
      <c r="A3335" s="926"/>
      <c r="B3335" s="97">
        <v>7202</v>
      </c>
      <c r="C3335" s="520" t="s">
        <v>8932</v>
      </c>
      <c r="D3335" s="97" t="s">
        <v>5902</v>
      </c>
      <c r="E3335" s="39" t="s">
        <v>8205</v>
      </c>
      <c r="F3335" s="917"/>
      <c r="G3335" s="160" t="s">
        <v>3722</v>
      </c>
      <c r="H3335" s="63">
        <v>45108</v>
      </c>
      <c r="I3335" s="217">
        <v>319</v>
      </c>
    </row>
    <row r="3336" spans="1:9" ht="25.5" x14ac:dyDescent="0.2">
      <c r="A3336" s="926"/>
      <c r="B3336" s="97">
        <v>7202</v>
      </c>
      <c r="C3336" s="520" t="s">
        <v>8933</v>
      </c>
      <c r="D3336" s="97" t="s">
        <v>5902</v>
      </c>
      <c r="E3336" s="39" t="s">
        <v>8686</v>
      </c>
      <c r="F3336" s="917"/>
      <c r="G3336" s="160" t="s">
        <v>3722</v>
      </c>
      <c r="H3336" s="63">
        <v>45200</v>
      </c>
      <c r="I3336" s="217">
        <v>319</v>
      </c>
    </row>
    <row r="3337" spans="1:9" ht="15" customHeight="1" x14ac:dyDescent="0.2">
      <c r="A3337" s="926"/>
      <c r="B3337" s="97">
        <v>7202</v>
      </c>
      <c r="C3337" s="520" t="s">
        <v>8958</v>
      </c>
      <c r="D3337" s="97" t="s">
        <v>5902</v>
      </c>
      <c r="E3337" s="39" t="s">
        <v>8874</v>
      </c>
      <c r="F3337" s="917"/>
      <c r="G3337" s="160" t="s">
        <v>3722</v>
      </c>
      <c r="H3337" s="63">
        <v>44986</v>
      </c>
      <c r="I3337" s="217">
        <v>319</v>
      </c>
    </row>
    <row r="3338" spans="1:9" ht="25.5" x14ac:dyDescent="0.2">
      <c r="A3338" s="926"/>
      <c r="B3338" s="97">
        <v>7202</v>
      </c>
      <c r="C3338" s="520" t="s">
        <v>8959</v>
      </c>
      <c r="D3338" s="97" t="s">
        <v>5902</v>
      </c>
      <c r="E3338" s="39" t="s">
        <v>8454</v>
      </c>
      <c r="F3338" s="917"/>
      <c r="G3338" s="160" t="s">
        <v>3722</v>
      </c>
      <c r="H3338" s="63">
        <v>45078</v>
      </c>
      <c r="I3338" s="217">
        <v>319</v>
      </c>
    </row>
    <row r="3339" spans="1:9" ht="25.5" x14ac:dyDescent="0.2">
      <c r="A3339" s="926"/>
      <c r="B3339" s="97">
        <v>7202</v>
      </c>
      <c r="C3339" s="520" t="s">
        <v>8960</v>
      </c>
      <c r="D3339" s="97" t="s">
        <v>5902</v>
      </c>
      <c r="E3339" s="39" t="s">
        <v>8454</v>
      </c>
      <c r="F3339" s="917"/>
      <c r="G3339" s="160" t="s">
        <v>3722</v>
      </c>
      <c r="H3339" s="63">
        <v>45108</v>
      </c>
      <c r="I3339" s="217">
        <v>319</v>
      </c>
    </row>
    <row r="3340" spans="1:9" ht="25.5" x14ac:dyDescent="0.2">
      <c r="A3340" s="926"/>
      <c r="B3340" s="97">
        <v>7202</v>
      </c>
      <c r="C3340" s="520" t="s">
        <v>8961</v>
      </c>
      <c r="D3340" s="97" t="s">
        <v>5902</v>
      </c>
      <c r="E3340" s="39" t="s">
        <v>8454</v>
      </c>
      <c r="F3340" s="917"/>
      <c r="G3340" s="160" t="s">
        <v>3722</v>
      </c>
      <c r="H3340" s="63">
        <v>45200</v>
      </c>
      <c r="I3340" s="217">
        <v>319</v>
      </c>
    </row>
    <row r="3341" spans="1:9" ht="38.25" x14ac:dyDescent="0.2">
      <c r="A3341" s="926"/>
      <c r="B3341" s="97">
        <v>7202</v>
      </c>
      <c r="C3341" s="520" t="s">
        <v>8967</v>
      </c>
      <c r="D3341" s="97" t="s">
        <v>5902</v>
      </c>
      <c r="E3341" s="39" t="s">
        <v>8779</v>
      </c>
      <c r="F3341" s="917"/>
      <c r="G3341" s="160" t="s">
        <v>3722</v>
      </c>
      <c r="H3341" s="63">
        <v>45108</v>
      </c>
      <c r="I3341" s="217">
        <v>319</v>
      </c>
    </row>
    <row r="3342" spans="1:9" ht="15" customHeight="1" x14ac:dyDescent="0.2">
      <c r="A3342" s="926"/>
      <c r="B3342" s="97">
        <v>7410</v>
      </c>
      <c r="C3342" s="98" t="s">
        <v>7929</v>
      </c>
      <c r="D3342" s="97" t="s">
        <v>5902</v>
      </c>
      <c r="E3342" s="160">
        <v>11101522</v>
      </c>
      <c r="F3342" s="917"/>
      <c r="G3342" s="160" t="s">
        <v>3722</v>
      </c>
      <c r="H3342" s="309">
        <v>45170</v>
      </c>
      <c r="I3342" s="160">
        <v>319</v>
      </c>
    </row>
    <row r="3343" spans="1:9" ht="127.5" x14ac:dyDescent="0.2">
      <c r="A3343" s="926"/>
      <c r="B3343" s="97" t="s">
        <v>9029</v>
      </c>
      <c r="C3343" s="98" t="s">
        <v>9040</v>
      </c>
      <c r="D3343" s="97" t="s">
        <v>5902</v>
      </c>
      <c r="E3343" s="160" t="s">
        <v>9041</v>
      </c>
      <c r="F3343" s="917"/>
      <c r="G3343" s="160" t="s">
        <v>495</v>
      </c>
      <c r="H3343" s="309">
        <v>45261</v>
      </c>
      <c r="I3343" s="160">
        <v>319</v>
      </c>
    </row>
    <row r="3344" spans="1:9" ht="89.25" x14ac:dyDescent="0.2">
      <c r="A3344" s="926"/>
      <c r="B3344" s="97" t="s">
        <v>9029</v>
      </c>
      <c r="C3344" s="98" t="s">
        <v>9043</v>
      </c>
      <c r="D3344" s="97" t="s">
        <v>5902</v>
      </c>
      <c r="E3344" s="160" t="s">
        <v>9044</v>
      </c>
      <c r="F3344" s="917"/>
      <c r="G3344" s="160" t="s">
        <v>35</v>
      </c>
      <c r="H3344" s="309">
        <v>45261</v>
      </c>
      <c r="I3344" s="160">
        <v>319</v>
      </c>
    </row>
    <row r="3345" spans="1:9" ht="15" customHeight="1" x14ac:dyDescent="0.2">
      <c r="A3345" s="926"/>
      <c r="B3345" s="97" t="s">
        <v>9048</v>
      </c>
      <c r="C3345" s="508" t="s">
        <v>9073</v>
      </c>
      <c r="D3345" s="97" t="s">
        <v>5902</v>
      </c>
      <c r="E3345" s="39" t="s">
        <v>8228</v>
      </c>
      <c r="F3345" s="917"/>
      <c r="G3345" s="651" t="s">
        <v>495</v>
      </c>
      <c r="H3345" s="538">
        <v>45261</v>
      </c>
      <c r="I3345" s="51">
        <v>319</v>
      </c>
    </row>
    <row r="3346" spans="1:9" ht="15" customHeight="1" x14ac:dyDescent="0.2">
      <c r="A3346" s="926"/>
      <c r="B3346" s="97" t="s">
        <v>9048</v>
      </c>
      <c r="C3346" s="508" t="s">
        <v>9074</v>
      </c>
      <c r="D3346" s="97" t="s">
        <v>5902</v>
      </c>
      <c r="E3346" s="39" t="s">
        <v>8230</v>
      </c>
      <c r="F3346" s="917"/>
      <c r="G3346" s="651" t="s">
        <v>495</v>
      </c>
      <c r="H3346" s="538">
        <v>45261</v>
      </c>
      <c r="I3346" s="51">
        <v>319</v>
      </c>
    </row>
    <row r="3347" spans="1:9" ht="15" customHeight="1" x14ac:dyDescent="0.2">
      <c r="A3347" s="926"/>
      <c r="B3347" s="51">
        <v>7413</v>
      </c>
      <c r="C3347" s="508" t="s">
        <v>9337</v>
      </c>
      <c r="D3347" s="97" t="s">
        <v>5902</v>
      </c>
      <c r="E3347" s="39">
        <v>30103605</v>
      </c>
      <c r="F3347" s="917"/>
      <c r="G3347" s="39" t="s">
        <v>495</v>
      </c>
      <c r="H3347" s="63">
        <v>45261</v>
      </c>
      <c r="I3347" s="51">
        <v>319</v>
      </c>
    </row>
    <row r="3348" spans="1:9" ht="15" customHeight="1" x14ac:dyDescent="0.2">
      <c r="A3348" s="926"/>
      <c r="B3348" s="51">
        <v>6326</v>
      </c>
      <c r="C3348" s="541" t="s">
        <v>9494</v>
      </c>
      <c r="D3348" s="97" t="s">
        <v>5902</v>
      </c>
      <c r="E3348" s="39">
        <v>11122001</v>
      </c>
      <c r="F3348" s="917"/>
      <c r="G3348" s="39" t="s">
        <v>495</v>
      </c>
      <c r="H3348" s="63">
        <v>45261</v>
      </c>
      <c r="I3348" s="539">
        <v>319</v>
      </c>
    </row>
    <row r="3349" spans="1:9" ht="15" customHeight="1" x14ac:dyDescent="0.2">
      <c r="A3349" s="926"/>
      <c r="B3349" s="51">
        <v>6326</v>
      </c>
      <c r="C3349" s="541" t="s">
        <v>9495</v>
      </c>
      <c r="D3349" s="97" t="s">
        <v>5902</v>
      </c>
      <c r="E3349" s="39">
        <v>30103605</v>
      </c>
      <c r="F3349" s="917"/>
      <c r="G3349" s="39" t="s">
        <v>495</v>
      </c>
      <c r="H3349" s="63">
        <v>45261</v>
      </c>
      <c r="I3349" s="539">
        <v>319</v>
      </c>
    </row>
    <row r="3350" spans="1:9" ht="25.5" x14ac:dyDescent="0.2">
      <c r="A3350" s="926"/>
      <c r="B3350" s="51">
        <v>6326</v>
      </c>
      <c r="C3350" s="541" t="s">
        <v>9496</v>
      </c>
      <c r="D3350" s="97" t="s">
        <v>5902</v>
      </c>
      <c r="E3350" s="39">
        <v>30103605</v>
      </c>
      <c r="F3350" s="917"/>
      <c r="G3350" s="39" t="s">
        <v>495</v>
      </c>
      <c r="H3350" s="63">
        <v>45261</v>
      </c>
      <c r="I3350" s="539">
        <v>319</v>
      </c>
    </row>
    <row r="3351" spans="1:9" ht="15" customHeight="1" x14ac:dyDescent="0.2">
      <c r="A3351" s="926"/>
      <c r="B3351" s="51">
        <v>6325</v>
      </c>
      <c r="C3351" s="508" t="s">
        <v>9337</v>
      </c>
      <c r="D3351" s="97" t="s">
        <v>5902</v>
      </c>
      <c r="E3351" s="39">
        <v>30103605</v>
      </c>
      <c r="F3351" s="917"/>
      <c r="G3351" s="39" t="s">
        <v>495</v>
      </c>
      <c r="H3351" s="538">
        <v>44927</v>
      </c>
      <c r="I3351" s="51">
        <v>319</v>
      </c>
    </row>
    <row r="3352" spans="1:9" ht="25.5" x14ac:dyDescent="0.2">
      <c r="A3352" s="926"/>
      <c r="B3352" s="51">
        <v>6325</v>
      </c>
      <c r="C3352" s="508" t="s">
        <v>9996</v>
      </c>
      <c r="D3352" s="97" t="s">
        <v>5902</v>
      </c>
      <c r="E3352" s="39">
        <v>30103605</v>
      </c>
      <c r="F3352" s="917"/>
      <c r="G3352" s="39" t="s">
        <v>495</v>
      </c>
      <c r="H3352" s="538">
        <v>44927</v>
      </c>
      <c r="I3352" s="51">
        <v>319</v>
      </c>
    </row>
    <row r="3353" spans="1:9" ht="38.25" x14ac:dyDescent="0.2">
      <c r="A3353" s="926"/>
      <c r="B3353" s="51">
        <v>6325</v>
      </c>
      <c r="C3353" s="508" t="s">
        <v>10239</v>
      </c>
      <c r="D3353" s="97" t="s">
        <v>5902</v>
      </c>
      <c r="E3353" s="39">
        <v>30103605</v>
      </c>
      <c r="F3353" s="917"/>
      <c r="G3353" s="39" t="s">
        <v>495</v>
      </c>
      <c r="H3353" s="538">
        <v>44927</v>
      </c>
      <c r="I3353" s="549">
        <v>319</v>
      </c>
    </row>
    <row r="3354" spans="1:9" ht="51" x14ac:dyDescent="0.2">
      <c r="A3354" s="926"/>
      <c r="B3354" s="97">
        <v>7202</v>
      </c>
      <c r="C3354" s="520" t="s">
        <v>8968</v>
      </c>
      <c r="D3354" s="97" t="s">
        <v>5902</v>
      </c>
      <c r="E3354" s="39" t="s">
        <v>8452</v>
      </c>
      <c r="F3354" s="917"/>
      <c r="G3354" s="382" t="s">
        <v>6168</v>
      </c>
      <c r="H3354" s="309">
        <v>45261</v>
      </c>
      <c r="I3354" s="217">
        <v>324</v>
      </c>
    </row>
    <row r="3355" spans="1:9" ht="38.25" x14ac:dyDescent="0.2">
      <c r="A3355" s="926"/>
      <c r="B3355" s="47">
        <v>7203</v>
      </c>
      <c r="C3355" s="46" t="s">
        <v>504</v>
      </c>
      <c r="D3355" s="47" t="s">
        <v>39</v>
      </c>
      <c r="E3355" s="47">
        <v>40171708</v>
      </c>
      <c r="F3355" s="917"/>
      <c r="G3355" s="47" t="s">
        <v>505</v>
      </c>
      <c r="H3355" s="661" t="s">
        <v>41</v>
      </c>
      <c r="I3355" s="47">
        <v>324</v>
      </c>
    </row>
    <row r="3356" spans="1:9" ht="38.25" x14ac:dyDescent="0.2">
      <c r="A3356" s="926"/>
      <c r="B3356" s="47">
        <v>7203</v>
      </c>
      <c r="C3356" s="46" t="s">
        <v>507</v>
      </c>
      <c r="D3356" s="47" t="s">
        <v>39</v>
      </c>
      <c r="E3356" s="47">
        <v>40171708</v>
      </c>
      <c r="F3356" s="917"/>
      <c r="G3356" s="47" t="s">
        <v>505</v>
      </c>
      <c r="H3356" s="661" t="s">
        <v>41</v>
      </c>
      <c r="I3356" s="47">
        <v>324</v>
      </c>
    </row>
    <row r="3357" spans="1:9" ht="25.5" x14ac:dyDescent="0.2">
      <c r="A3357" s="926"/>
      <c r="B3357" s="47">
        <v>7203</v>
      </c>
      <c r="C3357" s="46" t="s">
        <v>508</v>
      </c>
      <c r="D3357" s="47" t="s">
        <v>39</v>
      </c>
      <c r="E3357" s="47">
        <v>40171708</v>
      </c>
      <c r="F3357" s="917"/>
      <c r="G3357" s="47" t="s">
        <v>505</v>
      </c>
      <c r="H3357" s="661" t="s">
        <v>41</v>
      </c>
      <c r="I3357" s="47">
        <v>324</v>
      </c>
    </row>
    <row r="3358" spans="1:9" ht="25.5" x14ac:dyDescent="0.2">
      <c r="A3358" s="926"/>
      <c r="B3358" s="47">
        <v>7203</v>
      </c>
      <c r="C3358" s="46" t="s">
        <v>509</v>
      </c>
      <c r="D3358" s="47" t="s">
        <v>39</v>
      </c>
      <c r="E3358" s="47">
        <v>40171708</v>
      </c>
      <c r="F3358" s="917"/>
      <c r="G3358" s="47" t="s">
        <v>505</v>
      </c>
      <c r="H3358" s="661" t="s">
        <v>41</v>
      </c>
      <c r="I3358" s="47">
        <v>324</v>
      </c>
    </row>
    <row r="3359" spans="1:9" ht="15" customHeight="1" x14ac:dyDescent="0.2">
      <c r="A3359" s="926"/>
      <c r="B3359" s="47">
        <v>7203</v>
      </c>
      <c r="C3359" s="46" t="s">
        <v>516</v>
      </c>
      <c r="D3359" s="47" t="s">
        <v>39</v>
      </c>
      <c r="E3359" s="47">
        <v>40141731</v>
      </c>
      <c r="F3359" s="917"/>
      <c r="G3359" s="47" t="s">
        <v>505</v>
      </c>
      <c r="H3359" s="661" t="s">
        <v>41</v>
      </c>
      <c r="I3359" s="47">
        <v>324</v>
      </c>
    </row>
    <row r="3360" spans="1:9" ht="15" customHeight="1" x14ac:dyDescent="0.2">
      <c r="A3360" s="926"/>
      <c r="B3360" s="47">
        <v>7203</v>
      </c>
      <c r="C3360" s="46" t="s">
        <v>517</v>
      </c>
      <c r="D3360" s="47" t="s">
        <v>39</v>
      </c>
      <c r="E3360" s="47">
        <v>40141731</v>
      </c>
      <c r="F3360" s="917"/>
      <c r="G3360" s="47" t="s">
        <v>505</v>
      </c>
      <c r="H3360" s="661" t="s">
        <v>41</v>
      </c>
      <c r="I3360" s="47">
        <v>324</v>
      </c>
    </row>
    <row r="3361" spans="1:9" ht="15" customHeight="1" x14ac:dyDescent="0.2">
      <c r="A3361" s="926"/>
      <c r="B3361" s="47">
        <v>7203</v>
      </c>
      <c r="C3361" s="46" t="s">
        <v>524</v>
      </c>
      <c r="D3361" s="47" t="s">
        <v>39</v>
      </c>
      <c r="E3361" s="47">
        <v>30151703</v>
      </c>
      <c r="F3361" s="917"/>
      <c r="G3361" s="47" t="s">
        <v>505</v>
      </c>
      <c r="H3361" s="661" t="s">
        <v>41</v>
      </c>
      <c r="I3361" s="47">
        <v>324</v>
      </c>
    </row>
    <row r="3362" spans="1:9" ht="25.5" x14ac:dyDescent="0.2">
      <c r="A3362" s="926"/>
      <c r="B3362" s="47">
        <v>7203</v>
      </c>
      <c r="C3362" s="46" t="s">
        <v>525</v>
      </c>
      <c r="D3362" s="47" t="s">
        <v>39</v>
      </c>
      <c r="E3362" s="47">
        <v>30151703</v>
      </c>
      <c r="F3362" s="917"/>
      <c r="G3362" s="47" t="s">
        <v>505</v>
      </c>
      <c r="H3362" s="661" t="s">
        <v>41</v>
      </c>
      <c r="I3362" s="47">
        <v>324</v>
      </c>
    </row>
    <row r="3363" spans="1:9" ht="38.25" x14ac:dyDescent="0.2">
      <c r="A3363" s="926"/>
      <c r="B3363" s="47" t="s">
        <v>597</v>
      </c>
      <c r="C3363" s="46" t="s">
        <v>534</v>
      </c>
      <c r="D3363" s="47" t="s">
        <v>39</v>
      </c>
      <c r="E3363" s="47">
        <v>40172808</v>
      </c>
      <c r="F3363" s="917"/>
      <c r="G3363" s="47" t="s">
        <v>505</v>
      </c>
      <c r="H3363" s="661" t="s">
        <v>41</v>
      </c>
      <c r="I3363" s="47">
        <v>324</v>
      </c>
    </row>
    <row r="3364" spans="1:9" ht="38.25" x14ac:dyDescent="0.2">
      <c r="A3364" s="926"/>
      <c r="B3364" s="47">
        <v>7203</v>
      </c>
      <c r="C3364" s="46" t="s">
        <v>535</v>
      </c>
      <c r="D3364" s="47" t="s">
        <v>39</v>
      </c>
      <c r="E3364" s="47">
        <v>40172808</v>
      </c>
      <c r="F3364" s="917"/>
      <c r="G3364" s="47" t="s">
        <v>505</v>
      </c>
      <c r="H3364" s="661" t="s">
        <v>41</v>
      </c>
      <c r="I3364" s="47">
        <v>324</v>
      </c>
    </row>
    <row r="3365" spans="1:9" ht="38.25" x14ac:dyDescent="0.2">
      <c r="A3365" s="926"/>
      <c r="B3365" s="47">
        <v>7203</v>
      </c>
      <c r="C3365" s="46" t="s">
        <v>536</v>
      </c>
      <c r="D3365" s="47" t="s">
        <v>39</v>
      </c>
      <c r="E3365" s="47">
        <v>40172808</v>
      </c>
      <c r="F3365" s="917"/>
      <c r="G3365" s="47" t="s">
        <v>505</v>
      </c>
      <c r="H3365" s="661" t="s">
        <v>41</v>
      </c>
      <c r="I3365" s="47">
        <v>324</v>
      </c>
    </row>
    <row r="3366" spans="1:9" ht="38.25" x14ac:dyDescent="0.2">
      <c r="A3366" s="926"/>
      <c r="B3366" s="47">
        <v>7203</v>
      </c>
      <c r="C3366" s="46" t="s">
        <v>537</v>
      </c>
      <c r="D3366" s="47" t="s">
        <v>39</v>
      </c>
      <c r="E3366" s="47">
        <v>40172808</v>
      </c>
      <c r="F3366" s="917"/>
      <c r="G3366" s="47" t="s">
        <v>505</v>
      </c>
      <c r="H3366" s="661" t="s">
        <v>41</v>
      </c>
      <c r="I3366" s="47">
        <v>324</v>
      </c>
    </row>
    <row r="3367" spans="1:9" ht="38.25" x14ac:dyDescent="0.2">
      <c r="A3367" s="926"/>
      <c r="B3367" s="47">
        <v>7203</v>
      </c>
      <c r="C3367" s="46" t="s">
        <v>538</v>
      </c>
      <c r="D3367" s="47" t="s">
        <v>39</v>
      </c>
      <c r="E3367" s="47">
        <v>40172808</v>
      </c>
      <c r="F3367" s="917"/>
      <c r="G3367" s="47" t="s">
        <v>505</v>
      </c>
      <c r="H3367" s="661" t="s">
        <v>41</v>
      </c>
      <c r="I3367" s="47">
        <v>324</v>
      </c>
    </row>
    <row r="3368" spans="1:9" ht="38.25" x14ac:dyDescent="0.2">
      <c r="A3368" s="926"/>
      <c r="B3368" s="47">
        <v>7203</v>
      </c>
      <c r="C3368" s="46" t="s">
        <v>539</v>
      </c>
      <c r="D3368" s="47" t="s">
        <v>39</v>
      </c>
      <c r="E3368" s="47">
        <v>40172808</v>
      </c>
      <c r="F3368" s="917"/>
      <c r="G3368" s="47" t="s">
        <v>505</v>
      </c>
      <c r="H3368" s="661" t="s">
        <v>41</v>
      </c>
      <c r="I3368" s="47">
        <v>324</v>
      </c>
    </row>
    <row r="3369" spans="1:9" ht="25.5" x14ac:dyDescent="0.2">
      <c r="A3369" s="926"/>
      <c r="B3369" s="47">
        <v>7203</v>
      </c>
      <c r="C3369" s="46" t="s">
        <v>540</v>
      </c>
      <c r="D3369" s="47" t="s">
        <v>39</v>
      </c>
      <c r="E3369" s="47">
        <v>40172808</v>
      </c>
      <c r="F3369" s="917"/>
      <c r="G3369" s="47" t="s">
        <v>505</v>
      </c>
      <c r="H3369" s="661" t="s">
        <v>41</v>
      </c>
      <c r="I3369" s="47">
        <v>324</v>
      </c>
    </row>
    <row r="3370" spans="1:9" ht="25.5" x14ac:dyDescent="0.2">
      <c r="A3370" s="926"/>
      <c r="B3370" s="47">
        <v>7203</v>
      </c>
      <c r="C3370" s="46" t="s">
        <v>541</v>
      </c>
      <c r="D3370" s="47" t="s">
        <v>39</v>
      </c>
      <c r="E3370" s="47">
        <v>40172808</v>
      </c>
      <c r="F3370" s="917"/>
      <c r="G3370" s="47" t="s">
        <v>505</v>
      </c>
      <c r="H3370" s="661" t="s">
        <v>41</v>
      </c>
      <c r="I3370" s="47">
        <v>324</v>
      </c>
    </row>
    <row r="3371" spans="1:9" ht="25.5" x14ac:dyDescent="0.2">
      <c r="A3371" s="926"/>
      <c r="B3371" s="47">
        <v>7203</v>
      </c>
      <c r="C3371" s="46" t="s">
        <v>542</v>
      </c>
      <c r="D3371" s="47" t="s">
        <v>39</v>
      </c>
      <c r="E3371" s="47">
        <v>40172808</v>
      </c>
      <c r="F3371" s="917"/>
      <c r="G3371" s="47" t="s">
        <v>505</v>
      </c>
      <c r="H3371" s="661" t="s">
        <v>41</v>
      </c>
      <c r="I3371" s="47">
        <v>324</v>
      </c>
    </row>
    <row r="3372" spans="1:9" ht="25.5" x14ac:dyDescent="0.2">
      <c r="A3372" s="926"/>
      <c r="B3372" s="47">
        <v>7203</v>
      </c>
      <c r="C3372" s="46" t="s">
        <v>543</v>
      </c>
      <c r="D3372" s="47" t="s">
        <v>39</v>
      </c>
      <c r="E3372" s="47">
        <v>40172808</v>
      </c>
      <c r="F3372" s="917"/>
      <c r="G3372" s="47" t="s">
        <v>505</v>
      </c>
      <c r="H3372" s="661" t="s">
        <v>41</v>
      </c>
      <c r="I3372" s="47">
        <v>324</v>
      </c>
    </row>
    <row r="3373" spans="1:9" ht="25.5" x14ac:dyDescent="0.2">
      <c r="A3373" s="926"/>
      <c r="B3373" s="47">
        <v>7203</v>
      </c>
      <c r="C3373" s="46" t="s">
        <v>544</v>
      </c>
      <c r="D3373" s="47" t="s">
        <v>39</v>
      </c>
      <c r="E3373" s="47">
        <v>40172808</v>
      </c>
      <c r="F3373" s="917"/>
      <c r="G3373" s="47" t="s">
        <v>505</v>
      </c>
      <c r="H3373" s="661" t="s">
        <v>41</v>
      </c>
      <c r="I3373" s="47">
        <v>324</v>
      </c>
    </row>
    <row r="3374" spans="1:9" ht="25.5" x14ac:dyDescent="0.2">
      <c r="A3374" s="926"/>
      <c r="B3374" s="47">
        <v>7203</v>
      </c>
      <c r="C3374" s="46" t="s">
        <v>545</v>
      </c>
      <c r="D3374" s="47" t="s">
        <v>39</v>
      </c>
      <c r="E3374" s="47">
        <v>40172808</v>
      </c>
      <c r="F3374" s="917"/>
      <c r="G3374" s="47" t="s">
        <v>505</v>
      </c>
      <c r="H3374" s="661" t="s">
        <v>41</v>
      </c>
      <c r="I3374" s="47">
        <v>324</v>
      </c>
    </row>
    <row r="3375" spans="1:9" ht="25.5" x14ac:dyDescent="0.2">
      <c r="A3375" s="926"/>
      <c r="B3375" s="47">
        <v>7203</v>
      </c>
      <c r="C3375" s="46" t="s">
        <v>546</v>
      </c>
      <c r="D3375" s="47" t="s">
        <v>39</v>
      </c>
      <c r="E3375" s="47">
        <v>40172808</v>
      </c>
      <c r="F3375" s="917"/>
      <c r="G3375" s="47" t="s">
        <v>505</v>
      </c>
      <c r="H3375" s="661" t="s">
        <v>41</v>
      </c>
      <c r="I3375" s="47">
        <v>324</v>
      </c>
    </row>
    <row r="3376" spans="1:9" ht="25.5" x14ac:dyDescent="0.2">
      <c r="A3376" s="926"/>
      <c r="B3376" s="47">
        <v>7203</v>
      </c>
      <c r="C3376" s="46" t="s">
        <v>547</v>
      </c>
      <c r="D3376" s="47" t="s">
        <v>39</v>
      </c>
      <c r="E3376" s="47">
        <v>40172808</v>
      </c>
      <c r="F3376" s="917"/>
      <c r="G3376" s="47" t="s">
        <v>505</v>
      </c>
      <c r="H3376" s="661" t="s">
        <v>41</v>
      </c>
      <c r="I3376" s="47">
        <v>324</v>
      </c>
    </row>
    <row r="3377" spans="1:9" ht="25.5" x14ac:dyDescent="0.2">
      <c r="A3377" s="926"/>
      <c r="B3377" s="47">
        <v>7203</v>
      </c>
      <c r="C3377" s="46" t="s">
        <v>548</v>
      </c>
      <c r="D3377" s="47" t="s">
        <v>39</v>
      </c>
      <c r="E3377" s="47">
        <v>40172808</v>
      </c>
      <c r="F3377" s="917"/>
      <c r="G3377" s="47" t="s">
        <v>505</v>
      </c>
      <c r="H3377" s="661" t="s">
        <v>41</v>
      </c>
      <c r="I3377" s="47">
        <v>324</v>
      </c>
    </row>
    <row r="3378" spans="1:9" ht="25.5" x14ac:dyDescent="0.2">
      <c r="A3378" s="926"/>
      <c r="B3378" s="47">
        <v>7203</v>
      </c>
      <c r="C3378" s="46" t="s">
        <v>549</v>
      </c>
      <c r="D3378" s="47" t="s">
        <v>39</v>
      </c>
      <c r="E3378" s="47">
        <v>40172808</v>
      </c>
      <c r="F3378" s="917"/>
      <c r="G3378" s="47" t="s">
        <v>505</v>
      </c>
      <c r="H3378" s="661" t="s">
        <v>41</v>
      </c>
      <c r="I3378" s="47">
        <v>324</v>
      </c>
    </row>
    <row r="3379" spans="1:9" ht="38.25" x14ac:dyDescent="0.2">
      <c r="A3379" s="926"/>
      <c r="B3379" s="47">
        <v>7203</v>
      </c>
      <c r="C3379" s="46" t="s">
        <v>550</v>
      </c>
      <c r="D3379" s="47" t="s">
        <v>39</v>
      </c>
      <c r="E3379" s="47">
        <v>40172808</v>
      </c>
      <c r="F3379" s="917"/>
      <c r="G3379" s="47" t="s">
        <v>505</v>
      </c>
      <c r="H3379" s="661" t="s">
        <v>41</v>
      </c>
      <c r="I3379" s="47">
        <v>324</v>
      </c>
    </row>
    <row r="3380" spans="1:9" ht="38.25" x14ac:dyDescent="0.2">
      <c r="A3380" s="926"/>
      <c r="B3380" s="47">
        <v>7203</v>
      </c>
      <c r="C3380" s="46" t="s">
        <v>551</v>
      </c>
      <c r="D3380" s="47" t="s">
        <v>39</v>
      </c>
      <c r="E3380" s="47">
        <v>40172808</v>
      </c>
      <c r="F3380" s="917"/>
      <c r="G3380" s="47" t="s">
        <v>505</v>
      </c>
      <c r="H3380" s="661" t="s">
        <v>41</v>
      </c>
      <c r="I3380" s="47">
        <v>324</v>
      </c>
    </row>
    <row r="3381" spans="1:9" ht="38.25" x14ac:dyDescent="0.2">
      <c r="A3381" s="926"/>
      <c r="B3381" s="47">
        <v>7203</v>
      </c>
      <c r="C3381" s="46" t="s">
        <v>552</v>
      </c>
      <c r="D3381" s="47" t="s">
        <v>39</v>
      </c>
      <c r="E3381" s="47">
        <v>40172808</v>
      </c>
      <c r="F3381" s="917"/>
      <c r="G3381" s="47" t="s">
        <v>505</v>
      </c>
      <c r="H3381" s="661" t="s">
        <v>41</v>
      </c>
      <c r="I3381" s="47">
        <v>324</v>
      </c>
    </row>
    <row r="3382" spans="1:9" ht="38.25" x14ac:dyDescent="0.2">
      <c r="A3382" s="926"/>
      <c r="B3382" s="47">
        <v>7203</v>
      </c>
      <c r="C3382" s="46" t="s">
        <v>553</v>
      </c>
      <c r="D3382" s="47" t="s">
        <v>39</v>
      </c>
      <c r="E3382" s="47">
        <v>40172808</v>
      </c>
      <c r="F3382" s="917"/>
      <c r="G3382" s="47" t="s">
        <v>505</v>
      </c>
      <c r="H3382" s="661" t="s">
        <v>41</v>
      </c>
      <c r="I3382" s="47">
        <v>324</v>
      </c>
    </row>
    <row r="3383" spans="1:9" ht="38.25" x14ac:dyDescent="0.2">
      <c r="A3383" s="926"/>
      <c r="B3383" s="47">
        <v>7203</v>
      </c>
      <c r="C3383" s="46" t="s">
        <v>554</v>
      </c>
      <c r="D3383" s="47" t="s">
        <v>39</v>
      </c>
      <c r="E3383" s="47">
        <v>40172808</v>
      </c>
      <c r="F3383" s="917"/>
      <c r="G3383" s="47" t="s">
        <v>505</v>
      </c>
      <c r="H3383" s="661" t="s">
        <v>41</v>
      </c>
      <c r="I3383" s="47">
        <v>324</v>
      </c>
    </row>
    <row r="3384" spans="1:9" ht="38.25" x14ac:dyDescent="0.2">
      <c r="A3384" s="926"/>
      <c r="B3384" s="47">
        <v>7203</v>
      </c>
      <c r="C3384" s="46" t="s">
        <v>555</v>
      </c>
      <c r="D3384" s="47" t="s">
        <v>39</v>
      </c>
      <c r="E3384" s="47">
        <v>40172808</v>
      </c>
      <c r="F3384" s="917"/>
      <c r="G3384" s="47" t="s">
        <v>505</v>
      </c>
      <c r="H3384" s="661" t="s">
        <v>41</v>
      </c>
      <c r="I3384" s="47">
        <v>324</v>
      </c>
    </row>
    <row r="3385" spans="1:9" ht="25.5" x14ac:dyDescent="0.2">
      <c r="A3385" s="926"/>
      <c r="B3385" s="47">
        <v>7203</v>
      </c>
      <c r="C3385" s="46" t="s">
        <v>586</v>
      </c>
      <c r="D3385" s="47" t="s">
        <v>39</v>
      </c>
      <c r="E3385" s="47">
        <v>27111723</v>
      </c>
      <c r="F3385" s="917"/>
      <c r="G3385" s="47" t="s">
        <v>505</v>
      </c>
      <c r="H3385" s="661" t="s">
        <v>41</v>
      </c>
      <c r="I3385" s="47">
        <v>324</v>
      </c>
    </row>
    <row r="3386" spans="1:9" ht="25.5" x14ac:dyDescent="0.2">
      <c r="A3386" s="926"/>
      <c r="B3386" s="47">
        <v>7203</v>
      </c>
      <c r="C3386" s="46" t="s">
        <v>587</v>
      </c>
      <c r="D3386" s="47" t="s">
        <v>39</v>
      </c>
      <c r="E3386" s="47">
        <v>27111723</v>
      </c>
      <c r="F3386" s="917"/>
      <c r="G3386" s="47" t="s">
        <v>505</v>
      </c>
      <c r="H3386" s="661" t="s">
        <v>41</v>
      </c>
      <c r="I3386" s="47">
        <v>324</v>
      </c>
    </row>
    <row r="3387" spans="1:9" ht="25.5" x14ac:dyDescent="0.2">
      <c r="A3387" s="926"/>
      <c r="B3387" s="47">
        <v>7203</v>
      </c>
      <c r="C3387" s="46" t="s">
        <v>588</v>
      </c>
      <c r="D3387" s="47" t="s">
        <v>39</v>
      </c>
      <c r="E3387" s="47">
        <v>27111723</v>
      </c>
      <c r="F3387" s="917"/>
      <c r="G3387" s="47" t="s">
        <v>505</v>
      </c>
      <c r="H3387" s="661" t="s">
        <v>41</v>
      </c>
      <c r="I3387" s="47">
        <v>324</v>
      </c>
    </row>
    <row r="3388" spans="1:9" ht="15" customHeight="1" x14ac:dyDescent="0.2">
      <c r="A3388" s="926"/>
      <c r="B3388" s="47">
        <v>7203</v>
      </c>
      <c r="C3388" s="46" t="s">
        <v>602</v>
      </c>
      <c r="D3388" s="47" t="s">
        <v>39</v>
      </c>
      <c r="E3388" s="47">
        <v>40171708</v>
      </c>
      <c r="F3388" s="917"/>
      <c r="G3388" s="47" t="s">
        <v>505</v>
      </c>
      <c r="H3388" s="661" t="s">
        <v>41</v>
      </c>
      <c r="I3388" s="47">
        <v>324</v>
      </c>
    </row>
    <row r="3389" spans="1:9" ht="25.5" x14ac:dyDescent="0.2">
      <c r="A3389" s="926"/>
      <c r="B3389" s="47">
        <v>7203</v>
      </c>
      <c r="C3389" s="46" t="s">
        <v>603</v>
      </c>
      <c r="D3389" s="47" t="s">
        <v>39</v>
      </c>
      <c r="E3389" s="47">
        <v>40171708</v>
      </c>
      <c r="F3389" s="917"/>
      <c r="G3389" s="47" t="s">
        <v>505</v>
      </c>
      <c r="H3389" s="661" t="s">
        <v>41</v>
      </c>
      <c r="I3389" s="47">
        <v>324</v>
      </c>
    </row>
    <row r="3390" spans="1:9" ht="25.5" x14ac:dyDescent="0.2">
      <c r="A3390" s="926"/>
      <c r="B3390" s="47">
        <v>7203</v>
      </c>
      <c r="C3390" s="46" t="s">
        <v>604</v>
      </c>
      <c r="D3390" s="47" t="s">
        <v>39</v>
      </c>
      <c r="E3390" s="47">
        <v>40171708</v>
      </c>
      <c r="F3390" s="917"/>
      <c r="G3390" s="47" t="s">
        <v>505</v>
      </c>
      <c r="H3390" s="661" t="s">
        <v>41</v>
      </c>
      <c r="I3390" s="47">
        <v>324</v>
      </c>
    </row>
    <row r="3391" spans="1:9" ht="25.5" x14ac:dyDescent="0.2">
      <c r="A3391" s="926"/>
      <c r="B3391" s="47">
        <v>7203</v>
      </c>
      <c r="C3391" s="46" t="s">
        <v>605</v>
      </c>
      <c r="D3391" s="47" t="s">
        <v>39</v>
      </c>
      <c r="E3391" s="47">
        <v>40171708</v>
      </c>
      <c r="F3391" s="917"/>
      <c r="G3391" s="47" t="s">
        <v>505</v>
      </c>
      <c r="H3391" s="661" t="s">
        <v>41</v>
      </c>
      <c r="I3391" s="47">
        <v>324</v>
      </c>
    </row>
    <row r="3392" spans="1:9" ht="15" customHeight="1" x14ac:dyDescent="0.2">
      <c r="A3392" s="926"/>
      <c r="B3392" s="47">
        <v>7203</v>
      </c>
      <c r="C3392" s="46" t="s">
        <v>606</v>
      </c>
      <c r="D3392" s="47" t="s">
        <v>39</v>
      </c>
      <c r="E3392" s="47">
        <v>40171708</v>
      </c>
      <c r="F3392" s="917"/>
      <c r="G3392" s="47" t="s">
        <v>505</v>
      </c>
      <c r="H3392" s="661" t="s">
        <v>41</v>
      </c>
      <c r="I3392" s="47">
        <v>324</v>
      </c>
    </row>
    <row r="3393" spans="1:9" ht="25.5" x14ac:dyDescent="0.2">
      <c r="A3393" s="926"/>
      <c r="B3393" s="47">
        <v>7203</v>
      </c>
      <c r="C3393" s="46" t="s">
        <v>635</v>
      </c>
      <c r="D3393" s="47" t="s">
        <v>39</v>
      </c>
      <c r="E3393" s="47">
        <v>30151703</v>
      </c>
      <c r="F3393" s="917"/>
      <c r="G3393" s="47" t="s">
        <v>505</v>
      </c>
      <c r="H3393" s="661" t="s">
        <v>41</v>
      </c>
      <c r="I3393" s="47">
        <v>324</v>
      </c>
    </row>
    <row r="3394" spans="1:9" ht="25.5" x14ac:dyDescent="0.2">
      <c r="A3394" s="926"/>
      <c r="B3394" s="47">
        <v>7203</v>
      </c>
      <c r="C3394" s="46" t="s">
        <v>636</v>
      </c>
      <c r="D3394" s="47" t="s">
        <v>39</v>
      </c>
      <c r="E3394" s="47">
        <v>40174608</v>
      </c>
      <c r="F3394" s="917"/>
      <c r="G3394" s="47" t="s">
        <v>505</v>
      </c>
      <c r="H3394" s="661" t="s">
        <v>41</v>
      </c>
      <c r="I3394" s="47">
        <v>324</v>
      </c>
    </row>
    <row r="3395" spans="1:9" ht="25.5" x14ac:dyDescent="0.2">
      <c r="A3395" s="926"/>
      <c r="B3395" s="47">
        <v>7203</v>
      </c>
      <c r="C3395" s="46" t="s">
        <v>637</v>
      </c>
      <c r="D3395" s="47" t="s">
        <v>39</v>
      </c>
      <c r="E3395" s="47">
        <v>40174608</v>
      </c>
      <c r="F3395" s="917"/>
      <c r="G3395" s="47" t="s">
        <v>505</v>
      </c>
      <c r="H3395" s="661" t="s">
        <v>41</v>
      </c>
      <c r="I3395" s="47">
        <v>324</v>
      </c>
    </row>
    <row r="3396" spans="1:9" ht="25.5" x14ac:dyDescent="0.2">
      <c r="A3396" s="926"/>
      <c r="B3396" s="47">
        <v>7203</v>
      </c>
      <c r="C3396" s="46" t="s">
        <v>638</v>
      </c>
      <c r="D3396" s="47" t="s">
        <v>39</v>
      </c>
      <c r="E3396" s="47">
        <v>40174608</v>
      </c>
      <c r="F3396" s="917"/>
      <c r="G3396" s="47" t="s">
        <v>505</v>
      </c>
      <c r="H3396" s="661" t="s">
        <v>41</v>
      </c>
      <c r="I3396" s="47">
        <v>324</v>
      </c>
    </row>
    <row r="3397" spans="1:9" ht="25.5" x14ac:dyDescent="0.2">
      <c r="A3397" s="926"/>
      <c r="B3397" s="47">
        <v>7203</v>
      </c>
      <c r="C3397" s="46" t="s">
        <v>639</v>
      </c>
      <c r="D3397" s="47" t="s">
        <v>39</v>
      </c>
      <c r="E3397" s="47">
        <v>40174608</v>
      </c>
      <c r="F3397" s="917"/>
      <c r="G3397" s="47" t="s">
        <v>505</v>
      </c>
      <c r="H3397" s="661" t="s">
        <v>41</v>
      </c>
      <c r="I3397" s="47">
        <v>324</v>
      </c>
    </row>
    <row r="3398" spans="1:9" ht="25.5" x14ac:dyDescent="0.2">
      <c r="A3398" s="926"/>
      <c r="B3398" s="47">
        <v>7203</v>
      </c>
      <c r="C3398" s="46" t="s">
        <v>640</v>
      </c>
      <c r="D3398" s="47" t="s">
        <v>39</v>
      </c>
      <c r="E3398" s="47">
        <v>40174608</v>
      </c>
      <c r="F3398" s="917"/>
      <c r="G3398" s="47" t="s">
        <v>505</v>
      </c>
      <c r="H3398" s="661" t="s">
        <v>41</v>
      </c>
      <c r="I3398" s="47">
        <v>324</v>
      </c>
    </row>
    <row r="3399" spans="1:9" ht="15" customHeight="1" x14ac:dyDescent="0.2">
      <c r="A3399" s="926"/>
      <c r="B3399" s="47">
        <v>7203</v>
      </c>
      <c r="C3399" s="46" t="s">
        <v>644</v>
      </c>
      <c r="D3399" s="47" t="s">
        <v>39</v>
      </c>
      <c r="E3399" s="47">
        <v>40171517</v>
      </c>
      <c r="F3399" s="917"/>
      <c r="G3399" s="47" t="s">
        <v>505</v>
      </c>
      <c r="H3399" s="661" t="s">
        <v>41</v>
      </c>
      <c r="I3399" s="47">
        <v>324</v>
      </c>
    </row>
    <row r="3400" spans="1:9" ht="15" customHeight="1" x14ac:dyDescent="0.2">
      <c r="A3400" s="926"/>
      <c r="B3400" s="47">
        <v>7203</v>
      </c>
      <c r="C3400" s="46" t="s">
        <v>645</v>
      </c>
      <c r="D3400" s="47" t="s">
        <v>39</v>
      </c>
      <c r="E3400" s="47">
        <v>40171517</v>
      </c>
      <c r="F3400" s="917"/>
      <c r="G3400" s="47" t="s">
        <v>505</v>
      </c>
      <c r="H3400" s="661" t="s">
        <v>41</v>
      </c>
      <c r="I3400" s="47">
        <v>324</v>
      </c>
    </row>
    <row r="3401" spans="1:9" ht="25.5" x14ac:dyDescent="0.2">
      <c r="A3401" s="926"/>
      <c r="B3401" s="47">
        <v>7203</v>
      </c>
      <c r="C3401" s="46" t="s">
        <v>646</v>
      </c>
      <c r="D3401" s="47" t="s">
        <v>39</v>
      </c>
      <c r="E3401" s="47">
        <v>30151701</v>
      </c>
      <c r="F3401" s="917"/>
      <c r="G3401" s="47" t="s">
        <v>505</v>
      </c>
      <c r="H3401" s="661" t="s">
        <v>41</v>
      </c>
      <c r="I3401" s="47">
        <v>324</v>
      </c>
    </row>
    <row r="3402" spans="1:9" ht="25.5" x14ac:dyDescent="0.2">
      <c r="A3402" s="926"/>
      <c r="B3402" s="47">
        <v>7203</v>
      </c>
      <c r="C3402" s="46" t="s">
        <v>647</v>
      </c>
      <c r="D3402" s="47" t="s">
        <v>39</v>
      </c>
      <c r="E3402" s="47">
        <v>30151701</v>
      </c>
      <c r="F3402" s="917"/>
      <c r="G3402" s="47" t="s">
        <v>505</v>
      </c>
      <c r="H3402" s="661" t="s">
        <v>41</v>
      </c>
      <c r="I3402" s="47">
        <v>324</v>
      </c>
    </row>
    <row r="3403" spans="1:9" ht="25.5" x14ac:dyDescent="0.2">
      <c r="A3403" s="926"/>
      <c r="B3403" s="47">
        <v>7203</v>
      </c>
      <c r="C3403" s="46" t="s">
        <v>648</v>
      </c>
      <c r="D3403" s="47" t="s">
        <v>39</v>
      </c>
      <c r="E3403" s="47">
        <v>30151701</v>
      </c>
      <c r="F3403" s="917"/>
      <c r="G3403" s="47" t="s">
        <v>505</v>
      </c>
      <c r="H3403" s="661" t="s">
        <v>41</v>
      </c>
      <c r="I3403" s="47">
        <v>324</v>
      </c>
    </row>
    <row r="3404" spans="1:9" ht="25.5" x14ac:dyDescent="0.2">
      <c r="A3404" s="926"/>
      <c r="B3404" s="47">
        <v>7203</v>
      </c>
      <c r="C3404" s="46" t="s">
        <v>649</v>
      </c>
      <c r="D3404" s="47" t="s">
        <v>39</v>
      </c>
      <c r="E3404" s="47">
        <v>40171517</v>
      </c>
      <c r="F3404" s="917"/>
      <c r="G3404" s="47" t="s">
        <v>505</v>
      </c>
      <c r="H3404" s="661" t="s">
        <v>41</v>
      </c>
      <c r="I3404" s="47">
        <v>324</v>
      </c>
    </row>
    <row r="3405" spans="1:9" ht="25.5" x14ac:dyDescent="0.2">
      <c r="A3405" s="926"/>
      <c r="B3405" s="47">
        <v>7203</v>
      </c>
      <c r="C3405" s="46" t="s">
        <v>650</v>
      </c>
      <c r="D3405" s="47" t="s">
        <v>39</v>
      </c>
      <c r="E3405" s="47">
        <v>40171517</v>
      </c>
      <c r="F3405" s="917"/>
      <c r="G3405" s="47" t="s">
        <v>505</v>
      </c>
      <c r="H3405" s="661" t="s">
        <v>41</v>
      </c>
      <c r="I3405" s="47">
        <v>324</v>
      </c>
    </row>
    <row r="3406" spans="1:9" ht="25.5" x14ac:dyDescent="0.2">
      <c r="A3406" s="926"/>
      <c r="B3406" s="47">
        <v>7203</v>
      </c>
      <c r="C3406" s="46" t="s">
        <v>651</v>
      </c>
      <c r="D3406" s="47" t="s">
        <v>39</v>
      </c>
      <c r="E3406" s="47">
        <v>40171517</v>
      </c>
      <c r="F3406" s="917"/>
      <c r="G3406" s="47" t="s">
        <v>505</v>
      </c>
      <c r="H3406" s="661" t="s">
        <v>41</v>
      </c>
      <c r="I3406" s="47">
        <v>324</v>
      </c>
    </row>
    <row r="3407" spans="1:9" ht="25.5" x14ac:dyDescent="0.2">
      <c r="A3407" s="926"/>
      <c r="B3407" s="47">
        <v>7203</v>
      </c>
      <c r="C3407" s="46" t="s">
        <v>652</v>
      </c>
      <c r="D3407" s="47" t="s">
        <v>39</v>
      </c>
      <c r="E3407" s="47">
        <v>40174908</v>
      </c>
      <c r="F3407" s="917"/>
      <c r="G3407" s="47" t="s">
        <v>505</v>
      </c>
      <c r="H3407" s="661" t="s">
        <v>41</v>
      </c>
      <c r="I3407" s="47">
        <v>324</v>
      </c>
    </row>
    <row r="3408" spans="1:9" ht="25.5" x14ac:dyDescent="0.2">
      <c r="A3408" s="926"/>
      <c r="B3408" s="47">
        <v>7203</v>
      </c>
      <c r="C3408" s="46" t="s">
        <v>653</v>
      </c>
      <c r="D3408" s="47" t="s">
        <v>39</v>
      </c>
      <c r="E3408" s="47">
        <v>40174908</v>
      </c>
      <c r="F3408" s="917"/>
      <c r="G3408" s="47" t="s">
        <v>505</v>
      </c>
      <c r="H3408" s="661" t="s">
        <v>41</v>
      </c>
      <c r="I3408" s="47">
        <v>324</v>
      </c>
    </row>
    <row r="3409" spans="1:9" ht="25.5" x14ac:dyDescent="0.2">
      <c r="A3409" s="926"/>
      <c r="B3409" s="47">
        <v>7203</v>
      </c>
      <c r="C3409" s="46" t="s">
        <v>654</v>
      </c>
      <c r="D3409" s="47" t="s">
        <v>39</v>
      </c>
      <c r="E3409" s="47">
        <v>40174908</v>
      </c>
      <c r="F3409" s="917"/>
      <c r="G3409" s="47" t="s">
        <v>505</v>
      </c>
      <c r="H3409" s="661" t="s">
        <v>41</v>
      </c>
      <c r="I3409" s="47">
        <v>324</v>
      </c>
    </row>
    <row r="3410" spans="1:9" ht="15" customHeight="1" x14ac:dyDescent="0.2">
      <c r="A3410" s="926"/>
      <c r="B3410" s="47">
        <v>7203</v>
      </c>
      <c r="C3410" s="46" t="s">
        <v>655</v>
      </c>
      <c r="D3410" s="47" t="s">
        <v>39</v>
      </c>
      <c r="E3410" s="47">
        <v>40174908</v>
      </c>
      <c r="F3410" s="917"/>
      <c r="G3410" s="47" t="s">
        <v>505</v>
      </c>
      <c r="H3410" s="661" t="s">
        <v>41</v>
      </c>
      <c r="I3410" s="47">
        <v>324</v>
      </c>
    </row>
    <row r="3411" spans="1:9" ht="15" customHeight="1" x14ac:dyDescent="0.2">
      <c r="A3411" s="926"/>
      <c r="B3411" s="47">
        <v>7203</v>
      </c>
      <c r="C3411" s="46" t="s">
        <v>656</v>
      </c>
      <c r="D3411" s="47" t="s">
        <v>39</v>
      </c>
      <c r="E3411" s="47">
        <v>40174908</v>
      </c>
      <c r="F3411" s="917"/>
      <c r="G3411" s="47" t="s">
        <v>505</v>
      </c>
      <c r="H3411" s="661" t="s">
        <v>41</v>
      </c>
      <c r="I3411" s="47">
        <v>324</v>
      </c>
    </row>
    <row r="3412" spans="1:9" ht="25.5" x14ac:dyDescent="0.2">
      <c r="A3412" s="926"/>
      <c r="B3412" s="47">
        <v>7203</v>
      </c>
      <c r="C3412" s="46" t="s">
        <v>657</v>
      </c>
      <c r="D3412" s="47" t="s">
        <v>39</v>
      </c>
      <c r="E3412" s="47">
        <v>40174908</v>
      </c>
      <c r="F3412" s="917"/>
      <c r="G3412" s="47" t="s">
        <v>505</v>
      </c>
      <c r="H3412" s="661" t="s">
        <v>41</v>
      </c>
      <c r="I3412" s="47">
        <v>324</v>
      </c>
    </row>
    <row r="3413" spans="1:9" ht="25.5" x14ac:dyDescent="0.2">
      <c r="A3413" s="926"/>
      <c r="B3413" s="47">
        <v>7203</v>
      </c>
      <c r="C3413" s="46" t="s">
        <v>658</v>
      </c>
      <c r="D3413" s="47" t="s">
        <v>39</v>
      </c>
      <c r="E3413" s="47">
        <v>40174908</v>
      </c>
      <c r="F3413" s="917"/>
      <c r="G3413" s="47" t="s">
        <v>505</v>
      </c>
      <c r="H3413" s="661" t="s">
        <v>41</v>
      </c>
      <c r="I3413" s="47">
        <v>324</v>
      </c>
    </row>
    <row r="3414" spans="1:9" ht="15" customHeight="1" x14ac:dyDescent="0.2">
      <c r="A3414" s="926"/>
      <c r="B3414" s="47">
        <v>7203</v>
      </c>
      <c r="C3414" s="46" t="s">
        <v>659</v>
      </c>
      <c r="D3414" s="47" t="s">
        <v>39</v>
      </c>
      <c r="E3414" s="47">
        <v>40174908</v>
      </c>
      <c r="F3414" s="917"/>
      <c r="G3414" s="47" t="s">
        <v>505</v>
      </c>
      <c r="H3414" s="661" t="s">
        <v>41</v>
      </c>
      <c r="I3414" s="47">
        <v>324</v>
      </c>
    </row>
    <row r="3415" spans="1:9" ht="15" customHeight="1" x14ac:dyDescent="0.2">
      <c r="A3415" s="926"/>
      <c r="B3415" s="47">
        <v>7203</v>
      </c>
      <c r="C3415" s="46" t="s">
        <v>660</v>
      </c>
      <c r="D3415" s="47" t="s">
        <v>39</v>
      </c>
      <c r="E3415" s="47">
        <v>40174908</v>
      </c>
      <c r="F3415" s="917"/>
      <c r="G3415" s="47" t="s">
        <v>505</v>
      </c>
      <c r="H3415" s="661" t="s">
        <v>41</v>
      </c>
      <c r="I3415" s="47">
        <v>324</v>
      </c>
    </row>
    <row r="3416" spans="1:9" ht="15" customHeight="1" x14ac:dyDescent="0.2">
      <c r="A3416" s="926"/>
      <c r="B3416" s="47">
        <v>7203</v>
      </c>
      <c r="C3416" s="46" t="s">
        <v>661</v>
      </c>
      <c r="D3416" s="47" t="s">
        <v>39</v>
      </c>
      <c r="E3416" s="47">
        <v>40174908</v>
      </c>
      <c r="F3416" s="917"/>
      <c r="G3416" s="47" t="s">
        <v>505</v>
      </c>
      <c r="H3416" s="661" t="s">
        <v>41</v>
      </c>
      <c r="I3416" s="47">
        <v>324</v>
      </c>
    </row>
    <row r="3417" spans="1:9" ht="15" customHeight="1" x14ac:dyDescent="0.2">
      <c r="A3417" s="926"/>
      <c r="B3417" s="47">
        <v>7203</v>
      </c>
      <c r="C3417" s="46" t="s">
        <v>662</v>
      </c>
      <c r="D3417" s="47" t="s">
        <v>39</v>
      </c>
      <c r="E3417" s="47">
        <v>40174908</v>
      </c>
      <c r="F3417" s="917"/>
      <c r="G3417" s="47" t="s">
        <v>505</v>
      </c>
      <c r="H3417" s="661" t="s">
        <v>41</v>
      </c>
      <c r="I3417" s="47">
        <v>324</v>
      </c>
    </row>
    <row r="3418" spans="1:9" ht="25.5" x14ac:dyDescent="0.2">
      <c r="A3418" s="926"/>
      <c r="B3418" s="47">
        <v>7203</v>
      </c>
      <c r="C3418" s="46" t="s">
        <v>663</v>
      </c>
      <c r="D3418" s="47" t="s">
        <v>39</v>
      </c>
      <c r="E3418" s="47">
        <v>40174908</v>
      </c>
      <c r="F3418" s="917"/>
      <c r="G3418" s="47" t="s">
        <v>505</v>
      </c>
      <c r="H3418" s="661" t="s">
        <v>41</v>
      </c>
      <c r="I3418" s="47">
        <v>324</v>
      </c>
    </row>
    <row r="3419" spans="1:9" ht="25.5" x14ac:dyDescent="0.2">
      <c r="A3419" s="926"/>
      <c r="B3419" s="47">
        <v>7203</v>
      </c>
      <c r="C3419" s="46" t="s">
        <v>664</v>
      </c>
      <c r="D3419" s="47" t="s">
        <v>39</v>
      </c>
      <c r="E3419" s="47">
        <v>40174908</v>
      </c>
      <c r="F3419" s="917"/>
      <c r="G3419" s="47" t="s">
        <v>505</v>
      </c>
      <c r="H3419" s="661" t="s">
        <v>41</v>
      </c>
      <c r="I3419" s="47">
        <v>324</v>
      </c>
    </row>
    <row r="3420" spans="1:9" ht="25.5" x14ac:dyDescent="0.2">
      <c r="A3420" s="926"/>
      <c r="B3420" s="47">
        <v>7203</v>
      </c>
      <c r="C3420" s="46" t="s">
        <v>665</v>
      </c>
      <c r="D3420" s="47" t="s">
        <v>39</v>
      </c>
      <c r="E3420" s="47">
        <v>40174908</v>
      </c>
      <c r="F3420" s="917"/>
      <c r="G3420" s="47" t="s">
        <v>505</v>
      </c>
      <c r="H3420" s="661" t="s">
        <v>41</v>
      </c>
      <c r="I3420" s="47">
        <v>324</v>
      </c>
    </row>
    <row r="3421" spans="1:9" ht="38.25" x14ac:dyDescent="0.2">
      <c r="A3421" s="926"/>
      <c r="B3421" s="47">
        <v>7203</v>
      </c>
      <c r="C3421" s="46" t="s">
        <v>666</v>
      </c>
      <c r="D3421" s="47" t="s">
        <v>39</v>
      </c>
      <c r="E3421" s="47">
        <v>40175208</v>
      </c>
      <c r="F3421" s="917"/>
      <c r="G3421" s="47" t="s">
        <v>505</v>
      </c>
      <c r="H3421" s="661" t="s">
        <v>41</v>
      </c>
      <c r="I3421" s="47">
        <v>324</v>
      </c>
    </row>
    <row r="3422" spans="1:9" ht="38.25" x14ac:dyDescent="0.2">
      <c r="A3422" s="926"/>
      <c r="B3422" s="47">
        <v>7203</v>
      </c>
      <c r="C3422" s="46" t="s">
        <v>667</v>
      </c>
      <c r="D3422" s="47" t="s">
        <v>39</v>
      </c>
      <c r="E3422" s="47">
        <v>40175208</v>
      </c>
      <c r="F3422" s="917"/>
      <c r="G3422" s="47" t="s">
        <v>505</v>
      </c>
      <c r="H3422" s="661" t="s">
        <v>41</v>
      </c>
      <c r="I3422" s="47">
        <v>324</v>
      </c>
    </row>
    <row r="3423" spans="1:9" ht="38.25" x14ac:dyDescent="0.2">
      <c r="A3423" s="926"/>
      <c r="B3423" s="3">
        <v>3202</v>
      </c>
      <c r="C3423" s="197" t="s">
        <v>1316</v>
      </c>
      <c r="D3423" s="3" t="s">
        <v>39</v>
      </c>
      <c r="E3423" s="211" t="s">
        <v>1317</v>
      </c>
      <c r="F3423" s="917"/>
      <c r="G3423" s="47" t="s">
        <v>505</v>
      </c>
      <c r="H3423" s="661" t="s">
        <v>858</v>
      </c>
      <c r="I3423" s="211">
        <v>324</v>
      </c>
    </row>
    <row r="3424" spans="1:9" ht="15" customHeight="1" x14ac:dyDescent="0.2">
      <c r="A3424" s="926"/>
      <c r="B3424" s="61">
        <v>4180</v>
      </c>
      <c r="C3424" s="66" t="s">
        <v>2011</v>
      </c>
      <c r="D3424" s="382" t="s">
        <v>2137</v>
      </c>
      <c r="E3424" s="382">
        <v>40171517</v>
      </c>
      <c r="F3424" s="917"/>
      <c r="G3424" s="382" t="s">
        <v>505</v>
      </c>
      <c r="H3424" s="63">
        <v>45200</v>
      </c>
      <c r="I3424" s="382">
        <v>324</v>
      </c>
    </row>
    <row r="3425" spans="1:9" ht="25.5" x14ac:dyDescent="0.2">
      <c r="A3425" s="926"/>
      <c r="B3425" s="61">
        <v>4180</v>
      </c>
      <c r="C3425" s="66" t="s">
        <v>2014</v>
      </c>
      <c r="D3425" s="382" t="s">
        <v>2137</v>
      </c>
      <c r="E3425" s="382">
        <v>31201514</v>
      </c>
      <c r="F3425" s="917"/>
      <c r="G3425" s="382" t="s">
        <v>505</v>
      </c>
      <c r="H3425" s="63">
        <v>45200</v>
      </c>
      <c r="I3425" s="382">
        <v>324</v>
      </c>
    </row>
    <row r="3426" spans="1:9" ht="15" customHeight="1" x14ac:dyDescent="0.2">
      <c r="A3426" s="926"/>
      <c r="B3426" s="211">
        <v>6311</v>
      </c>
      <c r="C3426" s="197" t="s">
        <v>2835</v>
      </c>
      <c r="D3426" s="211" t="s">
        <v>10514</v>
      </c>
      <c r="E3426" s="211">
        <v>40171517</v>
      </c>
      <c r="F3426" s="917"/>
      <c r="G3426" s="382" t="s">
        <v>505</v>
      </c>
      <c r="H3426" s="227">
        <v>45078</v>
      </c>
      <c r="I3426" s="382">
        <v>324</v>
      </c>
    </row>
    <row r="3427" spans="1:9" ht="51" x14ac:dyDescent="0.2">
      <c r="A3427" s="926"/>
      <c r="B3427" s="3">
        <v>7020</v>
      </c>
      <c r="C3427" s="197" t="s">
        <v>3147</v>
      </c>
      <c r="D3427" s="3" t="s">
        <v>10514</v>
      </c>
      <c r="E3427" s="211">
        <v>40172199</v>
      </c>
      <c r="F3427" s="917"/>
      <c r="G3427" s="382" t="s">
        <v>505</v>
      </c>
      <c r="H3427" s="661" t="s">
        <v>858</v>
      </c>
      <c r="I3427" s="382">
        <v>324</v>
      </c>
    </row>
    <row r="3428" spans="1:9" ht="51" x14ac:dyDescent="0.2">
      <c r="A3428" s="926"/>
      <c r="B3428" s="3">
        <v>7020</v>
      </c>
      <c r="C3428" s="197" t="s">
        <v>3148</v>
      </c>
      <c r="D3428" s="3" t="s">
        <v>10514</v>
      </c>
      <c r="E3428" s="211">
        <v>40172199</v>
      </c>
      <c r="F3428" s="917"/>
      <c r="G3428" s="382" t="s">
        <v>505</v>
      </c>
      <c r="H3428" s="661" t="s">
        <v>858</v>
      </c>
      <c r="I3428" s="382">
        <v>324</v>
      </c>
    </row>
    <row r="3429" spans="1:9" ht="38.25" x14ac:dyDescent="0.2">
      <c r="A3429" s="926"/>
      <c r="B3429" s="3">
        <v>7020</v>
      </c>
      <c r="C3429" s="197" t="s">
        <v>3149</v>
      </c>
      <c r="D3429" s="3" t="s">
        <v>10514</v>
      </c>
      <c r="E3429" s="211">
        <v>40172906</v>
      </c>
      <c r="F3429" s="917"/>
      <c r="G3429" s="382" t="s">
        <v>505</v>
      </c>
      <c r="H3429" s="661" t="s">
        <v>858</v>
      </c>
      <c r="I3429" s="382">
        <v>324</v>
      </c>
    </row>
    <row r="3430" spans="1:9" ht="25.5" x14ac:dyDescent="0.2">
      <c r="A3430" s="926"/>
      <c r="B3430" s="258">
        <v>6030</v>
      </c>
      <c r="C3430" s="66" t="s">
        <v>3353</v>
      </c>
      <c r="D3430" s="258" t="s">
        <v>10514</v>
      </c>
      <c r="E3430" s="382">
        <v>40171517</v>
      </c>
      <c r="F3430" s="917"/>
      <c r="G3430" s="382" t="s">
        <v>505</v>
      </c>
      <c r="H3430" s="661" t="s">
        <v>120</v>
      </c>
      <c r="I3430" s="258">
        <v>324</v>
      </c>
    </row>
    <row r="3431" spans="1:9" ht="25.5" x14ac:dyDescent="0.2">
      <c r="A3431" s="926"/>
      <c r="B3431" s="258">
        <v>6030</v>
      </c>
      <c r="C3431" s="66" t="s">
        <v>3356</v>
      </c>
      <c r="D3431" s="258" t="s">
        <v>10514</v>
      </c>
      <c r="E3431" s="382">
        <v>31201610</v>
      </c>
      <c r="F3431" s="917"/>
      <c r="G3431" s="382" t="s">
        <v>505</v>
      </c>
      <c r="H3431" s="661" t="s">
        <v>120</v>
      </c>
      <c r="I3431" s="258">
        <v>324</v>
      </c>
    </row>
    <row r="3432" spans="1:9" ht="25.5" x14ac:dyDescent="0.2">
      <c r="A3432" s="926"/>
      <c r="B3432" s="258">
        <v>6030</v>
      </c>
      <c r="C3432" s="66" t="s">
        <v>3358</v>
      </c>
      <c r="D3432" s="258" t="s">
        <v>10514</v>
      </c>
      <c r="E3432" s="382">
        <v>40171517</v>
      </c>
      <c r="F3432" s="917"/>
      <c r="G3432" s="382" t="s">
        <v>505</v>
      </c>
      <c r="H3432" s="661" t="s">
        <v>120</v>
      </c>
      <c r="I3432" s="258">
        <v>324</v>
      </c>
    </row>
    <row r="3433" spans="1:9" ht="25.5" x14ac:dyDescent="0.2">
      <c r="A3433" s="926"/>
      <c r="B3433" s="258">
        <v>6030</v>
      </c>
      <c r="C3433" s="66" t="s">
        <v>3359</v>
      </c>
      <c r="D3433" s="258" t="s">
        <v>10514</v>
      </c>
      <c r="E3433" s="382">
        <v>40171517</v>
      </c>
      <c r="F3433" s="917"/>
      <c r="G3433" s="382" t="s">
        <v>505</v>
      </c>
      <c r="H3433" s="661" t="s">
        <v>120</v>
      </c>
      <c r="I3433" s="258">
        <v>324</v>
      </c>
    </row>
    <row r="3434" spans="1:9" ht="25.5" x14ac:dyDescent="0.2">
      <c r="A3434" s="926"/>
      <c r="B3434" s="258">
        <v>6030</v>
      </c>
      <c r="C3434" s="66" t="s">
        <v>3361</v>
      </c>
      <c r="D3434" s="258" t="s">
        <v>10514</v>
      </c>
      <c r="E3434" s="382">
        <v>40171517</v>
      </c>
      <c r="F3434" s="917"/>
      <c r="G3434" s="382" t="s">
        <v>505</v>
      </c>
      <c r="H3434" s="661" t="s">
        <v>120</v>
      </c>
      <c r="I3434" s="258">
        <v>324</v>
      </c>
    </row>
    <row r="3435" spans="1:9" ht="25.5" x14ac:dyDescent="0.2">
      <c r="A3435" s="926"/>
      <c r="B3435" s="258">
        <v>6030</v>
      </c>
      <c r="C3435" s="66" t="s">
        <v>3364</v>
      </c>
      <c r="D3435" s="258" t="s">
        <v>10514</v>
      </c>
      <c r="E3435" s="382">
        <v>40171517</v>
      </c>
      <c r="F3435" s="917"/>
      <c r="G3435" s="382" t="s">
        <v>505</v>
      </c>
      <c r="H3435" s="661" t="s">
        <v>120</v>
      </c>
      <c r="I3435" s="258">
        <v>324</v>
      </c>
    </row>
    <row r="3436" spans="1:9" ht="25.5" x14ac:dyDescent="0.2">
      <c r="A3436" s="926"/>
      <c r="B3436" s="258">
        <v>6030</v>
      </c>
      <c r="C3436" s="66" t="s">
        <v>3366</v>
      </c>
      <c r="D3436" s="258" t="s">
        <v>10514</v>
      </c>
      <c r="E3436" s="382">
        <v>40171517</v>
      </c>
      <c r="F3436" s="917"/>
      <c r="G3436" s="382" t="s">
        <v>505</v>
      </c>
      <c r="H3436" s="661" t="s">
        <v>120</v>
      </c>
      <c r="I3436" s="258">
        <v>324</v>
      </c>
    </row>
    <row r="3437" spans="1:9" ht="15" customHeight="1" x14ac:dyDescent="0.2">
      <c r="A3437" s="926"/>
      <c r="B3437" s="84">
        <v>2502</v>
      </c>
      <c r="C3437" s="127" t="s">
        <v>3879</v>
      </c>
      <c r="D3437" s="84" t="s">
        <v>34</v>
      </c>
      <c r="E3437" s="131">
        <v>40171517</v>
      </c>
      <c r="F3437" s="917"/>
      <c r="G3437" s="131" t="s">
        <v>505</v>
      </c>
      <c r="H3437" s="63">
        <v>45261</v>
      </c>
      <c r="I3437" s="382">
        <v>324</v>
      </c>
    </row>
    <row r="3438" spans="1:9" ht="15" customHeight="1" x14ac:dyDescent="0.2">
      <c r="A3438" s="926"/>
      <c r="B3438" s="84">
        <v>2502</v>
      </c>
      <c r="C3438" s="127" t="s">
        <v>3881</v>
      </c>
      <c r="D3438" s="84" t="s">
        <v>34</v>
      </c>
      <c r="E3438" s="131">
        <v>40171517</v>
      </c>
      <c r="F3438" s="917"/>
      <c r="G3438" s="131" t="s">
        <v>505</v>
      </c>
      <c r="H3438" s="63">
        <v>45261</v>
      </c>
      <c r="I3438" s="382">
        <v>324</v>
      </c>
    </row>
    <row r="3439" spans="1:9" ht="25.5" x14ac:dyDescent="0.2">
      <c r="A3439" s="926"/>
      <c r="B3439" s="84">
        <v>2502</v>
      </c>
      <c r="C3439" s="127" t="s">
        <v>3882</v>
      </c>
      <c r="D3439" s="84" t="s">
        <v>34</v>
      </c>
      <c r="E3439" s="131">
        <v>40141607</v>
      </c>
      <c r="F3439" s="917"/>
      <c r="G3439" s="131" t="s">
        <v>505</v>
      </c>
      <c r="H3439" s="63">
        <v>45261</v>
      </c>
      <c r="I3439" s="382">
        <v>324</v>
      </c>
    </row>
    <row r="3440" spans="1:9" ht="15" customHeight="1" x14ac:dyDescent="0.2">
      <c r="A3440" s="926"/>
      <c r="B3440" s="97">
        <v>7428</v>
      </c>
      <c r="C3440" s="508" t="s">
        <v>8483</v>
      </c>
      <c r="D3440" s="97" t="s">
        <v>5902</v>
      </c>
      <c r="E3440" s="39" t="s">
        <v>8484</v>
      </c>
      <c r="F3440" s="917"/>
      <c r="G3440" s="39" t="s">
        <v>6168</v>
      </c>
      <c r="H3440" s="251">
        <v>45261</v>
      </c>
      <c r="I3440" s="39">
        <v>324</v>
      </c>
    </row>
    <row r="3441" spans="1:9" ht="15" customHeight="1" x14ac:dyDescent="0.2">
      <c r="A3441" s="926"/>
      <c r="B3441" s="97">
        <v>7428</v>
      </c>
      <c r="C3441" s="508" t="s">
        <v>8485</v>
      </c>
      <c r="D3441" s="97" t="s">
        <v>5902</v>
      </c>
      <c r="E3441" s="39" t="s">
        <v>8486</v>
      </c>
      <c r="F3441" s="917"/>
      <c r="G3441" s="39" t="s">
        <v>6168</v>
      </c>
      <c r="H3441" s="251">
        <v>45261</v>
      </c>
      <c r="I3441" s="39">
        <v>324</v>
      </c>
    </row>
    <row r="3442" spans="1:9" ht="25.5" x14ac:dyDescent="0.2">
      <c r="A3442" s="926"/>
      <c r="B3442" s="97">
        <v>7428</v>
      </c>
      <c r="C3442" s="508" t="s">
        <v>8499</v>
      </c>
      <c r="D3442" s="97" t="s">
        <v>5902</v>
      </c>
      <c r="E3442" s="39">
        <v>40171708</v>
      </c>
      <c r="F3442" s="917"/>
      <c r="G3442" s="39" t="s">
        <v>6168</v>
      </c>
      <c r="H3442" s="251">
        <v>45261</v>
      </c>
      <c r="I3442" s="39">
        <v>324</v>
      </c>
    </row>
    <row r="3443" spans="1:9" ht="25.5" x14ac:dyDescent="0.2">
      <c r="A3443" s="926"/>
      <c r="B3443" s="97">
        <v>7428</v>
      </c>
      <c r="C3443" s="508" t="s">
        <v>8500</v>
      </c>
      <c r="D3443" s="97" t="s">
        <v>5902</v>
      </c>
      <c r="E3443" s="39">
        <v>40171708</v>
      </c>
      <c r="F3443" s="917"/>
      <c r="G3443" s="39" t="s">
        <v>6168</v>
      </c>
      <c r="H3443" s="251">
        <v>45261</v>
      </c>
      <c r="I3443" s="39">
        <v>324</v>
      </c>
    </row>
    <row r="3444" spans="1:9" ht="25.5" x14ac:dyDescent="0.2">
      <c r="A3444" s="926"/>
      <c r="B3444" s="97">
        <v>7428</v>
      </c>
      <c r="C3444" s="508" t="s">
        <v>8501</v>
      </c>
      <c r="D3444" s="97" t="s">
        <v>5902</v>
      </c>
      <c r="E3444" s="39">
        <v>40171708</v>
      </c>
      <c r="F3444" s="917"/>
      <c r="G3444" s="39" t="s">
        <v>6168</v>
      </c>
      <c r="H3444" s="251">
        <v>45261</v>
      </c>
      <c r="I3444" s="39">
        <v>324</v>
      </c>
    </row>
    <row r="3445" spans="1:9" ht="25.5" x14ac:dyDescent="0.2">
      <c r="A3445" s="926"/>
      <c r="B3445" s="97">
        <v>7428</v>
      </c>
      <c r="C3445" s="508" t="s">
        <v>8502</v>
      </c>
      <c r="D3445" s="97" t="s">
        <v>5902</v>
      </c>
      <c r="E3445" s="39">
        <v>40171517</v>
      </c>
      <c r="F3445" s="917"/>
      <c r="G3445" s="39" t="s">
        <v>6168</v>
      </c>
      <c r="H3445" s="251">
        <v>45261</v>
      </c>
      <c r="I3445" s="39">
        <v>324</v>
      </c>
    </row>
    <row r="3446" spans="1:9" ht="25.5" x14ac:dyDescent="0.2">
      <c r="A3446" s="926"/>
      <c r="B3446" s="97">
        <v>7428</v>
      </c>
      <c r="C3446" s="508" t="s">
        <v>8504</v>
      </c>
      <c r="D3446" s="97" t="s">
        <v>5902</v>
      </c>
      <c r="E3446" s="39">
        <v>40171708</v>
      </c>
      <c r="F3446" s="917"/>
      <c r="G3446" s="39" t="s">
        <v>6168</v>
      </c>
      <c r="H3446" s="251">
        <v>45261</v>
      </c>
      <c r="I3446" s="39">
        <v>324</v>
      </c>
    </row>
    <row r="3447" spans="1:9" ht="15" customHeight="1" x14ac:dyDescent="0.2">
      <c r="A3447" s="926"/>
      <c r="B3447" s="97">
        <v>7428</v>
      </c>
      <c r="C3447" s="508" t="s">
        <v>8505</v>
      </c>
      <c r="D3447" s="97" t="s">
        <v>5902</v>
      </c>
      <c r="E3447" s="160" t="s">
        <v>6615</v>
      </c>
      <c r="F3447" s="917"/>
      <c r="G3447" s="39" t="s">
        <v>6168</v>
      </c>
      <c r="H3447" s="251">
        <v>45261</v>
      </c>
      <c r="I3447" s="39">
        <v>324</v>
      </c>
    </row>
    <row r="3448" spans="1:9" ht="15" customHeight="1" x14ac:dyDescent="0.2">
      <c r="A3448" s="926"/>
      <c r="B3448" s="97">
        <v>7428</v>
      </c>
      <c r="C3448" s="508" t="s">
        <v>8506</v>
      </c>
      <c r="D3448" s="97" t="s">
        <v>5902</v>
      </c>
      <c r="E3448" s="160" t="s">
        <v>6616</v>
      </c>
      <c r="F3448" s="917"/>
      <c r="G3448" s="39" t="s">
        <v>6168</v>
      </c>
      <c r="H3448" s="251">
        <v>45261</v>
      </c>
      <c r="I3448" s="39">
        <v>324</v>
      </c>
    </row>
    <row r="3449" spans="1:9" ht="15" customHeight="1" x14ac:dyDescent="0.2">
      <c r="A3449" s="926"/>
      <c r="B3449" s="97">
        <v>7428</v>
      </c>
      <c r="C3449" s="508" t="s">
        <v>8507</v>
      </c>
      <c r="D3449" s="97" t="s">
        <v>5902</v>
      </c>
      <c r="E3449" s="160" t="s">
        <v>6617</v>
      </c>
      <c r="F3449" s="917"/>
      <c r="G3449" s="39" t="s">
        <v>6168</v>
      </c>
      <c r="H3449" s="251">
        <v>45261</v>
      </c>
      <c r="I3449" s="39">
        <v>324</v>
      </c>
    </row>
    <row r="3450" spans="1:9" ht="15" customHeight="1" x14ac:dyDescent="0.2">
      <c r="A3450" s="926"/>
      <c r="B3450" s="97">
        <v>7428</v>
      </c>
      <c r="C3450" s="508" t="s">
        <v>8508</v>
      </c>
      <c r="D3450" s="97" t="s">
        <v>5902</v>
      </c>
      <c r="E3450" s="160" t="s">
        <v>6618</v>
      </c>
      <c r="F3450" s="917"/>
      <c r="G3450" s="39" t="s">
        <v>6168</v>
      </c>
      <c r="H3450" s="251">
        <v>45261</v>
      </c>
      <c r="I3450" s="39">
        <v>324</v>
      </c>
    </row>
    <row r="3451" spans="1:9" ht="25.5" x14ac:dyDescent="0.2">
      <c r="A3451" s="926"/>
      <c r="B3451" s="97">
        <v>7428</v>
      </c>
      <c r="C3451" s="508" t="s">
        <v>8509</v>
      </c>
      <c r="D3451" s="97" t="s">
        <v>5902</v>
      </c>
      <c r="E3451" s="160" t="s">
        <v>6619</v>
      </c>
      <c r="F3451" s="917"/>
      <c r="G3451" s="39" t="s">
        <v>6168</v>
      </c>
      <c r="H3451" s="251">
        <v>45261</v>
      </c>
      <c r="I3451" s="39">
        <v>324</v>
      </c>
    </row>
    <row r="3452" spans="1:9" ht="25.5" x14ac:dyDescent="0.2">
      <c r="A3452" s="926"/>
      <c r="B3452" s="97">
        <v>7428</v>
      </c>
      <c r="C3452" s="508" t="s">
        <v>8512</v>
      </c>
      <c r="D3452" s="97" t="s">
        <v>5902</v>
      </c>
      <c r="E3452" s="39" t="s">
        <v>6204</v>
      </c>
      <c r="F3452" s="917"/>
      <c r="G3452" s="39" t="s">
        <v>6168</v>
      </c>
      <c r="H3452" s="251">
        <v>45261</v>
      </c>
      <c r="I3452" s="39">
        <v>324</v>
      </c>
    </row>
    <row r="3453" spans="1:9" ht="114.75" x14ac:dyDescent="0.2">
      <c r="A3453" s="926"/>
      <c r="B3453" s="97">
        <v>7431</v>
      </c>
      <c r="C3453" s="98" t="s">
        <v>6196</v>
      </c>
      <c r="D3453" s="97" t="s">
        <v>5902</v>
      </c>
      <c r="E3453" s="160" t="s">
        <v>6197</v>
      </c>
      <c r="F3453" s="917"/>
      <c r="G3453" s="160" t="s">
        <v>505</v>
      </c>
      <c r="H3453" s="309">
        <v>44927</v>
      </c>
      <c r="I3453" s="160">
        <v>324</v>
      </c>
    </row>
    <row r="3454" spans="1:9" ht="114.75" x14ac:dyDescent="0.2">
      <c r="A3454" s="926"/>
      <c r="B3454" s="97">
        <v>7431</v>
      </c>
      <c r="C3454" s="98" t="s">
        <v>6199</v>
      </c>
      <c r="D3454" s="97" t="s">
        <v>5902</v>
      </c>
      <c r="E3454" s="160" t="s">
        <v>6200</v>
      </c>
      <c r="F3454" s="917"/>
      <c r="G3454" s="160" t="s">
        <v>505</v>
      </c>
      <c r="H3454" s="309">
        <v>44927</v>
      </c>
      <c r="I3454" s="160">
        <v>324</v>
      </c>
    </row>
    <row r="3455" spans="1:9" ht="89.25" x14ac:dyDescent="0.2">
      <c r="A3455" s="926"/>
      <c r="B3455" s="97">
        <v>7431</v>
      </c>
      <c r="C3455" s="98" t="s">
        <v>6201</v>
      </c>
      <c r="D3455" s="97" t="s">
        <v>5902</v>
      </c>
      <c r="E3455" s="160" t="s">
        <v>6202</v>
      </c>
      <c r="F3455" s="917"/>
      <c r="G3455" s="160" t="s">
        <v>505</v>
      </c>
      <c r="H3455" s="309">
        <v>44927</v>
      </c>
      <c r="I3455" s="160">
        <v>324</v>
      </c>
    </row>
    <row r="3456" spans="1:9" ht="114.75" x14ac:dyDescent="0.2">
      <c r="A3456" s="926"/>
      <c r="B3456" s="97">
        <v>7431</v>
      </c>
      <c r="C3456" s="98" t="s">
        <v>6203</v>
      </c>
      <c r="D3456" s="97" t="s">
        <v>5902</v>
      </c>
      <c r="E3456" s="160" t="s">
        <v>6204</v>
      </c>
      <c r="F3456" s="917"/>
      <c r="G3456" s="160" t="s">
        <v>505</v>
      </c>
      <c r="H3456" s="309">
        <v>44927</v>
      </c>
      <c r="I3456" s="160">
        <v>324</v>
      </c>
    </row>
    <row r="3457" spans="1:9" ht="191.25" x14ac:dyDescent="0.2">
      <c r="A3457" s="926"/>
      <c r="B3457" s="97">
        <v>7431</v>
      </c>
      <c r="C3457" s="98" t="s">
        <v>6205</v>
      </c>
      <c r="D3457" s="97" t="s">
        <v>5902</v>
      </c>
      <c r="E3457" s="160" t="s">
        <v>6206</v>
      </c>
      <c r="F3457" s="917"/>
      <c r="G3457" s="160" t="s">
        <v>505</v>
      </c>
      <c r="H3457" s="309">
        <v>44927</v>
      </c>
      <c r="I3457" s="160">
        <v>324</v>
      </c>
    </row>
    <row r="3458" spans="1:9" ht="153" x14ac:dyDescent="0.2">
      <c r="A3458" s="926"/>
      <c r="B3458" s="97">
        <v>7431</v>
      </c>
      <c r="C3458" s="98" t="s">
        <v>6207</v>
      </c>
      <c r="D3458" s="97" t="s">
        <v>5902</v>
      </c>
      <c r="E3458" s="160" t="s">
        <v>6208</v>
      </c>
      <c r="F3458" s="917"/>
      <c r="G3458" s="160" t="s">
        <v>505</v>
      </c>
      <c r="H3458" s="309">
        <v>44927</v>
      </c>
      <c r="I3458" s="160">
        <v>324</v>
      </c>
    </row>
    <row r="3459" spans="1:9" ht="127.5" x14ac:dyDescent="0.2">
      <c r="A3459" s="926"/>
      <c r="B3459" s="97">
        <v>7431</v>
      </c>
      <c r="C3459" s="98" t="s">
        <v>6209</v>
      </c>
      <c r="D3459" s="97" t="s">
        <v>5902</v>
      </c>
      <c r="E3459" s="160" t="s">
        <v>6210</v>
      </c>
      <c r="F3459" s="917"/>
      <c r="G3459" s="160" t="s">
        <v>505</v>
      </c>
      <c r="H3459" s="309">
        <v>44927</v>
      </c>
      <c r="I3459" s="160">
        <v>324</v>
      </c>
    </row>
    <row r="3460" spans="1:9" ht="165.75" x14ac:dyDescent="0.2">
      <c r="A3460" s="926"/>
      <c r="B3460" s="97">
        <v>7431</v>
      </c>
      <c r="C3460" s="98" t="s">
        <v>6211</v>
      </c>
      <c r="D3460" s="97" t="s">
        <v>5902</v>
      </c>
      <c r="E3460" s="160" t="s">
        <v>6212</v>
      </c>
      <c r="F3460" s="917"/>
      <c r="G3460" s="160" t="s">
        <v>505</v>
      </c>
      <c r="H3460" s="309">
        <v>44927</v>
      </c>
      <c r="I3460" s="160">
        <v>324</v>
      </c>
    </row>
    <row r="3461" spans="1:9" ht="127.5" x14ac:dyDescent="0.2">
      <c r="A3461" s="926"/>
      <c r="B3461" s="97">
        <v>7431</v>
      </c>
      <c r="C3461" s="98" t="s">
        <v>6213</v>
      </c>
      <c r="D3461" s="97" t="s">
        <v>5902</v>
      </c>
      <c r="E3461" s="160" t="s">
        <v>6214</v>
      </c>
      <c r="F3461" s="917"/>
      <c r="G3461" s="160" t="s">
        <v>505</v>
      </c>
      <c r="H3461" s="309">
        <v>44927</v>
      </c>
      <c r="I3461" s="160">
        <v>324</v>
      </c>
    </row>
    <row r="3462" spans="1:9" ht="140.25" x14ac:dyDescent="0.2">
      <c r="A3462" s="926"/>
      <c r="B3462" s="97">
        <v>7431</v>
      </c>
      <c r="C3462" s="98" t="s">
        <v>6215</v>
      </c>
      <c r="D3462" s="97" t="s">
        <v>5902</v>
      </c>
      <c r="E3462" s="160" t="s">
        <v>6216</v>
      </c>
      <c r="F3462" s="917"/>
      <c r="G3462" s="160" t="s">
        <v>505</v>
      </c>
      <c r="H3462" s="309">
        <v>44927</v>
      </c>
      <c r="I3462" s="160">
        <v>324</v>
      </c>
    </row>
    <row r="3463" spans="1:9" ht="89.25" x14ac:dyDescent="0.2">
      <c r="A3463" s="926"/>
      <c r="B3463" s="97">
        <v>7431</v>
      </c>
      <c r="C3463" s="98" t="s">
        <v>6232</v>
      </c>
      <c r="D3463" s="97" t="s">
        <v>5902</v>
      </c>
      <c r="E3463" s="160" t="s">
        <v>6233</v>
      </c>
      <c r="F3463" s="917"/>
      <c r="G3463" s="160" t="s">
        <v>505</v>
      </c>
      <c r="H3463" s="309">
        <v>44927</v>
      </c>
      <c r="I3463" s="160">
        <v>324</v>
      </c>
    </row>
    <row r="3464" spans="1:9" ht="51" x14ac:dyDescent="0.2">
      <c r="A3464" s="926"/>
      <c r="B3464" s="97">
        <v>7431</v>
      </c>
      <c r="C3464" s="98" t="s">
        <v>6235</v>
      </c>
      <c r="D3464" s="97" t="s">
        <v>5902</v>
      </c>
      <c r="E3464" s="160" t="s">
        <v>6236</v>
      </c>
      <c r="F3464" s="917"/>
      <c r="G3464" s="160" t="s">
        <v>505</v>
      </c>
      <c r="H3464" s="309">
        <v>44927</v>
      </c>
      <c r="I3464" s="160">
        <v>324</v>
      </c>
    </row>
    <row r="3465" spans="1:9" ht="191.25" x14ac:dyDescent="0.2">
      <c r="A3465" s="926"/>
      <c r="B3465" s="97">
        <v>7431</v>
      </c>
      <c r="C3465" s="98" t="s">
        <v>6238</v>
      </c>
      <c r="D3465" s="97" t="s">
        <v>5902</v>
      </c>
      <c r="E3465" s="160" t="s">
        <v>6239</v>
      </c>
      <c r="F3465" s="917"/>
      <c r="G3465" s="160" t="s">
        <v>505</v>
      </c>
      <c r="H3465" s="309">
        <v>44927</v>
      </c>
      <c r="I3465" s="160">
        <v>324</v>
      </c>
    </row>
    <row r="3466" spans="1:9" ht="102" x14ac:dyDescent="0.2">
      <c r="A3466" s="926"/>
      <c r="B3466" s="97">
        <v>7431</v>
      </c>
      <c r="C3466" s="98" t="s">
        <v>6240</v>
      </c>
      <c r="D3466" s="97" t="s">
        <v>5902</v>
      </c>
      <c r="E3466" s="160" t="s">
        <v>6241</v>
      </c>
      <c r="F3466" s="917"/>
      <c r="G3466" s="160" t="s">
        <v>505</v>
      </c>
      <c r="H3466" s="309">
        <v>44927</v>
      </c>
      <c r="I3466" s="160">
        <v>324</v>
      </c>
    </row>
    <row r="3467" spans="1:9" ht="89.25" x14ac:dyDescent="0.2">
      <c r="A3467" s="926"/>
      <c r="B3467" s="97">
        <v>7431</v>
      </c>
      <c r="C3467" s="98" t="s">
        <v>6243</v>
      </c>
      <c r="D3467" s="97" t="s">
        <v>5902</v>
      </c>
      <c r="E3467" s="160" t="s">
        <v>6244</v>
      </c>
      <c r="F3467" s="917"/>
      <c r="G3467" s="160" t="s">
        <v>505</v>
      </c>
      <c r="H3467" s="309">
        <v>44927</v>
      </c>
      <c r="I3467" s="160">
        <v>324</v>
      </c>
    </row>
    <row r="3468" spans="1:9" ht="38.25" x14ac:dyDescent="0.2">
      <c r="A3468" s="926"/>
      <c r="B3468" s="97" t="s">
        <v>8661</v>
      </c>
      <c r="C3468" s="98" t="s">
        <v>6409</v>
      </c>
      <c r="D3468" s="97" t="s">
        <v>5902</v>
      </c>
      <c r="E3468" s="528" t="s">
        <v>6410</v>
      </c>
      <c r="F3468" s="917"/>
      <c r="G3468" s="160" t="s">
        <v>505</v>
      </c>
      <c r="H3468" s="309">
        <v>45261</v>
      </c>
      <c r="I3468" s="160">
        <v>324</v>
      </c>
    </row>
    <row r="3469" spans="1:9" ht="15" customHeight="1" x14ac:dyDescent="0.2">
      <c r="A3469" s="926"/>
      <c r="B3469" s="97" t="s">
        <v>8661</v>
      </c>
      <c r="C3469" s="98" t="s">
        <v>6411</v>
      </c>
      <c r="D3469" s="97" t="s">
        <v>5902</v>
      </c>
      <c r="E3469" s="160" t="s">
        <v>6413</v>
      </c>
      <c r="F3469" s="917"/>
      <c r="G3469" s="160" t="s">
        <v>505</v>
      </c>
      <c r="H3469" s="309">
        <v>45261</v>
      </c>
      <c r="I3469" s="160">
        <v>324</v>
      </c>
    </row>
    <row r="3470" spans="1:9" ht="15" customHeight="1" x14ac:dyDescent="0.2">
      <c r="A3470" s="926"/>
      <c r="B3470" s="97" t="s">
        <v>8661</v>
      </c>
      <c r="C3470" s="98" t="s">
        <v>6414</v>
      </c>
      <c r="D3470" s="97" t="s">
        <v>5902</v>
      </c>
      <c r="E3470" s="160" t="s">
        <v>6415</v>
      </c>
      <c r="F3470" s="917"/>
      <c r="G3470" s="160" t="s">
        <v>505</v>
      </c>
      <c r="H3470" s="309">
        <v>45261</v>
      </c>
      <c r="I3470" s="160">
        <v>324</v>
      </c>
    </row>
    <row r="3471" spans="1:9" ht="15" customHeight="1" x14ac:dyDescent="0.2">
      <c r="A3471" s="926"/>
      <c r="B3471" s="97" t="s">
        <v>8661</v>
      </c>
      <c r="C3471" s="98" t="s">
        <v>6416</v>
      </c>
      <c r="D3471" s="97" t="s">
        <v>5902</v>
      </c>
      <c r="E3471" s="160" t="s">
        <v>6417</v>
      </c>
      <c r="F3471" s="917"/>
      <c r="G3471" s="160" t="s">
        <v>505</v>
      </c>
      <c r="H3471" s="309">
        <v>45261</v>
      </c>
      <c r="I3471" s="160">
        <v>324</v>
      </c>
    </row>
    <row r="3472" spans="1:9" ht="15" customHeight="1" x14ac:dyDescent="0.2">
      <c r="A3472" s="926"/>
      <c r="B3472" s="97" t="s">
        <v>8661</v>
      </c>
      <c r="C3472" s="98" t="s">
        <v>6418</v>
      </c>
      <c r="D3472" s="97" t="s">
        <v>5902</v>
      </c>
      <c r="E3472" s="160" t="s">
        <v>6419</v>
      </c>
      <c r="F3472" s="917"/>
      <c r="G3472" s="160" t="s">
        <v>505</v>
      </c>
      <c r="H3472" s="309">
        <v>45261</v>
      </c>
      <c r="I3472" s="160">
        <v>324</v>
      </c>
    </row>
    <row r="3473" spans="1:9" ht="15" customHeight="1" x14ac:dyDescent="0.2">
      <c r="A3473" s="926"/>
      <c r="B3473" s="97" t="s">
        <v>8661</v>
      </c>
      <c r="C3473" s="98" t="s">
        <v>6420</v>
      </c>
      <c r="D3473" s="97" t="s">
        <v>5902</v>
      </c>
      <c r="E3473" s="160" t="s">
        <v>6421</v>
      </c>
      <c r="F3473" s="917"/>
      <c r="G3473" s="160" t="s">
        <v>505</v>
      </c>
      <c r="H3473" s="309">
        <v>45261</v>
      </c>
      <c r="I3473" s="160">
        <v>324</v>
      </c>
    </row>
    <row r="3474" spans="1:9" ht="15" customHeight="1" x14ac:dyDescent="0.2">
      <c r="A3474" s="926"/>
      <c r="B3474" s="97" t="s">
        <v>8661</v>
      </c>
      <c r="C3474" s="98" t="s">
        <v>10502</v>
      </c>
      <c r="D3474" s="97" t="s">
        <v>5902</v>
      </c>
      <c r="E3474" s="528" t="s">
        <v>6423</v>
      </c>
      <c r="F3474" s="917"/>
      <c r="G3474" s="160" t="s">
        <v>6424</v>
      </c>
      <c r="H3474" s="309">
        <v>45261</v>
      </c>
      <c r="I3474" s="160">
        <v>324</v>
      </c>
    </row>
    <row r="3475" spans="1:9" ht="25.5" x14ac:dyDescent="0.2">
      <c r="A3475" s="926"/>
      <c r="B3475" s="97" t="s">
        <v>8661</v>
      </c>
      <c r="C3475" s="98" t="s">
        <v>6425</v>
      </c>
      <c r="D3475" s="97" t="s">
        <v>5902</v>
      </c>
      <c r="E3475" s="528" t="s">
        <v>6426</v>
      </c>
      <c r="F3475" s="917"/>
      <c r="G3475" s="160" t="s">
        <v>6427</v>
      </c>
      <c r="H3475" s="309">
        <v>45261</v>
      </c>
      <c r="I3475" s="160">
        <v>324</v>
      </c>
    </row>
    <row r="3476" spans="1:9" ht="25.5" x14ac:dyDescent="0.2">
      <c r="A3476" s="926"/>
      <c r="B3476" s="97" t="s">
        <v>8661</v>
      </c>
      <c r="C3476" s="98" t="s">
        <v>6428</v>
      </c>
      <c r="D3476" s="97" t="s">
        <v>5902</v>
      </c>
      <c r="E3476" s="528" t="s">
        <v>6429</v>
      </c>
      <c r="F3476" s="917"/>
      <c r="G3476" s="160" t="s">
        <v>6427</v>
      </c>
      <c r="H3476" s="309">
        <v>45261</v>
      </c>
      <c r="I3476" s="160">
        <v>324</v>
      </c>
    </row>
    <row r="3477" spans="1:9" ht="25.5" x14ac:dyDescent="0.2">
      <c r="A3477" s="926"/>
      <c r="B3477" s="97" t="s">
        <v>8661</v>
      </c>
      <c r="C3477" s="98" t="s">
        <v>6430</v>
      </c>
      <c r="D3477" s="97" t="s">
        <v>5902</v>
      </c>
      <c r="E3477" s="163" t="s">
        <v>6431</v>
      </c>
      <c r="F3477" s="917"/>
      <c r="G3477" s="160" t="s">
        <v>6427</v>
      </c>
      <c r="H3477" s="309">
        <v>45261</v>
      </c>
      <c r="I3477" s="160">
        <v>324</v>
      </c>
    </row>
    <row r="3478" spans="1:9" ht="25.5" x14ac:dyDescent="0.2">
      <c r="A3478" s="926"/>
      <c r="B3478" s="97" t="s">
        <v>8661</v>
      </c>
      <c r="C3478" s="98" t="s">
        <v>6432</v>
      </c>
      <c r="D3478" s="97" t="s">
        <v>5902</v>
      </c>
      <c r="E3478" s="528" t="s">
        <v>6431</v>
      </c>
      <c r="F3478" s="917"/>
      <c r="G3478" s="160" t="s">
        <v>6427</v>
      </c>
      <c r="H3478" s="309">
        <v>45261</v>
      </c>
      <c r="I3478" s="160">
        <v>324</v>
      </c>
    </row>
    <row r="3479" spans="1:9" ht="25.5" x14ac:dyDescent="0.2">
      <c r="A3479" s="926"/>
      <c r="B3479" s="97" t="s">
        <v>8661</v>
      </c>
      <c r="C3479" s="529" t="s">
        <v>6433</v>
      </c>
      <c r="D3479" s="97" t="s">
        <v>5902</v>
      </c>
      <c r="E3479" s="160" t="s">
        <v>6434</v>
      </c>
      <c r="F3479" s="917"/>
      <c r="G3479" s="160" t="s">
        <v>6427</v>
      </c>
      <c r="H3479" s="309">
        <v>45261</v>
      </c>
      <c r="I3479" s="160">
        <v>324</v>
      </c>
    </row>
    <row r="3480" spans="1:9" ht="15" customHeight="1" x14ac:dyDescent="0.2">
      <c r="A3480" s="926"/>
      <c r="B3480" s="97" t="s">
        <v>8661</v>
      </c>
      <c r="C3480" s="529" t="s">
        <v>6435</v>
      </c>
      <c r="D3480" s="97" t="s">
        <v>5902</v>
      </c>
      <c r="E3480" s="160" t="s">
        <v>6436</v>
      </c>
      <c r="F3480" s="917"/>
      <c r="G3480" s="160" t="s">
        <v>6427</v>
      </c>
      <c r="H3480" s="309">
        <v>45261</v>
      </c>
      <c r="I3480" s="160">
        <v>324</v>
      </c>
    </row>
    <row r="3481" spans="1:9" ht="15" customHeight="1" x14ac:dyDescent="0.2">
      <c r="A3481" s="926"/>
      <c r="B3481" s="97" t="s">
        <v>8661</v>
      </c>
      <c r="C3481" s="529" t="s">
        <v>6437</v>
      </c>
      <c r="D3481" s="97" t="s">
        <v>5902</v>
      </c>
      <c r="E3481" s="160" t="s">
        <v>6438</v>
      </c>
      <c r="F3481" s="917"/>
      <c r="G3481" s="160" t="s">
        <v>6439</v>
      </c>
      <c r="H3481" s="309">
        <v>45261</v>
      </c>
      <c r="I3481" s="160">
        <v>324</v>
      </c>
    </row>
    <row r="3482" spans="1:9" ht="15" customHeight="1" x14ac:dyDescent="0.2">
      <c r="A3482" s="926"/>
      <c r="B3482" s="97" t="s">
        <v>8661</v>
      </c>
      <c r="C3482" s="529" t="s">
        <v>6440</v>
      </c>
      <c r="D3482" s="97" t="s">
        <v>5902</v>
      </c>
      <c r="E3482" s="160" t="s">
        <v>6417</v>
      </c>
      <c r="F3482" s="917"/>
      <c r="G3482" s="160" t="s">
        <v>6427</v>
      </c>
      <c r="H3482" s="309">
        <v>45261</v>
      </c>
      <c r="I3482" s="160">
        <v>324</v>
      </c>
    </row>
    <row r="3483" spans="1:9" ht="51" x14ac:dyDescent="0.2">
      <c r="A3483" s="926"/>
      <c r="B3483" s="97" t="s">
        <v>8661</v>
      </c>
      <c r="C3483" s="518" t="s">
        <v>6441</v>
      </c>
      <c r="D3483" s="97" t="s">
        <v>5902</v>
      </c>
      <c r="E3483" s="163" t="s">
        <v>6442</v>
      </c>
      <c r="F3483" s="917"/>
      <c r="G3483" s="160" t="s">
        <v>6427</v>
      </c>
      <c r="H3483" s="309">
        <v>45261</v>
      </c>
      <c r="I3483" s="160">
        <v>324</v>
      </c>
    </row>
    <row r="3484" spans="1:9" ht="51" x14ac:dyDescent="0.2">
      <c r="A3484" s="926"/>
      <c r="B3484" s="97" t="s">
        <v>8661</v>
      </c>
      <c r="C3484" s="518" t="s">
        <v>6443</v>
      </c>
      <c r="D3484" s="97" t="s">
        <v>5902</v>
      </c>
      <c r="E3484" s="163" t="s">
        <v>6444</v>
      </c>
      <c r="F3484" s="917"/>
      <c r="G3484" s="160" t="s">
        <v>6427</v>
      </c>
      <c r="H3484" s="309">
        <v>45261</v>
      </c>
      <c r="I3484" s="160">
        <v>324</v>
      </c>
    </row>
    <row r="3485" spans="1:9" ht="51" x14ac:dyDescent="0.2">
      <c r="A3485" s="926"/>
      <c r="B3485" s="97" t="s">
        <v>8661</v>
      </c>
      <c r="C3485" s="518" t="s">
        <v>6445</v>
      </c>
      <c r="D3485" s="97" t="s">
        <v>5902</v>
      </c>
      <c r="E3485" s="163" t="s">
        <v>6446</v>
      </c>
      <c r="F3485" s="917"/>
      <c r="G3485" s="160" t="s">
        <v>6427</v>
      </c>
      <c r="H3485" s="309">
        <v>45261</v>
      </c>
      <c r="I3485" s="160">
        <v>324</v>
      </c>
    </row>
    <row r="3486" spans="1:9" ht="51" x14ac:dyDescent="0.2">
      <c r="A3486" s="926"/>
      <c r="B3486" s="97" t="s">
        <v>8661</v>
      </c>
      <c r="C3486" s="518" t="s">
        <v>6447</v>
      </c>
      <c r="D3486" s="97" t="s">
        <v>5902</v>
      </c>
      <c r="E3486" s="163" t="s">
        <v>6448</v>
      </c>
      <c r="F3486" s="917"/>
      <c r="G3486" s="160" t="s">
        <v>6427</v>
      </c>
      <c r="H3486" s="309">
        <v>45261</v>
      </c>
      <c r="I3486" s="160">
        <v>324</v>
      </c>
    </row>
    <row r="3487" spans="1:9" ht="51" x14ac:dyDescent="0.2">
      <c r="A3487" s="926"/>
      <c r="B3487" s="97" t="s">
        <v>8661</v>
      </c>
      <c r="C3487" s="518" t="s">
        <v>6449</v>
      </c>
      <c r="D3487" s="97" t="s">
        <v>5902</v>
      </c>
      <c r="E3487" s="160" t="s">
        <v>6442</v>
      </c>
      <c r="F3487" s="917"/>
      <c r="G3487" s="160" t="s">
        <v>6427</v>
      </c>
      <c r="H3487" s="309">
        <v>45261</v>
      </c>
      <c r="I3487" s="160">
        <v>324</v>
      </c>
    </row>
    <row r="3488" spans="1:9" ht="38.25" x14ac:dyDescent="0.2">
      <c r="A3488" s="926"/>
      <c r="B3488" s="97" t="s">
        <v>8661</v>
      </c>
      <c r="C3488" s="529" t="s">
        <v>6450</v>
      </c>
      <c r="D3488" s="97" t="s">
        <v>5902</v>
      </c>
      <c r="E3488" s="160">
        <v>40175208</v>
      </c>
      <c r="F3488" s="917"/>
      <c r="G3488" s="160" t="s">
        <v>6427</v>
      </c>
      <c r="H3488" s="309">
        <v>45261</v>
      </c>
      <c r="I3488" s="160">
        <v>324</v>
      </c>
    </row>
    <row r="3489" spans="1:9" ht="38.25" x14ac:dyDescent="0.2">
      <c r="A3489" s="926"/>
      <c r="B3489" s="97" t="s">
        <v>8661</v>
      </c>
      <c r="C3489" s="529" t="s">
        <v>6451</v>
      </c>
      <c r="D3489" s="97" t="s">
        <v>5902</v>
      </c>
      <c r="E3489" s="160">
        <v>40175208</v>
      </c>
      <c r="F3489" s="917"/>
      <c r="G3489" s="160" t="s">
        <v>6427</v>
      </c>
      <c r="H3489" s="309">
        <v>45261</v>
      </c>
      <c r="I3489" s="160">
        <v>324</v>
      </c>
    </row>
    <row r="3490" spans="1:9" ht="25.5" x14ac:dyDescent="0.2">
      <c r="A3490" s="926"/>
      <c r="B3490" s="97" t="s">
        <v>8661</v>
      </c>
      <c r="C3490" s="529" t="s">
        <v>6452</v>
      </c>
      <c r="D3490" s="97" t="s">
        <v>5902</v>
      </c>
      <c r="E3490" s="160">
        <v>40171521</v>
      </c>
      <c r="F3490" s="917"/>
      <c r="G3490" s="160" t="s">
        <v>6427</v>
      </c>
      <c r="H3490" s="309">
        <v>45261</v>
      </c>
      <c r="I3490" s="160">
        <v>324</v>
      </c>
    </row>
    <row r="3491" spans="1:9" ht="15" customHeight="1" x14ac:dyDescent="0.2">
      <c r="A3491" s="926"/>
      <c r="B3491" s="97" t="s">
        <v>8661</v>
      </c>
      <c r="C3491" s="529" t="s">
        <v>6453</v>
      </c>
      <c r="D3491" s="97" t="s">
        <v>5902</v>
      </c>
      <c r="E3491" s="160">
        <v>40142008</v>
      </c>
      <c r="F3491" s="917"/>
      <c r="G3491" s="160" t="s">
        <v>6427</v>
      </c>
      <c r="H3491" s="309">
        <v>45261</v>
      </c>
      <c r="I3491" s="160">
        <v>324</v>
      </c>
    </row>
    <row r="3492" spans="1:9" ht="25.5" x14ac:dyDescent="0.2">
      <c r="A3492" s="926"/>
      <c r="B3492" s="97" t="s">
        <v>8661</v>
      </c>
      <c r="C3492" s="529" t="s">
        <v>6454</v>
      </c>
      <c r="D3492" s="97" t="s">
        <v>5902</v>
      </c>
      <c r="E3492" s="160">
        <v>40171708</v>
      </c>
      <c r="F3492" s="917"/>
      <c r="G3492" s="160" t="s">
        <v>6427</v>
      </c>
      <c r="H3492" s="309">
        <v>45261</v>
      </c>
      <c r="I3492" s="160">
        <v>324</v>
      </c>
    </row>
    <row r="3493" spans="1:9" ht="15" customHeight="1" x14ac:dyDescent="0.2">
      <c r="A3493" s="926"/>
      <c r="B3493" s="51" t="s">
        <v>8663</v>
      </c>
      <c r="C3493" s="508" t="s">
        <v>6411</v>
      </c>
      <c r="D3493" s="97" t="s">
        <v>5902</v>
      </c>
      <c r="E3493" s="39" t="s">
        <v>6615</v>
      </c>
      <c r="F3493" s="917"/>
      <c r="G3493" s="39" t="s">
        <v>505</v>
      </c>
      <c r="H3493" s="309">
        <v>45261</v>
      </c>
      <c r="I3493" s="382">
        <v>324</v>
      </c>
    </row>
    <row r="3494" spans="1:9" ht="15" customHeight="1" x14ac:dyDescent="0.2">
      <c r="A3494" s="926"/>
      <c r="B3494" s="51" t="s">
        <v>8663</v>
      </c>
      <c r="C3494" s="508" t="s">
        <v>6414</v>
      </c>
      <c r="D3494" s="97" t="s">
        <v>5902</v>
      </c>
      <c r="E3494" s="39" t="s">
        <v>6616</v>
      </c>
      <c r="F3494" s="917"/>
      <c r="G3494" s="39" t="s">
        <v>505</v>
      </c>
      <c r="H3494" s="309">
        <v>45261</v>
      </c>
      <c r="I3494" s="382">
        <v>324</v>
      </c>
    </row>
    <row r="3495" spans="1:9" ht="15" customHeight="1" x14ac:dyDescent="0.2">
      <c r="A3495" s="926"/>
      <c r="B3495" s="51" t="s">
        <v>8663</v>
      </c>
      <c r="C3495" s="508" t="s">
        <v>6416</v>
      </c>
      <c r="D3495" s="97" t="s">
        <v>5902</v>
      </c>
      <c r="E3495" s="39" t="s">
        <v>6617</v>
      </c>
      <c r="F3495" s="917"/>
      <c r="G3495" s="39" t="s">
        <v>505</v>
      </c>
      <c r="H3495" s="309">
        <v>45261</v>
      </c>
      <c r="I3495" s="382">
        <v>324</v>
      </c>
    </row>
    <row r="3496" spans="1:9" ht="15" customHeight="1" x14ac:dyDescent="0.2">
      <c r="A3496" s="926"/>
      <c r="B3496" s="51" t="s">
        <v>8663</v>
      </c>
      <c r="C3496" s="508" t="s">
        <v>6418</v>
      </c>
      <c r="D3496" s="97" t="s">
        <v>5902</v>
      </c>
      <c r="E3496" s="39" t="s">
        <v>6618</v>
      </c>
      <c r="F3496" s="917"/>
      <c r="G3496" s="39" t="s">
        <v>505</v>
      </c>
      <c r="H3496" s="309">
        <v>45261</v>
      </c>
      <c r="I3496" s="382">
        <v>324</v>
      </c>
    </row>
    <row r="3497" spans="1:9" ht="15" customHeight="1" x14ac:dyDescent="0.2">
      <c r="A3497" s="926"/>
      <c r="B3497" s="51" t="s">
        <v>8663</v>
      </c>
      <c r="C3497" s="508" t="s">
        <v>6420</v>
      </c>
      <c r="D3497" s="97" t="s">
        <v>5902</v>
      </c>
      <c r="E3497" s="39" t="s">
        <v>6619</v>
      </c>
      <c r="F3497" s="917"/>
      <c r="G3497" s="39" t="s">
        <v>505</v>
      </c>
      <c r="H3497" s="309">
        <v>45261</v>
      </c>
      <c r="I3497" s="382">
        <v>324</v>
      </c>
    </row>
    <row r="3498" spans="1:9" ht="15" customHeight="1" x14ac:dyDescent="0.2">
      <c r="A3498" s="926"/>
      <c r="B3498" s="97" t="s">
        <v>8675</v>
      </c>
      <c r="C3498" s="508" t="s">
        <v>6411</v>
      </c>
      <c r="D3498" s="97" t="s">
        <v>5902</v>
      </c>
      <c r="E3498" s="39" t="s">
        <v>6615</v>
      </c>
      <c r="F3498" s="917"/>
      <c r="G3498" s="39" t="s">
        <v>505</v>
      </c>
      <c r="H3498" s="309">
        <v>45261</v>
      </c>
      <c r="I3498" s="382">
        <v>324</v>
      </c>
    </row>
    <row r="3499" spans="1:9" ht="15" customHeight="1" x14ac:dyDescent="0.2">
      <c r="A3499" s="926"/>
      <c r="B3499" s="97" t="s">
        <v>8675</v>
      </c>
      <c r="C3499" s="508" t="s">
        <v>6414</v>
      </c>
      <c r="D3499" s="97" t="s">
        <v>5902</v>
      </c>
      <c r="E3499" s="39" t="s">
        <v>6616</v>
      </c>
      <c r="F3499" s="917"/>
      <c r="G3499" s="39" t="s">
        <v>505</v>
      </c>
      <c r="H3499" s="309">
        <v>45261</v>
      </c>
      <c r="I3499" s="382">
        <v>324</v>
      </c>
    </row>
    <row r="3500" spans="1:9" ht="15" customHeight="1" x14ac:dyDescent="0.2">
      <c r="A3500" s="926"/>
      <c r="B3500" s="97" t="s">
        <v>8675</v>
      </c>
      <c r="C3500" s="508" t="s">
        <v>6416</v>
      </c>
      <c r="D3500" s="97" t="s">
        <v>5902</v>
      </c>
      <c r="E3500" s="39" t="s">
        <v>6617</v>
      </c>
      <c r="F3500" s="917"/>
      <c r="G3500" s="39" t="s">
        <v>505</v>
      </c>
      <c r="H3500" s="309">
        <v>45261</v>
      </c>
      <c r="I3500" s="382">
        <v>324</v>
      </c>
    </row>
    <row r="3501" spans="1:9" ht="15" customHeight="1" x14ac:dyDescent="0.2">
      <c r="A3501" s="926"/>
      <c r="B3501" s="97" t="s">
        <v>8675</v>
      </c>
      <c r="C3501" s="508" t="s">
        <v>6418</v>
      </c>
      <c r="D3501" s="97" t="s">
        <v>5902</v>
      </c>
      <c r="E3501" s="39" t="s">
        <v>6618</v>
      </c>
      <c r="F3501" s="917"/>
      <c r="G3501" s="39" t="s">
        <v>505</v>
      </c>
      <c r="H3501" s="309">
        <v>45261</v>
      </c>
      <c r="I3501" s="382">
        <v>324</v>
      </c>
    </row>
    <row r="3502" spans="1:9" ht="15" customHeight="1" x14ac:dyDescent="0.2">
      <c r="A3502" s="926"/>
      <c r="B3502" s="97" t="s">
        <v>8675</v>
      </c>
      <c r="C3502" s="508" t="s">
        <v>6420</v>
      </c>
      <c r="D3502" s="97" t="s">
        <v>5902</v>
      </c>
      <c r="E3502" s="39" t="s">
        <v>6619</v>
      </c>
      <c r="F3502" s="917"/>
      <c r="G3502" s="39" t="s">
        <v>505</v>
      </c>
      <c r="H3502" s="309">
        <v>45261</v>
      </c>
      <c r="I3502" s="382">
        <v>324</v>
      </c>
    </row>
    <row r="3503" spans="1:9" ht="15" customHeight="1" x14ac:dyDescent="0.2">
      <c r="A3503" s="926"/>
      <c r="B3503" s="97" t="s">
        <v>8676</v>
      </c>
      <c r="C3503" s="98" t="s">
        <v>6411</v>
      </c>
      <c r="D3503" s="97" t="s">
        <v>5902</v>
      </c>
      <c r="E3503" s="160" t="s">
        <v>6615</v>
      </c>
      <c r="F3503" s="917"/>
      <c r="G3503" s="160" t="s">
        <v>505</v>
      </c>
      <c r="H3503" s="309">
        <v>45261</v>
      </c>
      <c r="I3503" s="160">
        <v>324</v>
      </c>
    </row>
    <row r="3504" spans="1:9" ht="15" customHeight="1" x14ac:dyDescent="0.2">
      <c r="A3504" s="926"/>
      <c r="B3504" s="97" t="s">
        <v>8676</v>
      </c>
      <c r="C3504" s="98" t="s">
        <v>6414</v>
      </c>
      <c r="D3504" s="97" t="s">
        <v>5902</v>
      </c>
      <c r="E3504" s="160" t="s">
        <v>6616</v>
      </c>
      <c r="F3504" s="917"/>
      <c r="G3504" s="160" t="s">
        <v>505</v>
      </c>
      <c r="H3504" s="309">
        <v>45261</v>
      </c>
      <c r="I3504" s="160">
        <v>324</v>
      </c>
    </row>
    <row r="3505" spans="1:9" ht="15" customHeight="1" x14ac:dyDescent="0.2">
      <c r="A3505" s="926"/>
      <c r="B3505" s="97" t="s">
        <v>8676</v>
      </c>
      <c r="C3505" s="98" t="s">
        <v>6416</v>
      </c>
      <c r="D3505" s="97" t="s">
        <v>5902</v>
      </c>
      <c r="E3505" s="160" t="s">
        <v>6617</v>
      </c>
      <c r="F3505" s="917"/>
      <c r="G3505" s="160" t="s">
        <v>505</v>
      </c>
      <c r="H3505" s="309">
        <v>45261</v>
      </c>
      <c r="I3505" s="160">
        <v>324</v>
      </c>
    </row>
    <row r="3506" spans="1:9" ht="15" customHeight="1" x14ac:dyDescent="0.2">
      <c r="A3506" s="926"/>
      <c r="B3506" s="97" t="s">
        <v>8676</v>
      </c>
      <c r="C3506" s="98" t="s">
        <v>6418</v>
      </c>
      <c r="D3506" s="97" t="s">
        <v>5902</v>
      </c>
      <c r="E3506" s="160" t="s">
        <v>6618</v>
      </c>
      <c r="F3506" s="917"/>
      <c r="G3506" s="160" t="s">
        <v>505</v>
      </c>
      <c r="H3506" s="309">
        <v>45261</v>
      </c>
      <c r="I3506" s="160">
        <v>324</v>
      </c>
    </row>
    <row r="3507" spans="1:9" ht="15" customHeight="1" x14ac:dyDescent="0.2">
      <c r="A3507" s="926"/>
      <c r="B3507" s="97" t="s">
        <v>8676</v>
      </c>
      <c r="C3507" s="98" t="s">
        <v>6420</v>
      </c>
      <c r="D3507" s="97" t="s">
        <v>5902</v>
      </c>
      <c r="E3507" s="160" t="s">
        <v>6619</v>
      </c>
      <c r="F3507" s="917"/>
      <c r="G3507" s="160" t="s">
        <v>505</v>
      </c>
      <c r="H3507" s="309">
        <v>45261</v>
      </c>
      <c r="I3507" s="160">
        <v>324</v>
      </c>
    </row>
    <row r="3508" spans="1:9" ht="15" customHeight="1" x14ac:dyDescent="0.2">
      <c r="A3508" s="926"/>
      <c r="B3508" s="97" t="s">
        <v>8677</v>
      </c>
      <c r="C3508" s="98" t="s">
        <v>6411</v>
      </c>
      <c r="D3508" s="97" t="s">
        <v>5902</v>
      </c>
      <c r="E3508" s="160" t="s">
        <v>6615</v>
      </c>
      <c r="F3508" s="917"/>
      <c r="G3508" s="160" t="s">
        <v>505</v>
      </c>
      <c r="H3508" s="309">
        <v>45261</v>
      </c>
      <c r="I3508" s="160">
        <v>324</v>
      </c>
    </row>
    <row r="3509" spans="1:9" ht="15" customHeight="1" x14ac:dyDescent="0.2">
      <c r="A3509" s="926"/>
      <c r="B3509" s="97" t="s">
        <v>8677</v>
      </c>
      <c r="C3509" s="98" t="s">
        <v>6414</v>
      </c>
      <c r="D3509" s="97" t="s">
        <v>5902</v>
      </c>
      <c r="E3509" s="160" t="s">
        <v>6616</v>
      </c>
      <c r="F3509" s="917"/>
      <c r="G3509" s="160" t="s">
        <v>505</v>
      </c>
      <c r="H3509" s="309">
        <v>45261</v>
      </c>
      <c r="I3509" s="160">
        <v>324</v>
      </c>
    </row>
    <row r="3510" spans="1:9" ht="15" customHeight="1" x14ac:dyDescent="0.2">
      <c r="A3510" s="926"/>
      <c r="B3510" s="97" t="s">
        <v>8677</v>
      </c>
      <c r="C3510" s="98" t="s">
        <v>6416</v>
      </c>
      <c r="D3510" s="97" t="s">
        <v>5902</v>
      </c>
      <c r="E3510" s="160" t="s">
        <v>6617</v>
      </c>
      <c r="F3510" s="917"/>
      <c r="G3510" s="160" t="s">
        <v>505</v>
      </c>
      <c r="H3510" s="309">
        <v>45261</v>
      </c>
      <c r="I3510" s="160">
        <v>324</v>
      </c>
    </row>
    <row r="3511" spans="1:9" ht="15" customHeight="1" x14ac:dyDescent="0.2">
      <c r="A3511" s="926"/>
      <c r="B3511" s="97" t="s">
        <v>8677</v>
      </c>
      <c r="C3511" s="98" t="s">
        <v>6418</v>
      </c>
      <c r="D3511" s="97" t="s">
        <v>5902</v>
      </c>
      <c r="E3511" s="160" t="s">
        <v>6618</v>
      </c>
      <c r="F3511" s="917"/>
      <c r="G3511" s="160" t="s">
        <v>505</v>
      </c>
      <c r="H3511" s="309">
        <v>45261</v>
      </c>
      <c r="I3511" s="160">
        <v>324</v>
      </c>
    </row>
    <row r="3512" spans="1:9" ht="38.25" x14ac:dyDescent="0.2">
      <c r="A3512" s="926"/>
      <c r="B3512" s="97">
        <v>7202</v>
      </c>
      <c r="C3512" s="508" t="s">
        <v>6959</v>
      </c>
      <c r="D3512" s="97" t="s">
        <v>5902</v>
      </c>
      <c r="E3512" s="39" t="s">
        <v>8797</v>
      </c>
      <c r="F3512" s="917"/>
      <c r="G3512" s="160" t="s">
        <v>505</v>
      </c>
      <c r="H3512" s="309">
        <v>45261</v>
      </c>
      <c r="I3512" s="217">
        <v>324</v>
      </c>
    </row>
    <row r="3513" spans="1:9" ht="38.25" x14ac:dyDescent="0.2">
      <c r="A3513" s="926"/>
      <c r="B3513" s="97">
        <v>7202</v>
      </c>
      <c r="C3513" s="508" t="s">
        <v>6967</v>
      </c>
      <c r="D3513" s="97" t="s">
        <v>5902</v>
      </c>
      <c r="E3513" s="39" t="s">
        <v>8797</v>
      </c>
      <c r="F3513" s="917"/>
      <c r="G3513" s="160" t="s">
        <v>505</v>
      </c>
      <c r="H3513" s="309">
        <v>45261</v>
      </c>
      <c r="I3513" s="217">
        <v>324</v>
      </c>
    </row>
    <row r="3514" spans="1:9" ht="38.25" x14ac:dyDescent="0.2">
      <c r="A3514" s="926"/>
      <c r="B3514" s="97">
        <v>7202</v>
      </c>
      <c r="C3514" s="508" t="s">
        <v>6975</v>
      </c>
      <c r="D3514" s="97" t="s">
        <v>5902</v>
      </c>
      <c r="E3514" s="39" t="s">
        <v>8797</v>
      </c>
      <c r="F3514" s="917"/>
      <c r="G3514" s="160" t="s">
        <v>505</v>
      </c>
      <c r="H3514" s="309">
        <v>45261</v>
      </c>
      <c r="I3514" s="217">
        <v>324</v>
      </c>
    </row>
    <row r="3515" spans="1:9" ht="25.5" x14ac:dyDescent="0.2">
      <c r="A3515" s="926"/>
      <c r="B3515" s="97">
        <v>7202</v>
      </c>
      <c r="C3515" s="508" t="s">
        <v>7023</v>
      </c>
      <c r="D3515" s="97" t="s">
        <v>5902</v>
      </c>
      <c r="E3515" s="39" t="s">
        <v>8797</v>
      </c>
      <c r="F3515" s="917"/>
      <c r="G3515" s="160" t="s">
        <v>505</v>
      </c>
      <c r="H3515" s="309">
        <v>45261</v>
      </c>
      <c r="I3515" s="217">
        <v>324</v>
      </c>
    </row>
    <row r="3516" spans="1:9" ht="51" x14ac:dyDescent="0.2">
      <c r="A3516" s="926"/>
      <c r="B3516" s="97">
        <v>7202</v>
      </c>
      <c r="C3516" s="508" t="s">
        <v>7029</v>
      </c>
      <c r="D3516" s="97" t="s">
        <v>5902</v>
      </c>
      <c r="E3516" s="39" t="s">
        <v>8797</v>
      </c>
      <c r="F3516" s="917"/>
      <c r="G3516" s="160" t="s">
        <v>505</v>
      </c>
      <c r="H3516" s="309">
        <v>45261</v>
      </c>
      <c r="I3516" s="217">
        <v>324</v>
      </c>
    </row>
    <row r="3517" spans="1:9" ht="38.25" x14ac:dyDescent="0.2">
      <c r="A3517" s="926"/>
      <c r="B3517" s="97">
        <v>7202</v>
      </c>
      <c r="C3517" s="508" t="s">
        <v>7041</v>
      </c>
      <c r="D3517" s="97" t="s">
        <v>5902</v>
      </c>
      <c r="E3517" s="39" t="s">
        <v>8797</v>
      </c>
      <c r="F3517" s="917"/>
      <c r="G3517" s="160" t="s">
        <v>505</v>
      </c>
      <c r="H3517" s="309">
        <v>45261</v>
      </c>
      <c r="I3517" s="217">
        <v>324</v>
      </c>
    </row>
    <row r="3518" spans="1:9" ht="38.25" x14ac:dyDescent="0.2">
      <c r="A3518" s="926"/>
      <c r="B3518" s="97">
        <v>7202</v>
      </c>
      <c r="C3518" s="508" t="s">
        <v>7045</v>
      </c>
      <c r="D3518" s="97" t="s">
        <v>5902</v>
      </c>
      <c r="E3518" s="39" t="s">
        <v>8797</v>
      </c>
      <c r="F3518" s="917"/>
      <c r="G3518" s="160" t="s">
        <v>505</v>
      </c>
      <c r="H3518" s="309">
        <v>45261</v>
      </c>
      <c r="I3518" s="217">
        <v>324</v>
      </c>
    </row>
    <row r="3519" spans="1:9" ht="15" customHeight="1" x14ac:dyDescent="0.2">
      <c r="A3519" s="926"/>
      <c r="B3519" s="97">
        <v>7202</v>
      </c>
      <c r="C3519" s="508" t="s">
        <v>8806</v>
      </c>
      <c r="D3519" s="97" t="s">
        <v>5902</v>
      </c>
      <c r="E3519" s="39" t="s">
        <v>8797</v>
      </c>
      <c r="F3519" s="917"/>
      <c r="G3519" s="160" t="s">
        <v>505</v>
      </c>
      <c r="H3519" s="309">
        <v>45261</v>
      </c>
      <c r="I3519" s="217">
        <v>324</v>
      </c>
    </row>
    <row r="3520" spans="1:9" ht="15" customHeight="1" x14ac:dyDescent="0.2">
      <c r="A3520" s="926"/>
      <c r="B3520" s="97">
        <v>7202</v>
      </c>
      <c r="C3520" s="508" t="s">
        <v>8807</v>
      </c>
      <c r="D3520" s="97" t="s">
        <v>5902</v>
      </c>
      <c r="E3520" s="39" t="s">
        <v>8797</v>
      </c>
      <c r="F3520" s="917"/>
      <c r="G3520" s="160" t="s">
        <v>505</v>
      </c>
      <c r="H3520" s="309">
        <v>45261</v>
      </c>
      <c r="I3520" s="217">
        <v>324</v>
      </c>
    </row>
    <row r="3521" spans="1:9" ht="38.25" x14ac:dyDescent="0.2">
      <c r="A3521" s="926"/>
      <c r="B3521" s="97">
        <v>7202</v>
      </c>
      <c r="C3521" s="508" t="s">
        <v>8808</v>
      </c>
      <c r="D3521" s="97" t="s">
        <v>5902</v>
      </c>
      <c r="E3521" s="39" t="s">
        <v>8797</v>
      </c>
      <c r="F3521" s="917"/>
      <c r="G3521" s="160" t="s">
        <v>505</v>
      </c>
      <c r="H3521" s="309">
        <v>45261</v>
      </c>
      <c r="I3521" s="217">
        <v>324</v>
      </c>
    </row>
    <row r="3522" spans="1:9" ht="38.25" x14ac:dyDescent="0.2">
      <c r="A3522" s="926"/>
      <c r="B3522" s="97">
        <v>7202</v>
      </c>
      <c r="C3522" s="508" t="s">
        <v>8809</v>
      </c>
      <c r="D3522" s="97" t="s">
        <v>5902</v>
      </c>
      <c r="E3522" s="39" t="s">
        <v>8797</v>
      </c>
      <c r="F3522" s="917"/>
      <c r="G3522" s="160" t="s">
        <v>505</v>
      </c>
      <c r="H3522" s="309">
        <v>45261</v>
      </c>
      <c r="I3522" s="217">
        <v>324</v>
      </c>
    </row>
    <row r="3523" spans="1:9" ht="38.25" x14ac:dyDescent="0.2">
      <c r="A3523" s="926"/>
      <c r="B3523" s="97">
        <v>7202</v>
      </c>
      <c r="C3523" s="508" t="s">
        <v>8810</v>
      </c>
      <c r="D3523" s="97" t="s">
        <v>5902</v>
      </c>
      <c r="E3523" s="39" t="s">
        <v>8797</v>
      </c>
      <c r="F3523" s="917"/>
      <c r="G3523" s="160" t="s">
        <v>505</v>
      </c>
      <c r="H3523" s="309">
        <v>45261</v>
      </c>
      <c r="I3523" s="217">
        <v>324</v>
      </c>
    </row>
    <row r="3524" spans="1:9" ht="25.5" x14ac:dyDescent="0.2">
      <c r="A3524" s="926"/>
      <c r="B3524" s="97">
        <v>7202</v>
      </c>
      <c r="C3524" s="508" t="s">
        <v>8816</v>
      </c>
      <c r="D3524" s="97" t="s">
        <v>5902</v>
      </c>
      <c r="E3524" s="39" t="s">
        <v>8797</v>
      </c>
      <c r="F3524" s="917"/>
      <c r="G3524" s="160" t="s">
        <v>505</v>
      </c>
      <c r="H3524" s="309">
        <v>45261</v>
      </c>
      <c r="I3524" s="217">
        <v>324</v>
      </c>
    </row>
    <row r="3525" spans="1:9" ht="38.25" x14ac:dyDescent="0.2">
      <c r="A3525" s="926"/>
      <c r="B3525" s="97">
        <v>7202</v>
      </c>
      <c r="C3525" s="508" t="s">
        <v>8817</v>
      </c>
      <c r="D3525" s="97" t="s">
        <v>5902</v>
      </c>
      <c r="E3525" s="39" t="s">
        <v>8797</v>
      </c>
      <c r="F3525" s="917"/>
      <c r="G3525" s="160" t="s">
        <v>505</v>
      </c>
      <c r="H3525" s="309">
        <v>45261</v>
      </c>
      <c r="I3525" s="217">
        <v>324</v>
      </c>
    </row>
    <row r="3526" spans="1:9" ht="25.5" x14ac:dyDescent="0.2">
      <c r="A3526" s="926"/>
      <c r="B3526" s="97">
        <v>7202</v>
      </c>
      <c r="C3526" s="508" t="s">
        <v>8818</v>
      </c>
      <c r="D3526" s="97" t="s">
        <v>5902</v>
      </c>
      <c r="E3526" s="39" t="s">
        <v>8797</v>
      </c>
      <c r="F3526" s="917"/>
      <c r="G3526" s="160" t="s">
        <v>505</v>
      </c>
      <c r="H3526" s="309">
        <v>45261</v>
      </c>
      <c r="I3526" s="217">
        <v>324</v>
      </c>
    </row>
    <row r="3527" spans="1:9" ht="25.5" x14ac:dyDescent="0.2">
      <c r="A3527" s="926"/>
      <c r="B3527" s="97">
        <v>7202</v>
      </c>
      <c r="C3527" s="508" t="s">
        <v>8819</v>
      </c>
      <c r="D3527" s="97" t="s">
        <v>5902</v>
      </c>
      <c r="E3527" s="39" t="s">
        <v>8797</v>
      </c>
      <c r="F3527" s="917"/>
      <c r="G3527" s="160" t="s">
        <v>505</v>
      </c>
      <c r="H3527" s="309">
        <v>45261</v>
      </c>
      <c r="I3527" s="217">
        <v>324</v>
      </c>
    </row>
    <row r="3528" spans="1:9" ht="38.25" x14ac:dyDescent="0.2">
      <c r="A3528" s="926"/>
      <c r="B3528" s="97">
        <v>7202</v>
      </c>
      <c r="C3528" s="508" t="s">
        <v>7053</v>
      </c>
      <c r="D3528" s="97" t="s">
        <v>5902</v>
      </c>
      <c r="E3528" s="39" t="s">
        <v>8898</v>
      </c>
      <c r="F3528" s="917"/>
      <c r="G3528" s="160" t="s">
        <v>505</v>
      </c>
      <c r="H3528" s="309">
        <v>45261</v>
      </c>
      <c r="I3528" s="217">
        <v>324</v>
      </c>
    </row>
    <row r="3529" spans="1:9" ht="38.25" x14ac:dyDescent="0.2">
      <c r="A3529" s="926"/>
      <c r="B3529" s="97">
        <v>7202</v>
      </c>
      <c r="C3529" s="508" t="s">
        <v>7054</v>
      </c>
      <c r="D3529" s="97" t="s">
        <v>5902</v>
      </c>
      <c r="E3529" s="39" t="s">
        <v>8898</v>
      </c>
      <c r="F3529" s="917"/>
      <c r="G3529" s="160" t="s">
        <v>505</v>
      </c>
      <c r="H3529" s="309">
        <v>45261</v>
      </c>
      <c r="I3529" s="217">
        <v>324</v>
      </c>
    </row>
    <row r="3530" spans="1:9" ht="38.25" x14ac:dyDescent="0.2">
      <c r="A3530" s="926"/>
      <c r="B3530" s="97">
        <v>7202</v>
      </c>
      <c r="C3530" s="508" t="s">
        <v>7057</v>
      </c>
      <c r="D3530" s="97" t="s">
        <v>5902</v>
      </c>
      <c r="E3530" s="39" t="s">
        <v>8898</v>
      </c>
      <c r="F3530" s="917"/>
      <c r="G3530" s="160" t="s">
        <v>505</v>
      </c>
      <c r="H3530" s="309">
        <v>45261</v>
      </c>
      <c r="I3530" s="217">
        <v>324</v>
      </c>
    </row>
    <row r="3531" spans="1:9" ht="38.25" x14ac:dyDescent="0.2">
      <c r="A3531" s="926"/>
      <c r="B3531" s="97">
        <v>7202</v>
      </c>
      <c r="C3531" s="520" t="s">
        <v>8999</v>
      </c>
      <c r="D3531" s="97" t="s">
        <v>5902</v>
      </c>
      <c r="E3531" s="39" t="s">
        <v>8779</v>
      </c>
      <c r="F3531" s="917"/>
      <c r="G3531" s="160" t="s">
        <v>505</v>
      </c>
      <c r="H3531" s="309">
        <v>45261</v>
      </c>
      <c r="I3531" s="217">
        <v>324</v>
      </c>
    </row>
    <row r="3532" spans="1:9" ht="38.25" x14ac:dyDescent="0.2">
      <c r="A3532" s="926"/>
      <c r="B3532" s="97">
        <v>7202</v>
      </c>
      <c r="C3532" s="520" t="s">
        <v>9000</v>
      </c>
      <c r="D3532" s="97" t="s">
        <v>5902</v>
      </c>
      <c r="E3532" s="39" t="s">
        <v>8998</v>
      </c>
      <c r="F3532" s="917"/>
      <c r="G3532" s="160" t="s">
        <v>505</v>
      </c>
      <c r="H3532" s="309">
        <v>45261</v>
      </c>
      <c r="I3532" s="217">
        <v>324</v>
      </c>
    </row>
    <row r="3533" spans="1:9" ht="38.25" x14ac:dyDescent="0.2">
      <c r="A3533" s="926"/>
      <c r="B3533" s="97">
        <v>7202</v>
      </c>
      <c r="C3533" s="520" t="s">
        <v>9001</v>
      </c>
      <c r="D3533" s="97" t="s">
        <v>5902</v>
      </c>
      <c r="E3533" s="39" t="s">
        <v>8484</v>
      </c>
      <c r="F3533" s="917"/>
      <c r="G3533" s="160" t="s">
        <v>505</v>
      </c>
      <c r="H3533" s="309">
        <v>45261</v>
      </c>
      <c r="I3533" s="217">
        <v>324</v>
      </c>
    </row>
    <row r="3534" spans="1:9" ht="38.25" x14ac:dyDescent="0.2">
      <c r="A3534" s="926"/>
      <c r="B3534" s="97">
        <v>7202</v>
      </c>
      <c r="C3534" s="520" t="s">
        <v>9004</v>
      </c>
      <c r="D3534" s="97" t="s">
        <v>5902</v>
      </c>
      <c r="E3534" s="39" t="s">
        <v>9005</v>
      </c>
      <c r="F3534" s="917"/>
      <c r="G3534" s="160" t="s">
        <v>505</v>
      </c>
      <c r="H3534" s="309">
        <v>45261</v>
      </c>
      <c r="I3534" s="217">
        <v>324</v>
      </c>
    </row>
    <row r="3535" spans="1:9" ht="38.25" x14ac:dyDescent="0.2">
      <c r="A3535" s="926"/>
      <c r="B3535" s="97">
        <v>7202</v>
      </c>
      <c r="C3535" s="520" t="s">
        <v>6851</v>
      </c>
      <c r="D3535" s="97" t="s">
        <v>5902</v>
      </c>
      <c r="E3535" s="39">
        <v>40171708</v>
      </c>
      <c r="F3535" s="917"/>
      <c r="G3535" s="160" t="s">
        <v>505</v>
      </c>
      <c r="H3535" s="309">
        <v>45261</v>
      </c>
      <c r="I3535" s="217">
        <v>324</v>
      </c>
    </row>
    <row r="3536" spans="1:9" ht="38.25" x14ac:dyDescent="0.2">
      <c r="A3536" s="926"/>
      <c r="B3536" s="97">
        <v>7202</v>
      </c>
      <c r="C3536" s="520" t="s">
        <v>6852</v>
      </c>
      <c r="D3536" s="97" t="s">
        <v>5902</v>
      </c>
      <c r="E3536" s="39">
        <v>40171708</v>
      </c>
      <c r="F3536" s="917"/>
      <c r="G3536" s="160" t="s">
        <v>505</v>
      </c>
      <c r="H3536" s="309">
        <v>45261</v>
      </c>
      <c r="I3536" s="217">
        <v>324</v>
      </c>
    </row>
    <row r="3537" spans="1:9" ht="38.25" x14ac:dyDescent="0.2">
      <c r="A3537" s="926"/>
      <c r="B3537" s="97">
        <v>7202</v>
      </c>
      <c r="C3537" s="520" t="s">
        <v>6853</v>
      </c>
      <c r="D3537" s="97" t="s">
        <v>5902</v>
      </c>
      <c r="E3537" s="39">
        <v>40171708</v>
      </c>
      <c r="F3537" s="917"/>
      <c r="G3537" s="160" t="s">
        <v>505</v>
      </c>
      <c r="H3537" s="309">
        <v>45261</v>
      </c>
      <c r="I3537" s="217">
        <v>324</v>
      </c>
    </row>
    <row r="3538" spans="1:9" ht="25.5" x14ac:dyDescent="0.2">
      <c r="A3538" s="926"/>
      <c r="B3538" s="97">
        <v>7202</v>
      </c>
      <c r="C3538" s="520" t="s">
        <v>6854</v>
      </c>
      <c r="D3538" s="97" t="s">
        <v>5902</v>
      </c>
      <c r="E3538" s="39">
        <v>40171708</v>
      </c>
      <c r="F3538" s="917"/>
      <c r="G3538" s="160" t="s">
        <v>505</v>
      </c>
      <c r="H3538" s="309">
        <v>45261</v>
      </c>
      <c r="I3538" s="217">
        <v>324</v>
      </c>
    </row>
    <row r="3539" spans="1:9" ht="38.25" x14ac:dyDescent="0.2">
      <c r="A3539" s="926"/>
      <c r="B3539" s="97">
        <v>7202</v>
      </c>
      <c r="C3539" s="520" t="s">
        <v>6855</v>
      </c>
      <c r="D3539" s="97" t="s">
        <v>5902</v>
      </c>
      <c r="E3539" s="39">
        <v>40171708</v>
      </c>
      <c r="F3539" s="917"/>
      <c r="G3539" s="160" t="s">
        <v>505</v>
      </c>
      <c r="H3539" s="309">
        <v>45261</v>
      </c>
      <c r="I3539" s="217">
        <v>324</v>
      </c>
    </row>
    <row r="3540" spans="1:9" ht="38.25" x14ac:dyDescent="0.2">
      <c r="A3540" s="926"/>
      <c r="B3540" s="97">
        <v>7202</v>
      </c>
      <c r="C3540" s="520" t="s">
        <v>6856</v>
      </c>
      <c r="D3540" s="97" t="s">
        <v>5902</v>
      </c>
      <c r="E3540" s="39">
        <v>40171708</v>
      </c>
      <c r="F3540" s="917"/>
      <c r="G3540" s="160" t="s">
        <v>505</v>
      </c>
      <c r="H3540" s="309">
        <v>45261</v>
      </c>
      <c r="I3540" s="217">
        <v>324</v>
      </c>
    </row>
    <row r="3541" spans="1:9" ht="38.25" x14ac:dyDescent="0.2">
      <c r="A3541" s="926"/>
      <c r="B3541" s="97">
        <v>7202</v>
      </c>
      <c r="C3541" s="520" t="s">
        <v>6857</v>
      </c>
      <c r="D3541" s="97" t="s">
        <v>5902</v>
      </c>
      <c r="E3541" s="39">
        <v>40171708</v>
      </c>
      <c r="F3541" s="917"/>
      <c r="G3541" s="160" t="s">
        <v>505</v>
      </c>
      <c r="H3541" s="309">
        <v>45261</v>
      </c>
      <c r="I3541" s="217">
        <v>324</v>
      </c>
    </row>
    <row r="3542" spans="1:9" ht="38.25" x14ac:dyDescent="0.2">
      <c r="A3542" s="926"/>
      <c r="B3542" s="97">
        <v>7202</v>
      </c>
      <c r="C3542" s="520" t="s">
        <v>6858</v>
      </c>
      <c r="D3542" s="97" t="s">
        <v>5902</v>
      </c>
      <c r="E3542" s="39">
        <v>40171708</v>
      </c>
      <c r="F3542" s="917"/>
      <c r="G3542" s="160" t="s">
        <v>505</v>
      </c>
      <c r="H3542" s="309">
        <v>45261</v>
      </c>
      <c r="I3542" s="217">
        <v>324</v>
      </c>
    </row>
    <row r="3543" spans="1:9" ht="38.25" x14ac:dyDescent="0.2">
      <c r="A3543" s="926"/>
      <c r="B3543" s="97">
        <v>7202</v>
      </c>
      <c r="C3543" s="520" t="s">
        <v>6859</v>
      </c>
      <c r="D3543" s="97" t="s">
        <v>5902</v>
      </c>
      <c r="E3543" s="39">
        <v>40171708</v>
      </c>
      <c r="F3543" s="917"/>
      <c r="G3543" s="160" t="s">
        <v>505</v>
      </c>
      <c r="H3543" s="309">
        <v>45261</v>
      </c>
      <c r="I3543" s="217">
        <v>324</v>
      </c>
    </row>
    <row r="3544" spans="1:9" ht="51" x14ac:dyDescent="0.2">
      <c r="A3544" s="926"/>
      <c r="B3544" s="97">
        <v>7202</v>
      </c>
      <c r="C3544" s="520" t="s">
        <v>6860</v>
      </c>
      <c r="D3544" s="97" t="s">
        <v>5902</v>
      </c>
      <c r="E3544" s="39">
        <v>40171708</v>
      </c>
      <c r="F3544" s="917"/>
      <c r="G3544" s="160" t="s">
        <v>505</v>
      </c>
      <c r="H3544" s="309">
        <v>45261</v>
      </c>
      <c r="I3544" s="217">
        <v>324</v>
      </c>
    </row>
    <row r="3545" spans="1:9" ht="38.25" x14ac:dyDescent="0.2">
      <c r="A3545" s="926"/>
      <c r="B3545" s="97">
        <v>7202</v>
      </c>
      <c r="C3545" s="520" t="s">
        <v>6861</v>
      </c>
      <c r="D3545" s="97" t="s">
        <v>5902</v>
      </c>
      <c r="E3545" s="39">
        <v>40171708</v>
      </c>
      <c r="F3545" s="917"/>
      <c r="G3545" s="160" t="s">
        <v>505</v>
      </c>
      <c r="H3545" s="309">
        <v>45261</v>
      </c>
      <c r="I3545" s="217">
        <v>324</v>
      </c>
    </row>
    <row r="3546" spans="1:9" ht="38.25" x14ac:dyDescent="0.2">
      <c r="A3546" s="926"/>
      <c r="B3546" s="97">
        <v>7202</v>
      </c>
      <c r="C3546" s="520" t="s">
        <v>6862</v>
      </c>
      <c r="D3546" s="97" t="s">
        <v>5902</v>
      </c>
      <c r="E3546" s="39">
        <v>40171708</v>
      </c>
      <c r="F3546" s="917"/>
      <c r="G3546" s="160" t="s">
        <v>505</v>
      </c>
      <c r="H3546" s="309">
        <v>45261</v>
      </c>
      <c r="I3546" s="217">
        <v>324</v>
      </c>
    </row>
    <row r="3547" spans="1:9" ht="38.25" x14ac:dyDescent="0.2">
      <c r="A3547" s="926"/>
      <c r="B3547" s="97">
        <v>7202</v>
      </c>
      <c r="C3547" s="520" t="s">
        <v>6863</v>
      </c>
      <c r="D3547" s="97" t="s">
        <v>5902</v>
      </c>
      <c r="E3547" s="39">
        <v>40171708</v>
      </c>
      <c r="F3547" s="917"/>
      <c r="G3547" s="160" t="s">
        <v>505</v>
      </c>
      <c r="H3547" s="309">
        <v>45261</v>
      </c>
      <c r="I3547" s="217">
        <v>324</v>
      </c>
    </row>
    <row r="3548" spans="1:9" ht="38.25" x14ac:dyDescent="0.2">
      <c r="A3548" s="926"/>
      <c r="B3548" s="97">
        <v>7202</v>
      </c>
      <c r="C3548" s="520" t="s">
        <v>6864</v>
      </c>
      <c r="D3548" s="97" t="s">
        <v>5902</v>
      </c>
      <c r="E3548" s="39">
        <v>40171708</v>
      </c>
      <c r="F3548" s="917"/>
      <c r="G3548" s="160" t="s">
        <v>505</v>
      </c>
      <c r="H3548" s="309">
        <v>45261</v>
      </c>
      <c r="I3548" s="217">
        <v>324</v>
      </c>
    </row>
    <row r="3549" spans="1:9" ht="38.25" x14ac:dyDescent="0.2">
      <c r="A3549" s="926"/>
      <c r="B3549" s="97">
        <v>7202</v>
      </c>
      <c r="C3549" s="520" t="s">
        <v>6865</v>
      </c>
      <c r="D3549" s="97" t="s">
        <v>5902</v>
      </c>
      <c r="E3549" s="39">
        <v>40171708</v>
      </c>
      <c r="F3549" s="917"/>
      <c r="G3549" s="160" t="s">
        <v>505</v>
      </c>
      <c r="H3549" s="309">
        <v>45261</v>
      </c>
      <c r="I3549" s="217">
        <v>324</v>
      </c>
    </row>
    <row r="3550" spans="1:9" ht="38.25" x14ac:dyDescent="0.2">
      <c r="A3550" s="926"/>
      <c r="B3550" s="97">
        <v>7202</v>
      </c>
      <c r="C3550" s="520" t="s">
        <v>6866</v>
      </c>
      <c r="D3550" s="97" t="s">
        <v>5902</v>
      </c>
      <c r="E3550" s="39">
        <v>40171708</v>
      </c>
      <c r="F3550" s="917"/>
      <c r="G3550" s="160" t="s">
        <v>505</v>
      </c>
      <c r="H3550" s="309">
        <v>45261</v>
      </c>
      <c r="I3550" s="217">
        <v>324</v>
      </c>
    </row>
    <row r="3551" spans="1:9" ht="38.25" x14ac:dyDescent="0.2">
      <c r="A3551" s="926"/>
      <c r="B3551" s="97">
        <v>7202</v>
      </c>
      <c r="C3551" s="520" t="s">
        <v>6867</v>
      </c>
      <c r="D3551" s="97" t="s">
        <v>5902</v>
      </c>
      <c r="E3551" s="39">
        <v>40171708</v>
      </c>
      <c r="F3551" s="917"/>
      <c r="G3551" s="160" t="s">
        <v>505</v>
      </c>
      <c r="H3551" s="309">
        <v>45261</v>
      </c>
      <c r="I3551" s="217">
        <v>324</v>
      </c>
    </row>
    <row r="3552" spans="1:9" ht="51" x14ac:dyDescent="0.2">
      <c r="A3552" s="926"/>
      <c r="B3552" s="97">
        <v>7202</v>
      </c>
      <c r="C3552" s="520" t="s">
        <v>6868</v>
      </c>
      <c r="D3552" s="97" t="s">
        <v>5902</v>
      </c>
      <c r="E3552" s="39">
        <v>40171708</v>
      </c>
      <c r="F3552" s="917"/>
      <c r="G3552" s="160" t="s">
        <v>505</v>
      </c>
      <c r="H3552" s="309">
        <v>45261</v>
      </c>
      <c r="I3552" s="217">
        <v>324</v>
      </c>
    </row>
    <row r="3553" spans="1:9" ht="51" x14ac:dyDescent="0.2">
      <c r="A3553" s="926"/>
      <c r="B3553" s="97">
        <v>7202</v>
      </c>
      <c r="C3553" s="520" t="s">
        <v>6869</v>
      </c>
      <c r="D3553" s="97" t="s">
        <v>5902</v>
      </c>
      <c r="E3553" s="39">
        <v>40171708</v>
      </c>
      <c r="F3553" s="917"/>
      <c r="G3553" s="160" t="s">
        <v>505</v>
      </c>
      <c r="H3553" s="309">
        <v>45261</v>
      </c>
      <c r="I3553" s="217">
        <v>324</v>
      </c>
    </row>
    <row r="3554" spans="1:9" ht="38.25" x14ac:dyDescent="0.2">
      <c r="A3554" s="926"/>
      <c r="B3554" s="97">
        <v>7202</v>
      </c>
      <c r="C3554" s="520" t="s">
        <v>6870</v>
      </c>
      <c r="D3554" s="97" t="s">
        <v>5902</v>
      </c>
      <c r="E3554" s="39">
        <v>40171708</v>
      </c>
      <c r="F3554" s="917"/>
      <c r="G3554" s="160" t="s">
        <v>505</v>
      </c>
      <c r="H3554" s="309">
        <v>45261</v>
      </c>
      <c r="I3554" s="217">
        <v>324</v>
      </c>
    </row>
    <row r="3555" spans="1:9" ht="51" x14ac:dyDescent="0.2">
      <c r="A3555" s="926"/>
      <c r="B3555" s="97">
        <v>7202</v>
      </c>
      <c r="C3555" s="520" t="s">
        <v>6871</v>
      </c>
      <c r="D3555" s="97" t="s">
        <v>5902</v>
      </c>
      <c r="E3555" s="39">
        <v>40171708</v>
      </c>
      <c r="F3555" s="917"/>
      <c r="G3555" s="160" t="s">
        <v>505</v>
      </c>
      <c r="H3555" s="309">
        <v>45261</v>
      </c>
      <c r="I3555" s="217">
        <v>324</v>
      </c>
    </row>
    <row r="3556" spans="1:9" ht="51" x14ac:dyDescent="0.2">
      <c r="A3556" s="926"/>
      <c r="B3556" s="97">
        <v>7202</v>
      </c>
      <c r="C3556" s="520" t="s">
        <v>6872</v>
      </c>
      <c r="D3556" s="97" t="s">
        <v>5902</v>
      </c>
      <c r="E3556" s="39">
        <v>40171708</v>
      </c>
      <c r="F3556" s="917"/>
      <c r="G3556" s="160" t="s">
        <v>505</v>
      </c>
      <c r="H3556" s="309">
        <v>45261</v>
      </c>
      <c r="I3556" s="217">
        <v>324</v>
      </c>
    </row>
    <row r="3557" spans="1:9" ht="51" x14ac:dyDescent="0.2">
      <c r="A3557" s="926"/>
      <c r="B3557" s="97">
        <v>7202</v>
      </c>
      <c r="C3557" s="520" t="s">
        <v>6873</v>
      </c>
      <c r="D3557" s="97" t="s">
        <v>5902</v>
      </c>
      <c r="E3557" s="39">
        <v>40171708</v>
      </c>
      <c r="F3557" s="917"/>
      <c r="G3557" s="160" t="s">
        <v>505</v>
      </c>
      <c r="H3557" s="309">
        <v>45261</v>
      </c>
      <c r="I3557" s="217">
        <v>324</v>
      </c>
    </row>
    <row r="3558" spans="1:9" ht="51" x14ac:dyDescent="0.2">
      <c r="A3558" s="926"/>
      <c r="B3558" s="97">
        <v>7202</v>
      </c>
      <c r="C3558" s="520" t="s">
        <v>6874</v>
      </c>
      <c r="D3558" s="97" t="s">
        <v>5902</v>
      </c>
      <c r="E3558" s="39">
        <v>40171708</v>
      </c>
      <c r="F3558" s="917"/>
      <c r="G3558" s="160" t="s">
        <v>505</v>
      </c>
      <c r="H3558" s="309">
        <v>45261</v>
      </c>
      <c r="I3558" s="217">
        <v>324</v>
      </c>
    </row>
    <row r="3559" spans="1:9" ht="51" x14ac:dyDescent="0.2">
      <c r="A3559" s="926"/>
      <c r="B3559" s="97">
        <v>7202</v>
      </c>
      <c r="C3559" s="520" t="s">
        <v>6875</v>
      </c>
      <c r="D3559" s="97" t="s">
        <v>5902</v>
      </c>
      <c r="E3559" s="39">
        <v>40171708</v>
      </c>
      <c r="F3559" s="917"/>
      <c r="G3559" s="160" t="s">
        <v>505</v>
      </c>
      <c r="H3559" s="309">
        <v>45261</v>
      </c>
      <c r="I3559" s="217">
        <v>324</v>
      </c>
    </row>
    <row r="3560" spans="1:9" ht="51" x14ac:dyDescent="0.2">
      <c r="A3560" s="926"/>
      <c r="B3560" s="97">
        <v>7202</v>
      </c>
      <c r="C3560" s="520" t="s">
        <v>6876</v>
      </c>
      <c r="D3560" s="97" t="s">
        <v>5902</v>
      </c>
      <c r="E3560" s="39">
        <v>40171708</v>
      </c>
      <c r="F3560" s="917"/>
      <c r="G3560" s="160" t="s">
        <v>505</v>
      </c>
      <c r="H3560" s="309">
        <v>45261</v>
      </c>
      <c r="I3560" s="217">
        <v>324</v>
      </c>
    </row>
    <row r="3561" spans="1:9" ht="51" x14ac:dyDescent="0.2">
      <c r="A3561" s="926"/>
      <c r="B3561" s="97">
        <v>7202</v>
      </c>
      <c r="C3561" s="520" t="s">
        <v>6877</v>
      </c>
      <c r="D3561" s="97" t="s">
        <v>5902</v>
      </c>
      <c r="E3561" s="39">
        <v>40171708</v>
      </c>
      <c r="F3561" s="917"/>
      <c r="G3561" s="160" t="s">
        <v>505</v>
      </c>
      <c r="H3561" s="309">
        <v>45261</v>
      </c>
      <c r="I3561" s="217">
        <v>324</v>
      </c>
    </row>
    <row r="3562" spans="1:9" ht="38.25" x14ac:dyDescent="0.2">
      <c r="A3562" s="926"/>
      <c r="B3562" s="97">
        <v>7202</v>
      </c>
      <c r="C3562" s="520" t="s">
        <v>6878</v>
      </c>
      <c r="D3562" s="97" t="s">
        <v>5902</v>
      </c>
      <c r="E3562" s="39">
        <v>40171708</v>
      </c>
      <c r="F3562" s="917"/>
      <c r="G3562" s="160" t="s">
        <v>505</v>
      </c>
      <c r="H3562" s="309">
        <v>45261</v>
      </c>
      <c r="I3562" s="217">
        <v>324</v>
      </c>
    </row>
    <row r="3563" spans="1:9" ht="38.25" x14ac:dyDescent="0.2">
      <c r="A3563" s="926"/>
      <c r="B3563" s="97">
        <v>7202</v>
      </c>
      <c r="C3563" s="520" t="s">
        <v>6879</v>
      </c>
      <c r="D3563" s="97" t="s">
        <v>5902</v>
      </c>
      <c r="E3563" s="39">
        <v>40171708</v>
      </c>
      <c r="F3563" s="917"/>
      <c r="G3563" s="160" t="s">
        <v>505</v>
      </c>
      <c r="H3563" s="309">
        <v>45261</v>
      </c>
      <c r="I3563" s="217">
        <v>324</v>
      </c>
    </row>
    <row r="3564" spans="1:9" ht="51" x14ac:dyDescent="0.2">
      <c r="A3564" s="926"/>
      <c r="B3564" s="97">
        <v>7202</v>
      </c>
      <c r="C3564" s="520" t="s">
        <v>6880</v>
      </c>
      <c r="D3564" s="97" t="s">
        <v>5902</v>
      </c>
      <c r="E3564" s="39">
        <v>40171708</v>
      </c>
      <c r="F3564" s="917"/>
      <c r="G3564" s="160" t="s">
        <v>505</v>
      </c>
      <c r="H3564" s="309">
        <v>45261</v>
      </c>
      <c r="I3564" s="217">
        <v>324</v>
      </c>
    </row>
    <row r="3565" spans="1:9" ht="38.25" x14ac:dyDescent="0.2">
      <c r="A3565" s="926"/>
      <c r="B3565" s="97">
        <v>7202</v>
      </c>
      <c r="C3565" s="520" t="s">
        <v>6881</v>
      </c>
      <c r="D3565" s="97" t="s">
        <v>5902</v>
      </c>
      <c r="E3565" s="39">
        <v>40171708</v>
      </c>
      <c r="F3565" s="917"/>
      <c r="G3565" s="160" t="s">
        <v>505</v>
      </c>
      <c r="H3565" s="309">
        <v>45261</v>
      </c>
      <c r="I3565" s="217">
        <v>324</v>
      </c>
    </row>
    <row r="3566" spans="1:9" ht="51" x14ac:dyDescent="0.2">
      <c r="A3566" s="926"/>
      <c r="B3566" s="97">
        <v>7202</v>
      </c>
      <c r="C3566" s="66" t="s">
        <v>6882</v>
      </c>
      <c r="D3566" s="97" t="s">
        <v>5902</v>
      </c>
      <c r="E3566" s="160">
        <v>40171708</v>
      </c>
      <c r="F3566" s="917"/>
      <c r="G3566" s="160" t="s">
        <v>505</v>
      </c>
      <c r="H3566" s="309">
        <v>45261</v>
      </c>
      <c r="I3566" s="217">
        <v>324</v>
      </c>
    </row>
    <row r="3567" spans="1:9" ht="38.25" x14ac:dyDescent="0.2">
      <c r="A3567" s="926"/>
      <c r="B3567" s="97">
        <v>7202</v>
      </c>
      <c r="C3567" s="66" t="s">
        <v>6883</v>
      </c>
      <c r="D3567" s="97" t="s">
        <v>5902</v>
      </c>
      <c r="E3567" s="160">
        <v>40171708</v>
      </c>
      <c r="F3567" s="917"/>
      <c r="G3567" s="160" t="s">
        <v>505</v>
      </c>
      <c r="H3567" s="309">
        <v>45261</v>
      </c>
      <c r="I3567" s="217">
        <v>324</v>
      </c>
    </row>
    <row r="3568" spans="1:9" ht="38.25" x14ac:dyDescent="0.2">
      <c r="A3568" s="926"/>
      <c r="B3568" s="97">
        <v>7202</v>
      </c>
      <c r="C3568" s="66" t="s">
        <v>6884</v>
      </c>
      <c r="D3568" s="97" t="s">
        <v>5902</v>
      </c>
      <c r="E3568" s="160">
        <v>40171708</v>
      </c>
      <c r="F3568" s="917"/>
      <c r="G3568" s="160" t="s">
        <v>505</v>
      </c>
      <c r="H3568" s="309">
        <v>45261</v>
      </c>
      <c r="I3568" s="217">
        <v>324</v>
      </c>
    </row>
    <row r="3569" spans="1:9" ht="38.25" x14ac:dyDescent="0.2">
      <c r="A3569" s="926"/>
      <c r="B3569" s="97">
        <v>7202</v>
      </c>
      <c r="C3569" s="66" t="s">
        <v>6885</v>
      </c>
      <c r="D3569" s="97" t="s">
        <v>5902</v>
      </c>
      <c r="E3569" s="160">
        <v>40171708</v>
      </c>
      <c r="F3569" s="917"/>
      <c r="G3569" s="160" t="s">
        <v>505</v>
      </c>
      <c r="H3569" s="309">
        <v>45261</v>
      </c>
      <c r="I3569" s="217">
        <v>324</v>
      </c>
    </row>
    <row r="3570" spans="1:9" ht="51" x14ac:dyDescent="0.2">
      <c r="A3570" s="926"/>
      <c r="B3570" s="97">
        <v>7202</v>
      </c>
      <c r="C3570" s="66" t="s">
        <v>6886</v>
      </c>
      <c r="D3570" s="97" t="s">
        <v>5902</v>
      </c>
      <c r="E3570" s="160">
        <v>40171708</v>
      </c>
      <c r="F3570" s="917"/>
      <c r="G3570" s="160" t="s">
        <v>505</v>
      </c>
      <c r="H3570" s="309">
        <v>45261</v>
      </c>
      <c r="I3570" s="217">
        <v>324</v>
      </c>
    </row>
    <row r="3571" spans="1:9" ht="51" x14ac:dyDescent="0.2">
      <c r="A3571" s="926"/>
      <c r="B3571" s="97">
        <v>7202</v>
      </c>
      <c r="C3571" s="66" t="s">
        <v>6887</v>
      </c>
      <c r="D3571" s="97" t="s">
        <v>5902</v>
      </c>
      <c r="E3571" s="160">
        <v>40171708</v>
      </c>
      <c r="F3571" s="917"/>
      <c r="G3571" s="160" t="s">
        <v>505</v>
      </c>
      <c r="H3571" s="309">
        <v>45261</v>
      </c>
      <c r="I3571" s="217">
        <v>324</v>
      </c>
    </row>
    <row r="3572" spans="1:9" ht="51" x14ac:dyDescent="0.2">
      <c r="A3572" s="926"/>
      <c r="B3572" s="97">
        <v>7202</v>
      </c>
      <c r="C3572" s="66" t="s">
        <v>6888</v>
      </c>
      <c r="D3572" s="97" t="s">
        <v>5902</v>
      </c>
      <c r="E3572" s="160">
        <v>40171708</v>
      </c>
      <c r="F3572" s="917"/>
      <c r="G3572" s="160" t="s">
        <v>505</v>
      </c>
      <c r="H3572" s="309">
        <v>45261</v>
      </c>
      <c r="I3572" s="217">
        <v>324</v>
      </c>
    </row>
    <row r="3573" spans="1:9" ht="51" x14ac:dyDescent="0.2">
      <c r="A3573" s="926"/>
      <c r="B3573" s="97">
        <v>7202</v>
      </c>
      <c r="C3573" s="66" t="s">
        <v>6889</v>
      </c>
      <c r="D3573" s="97" t="s">
        <v>5902</v>
      </c>
      <c r="E3573" s="160">
        <v>40171708</v>
      </c>
      <c r="F3573" s="917"/>
      <c r="G3573" s="160" t="s">
        <v>505</v>
      </c>
      <c r="H3573" s="309">
        <v>45261</v>
      </c>
      <c r="I3573" s="217">
        <v>324</v>
      </c>
    </row>
    <row r="3574" spans="1:9" ht="51" x14ac:dyDescent="0.2">
      <c r="A3574" s="926"/>
      <c r="B3574" s="97">
        <v>7202</v>
      </c>
      <c r="C3574" s="66" t="s">
        <v>6890</v>
      </c>
      <c r="D3574" s="97" t="s">
        <v>5902</v>
      </c>
      <c r="E3574" s="160">
        <v>40171708</v>
      </c>
      <c r="F3574" s="917"/>
      <c r="G3574" s="160" t="s">
        <v>505</v>
      </c>
      <c r="H3574" s="309">
        <v>45261</v>
      </c>
      <c r="I3574" s="217">
        <v>324</v>
      </c>
    </row>
    <row r="3575" spans="1:9" ht="51" x14ac:dyDescent="0.2">
      <c r="A3575" s="926"/>
      <c r="B3575" s="97">
        <v>7202</v>
      </c>
      <c r="C3575" s="66" t="s">
        <v>6891</v>
      </c>
      <c r="D3575" s="97" t="s">
        <v>5902</v>
      </c>
      <c r="E3575" s="160">
        <v>40171708</v>
      </c>
      <c r="F3575" s="917"/>
      <c r="G3575" s="160" t="s">
        <v>505</v>
      </c>
      <c r="H3575" s="309">
        <v>45261</v>
      </c>
      <c r="I3575" s="217">
        <v>324</v>
      </c>
    </row>
    <row r="3576" spans="1:9" ht="38.25" x14ac:dyDescent="0.2">
      <c r="A3576" s="926"/>
      <c r="B3576" s="97">
        <v>7202</v>
      </c>
      <c r="C3576" s="66" t="s">
        <v>6892</v>
      </c>
      <c r="D3576" s="97" t="s">
        <v>5902</v>
      </c>
      <c r="E3576" s="160">
        <v>40171708</v>
      </c>
      <c r="F3576" s="917"/>
      <c r="G3576" s="160" t="s">
        <v>505</v>
      </c>
      <c r="H3576" s="309">
        <v>45261</v>
      </c>
      <c r="I3576" s="217">
        <v>324</v>
      </c>
    </row>
    <row r="3577" spans="1:9" ht="38.25" x14ac:dyDescent="0.2">
      <c r="A3577" s="926"/>
      <c r="B3577" s="97">
        <v>7202</v>
      </c>
      <c r="C3577" s="66" t="s">
        <v>6893</v>
      </c>
      <c r="D3577" s="97" t="s">
        <v>5902</v>
      </c>
      <c r="E3577" s="160">
        <v>40171708</v>
      </c>
      <c r="F3577" s="917"/>
      <c r="G3577" s="160" t="s">
        <v>505</v>
      </c>
      <c r="H3577" s="309">
        <v>45261</v>
      </c>
      <c r="I3577" s="217">
        <v>324</v>
      </c>
    </row>
    <row r="3578" spans="1:9" ht="38.25" x14ac:dyDescent="0.2">
      <c r="A3578" s="926"/>
      <c r="B3578" s="97">
        <v>7202</v>
      </c>
      <c r="C3578" s="66" t="s">
        <v>6894</v>
      </c>
      <c r="D3578" s="97" t="s">
        <v>5902</v>
      </c>
      <c r="E3578" s="160">
        <v>40171708</v>
      </c>
      <c r="F3578" s="917"/>
      <c r="G3578" s="160" t="s">
        <v>505</v>
      </c>
      <c r="H3578" s="309">
        <v>45261</v>
      </c>
      <c r="I3578" s="217">
        <v>324</v>
      </c>
    </row>
    <row r="3579" spans="1:9" ht="38.25" x14ac:dyDescent="0.2">
      <c r="A3579" s="926"/>
      <c r="B3579" s="97">
        <v>7202</v>
      </c>
      <c r="C3579" s="66" t="s">
        <v>6895</v>
      </c>
      <c r="D3579" s="97" t="s">
        <v>5902</v>
      </c>
      <c r="E3579" s="160">
        <v>40171708</v>
      </c>
      <c r="F3579" s="917"/>
      <c r="G3579" s="160" t="s">
        <v>505</v>
      </c>
      <c r="H3579" s="309">
        <v>45261</v>
      </c>
      <c r="I3579" s="217">
        <v>324</v>
      </c>
    </row>
    <row r="3580" spans="1:9" ht="38.25" x14ac:dyDescent="0.2">
      <c r="A3580" s="926"/>
      <c r="B3580" s="97">
        <v>7202</v>
      </c>
      <c r="C3580" s="66" t="s">
        <v>6896</v>
      </c>
      <c r="D3580" s="97" t="s">
        <v>5902</v>
      </c>
      <c r="E3580" s="160">
        <v>40171708</v>
      </c>
      <c r="F3580" s="917"/>
      <c r="G3580" s="160" t="s">
        <v>505</v>
      </c>
      <c r="H3580" s="309">
        <v>45261</v>
      </c>
      <c r="I3580" s="217">
        <v>324</v>
      </c>
    </row>
    <row r="3581" spans="1:9" ht="38.25" x14ac:dyDescent="0.2">
      <c r="A3581" s="926"/>
      <c r="B3581" s="97">
        <v>7202</v>
      </c>
      <c r="C3581" s="66" t="s">
        <v>6897</v>
      </c>
      <c r="D3581" s="97" t="s">
        <v>5902</v>
      </c>
      <c r="E3581" s="160">
        <v>40171708</v>
      </c>
      <c r="F3581" s="917"/>
      <c r="G3581" s="160" t="s">
        <v>505</v>
      </c>
      <c r="H3581" s="309">
        <v>45261</v>
      </c>
      <c r="I3581" s="217">
        <v>324</v>
      </c>
    </row>
    <row r="3582" spans="1:9" ht="38.25" x14ac:dyDescent="0.2">
      <c r="A3582" s="926"/>
      <c r="B3582" s="97">
        <v>7202</v>
      </c>
      <c r="C3582" s="66" t="s">
        <v>6898</v>
      </c>
      <c r="D3582" s="97" t="s">
        <v>5902</v>
      </c>
      <c r="E3582" s="160">
        <v>40171708</v>
      </c>
      <c r="F3582" s="917"/>
      <c r="G3582" s="160" t="s">
        <v>505</v>
      </c>
      <c r="H3582" s="309">
        <v>45261</v>
      </c>
      <c r="I3582" s="217">
        <v>324</v>
      </c>
    </row>
    <row r="3583" spans="1:9" ht="38.25" x14ac:dyDescent="0.2">
      <c r="A3583" s="926"/>
      <c r="B3583" s="97">
        <v>7202</v>
      </c>
      <c r="C3583" s="66" t="s">
        <v>6899</v>
      </c>
      <c r="D3583" s="97" t="s">
        <v>5902</v>
      </c>
      <c r="E3583" s="160">
        <v>40171708</v>
      </c>
      <c r="F3583" s="917"/>
      <c r="G3583" s="160" t="s">
        <v>505</v>
      </c>
      <c r="H3583" s="309">
        <v>45261</v>
      </c>
      <c r="I3583" s="217">
        <v>324</v>
      </c>
    </row>
    <row r="3584" spans="1:9" ht="51" x14ac:dyDescent="0.2">
      <c r="A3584" s="926"/>
      <c r="B3584" s="97">
        <v>7202</v>
      </c>
      <c r="C3584" s="66" t="s">
        <v>6900</v>
      </c>
      <c r="D3584" s="97" t="s">
        <v>5902</v>
      </c>
      <c r="E3584" s="160">
        <v>40171708</v>
      </c>
      <c r="F3584" s="917"/>
      <c r="G3584" s="160" t="s">
        <v>505</v>
      </c>
      <c r="H3584" s="309">
        <v>45261</v>
      </c>
      <c r="I3584" s="217">
        <v>324</v>
      </c>
    </row>
    <row r="3585" spans="1:9" ht="38.25" x14ac:dyDescent="0.2">
      <c r="A3585" s="926"/>
      <c r="B3585" s="97">
        <v>7202</v>
      </c>
      <c r="C3585" s="66" t="s">
        <v>6901</v>
      </c>
      <c r="D3585" s="97" t="s">
        <v>5902</v>
      </c>
      <c r="E3585" s="160">
        <v>40171708</v>
      </c>
      <c r="F3585" s="917"/>
      <c r="G3585" s="160" t="s">
        <v>505</v>
      </c>
      <c r="H3585" s="309">
        <v>45261</v>
      </c>
      <c r="I3585" s="217">
        <v>324</v>
      </c>
    </row>
    <row r="3586" spans="1:9" ht="38.25" x14ac:dyDescent="0.2">
      <c r="A3586" s="926"/>
      <c r="B3586" s="97">
        <v>7202</v>
      </c>
      <c r="C3586" s="66" t="s">
        <v>6902</v>
      </c>
      <c r="D3586" s="97" t="s">
        <v>5902</v>
      </c>
      <c r="E3586" s="160">
        <v>40171708</v>
      </c>
      <c r="F3586" s="917"/>
      <c r="G3586" s="160" t="s">
        <v>505</v>
      </c>
      <c r="H3586" s="309">
        <v>45261</v>
      </c>
      <c r="I3586" s="217">
        <v>324</v>
      </c>
    </row>
    <row r="3587" spans="1:9" ht="38.25" x14ac:dyDescent="0.2">
      <c r="A3587" s="926"/>
      <c r="B3587" s="97">
        <v>7202</v>
      </c>
      <c r="C3587" s="66" t="s">
        <v>6903</v>
      </c>
      <c r="D3587" s="97" t="s">
        <v>5902</v>
      </c>
      <c r="E3587" s="160">
        <v>40171708</v>
      </c>
      <c r="F3587" s="917"/>
      <c r="G3587" s="160" t="s">
        <v>505</v>
      </c>
      <c r="H3587" s="309">
        <v>45261</v>
      </c>
      <c r="I3587" s="217">
        <v>324</v>
      </c>
    </row>
    <row r="3588" spans="1:9" ht="38.25" x14ac:dyDescent="0.2">
      <c r="A3588" s="926"/>
      <c r="B3588" s="97">
        <v>7202</v>
      </c>
      <c r="C3588" s="66" t="s">
        <v>6904</v>
      </c>
      <c r="D3588" s="97" t="s">
        <v>5902</v>
      </c>
      <c r="E3588" s="160">
        <v>40171708</v>
      </c>
      <c r="F3588" s="917"/>
      <c r="G3588" s="160" t="s">
        <v>505</v>
      </c>
      <c r="H3588" s="309">
        <v>45261</v>
      </c>
      <c r="I3588" s="217">
        <v>324</v>
      </c>
    </row>
    <row r="3589" spans="1:9" ht="38.25" x14ac:dyDescent="0.2">
      <c r="A3589" s="926"/>
      <c r="B3589" s="97">
        <v>7202</v>
      </c>
      <c r="C3589" s="66" t="s">
        <v>6905</v>
      </c>
      <c r="D3589" s="97" t="s">
        <v>5902</v>
      </c>
      <c r="E3589" s="160">
        <v>40171708</v>
      </c>
      <c r="F3589" s="917"/>
      <c r="G3589" s="160" t="s">
        <v>505</v>
      </c>
      <c r="H3589" s="309">
        <v>45261</v>
      </c>
      <c r="I3589" s="217">
        <v>324</v>
      </c>
    </row>
    <row r="3590" spans="1:9" ht="38.25" x14ac:dyDescent="0.2">
      <c r="A3590" s="926"/>
      <c r="B3590" s="97">
        <v>7202</v>
      </c>
      <c r="C3590" s="66" t="s">
        <v>6906</v>
      </c>
      <c r="D3590" s="97" t="s">
        <v>5902</v>
      </c>
      <c r="E3590" s="160">
        <v>40171708</v>
      </c>
      <c r="F3590" s="917"/>
      <c r="G3590" s="160" t="s">
        <v>505</v>
      </c>
      <c r="H3590" s="309">
        <v>45261</v>
      </c>
      <c r="I3590" s="217">
        <v>324</v>
      </c>
    </row>
    <row r="3591" spans="1:9" ht="38.25" x14ac:dyDescent="0.2">
      <c r="A3591" s="926"/>
      <c r="B3591" s="97">
        <v>7202</v>
      </c>
      <c r="C3591" s="66" t="s">
        <v>6907</v>
      </c>
      <c r="D3591" s="97" t="s">
        <v>5902</v>
      </c>
      <c r="E3591" s="160" t="s">
        <v>6908</v>
      </c>
      <c r="F3591" s="917"/>
      <c r="G3591" s="160" t="s">
        <v>505</v>
      </c>
      <c r="H3591" s="309">
        <v>45261</v>
      </c>
      <c r="I3591" s="217">
        <v>324</v>
      </c>
    </row>
    <row r="3592" spans="1:9" ht="25.5" x14ac:dyDescent="0.2">
      <c r="A3592" s="926"/>
      <c r="B3592" s="97">
        <v>7202</v>
      </c>
      <c r="C3592" s="66" t="s">
        <v>6909</v>
      </c>
      <c r="D3592" s="97" t="s">
        <v>5902</v>
      </c>
      <c r="E3592" s="160" t="s">
        <v>6910</v>
      </c>
      <c r="F3592" s="917"/>
      <c r="G3592" s="160" t="s">
        <v>505</v>
      </c>
      <c r="H3592" s="309">
        <v>45261</v>
      </c>
      <c r="I3592" s="217">
        <v>324</v>
      </c>
    </row>
    <row r="3593" spans="1:9" ht="25.5" x14ac:dyDescent="0.2">
      <c r="A3593" s="926"/>
      <c r="B3593" s="97">
        <v>7202</v>
      </c>
      <c r="C3593" s="66" t="s">
        <v>6911</v>
      </c>
      <c r="D3593" s="97" t="s">
        <v>5902</v>
      </c>
      <c r="E3593" s="160" t="s">
        <v>6912</v>
      </c>
      <c r="F3593" s="917"/>
      <c r="G3593" s="160" t="s">
        <v>505</v>
      </c>
      <c r="H3593" s="309">
        <v>45261</v>
      </c>
      <c r="I3593" s="217">
        <v>324</v>
      </c>
    </row>
    <row r="3594" spans="1:9" ht="38.25" x14ac:dyDescent="0.2">
      <c r="A3594" s="926"/>
      <c r="B3594" s="97">
        <v>7202</v>
      </c>
      <c r="C3594" s="66" t="s">
        <v>6913</v>
      </c>
      <c r="D3594" s="97" t="s">
        <v>5902</v>
      </c>
      <c r="E3594" s="160" t="s">
        <v>6914</v>
      </c>
      <c r="F3594" s="917"/>
      <c r="G3594" s="160" t="s">
        <v>505</v>
      </c>
      <c r="H3594" s="309">
        <v>45261</v>
      </c>
      <c r="I3594" s="217">
        <v>324</v>
      </c>
    </row>
    <row r="3595" spans="1:9" ht="38.25" x14ac:dyDescent="0.2">
      <c r="A3595" s="926"/>
      <c r="B3595" s="97">
        <v>7202</v>
      </c>
      <c r="C3595" s="66" t="s">
        <v>6915</v>
      </c>
      <c r="D3595" s="97" t="s">
        <v>5902</v>
      </c>
      <c r="E3595" s="160" t="s">
        <v>6916</v>
      </c>
      <c r="F3595" s="917"/>
      <c r="G3595" s="160" t="s">
        <v>505</v>
      </c>
      <c r="H3595" s="309">
        <v>45261</v>
      </c>
      <c r="I3595" s="217">
        <v>324</v>
      </c>
    </row>
    <row r="3596" spans="1:9" ht="38.25" x14ac:dyDescent="0.2">
      <c r="A3596" s="926"/>
      <c r="B3596" s="97">
        <v>7202</v>
      </c>
      <c r="C3596" s="66" t="s">
        <v>6917</v>
      </c>
      <c r="D3596" s="97" t="s">
        <v>5902</v>
      </c>
      <c r="E3596" s="160" t="s">
        <v>6918</v>
      </c>
      <c r="F3596" s="917"/>
      <c r="G3596" s="160" t="s">
        <v>505</v>
      </c>
      <c r="H3596" s="309">
        <v>45261</v>
      </c>
      <c r="I3596" s="217">
        <v>324</v>
      </c>
    </row>
    <row r="3597" spans="1:9" ht="38.25" x14ac:dyDescent="0.2">
      <c r="A3597" s="926"/>
      <c r="B3597" s="97">
        <v>7202</v>
      </c>
      <c r="C3597" s="66" t="s">
        <v>6919</v>
      </c>
      <c r="D3597" s="97" t="s">
        <v>5902</v>
      </c>
      <c r="E3597" s="160" t="s">
        <v>6920</v>
      </c>
      <c r="F3597" s="917"/>
      <c r="G3597" s="160" t="s">
        <v>505</v>
      </c>
      <c r="H3597" s="309">
        <v>45261</v>
      </c>
      <c r="I3597" s="217">
        <v>324</v>
      </c>
    </row>
    <row r="3598" spans="1:9" ht="38.25" x14ac:dyDescent="0.2">
      <c r="A3598" s="926"/>
      <c r="B3598" s="97">
        <v>7202</v>
      </c>
      <c r="C3598" s="66" t="s">
        <v>6921</v>
      </c>
      <c r="D3598" s="97" t="s">
        <v>5902</v>
      </c>
      <c r="E3598" s="160" t="s">
        <v>6922</v>
      </c>
      <c r="F3598" s="917"/>
      <c r="G3598" s="160" t="s">
        <v>505</v>
      </c>
      <c r="H3598" s="309">
        <v>45261</v>
      </c>
      <c r="I3598" s="217">
        <v>324</v>
      </c>
    </row>
    <row r="3599" spans="1:9" ht="38.25" x14ac:dyDescent="0.2">
      <c r="A3599" s="926"/>
      <c r="B3599" s="97">
        <v>7202</v>
      </c>
      <c r="C3599" s="66" t="s">
        <v>6923</v>
      </c>
      <c r="D3599" s="97" t="s">
        <v>5902</v>
      </c>
      <c r="E3599" s="160" t="s">
        <v>6924</v>
      </c>
      <c r="F3599" s="917"/>
      <c r="G3599" s="160" t="s">
        <v>505</v>
      </c>
      <c r="H3599" s="309">
        <v>45261</v>
      </c>
      <c r="I3599" s="217">
        <v>324</v>
      </c>
    </row>
    <row r="3600" spans="1:9" ht="38.25" x14ac:dyDescent="0.2">
      <c r="A3600" s="926"/>
      <c r="B3600" s="97">
        <v>7202</v>
      </c>
      <c r="C3600" s="66" t="s">
        <v>6925</v>
      </c>
      <c r="D3600" s="97" t="s">
        <v>5902</v>
      </c>
      <c r="E3600" s="160" t="s">
        <v>6926</v>
      </c>
      <c r="F3600" s="917"/>
      <c r="G3600" s="160" t="s">
        <v>505</v>
      </c>
      <c r="H3600" s="309">
        <v>45261</v>
      </c>
      <c r="I3600" s="217">
        <v>324</v>
      </c>
    </row>
    <row r="3601" spans="1:9" ht="38.25" x14ac:dyDescent="0.2">
      <c r="A3601" s="926"/>
      <c r="B3601" s="97">
        <v>7202</v>
      </c>
      <c r="C3601" s="66" t="s">
        <v>6927</v>
      </c>
      <c r="D3601" s="97" t="s">
        <v>5902</v>
      </c>
      <c r="E3601" s="160" t="s">
        <v>6928</v>
      </c>
      <c r="F3601" s="917"/>
      <c r="G3601" s="160" t="s">
        <v>505</v>
      </c>
      <c r="H3601" s="309">
        <v>45261</v>
      </c>
      <c r="I3601" s="217">
        <v>324</v>
      </c>
    </row>
    <row r="3602" spans="1:9" ht="25.5" x14ac:dyDescent="0.2">
      <c r="A3602" s="926"/>
      <c r="B3602" s="97">
        <v>7202</v>
      </c>
      <c r="C3602" s="66" t="s">
        <v>6929</v>
      </c>
      <c r="D3602" s="97" t="s">
        <v>5902</v>
      </c>
      <c r="E3602" s="160" t="s">
        <v>6930</v>
      </c>
      <c r="F3602" s="917"/>
      <c r="G3602" s="160" t="s">
        <v>505</v>
      </c>
      <c r="H3602" s="309">
        <v>45261</v>
      </c>
      <c r="I3602" s="217">
        <v>324</v>
      </c>
    </row>
    <row r="3603" spans="1:9" ht="25.5" x14ac:dyDescent="0.2">
      <c r="A3603" s="926"/>
      <c r="B3603" s="97">
        <v>7202</v>
      </c>
      <c r="C3603" s="66" t="s">
        <v>6931</v>
      </c>
      <c r="D3603" s="97" t="s">
        <v>5902</v>
      </c>
      <c r="E3603" s="160" t="s">
        <v>6932</v>
      </c>
      <c r="F3603" s="917"/>
      <c r="G3603" s="160" t="s">
        <v>505</v>
      </c>
      <c r="H3603" s="309">
        <v>45261</v>
      </c>
      <c r="I3603" s="217">
        <v>324</v>
      </c>
    </row>
    <row r="3604" spans="1:9" ht="25.5" x14ac:dyDescent="0.2">
      <c r="A3604" s="926"/>
      <c r="B3604" s="97">
        <v>7202</v>
      </c>
      <c r="C3604" s="66" t="s">
        <v>6933</v>
      </c>
      <c r="D3604" s="97" t="s">
        <v>5902</v>
      </c>
      <c r="E3604" s="160" t="s">
        <v>6934</v>
      </c>
      <c r="F3604" s="917"/>
      <c r="G3604" s="160" t="s">
        <v>505</v>
      </c>
      <c r="H3604" s="309">
        <v>45261</v>
      </c>
      <c r="I3604" s="217">
        <v>324</v>
      </c>
    </row>
    <row r="3605" spans="1:9" ht="38.25" x14ac:dyDescent="0.2">
      <c r="A3605" s="926"/>
      <c r="B3605" s="97">
        <v>7202</v>
      </c>
      <c r="C3605" s="66" t="s">
        <v>6935</v>
      </c>
      <c r="D3605" s="97" t="s">
        <v>5902</v>
      </c>
      <c r="E3605" s="160" t="s">
        <v>6936</v>
      </c>
      <c r="F3605" s="917"/>
      <c r="G3605" s="160" t="s">
        <v>505</v>
      </c>
      <c r="H3605" s="309">
        <v>45261</v>
      </c>
      <c r="I3605" s="217">
        <v>324</v>
      </c>
    </row>
    <row r="3606" spans="1:9" ht="38.25" x14ac:dyDescent="0.2">
      <c r="A3606" s="926"/>
      <c r="B3606" s="97">
        <v>7202</v>
      </c>
      <c r="C3606" s="66" t="s">
        <v>6937</v>
      </c>
      <c r="D3606" s="97" t="s">
        <v>5902</v>
      </c>
      <c r="E3606" s="160" t="s">
        <v>6938</v>
      </c>
      <c r="F3606" s="917"/>
      <c r="G3606" s="160" t="s">
        <v>505</v>
      </c>
      <c r="H3606" s="309">
        <v>45261</v>
      </c>
      <c r="I3606" s="217">
        <v>324</v>
      </c>
    </row>
    <row r="3607" spans="1:9" ht="38.25" x14ac:dyDescent="0.2">
      <c r="A3607" s="926"/>
      <c r="B3607" s="97">
        <v>7202</v>
      </c>
      <c r="C3607" s="66" t="s">
        <v>6939</v>
      </c>
      <c r="D3607" s="97" t="s">
        <v>5902</v>
      </c>
      <c r="E3607" s="160" t="s">
        <v>6940</v>
      </c>
      <c r="F3607" s="917"/>
      <c r="G3607" s="160" t="s">
        <v>505</v>
      </c>
      <c r="H3607" s="309">
        <v>45261</v>
      </c>
      <c r="I3607" s="217">
        <v>324</v>
      </c>
    </row>
    <row r="3608" spans="1:9" ht="38.25" x14ac:dyDescent="0.2">
      <c r="A3608" s="926"/>
      <c r="B3608" s="97">
        <v>7202</v>
      </c>
      <c r="C3608" s="66" t="s">
        <v>6941</v>
      </c>
      <c r="D3608" s="97" t="s">
        <v>5902</v>
      </c>
      <c r="E3608" s="160" t="s">
        <v>6942</v>
      </c>
      <c r="F3608" s="917"/>
      <c r="G3608" s="160" t="s">
        <v>505</v>
      </c>
      <c r="H3608" s="309">
        <v>45261</v>
      </c>
      <c r="I3608" s="217">
        <v>324</v>
      </c>
    </row>
    <row r="3609" spans="1:9" ht="38.25" x14ac:dyDescent="0.2">
      <c r="A3609" s="926"/>
      <c r="B3609" s="97">
        <v>7202</v>
      </c>
      <c r="C3609" s="66" t="s">
        <v>6943</v>
      </c>
      <c r="D3609" s="97" t="s">
        <v>5902</v>
      </c>
      <c r="E3609" s="160" t="s">
        <v>6944</v>
      </c>
      <c r="F3609" s="917"/>
      <c r="G3609" s="160" t="s">
        <v>505</v>
      </c>
      <c r="H3609" s="309">
        <v>45261</v>
      </c>
      <c r="I3609" s="217">
        <v>324</v>
      </c>
    </row>
    <row r="3610" spans="1:9" ht="38.25" x14ac:dyDescent="0.2">
      <c r="A3610" s="926"/>
      <c r="B3610" s="97">
        <v>7202</v>
      </c>
      <c r="C3610" s="66" t="s">
        <v>6945</v>
      </c>
      <c r="D3610" s="97" t="s">
        <v>5902</v>
      </c>
      <c r="E3610" s="160" t="s">
        <v>6946</v>
      </c>
      <c r="F3610" s="917"/>
      <c r="G3610" s="160" t="s">
        <v>505</v>
      </c>
      <c r="H3610" s="309">
        <v>45261</v>
      </c>
      <c r="I3610" s="217">
        <v>324</v>
      </c>
    </row>
    <row r="3611" spans="1:9" ht="38.25" x14ac:dyDescent="0.2">
      <c r="A3611" s="926"/>
      <c r="B3611" s="97">
        <v>7202</v>
      </c>
      <c r="C3611" s="66" t="s">
        <v>6947</v>
      </c>
      <c r="D3611" s="97" t="s">
        <v>5902</v>
      </c>
      <c r="E3611" s="160" t="s">
        <v>6948</v>
      </c>
      <c r="F3611" s="917"/>
      <c r="G3611" s="160" t="s">
        <v>505</v>
      </c>
      <c r="H3611" s="309">
        <v>45261</v>
      </c>
      <c r="I3611" s="217">
        <v>324</v>
      </c>
    </row>
    <row r="3612" spans="1:9" ht="38.25" x14ac:dyDescent="0.2">
      <c r="A3612" s="926"/>
      <c r="B3612" s="97">
        <v>7202</v>
      </c>
      <c r="C3612" s="66" t="s">
        <v>6949</v>
      </c>
      <c r="D3612" s="97" t="s">
        <v>5902</v>
      </c>
      <c r="E3612" s="160" t="s">
        <v>6950</v>
      </c>
      <c r="F3612" s="917"/>
      <c r="G3612" s="160" t="s">
        <v>505</v>
      </c>
      <c r="H3612" s="309">
        <v>45261</v>
      </c>
      <c r="I3612" s="217">
        <v>324</v>
      </c>
    </row>
    <row r="3613" spans="1:9" ht="38.25" x14ac:dyDescent="0.2">
      <c r="A3613" s="926"/>
      <c r="B3613" s="97">
        <v>7202</v>
      </c>
      <c r="C3613" s="66" t="s">
        <v>6951</v>
      </c>
      <c r="D3613" s="97" t="s">
        <v>5902</v>
      </c>
      <c r="E3613" s="160" t="s">
        <v>6952</v>
      </c>
      <c r="F3613" s="917"/>
      <c r="G3613" s="160" t="s">
        <v>505</v>
      </c>
      <c r="H3613" s="309">
        <v>45261</v>
      </c>
      <c r="I3613" s="217">
        <v>324</v>
      </c>
    </row>
    <row r="3614" spans="1:9" ht="38.25" x14ac:dyDescent="0.2">
      <c r="A3614" s="926"/>
      <c r="B3614" s="97">
        <v>7202</v>
      </c>
      <c r="C3614" s="66" t="s">
        <v>6953</v>
      </c>
      <c r="D3614" s="97" t="s">
        <v>5902</v>
      </c>
      <c r="E3614" s="160" t="s">
        <v>6954</v>
      </c>
      <c r="F3614" s="917"/>
      <c r="G3614" s="160" t="s">
        <v>505</v>
      </c>
      <c r="H3614" s="309">
        <v>45261</v>
      </c>
      <c r="I3614" s="217">
        <v>324</v>
      </c>
    </row>
    <row r="3615" spans="1:9" ht="38.25" x14ac:dyDescent="0.2">
      <c r="A3615" s="926"/>
      <c r="B3615" s="97">
        <v>7202</v>
      </c>
      <c r="C3615" s="66" t="s">
        <v>6955</v>
      </c>
      <c r="D3615" s="97" t="s">
        <v>5902</v>
      </c>
      <c r="E3615" s="160" t="s">
        <v>6956</v>
      </c>
      <c r="F3615" s="917"/>
      <c r="G3615" s="160" t="s">
        <v>505</v>
      </c>
      <c r="H3615" s="309">
        <v>45261</v>
      </c>
      <c r="I3615" s="217">
        <v>324</v>
      </c>
    </row>
    <row r="3616" spans="1:9" ht="38.25" x14ac:dyDescent="0.2">
      <c r="A3616" s="926"/>
      <c r="B3616" s="97">
        <v>7202</v>
      </c>
      <c r="C3616" s="66" t="s">
        <v>6957</v>
      </c>
      <c r="D3616" s="97" t="s">
        <v>5902</v>
      </c>
      <c r="E3616" s="160" t="s">
        <v>6958</v>
      </c>
      <c r="F3616" s="917"/>
      <c r="G3616" s="160" t="s">
        <v>505</v>
      </c>
      <c r="H3616" s="309">
        <v>45261</v>
      </c>
      <c r="I3616" s="217">
        <v>324</v>
      </c>
    </row>
    <row r="3617" spans="1:9" ht="38.25" x14ac:dyDescent="0.2">
      <c r="A3617" s="926"/>
      <c r="B3617" s="97">
        <v>7202</v>
      </c>
      <c r="C3617" s="66" t="s">
        <v>6959</v>
      </c>
      <c r="D3617" s="97" t="s">
        <v>5902</v>
      </c>
      <c r="E3617" s="160" t="s">
        <v>6960</v>
      </c>
      <c r="F3617" s="917"/>
      <c r="G3617" s="160" t="s">
        <v>505</v>
      </c>
      <c r="H3617" s="309">
        <v>45261</v>
      </c>
      <c r="I3617" s="217">
        <v>324</v>
      </c>
    </row>
    <row r="3618" spans="1:9" ht="38.25" x14ac:dyDescent="0.2">
      <c r="A3618" s="926"/>
      <c r="B3618" s="97">
        <v>7202</v>
      </c>
      <c r="C3618" s="66" t="s">
        <v>6961</v>
      </c>
      <c r="D3618" s="97" t="s">
        <v>5902</v>
      </c>
      <c r="E3618" s="160" t="s">
        <v>6962</v>
      </c>
      <c r="F3618" s="917"/>
      <c r="G3618" s="160" t="s">
        <v>505</v>
      </c>
      <c r="H3618" s="309">
        <v>45261</v>
      </c>
      <c r="I3618" s="217">
        <v>324</v>
      </c>
    </row>
    <row r="3619" spans="1:9" ht="38.25" x14ac:dyDescent="0.2">
      <c r="A3619" s="926"/>
      <c r="B3619" s="97">
        <v>7202</v>
      </c>
      <c r="C3619" s="66" t="s">
        <v>6963</v>
      </c>
      <c r="D3619" s="97" t="s">
        <v>5902</v>
      </c>
      <c r="E3619" s="160" t="s">
        <v>6964</v>
      </c>
      <c r="F3619" s="917"/>
      <c r="G3619" s="160" t="s">
        <v>505</v>
      </c>
      <c r="H3619" s="309">
        <v>45261</v>
      </c>
      <c r="I3619" s="217">
        <v>324</v>
      </c>
    </row>
    <row r="3620" spans="1:9" ht="38.25" x14ac:dyDescent="0.2">
      <c r="A3620" s="926"/>
      <c r="B3620" s="97">
        <v>7202</v>
      </c>
      <c r="C3620" s="66" t="s">
        <v>6965</v>
      </c>
      <c r="D3620" s="97" t="s">
        <v>5902</v>
      </c>
      <c r="E3620" s="160" t="s">
        <v>6966</v>
      </c>
      <c r="F3620" s="917"/>
      <c r="G3620" s="160" t="s">
        <v>505</v>
      </c>
      <c r="H3620" s="309">
        <v>45261</v>
      </c>
      <c r="I3620" s="217">
        <v>324</v>
      </c>
    </row>
    <row r="3621" spans="1:9" ht="38.25" x14ac:dyDescent="0.2">
      <c r="A3621" s="926"/>
      <c r="B3621" s="97">
        <v>7202</v>
      </c>
      <c r="C3621" s="66" t="s">
        <v>6967</v>
      </c>
      <c r="D3621" s="97" t="s">
        <v>5902</v>
      </c>
      <c r="E3621" s="160" t="s">
        <v>6968</v>
      </c>
      <c r="F3621" s="917"/>
      <c r="G3621" s="160" t="s">
        <v>505</v>
      </c>
      <c r="H3621" s="309">
        <v>45261</v>
      </c>
      <c r="I3621" s="217">
        <v>324</v>
      </c>
    </row>
    <row r="3622" spans="1:9" ht="51" x14ac:dyDescent="0.2">
      <c r="A3622" s="926"/>
      <c r="B3622" s="97">
        <v>7202</v>
      </c>
      <c r="C3622" s="66" t="s">
        <v>6969</v>
      </c>
      <c r="D3622" s="97" t="s">
        <v>5902</v>
      </c>
      <c r="E3622" s="160" t="s">
        <v>6970</v>
      </c>
      <c r="F3622" s="917"/>
      <c r="G3622" s="160" t="s">
        <v>505</v>
      </c>
      <c r="H3622" s="309">
        <v>45261</v>
      </c>
      <c r="I3622" s="217">
        <v>324</v>
      </c>
    </row>
    <row r="3623" spans="1:9" ht="38.25" x14ac:dyDescent="0.2">
      <c r="A3623" s="926"/>
      <c r="B3623" s="97">
        <v>7202</v>
      </c>
      <c r="C3623" s="66" t="s">
        <v>6971</v>
      </c>
      <c r="D3623" s="97" t="s">
        <v>5902</v>
      </c>
      <c r="E3623" s="160" t="s">
        <v>6972</v>
      </c>
      <c r="F3623" s="917"/>
      <c r="G3623" s="160" t="s">
        <v>505</v>
      </c>
      <c r="H3623" s="309">
        <v>45261</v>
      </c>
      <c r="I3623" s="217">
        <v>324</v>
      </c>
    </row>
    <row r="3624" spans="1:9" ht="38.25" x14ac:dyDescent="0.2">
      <c r="A3624" s="926"/>
      <c r="B3624" s="97">
        <v>7202</v>
      </c>
      <c r="C3624" s="66" t="s">
        <v>6973</v>
      </c>
      <c r="D3624" s="97" t="s">
        <v>5902</v>
      </c>
      <c r="E3624" s="160" t="s">
        <v>6974</v>
      </c>
      <c r="F3624" s="917"/>
      <c r="G3624" s="160" t="s">
        <v>505</v>
      </c>
      <c r="H3624" s="309">
        <v>45261</v>
      </c>
      <c r="I3624" s="217">
        <v>324</v>
      </c>
    </row>
    <row r="3625" spans="1:9" ht="38.25" x14ac:dyDescent="0.2">
      <c r="A3625" s="926"/>
      <c r="B3625" s="97">
        <v>7202</v>
      </c>
      <c r="C3625" s="66" t="s">
        <v>6975</v>
      </c>
      <c r="D3625" s="97" t="s">
        <v>5902</v>
      </c>
      <c r="E3625" s="160" t="s">
        <v>6976</v>
      </c>
      <c r="F3625" s="917"/>
      <c r="G3625" s="160" t="s">
        <v>505</v>
      </c>
      <c r="H3625" s="309">
        <v>45261</v>
      </c>
      <c r="I3625" s="217">
        <v>324</v>
      </c>
    </row>
    <row r="3626" spans="1:9" ht="38.25" x14ac:dyDescent="0.2">
      <c r="A3626" s="926"/>
      <c r="B3626" s="97">
        <v>7202</v>
      </c>
      <c r="C3626" s="66" t="s">
        <v>6977</v>
      </c>
      <c r="D3626" s="97" t="s">
        <v>5902</v>
      </c>
      <c r="E3626" s="160" t="s">
        <v>6978</v>
      </c>
      <c r="F3626" s="917"/>
      <c r="G3626" s="160" t="s">
        <v>505</v>
      </c>
      <c r="H3626" s="309">
        <v>45261</v>
      </c>
      <c r="I3626" s="217">
        <v>324</v>
      </c>
    </row>
    <row r="3627" spans="1:9" ht="38.25" x14ac:dyDescent="0.2">
      <c r="A3627" s="926"/>
      <c r="B3627" s="97">
        <v>7202</v>
      </c>
      <c r="C3627" s="66" t="s">
        <v>6979</v>
      </c>
      <c r="D3627" s="97" t="s">
        <v>5902</v>
      </c>
      <c r="E3627" s="160" t="s">
        <v>6980</v>
      </c>
      <c r="F3627" s="917"/>
      <c r="G3627" s="160" t="s">
        <v>505</v>
      </c>
      <c r="H3627" s="309">
        <v>45261</v>
      </c>
      <c r="I3627" s="217">
        <v>324</v>
      </c>
    </row>
    <row r="3628" spans="1:9" ht="38.25" x14ac:dyDescent="0.2">
      <c r="A3628" s="926"/>
      <c r="B3628" s="97">
        <v>7202</v>
      </c>
      <c r="C3628" s="66" t="s">
        <v>6981</v>
      </c>
      <c r="D3628" s="97" t="s">
        <v>5902</v>
      </c>
      <c r="E3628" s="160" t="s">
        <v>6982</v>
      </c>
      <c r="F3628" s="917"/>
      <c r="G3628" s="160" t="s">
        <v>505</v>
      </c>
      <c r="H3628" s="309">
        <v>45261</v>
      </c>
      <c r="I3628" s="217">
        <v>324</v>
      </c>
    </row>
    <row r="3629" spans="1:9" ht="38.25" x14ac:dyDescent="0.2">
      <c r="A3629" s="926"/>
      <c r="B3629" s="97">
        <v>7202</v>
      </c>
      <c r="C3629" s="66" t="s">
        <v>6983</v>
      </c>
      <c r="D3629" s="97" t="s">
        <v>5902</v>
      </c>
      <c r="E3629" s="160" t="s">
        <v>6984</v>
      </c>
      <c r="F3629" s="917"/>
      <c r="G3629" s="160" t="s">
        <v>505</v>
      </c>
      <c r="H3629" s="309">
        <v>45261</v>
      </c>
      <c r="I3629" s="217">
        <v>324</v>
      </c>
    </row>
    <row r="3630" spans="1:9" ht="38.25" x14ac:dyDescent="0.2">
      <c r="A3630" s="926"/>
      <c r="B3630" s="97">
        <v>7202</v>
      </c>
      <c r="C3630" s="66" t="s">
        <v>6985</v>
      </c>
      <c r="D3630" s="97" t="s">
        <v>5902</v>
      </c>
      <c r="E3630" s="160" t="s">
        <v>6986</v>
      </c>
      <c r="F3630" s="917"/>
      <c r="G3630" s="160" t="s">
        <v>505</v>
      </c>
      <c r="H3630" s="309">
        <v>45261</v>
      </c>
      <c r="I3630" s="217">
        <v>324</v>
      </c>
    </row>
    <row r="3631" spans="1:9" ht="38.25" x14ac:dyDescent="0.2">
      <c r="A3631" s="926"/>
      <c r="B3631" s="97">
        <v>7202</v>
      </c>
      <c r="C3631" s="66" t="s">
        <v>6987</v>
      </c>
      <c r="D3631" s="97" t="s">
        <v>5902</v>
      </c>
      <c r="E3631" s="160" t="s">
        <v>6988</v>
      </c>
      <c r="F3631" s="917"/>
      <c r="G3631" s="160" t="s">
        <v>505</v>
      </c>
      <c r="H3631" s="309">
        <v>45261</v>
      </c>
      <c r="I3631" s="217">
        <v>324</v>
      </c>
    </row>
    <row r="3632" spans="1:9" ht="38.25" x14ac:dyDescent="0.2">
      <c r="A3632" s="926"/>
      <c r="B3632" s="97">
        <v>7202</v>
      </c>
      <c r="C3632" s="66" t="s">
        <v>6989</v>
      </c>
      <c r="D3632" s="97" t="s">
        <v>5902</v>
      </c>
      <c r="E3632" s="160" t="s">
        <v>6990</v>
      </c>
      <c r="F3632" s="917"/>
      <c r="G3632" s="160" t="s">
        <v>505</v>
      </c>
      <c r="H3632" s="309">
        <v>45261</v>
      </c>
      <c r="I3632" s="217">
        <v>324</v>
      </c>
    </row>
    <row r="3633" spans="1:9" ht="38.25" x14ac:dyDescent="0.2">
      <c r="A3633" s="926"/>
      <c r="B3633" s="97">
        <v>7202</v>
      </c>
      <c r="C3633" s="66" t="s">
        <v>6991</v>
      </c>
      <c r="D3633" s="97" t="s">
        <v>5902</v>
      </c>
      <c r="E3633" s="160" t="s">
        <v>6992</v>
      </c>
      <c r="F3633" s="917"/>
      <c r="G3633" s="160" t="s">
        <v>505</v>
      </c>
      <c r="H3633" s="309">
        <v>45261</v>
      </c>
      <c r="I3633" s="217">
        <v>324</v>
      </c>
    </row>
    <row r="3634" spans="1:9" ht="38.25" x14ac:dyDescent="0.2">
      <c r="A3634" s="926"/>
      <c r="B3634" s="97">
        <v>7202</v>
      </c>
      <c r="C3634" s="66" t="s">
        <v>6993</v>
      </c>
      <c r="D3634" s="97" t="s">
        <v>5902</v>
      </c>
      <c r="E3634" s="160" t="s">
        <v>6994</v>
      </c>
      <c r="F3634" s="917"/>
      <c r="G3634" s="160" t="s">
        <v>505</v>
      </c>
      <c r="H3634" s="309">
        <v>45261</v>
      </c>
      <c r="I3634" s="217">
        <v>324</v>
      </c>
    </row>
    <row r="3635" spans="1:9" ht="38.25" x14ac:dyDescent="0.2">
      <c r="A3635" s="926"/>
      <c r="B3635" s="97">
        <v>7202</v>
      </c>
      <c r="C3635" s="66" t="s">
        <v>6995</v>
      </c>
      <c r="D3635" s="97" t="s">
        <v>5902</v>
      </c>
      <c r="E3635" s="160" t="s">
        <v>6996</v>
      </c>
      <c r="F3635" s="917"/>
      <c r="G3635" s="160" t="s">
        <v>505</v>
      </c>
      <c r="H3635" s="309">
        <v>45261</v>
      </c>
      <c r="I3635" s="217">
        <v>324</v>
      </c>
    </row>
    <row r="3636" spans="1:9" ht="38.25" x14ac:dyDescent="0.2">
      <c r="A3636" s="926"/>
      <c r="B3636" s="97">
        <v>7202</v>
      </c>
      <c r="C3636" s="66" t="s">
        <v>6997</v>
      </c>
      <c r="D3636" s="97" t="s">
        <v>5902</v>
      </c>
      <c r="E3636" s="160" t="s">
        <v>6998</v>
      </c>
      <c r="F3636" s="917"/>
      <c r="G3636" s="160" t="s">
        <v>505</v>
      </c>
      <c r="H3636" s="309">
        <v>45261</v>
      </c>
      <c r="I3636" s="217">
        <v>324</v>
      </c>
    </row>
    <row r="3637" spans="1:9" ht="38.25" x14ac:dyDescent="0.2">
      <c r="A3637" s="926"/>
      <c r="B3637" s="97">
        <v>7202</v>
      </c>
      <c r="C3637" s="66" t="s">
        <v>6999</v>
      </c>
      <c r="D3637" s="97" t="s">
        <v>5902</v>
      </c>
      <c r="E3637" s="160" t="s">
        <v>7000</v>
      </c>
      <c r="F3637" s="917"/>
      <c r="G3637" s="160" t="s">
        <v>505</v>
      </c>
      <c r="H3637" s="309">
        <v>45261</v>
      </c>
      <c r="I3637" s="217">
        <v>324</v>
      </c>
    </row>
    <row r="3638" spans="1:9" ht="38.25" x14ac:dyDescent="0.2">
      <c r="A3638" s="926"/>
      <c r="B3638" s="97">
        <v>7202</v>
      </c>
      <c r="C3638" s="66" t="s">
        <v>7001</v>
      </c>
      <c r="D3638" s="97" t="s">
        <v>5902</v>
      </c>
      <c r="E3638" s="160" t="s">
        <v>7002</v>
      </c>
      <c r="F3638" s="917"/>
      <c r="G3638" s="160" t="s">
        <v>505</v>
      </c>
      <c r="H3638" s="309">
        <v>45261</v>
      </c>
      <c r="I3638" s="217">
        <v>324</v>
      </c>
    </row>
    <row r="3639" spans="1:9" ht="38.25" x14ac:dyDescent="0.2">
      <c r="A3639" s="926"/>
      <c r="B3639" s="97">
        <v>7202</v>
      </c>
      <c r="C3639" s="66" t="s">
        <v>7003</v>
      </c>
      <c r="D3639" s="97" t="s">
        <v>5902</v>
      </c>
      <c r="E3639" s="160" t="s">
        <v>7004</v>
      </c>
      <c r="F3639" s="917"/>
      <c r="G3639" s="160" t="s">
        <v>505</v>
      </c>
      <c r="H3639" s="309">
        <v>45261</v>
      </c>
      <c r="I3639" s="217">
        <v>324</v>
      </c>
    </row>
    <row r="3640" spans="1:9" ht="38.25" x14ac:dyDescent="0.2">
      <c r="A3640" s="926"/>
      <c r="B3640" s="97">
        <v>7202</v>
      </c>
      <c r="C3640" s="66" t="s">
        <v>7005</v>
      </c>
      <c r="D3640" s="97" t="s">
        <v>5902</v>
      </c>
      <c r="E3640" s="160" t="s">
        <v>7006</v>
      </c>
      <c r="F3640" s="917"/>
      <c r="G3640" s="160" t="s">
        <v>505</v>
      </c>
      <c r="H3640" s="309">
        <v>45261</v>
      </c>
      <c r="I3640" s="217">
        <v>324</v>
      </c>
    </row>
    <row r="3641" spans="1:9" ht="38.25" x14ac:dyDescent="0.2">
      <c r="A3641" s="926"/>
      <c r="B3641" s="97">
        <v>7202</v>
      </c>
      <c r="C3641" s="66" t="s">
        <v>7007</v>
      </c>
      <c r="D3641" s="97" t="s">
        <v>5902</v>
      </c>
      <c r="E3641" s="160" t="s">
        <v>7008</v>
      </c>
      <c r="F3641" s="917"/>
      <c r="G3641" s="160" t="s">
        <v>505</v>
      </c>
      <c r="H3641" s="309">
        <v>45261</v>
      </c>
      <c r="I3641" s="217">
        <v>324</v>
      </c>
    </row>
    <row r="3642" spans="1:9" ht="38.25" x14ac:dyDescent="0.2">
      <c r="A3642" s="926"/>
      <c r="B3642" s="97">
        <v>7202</v>
      </c>
      <c r="C3642" s="66" t="s">
        <v>7009</v>
      </c>
      <c r="D3642" s="97" t="s">
        <v>5902</v>
      </c>
      <c r="E3642" s="160" t="s">
        <v>7010</v>
      </c>
      <c r="F3642" s="917"/>
      <c r="G3642" s="160" t="s">
        <v>505</v>
      </c>
      <c r="H3642" s="309">
        <v>45261</v>
      </c>
      <c r="I3642" s="217">
        <v>324</v>
      </c>
    </row>
    <row r="3643" spans="1:9" ht="38.25" x14ac:dyDescent="0.2">
      <c r="A3643" s="926"/>
      <c r="B3643" s="97">
        <v>7202</v>
      </c>
      <c r="C3643" s="66" t="s">
        <v>7011</v>
      </c>
      <c r="D3643" s="97" t="s">
        <v>5902</v>
      </c>
      <c r="E3643" s="160" t="s">
        <v>7012</v>
      </c>
      <c r="F3643" s="917"/>
      <c r="G3643" s="160" t="s">
        <v>505</v>
      </c>
      <c r="H3643" s="309">
        <v>45261</v>
      </c>
      <c r="I3643" s="217">
        <v>324</v>
      </c>
    </row>
    <row r="3644" spans="1:9" ht="38.25" x14ac:dyDescent="0.2">
      <c r="A3644" s="926"/>
      <c r="B3644" s="97">
        <v>7202</v>
      </c>
      <c r="C3644" s="66" t="s">
        <v>7013</v>
      </c>
      <c r="D3644" s="97" t="s">
        <v>5902</v>
      </c>
      <c r="E3644" s="160" t="s">
        <v>7014</v>
      </c>
      <c r="F3644" s="917"/>
      <c r="G3644" s="160" t="s">
        <v>505</v>
      </c>
      <c r="H3644" s="309">
        <v>45261</v>
      </c>
      <c r="I3644" s="217">
        <v>324</v>
      </c>
    </row>
    <row r="3645" spans="1:9" ht="38.25" x14ac:dyDescent="0.2">
      <c r="A3645" s="926"/>
      <c r="B3645" s="97">
        <v>7202</v>
      </c>
      <c r="C3645" s="66" t="s">
        <v>7015</v>
      </c>
      <c r="D3645" s="97" t="s">
        <v>5902</v>
      </c>
      <c r="E3645" s="160" t="s">
        <v>7016</v>
      </c>
      <c r="F3645" s="917"/>
      <c r="G3645" s="160" t="s">
        <v>505</v>
      </c>
      <c r="H3645" s="309">
        <v>45261</v>
      </c>
      <c r="I3645" s="217">
        <v>324</v>
      </c>
    </row>
    <row r="3646" spans="1:9" ht="38.25" x14ac:dyDescent="0.2">
      <c r="A3646" s="926"/>
      <c r="B3646" s="97">
        <v>7202</v>
      </c>
      <c r="C3646" s="66" t="s">
        <v>7017</v>
      </c>
      <c r="D3646" s="97" t="s">
        <v>5902</v>
      </c>
      <c r="E3646" s="160" t="s">
        <v>7018</v>
      </c>
      <c r="F3646" s="917"/>
      <c r="G3646" s="160" t="s">
        <v>505</v>
      </c>
      <c r="H3646" s="309">
        <v>45261</v>
      </c>
      <c r="I3646" s="217">
        <v>324</v>
      </c>
    </row>
    <row r="3647" spans="1:9" ht="38.25" x14ac:dyDescent="0.2">
      <c r="A3647" s="926"/>
      <c r="B3647" s="97">
        <v>7202</v>
      </c>
      <c r="C3647" s="66" t="s">
        <v>7019</v>
      </c>
      <c r="D3647" s="97" t="s">
        <v>5902</v>
      </c>
      <c r="E3647" s="160" t="s">
        <v>7020</v>
      </c>
      <c r="F3647" s="917"/>
      <c r="G3647" s="160" t="s">
        <v>505</v>
      </c>
      <c r="H3647" s="309">
        <v>45261</v>
      </c>
      <c r="I3647" s="217">
        <v>324</v>
      </c>
    </row>
    <row r="3648" spans="1:9" ht="38.25" x14ac:dyDescent="0.2">
      <c r="A3648" s="926"/>
      <c r="B3648" s="97">
        <v>7202</v>
      </c>
      <c r="C3648" s="66" t="s">
        <v>7021</v>
      </c>
      <c r="D3648" s="97" t="s">
        <v>5902</v>
      </c>
      <c r="E3648" s="160" t="s">
        <v>7022</v>
      </c>
      <c r="F3648" s="917"/>
      <c r="G3648" s="160" t="s">
        <v>505</v>
      </c>
      <c r="H3648" s="309">
        <v>45261</v>
      </c>
      <c r="I3648" s="217">
        <v>324</v>
      </c>
    </row>
    <row r="3649" spans="1:9" ht="25.5" x14ac:dyDescent="0.2">
      <c r="A3649" s="926"/>
      <c r="B3649" s="97">
        <v>7202</v>
      </c>
      <c r="C3649" s="66" t="s">
        <v>7023</v>
      </c>
      <c r="D3649" s="97" t="s">
        <v>5902</v>
      </c>
      <c r="E3649" s="160" t="s">
        <v>7024</v>
      </c>
      <c r="F3649" s="917"/>
      <c r="G3649" s="160" t="s">
        <v>505</v>
      </c>
      <c r="H3649" s="309">
        <v>45261</v>
      </c>
      <c r="I3649" s="217">
        <v>324</v>
      </c>
    </row>
    <row r="3650" spans="1:9" ht="25.5" x14ac:dyDescent="0.2">
      <c r="A3650" s="926"/>
      <c r="B3650" s="97">
        <v>7202</v>
      </c>
      <c r="C3650" s="66" t="s">
        <v>7025</v>
      </c>
      <c r="D3650" s="97" t="s">
        <v>5902</v>
      </c>
      <c r="E3650" s="160" t="s">
        <v>7026</v>
      </c>
      <c r="F3650" s="917"/>
      <c r="G3650" s="160" t="s">
        <v>505</v>
      </c>
      <c r="H3650" s="309">
        <v>45261</v>
      </c>
      <c r="I3650" s="217">
        <v>324</v>
      </c>
    </row>
    <row r="3651" spans="1:9" ht="25.5" x14ac:dyDescent="0.2">
      <c r="A3651" s="926"/>
      <c r="B3651" s="97">
        <v>7202</v>
      </c>
      <c r="C3651" s="66" t="s">
        <v>7027</v>
      </c>
      <c r="D3651" s="97" t="s">
        <v>5902</v>
      </c>
      <c r="E3651" s="160" t="s">
        <v>7028</v>
      </c>
      <c r="F3651" s="917"/>
      <c r="G3651" s="160" t="s">
        <v>505</v>
      </c>
      <c r="H3651" s="309">
        <v>45261</v>
      </c>
      <c r="I3651" s="217">
        <v>324</v>
      </c>
    </row>
    <row r="3652" spans="1:9" ht="51" x14ac:dyDescent="0.2">
      <c r="A3652" s="926"/>
      <c r="B3652" s="97">
        <v>7202</v>
      </c>
      <c r="C3652" s="66" t="s">
        <v>7029</v>
      </c>
      <c r="D3652" s="97" t="s">
        <v>5902</v>
      </c>
      <c r="E3652" s="160" t="s">
        <v>7030</v>
      </c>
      <c r="F3652" s="917"/>
      <c r="G3652" s="160" t="s">
        <v>505</v>
      </c>
      <c r="H3652" s="309">
        <v>45261</v>
      </c>
      <c r="I3652" s="217">
        <v>324</v>
      </c>
    </row>
    <row r="3653" spans="1:9" ht="38.25" x14ac:dyDescent="0.2">
      <c r="A3653" s="926"/>
      <c r="B3653" s="97">
        <v>7202</v>
      </c>
      <c r="C3653" s="66" t="s">
        <v>7031</v>
      </c>
      <c r="D3653" s="97" t="s">
        <v>5902</v>
      </c>
      <c r="E3653" s="160" t="s">
        <v>7032</v>
      </c>
      <c r="F3653" s="917"/>
      <c r="G3653" s="160" t="s">
        <v>505</v>
      </c>
      <c r="H3653" s="309">
        <v>45261</v>
      </c>
      <c r="I3653" s="217">
        <v>324</v>
      </c>
    </row>
    <row r="3654" spans="1:9" ht="38.25" x14ac:dyDescent="0.2">
      <c r="A3654" s="926"/>
      <c r="B3654" s="97">
        <v>7202</v>
      </c>
      <c r="C3654" s="66" t="s">
        <v>7033</v>
      </c>
      <c r="D3654" s="97" t="s">
        <v>5902</v>
      </c>
      <c r="E3654" s="160" t="s">
        <v>7034</v>
      </c>
      <c r="F3654" s="917"/>
      <c r="G3654" s="160" t="s">
        <v>505</v>
      </c>
      <c r="H3654" s="309">
        <v>45261</v>
      </c>
      <c r="I3654" s="217">
        <v>324</v>
      </c>
    </row>
    <row r="3655" spans="1:9" ht="38.25" x14ac:dyDescent="0.2">
      <c r="A3655" s="926"/>
      <c r="B3655" s="97">
        <v>7202</v>
      </c>
      <c r="C3655" s="66" t="s">
        <v>7035</v>
      </c>
      <c r="D3655" s="97" t="s">
        <v>5902</v>
      </c>
      <c r="E3655" s="160" t="s">
        <v>7036</v>
      </c>
      <c r="F3655" s="917"/>
      <c r="G3655" s="160" t="s">
        <v>505</v>
      </c>
      <c r="H3655" s="309">
        <v>45261</v>
      </c>
      <c r="I3655" s="217">
        <v>324</v>
      </c>
    </row>
    <row r="3656" spans="1:9" ht="38.25" x14ac:dyDescent="0.2">
      <c r="A3656" s="926"/>
      <c r="B3656" s="97">
        <v>7202</v>
      </c>
      <c r="C3656" s="66" t="s">
        <v>7037</v>
      </c>
      <c r="D3656" s="97" t="s">
        <v>5902</v>
      </c>
      <c r="E3656" s="160" t="s">
        <v>7038</v>
      </c>
      <c r="F3656" s="917"/>
      <c r="G3656" s="160" t="s">
        <v>505</v>
      </c>
      <c r="H3656" s="309">
        <v>45261</v>
      </c>
      <c r="I3656" s="217">
        <v>324</v>
      </c>
    </row>
    <row r="3657" spans="1:9" ht="38.25" x14ac:dyDescent="0.2">
      <c r="A3657" s="926"/>
      <c r="B3657" s="97">
        <v>7202</v>
      </c>
      <c r="C3657" s="66" t="s">
        <v>7039</v>
      </c>
      <c r="D3657" s="97" t="s">
        <v>5902</v>
      </c>
      <c r="E3657" s="160" t="s">
        <v>7040</v>
      </c>
      <c r="F3657" s="917"/>
      <c r="G3657" s="160" t="s">
        <v>505</v>
      </c>
      <c r="H3657" s="309">
        <v>45261</v>
      </c>
      <c r="I3657" s="217">
        <v>324</v>
      </c>
    </row>
    <row r="3658" spans="1:9" ht="38.25" x14ac:dyDescent="0.2">
      <c r="A3658" s="926"/>
      <c r="B3658" s="97">
        <v>7202</v>
      </c>
      <c r="C3658" s="66" t="s">
        <v>7041</v>
      </c>
      <c r="D3658" s="97" t="s">
        <v>5902</v>
      </c>
      <c r="E3658" s="160" t="s">
        <v>7042</v>
      </c>
      <c r="F3658" s="917"/>
      <c r="G3658" s="160" t="s">
        <v>505</v>
      </c>
      <c r="H3658" s="309">
        <v>45261</v>
      </c>
      <c r="I3658" s="217">
        <v>324</v>
      </c>
    </row>
    <row r="3659" spans="1:9" ht="38.25" x14ac:dyDescent="0.2">
      <c r="A3659" s="926"/>
      <c r="B3659" s="97">
        <v>7202</v>
      </c>
      <c r="C3659" s="66" t="s">
        <v>7043</v>
      </c>
      <c r="D3659" s="97" t="s">
        <v>5902</v>
      </c>
      <c r="E3659" s="160" t="s">
        <v>7044</v>
      </c>
      <c r="F3659" s="917"/>
      <c r="G3659" s="160" t="s">
        <v>505</v>
      </c>
      <c r="H3659" s="309">
        <v>45261</v>
      </c>
      <c r="I3659" s="217">
        <v>324</v>
      </c>
    </row>
    <row r="3660" spans="1:9" ht="38.25" x14ac:dyDescent="0.2">
      <c r="A3660" s="926"/>
      <c r="B3660" s="97">
        <v>7202</v>
      </c>
      <c r="C3660" s="66" t="s">
        <v>7045</v>
      </c>
      <c r="D3660" s="97" t="s">
        <v>5902</v>
      </c>
      <c r="E3660" s="160" t="s">
        <v>7046</v>
      </c>
      <c r="F3660" s="917"/>
      <c r="G3660" s="160" t="s">
        <v>505</v>
      </c>
      <c r="H3660" s="309">
        <v>45261</v>
      </c>
      <c r="I3660" s="217">
        <v>324</v>
      </c>
    </row>
    <row r="3661" spans="1:9" ht="38.25" x14ac:dyDescent="0.2">
      <c r="A3661" s="926"/>
      <c r="B3661" s="97">
        <v>7202</v>
      </c>
      <c r="C3661" s="66" t="s">
        <v>7047</v>
      </c>
      <c r="D3661" s="97" t="s">
        <v>5902</v>
      </c>
      <c r="E3661" s="160" t="s">
        <v>7048</v>
      </c>
      <c r="F3661" s="917"/>
      <c r="G3661" s="160" t="s">
        <v>505</v>
      </c>
      <c r="H3661" s="309">
        <v>45261</v>
      </c>
      <c r="I3661" s="217">
        <v>324</v>
      </c>
    </row>
    <row r="3662" spans="1:9" ht="38.25" x14ac:dyDescent="0.2">
      <c r="A3662" s="926"/>
      <c r="B3662" s="97">
        <v>7202</v>
      </c>
      <c r="C3662" s="66" t="s">
        <v>7049</v>
      </c>
      <c r="D3662" s="97" t="s">
        <v>5902</v>
      </c>
      <c r="E3662" s="160">
        <v>27111723</v>
      </c>
      <c r="F3662" s="917"/>
      <c r="G3662" s="160" t="s">
        <v>505</v>
      </c>
      <c r="H3662" s="309">
        <v>45261</v>
      </c>
      <c r="I3662" s="217">
        <v>324</v>
      </c>
    </row>
    <row r="3663" spans="1:9" ht="38.25" x14ac:dyDescent="0.2">
      <c r="A3663" s="926"/>
      <c r="B3663" s="97">
        <v>7202</v>
      </c>
      <c r="C3663" s="66" t="s">
        <v>7050</v>
      </c>
      <c r="D3663" s="97" t="s">
        <v>5902</v>
      </c>
      <c r="E3663" s="160">
        <v>27111723</v>
      </c>
      <c r="F3663" s="917"/>
      <c r="G3663" s="160" t="s">
        <v>505</v>
      </c>
      <c r="H3663" s="309">
        <v>45261</v>
      </c>
      <c r="I3663" s="217">
        <v>324</v>
      </c>
    </row>
    <row r="3664" spans="1:9" ht="38.25" x14ac:dyDescent="0.2">
      <c r="A3664" s="926"/>
      <c r="B3664" s="97">
        <v>7202</v>
      </c>
      <c r="C3664" s="66" t="s">
        <v>7051</v>
      </c>
      <c r="D3664" s="97" t="s">
        <v>5902</v>
      </c>
      <c r="E3664" s="160">
        <v>27111723</v>
      </c>
      <c r="F3664" s="917"/>
      <c r="G3664" s="160" t="s">
        <v>505</v>
      </c>
      <c r="H3664" s="309">
        <v>45261</v>
      </c>
      <c r="I3664" s="217">
        <v>324</v>
      </c>
    </row>
    <row r="3665" spans="1:9" ht="38.25" x14ac:dyDescent="0.2">
      <c r="A3665" s="926"/>
      <c r="B3665" s="97">
        <v>7202</v>
      </c>
      <c r="C3665" s="66" t="s">
        <v>7052</v>
      </c>
      <c r="D3665" s="97" t="s">
        <v>5902</v>
      </c>
      <c r="E3665" s="160">
        <v>27111723</v>
      </c>
      <c r="F3665" s="917"/>
      <c r="G3665" s="160" t="s">
        <v>505</v>
      </c>
      <c r="H3665" s="309">
        <v>45261</v>
      </c>
      <c r="I3665" s="217">
        <v>324</v>
      </c>
    </row>
    <row r="3666" spans="1:9" ht="38.25" x14ac:dyDescent="0.2">
      <c r="A3666" s="926"/>
      <c r="B3666" s="97">
        <v>7202</v>
      </c>
      <c r="C3666" s="66" t="s">
        <v>7053</v>
      </c>
      <c r="D3666" s="97" t="s">
        <v>5902</v>
      </c>
      <c r="E3666" s="160">
        <v>27111723</v>
      </c>
      <c r="F3666" s="917"/>
      <c r="G3666" s="160" t="s">
        <v>505</v>
      </c>
      <c r="H3666" s="309">
        <v>45261</v>
      </c>
      <c r="I3666" s="217">
        <v>324</v>
      </c>
    </row>
    <row r="3667" spans="1:9" ht="38.25" x14ac:dyDescent="0.2">
      <c r="A3667" s="926"/>
      <c r="B3667" s="97">
        <v>7202</v>
      </c>
      <c r="C3667" s="66" t="s">
        <v>7054</v>
      </c>
      <c r="D3667" s="97" t="s">
        <v>5902</v>
      </c>
      <c r="E3667" s="160">
        <v>27111723</v>
      </c>
      <c r="F3667" s="917"/>
      <c r="G3667" s="160" t="s">
        <v>505</v>
      </c>
      <c r="H3667" s="309">
        <v>45261</v>
      </c>
      <c r="I3667" s="217">
        <v>324</v>
      </c>
    </row>
    <row r="3668" spans="1:9" ht="38.25" x14ac:dyDescent="0.2">
      <c r="A3668" s="926"/>
      <c r="B3668" s="97">
        <v>7202</v>
      </c>
      <c r="C3668" s="66" t="s">
        <v>7055</v>
      </c>
      <c r="D3668" s="97" t="s">
        <v>5902</v>
      </c>
      <c r="E3668" s="160">
        <v>27111723</v>
      </c>
      <c r="F3668" s="917"/>
      <c r="G3668" s="160" t="s">
        <v>505</v>
      </c>
      <c r="H3668" s="309">
        <v>45261</v>
      </c>
      <c r="I3668" s="217">
        <v>324</v>
      </c>
    </row>
    <row r="3669" spans="1:9" ht="38.25" x14ac:dyDescent="0.2">
      <c r="A3669" s="926"/>
      <c r="B3669" s="97">
        <v>7202</v>
      </c>
      <c r="C3669" s="66" t="s">
        <v>7056</v>
      </c>
      <c r="D3669" s="97" t="s">
        <v>5902</v>
      </c>
      <c r="E3669" s="160">
        <v>27111723</v>
      </c>
      <c r="F3669" s="917"/>
      <c r="G3669" s="160" t="s">
        <v>505</v>
      </c>
      <c r="H3669" s="309">
        <v>45261</v>
      </c>
      <c r="I3669" s="217">
        <v>324</v>
      </c>
    </row>
    <row r="3670" spans="1:9" ht="38.25" x14ac:dyDescent="0.2">
      <c r="A3670" s="926"/>
      <c r="B3670" s="97">
        <v>7202</v>
      </c>
      <c r="C3670" s="66" t="s">
        <v>7057</v>
      </c>
      <c r="D3670" s="97" t="s">
        <v>5902</v>
      </c>
      <c r="E3670" s="160">
        <v>27111723</v>
      </c>
      <c r="F3670" s="917"/>
      <c r="G3670" s="160" t="s">
        <v>505</v>
      </c>
      <c r="H3670" s="309">
        <v>45261</v>
      </c>
      <c r="I3670" s="217">
        <v>324</v>
      </c>
    </row>
    <row r="3671" spans="1:9" ht="38.25" x14ac:dyDescent="0.2">
      <c r="A3671" s="926"/>
      <c r="B3671" s="97">
        <v>7202</v>
      </c>
      <c r="C3671" s="66" t="s">
        <v>7058</v>
      </c>
      <c r="D3671" s="97" t="s">
        <v>5902</v>
      </c>
      <c r="E3671" s="160">
        <v>27111723</v>
      </c>
      <c r="F3671" s="917"/>
      <c r="G3671" s="160" t="s">
        <v>505</v>
      </c>
      <c r="H3671" s="309">
        <v>45261</v>
      </c>
      <c r="I3671" s="217">
        <v>324</v>
      </c>
    </row>
    <row r="3672" spans="1:9" ht="38.25" x14ac:dyDescent="0.2">
      <c r="A3672" s="926"/>
      <c r="B3672" s="97">
        <v>7202</v>
      </c>
      <c r="C3672" s="66" t="s">
        <v>7059</v>
      </c>
      <c r="D3672" s="97" t="s">
        <v>5902</v>
      </c>
      <c r="E3672" s="160">
        <v>27111723</v>
      </c>
      <c r="F3672" s="917"/>
      <c r="G3672" s="160" t="s">
        <v>505</v>
      </c>
      <c r="H3672" s="309">
        <v>45261</v>
      </c>
      <c r="I3672" s="217">
        <v>324</v>
      </c>
    </row>
    <row r="3673" spans="1:9" ht="38.25" x14ac:dyDescent="0.2">
      <c r="A3673" s="926"/>
      <c r="B3673" s="97">
        <v>7202</v>
      </c>
      <c r="C3673" s="66" t="s">
        <v>7060</v>
      </c>
      <c r="D3673" s="97" t="s">
        <v>5902</v>
      </c>
      <c r="E3673" s="160">
        <v>27111723</v>
      </c>
      <c r="F3673" s="917"/>
      <c r="G3673" s="160" t="s">
        <v>505</v>
      </c>
      <c r="H3673" s="309">
        <v>45261</v>
      </c>
      <c r="I3673" s="217">
        <v>324</v>
      </c>
    </row>
    <row r="3674" spans="1:9" ht="38.25" x14ac:dyDescent="0.2">
      <c r="A3674" s="926"/>
      <c r="B3674" s="97">
        <v>7202</v>
      </c>
      <c r="C3674" s="66" t="s">
        <v>7061</v>
      </c>
      <c r="D3674" s="97" t="s">
        <v>5902</v>
      </c>
      <c r="E3674" s="160">
        <v>27111723</v>
      </c>
      <c r="F3674" s="917"/>
      <c r="G3674" s="160" t="s">
        <v>505</v>
      </c>
      <c r="H3674" s="309">
        <v>45261</v>
      </c>
      <c r="I3674" s="217">
        <v>324</v>
      </c>
    </row>
    <row r="3675" spans="1:9" ht="38.25" x14ac:dyDescent="0.2">
      <c r="A3675" s="926"/>
      <c r="B3675" s="97">
        <v>7202</v>
      </c>
      <c r="C3675" s="66" t="s">
        <v>7062</v>
      </c>
      <c r="D3675" s="97" t="s">
        <v>5902</v>
      </c>
      <c r="E3675" s="160">
        <v>27111723</v>
      </c>
      <c r="F3675" s="917"/>
      <c r="G3675" s="160" t="s">
        <v>505</v>
      </c>
      <c r="H3675" s="309">
        <v>45261</v>
      </c>
      <c r="I3675" s="217">
        <v>324</v>
      </c>
    </row>
    <row r="3676" spans="1:9" ht="25.5" x14ac:dyDescent="0.2">
      <c r="A3676" s="926"/>
      <c r="B3676" s="97">
        <v>7202</v>
      </c>
      <c r="C3676" s="66" t="s">
        <v>7063</v>
      </c>
      <c r="D3676" s="97" t="s">
        <v>5902</v>
      </c>
      <c r="E3676" s="160">
        <v>27111723</v>
      </c>
      <c r="F3676" s="917"/>
      <c r="G3676" s="160" t="s">
        <v>505</v>
      </c>
      <c r="H3676" s="309">
        <v>45261</v>
      </c>
      <c r="I3676" s="217">
        <v>324</v>
      </c>
    </row>
    <row r="3677" spans="1:9" ht="38.25" x14ac:dyDescent="0.2">
      <c r="A3677" s="926"/>
      <c r="B3677" s="97">
        <v>7202</v>
      </c>
      <c r="C3677" s="66" t="s">
        <v>7064</v>
      </c>
      <c r="D3677" s="97" t="s">
        <v>5902</v>
      </c>
      <c r="E3677" s="160">
        <v>27111723</v>
      </c>
      <c r="F3677" s="917"/>
      <c r="G3677" s="160" t="s">
        <v>505</v>
      </c>
      <c r="H3677" s="309">
        <v>45261</v>
      </c>
      <c r="I3677" s="217">
        <v>324</v>
      </c>
    </row>
    <row r="3678" spans="1:9" ht="25.5" x14ac:dyDescent="0.2">
      <c r="A3678" s="926"/>
      <c r="B3678" s="97">
        <v>7202</v>
      </c>
      <c r="C3678" s="66" t="s">
        <v>7065</v>
      </c>
      <c r="D3678" s="97" t="s">
        <v>5902</v>
      </c>
      <c r="E3678" s="160">
        <v>27111723</v>
      </c>
      <c r="F3678" s="917"/>
      <c r="G3678" s="160" t="s">
        <v>505</v>
      </c>
      <c r="H3678" s="309">
        <v>45261</v>
      </c>
      <c r="I3678" s="217">
        <v>324</v>
      </c>
    </row>
    <row r="3679" spans="1:9" ht="38.25" x14ac:dyDescent="0.2">
      <c r="A3679" s="926"/>
      <c r="B3679" s="97">
        <v>7202</v>
      </c>
      <c r="C3679" s="66" t="s">
        <v>7066</v>
      </c>
      <c r="D3679" s="97" t="s">
        <v>5902</v>
      </c>
      <c r="E3679" s="160">
        <v>27111723</v>
      </c>
      <c r="F3679" s="917"/>
      <c r="G3679" s="160" t="s">
        <v>505</v>
      </c>
      <c r="H3679" s="309">
        <v>45261</v>
      </c>
      <c r="I3679" s="217">
        <v>324</v>
      </c>
    </row>
    <row r="3680" spans="1:9" ht="25.5" x14ac:dyDescent="0.2">
      <c r="A3680" s="926"/>
      <c r="B3680" s="97">
        <v>7202</v>
      </c>
      <c r="C3680" s="66" t="s">
        <v>7067</v>
      </c>
      <c r="D3680" s="97" t="s">
        <v>5902</v>
      </c>
      <c r="E3680" s="160">
        <v>27111723</v>
      </c>
      <c r="F3680" s="917"/>
      <c r="G3680" s="160" t="s">
        <v>505</v>
      </c>
      <c r="H3680" s="309">
        <v>45261</v>
      </c>
      <c r="I3680" s="217">
        <v>324</v>
      </c>
    </row>
    <row r="3681" spans="1:9" ht="38.25" x14ac:dyDescent="0.2">
      <c r="A3681" s="926"/>
      <c r="B3681" s="97">
        <v>7202</v>
      </c>
      <c r="C3681" s="66" t="s">
        <v>7068</v>
      </c>
      <c r="D3681" s="97" t="s">
        <v>5902</v>
      </c>
      <c r="E3681" s="160">
        <v>27111723</v>
      </c>
      <c r="F3681" s="917"/>
      <c r="G3681" s="160" t="s">
        <v>505</v>
      </c>
      <c r="H3681" s="309">
        <v>45261</v>
      </c>
      <c r="I3681" s="217">
        <v>324</v>
      </c>
    </row>
    <row r="3682" spans="1:9" ht="25.5" x14ac:dyDescent="0.2">
      <c r="A3682" s="926"/>
      <c r="B3682" s="97">
        <v>7202</v>
      </c>
      <c r="C3682" s="66" t="s">
        <v>7069</v>
      </c>
      <c r="D3682" s="97" t="s">
        <v>5902</v>
      </c>
      <c r="E3682" s="160">
        <v>27111723</v>
      </c>
      <c r="F3682" s="917"/>
      <c r="G3682" s="160" t="s">
        <v>505</v>
      </c>
      <c r="H3682" s="309">
        <v>45261</v>
      </c>
      <c r="I3682" s="217">
        <v>324</v>
      </c>
    </row>
    <row r="3683" spans="1:9" ht="38.25" x14ac:dyDescent="0.2">
      <c r="A3683" s="926"/>
      <c r="B3683" s="97">
        <v>7202</v>
      </c>
      <c r="C3683" s="66" t="s">
        <v>7070</v>
      </c>
      <c r="D3683" s="97" t="s">
        <v>5902</v>
      </c>
      <c r="E3683" s="160">
        <v>27111723</v>
      </c>
      <c r="F3683" s="917"/>
      <c r="G3683" s="160" t="s">
        <v>505</v>
      </c>
      <c r="H3683" s="309">
        <v>45261</v>
      </c>
      <c r="I3683" s="217">
        <v>324</v>
      </c>
    </row>
    <row r="3684" spans="1:9" ht="38.25" x14ac:dyDescent="0.2">
      <c r="A3684" s="926"/>
      <c r="B3684" s="97">
        <v>7202</v>
      </c>
      <c r="C3684" s="66" t="s">
        <v>7071</v>
      </c>
      <c r="D3684" s="97" t="s">
        <v>5902</v>
      </c>
      <c r="E3684" s="160">
        <v>27111723</v>
      </c>
      <c r="F3684" s="917"/>
      <c r="G3684" s="160" t="s">
        <v>505</v>
      </c>
      <c r="H3684" s="309">
        <v>45261</v>
      </c>
      <c r="I3684" s="217">
        <v>324</v>
      </c>
    </row>
    <row r="3685" spans="1:9" ht="25.5" x14ac:dyDescent="0.2">
      <c r="A3685" s="926"/>
      <c r="B3685" s="97">
        <v>7202</v>
      </c>
      <c r="C3685" s="66" t="s">
        <v>7072</v>
      </c>
      <c r="D3685" s="97" t="s">
        <v>5902</v>
      </c>
      <c r="E3685" s="160">
        <v>27111723</v>
      </c>
      <c r="F3685" s="917"/>
      <c r="G3685" s="160" t="s">
        <v>505</v>
      </c>
      <c r="H3685" s="309">
        <v>45261</v>
      </c>
      <c r="I3685" s="217">
        <v>324</v>
      </c>
    </row>
    <row r="3686" spans="1:9" ht="25.5" x14ac:dyDescent="0.2">
      <c r="A3686" s="926"/>
      <c r="B3686" s="97">
        <v>7202</v>
      </c>
      <c r="C3686" s="66" t="s">
        <v>7073</v>
      </c>
      <c r="D3686" s="97" t="s">
        <v>5902</v>
      </c>
      <c r="E3686" s="160">
        <v>27111723</v>
      </c>
      <c r="F3686" s="917"/>
      <c r="G3686" s="160" t="s">
        <v>505</v>
      </c>
      <c r="H3686" s="309">
        <v>45261</v>
      </c>
      <c r="I3686" s="217">
        <v>324</v>
      </c>
    </row>
    <row r="3687" spans="1:9" ht="25.5" x14ac:dyDescent="0.2">
      <c r="A3687" s="926"/>
      <c r="B3687" s="97">
        <v>7202</v>
      </c>
      <c r="C3687" s="66" t="s">
        <v>7074</v>
      </c>
      <c r="D3687" s="97" t="s">
        <v>5902</v>
      </c>
      <c r="E3687" s="160">
        <v>27111723</v>
      </c>
      <c r="F3687" s="917"/>
      <c r="G3687" s="160" t="s">
        <v>505</v>
      </c>
      <c r="H3687" s="309">
        <v>45261</v>
      </c>
      <c r="I3687" s="217">
        <v>324</v>
      </c>
    </row>
    <row r="3688" spans="1:9" ht="25.5" x14ac:dyDescent="0.2">
      <c r="A3688" s="926"/>
      <c r="B3688" s="97">
        <v>7202</v>
      </c>
      <c r="C3688" s="66" t="s">
        <v>7075</v>
      </c>
      <c r="D3688" s="97" t="s">
        <v>5902</v>
      </c>
      <c r="E3688" s="160">
        <v>27111723</v>
      </c>
      <c r="F3688" s="917"/>
      <c r="G3688" s="160" t="s">
        <v>505</v>
      </c>
      <c r="H3688" s="309">
        <v>45261</v>
      </c>
      <c r="I3688" s="217">
        <v>324</v>
      </c>
    </row>
    <row r="3689" spans="1:9" ht="38.25" x14ac:dyDescent="0.2">
      <c r="A3689" s="926"/>
      <c r="B3689" s="97">
        <v>7202</v>
      </c>
      <c r="C3689" s="66" t="s">
        <v>7076</v>
      </c>
      <c r="D3689" s="97" t="s">
        <v>5902</v>
      </c>
      <c r="E3689" s="160">
        <v>27111723</v>
      </c>
      <c r="F3689" s="917"/>
      <c r="G3689" s="160" t="s">
        <v>505</v>
      </c>
      <c r="H3689" s="309">
        <v>45261</v>
      </c>
      <c r="I3689" s="217">
        <v>324</v>
      </c>
    </row>
    <row r="3690" spans="1:9" ht="38.25" x14ac:dyDescent="0.2">
      <c r="A3690" s="926"/>
      <c r="B3690" s="97">
        <v>7202</v>
      </c>
      <c r="C3690" s="66" t="s">
        <v>7077</v>
      </c>
      <c r="D3690" s="97" t="s">
        <v>5902</v>
      </c>
      <c r="E3690" s="160">
        <v>27111723</v>
      </c>
      <c r="F3690" s="917"/>
      <c r="G3690" s="160" t="s">
        <v>505</v>
      </c>
      <c r="H3690" s="309">
        <v>45261</v>
      </c>
      <c r="I3690" s="217">
        <v>324</v>
      </c>
    </row>
    <row r="3691" spans="1:9" ht="38.25" x14ac:dyDescent="0.2">
      <c r="A3691" s="926"/>
      <c r="B3691" s="97">
        <v>7202</v>
      </c>
      <c r="C3691" s="66" t="s">
        <v>7078</v>
      </c>
      <c r="D3691" s="97" t="s">
        <v>5902</v>
      </c>
      <c r="E3691" s="160">
        <v>27111723</v>
      </c>
      <c r="F3691" s="917"/>
      <c r="G3691" s="160" t="s">
        <v>505</v>
      </c>
      <c r="H3691" s="309">
        <v>45261</v>
      </c>
      <c r="I3691" s="217">
        <v>324</v>
      </c>
    </row>
    <row r="3692" spans="1:9" ht="38.25" x14ac:dyDescent="0.2">
      <c r="A3692" s="926"/>
      <c r="B3692" s="97">
        <v>7202</v>
      </c>
      <c r="C3692" s="66" t="s">
        <v>7079</v>
      </c>
      <c r="D3692" s="97" t="s">
        <v>5902</v>
      </c>
      <c r="E3692" s="160">
        <v>31201623</v>
      </c>
      <c r="F3692" s="917"/>
      <c r="G3692" s="160" t="s">
        <v>505</v>
      </c>
      <c r="H3692" s="309">
        <v>45261</v>
      </c>
      <c r="I3692" s="217">
        <v>324</v>
      </c>
    </row>
    <row r="3693" spans="1:9" ht="38.25" x14ac:dyDescent="0.2">
      <c r="A3693" s="926"/>
      <c r="B3693" s="97">
        <v>7202</v>
      </c>
      <c r="C3693" s="66" t="s">
        <v>7080</v>
      </c>
      <c r="D3693" s="97" t="s">
        <v>5902</v>
      </c>
      <c r="E3693" s="160">
        <v>31201623</v>
      </c>
      <c r="F3693" s="917"/>
      <c r="G3693" s="160" t="s">
        <v>505</v>
      </c>
      <c r="H3693" s="309">
        <v>45261</v>
      </c>
      <c r="I3693" s="217">
        <v>324</v>
      </c>
    </row>
    <row r="3694" spans="1:9" ht="38.25" x14ac:dyDescent="0.2">
      <c r="A3694" s="926"/>
      <c r="B3694" s="97">
        <v>7202</v>
      </c>
      <c r="C3694" s="66" t="s">
        <v>7081</v>
      </c>
      <c r="D3694" s="97" t="s">
        <v>5902</v>
      </c>
      <c r="E3694" s="160">
        <v>31201623</v>
      </c>
      <c r="F3694" s="917"/>
      <c r="G3694" s="160" t="s">
        <v>505</v>
      </c>
      <c r="H3694" s="309">
        <v>45261</v>
      </c>
      <c r="I3694" s="217">
        <v>324</v>
      </c>
    </row>
    <row r="3695" spans="1:9" ht="38.25" x14ac:dyDescent="0.2">
      <c r="A3695" s="926"/>
      <c r="B3695" s="97">
        <v>7202</v>
      </c>
      <c r="C3695" s="66" t="s">
        <v>7082</v>
      </c>
      <c r="D3695" s="97" t="s">
        <v>5902</v>
      </c>
      <c r="E3695" s="160">
        <v>31201623</v>
      </c>
      <c r="F3695" s="917"/>
      <c r="G3695" s="160" t="s">
        <v>505</v>
      </c>
      <c r="H3695" s="309">
        <v>45261</v>
      </c>
      <c r="I3695" s="217">
        <v>324</v>
      </c>
    </row>
    <row r="3696" spans="1:9" ht="38.25" x14ac:dyDescent="0.2">
      <c r="A3696" s="926"/>
      <c r="B3696" s="97">
        <v>7202</v>
      </c>
      <c r="C3696" s="66" t="s">
        <v>7083</v>
      </c>
      <c r="D3696" s="97" t="s">
        <v>5902</v>
      </c>
      <c r="E3696" s="160">
        <v>31201623</v>
      </c>
      <c r="F3696" s="917"/>
      <c r="G3696" s="160" t="s">
        <v>505</v>
      </c>
      <c r="H3696" s="309">
        <v>45261</v>
      </c>
      <c r="I3696" s="217">
        <v>324</v>
      </c>
    </row>
    <row r="3697" spans="1:9" ht="38.25" x14ac:dyDescent="0.2">
      <c r="A3697" s="926"/>
      <c r="B3697" s="97">
        <v>7202</v>
      </c>
      <c r="C3697" s="66" t="s">
        <v>7084</v>
      </c>
      <c r="D3697" s="97" t="s">
        <v>5902</v>
      </c>
      <c r="E3697" s="160">
        <v>31201623</v>
      </c>
      <c r="F3697" s="917"/>
      <c r="G3697" s="160" t="s">
        <v>505</v>
      </c>
      <c r="H3697" s="309">
        <v>45261</v>
      </c>
      <c r="I3697" s="217">
        <v>324</v>
      </c>
    </row>
    <row r="3698" spans="1:9" ht="25.5" x14ac:dyDescent="0.2">
      <c r="A3698" s="926"/>
      <c r="B3698" s="97">
        <v>7202</v>
      </c>
      <c r="C3698" s="66" t="s">
        <v>7085</v>
      </c>
      <c r="D3698" s="97" t="s">
        <v>5902</v>
      </c>
      <c r="E3698" s="160">
        <v>31201623</v>
      </c>
      <c r="F3698" s="917"/>
      <c r="G3698" s="160" t="s">
        <v>505</v>
      </c>
      <c r="H3698" s="309">
        <v>45261</v>
      </c>
      <c r="I3698" s="217">
        <v>324</v>
      </c>
    </row>
    <row r="3699" spans="1:9" ht="25.5" x14ac:dyDescent="0.2">
      <c r="A3699" s="926"/>
      <c r="B3699" s="97">
        <v>7202</v>
      </c>
      <c r="C3699" s="66" t="s">
        <v>7086</v>
      </c>
      <c r="D3699" s="97" t="s">
        <v>5902</v>
      </c>
      <c r="E3699" s="160">
        <v>31201623</v>
      </c>
      <c r="F3699" s="917"/>
      <c r="G3699" s="160" t="s">
        <v>505</v>
      </c>
      <c r="H3699" s="309">
        <v>45261</v>
      </c>
      <c r="I3699" s="217">
        <v>324</v>
      </c>
    </row>
    <row r="3700" spans="1:9" ht="25.5" x14ac:dyDescent="0.2">
      <c r="A3700" s="926"/>
      <c r="B3700" s="97">
        <v>7202</v>
      </c>
      <c r="C3700" s="66" t="s">
        <v>7087</v>
      </c>
      <c r="D3700" s="97" t="s">
        <v>5902</v>
      </c>
      <c r="E3700" s="160">
        <v>31201623</v>
      </c>
      <c r="F3700" s="917"/>
      <c r="G3700" s="160" t="s">
        <v>505</v>
      </c>
      <c r="H3700" s="309">
        <v>45261</v>
      </c>
      <c r="I3700" s="217">
        <v>324</v>
      </c>
    </row>
    <row r="3701" spans="1:9" ht="25.5" x14ac:dyDescent="0.2">
      <c r="A3701" s="926"/>
      <c r="B3701" s="97">
        <v>7202</v>
      </c>
      <c r="C3701" s="66" t="s">
        <v>7088</v>
      </c>
      <c r="D3701" s="97" t="s">
        <v>5902</v>
      </c>
      <c r="E3701" s="160">
        <v>31201623</v>
      </c>
      <c r="F3701" s="917"/>
      <c r="G3701" s="160" t="s">
        <v>505</v>
      </c>
      <c r="H3701" s="309">
        <v>45261</v>
      </c>
      <c r="I3701" s="217">
        <v>324</v>
      </c>
    </row>
    <row r="3702" spans="1:9" ht="25.5" x14ac:dyDescent="0.2">
      <c r="A3702" s="926"/>
      <c r="B3702" s="97">
        <v>7202</v>
      </c>
      <c r="C3702" s="66" t="s">
        <v>7089</v>
      </c>
      <c r="D3702" s="97" t="s">
        <v>5902</v>
      </c>
      <c r="E3702" s="160">
        <v>31201623</v>
      </c>
      <c r="F3702" s="917"/>
      <c r="G3702" s="160" t="s">
        <v>505</v>
      </c>
      <c r="H3702" s="309">
        <v>45261</v>
      </c>
      <c r="I3702" s="217">
        <v>324</v>
      </c>
    </row>
    <row r="3703" spans="1:9" ht="25.5" x14ac:dyDescent="0.2">
      <c r="A3703" s="926"/>
      <c r="B3703" s="97">
        <v>7202</v>
      </c>
      <c r="C3703" s="66" t="s">
        <v>7090</v>
      </c>
      <c r="D3703" s="97" t="s">
        <v>5902</v>
      </c>
      <c r="E3703" s="160">
        <v>31201623</v>
      </c>
      <c r="F3703" s="917"/>
      <c r="G3703" s="160" t="s">
        <v>505</v>
      </c>
      <c r="H3703" s="309">
        <v>45261</v>
      </c>
      <c r="I3703" s="217">
        <v>324</v>
      </c>
    </row>
    <row r="3704" spans="1:9" ht="25.5" x14ac:dyDescent="0.2">
      <c r="A3704" s="926"/>
      <c r="B3704" s="97">
        <v>7202</v>
      </c>
      <c r="C3704" s="66" t="s">
        <v>7091</v>
      </c>
      <c r="D3704" s="97" t="s">
        <v>5902</v>
      </c>
      <c r="E3704" s="160">
        <v>31201623</v>
      </c>
      <c r="F3704" s="917"/>
      <c r="G3704" s="160" t="s">
        <v>505</v>
      </c>
      <c r="H3704" s="309">
        <v>45261</v>
      </c>
      <c r="I3704" s="217">
        <v>324</v>
      </c>
    </row>
    <row r="3705" spans="1:9" ht="51" x14ac:dyDescent="0.2">
      <c r="A3705" s="926"/>
      <c r="B3705" s="97">
        <v>7202</v>
      </c>
      <c r="C3705" s="66" t="s">
        <v>7092</v>
      </c>
      <c r="D3705" s="97" t="s">
        <v>5902</v>
      </c>
      <c r="E3705" s="160">
        <v>40173608</v>
      </c>
      <c r="F3705" s="917"/>
      <c r="G3705" s="160" t="s">
        <v>505</v>
      </c>
      <c r="H3705" s="309">
        <v>45261</v>
      </c>
      <c r="I3705" s="217">
        <v>324</v>
      </c>
    </row>
    <row r="3706" spans="1:9" ht="51" x14ac:dyDescent="0.2">
      <c r="A3706" s="926"/>
      <c r="B3706" s="97">
        <v>7202</v>
      </c>
      <c r="C3706" s="66" t="s">
        <v>7093</v>
      </c>
      <c r="D3706" s="97" t="s">
        <v>5902</v>
      </c>
      <c r="E3706" s="160">
        <v>40173608</v>
      </c>
      <c r="F3706" s="917"/>
      <c r="G3706" s="160" t="s">
        <v>505</v>
      </c>
      <c r="H3706" s="309">
        <v>45261</v>
      </c>
      <c r="I3706" s="217">
        <v>324</v>
      </c>
    </row>
    <row r="3707" spans="1:9" ht="51" x14ac:dyDescent="0.2">
      <c r="A3707" s="926"/>
      <c r="B3707" s="97">
        <v>7202</v>
      </c>
      <c r="C3707" s="66" t="s">
        <v>7094</v>
      </c>
      <c r="D3707" s="97" t="s">
        <v>5902</v>
      </c>
      <c r="E3707" s="160">
        <v>40173608</v>
      </c>
      <c r="F3707" s="917"/>
      <c r="G3707" s="160" t="s">
        <v>505</v>
      </c>
      <c r="H3707" s="309">
        <v>45261</v>
      </c>
      <c r="I3707" s="217">
        <v>324</v>
      </c>
    </row>
    <row r="3708" spans="1:9" ht="51" x14ac:dyDescent="0.2">
      <c r="A3708" s="926"/>
      <c r="B3708" s="97">
        <v>7202</v>
      </c>
      <c r="C3708" s="66" t="s">
        <v>7095</v>
      </c>
      <c r="D3708" s="97" t="s">
        <v>5902</v>
      </c>
      <c r="E3708" s="160">
        <v>40173608</v>
      </c>
      <c r="F3708" s="917"/>
      <c r="G3708" s="160" t="s">
        <v>505</v>
      </c>
      <c r="H3708" s="309">
        <v>45261</v>
      </c>
      <c r="I3708" s="217">
        <v>324</v>
      </c>
    </row>
    <row r="3709" spans="1:9" ht="51" x14ac:dyDescent="0.2">
      <c r="A3709" s="926"/>
      <c r="B3709" s="97">
        <v>7202</v>
      </c>
      <c r="C3709" s="66" t="s">
        <v>7096</v>
      </c>
      <c r="D3709" s="97" t="s">
        <v>5902</v>
      </c>
      <c r="E3709" s="160">
        <v>40173608</v>
      </c>
      <c r="F3709" s="917"/>
      <c r="G3709" s="160" t="s">
        <v>505</v>
      </c>
      <c r="H3709" s="309">
        <v>45261</v>
      </c>
      <c r="I3709" s="217">
        <v>324</v>
      </c>
    </row>
    <row r="3710" spans="1:9" ht="51" x14ac:dyDescent="0.2">
      <c r="A3710" s="926"/>
      <c r="B3710" s="97">
        <v>7202</v>
      </c>
      <c r="C3710" s="66" t="s">
        <v>7097</v>
      </c>
      <c r="D3710" s="97" t="s">
        <v>5902</v>
      </c>
      <c r="E3710" s="160">
        <v>40173608</v>
      </c>
      <c r="F3710" s="917"/>
      <c r="G3710" s="160" t="s">
        <v>505</v>
      </c>
      <c r="H3710" s="309">
        <v>45261</v>
      </c>
      <c r="I3710" s="217">
        <v>324</v>
      </c>
    </row>
    <row r="3711" spans="1:9" ht="38.25" x14ac:dyDescent="0.2">
      <c r="A3711" s="926"/>
      <c r="B3711" s="97">
        <v>7202</v>
      </c>
      <c r="C3711" s="66" t="s">
        <v>7098</v>
      </c>
      <c r="D3711" s="97" t="s">
        <v>5902</v>
      </c>
      <c r="E3711" s="160">
        <v>40173608</v>
      </c>
      <c r="F3711" s="917"/>
      <c r="G3711" s="160" t="s">
        <v>505</v>
      </c>
      <c r="H3711" s="309">
        <v>45261</v>
      </c>
      <c r="I3711" s="217">
        <v>324</v>
      </c>
    </row>
    <row r="3712" spans="1:9" ht="38.25" x14ac:dyDescent="0.2">
      <c r="A3712" s="926"/>
      <c r="B3712" s="97">
        <v>7202</v>
      </c>
      <c r="C3712" s="66" t="s">
        <v>7099</v>
      </c>
      <c r="D3712" s="97" t="s">
        <v>5902</v>
      </c>
      <c r="E3712" s="160">
        <v>40173608</v>
      </c>
      <c r="F3712" s="917"/>
      <c r="G3712" s="160" t="s">
        <v>505</v>
      </c>
      <c r="H3712" s="309">
        <v>45261</v>
      </c>
      <c r="I3712" s="217">
        <v>324</v>
      </c>
    </row>
    <row r="3713" spans="1:9" ht="38.25" x14ac:dyDescent="0.2">
      <c r="A3713" s="926"/>
      <c r="B3713" s="97">
        <v>7202</v>
      </c>
      <c r="C3713" s="66" t="s">
        <v>7100</v>
      </c>
      <c r="D3713" s="97" t="s">
        <v>5902</v>
      </c>
      <c r="E3713" s="160">
        <v>40173608</v>
      </c>
      <c r="F3713" s="917"/>
      <c r="G3713" s="160" t="s">
        <v>505</v>
      </c>
      <c r="H3713" s="309">
        <v>45261</v>
      </c>
      <c r="I3713" s="217">
        <v>324</v>
      </c>
    </row>
    <row r="3714" spans="1:9" ht="38.25" x14ac:dyDescent="0.2">
      <c r="A3714" s="926"/>
      <c r="B3714" s="97">
        <v>7202</v>
      </c>
      <c r="C3714" s="66" t="s">
        <v>7101</v>
      </c>
      <c r="D3714" s="97" t="s">
        <v>5902</v>
      </c>
      <c r="E3714" s="160">
        <v>40173608</v>
      </c>
      <c r="F3714" s="917"/>
      <c r="G3714" s="160" t="s">
        <v>505</v>
      </c>
      <c r="H3714" s="309">
        <v>45261</v>
      </c>
      <c r="I3714" s="217">
        <v>324</v>
      </c>
    </row>
    <row r="3715" spans="1:9" ht="38.25" x14ac:dyDescent="0.2">
      <c r="A3715" s="926"/>
      <c r="B3715" s="97">
        <v>7202</v>
      </c>
      <c r="C3715" s="66" t="s">
        <v>7102</v>
      </c>
      <c r="D3715" s="97" t="s">
        <v>5902</v>
      </c>
      <c r="E3715" s="160">
        <v>40173608</v>
      </c>
      <c r="F3715" s="917"/>
      <c r="G3715" s="160" t="s">
        <v>505</v>
      </c>
      <c r="H3715" s="309">
        <v>45261</v>
      </c>
      <c r="I3715" s="217">
        <v>324</v>
      </c>
    </row>
    <row r="3716" spans="1:9" ht="38.25" x14ac:dyDescent="0.2">
      <c r="A3716" s="926"/>
      <c r="B3716" s="97">
        <v>7202</v>
      </c>
      <c r="C3716" s="66" t="s">
        <v>7103</v>
      </c>
      <c r="D3716" s="97" t="s">
        <v>5902</v>
      </c>
      <c r="E3716" s="160">
        <v>40173608</v>
      </c>
      <c r="F3716" s="917"/>
      <c r="G3716" s="160" t="s">
        <v>505</v>
      </c>
      <c r="H3716" s="309">
        <v>45261</v>
      </c>
      <c r="I3716" s="217">
        <v>324</v>
      </c>
    </row>
    <row r="3717" spans="1:9" ht="38.25" x14ac:dyDescent="0.2">
      <c r="A3717" s="926"/>
      <c r="B3717" s="97">
        <v>7202</v>
      </c>
      <c r="C3717" s="66" t="s">
        <v>7104</v>
      </c>
      <c r="D3717" s="97" t="s">
        <v>5902</v>
      </c>
      <c r="E3717" s="160">
        <v>40173608</v>
      </c>
      <c r="F3717" s="917"/>
      <c r="G3717" s="160" t="s">
        <v>505</v>
      </c>
      <c r="H3717" s="309">
        <v>45261</v>
      </c>
      <c r="I3717" s="217">
        <v>324</v>
      </c>
    </row>
    <row r="3718" spans="1:9" ht="38.25" x14ac:dyDescent="0.2">
      <c r="A3718" s="926"/>
      <c r="B3718" s="97">
        <v>7202</v>
      </c>
      <c r="C3718" s="66" t="s">
        <v>7105</v>
      </c>
      <c r="D3718" s="97" t="s">
        <v>5902</v>
      </c>
      <c r="E3718" s="160">
        <v>40173608</v>
      </c>
      <c r="F3718" s="917"/>
      <c r="G3718" s="160" t="s">
        <v>505</v>
      </c>
      <c r="H3718" s="309">
        <v>45261</v>
      </c>
      <c r="I3718" s="217">
        <v>324</v>
      </c>
    </row>
    <row r="3719" spans="1:9" ht="38.25" x14ac:dyDescent="0.2">
      <c r="A3719" s="926"/>
      <c r="B3719" s="97">
        <v>7202</v>
      </c>
      <c r="C3719" s="66" t="s">
        <v>7106</v>
      </c>
      <c r="D3719" s="97" t="s">
        <v>5902</v>
      </c>
      <c r="E3719" s="160">
        <v>40173608</v>
      </c>
      <c r="F3719" s="917"/>
      <c r="G3719" s="160" t="s">
        <v>505</v>
      </c>
      <c r="H3719" s="309">
        <v>45261</v>
      </c>
      <c r="I3719" s="217">
        <v>324</v>
      </c>
    </row>
    <row r="3720" spans="1:9" ht="38.25" x14ac:dyDescent="0.2">
      <c r="A3720" s="926"/>
      <c r="B3720" s="97">
        <v>7202</v>
      </c>
      <c r="C3720" s="66" t="s">
        <v>7107</v>
      </c>
      <c r="D3720" s="97" t="s">
        <v>5902</v>
      </c>
      <c r="E3720" s="160">
        <v>40173608</v>
      </c>
      <c r="F3720" s="917"/>
      <c r="G3720" s="160" t="s">
        <v>505</v>
      </c>
      <c r="H3720" s="309">
        <v>45261</v>
      </c>
      <c r="I3720" s="217">
        <v>324</v>
      </c>
    </row>
    <row r="3721" spans="1:9" ht="38.25" x14ac:dyDescent="0.2">
      <c r="A3721" s="926"/>
      <c r="B3721" s="97">
        <v>7202</v>
      </c>
      <c r="C3721" s="66" t="s">
        <v>7108</v>
      </c>
      <c r="D3721" s="97" t="s">
        <v>5902</v>
      </c>
      <c r="E3721" s="160">
        <v>40173608</v>
      </c>
      <c r="F3721" s="917"/>
      <c r="G3721" s="160" t="s">
        <v>505</v>
      </c>
      <c r="H3721" s="309">
        <v>45261</v>
      </c>
      <c r="I3721" s="217">
        <v>324</v>
      </c>
    </row>
    <row r="3722" spans="1:9" ht="38.25" x14ac:dyDescent="0.2">
      <c r="A3722" s="926"/>
      <c r="B3722" s="97">
        <v>7202</v>
      </c>
      <c r="C3722" s="66" t="s">
        <v>7109</v>
      </c>
      <c r="D3722" s="97" t="s">
        <v>5902</v>
      </c>
      <c r="E3722" s="160">
        <v>40173608</v>
      </c>
      <c r="F3722" s="917"/>
      <c r="G3722" s="160" t="s">
        <v>505</v>
      </c>
      <c r="H3722" s="309">
        <v>45261</v>
      </c>
      <c r="I3722" s="217">
        <v>324</v>
      </c>
    </row>
    <row r="3723" spans="1:9" ht="38.25" x14ac:dyDescent="0.2">
      <c r="A3723" s="926"/>
      <c r="B3723" s="97">
        <v>7202</v>
      </c>
      <c r="C3723" s="66" t="s">
        <v>7110</v>
      </c>
      <c r="D3723" s="97" t="s">
        <v>5902</v>
      </c>
      <c r="E3723" s="160">
        <v>40173608</v>
      </c>
      <c r="F3723" s="917"/>
      <c r="G3723" s="160" t="s">
        <v>505</v>
      </c>
      <c r="H3723" s="309">
        <v>45261</v>
      </c>
      <c r="I3723" s="217">
        <v>324</v>
      </c>
    </row>
    <row r="3724" spans="1:9" ht="38.25" x14ac:dyDescent="0.2">
      <c r="A3724" s="926"/>
      <c r="B3724" s="97">
        <v>7202</v>
      </c>
      <c r="C3724" s="66" t="s">
        <v>7111</v>
      </c>
      <c r="D3724" s="97" t="s">
        <v>5902</v>
      </c>
      <c r="E3724" s="160">
        <v>40173608</v>
      </c>
      <c r="F3724" s="917"/>
      <c r="G3724" s="160" t="s">
        <v>505</v>
      </c>
      <c r="H3724" s="309">
        <v>45261</v>
      </c>
      <c r="I3724" s="217">
        <v>324</v>
      </c>
    </row>
    <row r="3725" spans="1:9" ht="38.25" x14ac:dyDescent="0.2">
      <c r="A3725" s="926"/>
      <c r="B3725" s="97">
        <v>7202</v>
      </c>
      <c r="C3725" s="66" t="s">
        <v>7112</v>
      </c>
      <c r="D3725" s="97" t="s">
        <v>5902</v>
      </c>
      <c r="E3725" s="160">
        <v>40173608</v>
      </c>
      <c r="F3725" s="917"/>
      <c r="G3725" s="160" t="s">
        <v>505</v>
      </c>
      <c r="H3725" s="309">
        <v>45261</v>
      </c>
      <c r="I3725" s="217">
        <v>324</v>
      </c>
    </row>
    <row r="3726" spans="1:9" ht="38.25" x14ac:dyDescent="0.2">
      <c r="A3726" s="926"/>
      <c r="B3726" s="97">
        <v>7202</v>
      </c>
      <c r="C3726" s="66" t="s">
        <v>7113</v>
      </c>
      <c r="D3726" s="97" t="s">
        <v>5902</v>
      </c>
      <c r="E3726" s="160">
        <v>40173608</v>
      </c>
      <c r="F3726" s="917"/>
      <c r="G3726" s="160" t="s">
        <v>505</v>
      </c>
      <c r="H3726" s="309">
        <v>45261</v>
      </c>
      <c r="I3726" s="217">
        <v>324</v>
      </c>
    </row>
    <row r="3727" spans="1:9" ht="38.25" x14ac:dyDescent="0.2">
      <c r="A3727" s="926"/>
      <c r="B3727" s="97">
        <v>7202</v>
      </c>
      <c r="C3727" s="66" t="s">
        <v>7114</v>
      </c>
      <c r="D3727" s="97" t="s">
        <v>5902</v>
      </c>
      <c r="E3727" s="160">
        <v>40173608</v>
      </c>
      <c r="F3727" s="917"/>
      <c r="G3727" s="160" t="s">
        <v>505</v>
      </c>
      <c r="H3727" s="309">
        <v>45261</v>
      </c>
      <c r="I3727" s="217">
        <v>324</v>
      </c>
    </row>
    <row r="3728" spans="1:9" ht="38.25" x14ac:dyDescent="0.2">
      <c r="A3728" s="926"/>
      <c r="B3728" s="97">
        <v>7202</v>
      </c>
      <c r="C3728" s="66" t="s">
        <v>7115</v>
      </c>
      <c r="D3728" s="97" t="s">
        <v>5902</v>
      </c>
      <c r="E3728" s="160">
        <v>40173608</v>
      </c>
      <c r="F3728" s="917"/>
      <c r="G3728" s="160" t="s">
        <v>505</v>
      </c>
      <c r="H3728" s="309">
        <v>45261</v>
      </c>
      <c r="I3728" s="217">
        <v>324</v>
      </c>
    </row>
    <row r="3729" spans="1:9" ht="38.25" x14ac:dyDescent="0.2">
      <c r="A3729" s="926"/>
      <c r="B3729" s="97">
        <v>7202</v>
      </c>
      <c r="C3729" s="66" t="s">
        <v>7116</v>
      </c>
      <c r="D3729" s="97" t="s">
        <v>5902</v>
      </c>
      <c r="E3729" s="160">
        <v>40173608</v>
      </c>
      <c r="F3729" s="917"/>
      <c r="G3729" s="160" t="s">
        <v>505</v>
      </c>
      <c r="H3729" s="309">
        <v>45261</v>
      </c>
      <c r="I3729" s="217">
        <v>324</v>
      </c>
    </row>
    <row r="3730" spans="1:9" ht="38.25" x14ac:dyDescent="0.2">
      <c r="A3730" s="926"/>
      <c r="B3730" s="97">
        <v>7202</v>
      </c>
      <c r="C3730" s="66" t="s">
        <v>7117</v>
      </c>
      <c r="D3730" s="97" t="s">
        <v>5902</v>
      </c>
      <c r="E3730" s="160">
        <v>40173608</v>
      </c>
      <c r="F3730" s="917"/>
      <c r="G3730" s="160" t="s">
        <v>505</v>
      </c>
      <c r="H3730" s="309">
        <v>45261</v>
      </c>
      <c r="I3730" s="217">
        <v>324</v>
      </c>
    </row>
    <row r="3731" spans="1:9" ht="38.25" x14ac:dyDescent="0.2">
      <c r="A3731" s="926"/>
      <c r="B3731" s="97">
        <v>7202</v>
      </c>
      <c r="C3731" s="66" t="s">
        <v>7118</v>
      </c>
      <c r="D3731" s="97" t="s">
        <v>5902</v>
      </c>
      <c r="E3731" s="160">
        <v>40173608</v>
      </c>
      <c r="F3731" s="917"/>
      <c r="G3731" s="160" t="s">
        <v>505</v>
      </c>
      <c r="H3731" s="309">
        <v>45261</v>
      </c>
      <c r="I3731" s="217">
        <v>324</v>
      </c>
    </row>
    <row r="3732" spans="1:9" ht="38.25" x14ac:dyDescent="0.2">
      <c r="A3732" s="926"/>
      <c r="B3732" s="97">
        <v>7202</v>
      </c>
      <c r="C3732" s="66" t="s">
        <v>7119</v>
      </c>
      <c r="D3732" s="97" t="s">
        <v>5902</v>
      </c>
      <c r="E3732" s="160">
        <v>40173608</v>
      </c>
      <c r="F3732" s="917"/>
      <c r="G3732" s="160" t="s">
        <v>505</v>
      </c>
      <c r="H3732" s="309">
        <v>45261</v>
      </c>
      <c r="I3732" s="217">
        <v>324</v>
      </c>
    </row>
    <row r="3733" spans="1:9" ht="38.25" x14ac:dyDescent="0.2">
      <c r="A3733" s="926"/>
      <c r="B3733" s="97">
        <v>7202</v>
      </c>
      <c r="C3733" s="66" t="s">
        <v>7120</v>
      </c>
      <c r="D3733" s="97" t="s">
        <v>5902</v>
      </c>
      <c r="E3733" s="160">
        <v>40173608</v>
      </c>
      <c r="F3733" s="917"/>
      <c r="G3733" s="160" t="s">
        <v>505</v>
      </c>
      <c r="H3733" s="309">
        <v>45261</v>
      </c>
      <c r="I3733" s="217">
        <v>324</v>
      </c>
    </row>
    <row r="3734" spans="1:9" ht="38.25" x14ac:dyDescent="0.2">
      <c r="A3734" s="926"/>
      <c r="B3734" s="97">
        <v>7202</v>
      </c>
      <c r="C3734" s="66" t="s">
        <v>7121</v>
      </c>
      <c r="D3734" s="97" t="s">
        <v>5902</v>
      </c>
      <c r="E3734" s="160">
        <v>40173608</v>
      </c>
      <c r="F3734" s="917"/>
      <c r="G3734" s="160" t="s">
        <v>505</v>
      </c>
      <c r="H3734" s="309">
        <v>45261</v>
      </c>
      <c r="I3734" s="217">
        <v>324</v>
      </c>
    </row>
    <row r="3735" spans="1:9" ht="51" x14ac:dyDescent="0.2">
      <c r="A3735" s="926"/>
      <c r="B3735" s="97">
        <v>7202</v>
      </c>
      <c r="C3735" s="66" t="s">
        <v>7122</v>
      </c>
      <c r="D3735" s="97" t="s">
        <v>5902</v>
      </c>
      <c r="E3735" s="160">
        <v>40173608</v>
      </c>
      <c r="F3735" s="917"/>
      <c r="G3735" s="160" t="s">
        <v>505</v>
      </c>
      <c r="H3735" s="309">
        <v>45261</v>
      </c>
      <c r="I3735" s="217">
        <v>324</v>
      </c>
    </row>
    <row r="3736" spans="1:9" ht="38.25" x14ac:dyDescent="0.2">
      <c r="A3736" s="926"/>
      <c r="B3736" s="97">
        <v>7202</v>
      </c>
      <c r="C3736" s="66" t="s">
        <v>7123</v>
      </c>
      <c r="D3736" s="97" t="s">
        <v>5902</v>
      </c>
      <c r="E3736" s="160">
        <v>40173608</v>
      </c>
      <c r="F3736" s="917"/>
      <c r="G3736" s="160" t="s">
        <v>505</v>
      </c>
      <c r="H3736" s="309">
        <v>45261</v>
      </c>
      <c r="I3736" s="217">
        <v>324</v>
      </c>
    </row>
    <row r="3737" spans="1:9" ht="38.25" x14ac:dyDescent="0.2">
      <c r="A3737" s="926"/>
      <c r="B3737" s="97">
        <v>7202</v>
      </c>
      <c r="C3737" s="66" t="s">
        <v>7124</v>
      </c>
      <c r="D3737" s="97" t="s">
        <v>5902</v>
      </c>
      <c r="E3737" s="160">
        <v>40173608</v>
      </c>
      <c r="F3737" s="917"/>
      <c r="G3737" s="160" t="s">
        <v>505</v>
      </c>
      <c r="H3737" s="309">
        <v>45261</v>
      </c>
      <c r="I3737" s="217">
        <v>324</v>
      </c>
    </row>
    <row r="3738" spans="1:9" ht="38.25" x14ac:dyDescent="0.2">
      <c r="A3738" s="926"/>
      <c r="B3738" s="97">
        <v>7202</v>
      </c>
      <c r="C3738" s="66" t="s">
        <v>7125</v>
      </c>
      <c r="D3738" s="97" t="s">
        <v>5902</v>
      </c>
      <c r="E3738" s="160">
        <v>40173608</v>
      </c>
      <c r="F3738" s="917"/>
      <c r="G3738" s="160" t="s">
        <v>505</v>
      </c>
      <c r="H3738" s="309">
        <v>45261</v>
      </c>
      <c r="I3738" s="217">
        <v>324</v>
      </c>
    </row>
    <row r="3739" spans="1:9" ht="25.5" x14ac:dyDescent="0.2">
      <c r="A3739" s="926"/>
      <c r="B3739" s="97">
        <v>7202</v>
      </c>
      <c r="C3739" s="66" t="s">
        <v>7126</v>
      </c>
      <c r="D3739" s="97" t="s">
        <v>5902</v>
      </c>
      <c r="E3739" s="160">
        <v>40173608</v>
      </c>
      <c r="F3739" s="917"/>
      <c r="G3739" s="160" t="s">
        <v>505</v>
      </c>
      <c r="H3739" s="309">
        <v>45261</v>
      </c>
      <c r="I3739" s="217">
        <v>324</v>
      </c>
    </row>
    <row r="3740" spans="1:9" ht="25.5" x14ac:dyDescent="0.2">
      <c r="A3740" s="926"/>
      <c r="B3740" s="97">
        <v>7202</v>
      </c>
      <c r="C3740" s="66" t="s">
        <v>7127</v>
      </c>
      <c r="D3740" s="97" t="s">
        <v>5902</v>
      </c>
      <c r="E3740" s="160">
        <v>40173608</v>
      </c>
      <c r="F3740" s="917"/>
      <c r="G3740" s="160" t="s">
        <v>505</v>
      </c>
      <c r="H3740" s="309">
        <v>45261</v>
      </c>
      <c r="I3740" s="217">
        <v>324</v>
      </c>
    </row>
    <row r="3741" spans="1:9" ht="25.5" x14ac:dyDescent="0.2">
      <c r="A3741" s="926"/>
      <c r="B3741" s="97">
        <v>7202</v>
      </c>
      <c r="C3741" s="66" t="s">
        <v>7128</v>
      </c>
      <c r="D3741" s="97" t="s">
        <v>5902</v>
      </c>
      <c r="E3741" s="160">
        <v>40173608</v>
      </c>
      <c r="F3741" s="917"/>
      <c r="G3741" s="160" t="s">
        <v>505</v>
      </c>
      <c r="H3741" s="309">
        <v>45261</v>
      </c>
      <c r="I3741" s="217">
        <v>324</v>
      </c>
    </row>
    <row r="3742" spans="1:9" ht="25.5" x14ac:dyDescent="0.2">
      <c r="A3742" s="926"/>
      <c r="B3742" s="97">
        <v>7202</v>
      </c>
      <c r="C3742" s="66" t="s">
        <v>7129</v>
      </c>
      <c r="D3742" s="97" t="s">
        <v>5902</v>
      </c>
      <c r="E3742" s="160">
        <v>40173608</v>
      </c>
      <c r="F3742" s="917"/>
      <c r="G3742" s="160" t="s">
        <v>505</v>
      </c>
      <c r="H3742" s="309">
        <v>45261</v>
      </c>
      <c r="I3742" s="217">
        <v>324</v>
      </c>
    </row>
    <row r="3743" spans="1:9" ht="25.5" x14ac:dyDescent="0.2">
      <c r="A3743" s="926"/>
      <c r="B3743" s="97">
        <v>7202</v>
      </c>
      <c r="C3743" s="66" t="s">
        <v>7130</v>
      </c>
      <c r="D3743" s="97" t="s">
        <v>5902</v>
      </c>
      <c r="E3743" s="160">
        <v>40173608</v>
      </c>
      <c r="F3743" s="917"/>
      <c r="G3743" s="160" t="s">
        <v>505</v>
      </c>
      <c r="H3743" s="309">
        <v>45261</v>
      </c>
      <c r="I3743" s="217">
        <v>324</v>
      </c>
    </row>
    <row r="3744" spans="1:9" ht="25.5" x14ac:dyDescent="0.2">
      <c r="A3744" s="926"/>
      <c r="B3744" s="97">
        <v>7202</v>
      </c>
      <c r="C3744" s="66" t="s">
        <v>7131</v>
      </c>
      <c r="D3744" s="97" t="s">
        <v>5902</v>
      </c>
      <c r="E3744" s="160">
        <v>40173608</v>
      </c>
      <c r="F3744" s="917"/>
      <c r="G3744" s="160" t="s">
        <v>505</v>
      </c>
      <c r="H3744" s="309">
        <v>45261</v>
      </c>
      <c r="I3744" s="217">
        <v>324</v>
      </c>
    </row>
    <row r="3745" spans="1:9" ht="25.5" x14ac:dyDescent="0.2">
      <c r="A3745" s="926"/>
      <c r="B3745" s="97">
        <v>7202</v>
      </c>
      <c r="C3745" s="66" t="s">
        <v>7132</v>
      </c>
      <c r="D3745" s="97" t="s">
        <v>5902</v>
      </c>
      <c r="E3745" s="160">
        <v>40173608</v>
      </c>
      <c r="F3745" s="917"/>
      <c r="G3745" s="160" t="s">
        <v>505</v>
      </c>
      <c r="H3745" s="309">
        <v>45261</v>
      </c>
      <c r="I3745" s="217">
        <v>324</v>
      </c>
    </row>
    <row r="3746" spans="1:9" ht="25.5" x14ac:dyDescent="0.2">
      <c r="A3746" s="926"/>
      <c r="B3746" s="97">
        <v>7202</v>
      </c>
      <c r="C3746" s="66" t="s">
        <v>7133</v>
      </c>
      <c r="D3746" s="97" t="s">
        <v>5902</v>
      </c>
      <c r="E3746" s="160">
        <v>40173608</v>
      </c>
      <c r="F3746" s="917"/>
      <c r="G3746" s="160" t="s">
        <v>505</v>
      </c>
      <c r="H3746" s="309">
        <v>45261</v>
      </c>
      <c r="I3746" s="217">
        <v>324</v>
      </c>
    </row>
    <row r="3747" spans="1:9" ht="25.5" x14ac:dyDescent="0.2">
      <c r="A3747" s="926"/>
      <c r="B3747" s="97">
        <v>7202</v>
      </c>
      <c r="C3747" s="66" t="s">
        <v>7134</v>
      </c>
      <c r="D3747" s="97" t="s">
        <v>5902</v>
      </c>
      <c r="E3747" s="160">
        <v>40173608</v>
      </c>
      <c r="F3747" s="917"/>
      <c r="G3747" s="160" t="s">
        <v>505</v>
      </c>
      <c r="H3747" s="309">
        <v>45261</v>
      </c>
      <c r="I3747" s="217">
        <v>324</v>
      </c>
    </row>
    <row r="3748" spans="1:9" ht="25.5" x14ac:dyDescent="0.2">
      <c r="A3748" s="926"/>
      <c r="B3748" s="97">
        <v>7202</v>
      </c>
      <c r="C3748" s="66" t="s">
        <v>7135</v>
      </c>
      <c r="D3748" s="97" t="s">
        <v>5902</v>
      </c>
      <c r="E3748" s="160">
        <v>40173608</v>
      </c>
      <c r="F3748" s="917"/>
      <c r="G3748" s="160" t="s">
        <v>505</v>
      </c>
      <c r="H3748" s="309">
        <v>45261</v>
      </c>
      <c r="I3748" s="217">
        <v>324</v>
      </c>
    </row>
    <row r="3749" spans="1:9" ht="25.5" x14ac:dyDescent="0.2">
      <c r="A3749" s="926"/>
      <c r="B3749" s="97">
        <v>7202</v>
      </c>
      <c r="C3749" s="66" t="s">
        <v>7136</v>
      </c>
      <c r="D3749" s="97" t="s">
        <v>5902</v>
      </c>
      <c r="E3749" s="160">
        <v>40173608</v>
      </c>
      <c r="F3749" s="917"/>
      <c r="G3749" s="160" t="s">
        <v>505</v>
      </c>
      <c r="H3749" s="309">
        <v>45261</v>
      </c>
      <c r="I3749" s="217">
        <v>324</v>
      </c>
    </row>
    <row r="3750" spans="1:9" ht="25.5" x14ac:dyDescent="0.2">
      <c r="A3750" s="926"/>
      <c r="B3750" s="97">
        <v>7202</v>
      </c>
      <c r="C3750" s="66" t="s">
        <v>7137</v>
      </c>
      <c r="D3750" s="97" t="s">
        <v>5902</v>
      </c>
      <c r="E3750" s="160">
        <v>40173608</v>
      </c>
      <c r="F3750" s="917"/>
      <c r="G3750" s="160" t="s">
        <v>505</v>
      </c>
      <c r="H3750" s="309">
        <v>45261</v>
      </c>
      <c r="I3750" s="217">
        <v>324</v>
      </c>
    </row>
    <row r="3751" spans="1:9" ht="38.25" x14ac:dyDescent="0.2">
      <c r="A3751" s="926"/>
      <c r="B3751" s="97">
        <v>7202</v>
      </c>
      <c r="C3751" s="66" t="s">
        <v>7138</v>
      </c>
      <c r="D3751" s="97" t="s">
        <v>5902</v>
      </c>
      <c r="E3751" s="160">
        <v>40173608</v>
      </c>
      <c r="F3751" s="917"/>
      <c r="G3751" s="160" t="s">
        <v>505</v>
      </c>
      <c r="H3751" s="309">
        <v>45261</v>
      </c>
      <c r="I3751" s="217">
        <v>324</v>
      </c>
    </row>
    <row r="3752" spans="1:9" ht="25.5" x14ac:dyDescent="0.2">
      <c r="A3752" s="926"/>
      <c r="B3752" s="97">
        <v>7202</v>
      </c>
      <c r="C3752" s="66" t="s">
        <v>7139</v>
      </c>
      <c r="D3752" s="97" t="s">
        <v>5902</v>
      </c>
      <c r="E3752" s="160">
        <v>40173608</v>
      </c>
      <c r="F3752" s="917"/>
      <c r="G3752" s="160" t="s">
        <v>505</v>
      </c>
      <c r="H3752" s="309">
        <v>45261</v>
      </c>
      <c r="I3752" s="217">
        <v>324</v>
      </c>
    </row>
    <row r="3753" spans="1:9" ht="38.25" x14ac:dyDescent="0.2">
      <c r="A3753" s="926"/>
      <c r="B3753" s="97">
        <v>7202</v>
      </c>
      <c r="C3753" s="66" t="s">
        <v>7140</v>
      </c>
      <c r="D3753" s="97" t="s">
        <v>5902</v>
      </c>
      <c r="E3753" s="160">
        <v>40173608</v>
      </c>
      <c r="F3753" s="917"/>
      <c r="G3753" s="160" t="s">
        <v>505</v>
      </c>
      <c r="H3753" s="309">
        <v>45261</v>
      </c>
      <c r="I3753" s="217">
        <v>324</v>
      </c>
    </row>
    <row r="3754" spans="1:9" ht="38.25" x14ac:dyDescent="0.2">
      <c r="A3754" s="926"/>
      <c r="B3754" s="97">
        <v>7202</v>
      </c>
      <c r="C3754" s="66" t="s">
        <v>7141</v>
      </c>
      <c r="D3754" s="97" t="s">
        <v>5902</v>
      </c>
      <c r="E3754" s="160">
        <v>40173608</v>
      </c>
      <c r="F3754" s="917"/>
      <c r="G3754" s="160" t="s">
        <v>505</v>
      </c>
      <c r="H3754" s="309">
        <v>45261</v>
      </c>
      <c r="I3754" s="217">
        <v>324</v>
      </c>
    </row>
    <row r="3755" spans="1:9" ht="38.25" x14ac:dyDescent="0.2">
      <c r="A3755" s="926"/>
      <c r="B3755" s="97">
        <v>7202</v>
      </c>
      <c r="C3755" s="66" t="s">
        <v>7142</v>
      </c>
      <c r="D3755" s="97" t="s">
        <v>5902</v>
      </c>
      <c r="E3755" s="160">
        <v>40173608</v>
      </c>
      <c r="F3755" s="917"/>
      <c r="G3755" s="160" t="s">
        <v>505</v>
      </c>
      <c r="H3755" s="309">
        <v>45261</v>
      </c>
      <c r="I3755" s="217">
        <v>324</v>
      </c>
    </row>
    <row r="3756" spans="1:9" ht="25.5" x14ac:dyDescent="0.2">
      <c r="A3756" s="926"/>
      <c r="B3756" s="97">
        <v>7202</v>
      </c>
      <c r="C3756" s="66" t="s">
        <v>7143</v>
      </c>
      <c r="D3756" s="97" t="s">
        <v>5902</v>
      </c>
      <c r="E3756" s="160">
        <v>40173608</v>
      </c>
      <c r="F3756" s="917"/>
      <c r="G3756" s="160" t="s">
        <v>505</v>
      </c>
      <c r="H3756" s="309">
        <v>45261</v>
      </c>
      <c r="I3756" s="217">
        <v>324</v>
      </c>
    </row>
    <row r="3757" spans="1:9" ht="38.25" x14ac:dyDescent="0.2">
      <c r="A3757" s="926"/>
      <c r="B3757" s="97">
        <v>7202</v>
      </c>
      <c r="C3757" s="66" t="s">
        <v>7144</v>
      </c>
      <c r="D3757" s="97" t="s">
        <v>5902</v>
      </c>
      <c r="E3757" s="160">
        <v>40173608</v>
      </c>
      <c r="F3757" s="917"/>
      <c r="G3757" s="160" t="s">
        <v>505</v>
      </c>
      <c r="H3757" s="309">
        <v>45261</v>
      </c>
      <c r="I3757" s="217">
        <v>324</v>
      </c>
    </row>
    <row r="3758" spans="1:9" ht="38.25" x14ac:dyDescent="0.2">
      <c r="A3758" s="926"/>
      <c r="B3758" s="97">
        <v>7202</v>
      </c>
      <c r="C3758" s="66" t="s">
        <v>7145</v>
      </c>
      <c r="D3758" s="97" t="s">
        <v>5902</v>
      </c>
      <c r="E3758" s="160">
        <v>40173608</v>
      </c>
      <c r="F3758" s="917"/>
      <c r="G3758" s="160" t="s">
        <v>505</v>
      </c>
      <c r="H3758" s="309">
        <v>45261</v>
      </c>
      <c r="I3758" s="217">
        <v>324</v>
      </c>
    </row>
    <row r="3759" spans="1:9" ht="38.25" x14ac:dyDescent="0.2">
      <c r="A3759" s="926"/>
      <c r="B3759" s="97">
        <v>7202</v>
      </c>
      <c r="C3759" s="66" t="s">
        <v>7146</v>
      </c>
      <c r="D3759" s="97" t="s">
        <v>5902</v>
      </c>
      <c r="E3759" s="160">
        <v>40173608</v>
      </c>
      <c r="F3759" s="917"/>
      <c r="G3759" s="160" t="s">
        <v>505</v>
      </c>
      <c r="H3759" s="309">
        <v>45261</v>
      </c>
      <c r="I3759" s="217">
        <v>324</v>
      </c>
    </row>
    <row r="3760" spans="1:9" ht="38.25" x14ac:dyDescent="0.2">
      <c r="A3760" s="926"/>
      <c r="B3760" s="97">
        <v>7202</v>
      </c>
      <c r="C3760" s="66" t="s">
        <v>7147</v>
      </c>
      <c r="D3760" s="97" t="s">
        <v>5902</v>
      </c>
      <c r="E3760" s="160">
        <v>40173608</v>
      </c>
      <c r="F3760" s="917"/>
      <c r="G3760" s="160" t="s">
        <v>505</v>
      </c>
      <c r="H3760" s="309">
        <v>45261</v>
      </c>
      <c r="I3760" s="217">
        <v>324</v>
      </c>
    </row>
    <row r="3761" spans="1:9" ht="38.25" x14ac:dyDescent="0.2">
      <c r="A3761" s="926"/>
      <c r="B3761" s="97">
        <v>7202</v>
      </c>
      <c r="C3761" s="66" t="s">
        <v>7148</v>
      </c>
      <c r="D3761" s="97" t="s">
        <v>5902</v>
      </c>
      <c r="E3761" s="160">
        <v>40173608</v>
      </c>
      <c r="F3761" s="917"/>
      <c r="G3761" s="160" t="s">
        <v>505</v>
      </c>
      <c r="H3761" s="309">
        <v>45261</v>
      </c>
      <c r="I3761" s="217">
        <v>324</v>
      </c>
    </row>
    <row r="3762" spans="1:9" ht="38.25" x14ac:dyDescent="0.2">
      <c r="A3762" s="926"/>
      <c r="B3762" s="97">
        <v>7202</v>
      </c>
      <c r="C3762" s="66" t="s">
        <v>7149</v>
      </c>
      <c r="D3762" s="97" t="s">
        <v>5902</v>
      </c>
      <c r="E3762" s="160">
        <v>40173608</v>
      </c>
      <c r="F3762" s="917"/>
      <c r="G3762" s="160" t="s">
        <v>505</v>
      </c>
      <c r="H3762" s="309">
        <v>45261</v>
      </c>
      <c r="I3762" s="217">
        <v>324</v>
      </c>
    </row>
    <row r="3763" spans="1:9" ht="38.25" x14ac:dyDescent="0.2">
      <c r="A3763" s="926"/>
      <c r="B3763" s="97">
        <v>7202</v>
      </c>
      <c r="C3763" s="66" t="s">
        <v>7150</v>
      </c>
      <c r="D3763" s="97" t="s">
        <v>5902</v>
      </c>
      <c r="E3763" s="160">
        <v>40173608</v>
      </c>
      <c r="F3763" s="917"/>
      <c r="G3763" s="160" t="s">
        <v>505</v>
      </c>
      <c r="H3763" s="309">
        <v>45261</v>
      </c>
      <c r="I3763" s="217">
        <v>324</v>
      </c>
    </row>
    <row r="3764" spans="1:9" ht="38.25" x14ac:dyDescent="0.2">
      <c r="A3764" s="926"/>
      <c r="B3764" s="97">
        <v>7202</v>
      </c>
      <c r="C3764" s="66" t="s">
        <v>7151</v>
      </c>
      <c r="D3764" s="97" t="s">
        <v>5902</v>
      </c>
      <c r="E3764" s="160">
        <v>40173608</v>
      </c>
      <c r="F3764" s="917"/>
      <c r="G3764" s="160" t="s">
        <v>505</v>
      </c>
      <c r="H3764" s="309">
        <v>45261</v>
      </c>
      <c r="I3764" s="217">
        <v>324</v>
      </c>
    </row>
    <row r="3765" spans="1:9" ht="38.25" x14ac:dyDescent="0.2">
      <c r="A3765" s="926"/>
      <c r="B3765" s="97">
        <v>7202</v>
      </c>
      <c r="C3765" s="66" t="s">
        <v>7152</v>
      </c>
      <c r="D3765" s="97" t="s">
        <v>5902</v>
      </c>
      <c r="E3765" s="160">
        <v>40173608</v>
      </c>
      <c r="F3765" s="917"/>
      <c r="G3765" s="160" t="s">
        <v>505</v>
      </c>
      <c r="H3765" s="309">
        <v>45261</v>
      </c>
      <c r="I3765" s="217">
        <v>324</v>
      </c>
    </row>
    <row r="3766" spans="1:9" ht="38.25" x14ac:dyDescent="0.2">
      <c r="A3766" s="926"/>
      <c r="B3766" s="97">
        <v>7202</v>
      </c>
      <c r="C3766" s="66" t="s">
        <v>7153</v>
      </c>
      <c r="D3766" s="97" t="s">
        <v>5902</v>
      </c>
      <c r="E3766" s="160">
        <v>40173608</v>
      </c>
      <c r="F3766" s="917"/>
      <c r="G3766" s="160" t="s">
        <v>505</v>
      </c>
      <c r="H3766" s="309">
        <v>45261</v>
      </c>
      <c r="I3766" s="217">
        <v>324</v>
      </c>
    </row>
    <row r="3767" spans="1:9" ht="38.25" x14ac:dyDescent="0.2">
      <c r="A3767" s="926"/>
      <c r="B3767" s="97">
        <v>7202</v>
      </c>
      <c r="C3767" s="66" t="s">
        <v>7154</v>
      </c>
      <c r="D3767" s="97" t="s">
        <v>5902</v>
      </c>
      <c r="E3767" s="160">
        <v>40173608</v>
      </c>
      <c r="F3767" s="917"/>
      <c r="G3767" s="160" t="s">
        <v>505</v>
      </c>
      <c r="H3767" s="309">
        <v>45261</v>
      </c>
      <c r="I3767" s="217">
        <v>324</v>
      </c>
    </row>
    <row r="3768" spans="1:9" ht="38.25" x14ac:dyDescent="0.2">
      <c r="A3768" s="926"/>
      <c r="B3768" s="97">
        <v>7202</v>
      </c>
      <c r="C3768" s="66" t="s">
        <v>7155</v>
      </c>
      <c r="D3768" s="97" t="s">
        <v>5902</v>
      </c>
      <c r="E3768" s="160">
        <v>40173608</v>
      </c>
      <c r="F3768" s="917"/>
      <c r="G3768" s="160" t="s">
        <v>505</v>
      </c>
      <c r="H3768" s="309">
        <v>45261</v>
      </c>
      <c r="I3768" s="217">
        <v>324</v>
      </c>
    </row>
    <row r="3769" spans="1:9" ht="25.5" x14ac:dyDescent="0.2">
      <c r="A3769" s="926"/>
      <c r="B3769" s="97">
        <v>7202</v>
      </c>
      <c r="C3769" s="66" t="s">
        <v>7156</v>
      </c>
      <c r="D3769" s="97" t="s">
        <v>5902</v>
      </c>
      <c r="E3769" s="160">
        <v>40173608</v>
      </c>
      <c r="F3769" s="917"/>
      <c r="G3769" s="160" t="s">
        <v>505</v>
      </c>
      <c r="H3769" s="309">
        <v>45261</v>
      </c>
      <c r="I3769" s="217">
        <v>324</v>
      </c>
    </row>
    <row r="3770" spans="1:9" ht="38.25" x14ac:dyDescent="0.2">
      <c r="A3770" s="926"/>
      <c r="B3770" s="97">
        <v>7202</v>
      </c>
      <c r="C3770" s="66" t="s">
        <v>7157</v>
      </c>
      <c r="D3770" s="97" t="s">
        <v>5902</v>
      </c>
      <c r="E3770" s="160">
        <v>40173608</v>
      </c>
      <c r="F3770" s="917"/>
      <c r="G3770" s="160" t="s">
        <v>505</v>
      </c>
      <c r="H3770" s="309">
        <v>45261</v>
      </c>
      <c r="I3770" s="217">
        <v>324</v>
      </c>
    </row>
    <row r="3771" spans="1:9" ht="38.25" x14ac:dyDescent="0.2">
      <c r="A3771" s="926"/>
      <c r="B3771" s="97">
        <v>7202</v>
      </c>
      <c r="C3771" s="66" t="s">
        <v>7158</v>
      </c>
      <c r="D3771" s="97" t="s">
        <v>5902</v>
      </c>
      <c r="E3771" s="160">
        <v>40173608</v>
      </c>
      <c r="F3771" s="917"/>
      <c r="G3771" s="160" t="s">
        <v>505</v>
      </c>
      <c r="H3771" s="309">
        <v>45261</v>
      </c>
      <c r="I3771" s="217">
        <v>324</v>
      </c>
    </row>
    <row r="3772" spans="1:9" ht="38.25" x14ac:dyDescent="0.2">
      <c r="A3772" s="926"/>
      <c r="B3772" s="97">
        <v>7202</v>
      </c>
      <c r="C3772" s="66" t="s">
        <v>7159</v>
      </c>
      <c r="D3772" s="97" t="s">
        <v>5902</v>
      </c>
      <c r="E3772" s="160">
        <v>40173608</v>
      </c>
      <c r="F3772" s="917"/>
      <c r="G3772" s="160" t="s">
        <v>505</v>
      </c>
      <c r="H3772" s="309">
        <v>45261</v>
      </c>
      <c r="I3772" s="217">
        <v>324</v>
      </c>
    </row>
    <row r="3773" spans="1:9" ht="38.25" x14ac:dyDescent="0.2">
      <c r="A3773" s="926"/>
      <c r="B3773" s="97">
        <v>7202</v>
      </c>
      <c r="C3773" s="66" t="s">
        <v>7160</v>
      </c>
      <c r="D3773" s="97" t="s">
        <v>5902</v>
      </c>
      <c r="E3773" s="160">
        <v>40173608</v>
      </c>
      <c r="F3773" s="917"/>
      <c r="G3773" s="160" t="s">
        <v>505</v>
      </c>
      <c r="H3773" s="309">
        <v>45261</v>
      </c>
      <c r="I3773" s="217">
        <v>324</v>
      </c>
    </row>
    <row r="3774" spans="1:9" ht="38.25" x14ac:dyDescent="0.2">
      <c r="A3774" s="926"/>
      <c r="B3774" s="97">
        <v>7202</v>
      </c>
      <c r="C3774" s="66" t="s">
        <v>7161</v>
      </c>
      <c r="D3774" s="97" t="s">
        <v>5902</v>
      </c>
      <c r="E3774" s="160">
        <v>40173608</v>
      </c>
      <c r="F3774" s="917"/>
      <c r="G3774" s="160" t="s">
        <v>505</v>
      </c>
      <c r="H3774" s="309">
        <v>45261</v>
      </c>
      <c r="I3774" s="217">
        <v>324</v>
      </c>
    </row>
    <row r="3775" spans="1:9" ht="38.25" x14ac:dyDescent="0.2">
      <c r="A3775" s="926"/>
      <c r="B3775" s="97">
        <v>7202</v>
      </c>
      <c r="C3775" s="66" t="s">
        <v>7162</v>
      </c>
      <c r="D3775" s="97" t="s">
        <v>5902</v>
      </c>
      <c r="E3775" s="160">
        <v>40173508</v>
      </c>
      <c r="F3775" s="917"/>
      <c r="G3775" s="160" t="s">
        <v>505</v>
      </c>
      <c r="H3775" s="309">
        <v>45261</v>
      </c>
      <c r="I3775" s="217">
        <v>324</v>
      </c>
    </row>
    <row r="3776" spans="1:9" ht="38.25" x14ac:dyDescent="0.2">
      <c r="A3776" s="926"/>
      <c r="B3776" s="97">
        <v>7202</v>
      </c>
      <c r="C3776" s="66" t="s">
        <v>7163</v>
      </c>
      <c r="D3776" s="97" t="s">
        <v>5902</v>
      </c>
      <c r="E3776" s="160">
        <v>40173508</v>
      </c>
      <c r="F3776" s="917"/>
      <c r="G3776" s="160" t="s">
        <v>505</v>
      </c>
      <c r="H3776" s="309">
        <v>45261</v>
      </c>
      <c r="I3776" s="217">
        <v>324</v>
      </c>
    </row>
    <row r="3777" spans="1:9" ht="38.25" x14ac:dyDescent="0.2">
      <c r="A3777" s="926"/>
      <c r="B3777" s="97">
        <v>7202</v>
      </c>
      <c r="C3777" s="66" t="s">
        <v>7164</v>
      </c>
      <c r="D3777" s="97" t="s">
        <v>5902</v>
      </c>
      <c r="E3777" s="160">
        <v>40173508</v>
      </c>
      <c r="F3777" s="917"/>
      <c r="G3777" s="160" t="s">
        <v>505</v>
      </c>
      <c r="H3777" s="309">
        <v>45261</v>
      </c>
      <c r="I3777" s="217">
        <v>324</v>
      </c>
    </row>
    <row r="3778" spans="1:9" ht="38.25" x14ac:dyDescent="0.2">
      <c r="A3778" s="926"/>
      <c r="B3778" s="97">
        <v>7202</v>
      </c>
      <c r="C3778" s="66" t="s">
        <v>7165</v>
      </c>
      <c r="D3778" s="97" t="s">
        <v>5902</v>
      </c>
      <c r="E3778" s="160">
        <v>40173508</v>
      </c>
      <c r="F3778" s="917"/>
      <c r="G3778" s="160" t="s">
        <v>505</v>
      </c>
      <c r="H3778" s="309">
        <v>45261</v>
      </c>
      <c r="I3778" s="217">
        <v>324</v>
      </c>
    </row>
    <row r="3779" spans="1:9" ht="38.25" x14ac:dyDescent="0.2">
      <c r="A3779" s="926"/>
      <c r="B3779" s="97">
        <v>7202</v>
      </c>
      <c r="C3779" s="66" t="s">
        <v>7166</v>
      </c>
      <c r="D3779" s="97" t="s">
        <v>5902</v>
      </c>
      <c r="E3779" s="160">
        <v>40173508</v>
      </c>
      <c r="F3779" s="917"/>
      <c r="G3779" s="160" t="s">
        <v>505</v>
      </c>
      <c r="H3779" s="309">
        <v>45261</v>
      </c>
      <c r="I3779" s="217">
        <v>324</v>
      </c>
    </row>
    <row r="3780" spans="1:9" ht="38.25" x14ac:dyDescent="0.2">
      <c r="A3780" s="926"/>
      <c r="B3780" s="97">
        <v>7202</v>
      </c>
      <c r="C3780" s="66" t="s">
        <v>7167</v>
      </c>
      <c r="D3780" s="97" t="s">
        <v>5902</v>
      </c>
      <c r="E3780" s="160">
        <v>40173508</v>
      </c>
      <c r="F3780" s="917"/>
      <c r="G3780" s="160" t="s">
        <v>505</v>
      </c>
      <c r="H3780" s="309">
        <v>45261</v>
      </c>
      <c r="I3780" s="217">
        <v>324</v>
      </c>
    </row>
    <row r="3781" spans="1:9" ht="38.25" x14ac:dyDescent="0.2">
      <c r="A3781" s="926"/>
      <c r="B3781" s="97">
        <v>7202</v>
      </c>
      <c r="C3781" s="66" t="s">
        <v>7168</v>
      </c>
      <c r="D3781" s="97" t="s">
        <v>5902</v>
      </c>
      <c r="E3781" s="160">
        <v>40173508</v>
      </c>
      <c r="F3781" s="917"/>
      <c r="G3781" s="160" t="s">
        <v>505</v>
      </c>
      <c r="H3781" s="309">
        <v>45261</v>
      </c>
      <c r="I3781" s="217">
        <v>324</v>
      </c>
    </row>
    <row r="3782" spans="1:9" ht="38.25" x14ac:dyDescent="0.2">
      <c r="A3782" s="926"/>
      <c r="B3782" s="97">
        <v>7202</v>
      </c>
      <c r="C3782" s="66" t="s">
        <v>7169</v>
      </c>
      <c r="D3782" s="97" t="s">
        <v>5902</v>
      </c>
      <c r="E3782" s="160">
        <v>40173508</v>
      </c>
      <c r="F3782" s="917"/>
      <c r="G3782" s="160" t="s">
        <v>505</v>
      </c>
      <c r="H3782" s="309">
        <v>45261</v>
      </c>
      <c r="I3782" s="217">
        <v>324</v>
      </c>
    </row>
    <row r="3783" spans="1:9" ht="38.25" x14ac:dyDescent="0.2">
      <c r="A3783" s="926"/>
      <c r="B3783" s="97">
        <v>7202</v>
      </c>
      <c r="C3783" s="66" t="s">
        <v>7170</v>
      </c>
      <c r="D3783" s="97" t="s">
        <v>5902</v>
      </c>
      <c r="E3783" s="160">
        <v>40173508</v>
      </c>
      <c r="F3783" s="917"/>
      <c r="G3783" s="160" t="s">
        <v>505</v>
      </c>
      <c r="H3783" s="309">
        <v>45261</v>
      </c>
      <c r="I3783" s="217">
        <v>324</v>
      </c>
    </row>
    <row r="3784" spans="1:9" ht="38.25" x14ac:dyDescent="0.2">
      <c r="A3784" s="926"/>
      <c r="B3784" s="97">
        <v>7202</v>
      </c>
      <c r="C3784" s="66" t="s">
        <v>7171</v>
      </c>
      <c r="D3784" s="97" t="s">
        <v>5902</v>
      </c>
      <c r="E3784" s="160">
        <v>40173508</v>
      </c>
      <c r="F3784" s="917"/>
      <c r="G3784" s="160" t="s">
        <v>505</v>
      </c>
      <c r="H3784" s="309">
        <v>45261</v>
      </c>
      <c r="I3784" s="217">
        <v>324</v>
      </c>
    </row>
    <row r="3785" spans="1:9" ht="38.25" x14ac:dyDescent="0.2">
      <c r="A3785" s="926"/>
      <c r="B3785" s="97">
        <v>7202</v>
      </c>
      <c r="C3785" s="66" t="s">
        <v>7172</v>
      </c>
      <c r="D3785" s="97" t="s">
        <v>5902</v>
      </c>
      <c r="E3785" s="160">
        <v>40173508</v>
      </c>
      <c r="F3785" s="917"/>
      <c r="G3785" s="160" t="s">
        <v>505</v>
      </c>
      <c r="H3785" s="309">
        <v>45261</v>
      </c>
      <c r="I3785" s="217">
        <v>324</v>
      </c>
    </row>
    <row r="3786" spans="1:9" ht="38.25" x14ac:dyDescent="0.2">
      <c r="A3786" s="926"/>
      <c r="B3786" s="97">
        <v>7202</v>
      </c>
      <c r="C3786" s="66" t="s">
        <v>7173</v>
      </c>
      <c r="D3786" s="97" t="s">
        <v>5902</v>
      </c>
      <c r="E3786" s="160">
        <v>40173508</v>
      </c>
      <c r="F3786" s="917"/>
      <c r="G3786" s="160" t="s">
        <v>505</v>
      </c>
      <c r="H3786" s="309">
        <v>45261</v>
      </c>
      <c r="I3786" s="217">
        <v>324</v>
      </c>
    </row>
    <row r="3787" spans="1:9" ht="38.25" x14ac:dyDescent="0.2">
      <c r="A3787" s="926"/>
      <c r="B3787" s="97">
        <v>7202</v>
      </c>
      <c r="C3787" s="66" t="s">
        <v>7174</v>
      </c>
      <c r="D3787" s="97" t="s">
        <v>5902</v>
      </c>
      <c r="E3787" s="160">
        <v>40173508</v>
      </c>
      <c r="F3787" s="917"/>
      <c r="G3787" s="160" t="s">
        <v>505</v>
      </c>
      <c r="H3787" s="309">
        <v>45261</v>
      </c>
      <c r="I3787" s="217">
        <v>324</v>
      </c>
    </row>
    <row r="3788" spans="1:9" ht="38.25" x14ac:dyDescent="0.2">
      <c r="A3788" s="926"/>
      <c r="B3788" s="97">
        <v>7202</v>
      </c>
      <c r="C3788" s="66" t="s">
        <v>7175</v>
      </c>
      <c r="D3788" s="97" t="s">
        <v>5902</v>
      </c>
      <c r="E3788" s="160">
        <v>40173508</v>
      </c>
      <c r="F3788" s="917"/>
      <c r="G3788" s="160" t="s">
        <v>505</v>
      </c>
      <c r="H3788" s="309">
        <v>45261</v>
      </c>
      <c r="I3788" s="217">
        <v>324</v>
      </c>
    </row>
    <row r="3789" spans="1:9" ht="38.25" x14ac:dyDescent="0.2">
      <c r="A3789" s="926"/>
      <c r="B3789" s="97">
        <v>7202</v>
      </c>
      <c r="C3789" s="66" t="s">
        <v>7176</v>
      </c>
      <c r="D3789" s="97" t="s">
        <v>5902</v>
      </c>
      <c r="E3789" s="160">
        <v>40173508</v>
      </c>
      <c r="F3789" s="917"/>
      <c r="G3789" s="160" t="s">
        <v>505</v>
      </c>
      <c r="H3789" s="309">
        <v>45261</v>
      </c>
      <c r="I3789" s="217">
        <v>324</v>
      </c>
    </row>
    <row r="3790" spans="1:9" ht="38.25" x14ac:dyDescent="0.2">
      <c r="A3790" s="926"/>
      <c r="B3790" s="97">
        <v>7202</v>
      </c>
      <c r="C3790" s="66" t="s">
        <v>7177</v>
      </c>
      <c r="D3790" s="97" t="s">
        <v>5902</v>
      </c>
      <c r="E3790" s="160">
        <v>40173508</v>
      </c>
      <c r="F3790" s="917"/>
      <c r="G3790" s="160" t="s">
        <v>505</v>
      </c>
      <c r="H3790" s="309">
        <v>45261</v>
      </c>
      <c r="I3790" s="217">
        <v>324</v>
      </c>
    </row>
    <row r="3791" spans="1:9" ht="38.25" x14ac:dyDescent="0.2">
      <c r="A3791" s="926"/>
      <c r="B3791" s="97">
        <v>7202</v>
      </c>
      <c r="C3791" s="66" t="s">
        <v>7178</v>
      </c>
      <c r="D3791" s="97" t="s">
        <v>5902</v>
      </c>
      <c r="E3791" s="160">
        <v>40173508</v>
      </c>
      <c r="F3791" s="917"/>
      <c r="G3791" s="160" t="s">
        <v>505</v>
      </c>
      <c r="H3791" s="309">
        <v>45261</v>
      </c>
      <c r="I3791" s="217">
        <v>324</v>
      </c>
    </row>
    <row r="3792" spans="1:9" ht="38.25" x14ac:dyDescent="0.2">
      <c r="A3792" s="926"/>
      <c r="B3792" s="97">
        <v>7202</v>
      </c>
      <c r="C3792" s="66" t="s">
        <v>7179</v>
      </c>
      <c r="D3792" s="97" t="s">
        <v>5902</v>
      </c>
      <c r="E3792" s="160">
        <v>40173508</v>
      </c>
      <c r="F3792" s="917"/>
      <c r="G3792" s="160" t="s">
        <v>505</v>
      </c>
      <c r="H3792" s="309">
        <v>45261</v>
      </c>
      <c r="I3792" s="217">
        <v>324</v>
      </c>
    </row>
    <row r="3793" spans="1:9" ht="38.25" x14ac:dyDescent="0.2">
      <c r="A3793" s="926"/>
      <c r="B3793" s="97">
        <v>7202</v>
      </c>
      <c r="C3793" s="66" t="s">
        <v>7180</v>
      </c>
      <c r="D3793" s="97" t="s">
        <v>5902</v>
      </c>
      <c r="E3793" s="160">
        <v>40173508</v>
      </c>
      <c r="F3793" s="917"/>
      <c r="G3793" s="160" t="s">
        <v>505</v>
      </c>
      <c r="H3793" s="309">
        <v>45261</v>
      </c>
      <c r="I3793" s="217">
        <v>324</v>
      </c>
    </row>
    <row r="3794" spans="1:9" ht="38.25" x14ac:dyDescent="0.2">
      <c r="A3794" s="926"/>
      <c r="B3794" s="97">
        <v>7202</v>
      </c>
      <c r="C3794" s="66" t="s">
        <v>7181</v>
      </c>
      <c r="D3794" s="97" t="s">
        <v>5902</v>
      </c>
      <c r="E3794" s="160">
        <v>40173508</v>
      </c>
      <c r="F3794" s="917"/>
      <c r="G3794" s="160" t="s">
        <v>505</v>
      </c>
      <c r="H3794" s="309">
        <v>45261</v>
      </c>
      <c r="I3794" s="217">
        <v>324</v>
      </c>
    </row>
    <row r="3795" spans="1:9" ht="38.25" x14ac:dyDescent="0.2">
      <c r="A3795" s="926"/>
      <c r="B3795" s="97">
        <v>7202</v>
      </c>
      <c r="C3795" s="66" t="s">
        <v>7182</v>
      </c>
      <c r="D3795" s="97" t="s">
        <v>5902</v>
      </c>
      <c r="E3795" s="160">
        <v>40173508</v>
      </c>
      <c r="F3795" s="917"/>
      <c r="G3795" s="160" t="s">
        <v>505</v>
      </c>
      <c r="H3795" s="309">
        <v>45261</v>
      </c>
      <c r="I3795" s="217">
        <v>324</v>
      </c>
    </row>
    <row r="3796" spans="1:9" ht="38.25" x14ac:dyDescent="0.2">
      <c r="A3796" s="926"/>
      <c r="B3796" s="97">
        <v>7202</v>
      </c>
      <c r="C3796" s="66" t="s">
        <v>7183</v>
      </c>
      <c r="D3796" s="97" t="s">
        <v>5902</v>
      </c>
      <c r="E3796" s="160">
        <v>40173508</v>
      </c>
      <c r="F3796" s="917"/>
      <c r="G3796" s="160" t="s">
        <v>505</v>
      </c>
      <c r="H3796" s="309">
        <v>45261</v>
      </c>
      <c r="I3796" s="217">
        <v>324</v>
      </c>
    </row>
    <row r="3797" spans="1:9" ht="38.25" x14ac:dyDescent="0.2">
      <c r="A3797" s="926"/>
      <c r="B3797" s="97">
        <v>7202</v>
      </c>
      <c r="C3797" s="66" t="s">
        <v>7184</v>
      </c>
      <c r="D3797" s="97" t="s">
        <v>5902</v>
      </c>
      <c r="E3797" s="160">
        <v>40173508</v>
      </c>
      <c r="F3797" s="917"/>
      <c r="G3797" s="160" t="s">
        <v>505</v>
      </c>
      <c r="H3797" s="309">
        <v>45261</v>
      </c>
      <c r="I3797" s="217">
        <v>324</v>
      </c>
    </row>
    <row r="3798" spans="1:9" ht="38.25" x14ac:dyDescent="0.2">
      <c r="A3798" s="926"/>
      <c r="B3798" s="97">
        <v>7202</v>
      </c>
      <c r="C3798" s="66" t="s">
        <v>7185</v>
      </c>
      <c r="D3798" s="97" t="s">
        <v>5902</v>
      </c>
      <c r="E3798" s="160">
        <v>40173508</v>
      </c>
      <c r="F3798" s="917"/>
      <c r="G3798" s="160" t="s">
        <v>505</v>
      </c>
      <c r="H3798" s="309">
        <v>45261</v>
      </c>
      <c r="I3798" s="217">
        <v>324</v>
      </c>
    </row>
    <row r="3799" spans="1:9" ht="38.25" x14ac:dyDescent="0.2">
      <c r="A3799" s="926"/>
      <c r="B3799" s="97">
        <v>7202</v>
      </c>
      <c r="C3799" s="66" t="s">
        <v>7186</v>
      </c>
      <c r="D3799" s="97" t="s">
        <v>5902</v>
      </c>
      <c r="E3799" s="160">
        <v>40173508</v>
      </c>
      <c r="F3799" s="917"/>
      <c r="G3799" s="160" t="s">
        <v>505</v>
      </c>
      <c r="H3799" s="309">
        <v>45261</v>
      </c>
      <c r="I3799" s="217">
        <v>324</v>
      </c>
    </row>
    <row r="3800" spans="1:9" ht="38.25" x14ac:dyDescent="0.2">
      <c r="A3800" s="926"/>
      <c r="B3800" s="97">
        <v>7202</v>
      </c>
      <c r="C3800" s="66" t="s">
        <v>7187</v>
      </c>
      <c r="D3800" s="97" t="s">
        <v>5902</v>
      </c>
      <c r="E3800" s="160">
        <v>40173508</v>
      </c>
      <c r="F3800" s="917"/>
      <c r="G3800" s="160" t="s">
        <v>505</v>
      </c>
      <c r="H3800" s="309">
        <v>45261</v>
      </c>
      <c r="I3800" s="217">
        <v>324</v>
      </c>
    </row>
    <row r="3801" spans="1:9" ht="38.25" x14ac:dyDescent="0.2">
      <c r="A3801" s="926"/>
      <c r="B3801" s="97">
        <v>7202</v>
      </c>
      <c r="C3801" s="66" t="s">
        <v>7188</v>
      </c>
      <c r="D3801" s="97" t="s">
        <v>5902</v>
      </c>
      <c r="E3801" s="160">
        <v>40173508</v>
      </c>
      <c r="F3801" s="917"/>
      <c r="G3801" s="160" t="s">
        <v>505</v>
      </c>
      <c r="H3801" s="309">
        <v>45261</v>
      </c>
      <c r="I3801" s="217">
        <v>324</v>
      </c>
    </row>
    <row r="3802" spans="1:9" ht="38.25" x14ac:dyDescent="0.2">
      <c r="A3802" s="926"/>
      <c r="B3802" s="97">
        <v>7202</v>
      </c>
      <c r="C3802" s="66" t="s">
        <v>7189</v>
      </c>
      <c r="D3802" s="97" t="s">
        <v>5902</v>
      </c>
      <c r="E3802" s="160">
        <v>40173508</v>
      </c>
      <c r="F3802" s="917"/>
      <c r="G3802" s="160" t="s">
        <v>505</v>
      </c>
      <c r="H3802" s="309">
        <v>45261</v>
      </c>
      <c r="I3802" s="217">
        <v>324</v>
      </c>
    </row>
    <row r="3803" spans="1:9" ht="38.25" x14ac:dyDescent="0.2">
      <c r="A3803" s="926"/>
      <c r="B3803" s="97">
        <v>7202</v>
      </c>
      <c r="C3803" s="66" t="s">
        <v>7190</v>
      </c>
      <c r="D3803" s="97" t="s">
        <v>5902</v>
      </c>
      <c r="E3803" s="160">
        <v>40173508</v>
      </c>
      <c r="F3803" s="917"/>
      <c r="G3803" s="160" t="s">
        <v>505</v>
      </c>
      <c r="H3803" s="309">
        <v>45261</v>
      </c>
      <c r="I3803" s="217">
        <v>324</v>
      </c>
    </row>
    <row r="3804" spans="1:9" ht="38.25" x14ac:dyDescent="0.2">
      <c r="A3804" s="926"/>
      <c r="B3804" s="97">
        <v>7202</v>
      </c>
      <c r="C3804" s="66" t="s">
        <v>7191</v>
      </c>
      <c r="D3804" s="97" t="s">
        <v>5902</v>
      </c>
      <c r="E3804" s="160">
        <v>40173508</v>
      </c>
      <c r="F3804" s="917"/>
      <c r="G3804" s="160" t="s">
        <v>505</v>
      </c>
      <c r="H3804" s="309">
        <v>45261</v>
      </c>
      <c r="I3804" s="217">
        <v>324</v>
      </c>
    </row>
    <row r="3805" spans="1:9" ht="25.5" x14ac:dyDescent="0.2">
      <c r="A3805" s="926"/>
      <c r="B3805" s="97">
        <v>7202</v>
      </c>
      <c r="C3805" s="66" t="s">
        <v>7192</v>
      </c>
      <c r="D3805" s="97" t="s">
        <v>5902</v>
      </c>
      <c r="E3805" s="160">
        <v>40173508</v>
      </c>
      <c r="F3805" s="917"/>
      <c r="G3805" s="160" t="s">
        <v>505</v>
      </c>
      <c r="H3805" s="309">
        <v>45261</v>
      </c>
      <c r="I3805" s="217">
        <v>324</v>
      </c>
    </row>
    <row r="3806" spans="1:9" ht="38.25" x14ac:dyDescent="0.2">
      <c r="A3806" s="926"/>
      <c r="B3806" s="97">
        <v>7202</v>
      </c>
      <c r="C3806" s="66" t="s">
        <v>7193</v>
      </c>
      <c r="D3806" s="97" t="s">
        <v>5902</v>
      </c>
      <c r="E3806" s="160">
        <v>40173508</v>
      </c>
      <c r="F3806" s="917"/>
      <c r="G3806" s="160" t="s">
        <v>505</v>
      </c>
      <c r="H3806" s="309">
        <v>45261</v>
      </c>
      <c r="I3806" s="217">
        <v>324</v>
      </c>
    </row>
    <row r="3807" spans="1:9" ht="38.25" x14ac:dyDescent="0.2">
      <c r="A3807" s="926"/>
      <c r="B3807" s="97">
        <v>7202</v>
      </c>
      <c r="C3807" s="66" t="s">
        <v>7194</v>
      </c>
      <c r="D3807" s="97" t="s">
        <v>5902</v>
      </c>
      <c r="E3807" s="160">
        <v>40173508</v>
      </c>
      <c r="F3807" s="917"/>
      <c r="G3807" s="160" t="s">
        <v>505</v>
      </c>
      <c r="H3807" s="309">
        <v>45261</v>
      </c>
      <c r="I3807" s="217">
        <v>324</v>
      </c>
    </row>
    <row r="3808" spans="1:9" ht="38.25" x14ac:dyDescent="0.2">
      <c r="A3808" s="926"/>
      <c r="B3808" s="97">
        <v>7202</v>
      </c>
      <c r="C3808" s="66" t="s">
        <v>7195</v>
      </c>
      <c r="D3808" s="97" t="s">
        <v>5902</v>
      </c>
      <c r="E3808" s="160">
        <v>40173508</v>
      </c>
      <c r="F3808" s="917"/>
      <c r="G3808" s="160" t="s">
        <v>505</v>
      </c>
      <c r="H3808" s="309">
        <v>45261</v>
      </c>
      <c r="I3808" s="217">
        <v>324</v>
      </c>
    </row>
    <row r="3809" spans="1:9" ht="38.25" x14ac:dyDescent="0.2">
      <c r="A3809" s="926"/>
      <c r="B3809" s="97">
        <v>7202</v>
      </c>
      <c r="C3809" s="66" t="s">
        <v>7196</v>
      </c>
      <c r="D3809" s="97" t="s">
        <v>5902</v>
      </c>
      <c r="E3809" s="160">
        <v>40173508</v>
      </c>
      <c r="F3809" s="917"/>
      <c r="G3809" s="160" t="s">
        <v>505</v>
      </c>
      <c r="H3809" s="309">
        <v>45261</v>
      </c>
      <c r="I3809" s="217">
        <v>324</v>
      </c>
    </row>
    <row r="3810" spans="1:9" ht="38.25" x14ac:dyDescent="0.2">
      <c r="A3810" s="926"/>
      <c r="B3810" s="97">
        <v>7202</v>
      </c>
      <c r="C3810" s="66" t="s">
        <v>7197</v>
      </c>
      <c r="D3810" s="97" t="s">
        <v>5902</v>
      </c>
      <c r="E3810" s="160">
        <v>40173508</v>
      </c>
      <c r="F3810" s="917"/>
      <c r="G3810" s="160" t="s">
        <v>505</v>
      </c>
      <c r="H3810" s="309">
        <v>45261</v>
      </c>
      <c r="I3810" s="217">
        <v>324</v>
      </c>
    </row>
    <row r="3811" spans="1:9" ht="38.25" x14ac:dyDescent="0.2">
      <c r="A3811" s="926"/>
      <c r="B3811" s="97">
        <v>7202</v>
      </c>
      <c r="C3811" s="66" t="s">
        <v>7198</v>
      </c>
      <c r="D3811" s="97" t="s">
        <v>5902</v>
      </c>
      <c r="E3811" s="160">
        <v>40173508</v>
      </c>
      <c r="F3811" s="917"/>
      <c r="G3811" s="160" t="s">
        <v>505</v>
      </c>
      <c r="H3811" s="309">
        <v>45261</v>
      </c>
      <c r="I3811" s="217">
        <v>324</v>
      </c>
    </row>
    <row r="3812" spans="1:9" ht="38.25" x14ac:dyDescent="0.2">
      <c r="A3812" s="926"/>
      <c r="B3812" s="97">
        <v>7202</v>
      </c>
      <c r="C3812" s="66" t="s">
        <v>7199</v>
      </c>
      <c r="D3812" s="97" t="s">
        <v>5902</v>
      </c>
      <c r="E3812" s="160">
        <v>40173508</v>
      </c>
      <c r="F3812" s="917"/>
      <c r="G3812" s="160" t="s">
        <v>505</v>
      </c>
      <c r="H3812" s="309">
        <v>45261</v>
      </c>
      <c r="I3812" s="217">
        <v>324</v>
      </c>
    </row>
    <row r="3813" spans="1:9" ht="38.25" x14ac:dyDescent="0.2">
      <c r="A3813" s="926"/>
      <c r="B3813" s="97">
        <v>7202</v>
      </c>
      <c r="C3813" s="66" t="s">
        <v>7200</v>
      </c>
      <c r="D3813" s="97" t="s">
        <v>5902</v>
      </c>
      <c r="E3813" s="160">
        <v>40173508</v>
      </c>
      <c r="F3813" s="917"/>
      <c r="G3813" s="160" t="s">
        <v>505</v>
      </c>
      <c r="H3813" s="309">
        <v>45261</v>
      </c>
      <c r="I3813" s="217">
        <v>324</v>
      </c>
    </row>
    <row r="3814" spans="1:9" ht="38.25" x14ac:dyDescent="0.2">
      <c r="A3814" s="926"/>
      <c r="B3814" s="97">
        <v>7202</v>
      </c>
      <c r="C3814" s="66" t="s">
        <v>7201</v>
      </c>
      <c r="D3814" s="97" t="s">
        <v>5902</v>
      </c>
      <c r="E3814" s="160">
        <v>40173508</v>
      </c>
      <c r="F3814" s="917"/>
      <c r="G3814" s="160" t="s">
        <v>505</v>
      </c>
      <c r="H3814" s="309">
        <v>45261</v>
      </c>
      <c r="I3814" s="217">
        <v>324</v>
      </c>
    </row>
    <row r="3815" spans="1:9" ht="38.25" x14ac:dyDescent="0.2">
      <c r="A3815" s="926"/>
      <c r="B3815" s="97">
        <v>7202</v>
      </c>
      <c r="C3815" s="66" t="s">
        <v>7202</v>
      </c>
      <c r="D3815" s="97" t="s">
        <v>5902</v>
      </c>
      <c r="E3815" s="160">
        <v>40173508</v>
      </c>
      <c r="F3815" s="917"/>
      <c r="G3815" s="160" t="s">
        <v>505</v>
      </c>
      <c r="H3815" s="309">
        <v>45261</v>
      </c>
      <c r="I3815" s="217">
        <v>324</v>
      </c>
    </row>
    <row r="3816" spans="1:9" ht="38.25" x14ac:dyDescent="0.2">
      <c r="A3816" s="926"/>
      <c r="B3816" s="97">
        <v>7202</v>
      </c>
      <c r="C3816" s="66" t="s">
        <v>7203</v>
      </c>
      <c r="D3816" s="97" t="s">
        <v>5902</v>
      </c>
      <c r="E3816" s="160">
        <v>40173508</v>
      </c>
      <c r="F3816" s="917"/>
      <c r="G3816" s="160" t="s">
        <v>505</v>
      </c>
      <c r="H3816" s="309">
        <v>45261</v>
      </c>
      <c r="I3816" s="217">
        <v>324</v>
      </c>
    </row>
    <row r="3817" spans="1:9" ht="25.5" x14ac:dyDescent="0.2">
      <c r="A3817" s="926"/>
      <c r="B3817" s="97">
        <v>7202</v>
      </c>
      <c r="C3817" s="66" t="s">
        <v>7204</v>
      </c>
      <c r="D3817" s="97" t="s">
        <v>5902</v>
      </c>
      <c r="E3817" s="160">
        <v>40174608</v>
      </c>
      <c r="F3817" s="917"/>
      <c r="G3817" s="160" t="s">
        <v>505</v>
      </c>
      <c r="H3817" s="309">
        <v>45261</v>
      </c>
      <c r="I3817" s="217">
        <v>324</v>
      </c>
    </row>
    <row r="3818" spans="1:9" ht="25.5" x14ac:dyDescent="0.2">
      <c r="A3818" s="926"/>
      <c r="B3818" s="97">
        <v>7202</v>
      </c>
      <c r="C3818" s="66" t="s">
        <v>7205</v>
      </c>
      <c r="D3818" s="97" t="s">
        <v>5902</v>
      </c>
      <c r="E3818" s="160">
        <v>40174608</v>
      </c>
      <c r="F3818" s="917"/>
      <c r="G3818" s="160" t="s">
        <v>505</v>
      </c>
      <c r="H3818" s="309">
        <v>45261</v>
      </c>
      <c r="I3818" s="217">
        <v>324</v>
      </c>
    </row>
    <row r="3819" spans="1:9" ht="25.5" x14ac:dyDescent="0.2">
      <c r="A3819" s="926"/>
      <c r="B3819" s="97">
        <v>7202</v>
      </c>
      <c r="C3819" s="66" t="s">
        <v>7206</v>
      </c>
      <c r="D3819" s="97" t="s">
        <v>5902</v>
      </c>
      <c r="E3819" s="160">
        <v>40174608</v>
      </c>
      <c r="F3819" s="917"/>
      <c r="G3819" s="160" t="s">
        <v>505</v>
      </c>
      <c r="H3819" s="309">
        <v>45261</v>
      </c>
      <c r="I3819" s="217">
        <v>324</v>
      </c>
    </row>
    <row r="3820" spans="1:9" ht="25.5" x14ac:dyDescent="0.2">
      <c r="A3820" s="926"/>
      <c r="B3820" s="97">
        <v>7202</v>
      </c>
      <c r="C3820" s="66" t="s">
        <v>7207</v>
      </c>
      <c r="D3820" s="97" t="s">
        <v>5902</v>
      </c>
      <c r="E3820" s="160">
        <v>40174608</v>
      </c>
      <c r="F3820" s="917"/>
      <c r="G3820" s="160" t="s">
        <v>505</v>
      </c>
      <c r="H3820" s="309">
        <v>45261</v>
      </c>
      <c r="I3820" s="217">
        <v>324</v>
      </c>
    </row>
    <row r="3821" spans="1:9" ht="25.5" x14ac:dyDescent="0.2">
      <c r="A3821" s="926"/>
      <c r="B3821" s="97">
        <v>7202</v>
      </c>
      <c r="C3821" s="66" t="s">
        <v>7208</v>
      </c>
      <c r="D3821" s="97" t="s">
        <v>5902</v>
      </c>
      <c r="E3821" s="160">
        <v>40174608</v>
      </c>
      <c r="F3821" s="917"/>
      <c r="G3821" s="160" t="s">
        <v>505</v>
      </c>
      <c r="H3821" s="309">
        <v>45261</v>
      </c>
      <c r="I3821" s="217">
        <v>324</v>
      </c>
    </row>
    <row r="3822" spans="1:9" ht="25.5" x14ac:dyDescent="0.2">
      <c r="A3822" s="926"/>
      <c r="B3822" s="97">
        <v>7202</v>
      </c>
      <c r="C3822" s="66" t="s">
        <v>7209</v>
      </c>
      <c r="D3822" s="97" t="s">
        <v>5902</v>
      </c>
      <c r="E3822" s="160">
        <v>40174608</v>
      </c>
      <c r="F3822" s="917"/>
      <c r="G3822" s="160" t="s">
        <v>505</v>
      </c>
      <c r="H3822" s="309">
        <v>45261</v>
      </c>
      <c r="I3822" s="217">
        <v>324</v>
      </c>
    </row>
    <row r="3823" spans="1:9" ht="38.25" x14ac:dyDescent="0.2">
      <c r="A3823" s="926"/>
      <c r="B3823" s="97">
        <v>7202</v>
      </c>
      <c r="C3823" s="66" t="s">
        <v>7210</v>
      </c>
      <c r="D3823" s="97" t="s">
        <v>5902</v>
      </c>
      <c r="E3823" s="160">
        <v>40174608</v>
      </c>
      <c r="F3823" s="917"/>
      <c r="G3823" s="160" t="s">
        <v>505</v>
      </c>
      <c r="H3823" s="309">
        <v>45261</v>
      </c>
      <c r="I3823" s="217">
        <v>324</v>
      </c>
    </row>
    <row r="3824" spans="1:9" ht="38.25" x14ac:dyDescent="0.2">
      <c r="A3824" s="926"/>
      <c r="B3824" s="97">
        <v>7202</v>
      </c>
      <c r="C3824" s="66" t="s">
        <v>7211</v>
      </c>
      <c r="D3824" s="97" t="s">
        <v>5902</v>
      </c>
      <c r="E3824" s="160">
        <v>40174608</v>
      </c>
      <c r="F3824" s="917"/>
      <c r="G3824" s="160" t="s">
        <v>505</v>
      </c>
      <c r="H3824" s="309">
        <v>45261</v>
      </c>
      <c r="I3824" s="217">
        <v>324</v>
      </c>
    </row>
    <row r="3825" spans="1:9" ht="25.5" x14ac:dyDescent="0.2">
      <c r="A3825" s="926"/>
      <c r="B3825" s="97">
        <v>7202</v>
      </c>
      <c r="C3825" s="66" t="s">
        <v>7212</v>
      </c>
      <c r="D3825" s="97" t="s">
        <v>5902</v>
      </c>
      <c r="E3825" s="160">
        <v>40174608</v>
      </c>
      <c r="F3825" s="917"/>
      <c r="G3825" s="160" t="s">
        <v>505</v>
      </c>
      <c r="H3825" s="309">
        <v>45261</v>
      </c>
      <c r="I3825" s="217">
        <v>324</v>
      </c>
    </row>
    <row r="3826" spans="1:9" ht="38.25" x14ac:dyDescent="0.2">
      <c r="A3826" s="926"/>
      <c r="B3826" s="97">
        <v>7202</v>
      </c>
      <c r="C3826" s="66" t="s">
        <v>7213</v>
      </c>
      <c r="D3826" s="97" t="s">
        <v>5902</v>
      </c>
      <c r="E3826" s="160">
        <v>40174608</v>
      </c>
      <c r="F3826" s="917"/>
      <c r="G3826" s="160" t="s">
        <v>505</v>
      </c>
      <c r="H3826" s="309">
        <v>45261</v>
      </c>
      <c r="I3826" s="217">
        <v>324</v>
      </c>
    </row>
    <row r="3827" spans="1:9" ht="38.25" x14ac:dyDescent="0.2">
      <c r="A3827" s="926"/>
      <c r="B3827" s="97">
        <v>7202</v>
      </c>
      <c r="C3827" s="66" t="s">
        <v>7214</v>
      </c>
      <c r="D3827" s="97" t="s">
        <v>5902</v>
      </c>
      <c r="E3827" s="160">
        <v>40174608</v>
      </c>
      <c r="F3827" s="917"/>
      <c r="G3827" s="160" t="s">
        <v>505</v>
      </c>
      <c r="H3827" s="309">
        <v>45261</v>
      </c>
      <c r="I3827" s="217">
        <v>324</v>
      </c>
    </row>
    <row r="3828" spans="1:9" ht="25.5" x14ac:dyDescent="0.2">
      <c r="A3828" s="926"/>
      <c r="B3828" s="97">
        <v>7202</v>
      </c>
      <c r="C3828" s="66" t="s">
        <v>7215</v>
      </c>
      <c r="D3828" s="97" t="s">
        <v>5902</v>
      </c>
      <c r="E3828" s="160">
        <v>40174608</v>
      </c>
      <c r="F3828" s="917"/>
      <c r="G3828" s="160" t="s">
        <v>505</v>
      </c>
      <c r="H3828" s="309">
        <v>45261</v>
      </c>
      <c r="I3828" s="217">
        <v>324</v>
      </c>
    </row>
    <row r="3829" spans="1:9" ht="38.25" x14ac:dyDescent="0.2">
      <c r="A3829" s="926"/>
      <c r="B3829" s="97">
        <v>7202</v>
      </c>
      <c r="C3829" s="66" t="s">
        <v>7216</v>
      </c>
      <c r="D3829" s="97" t="s">
        <v>5902</v>
      </c>
      <c r="E3829" s="160">
        <v>40174608</v>
      </c>
      <c r="F3829" s="917"/>
      <c r="G3829" s="160" t="s">
        <v>505</v>
      </c>
      <c r="H3829" s="309">
        <v>45261</v>
      </c>
      <c r="I3829" s="217">
        <v>324</v>
      </c>
    </row>
    <row r="3830" spans="1:9" ht="38.25" x14ac:dyDescent="0.2">
      <c r="A3830" s="926"/>
      <c r="B3830" s="97">
        <v>7202</v>
      </c>
      <c r="C3830" s="66" t="s">
        <v>7217</v>
      </c>
      <c r="D3830" s="97" t="s">
        <v>5902</v>
      </c>
      <c r="E3830" s="160">
        <v>40174608</v>
      </c>
      <c r="F3830" s="917"/>
      <c r="G3830" s="160" t="s">
        <v>505</v>
      </c>
      <c r="H3830" s="309">
        <v>45261</v>
      </c>
      <c r="I3830" s="217">
        <v>324</v>
      </c>
    </row>
    <row r="3831" spans="1:9" ht="38.25" x14ac:dyDescent="0.2">
      <c r="A3831" s="926"/>
      <c r="B3831" s="97">
        <v>7202</v>
      </c>
      <c r="C3831" s="66" t="s">
        <v>7218</v>
      </c>
      <c r="D3831" s="97" t="s">
        <v>5902</v>
      </c>
      <c r="E3831" s="160">
        <v>40174608</v>
      </c>
      <c r="F3831" s="917"/>
      <c r="G3831" s="160" t="s">
        <v>505</v>
      </c>
      <c r="H3831" s="309">
        <v>45261</v>
      </c>
      <c r="I3831" s="217">
        <v>324</v>
      </c>
    </row>
    <row r="3832" spans="1:9" ht="38.25" x14ac:dyDescent="0.2">
      <c r="A3832" s="926"/>
      <c r="B3832" s="97">
        <v>7202</v>
      </c>
      <c r="C3832" s="66" t="s">
        <v>7219</v>
      </c>
      <c r="D3832" s="97" t="s">
        <v>5902</v>
      </c>
      <c r="E3832" s="160">
        <v>40174608</v>
      </c>
      <c r="F3832" s="917"/>
      <c r="G3832" s="160" t="s">
        <v>505</v>
      </c>
      <c r="H3832" s="309">
        <v>45261</v>
      </c>
      <c r="I3832" s="217">
        <v>324</v>
      </c>
    </row>
    <row r="3833" spans="1:9" ht="38.25" x14ac:dyDescent="0.2">
      <c r="A3833" s="926"/>
      <c r="B3833" s="97">
        <v>7202</v>
      </c>
      <c r="C3833" s="66" t="s">
        <v>7220</v>
      </c>
      <c r="D3833" s="97" t="s">
        <v>5902</v>
      </c>
      <c r="E3833" s="160">
        <v>40174608</v>
      </c>
      <c r="F3833" s="917"/>
      <c r="G3833" s="160" t="s">
        <v>505</v>
      </c>
      <c r="H3833" s="309">
        <v>45261</v>
      </c>
      <c r="I3833" s="217">
        <v>324</v>
      </c>
    </row>
    <row r="3834" spans="1:9" ht="38.25" x14ac:dyDescent="0.2">
      <c r="A3834" s="926"/>
      <c r="B3834" s="97">
        <v>7202</v>
      </c>
      <c r="C3834" s="66" t="s">
        <v>7221</v>
      </c>
      <c r="D3834" s="97" t="s">
        <v>5902</v>
      </c>
      <c r="E3834" s="160">
        <v>40174608</v>
      </c>
      <c r="F3834" s="917"/>
      <c r="G3834" s="160" t="s">
        <v>505</v>
      </c>
      <c r="H3834" s="309">
        <v>45261</v>
      </c>
      <c r="I3834" s="217">
        <v>324</v>
      </c>
    </row>
    <row r="3835" spans="1:9" ht="25.5" x14ac:dyDescent="0.2">
      <c r="A3835" s="926"/>
      <c r="B3835" s="97">
        <v>7202</v>
      </c>
      <c r="C3835" s="66" t="s">
        <v>7222</v>
      </c>
      <c r="D3835" s="97" t="s">
        <v>5902</v>
      </c>
      <c r="E3835" s="160">
        <v>40174608</v>
      </c>
      <c r="F3835" s="917"/>
      <c r="G3835" s="160" t="s">
        <v>505</v>
      </c>
      <c r="H3835" s="309">
        <v>45261</v>
      </c>
      <c r="I3835" s="217">
        <v>324</v>
      </c>
    </row>
    <row r="3836" spans="1:9" ht="38.25" x14ac:dyDescent="0.2">
      <c r="A3836" s="926"/>
      <c r="B3836" s="97">
        <v>7202</v>
      </c>
      <c r="C3836" s="66" t="s">
        <v>7223</v>
      </c>
      <c r="D3836" s="97" t="s">
        <v>5902</v>
      </c>
      <c r="E3836" s="160">
        <v>40174608</v>
      </c>
      <c r="F3836" s="917"/>
      <c r="G3836" s="160" t="s">
        <v>505</v>
      </c>
      <c r="H3836" s="309">
        <v>45261</v>
      </c>
      <c r="I3836" s="217">
        <v>324</v>
      </c>
    </row>
    <row r="3837" spans="1:9" ht="38.25" x14ac:dyDescent="0.2">
      <c r="A3837" s="926"/>
      <c r="B3837" s="97">
        <v>7202</v>
      </c>
      <c r="C3837" s="66" t="s">
        <v>7224</v>
      </c>
      <c r="D3837" s="97" t="s">
        <v>5902</v>
      </c>
      <c r="E3837" s="160">
        <v>40174608</v>
      </c>
      <c r="F3837" s="917"/>
      <c r="G3837" s="160" t="s">
        <v>505</v>
      </c>
      <c r="H3837" s="309">
        <v>45261</v>
      </c>
      <c r="I3837" s="217">
        <v>324</v>
      </c>
    </row>
    <row r="3838" spans="1:9" ht="38.25" x14ac:dyDescent="0.2">
      <c r="A3838" s="926"/>
      <c r="B3838" s="97">
        <v>7202</v>
      </c>
      <c r="C3838" s="66" t="s">
        <v>7225</v>
      </c>
      <c r="D3838" s="97" t="s">
        <v>5902</v>
      </c>
      <c r="E3838" s="160">
        <v>40174608</v>
      </c>
      <c r="F3838" s="917"/>
      <c r="G3838" s="160" t="s">
        <v>505</v>
      </c>
      <c r="H3838" s="309">
        <v>45261</v>
      </c>
      <c r="I3838" s="217">
        <v>324</v>
      </c>
    </row>
    <row r="3839" spans="1:9" ht="38.25" x14ac:dyDescent="0.2">
      <c r="A3839" s="926"/>
      <c r="B3839" s="97">
        <v>7202</v>
      </c>
      <c r="C3839" s="66" t="s">
        <v>7226</v>
      </c>
      <c r="D3839" s="97" t="s">
        <v>5902</v>
      </c>
      <c r="E3839" s="160">
        <v>40174608</v>
      </c>
      <c r="F3839" s="917"/>
      <c r="G3839" s="160" t="s">
        <v>505</v>
      </c>
      <c r="H3839" s="309">
        <v>45261</v>
      </c>
      <c r="I3839" s="217">
        <v>324</v>
      </c>
    </row>
    <row r="3840" spans="1:9" ht="38.25" x14ac:dyDescent="0.2">
      <c r="A3840" s="926"/>
      <c r="B3840" s="97">
        <v>7202</v>
      </c>
      <c r="C3840" s="66" t="s">
        <v>7227</v>
      </c>
      <c r="D3840" s="97" t="s">
        <v>5902</v>
      </c>
      <c r="E3840" s="160">
        <v>40174608</v>
      </c>
      <c r="F3840" s="917"/>
      <c r="G3840" s="160" t="s">
        <v>505</v>
      </c>
      <c r="H3840" s="309">
        <v>45261</v>
      </c>
      <c r="I3840" s="217">
        <v>324</v>
      </c>
    </row>
    <row r="3841" spans="1:9" ht="25.5" x14ac:dyDescent="0.2">
      <c r="A3841" s="926"/>
      <c r="B3841" s="97">
        <v>7202</v>
      </c>
      <c r="C3841" s="66" t="s">
        <v>7228</v>
      </c>
      <c r="D3841" s="97" t="s">
        <v>5902</v>
      </c>
      <c r="E3841" s="160">
        <v>40174608</v>
      </c>
      <c r="F3841" s="917"/>
      <c r="G3841" s="160" t="s">
        <v>505</v>
      </c>
      <c r="H3841" s="309">
        <v>45261</v>
      </c>
      <c r="I3841" s="217">
        <v>324</v>
      </c>
    </row>
    <row r="3842" spans="1:9" ht="38.25" x14ac:dyDescent="0.2">
      <c r="A3842" s="926"/>
      <c r="B3842" s="97">
        <v>7202</v>
      </c>
      <c r="C3842" s="66" t="s">
        <v>7229</v>
      </c>
      <c r="D3842" s="97" t="s">
        <v>5902</v>
      </c>
      <c r="E3842" s="160">
        <v>40174608</v>
      </c>
      <c r="F3842" s="917"/>
      <c r="G3842" s="160" t="s">
        <v>505</v>
      </c>
      <c r="H3842" s="309">
        <v>45261</v>
      </c>
      <c r="I3842" s="217">
        <v>324</v>
      </c>
    </row>
    <row r="3843" spans="1:9" ht="25.5" x14ac:dyDescent="0.2">
      <c r="A3843" s="926"/>
      <c r="B3843" s="97">
        <v>7202</v>
      </c>
      <c r="C3843" s="66" t="s">
        <v>7230</v>
      </c>
      <c r="D3843" s="97" t="s">
        <v>5902</v>
      </c>
      <c r="E3843" s="160">
        <v>40174608</v>
      </c>
      <c r="F3843" s="917"/>
      <c r="G3843" s="160" t="s">
        <v>505</v>
      </c>
      <c r="H3843" s="309">
        <v>45261</v>
      </c>
      <c r="I3843" s="217">
        <v>324</v>
      </c>
    </row>
    <row r="3844" spans="1:9" ht="25.5" x14ac:dyDescent="0.2">
      <c r="A3844" s="926"/>
      <c r="B3844" s="97">
        <v>7202</v>
      </c>
      <c r="C3844" s="66" t="s">
        <v>7231</v>
      </c>
      <c r="D3844" s="97" t="s">
        <v>5902</v>
      </c>
      <c r="E3844" s="160">
        <v>40174608</v>
      </c>
      <c r="F3844" s="917"/>
      <c r="G3844" s="160" t="s">
        <v>505</v>
      </c>
      <c r="H3844" s="309">
        <v>45261</v>
      </c>
      <c r="I3844" s="217">
        <v>324</v>
      </c>
    </row>
    <row r="3845" spans="1:9" ht="25.5" x14ac:dyDescent="0.2">
      <c r="A3845" s="926"/>
      <c r="B3845" s="97">
        <v>7202</v>
      </c>
      <c r="C3845" s="66" t="s">
        <v>7232</v>
      </c>
      <c r="D3845" s="97" t="s">
        <v>5902</v>
      </c>
      <c r="E3845" s="160">
        <v>40174608</v>
      </c>
      <c r="F3845" s="917"/>
      <c r="G3845" s="160" t="s">
        <v>505</v>
      </c>
      <c r="H3845" s="309">
        <v>45261</v>
      </c>
      <c r="I3845" s="217">
        <v>324</v>
      </c>
    </row>
    <row r="3846" spans="1:9" ht="38.25" x14ac:dyDescent="0.2">
      <c r="A3846" s="926"/>
      <c r="B3846" s="97">
        <v>7202</v>
      </c>
      <c r="C3846" s="66" t="s">
        <v>7233</v>
      </c>
      <c r="D3846" s="97" t="s">
        <v>5902</v>
      </c>
      <c r="E3846" s="160">
        <v>40174608</v>
      </c>
      <c r="F3846" s="917"/>
      <c r="G3846" s="160" t="s">
        <v>505</v>
      </c>
      <c r="H3846" s="309">
        <v>45261</v>
      </c>
      <c r="I3846" s="217">
        <v>324</v>
      </c>
    </row>
    <row r="3847" spans="1:9" ht="38.25" x14ac:dyDescent="0.2">
      <c r="A3847" s="926"/>
      <c r="B3847" s="97">
        <v>7202</v>
      </c>
      <c r="C3847" s="66" t="s">
        <v>7234</v>
      </c>
      <c r="D3847" s="97" t="s">
        <v>5902</v>
      </c>
      <c r="E3847" s="160">
        <v>40174608</v>
      </c>
      <c r="F3847" s="917"/>
      <c r="G3847" s="160" t="s">
        <v>505</v>
      </c>
      <c r="H3847" s="309">
        <v>45261</v>
      </c>
      <c r="I3847" s="217">
        <v>324</v>
      </c>
    </row>
    <row r="3848" spans="1:9" ht="38.25" x14ac:dyDescent="0.2">
      <c r="A3848" s="926"/>
      <c r="B3848" s="97">
        <v>7202</v>
      </c>
      <c r="C3848" s="66" t="s">
        <v>7235</v>
      </c>
      <c r="D3848" s="97" t="s">
        <v>5902</v>
      </c>
      <c r="E3848" s="160">
        <v>40174608</v>
      </c>
      <c r="F3848" s="917"/>
      <c r="G3848" s="160" t="s">
        <v>505</v>
      </c>
      <c r="H3848" s="309">
        <v>45261</v>
      </c>
      <c r="I3848" s="217">
        <v>324</v>
      </c>
    </row>
    <row r="3849" spans="1:9" ht="25.5" x14ac:dyDescent="0.2">
      <c r="A3849" s="926"/>
      <c r="B3849" s="97">
        <v>7202</v>
      </c>
      <c r="C3849" s="66" t="s">
        <v>7236</v>
      </c>
      <c r="D3849" s="97" t="s">
        <v>5902</v>
      </c>
      <c r="E3849" s="160">
        <v>40174608</v>
      </c>
      <c r="F3849" s="917"/>
      <c r="G3849" s="160" t="s">
        <v>505</v>
      </c>
      <c r="H3849" s="309">
        <v>45261</v>
      </c>
      <c r="I3849" s="217">
        <v>324</v>
      </c>
    </row>
    <row r="3850" spans="1:9" ht="25.5" x14ac:dyDescent="0.2">
      <c r="A3850" s="926"/>
      <c r="B3850" s="97">
        <v>7202</v>
      </c>
      <c r="C3850" s="66" t="s">
        <v>7237</v>
      </c>
      <c r="D3850" s="97" t="s">
        <v>5902</v>
      </c>
      <c r="E3850" s="160">
        <v>40174608</v>
      </c>
      <c r="F3850" s="917"/>
      <c r="G3850" s="160" t="s">
        <v>505</v>
      </c>
      <c r="H3850" s="309">
        <v>45261</v>
      </c>
      <c r="I3850" s="217">
        <v>324</v>
      </c>
    </row>
    <row r="3851" spans="1:9" ht="25.5" x14ac:dyDescent="0.2">
      <c r="A3851" s="926"/>
      <c r="B3851" s="97">
        <v>7202</v>
      </c>
      <c r="C3851" s="66" t="s">
        <v>7238</v>
      </c>
      <c r="D3851" s="97" t="s">
        <v>5902</v>
      </c>
      <c r="E3851" s="160">
        <v>40174608</v>
      </c>
      <c r="F3851" s="917"/>
      <c r="G3851" s="160" t="s">
        <v>505</v>
      </c>
      <c r="H3851" s="309">
        <v>45261</v>
      </c>
      <c r="I3851" s="217">
        <v>324</v>
      </c>
    </row>
    <row r="3852" spans="1:9" ht="25.5" x14ac:dyDescent="0.2">
      <c r="A3852" s="926"/>
      <c r="B3852" s="97">
        <v>7202</v>
      </c>
      <c r="C3852" s="66" t="s">
        <v>7239</v>
      </c>
      <c r="D3852" s="97" t="s">
        <v>5902</v>
      </c>
      <c r="E3852" s="160">
        <v>40174608</v>
      </c>
      <c r="F3852" s="917"/>
      <c r="G3852" s="160" t="s">
        <v>505</v>
      </c>
      <c r="H3852" s="309">
        <v>45261</v>
      </c>
      <c r="I3852" s="217">
        <v>324</v>
      </c>
    </row>
    <row r="3853" spans="1:9" ht="38.25" x14ac:dyDescent="0.2">
      <c r="A3853" s="926"/>
      <c r="B3853" s="97">
        <v>7202</v>
      </c>
      <c r="C3853" s="66" t="s">
        <v>7240</v>
      </c>
      <c r="D3853" s="97" t="s">
        <v>5902</v>
      </c>
      <c r="E3853" s="160">
        <v>40174608</v>
      </c>
      <c r="F3853" s="917"/>
      <c r="G3853" s="160" t="s">
        <v>505</v>
      </c>
      <c r="H3853" s="309">
        <v>45261</v>
      </c>
      <c r="I3853" s="217">
        <v>324</v>
      </c>
    </row>
    <row r="3854" spans="1:9" ht="25.5" x14ac:dyDescent="0.2">
      <c r="A3854" s="926"/>
      <c r="B3854" s="97">
        <v>7202</v>
      </c>
      <c r="C3854" s="66" t="s">
        <v>7241</v>
      </c>
      <c r="D3854" s="97" t="s">
        <v>5902</v>
      </c>
      <c r="E3854" s="160">
        <v>40174608</v>
      </c>
      <c r="F3854" s="917"/>
      <c r="G3854" s="160" t="s">
        <v>505</v>
      </c>
      <c r="H3854" s="309">
        <v>45261</v>
      </c>
      <c r="I3854" s="217">
        <v>324</v>
      </c>
    </row>
    <row r="3855" spans="1:9" ht="38.25" x14ac:dyDescent="0.2">
      <c r="A3855" s="926"/>
      <c r="B3855" s="97">
        <v>7202</v>
      </c>
      <c r="C3855" s="66" t="s">
        <v>7242</v>
      </c>
      <c r="D3855" s="97" t="s">
        <v>5902</v>
      </c>
      <c r="E3855" s="160">
        <v>40174608</v>
      </c>
      <c r="F3855" s="917"/>
      <c r="G3855" s="160" t="s">
        <v>505</v>
      </c>
      <c r="H3855" s="309">
        <v>45261</v>
      </c>
      <c r="I3855" s="217">
        <v>324</v>
      </c>
    </row>
    <row r="3856" spans="1:9" ht="38.25" x14ac:dyDescent="0.2">
      <c r="A3856" s="926"/>
      <c r="B3856" s="97">
        <v>7202</v>
      </c>
      <c r="C3856" s="66" t="s">
        <v>7243</v>
      </c>
      <c r="D3856" s="97" t="s">
        <v>5902</v>
      </c>
      <c r="E3856" s="160">
        <v>40174608</v>
      </c>
      <c r="F3856" s="917"/>
      <c r="G3856" s="160" t="s">
        <v>505</v>
      </c>
      <c r="H3856" s="309">
        <v>45261</v>
      </c>
      <c r="I3856" s="217">
        <v>324</v>
      </c>
    </row>
    <row r="3857" spans="1:9" ht="38.25" x14ac:dyDescent="0.2">
      <c r="A3857" s="926"/>
      <c r="B3857" s="97">
        <v>7202</v>
      </c>
      <c r="C3857" s="66" t="s">
        <v>7244</v>
      </c>
      <c r="D3857" s="97" t="s">
        <v>5902</v>
      </c>
      <c r="E3857" s="160">
        <v>40174608</v>
      </c>
      <c r="F3857" s="917"/>
      <c r="G3857" s="160" t="s">
        <v>505</v>
      </c>
      <c r="H3857" s="309">
        <v>45261</v>
      </c>
      <c r="I3857" s="217">
        <v>324</v>
      </c>
    </row>
    <row r="3858" spans="1:9" ht="38.25" x14ac:dyDescent="0.2">
      <c r="A3858" s="926"/>
      <c r="B3858" s="97">
        <v>7202</v>
      </c>
      <c r="C3858" s="66" t="s">
        <v>7245</v>
      </c>
      <c r="D3858" s="97" t="s">
        <v>5902</v>
      </c>
      <c r="E3858" s="160">
        <v>40174608</v>
      </c>
      <c r="F3858" s="917"/>
      <c r="G3858" s="160" t="s">
        <v>505</v>
      </c>
      <c r="H3858" s="309">
        <v>45261</v>
      </c>
      <c r="I3858" s="217">
        <v>324</v>
      </c>
    </row>
    <row r="3859" spans="1:9" ht="25.5" x14ac:dyDescent="0.2">
      <c r="A3859" s="926"/>
      <c r="B3859" s="97">
        <v>7202</v>
      </c>
      <c r="C3859" s="66" t="s">
        <v>7246</v>
      </c>
      <c r="D3859" s="97" t="s">
        <v>5902</v>
      </c>
      <c r="E3859" s="160">
        <v>40174608</v>
      </c>
      <c r="F3859" s="917"/>
      <c r="G3859" s="160" t="s">
        <v>505</v>
      </c>
      <c r="H3859" s="309">
        <v>45261</v>
      </c>
      <c r="I3859" s="217">
        <v>324</v>
      </c>
    </row>
    <row r="3860" spans="1:9" ht="38.25" x14ac:dyDescent="0.2">
      <c r="A3860" s="926"/>
      <c r="B3860" s="97">
        <v>7202</v>
      </c>
      <c r="C3860" s="66" t="s">
        <v>7247</v>
      </c>
      <c r="D3860" s="97" t="s">
        <v>5902</v>
      </c>
      <c r="E3860" s="160">
        <v>40174608</v>
      </c>
      <c r="F3860" s="917"/>
      <c r="G3860" s="160" t="s">
        <v>505</v>
      </c>
      <c r="H3860" s="309">
        <v>45261</v>
      </c>
      <c r="I3860" s="217">
        <v>324</v>
      </c>
    </row>
    <row r="3861" spans="1:9" ht="38.25" x14ac:dyDescent="0.2">
      <c r="A3861" s="926"/>
      <c r="B3861" s="97">
        <v>7202</v>
      </c>
      <c r="C3861" s="66" t="s">
        <v>7248</v>
      </c>
      <c r="D3861" s="97" t="s">
        <v>5902</v>
      </c>
      <c r="E3861" s="160">
        <v>40174608</v>
      </c>
      <c r="F3861" s="917"/>
      <c r="G3861" s="160" t="s">
        <v>505</v>
      </c>
      <c r="H3861" s="309">
        <v>45261</v>
      </c>
      <c r="I3861" s="217">
        <v>324</v>
      </c>
    </row>
    <row r="3862" spans="1:9" ht="38.25" x14ac:dyDescent="0.2">
      <c r="A3862" s="926"/>
      <c r="B3862" s="97">
        <v>7202</v>
      </c>
      <c r="C3862" s="66" t="s">
        <v>7249</v>
      </c>
      <c r="D3862" s="97" t="s">
        <v>5902</v>
      </c>
      <c r="E3862" s="160">
        <v>40174608</v>
      </c>
      <c r="F3862" s="917"/>
      <c r="G3862" s="160" t="s">
        <v>505</v>
      </c>
      <c r="H3862" s="309">
        <v>45261</v>
      </c>
      <c r="I3862" s="217">
        <v>324</v>
      </c>
    </row>
    <row r="3863" spans="1:9" ht="38.25" x14ac:dyDescent="0.2">
      <c r="A3863" s="926"/>
      <c r="B3863" s="97">
        <v>7202</v>
      </c>
      <c r="C3863" s="66" t="s">
        <v>7250</v>
      </c>
      <c r="D3863" s="97" t="s">
        <v>5902</v>
      </c>
      <c r="E3863" s="160">
        <v>40174608</v>
      </c>
      <c r="F3863" s="917"/>
      <c r="G3863" s="160" t="s">
        <v>505</v>
      </c>
      <c r="H3863" s="309">
        <v>45261</v>
      </c>
      <c r="I3863" s="217">
        <v>324</v>
      </c>
    </row>
    <row r="3864" spans="1:9" ht="38.25" x14ac:dyDescent="0.2">
      <c r="A3864" s="926"/>
      <c r="B3864" s="97">
        <v>7202</v>
      </c>
      <c r="C3864" s="66" t="s">
        <v>7251</v>
      </c>
      <c r="D3864" s="97" t="s">
        <v>5902</v>
      </c>
      <c r="E3864" s="160">
        <v>40174608</v>
      </c>
      <c r="F3864" s="917"/>
      <c r="G3864" s="160" t="s">
        <v>505</v>
      </c>
      <c r="H3864" s="309">
        <v>45261</v>
      </c>
      <c r="I3864" s="217">
        <v>324</v>
      </c>
    </row>
    <row r="3865" spans="1:9" ht="15" customHeight="1" x14ac:dyDescent="0.2">
      <c r="A3865" s="926"/>
      <c r="B3865" s="97">
        <v>7202</v>
      </c>
      <c r="C3865" s="66" t="s">
        <v>7252</v>
      </c>
      <c r="D3865" s="97" t="s">
        <v>5902</v>
      </c>
      <c r="E3865" s="160">
        <v>40174608</v>
      </c>
      <c r="F3865" s="917"/>
      <c r="G3865" s="160" t="s">
        <v>505</v>
      </c>
      <c r="H3865" s="309">
        <v>45261</v>
      </c>
      <c r="I3865" s="217">
        <v>324</v>
      </c>
    </row>
    <row r="3866" spans="1:9" ht="38.25" x14ac:dyDescent="0.2">
      <c r="A3866" s="926"/>
      <c r="B3866" s="97">
        <v>7202</v>
      </c>
      <c r="C3866" s="66" t="s">
        <v>7253</v>
      </c>
      <c r="D3866" s="97" t="s">
        <v>5902</v>
      </c>
      <c r="E3866" s="160">
        <v>40174608</v>
      </c>
      <c r="F3866" s="917"/>
      <c r="G3866" s="160" t="s">
        <v>505</v>
      </c>
      <c r="H3866" s="309">
        <v>45261</v>
      </c>
      <c r="I3866" s="217">
        <v>324</v>
      </c>
    </row>
    <row r="3867" spans="1:9" ht="38.25" x14ac:dyDescent="0.2">
      <c r="A3867" s="926"/>
      <c r="B3867" s="97">
        <v>7202</v>
      </c>
      <c r="C3867" s="66" t="s">
        <v>7254</v>
      </c>
      <c r="D3867" s="97" t="s">
        <v>5902</v>
      </c>
      <c r="E3867" s="160">
        <v>40174608</v>
      </c>
      <c r="F3867" s="917"/>
      <c r="G3867" s="160" t="s">
        <v>505</v>
      </c>
      <c r="H3867" s="309">
        <v>45261</v>
      </c>
      <c r="I3867" s="217">
        <v>324</v>
      </c>
    </row>
    <row r="3868" spans="1:9" ht="38.25" x14ac:dyDescent="0.2">
      <c r="A3868" s="926"/>
      <c r="B3868" s="97">
        <v>7202</v>
      </c>
      <c r="C3868" s="66" t="s">
        <v>7255</v>
      </c>
      <c r="D3868" s="97" t="s">
        <v>5902</v>
      </c>
      <c r="E3868" s="160">
        <v>40174608</v>
      </c>
      <c r="F3868" s="917"/>
      <c r="G3868" s="160" t="s">
        <v>505</v>
      </c>
      <c r="H3868" s="309">
        <v>45261</v>
      </c>
      <c r="I3868" s="217">
        <v>324</v>
      </c>
    </row>
    <row r="3869" spans="1:9" ht="38.25" x14ac:dyDescent="0.2">
      <c r="A3869" s="926"/>
      <c r="B3869" s="97">
        <v>7202</v>
      </c>
      <c r="C3869" s="66" t="s">
        <v>7256</v>
      </c>
      <c r="D3869" s="97" t="s">
        <v>5902</v>
      </c>
      <c r="E3869" s="160">
        <v>40174608</v>
      </c>
      <c r="F3869" s="917"/>
      <c r="G3869" s="160" t="s">
        <v>505</v>
      </c>
      <c r="H3869" s="309">
        <v>45261</v>
      </c>
      <c r="I3869" s="217">
        <v>324</v>
      </c>
    </row>
    <row r="3870" spans="1:9" ht="38.25" x14ac:dyDescent="0.2">
      <c r="A3870" s="926"/>
      <c r="B3870" s="97">
        <v>7202</v>
      </c>
      <c r="C3870" s="66" t="s">
        <v>7257</v>
      </c>
      <c r="D3870" s="97" t="s">
        <v>5902</v>
      </c>
      <c r="E3870" s="160">
        <v>40174608</v>
      </c>
      <c r="F3870" s="917"/>
      <c r="G3870" s="160" t="s">
        <v>505</v>
      </c>
      <c r="H3870" s="309">
        <v>45261</v>
      </c>
      <c r="I3870" s="217">
        <v>324</v>
      </c>
    </row>
    <row r="3871" spans="1:9" ht="38.25" x14ac:dyDescent="0.2">
      <c r="A3871" s="926"/>
      <c r="B3871" s="97">
        <v>7202</v>
      </c>
      <c r="C3871" s="66" t="s">
        <v>7258</v>
      </c>
      <c r="D3871" s="97" t="s">
        <v>5902</v>
      </c>
      <c r="E3871" s="160">
        <v>40174608</v>
      </c>
      <c r="F3871" s="917"/>
      <c r="G3871" s="160" t="s">
        <v>505</v>
      </c>
      <c r="H3871" s="309">
        <v>45261</v>
      </c>
      <c r="I3871" s="217">
        <v>324</v>
      </c>
    </row>
    <row r="3872" spans="1:9" ht="38.25" x14ac:dyDescent="0.2">
      <c r="A3872" s="926"/>
      <c r="B3872" s="97">
        <v>7202</v>
      </c>
      <c r="C3872" s="66" t="s">
        <v>7259</v>
      </c>
      <c r="D3872" s="97" t="s">
        <v>5902</v>
      </c>
      <c r="E3872" s="160">
        <v>40174608</v>
      </c>
      <c r="F3872" s="917"/>
      <c r="G3872" s="160" t="s">
        <v>505</v>
      </c>
      <c r="H3872" s="309">
        <v>45261</v>
      </c>
      <c r="I3872" s="217">
        <v>324</v>
      </c>
    </row>
    <row r="3873" spans="1:9" ht="38.25" x14ac:dyDescent="0.2">
      <c r="A3873" s="926"/>
      <c r="B3873" s="97">
        <v>7202</v>
      </c>
      <c r="C3873" s="66" t="s">
        <v>7260</v>
      </c>
      <c r="D3873" s="97" t="s">
        <v>5902</v>
      </c>
      <c r="E3873" s="160">
        <v>40174608</v>
      </c>
      <c r="F3873" s="917"/>
      <c r="G3873" s="160" t="s">
        <v>505</v>
      </c>
      <c r="H3873" s="309">
        <v>45261</v>
      </c>
      <c r="I3873" s="217">
        <v>324</v>
      </c>
    </row>
    <row r="3874" spans="1:9" ht="38.25" x14ac:dyDescent="0.2">
      <c r="A3874" s="926"/>
      <c r="B3874" s="97">
        <v>7202</v>
      </c>
      <c r="C3874" s="66" t="s">
        <v>7261</v>
      </c>
      <c r="D3874" s="97" t="s">
        <v>5902</v>
      </c>
      <c r="E3874" s="160">
        <v>40174608</v>
      </c>
      <c r="F3874" s="917"/>
      <c r="G3874" s="160" t="s">
        <v>505</v>
      </c>
      <c r="H3874" s="309">
        <v>45261</v>
      </c>
      <c r="I3874" s="217">
        <v>324</v>
      </c>
    </row>
    <row r="3875" spans="1:9" ht="38.25" x14ac:dyDescent="0.2">
      <c r="A3875" s="926"/>
      <c r="B3875" s="97">
        <v>7202</v>
      </c>
      <c r="C3875" s="66" t="s">
        <v>7262</v>
      </c>
      <c r="D3875" s="97" t="s">
        <v>5902</v>
      </c>
      <c r="E3875" s="160">
        <v>40174608</v>
      </c>
      <c r="F3875" s="917"/>
      <c r="G3875" s="160" t="s">
        <v>505</v>
      </c>
      <c r="H3875" s="309">
        <v>45261</v>
      </c>
      <c r="I3875" s="217">
        <v>324</v>
      </c>
    </row>
    <row r="3876" spans="1:9" ht="38.25" x14ac:dyDescent="0.2">
      <c r="A3876" s="926"/>
      <c r="B3876" s="97">
        <v>7202</v>
      </c>
      <c r="C3876" s="66" t="s">
        <v>7263</v>
      </c>
      <c r="D3876" s="97" t="s">
        <v>5902</v>
      </c>
      <c r="E3876" s="160">
        <v>40171517</v>
      </c>
      <c r="F3876" s="917"/>
      <c r="G3876" s="160" t="s">
        <v>505</v>
      </c>
      <c r="H3876" s="309">
        <v>45261</v>
      </c>
      <c r="I3876" s="217">
        <v>324</v>
      </c>
    </row>
    <row r="3877" spans="1:9" ht="38.25" x14ac:dyDescent="0.2">
      <c r="A3877" s="926"/>
      <c r="B3877" s="97">
        <v>7202</v>
      </c>
      <c r="C3877" s="66" t="s">
        <v>7264</v>
      </c>
      <c r="D3877" s="97" t="s">
        <v>5902</v>
      </c>
      <c r="E3877" s="160">
        <v>40171517</v>
      </c>
      <c r="F3877" s="917"/>
      <c r="G3877" s="160" t="s">
        <v>505</v>
      </c>
      <c r="H3877" s="309">
        <v>45261</v>
      </c>
      <c r="I3877" s="217">
        <v>324</v>
      </c>
    </row>
    <row r="3878" spans="1:9" ht="38.25" x14ac:dyDescent="0.2">
      <c r="A3878" s="926"/>
      <c r="B3878" s="97">
        <v>7202</v>
      </c>
      <c r="C3878" s="66" t="s">
        <v>7265</v>
      </c>
      <c r="D3878" s="97" t="s">
        <v>5902</v>
      </c>
      <c r="E3878" s="160">
        <v>40171517</v>
      </c>
      <c r="F3878" s="917"/>
      <c r="G3878" s="160" t="s">
        <v>505</v>
      </c>
      <c r="H3878" s="309">
        <v>45261</v>
      </c>
      <c r="I3878" s="217">
        <v>324</v>
      </c>
    </row>
    <row r="3879" spans="1:9" ht="38.25" x14ac:dyDescent="0.2">
      <c r="A3879" s="926"/>
      <c r="B3879" s="97">
        <v>7202</v>
      </c>
      <c r="C3879" s="66" t="s">
        <v>7266</v>
      </c>
      <c r="D3879" s="97" t="s">
        <v>5902</v>
      </c>
      <c r="E3879" s="160">
        <v>40171517</v>
      </c>
      <c r="F3879" s="917"/>
      <c r="G3879" s="160" t="s">
        <v>505</v>
      </c>
      <c r="H3879" s="309">
        <v>45261</v>
      </c>
      <c r="I3879" s="217">
        <v>324</v>
      </c>
    </row>
    <row r="3880" spans="1:9" ht="38.25" x14ac:dyDescent="0.2">
      <c r="A3880" s="926"/>
      <c r="B3880" s="97">
        <v>7202</v>
      </c>
      <c r="C3880" s="66" t="s">
        <v>7267</v>
      </c>
      <c r="D3880" s="97" t="s">
        <v>5902</v>
      </c>
      <c r="E3880" s="160">
        <v>40171517</v>
      </c>
      <c r="F3880" s="917"/>
      <c r="G3880" s="160" t="s">
        <v>505</v>
      </c>
      <c r="H3880" s="309">
        <v>45261</v>
      </c>
      <c r="I3880" s="217">
        <v>324</v>
      </c>
    </row>
    <row r="3881" spans="1:9" ht="38.25" x14ac:dyDescent="0.2">
      <c r="A3881" s="926"/>
      <c r="B3881" s="97">
        <v>7202</v>
      </c>
      <c r="C3881" s="66" t="s">
        <v>7268</v>
      </c>
      <c r="D3881" s="97" t="s">
        <v>5902</v>
      </c>
      <c r="E3881" s="160">
        <v>40171517</v>
      </c>
      <c r="F3881" s="917"/>
      <c r="G3881" s="160" t="s">
        <v>505</v>
      </c>
      <c r="H3881" s="309">
        <v>45261</v>
      </c>
      <c r="I3881" s="217">
        <v>324</v>
      </c>
    </row>
    <row r="3882" spans="1:9" ht="38.25" x14ac:dyDescent="0.2">
      <c r="A3882" s="926"/>
      <c r="B3882" s="97">
        <v>7202</v>
      </c>
      <c r="C3882" s="66" t="s">
        <v>7269</v>
      </c>
      <c r="D3882" s="97" t="s">
        <v>5902</v>
      </c>
      <c r="E3882" s="160">
        <v>40171517</v>
      </c>
      <c r="F3882" s="917"/>
      <c r="G3882" s="160" t="s">
        <v>505</v>
      </c>
      <c r="H3882" s="309">
        <v>45261</v>
      </c>
      <c r="I3882" s="217">
        <v>324</v>
      </c>
    </row>
    <row r="3883" spans="1:9" ht="38.25" x14ac:dyDescent="0.2">
      <c r="A3883" s="926"/>
      <c r="B3883" s="97">
        <v>7202</v>
      </c>
      <c r="C3883" s="66" t="s">
        <v>7270</v>
      </c>
      <c r="D3883" s="97" t="s">
        <v>5902</v>
      </c>
      <c r="E3883" s="160">
        <v>40171517</v>
      </c>
      <c r="F3883" s="917"/>
      <c r="G3883" s="160" t="s">
        <v>505</v>
      </c>
      <c r="H3883" s="309">
        <v>45261</v>
      </c>
      <c r="I3883" s="217">
        <v>324</v>
      </c>
    </row>
    <row r="3884" spans="1:9" ht="38.25" x14ac:dyDescent="0.2">
      <c r="A3884" s="926"/>
      <c r="B3884" s="97">
        <v>7202</v>
      </c>
      <c r="C3884" s="66" t="s">
        <v>7271</v>
      </c>
      <c r="D3884" s="97" t="s">
        <v>5902</v>
      </c>
      <c r="E3884" s="160">
        <v>40171517</v>
      </c>
      <c r="F3884" s="917"/>
      <c r="G3884" s="160" t="s">
        <v>505</v>
      </c>
      <c r="H3884" s="309">
        <v>45261</v>
      </c>
      <c r="I3884" s="217">
        <v>324</v>
      </c>
    </row>
    <row r="3885" spans="1:9" ht="38.25" x14ac:dyDescent="0.2">
      <c r="A3885" s="926"/>
      <c r="B3885" s="97">
        <v>7202</v>
      </c>
      <c r="C3885" s="66" t="s">
        <v>7272</v>
      </c>
      <c r="D3885" s="97" t="s">
        <v>5902</v>
      </c>
      <c r="E3885" s="160">
        <v>40171517</v>
      </c>
      <c r="F3885" s="917"/>
      <c r="G3885" s="160" t="s">
        <v>505</v>
      </c>
      <c r="H3885" s="309">
        <v>45261</v>
      </c>
      <c r="I3885" s="217">
        <v>324</v>
      </c>
    </row>
    <row r="3886" spans="1:9" ht="38.25" x14ac:dyDescent="0.2">
      <c r="A3886" s="926"/>
      <c r="B3886" s="97">
        <v>7202</v>
      </c>
      <c r="C3886" s="66" t="s">
        <v>7273</v>
      </c>
      <c r="D3886" s="97" t="s">
        <v>5902</v>
      </c>
      <c r="E3886" s="160">
        <v>40171517</v>
      </c>
      <c r="F3886" s="917"/>
      <c r="G3886" s="160" t="s">
        <v>505</v>
      </c>
      <c r="H3886" s="309">
        <v>45261</v>
      </c>
      <c r="I3886" s="217">
        <v>324</v>
      </c>
    </row>
    <row r="3887" spans="1:9" ht="38.25" x14ac:dyDescent="0.2">
      <c r="A3887" s="926"/>
      <c r="B3887" s="97">
        <v>7202</v>
      </c>
      <c r="C3887" s="66" t="s">
        <v>7274</v>
      </c>
      <c r="D3887" s="97" t="s">
        <v>5902</v>
      </c>
      <c r="E3887" s="160">
        <v>40171517</v>
      </c>
      <c r="F3887" s="917"/>
      <c r="G3887" s="160" t="s">
        <v>505</v>
      </c>
      <c r="H3887" s="309">
        <v>45261</v>
      </c>
      <c r="I3887" s="217">
        <v>324</v>
      </c>
    </row>
    <row r="3888" spans="1:9" ht="38.25" x14ac:dyDescent="0.2">
      <c r="A3888" s="926"/>
      <c r="B3888" s="97">
        <v>7202</v>
      </c>
      <c r="C3888" s="66" t="s">
        <v>7275</v>
      </c>
      <c r="D3888" s="97" t="s">
        <v>5902</v>
      </c>
      <c r="E3888" s="160">
        <v>40171517</v>
      </c>
      <c r="F3888" s="917"/>
      <c r="G3888" s="160" t="s">
        <v>505</v>
      </c>
      <c r="H3888" s="309">
        <v>45261</v>
      </c>
      <c r="I3888" s="217">
        <v>324</v>
      </c>
    </row>
    <row r="3889" spans="1:9" ht="38.25" x14ac:dyDescent="0.2">
      <c r="A3889" s="926"/>
      <c r="B3889" s="97">
        <v>7202</v>
      </c>
      <c r="C3889" s="66" t="s">
        <v>7276</v>
      </c>
      <c r="D3889" s="97" t="s">
        <v>5902</v>
      </c>
      <c r="E3889" s="160">
        <v>40171517</v>
      </c>
      <c r="F3889" s="917"/>
      <c r="G3889" s="160" t="s">
        <v>505</v>
      </c>
      <c r="H3889" s="309">
        <v>45261</v>
      </c>
      <c r="I3889" s="217">
        <v>324</v>
      </c>
    </row>
    <row r="3890" spans="1:9" ht="38.25" x14ac:dyDescent="0.2">
      <c r="A3890" s="926"/>
      <c r="B3890" s="97">
        <v>7202</v>
      </c>
      <c r="C3890" s="66" t="s">
        <v>7277</v>
      </c>
      <c r="D3890" s="97" t="s">
        <v>5902</v>
      </c>
      <c r="E3890" s="160">
        <v>40171517</v>
      </c>
      <c r="F3890" s="917"/>
      <c r="G3890" s="160" t="s">
        <v>505</v>
      </c>
      <c r="H3890" s="309">
        <v>45261</v>
      </c>
      <c r="I3890" s="217">
        <v>324</v>
      </c>
    </row>
    <row r="3891" spans="1:9" ht="38.25" x14ac:dyDescent="0.2">
      <c r="A3891" s="926"/>
      <c r="B3891" s="97">
        <v>7202</v>
      </c>
      <c r="C3891" s="66" t="s">
        <v>7278</v>
      </c>
      <c r="D3891" s="97" t="s">
        <v>5902</v>
      </c>
      <c r="E3891" s="160">
        <v>40171517</v>
      </c>
      <c r="F3891" s="917"/>
      <c r="G3891" s="160" t="s">
        <v>505</v>
      </c>
      <c r="H3891" s="309">
        <v>45261</v>
      </c>
      <c r="I3891" s="217">
        <v>324</v>
      </c>
    </row>
    <row r="3892" spans="1:9" ht="38.25" x14ac:dyDescent="0.2">
      <c r="A3892" s="926"/>
      <c r="B3892" s="97">
        <v>7202</v>
      </c>
      <c r="C3892" s="66" t="s">
        <v>7279</v>
      </c>
      <c r="D3892" s="97" t="s">
        <v>5902</v>
      </c>
      <c r="E3892" s="160">
        <v>40171517</v>
      </c>
      <c r="F3892" s="917"/>
      <c r="G3892" s="160" t="s">
        <v>505</v>
      </c>
      <c r="H3892" s="309">
        <v>45261</v>
      </c>
      <c r="I3892" s="217">
        <v>324</v>
      </c>
    </row>
    <row r="3893" spans="1:9" ht="38.25" x14ac:dyDescent="0.2">
      <c r="A3893" s="926"/>
      <c r="B3893" s="97">
        <v>7202</v>
      </c>
      <c r="C3893" s="66" t="s">
        <v>7280</v>
      </c>
      <c r="D3893" s="97" t="s">
        <v>5902</v>
      </c>
      <c r="E3893" s="160">
        <v>40171517</v>
      </c>
      <c r="F3893" s="917"/>
      <c r="G3893" s="160" t="s">
        <v>505</v>
      </c>
      <c r="H3893" s="309">
        <v>45261</v>
      </c>
      <c r="I3893" s="217">
        <v>324</v>
      </c>
    </row>
    <row r="3894" spans="1:9" ht="38.25" x14ac:dyDescent="0.2">
      <c r="A3894" s="926"/>
      <c r="B3894" s="97">
        <v>7202</v>
      </c>
      <c r="C3894" s="66" t="s">
        <v>7281</v>
      </c>
      <c r="D3894" s="97" t="s">
        <v>5902</v>
      </c>
      <c r="E3894" s="160">
        <v>40171517</v>
      </c>
      <c r="F3894" s="917"/>
      <c r="G3894" s="160" t="s">
        <v>505</v>
      </c>
      <c r="H3894" s="309">
        <v>45261</v>
      </c>
      <c r="I3894" s="217">
        <v>324</v>
      </c>
    </row>
    <row r="3895" spans="1:9" ht="38.25" x14ac:dyDescent="0.2">
      <c r="A3895" s="926"/>
      <c r="B3895" s="97">
        <v>7202</v>
      </c>
      <c r="C3895" s="66" t="s">
        <v>7282</v>
      </c>
      <c r="D3895" s="97" t="s">
        <v>5902</v>
      </c>
      <c r="E3895" s="160">
        <v>40171517</v>
      </c>
      <c r="F3895" s="917"/>
      <c r="G3895" s="160" t="s">
        <v>505</v>
      </c>
      <c r="H3895" s="309">
        <v>45261</v>
      </c>
      <c r="I3895" s="217">
        <v>324</v>
      </c>
    </row>
    <row r="3896" spans="1:9" ht="38.25" x14ac:dyDescent="0.2">
      <c r="A3896" s="926"/>
      <c r="B3896" s="97">
        <v>7202</v>
      </c>
      <c r="C3896" s="66" t="s">
        <v>7283</v>
      </c>
      <c r="D3896" s="97" t="s">
        <v>5902</v>
      </c>
      <c r="E3896" s="160">
        <v>40171517</v>
      </c>
      <c r="F3896" s="917"/>
      <c r="G3896" s="160" t="s">
        <v>505</v>
      </c>
      <c r="H3896" s="309">
        <v>45261</v>
      </c>
      <c r="I3896" s="217">
        <v>324</v>
      </c>
    </row>
    <row r="3897" spans="1:9" ht="38.25" x14ac:dyDescent="0.2">
      <c r="A3897" s="926"/>
      <c r="B3897" s="97">
        <v>7202</v>
      </c>
      <c r="C3897" s="66" t="s">
        <v>7284</v>
      </c>
      <c r="D3897" s="97" t="s">
        <v>5902</v>
      </c>
      <c r="E3897" s="160">
        <v>40171517</v>
      </c>
      <c r="F3897" s="917"/>
      <c r="G3897" s="160" t="s">
        <v>505</v>
      </c>
      <c r="H3897" s="309">
        <v>45261</v>
      </c>
      <c r="I3897" s="217">
        <v>324</v>
      </c>
    </row>
    <row r="3898" spans="1:9" ht="38.25" x14ac:dyDescent="0.2">
      <c r="A3898" s="926"/>
      <c r="B3898" s="97">
        <v>7202</v>
      </c>
      <c r="C3898" s="66" t="s">
        <v>7285</v>
      </c>
      <c r="D3898" s="97" t="s">
        <v>5902</v>
      </c>
      <c r="E3898" s="160">
        <v>40171517</v>
      </c>
      <c r="F3898" s="917"/>
      <c r="G3898" s="160" t="s">
        <v>505</v>
      </c>
      <c r="H3898" s="309">
        <v>45261</v>
      </c>
      <c r="I3898" s="217">
        <v>324</v>
      </c>
    </row>
    <row r="3899" spans="1:9" ht="38.25" x14ac:dyDescent="0.2">
      <c r="A3899" s="926"/>
      <c r="B3899" s="97">
        <v>7202</v>
      </c>
      <c r="C3899" s="66" t="s">
        <v>7286</v>
      </c>
      <c r="D3899" s="97" t="s">
        <v>5902</v>
      </c>
      <c r="E3899" s="160">
        <v>40171517</v>
      </c>
      <c r="F3899" s="917"/>
      <c r="G3899" s="160" t="s">
        <v>505</v>
      </c>
      <c r="H3899" s="309">
        <v>45261</v>
      </c>
      <c r="I3899" s="217">
        <v>324</v>
      </c>
    </row>
    <row r="3900" spans="1:9" ht="38.25" x14ac:dyDescent="0.2">
      <c r="A3900" s="926"/>
      <c r="B3900" s="97">
        <v>7202</v>
      </c>
      <c r="C3900" s="66" t="s">
        <v>7287</v>
      </c>
      <c r="D3900" s="97" t="s">
        <v>5902</v>
      </c>
      <c r="E3900" s="160">
        <v>40171517</v>
      </c>
      <c r="F3900" s="917"/>
      <c r="G3900" s="160" t="s">
        <v>505</v>
      </c>
      <c r="H3900" s="309">
        <v>45261</v>
      </c>
      <c r="I3900" s="217">
        <v>324</v>
      </c>
    </row>
    <row r="3901" spans="1:9" ht="38.25" x14ac:dyDescent="0.2">
      <c r="A3901" s="926"/>
      <c r="B3901" s="97">
        <v>7202</v>
      </c>
      <c r="C3901" s="66" t="s">
        <v>7288</v>
      </c>
      <c r="D3901" s="97" t="s">
        <v>5902</v>
      </c>
      <c r="E3901" s="160">
        <v>40171517</v>
      </c>
      <c r="F3901" s="917"/>
      <c r="G3901" s="160" t="s">
        <v>505</v>
      </c>
      <c r="H3901" s="309">
        <v>45261</v>
      </c>
      <c r="I3901" s="217">
        <v>324</v>
      </c>
    </row>
    <row r="3902" spans="1:9" ht="38.25" x14ac:dyDescent="0.2">
      <c r="A3902" s="926"/>
      <c r="B3902" s="97">
        <v>7202</v>
      </c>
      <c r="C3902" s="66" t="s">
        <v>7289</v>
      </c>
      <c r="D3902" s="97" t="s">
        <v>5902</v>
      </c>
      <c r="E3902" s="160">
        <v>40171517</v>
      </c>
      <c r="F3902" s="917"/>
      <c r="G3902" s="160" t="s">
        <v>505</v>
      </c>
      <c r="H3902" s="309">
        <v>45261</v>
      </c>
      <c r="I3902" s="217">
        <v>324</v>
      </c>
    </row>
    <row r="3903" spans="1:9" ht="38.25" x14ac:dyDescent="0.2">
      <c r="A3903" s="926"/>
      <c r="B3903" s="97">
        <v>7202</v>
      </c>
      <c r="C3903" s="66" t="s">
        <v>7290</v>
      </c>
      <c r="D3903" s="97" t="s">
        <v>5902</v>
      </c>
      <c r="E3903" s="160">
        <v>40171517</v>
      </c>
      <c r="F3903" s="917"/>
      <c r="G3903" s="160" t="s">
        <v>505</v>
      </c>
      <c r="H3903" s="309">
        <v>45261</v>
      </c>
      <c r="I3903" s="217">
        <v>324</v>
      </c>
    </row>
    <row r="3904" spans="1:9" ht="38.25" x14ac:dyDescent="0.2">
      <c r="A3904" s="926"/>
      <c r="B3904" s="97">
        <v>7202</v>
      </c>
      <c r="C3904" s="66" t="s">
        <v>7291</v>
      </c>
      <c r="D3904" s="97" t="s">
        <v>5902</v>
      </c>
      <c r="E3904" s="160">
        <v>40171517</v>
      </c>
      <c r="F3904" s="917"/>
      <c r="G3904" s="160" t="s">
        <v>505</v>
      </c>
      <c r="H3904" s="309">
        <v>45261</v>
      </c>
      <c r="I3904" s="217">
        <v>324</v>
      </c>
    </row>
    <row r="3905" spans="1:9" ht="38.25" x14ac:dyDescent="0.2">
      <c r="A3905" s="926"/>
      <c r="B3905" s="97">
        <v>7202</v>
      </c>
      <c r="C3905" s="66" t="s">
        <v>7292</v>
      </c>
      <c r="D3905" s="97" t="s">
        <v>5902</v>
      </c>
      <c r="E3905" s="160">
        <v>40171517</v>
      </c>
      <c r="F3905" s="917"/>
      <c r="G3905" s="160" t="s">
        <v>505</v>
      </c>
      <c r="H3905" s="309">
        <v>45261</v>
      </c>
      <c r="I3905" s="217">
        <v>324</v>
      </c>
    </row>
    <row r="3906" spans="1:9" ht="38.25" x14ac:dyDescent="0.2">
      <c r="A3906" s="926"/>
      <c r="B3906" s="97">
        <v>7202</v>
      </c>
      <c r="C3906" s="66" t="s">
        <v>7293</v>
      </c>
      <c r="D3906" s="97" t="s">
        <v>5902</v>
      </c>
      <c r="E3906" s="160">
        <v>40171517</v>
      </c>
      <c r="F3906" s="917"/>
      <c r="G3906" s="160" t="s">
        <v>505</v>
      </c>
      <c r="H3906" s="309">
        <v>45261</v>
      </c>
      <c r="I3906" s="217">
        <v>324</v>
      </c>
    </row>
    <row r="3907" spans="1:9" ht="38.25" x14ac:dyDescent="0.2">
      <c r="A3907" s="926"/>
      <c r="B3907" s="97">
        <v>7202</v>
      </c>
      <c r="C3907" s="66" t="s">
        <v>7294</v>
      </c>
      <c r="D3907" s="97" t="s">
        <v>5902</v>
      </c>
      <c r="E3907" s="160">
        <v>40171517</v>
      </c>
      <c r="F3907" s="917"/>
      <c r="G3907" s="160" t="s">
        <v>505</v>
      </c>
      <c r="H3907" s="309">
        <v>45261</v>
      </c>
      <c r="I3907" s="217">
        <v>324</v>
      </c>
    </row>
    <row r="3908" spans="1:9" ht="38.25" x14ac:dyDescent="0.2">
      <c r="A3908" s="926"/>
      <c r="B3908" s="97">
        <v>7202</v>
      </c>
      <c r="C3908" s="66" t="s">
        <v>7295</v>
      </c>
      <c r="D3908" s="97" t="s">
        <v>5902</v>
      </c>
      <c r="E3908" s="160">
        <v>40171517</v>
      </c>
      <c r="F3908" s="917"/>
      <c r="G3908" s="160" t="s">
        <v>505</v>
      </c>
      <c r="H3908" s="309">
        <v>45261</v>
      </c>
      <c r="I3908" s="217">
        <v>324</v>
      </c>
    </row>
    <row r="3909" spans="1:9" ht="38.25" x14ac:dyDescent="0.2">
      <c r="A3909" s="926"/>
      <c r="B3909" s="97">
        <v>7202</v>
      </c>
      <c r="C3909" s="66" t="s">
        <v>7296</v>
      </c>
      <c r="D3909" s="97" t="s">
        <v>5902</v>
      </c>
      <c r="E3909" s="160">
        <v>40171517</v>
      </c>
      <c r="F3909" s="917"/>
      <c r="G3909" s="160" t="s">
        <v>505</v>
      </c>
      <c r="H3909" s="309">
        <v>45261</v>
      </c>
      <c r="I3909" s="217">
        <v>324</v>
      </c>
    </row>
    <row r="3910" spans="1:9" ht="38.25" x14ac:dyDescent="0.2">
      <c r="A3910" s="926"/>
      <c r="B3910" s="97">
        <v>7202</v>
      </c>
      <c r="C3910" s="66" t="s">
        <v>7297</v>
      </c>
      <c r="D3910" s="97" t="s">
        <v>5902</v>
      </c>
      <c r="E3910" s="160">
        <v>40171517</v>
      </c>
      <c r="F3910" s="917"/>
      <c r="G3910" s="160" t="s">
        <v>505</v>
      </c>
      <c r="H3910" s="309">
        <v>45261</v>
      </c>
      <c r="I3910" s="217">
        <v>324</v>
      </c>
    </row>
    <row r="3911" spans="1:9" ht="38.25" x14ac:dyDescent="0.2">
      <c r="A3911" s="926"/>
      <c r="B3911" s="97">
        <v>7202</v>
      </c>
      <c r="C3911" s="66" t="s">
        <v>7298</v>
      </c>
      <c r="D3911" s="97" t="s">
        <v>5902</v>
      </c>
      <c r="E3911" s="160">
        <v>40171517</v>
      </c>
      <c r="F3911" s="917"/>
      <c r="G3911" s="160" t="s">
        <v>505</v>
      </c>
      <c r="H3911" s="309">
        <v>45261</v>
      </c>
      <c r="I3911" s="217">
        <v>324</v>
      </c>
    </row>
    <row r="3912" spans="1:9" ht="38.25" x14ac:dyDescent="0.2">
      <c r="A3912" s="926"/>
      <c r="B3912" s="97">
        <v>7202</v>
      </c>
      <c r="C3912" s="66" t="s">
        <v>7299</v>
      </c>
      <c r="D3912" s="97" t="s">
        <v>5902</v>
      </c>
      <c r="E3912" s="160">
        <v>40171517</v>
      </c>
      <c r="F3912" s="917"/>
      <c r="G3912" s="160" t="s">
        <v>505</v>
      </c>
      <c r="H3912" s="309">
        <v>45261</v>
      </c>
      <c r="I3912" s="217">
        <v>324</v>
      </c>
    </row>
    <row r="3913" spans="1:9" ht="38.25" x14ac:dyDescent="0.2">
      <c r="A3913" s="926"/>
      <c r="B3913" s="97">
        <v>7202</v>
      </c>
      <c r="C3913" s="66" t="s">
        <v>7300</v>
      </c>
      <c r="D3913" s="97" t="s">
        <v>5902</v>
      </c>
      <c r="E3913" s="160">
        <v>40171517</v>
      </c>
      <c r="F3913" s="917"/>
      <c r="G3913" s="160" t="s">
        <v>505</v>
      </c>
      <c r="H3913" s="309">
        <v>45261</v>
      </c>
      <c r="I3913" s="217">
        <v>324</v>
      </c>
    </row>
    <row r="3914" spans="1:9" ht="38.25" x14ac:dyDescent="0.2">
      <c r="A3914" s="926"/>
      <c r="B3914" s="97">
        <v>7202</v>
      </c>
      <c r="C3914" s="66" t="s">
        <v>7301</v>
      </c>
      <c r="D3914" s="97" t="s">
        <v>5902</v>
      </c>
      <c r="E3914" s="160">
        <v>40171517</v>
      </c>
      <c r="F3914" s="917"/>
      <c r="G3914" s="160" t="s">
        <v>505</v>
      </c>
      <c r="H3914" s="309">
        <v>45261</v>
      </c>
      <c r="I3914" s="217">
        <v>324</v>
      </c>
    </row>
    <row r="3915" spans="1:9" ht="38.25" x14ac:dyDescent="0.2">
      <c r="A3915" s="926"/>
      <c r="B3915" s="97">
        <v>7202</v>
      </c>
      <c r="C3915" s="508" t="s">
        <v>7302</v>
      </c>
      <c r="D3915" s="97" t="s">
        <v>5902</v>
      </c>
      <c r="E3915" s="39">
        <v>40171517</v>
      </c>
      <c r="F3915" s="917"/>
      <c r="G3915" s="160" t="s">
        <v>505</v>
      </c>
      <c r="H3915" s="309">
        <v>45261</v>
      </c>
      <c r="I3915" s="217">
        <v>324</v>
      </c>
    </row>
    <row r="3916" spans="1:9" ht="38.25" x14ac:dyDescent="0.2">
      <c r="A3916" s="926"/>
      <c r="B3916" s="97">
        <v>7202</v>
      </c>
      <c r="C3916" s="508" t="s">
        <v>7303</v>
      </c>
      <c r="D3916" s="97" t="s">
        <v>5902</v>
      </c>
      <c r="E3916" s="39">
        <v>40171517</v>
      </c>
      <c r="F3916" s="917"/>
      <c r="G3916" s="160" t="s">
        <v>505</v>
      </c>
      <c r="H3916" s="309">
        <v>45261</v>
      </c>
      <c r="I3916" s="217">
        <v>324</v>
      </c>
    </row>
    <row r="3917" spans="1:9" ht="38.25" x14ac:dyDescent="0.2">
      <c r="A3917" s="926"/>
      <c r="B3917" s="97">
        <v>7202</v>
      </c>
      <c r="C3917" s="508" t="s">
        <v>7304</v>
      </c>
      <c r="D3917" s="97" t="s">
        <v>5902</v>
      </c>
      <c r="E3917" s="39">
        <v>40171517</v>
      </c>
      <c r="F3917" s="917"/>
      <c r="G3917" s="160" t="s">
        <v>505</v>
      </c>
      <c r="H3917" s="309">
        <v>45261</v>
      </c>
      <c r="I3917" s="217">
        <v>324</v>
      </c>
    </row>
    <row r="3918" spans="1:9" ht="38.25" x14ac:dyDescent="0.2">
      <c r="A3918" s="926"/>
      <c r="B3918" s="97">
        <v>7202</v>
      </c>
      <c r="C3918" s="508" t="s">
        <v>7305</v>
      </c>
      <c r="D3918" s="97" t="s">
        <v>5902</v>
      </c>
      <c r="E3918" s="39">
        <v>40171517</v>
      </c>
      <c r="F3918" s="917"/>
      <c r="G3918" s="160" t="s">
        <v>505</v>
      </c>
      <c r="H3918" s="309">
        <v>45261</v>
      </c>
      <c r="I3918" s="217">
        <v>324</v>
      </c>
    </row>
    <row r="3919" spans="1:9" ht="38.25" x14ac:dyDescent="0.2">
      <c r="A3919" s="926"/>
      <c r="B3919" s="97">
        <v>7202</v>
      </c>
      <c r="C3919" s="508" t="s">
        <v>7306</v>
      </c>
      <c r="D3919" s="97" t="s">
        <v>5902</v>
      </c>
      <c r="E3919" s="39">
        <v>40171517</v>
      </c>
      <c r="F3919" s="917"/>
      <c r="G3919" s="160" t="s">
        <v>505</v>
      </c>
      <c r="H3919" s="309">
        <v>45261</v>
      </c>
      <c r="I3919" s="217">
        <v>324</v>
      </c>
    </row>
    <row r="3920" spans="1:9" ht="38.25" x14ac:dyDescent="0.2">
      <c r="A3920" s="926"/>
      <c r="B3920" s="97">
        <v>7202</v>
      </c>
      <c r="C3920" s="508" t="s">
        <v>7307</v>
      </c>
      <c r="D3920" s="97" t="s">
        <v>5902</v>
      </c>
      <c r="E3920" s="39">
        <v>40171517</v>
      </c>
      <c r="F3920" s="917"/>
      <c r="G3920" s="160" t="s">
        <v>505</v>
      </c>
      <c r="H3920" s="309">
        <v>45261</v>
      </c>
      <c r="I3920" s="217">
        <v>324</v>
      </c>
    </row>
    <row r="3921" spans="1:9" ht="38.25" x14ac:dyDescent="0.2">
      <c r="A3921" s="926"/>
      <c r="B3921" s="97">
        <v>7202</v>
      </c>
      <c r="C3921" s="508" t="s">
        <v>7308</v>
      </c>
      <c r="D3921" s="97" t="s">
        <v>5902</v>
      </c>
      <c r="E3921" s="39">
        <v>40171517</v>
      </c>
      <c r="F3921" s="917"/>
      <c r="G3921" s="160" t="s">
        <v>505</v>
      </c>
      <c r="H3921" s="309">
        <v>45261</v>
      </c>
      <c r="I3921" s="217">
        <v>324</v>
      </c>
    </row>
    <row r="3922" spans="1:9" ht="38.25" x14ac:dyDescent="0.2">
      <c r="A3922" s="926"/>
      <c r="B3922" s="97">
        <v>7202</v>
      </c>
      <c r="C3922" s="508" t="s">
        <v>7309</v>
      </c>
      <c r="D3922" s="97" t="s">
        <v>5902</v>
      </c>
      <c r="E3922" s="39">
        <v>40171517</v>
      </c>
      <c r="F3922" s="917"/>
      <c r="G3922" s="160" t="s">
        <v>505</v>
      </c>
      <c r="H3922" s="309">
        <v>45261</v>
      </c>
      <c r="I3922" s="217">
        <v>324</v>
      </c>
    </row>
    <row r="3923" spans="1:9" ht="25.5" x14ac:dyDescent="0.2">
      <c r="A3923" s="926"/>
      <c r="B3923" s="97">
        <v>7202</v>
      </c>
      <c r="C3923" s="508" t="s">
        <v>7310</v>
      </c>
      <c r="D3923" s="97" t="s">
        <v>5902</v>
      </c>
      <c r="E3923" s="39">
        <v>40174908</v>
      </c>
      <c r="F3923" s="917"/>
      <c r="G3923" s="160" t="s">
        <v>505</v>
      </c>
      <c r="H3923" s="309">
        <v>45261</v>
      </c>
      <c r="I3923" s="217">
        <v>324</v>
      </c>
    </row>
    <row r="3924" spans="1:9" ht="38.25" x14ac:dyDescent="0.2">
      <c r="A3924" s="926"/>
      <c r="B3924" s="97">
        <v>7202</v>
      </c>
      <c r="C3924" s="508" t="s">
        <v>7311</v>
      </c>
      <c r="D3924" s="97" t="s">
        <v>5902</v>
      </c>
      <c r="E3924" s="39">
        <v>40174908</v>
      </c>
      <c r="F3924" s="917"/>
      <c r="G3924" s="160" t="s">
        <v>505</v>
      </c>
      <c r="H3924" s="309">
        <v>45261</v>
      </c>
      <c r="I3924" s="217">
        <v>324</v>
      </c>
    </row>
    <row r="3925" spans="1:9" ht="25.5" x14ac:dyDescent="0.2">
      <c r="A3925" s="926"/>
      <c r="B3925" s="97">
        <v>7202</v>
      </c>
      <c r="C3925" s="508" t="s">
        <v>7312</v>
      </c>
      <c r="D3925" s="97" t="s">
        <v>5902</v>
      </c>
      <c r="E3925" s="39">
        <v>40174908</v>
      </c>
      <c r="F3925" s="917"/>
      <c r="G3925" s="160" t="s">
        <v>505</v>
      </c>
      <c r="H3925" s="309">
        <v>45261</v>
      </c>
      <c r="I3925" s="217">
        <v>324</v>
      </c>
    </row>
    <row r="3926" spans="1:9" ht="38.25" x14ac:dyDescent="0.2">
      <c r="A3926" s="926"/>
      <c r="B3926" s="97">
        <v>7202</v>
      </c>
      <c r="C3926" s="508" t="s">
        <v>7313</v>
      </c>
      <c r="D3926" s="97" t="s">
        <v>5902</v>
      </c>
      <c r="E3926" s="39">
        <v>40174908</v>
      </c>
      <c r="F3926" s="917"/>
      <c r="G3926" s="160" t="s">
        <v>505</v>
      </c>
      <c r="H3926" s="309">
        <v>45261</v>
      </c>
      <c r="I3926" s="217">
        <v>324</v>
      </c>
    </row>
    <row r="3927" spans="1:9" ht="25.5" x14ac:dyDescent="0.2">
      <c r="A3927" s="926"/>
      <c r="B3927" s="97">
        <v>7202</v>
      </c>
      <c r="C3927" s="508" t="s">
        <v>7314</v>
      </c>
      <c r="D3927" s="97" t="s">
        <v>5902</v>
      </c>
      <c r="E3927" s="39">
        <v>40174908</v>
      </c>
      <c r="F3927" s="917"/>
      <c r="G3927" s="160" t="s">
        <v>505</v>
      </c>
      <c r="H3927" s="309">
        <v>45261</v>
      </c>
      <c r="I3927" s="217">
        <v>324</v>
      </c>
    </row>
    <row r="3928" spans="1:9" ht="38.25" x14ac:dyDescent="0.2">
      <c r="A3928" s="926"/>
      <c r="B3928" s="97">
        <v>7202</v>
      </c>
      <c r="C3928" s="508" t="s">
        <v>7315</v>
      </c>
      <c r="D3928" s="97" t="s">
        <v>5902</v>
      </c>
      <c r="E3928" s="39">
        <v>40174908</v>
      </c>
      <c r="F3928" s="917"/>
      <c r="G3928" s="160" t="s">
        <v>505</v>
      </c>
      <c r="H3928" s="309">
        <v>45261</v>
      </c>
      <c r="I3928" s="217">
        <v>324</v>
      </c>
    </row>
    <row r="3929" spans="1:9" ht="38.25" x14ac:dyDescent="0.2">
      <c r="A3929" s="926"/>
      <c r="B3929" s="97">
        <v>7202</v>
      </c>
      <c r="C3929" s="508" t="s">
        <v>7316</v>
      </c>
      <c r="D3929" s="97" t="s">
        <v>5902</v>
      </c>
      <c r="E3929" s="39">
        <v>40174908</v>
      </c>
      <c r="F3929" s="917"/>
      <c r="G3929" s="160" t="s">
        <v>505</v>
      </c>
      <c r="H3929" s="309">
        <v>45261</v>
      </c>
      <c r="I3929" s="217">
        <v>324</v>
      </c>
    </row>
    <row r="3930" spans="1:9" ht="25.5" x14ac:dyDescent="0.2">
      <c r="A3930" s="926"/>
      <c r="B3930" s="97">
        <v>7202</v>
      </c>
      <c r="C3930" s="508" t="s">
        <v>7317</v>
      </c>
      <c r="D3930" s="97" t="s">
        <v>5902</v>
      </c>
      <c r="E3930" s="39">
        <v>40174908</v>
      </c>
      <c r="F3930" s="917"/>
      <c r="G3930" s="160" t="s">
        <v>505</v>
      </c>
      <c r="H3930" s="309">
        <v>45261</v>
      </c>
      <c r="I3930" s="217">
        <v>324</v>
      </c>
    </row>
    <row r="3931" spans="1:9" ht="38.25" x14ac:dyDescent="0.2">
      <c r="A3931" s="926"/>
      <c r="B3931" s="97">
        <v>7202</v>
      </c>
      <c r="C3931" s="508" t="s">
        <v>7318</v>
      </c>
      <c r="D3931" s="97" t="s">
        <v>5902</v>
      </c>
      <c r="E3931" s="39">
        <v>40174908</v>
      </c>
      <c r="F3931" s="917"/>
      <c r="G3931" s="160" t="s">
        <v>505</v>
      </c>
      <c r="H3931" s="309">
        <v>45261</v>
      </c>
      <c r="I3931" s="217">
        <v>324</v>
      </c>
    </row>
    <row r="3932" spans="1:9" ht="38.25" x14ac:dyDescent="0.2">
      <c r="A3932" s="926"/>
      <c r="B3932" s="97">
        <v>7202</v>
      </c>
      <c r="C3932" s="508" t="s">
        <v>7319</v>
      </c>
      <c r="D3932" s="97" t="s">
        <v>5902</v>
      </c>
      <c r="E3932" s="39">
        <v>40174908</v>
      </c>
      <c r="F3932" s="917"/>
      <c r="G3932" s="160" t="s">
        <v>505</v>
      </c>
      <c r="H3932" s="309">
        <v>45261</v>
      </c>
      <c r="I3932" s="217">
        <v>324</v>
      </c>
    </row>
    <row r="3933" spans="1:9" ht="38.25" x14ac:dyDescent="0.2">
      <c r="A3933" s="926"/>
      <c r="B3933" s="97">
        <v>7202</v>
      </c>
      <c r="C3933" s="508" t="s">
        <v>7320</v>
      </c>
      <c r="D3933" s="97" t="s">
        <v>5902</v>
      </c>
      <c r="E3933" s="39">
        <v>40174908</v>
      </c>
      <c r="F3933" s="917"/>
      <c r="G3933" s="160" t="s">
        <v>505</v>
      </c>
      <c r="H3933" s="309">
        <v>45261</v>
      </c>
      <c r="I3933" s="217">
        <v>324</v>
      </c>
    </row>
    <row r="3934" spans="1:9" ht="38.25" x14ac:dyDescent="0.2">
      <c r="A3934" s="926"/>
      <c r="B3934" s="97">
        <v>7202</v>
      </c>
      <c r="C3934" s="508" t="s">
        <v>7321</v>
      </c>
      <c r="D3934" s="97" t="s">
        <v>5902</v>
      </c>
      <c r="E3934" s="39">
        <v>40174908</v>
      </c>
      <c r="F3934" s="917"/>
      <c r="G3934" s="160" t="s">
        <v>505</v>
      </c>
      <c r="H3934" s="309">
        <v>45261</v>
      </c>
      <c r="I3934" s="217">
        <v>324</v>
      </c>
    </row>
    <row r="3935" spans="1:9" ht="38.25" x14ac:dyDescent="0.2">
      <c r="A3935" s="926"/>
      <c r="B3935" s="97">
        <v>7202</v>
      </c>
      <c r="C3935" s="508" t="s">
        <v>7322</v>
      </c>
      <c r="D3935" s="97" t="s">
        <v>5902</v>
      </c>
      <c r="E3935" s="39">
        <v>40174908</v>
      </c>
      <c r="F3935" s="917"/>
      <c r="G3935" s="160" t="s">
        <v>505</v>
      </c>
      <c r="H3935" s="309">
        <v>45261</v>
      </c>
      <c r="I3935" s="217">
        <v>324</v>
      </c>
    </row>
    <row r="3936" spans="1:9" ht="38.25" x14ac:dyDescent="0.2">
      <c r="A3936" s="926"/>
      <c r="B3936" s="97">
        <v>7202</v>
      </c>
      <c r="C3936" s="98" t="s">
        <v>7323</v>
      </c>
      <c r="D3936" s="97" t="s">
        <v>5902</v>
      </c>
      <c r="E3936" s="160">
        <v>40174908</v>
      </c>
      <c r="F3936" s="917"/>
      <c r="G3936" s="160" t="s">
        <v>505</v>
      </c>
      <c r="H3936" s="309">
        <v>45261</v>
      </c>
      <c r="I3936" s="61">
        <v>324</v>
      </c>
    </row>
    <row r="3937" spans="1:9" ht="38.25" x14ac:dyDescent="0.2">
      <c r="A3937" s="926"/>
      <c r="B3937" s="97">
        <v>7202</v>
      </c>
      <c r="C3937" s="98" t="s">
        <v>7324</v>
      </c>
      <c r="D3937" s="97" t="s">
        <v>5902</v>
      </c>
      <c r="E3937" s="160">
        <v>40174908</v>
      </c>
      <c r="F3937" s="917"/>
      <c r="G3937" s="160" t="s">
        <v>505</v>
      </c>
      <c r="H3937" s="309">
        <v>45261</v>
      </c>
      <c r="I3937" s="382">
        <v>324</v>
      </c>
    </row>
    <row r="3938" spans="1:9" ht="38.25" x14ac:dyDescent="0.2">
      <c r="A3938" s="926"/>
      <c r="B3938" s="97">
        <v>7202</v>
      </c>
      <c r="C3938" s="98" t="s">
        <v>7325</v>
      </c>
      <c r="D3938" s="97" t="s">
        <v>5902</v>
      </c>
      <c r="E3938" s="160">
        <v>40174908</v>
      </c>
      <c r="F3938" s="917"/>
      <c r="G3938" s="160" t="s">
        <v>505</v>
      </c>
      <c r="H3938" s="309">
        <v>45261</v>
      </c>
      <c r="I3938" s="382">
        <v>324</v>
      </c>
    </row>
    <row r="3939" spans="1:9" ht="38.25" x14ac:dyDescent="0.2">
      <c r="A3939" s="926"/>
      <c r="B3939" s="97">
        <v>7202</v>
      </c>
      <c r="C3939" s="98" t="s">
        <v>7326</v>
      </c>
      <c r="D3939" s="97" t="s">
        <v>5902</v>
      </c>
      <c r="E3939" s="160">
        <v>40174908</v>
      </c>
      <c r="F3939" s="917"/>
      <c r="G3939" s="160" t="s">
        <v>505</v>
      </c>
      <c r="H3939" s="309">
        <v>45261</v>
      </c>
      <c r="I3939" s="382">
        <v>324</v>
      </c>
    </row>
    <row r="3940" spans="1:9" ht="38.25" x14ac:dyDescent="0.2">
      <c r="A3940" s="926"/>
      <c r="B3940" s="97">
        <v>7202</v>
      </c>
      <c r="C3940" s="66" t="s">
        <v>7327</v>
      </c>
      <c r="D3940" s="97" t="s">
        <v>5902</v>
      </c>
      <c r="E3940" s="160">
        <v>40174908</v>
      </c>
      <c r="F3940" s="917"/>
      <c r="G3940" s="160" t="s">
        <v>505</v>
      </c>
      <c r="H3940" s="309">
        <v>45261</v>
      </c>
      <c r="I3940" s="382">
        <v>324</v>
      </c>
    </row>
    <row r="3941" spans="1:9" ht="38.25" x14ac:dyDescent="0.2">
      <c r="A3941" s="926"/>
      <c r="B3941" s="97">
        <v>7202</v>
      </c>
      <c r="C3941" s="98" t="s">
        <v>7328</v>
      </c>
      <c r="D3941" s="97" t="s">
        <v>5902</v>
      </c>
      <c r="E3941" s="160">
        <v>40174908</v>
      </c>
      <c r="F3941" s="917"/>
      <c r="G3941" s="160" t="s">
        <v>505</v>
      </c>
      <c r="H3941" s="309">
        <v>45261</v>
      </c>
      <c r="I3941" s="382">
        <v>324</v>
      </c>
    </row>
    <row r="3942" spans="1:9" ht="38.25" x14ac:dyDescent="0.2">
      <c r="A3942" s="926"/>
      <c r="B3942" s="97">
        <v>7202</v>
      </c>
      <c r="C3942" s="98" t="s">
        <v>7329</v>
      </c>
      <c r="D3942" s="97" t="s">
        <v>5902</v>
      </c>
      <c r="E3942" s="160">
        <v>40174908</v>
      </c>
      <c r="F3942" s="917"/>
      <c r="G3942" s="160" t="s">
        <v>505</v>
      </c>
      <c r="H3942" s="309">
        <v>45261</v>
      </c>
      <c r="I3942" s="382">
        <v>324</v>
      </c>
    </row>
    <row r="3943" spans="1:9" ht="38.25" x14ac:dyDescent="0.2">
      <c r="A3943" s="926"/>
      <c r="B3943" s="97">
        <v>7202</v>
      </c>
      <c r="C3943" s="98" t="s">
        <v>7330</v>
      </c>
      <c r="D3943" s="97" t="s">
        <v>5902</v>
      </c>
      <c r="E3943" s="160">
        <v>40174908</v>
      </c>
      <c r="F3943" s="917"/>
      <c r="G3943" s="160" t="s">
        <v>505</v>
      </c>
      <c r="H3943" s="309">
        <v>45261</v>
      </c>
      <c r="I3943" s="382">
        <v>324</v>
      </c>
    </row>
    <row r="3944" spans="1:9" ht="38.25" x14ac:dyDescent="0.2">
      <c r="A3944" s="926"/>
      <c r="B3944" s="97">
        <v>7202</v>
      </c>
      <c r="C3944" s="98" t="s">
        <v>7331</v>
      </c>
      <c r="D3944" s="97" t="s">
        <v>5902</v>
      </c>
      <c r="E3944" s="160">
        <v>40174908</v>
      </c>
      <c r="F3944" s="917"/>
      <c r="G3944" s="160" t="s">
        <v>505</v>
      </c>
      <c r="H3944" s="309">
        <v>45261</v>
      </c>
      <c r="I3944" s="382">
        <v>324</v>
      </c>
    </row>
    <row r="3945" spans="1:9" ht="38.25" x14ac:dyDescent="0.2">
      <c r="A3945" s="926"/>
      <c r="B3945" s="97">
        <v>7202</v>
      </c>
      <c r="C3945" s="508" t="s">
        <v>7332</v>
      </c>
      <c r="D3945" s="97" t="s">
        <v>5902</v>
      </c>
      <c r="E3945" s="39">
        <v>40174908</v>
      </c>
      <c r="F3945" s="917"/>
      <c r="G3945" s="160" t="s">
        <v>505</v>
      </c>
      <c r="H3945" s="309">
        <v>45261</v>
      </c>
      <c r="I3945" s="217">
        <v>324</v>
      </c>
    </row>
    <row r="3946" spans="1:9" ht="38.25" x14ac:dyDescent="0.2">
      <c r="A3946" s="926"/>
      <c r="B3946" s="97">
        <v>7202</v>
      </c>
      <c r="C3946" s="508" t="s">
        <v>7333</v>
      </c>
      <c r="D3946" s="97" t="s">
        <v>5902</v>
      </c>
      <c r="E3946" s="39">
        <v>40174908</v>
      </c>
      <c r="F3946" s="917"/>
      <c r="G3946" s="160" t="s">
        <v>505</v>
      </c>
      <c r="H3946" s="309">
        <v>45261</v>
      </c>
      <c r="I3946" s="217">
        <v>324</v>
      </c>
    </row>
    <row r="3947" spans="1:9" ht="38.25" x14ac:dyDescent="0.2">
      <c r="A3947" s="926"/>
      <c r="B3947" s="97">
        <v>7202</v>
      </c>
      <c r="C3947" s="508" t="s">
        <v>7334</v>
      </c>
      <c r="D3947" s="97" t="s">
        <v>5902</v>
      </c>
      <c r="E3947" s="39">
        <v>40174908</v>
      </c>
      <c r="F3947" s="917"/>
      <c r="G3947" s="160" t="s">
        <v>505</v>
      </c>
      <c r="H3947" s="309">
        <v>45261</v>
      </c>
      <c r="I3947" s="217">
        <v>324</v>
      </c>
    </row>
    <row r="3948" spans="1:9" ht="38.25" x14ac:dyDescent="0.2">
      <c r="A3948" s="926"/>
      <c r="B3948" s="97">
        <v>7202</v>
      </c>
      <c r="C3948" s="508" t="s">
        <v>7335</v>
      </c>
      <c r="D3948" s="97" t="s">
        <v>5902</v>
      </c>
      <c r="E3948" s="39">
        <v>40174908</v>
      </c>
      <c r="F3948" s="917"/>
      <c r="G3948" s="160" t="s">
        <v>505</v>
      </c>
      <c r="H3948" s="309">
        <v>45261</v>
      </c>
      <c r="I3948" s="217">
        <v>324</v>
      </c>
    </row>
    <row r="3949" spans="1:9" ht="38.25" x14ac:dyDescent="0.2">
      <c r="A3949" s="926"/>
      <c r="B3949" s="97">
        <v>7202</v>
      </c>
      <c r="C3949" s="508" t="s">
        <v>7336</v>
      </c>
      <c r="D3949" s="97" t="s">
        <v>5902</v>
      </c>
      <c r="E3949" s="39">
        <v>40174908</v>
      </c>
      <c r="F3949" s="917"/>
      <c r="G3949" s="160" t="s">
        <v>505</v>
      </c>
      <c r="H3949" s="309">
        <v>45261</v>
      </c>
      <c r="I3949" s="217">
        <v>324</v>
      </c>
    </row>
    <row r="3950" spans="1:9" ht="38.25" x14ac:dyDescent="0.2">
      <c r="A3950" s="926"/>
      <c r="B3950" s="97">
        <v>7202</v>
      </c>
      <c r="C3950" s="508" t="s">
        <v>7337</v>
      </c>
      <c r="D3950" s="97" t="s">
        <v>5902</v>
      </c>
      <c r="E3950" s="39">
        <v>40174908</v>
      </c>
      <c r="F3950" s="917"/>
      <c r="G3950" s="160" t="s">
        <v>505</v>
      </c>
      <c r="H3950" s="309">
        <v>45261</v>
      </c>
      <c r="I3950" s="217">
        <v>324</v>
      </c>
    </row>
    <row r="3951" spans="1:9" ht="38.25" x14ac:dyDescent="0.2">
      <c r="A3951" s="926"/>
      <c r="B3951" s="97">
        <v>7202</v>
      </c>
      <c r="C3951" s="508" t="s">
        <v>7338</v>
      </c>
      <c r="D3951" s="97" t="s">
        <v>5902</v>
      </c>
      <c r="E3951" s="39">
        <v>40174908</v>
      </c>
      <c r="F3951" s="917"/>
      <c r="G3951" s="160" t="s">
        <v>505</v>
      </c>
      <c r="H3951" s="309">
        <v>45261</v>
      </c>
      <c r="I3951" s="217">
        <v>324</v>
      </c>
    </row>
    <row r="3952" spans="1:9" ht="38.25" x14ac:dyDescent="0.2">
      <c r="A3952" s="926"/>
      <c r="B3952" s="97">
        <v>7202</v>
      </c>
      <c r="C3952" s="508" t="s">
        <v>7339</v>
      </c>
      <c r="D3952" s="97" t="s">
        <v>5902</v>
      </c>
      <c r="E3952" s="39">
        <v>40174908</v>
      </c>
      <c r="F3952" s="917"/>
      <c r="G3952" s="160" t="s">
        <v>505</v>
      </c>
      <c r="H3952" s="309">
        <v>45261</v>
      </c>
      <c r="I3952" s="217">
        <v>324</v>
      </c>
    </row>
    <row r="3953" spans="1:9" ht="38.25" x14ac:dyDescent="0.2">
      <c r="A3953" s="926"/>
      <c r="B3953" s="97">
        <v>7202</v>
      </c>
      <c r="C3953" s="508" t="s">
        <v>7340</v>
      </c>
      <c r="D3953" s="97" t="s">
        <v>5902</v>
      </c>
      <c r="E3953" s="39">
        <v>40174908</v>
      </c>
      <c r="F3953" s="917"/>
      <c r="G3953" s="160" t="s">
        <v>505</v>
      </c>
      <c r="H3953" s="309">
        <v>45261</v>
      </c>
      <c r="I3953" s="217">
        <v>324</v>
      </c>
    </row>
    <row r="3954" spans="1:9" ht="38.25" x14ac:dyDescent="0.2">
      <c r="A3954" s="926"/>
      <c r="B3954" s="97">
        <v>7202</v>
      </c>
      <c r="C3954" s="508" t="s">
        <v>7341</v>
      </c>
      <c r="D3954" s="97" t="s">
        <v>5902</v>
      </c>
      <c r="E3954" s="39">
        <v>40174908</v>
      </c>
      <c r="F3954" s="917"/>
      <c r="G3954" s="160" t="s">
        <v>505</v>
      </c>
      <c r="H3954" s="309">
        <v>45261</v>
      </c>
      <c r="I3954" s="217">
        <v>324</v>
      </c>
    </row>
    <row r="3955" spans="1:9" ht="38.25" x14ac:dyDescent="0.2">
      <c r="A3955" s="926"/>
      <c r="B3955" s="97">
        <v>7202</v>
      </c>
      <c r="C3955" s="508" t="s">
        <v>7342</v>
      </c>
      <c r="D3955" s="97" t="s">
        <v>5902</v>
      </c>
      <c r="E3955" s="39">
        <v>40174908</v>
      </c>
      <c r="F3955" s="917"/>
      <c r="G3955" s="160" t="s">
        <v>505</v>
      </c>
      <c r="H3955" s="309">
        <v>45261</v>
      </c>
      <c r="I3955" s="217">
        <v>324</v>
      </c>
    </row>
    <row r="3956" spans="1:9" ht="38.25" x14ac:dyDescent="0.2">
      <c r="A3956" s="926"/>
      <c r="B3956" s="97">
        <v>7202</v>
      </c>
      <c r="C3956" s="508" t="s">
        <v>7343</v>
      </c>
      <c r="D3956" s="97" t="s">
        <v>5902</v>
      </c>
      <c r="E3956" s="39">
        <v>40174908</v>
      </c>
      <c r="F3956" s="917"/>
      <c r="G3956" s="160" t="s">
        <v>505</v>
      </c>
      <c r="H3956" s="309">
        <v>45261</v>
      </c>
      <c r="I3956" s="217">
        <v>324</v>
      </c>
    </row>
    <row r="3957" spans="1:9" ht="51" x14ac:dyDescent="0.2">
      <c r="A3957" s="926"/>
      <c r="B3957" s="97">
        <v>7202</v>
      </c>
      <c r="C3957" s="508" t="s">
        <v>7344</v>
      </c>
      <c r="D3957" s="97" t="s">
        <v>5902</v>
      </c>
      <c r="E3957" s="39">
        <v>40174908</v>
      </c>
      <c r="F3957" s="917"/>
      <c r="G3957" s="160" t="s">
        <v>505</v>
      </c>
      <c r="H3957" s="309">
        <v>45261</v>
      </c>
      <c r="I3957" s="217">
        <v>324</v>
      </c>
    </row>
    <row r="3958" spans="1:9" ht="51" x14ac:dyDescent="0.2">
      <c r="A3958" s="926"/>
      <c r="B3958" s="97">
        <v>7202</v>
      </c>
      <c r="C3958" s="508" t="s">
        <v>7345</v>
      </c>
      <c r="D3958" s="97" t="s">
        <v>5902</v>
      </c>
      <c r="E3958" s="39">
        <v>40174908</v>
      </c>
      <c r="F3958" s="917"/>
      <c r="G3958" s="160" t="s">
        <v>505</v>
      </c>
      <c r="H3958" s="309">
        <v>45261</v>
      </c>
      <c r="I3958" s="217">
        <v>324</v>
      </c>
    </row>
    <row r="3959" spans="1:9" ht="38.25" x14ac:dyDescent="0.2">
      <c r="A3959" s="926"/>
      <c r="B3959" s="97">
        <v>7202</v>
      </c>
      <c r="C3959" s="508" t="s">
        <v>7346</v>
      </c>
      <c r="D3959" s="97" t="s">
        <v>5902</v>
      </c>
      <c r="E3959" s="39">
        <v>40174908</v>
      </c>
      <c r="F3959" s="917"/>
      <c r="G3959" s="160" t="s">
        <v>505</v>
      </c>
      <c r="H3959" s="309">
        <v>45261</v>
      </c>
      <c r="I3959" s="217">
        <v>324</v>
      </c>
    </row>
    <row r="3960" spans="1:9" ht="51" x14ac:dyDescent="0.2">
      <c r="A3960" s="926"/>
      <c r="B3960" s="97">
        <v>7202</v>
      </c>
      <c r="C3960" s="508" t="s">
        <v>7347</v>
      </c>
      <c r="D3960" s="97" t="s">
        <v>5902</v>
      </c>
      <c r="E3960" s="39">
        <v>40174908</v>
      </c>
      <c r="F3960" s="917"/>
      <c r="G3960" s="160" t="s">
        <v>505</v>
      </c>
      <c r="H3960" s="309">
        <v>45261</v>
      </c>
      <c r="I3960" s="217">
        <v>324</v>
      </c>
    </row>
    <row r="3961" spans="1:9" ht="51" x14ac:dyDescent="0.2">
      <c r="A3961" s="926"/>
      <c r="B3961" s="97">
        <v>7202</v>
      </c>
      <c r="C3961" s="508" t="s">
        <v>7348</v>
      </c>
      <c r="D3961" s="97" t="s">
        <v>5902</v>
      </c>
      <c r="E3961" s="39">
        <v>40174908</v>
      </c>
      <c r="F3961" s="917"/>
      <c r="G3961" s="160" t="s">
        <v>505</v>
      </c>
      <c r="H3961" s="309">
        <v>45261</v>
      </c>
      <c r="I3961" s="217">
        <v>324</v>
      </c>
    </row>
    <row r="3962" spans="1:9" ht="38.25" x14ac:dyDescent="0.2">
      <c r="A3962" s="926"/>
      <c r="B3962" s="97">
        <v>7202</v>
      </c>
      <c r="C3962" s="508" t="s">
        <v>7349</v>
      </c>
      <c r="D3962" s="97" t="s">
        <v>5902</v>
      </c>
      <c r="E3962" s="39">
        <v>40174908</v>
      </c>
      <c r="F3962" s="917"/>
      <c r="G3962" s="160" t="s">
        <v>505</v>
      </c>
      <c r="H3962" s="309">
        <v>45261</v>
      </c>
      <c r="I3962" s="217">
        <v>324</v>
      </c>
    </row>
    <row r="3963" spans="1:9" ht="25.5" x14ac:dyDescent="0.2">
      <c r="A3963" s="926"/>
      <c r="B3963" s="97">
        <v>7202</v>
      </c>
      <c r="C3963" s="508" t="s">
        <v>7350</v>
      </c>
      <c r="D3963" s="97" t="s">
        <v>5902</v>
      </c>
      <c r="E3963" s="39">
        <v>40174908</v>
      </c>
      <c r="F3963" s="917"/>
      <c r="G3963" s="160" t="s">
        <v>505</v>
      </c>
      <c r="H3963" s="309">
        <v>45261</v>
      </c>
      <c r="I3963" s="217">
        <v>324</v>
      </c>
    </row>
    <row r="3964" spans="1:9" ht="25.5" x14ac:dyDescent="0.2">
      <c r="A3964" s="926"/>
      <c r="B3964" s="97">
        <v>7202</v>
      </c>
      <c r="C3964" s="508" t="s">
        <v>7351</v>
      </c>
      <c r="D3964" s="97" t="s">
        <v>5902</v>
      </c>
      <c r="E3964" s="39">
        <v>40174908</v>
      </c>
      <c r="F3964" s="917"/>
      <c r="G3964" s="160" t="s">
        <v>505</v>
      </c>
      <c r="H3964" s="309">
        <v>45261</v>
      </c>
      <c r="I3964" s="217">
        <v>324</v>
      </c>
    </row>
    <row r="3965" spans="1:9" ht="25.5" x14ac:dyDescent="0.2">
      <c r="A3965" s="926"/>
      <c r="B3965" s="97">
        <v>7202</v>
      </c>
      <c r="C3965" s="508" t="s">
        <v>7352</v>
      </c>
      <c r="D3965" s="97" t="s">
        <v>5902</v>
      </c>
      <c r="E3965" s="39">
        <v>40174908</v>
      </c>
      <c r="F3965" s="917"/>
      <c r="G3965" s="160" t="s">
        <v>505</v>
      </c>
      <c r="H3965" s="309">
        <v>45261</v>
      </c>
      <c r="I3965" s="217">
        <v>324</v>
      </c>
    </row>
    <row r="3966" spans="1:9" ht="25.5" x14ac:dyDescent="0.2">
      <c r="A3966" s="926"/>
      <c r="B3966" s="97">
        <v>7202</v>
      </c>
      <c r="C3966" s="508" t="s">
        <v>7353</v>
      </c>
      <c r="D3966" s="97" t="s">
        <v>5902</v>
      </c>
      <c r="E3966" s="39">
        <v>40174908</v>
      </c>
      <c r="F3966" s="917"/>
      <c r="G3966" s="160" t="s">
        <v>505</v>
      </c>
      <c r="H3966" s="309">
        <v>45261</v>
      </c>
      <c r="I3966" s="217">
        <v>324</v>
      </c>
    </row>
    <row r="3967" spans="1:9" ht="25.5" x14ac:dyDescent="0.2">
      <c r="A3967" s="926"/>
      <c r="B3967" s="97">
        <v>7202</v>
      </c>
      <c r="C3967" s="508" t="s">
        <v>7354</v>
      </c>
      <c r="D3967" s="97" t="s">
        <v>5902</v>
      </c>
      <c r="E3967" s="39">
        <v>40174908</v>
      </c>
      <c r="F3967" s="917"/>
      <c r="G3967" s="160" t="s">
        <v>505</v>
      </c>
      <c r="H3967" s="309">
        <v>45261</v>
      </c>
      <c r="I3967" s="217">
        <v>324</v>
      </c>
    </row>
    <row r="3968" spans="1:9" ht="38.25" x14ac:dyDescent="0.2">
      <c r="A3968" s="926"/>
      <c r="B3968" s="97">
        <v>7202</v>
      </c>
      <c r="C3968" s="508" t="s">
        <v>7355</v>
      </c>
      <c r="D3968" s="97" t="s">
        <v>5902</v>
      </c>
      <c r="E3968" s="39">
        <v>40174908</v>
      </c>
      <c r="F3968" s="917"/>
      <c r="G3968" s="160" t="s">
        <v>505</v>
      </c>
      <c r="H3968" s="309">
        <v>45261</v>
      </c>
      <c r="I3968" s="217">
        <v>324</v>
      </c>
    </row>
    <row r="3969" spans="1:9" ht="25.5" x14ac:dyDescent="0.2">
      <c r="A3969" s="926"/>
      <c r="B3969" s="97">
        <v>7202</v>
      </c>
      <c r="C3969" s="508" t="s">
        <v>7356</v>
      </c>
      <c r="D3969" s="97" t="s">
        <v>5902</v>
      </c>
      <c r="E3969" s="39">
        <v>40174908</v>
      </c>
      <c r="F3969" s="917"/>
      <c r="G3969" s="160" t="s">
        <v>505</v>
      </c>
      <c r="H3969" s="309">
        <v>45261</v>
      </c>
      <c r="I3969" s="217">
        <v>324</v>
      </c>
    </row>
    <row r="3970" spans="1:9" ht="38.25" x14ac:dyDescent="0.2">
      <c r="A3970" s="926"/>
      <c r="B3970" s="97">
        <v>7202</v>
      </c>
      <c r="C3970" s="508" t="s">
        <v>7357</v>
      </c>
      <c r="D3970" s="97" t="s">
        <v>5902</v>
      </c>
      <c r="E3970" s="39">
        <v>40174908</v>
      </c>
      <c r="F3970" s="917"/>
      <c r="G3970" s="160" t="s">
        <v>505</v>
      </c>
      <c r="H3970" s="309">
        <v>45261</v>
      </c>
      <c r="I3970" s="217">
        <v>324</v>
      </c>
    </row>
    <row r="3971" spans="1:9" ht="25.5" x14ac:dyDescent="0.2">
      <c r="A3971" s="926"/>
      <c r="B3971" s="97">
        <v>7202</v>
      </c>
      <c r="C3971" s="508" t="s">
        <v>7358</v>
      </c>
      <c r="D3971" s="97" t="s">
        <v>5902</v>
      </c>
      <c r="E3971" s="39">
        <v>40174908</v>
      </c>
      <c r="F3971" s="917"/>
      <c r="G3971" s="160" t="s">
        <v>505</v>
      </c>
      <c r="H3971" s="309">
        <v>45261</v>
      </c>
      <c r="I3971" s="217">
        <v>324</v>
      </c>
    </row>
    <row r="3972" spans="1:9" ht="38.25" x14ac:dyDescent="0.2">
      <c r="A3972" s="926"/>
      <c r="B3972" s="97">
        <v>7202</v>
      </c>
      <c r="C3972" s="508" t="s">
        <v>7359</v>
      </c>
      <c r="D3972" s="97" t="s">
        <v>5902</v>
      </c>
      <c r="E3972" s="39">
        <v>40174908</v>
      </c>
      <c r="F3972" s="917"/>
      <c r="G3972" s="160" t="s">
        <v>505</v>
      </c>
      <c r="H3972" s="309">
        <v>45261</v>
      </c>
      <c r="I3972" s="217">
        <v>324</v>
      </c>
    </row>
    <row r="3973" spans="1:9" ht="38.25" x14ac:dyDescent="0.2">
      <c r="A3973" s="926"/>
      <c r="B3973" s="97">
        <v>7202</v>
      </c>
      <c r="C3973" s="508" t="s">
        <v>7360</v>
      </c>
      <c r="D3973" s="97" t="s">
        <v>5902</v>
      </c>
      <c r="E3973" s="39">
        <v>40174908</v>
      </c>
      <c r="F3973" s="917"/>
      <c r="G3973" s="160" t="s">
        <v>505</v>
      </c>
      <c r="H3973" s="309">
        <v>45261</v>
      </c>
      <c r="I3973" s="217">
        <v>324</v>
      </c>
    </row>
    <row r="3974" spans="1:9" ht="38.25" x14ac:dyDescent="0.2">
      <c r="A3974" s="926"/>
      <c r="B3974" s="97">
        <v>7202</v>
      </c>
      <c r="C3974" s="508" t="s">
        <v>7361</v>
      </c>
      <c r="D3974" s="97" t="s">
        <v>5902</v>
      </c>
      <c r="E3974" s="39">
        <v>40174908</v>
      </c>
      <c r="F3974" s="917"/>
      <c r="G3974" s="160" t="s">
        <v>505</v>
      </c>
      <c r="H3974" s="309">
        <v>45261</v>
      </c>
      <c r="I3974" s="217">
        <v>324</v>
      </c>
    </row>
    <row r="3975" spans="1:9" ht="38.25" x14ac:dyDescent="0.2">
      <c r="A3975" s="926"/>
      <c r="B3975" s="97">
        <v>7202</v>
      </c>
      <c r="C3975" s="508" t="s">
        <v>7362</v>
      </c>
      <c r="D3975" s="97" t="s">
        <v>5902</v>
      </c>
      <c r="E3975" s="39">
        <v>40174908</v>
      </c>
      <c r="F3975" s="917"/>
      <c r="G3975" s="160" t="s">
        <v>505</v>
      </c>
      <c r="H3975" s="309">
        <v>45261</v>
      </c>
      <c r="I3975" s="217">
        <v>324</v>
      </c>
    </row>
    <row r="3976" spans="1:9" ht="38.25" x14ac:dyDescent="0.2">
      <c r="A3976" s="926"/>
      <c r="B3976" s="97">
        <v>7202</v>
      </c>
      <c r="C3976" s="508" t="s">
        <v>7363</v>
      </c>
      <c r="D3976" s="97" t="s">
        <v>5902</v>
      </c>
      <c r="E3976" s="39">
        <v>40174908</v>
      </c>
      <c r="F3976" s="917"/>
      <c r="G3976" s="160" t="s">
        <v>505</v>
      </c>
      <c r="H3976" s="309">
        <v>45261</v>
      </c>
      <c r="I3976" s="217">
        <v>324</v>
      </c>
    </row>
    <row r="3977" spans="1:9" ht="38.25" x14ac:dyDescent="0.2">
      <c r="A3977" s="926"/>
      <c r="B3977" s="97">
        <v>7202</v>
      </c>
      <c r="C3977" s="508" t="s">
        <v>7364</v>
      </c>
      <c r="D3977" s="97" t="s">
        <v>5902</v>
      </c>
      <c r="E3977" s="39">
        <v>40174908</v>
      </c>
      <c r="F3977" s="917"/>
      <c r="G3977" s="160" t="s">
        <v>505</v>
      </c>
      <c r="H3977" s="309">
        <v>45261</v>
      </c>
      <c r="I3977" s="217">
        <v>324</v>
      </c>
    </row>
    <row r="3978" spans="1:9" ht="38.25" x14ac:dyDescent="0.2">
      <c r="A3978" s="926"/>
      <c r="B3978" s="97">
        <v>7202</v>
      </c>
      <c r="C3978" s="508" t="s">
        <v>7365</v>
      </c>
      <c r="D3978" s="97" t="s">
        <v>5902</v>
      </c>
      <c r="E3978" s="39">
        <v>40174908</v>
      </c>
      <c r="F3978" s="917"/>
      <c r="G3978" s="160" t="s">
        <v>505</v>
      </c>
      <c r="H3978" s="309">
        <v>45261</v>
      </c>
      <c r="I3978" s="217">
        <v>324</v>
      </c>
    </row>
    <row r="3979" spans="1:9" ht="38.25" x14ac:dyDescent="0.2">
      <c r="A3979" s="926"/>
      <c r="B3979" s="97">
        <v>7202</v>
      </c>
      <c r="C3979" s="508" t="s">
        <v>7366</v>
      </c>
      <c r="D3979" s="97" t="s">
        <v>5902</v>
      </c>
      <c r="E3979" s="39">
        <v>40174908</v>
      </c>
      <c r="F3979" s="917"/>
      <c r="G3979" s="160" t="s">
        <v>505</v>
      </c>
      <c r="H3979" s="309">
        <v>45261</v>
      </c>
      <c r="I3979" s="217">
        <v>324</v>
      </c>
    </row>
    <row r="3980" spans="1:9" ht="38.25" x14ac:dyDescent="0.2">
      <c r="A3980" s="926"/>
      <c r="B3980" s="97">
        <v>7202</v>
      </c>
      <c r="C3980" s="508" t="s">
        <v>7367</v>
      </c>
      <c r="D3980" s="97" t="s">
        <v>5902</v>
      </c>
      <c r="E3980" s="39">
        <v>40174908</v>
      </c>
      <c r="F3980" s="917"/>
      <c r="G3980" s="160" t="s">
        <v>505</v>
      </c>
      <c r="H3980" s="309">
        <v>45261</v>
      </c>
      <c r="I3980" s="217">
        <v>324</v>
      </c>
    </row>
    <row r="3981" spans="1:9" ht="38.25" x14ac:dyDescent="0.2">
      <c r="A3981" s="926"/>
      <c r="B3981" s="97">
        <v>7202</v>
      </c>
      <c r="C3981" s="508" t="s">
        <v>7368</v>
      </c>
      <c r="D3981" s="97" t="s">
        <v>5902</v>
      </c>
      <c r="E3981" s="39">
        <v>40174908</v>
      </c>
      <c r="F3981" s="917"/>
      <c r="G3981" s="160" t="s">
        <v>505</v>
      </c>
      <c r="H3981" s="309">
        <v>45261</v>
      </c>
      <c r="I3981" s="217">
        <v>324</v>
      </c>
    </row>
    <row r="3982" spans="1:9" ht="38.25" x14ac:dyDescent="0.2">
      <c r="A3982" s="926"/>
      <c r="B3982" s="97">
        <v>7202</v>
      </c>
      <c r="C3982" s="508" t="s">
        <v>7369</v>
      </c>
      <c r="D3982" s="97" t="s">
        <v>5902</v>
      </c>
      <c r="E3982" s="39">
        <v>40174908</v>
      </c>
      <c r="F3982" s="917"/>
      <c r="G3982" s="160" t="s">
        <v>505</v>
      </c>
      <c r="H3982" s="309">
        <v>45261</v>
      </c>
      <c r="I3982" s="217">
        <v>324</v>
      </c>
    </row>
    <row r="3983" spans="1:9" ht="38.25" x14ac:dyDescent="0.2">
      <c r="A3983" s="926"/>
      <c r="B3983" s="97">
        <v>7202</v>
      </c>
      <c r="C3983" s="508" t="s">
        <v>7370</v>
      </c>
      <c r="D3983" s="97" t="s">
        <v>5902</v>
      </c>
      <c r="E3983" s="39">
        <v>40174908</v>
      </c>
      <c r="F3983" s="917"/>
      <c r="G3983" s="160" t="s">
        <v>505</v>
      </c>
      <c r="H3983" s="309">
        <v>45261</v>
      </c>
      <c r="I3983" s="217">
        <v>324</v>
      </c>
    </row>
    <row r="3984" spans="1:9" ht="38.25" x14ac:dyDescent="0.2">
      <c r="A3984" s="926"/>
      <c r="B3984" s="97">
        <v>7202</v>
      </c>
      <c r="C3984" s="508" t="s">
        <v>7371</v>
      </c>
      <c r="D3984" s="97" t="s">
        <v>5902</v>
      </c>
      <c r="E3984" s="39">
        <v>40174908</v>
      </c>
      <c r="F3984" s="917"/>
      <c r="G3984" s="160" t="s">
        <v>505</v>
      </c>
      <c r="H3984" s="309">
        <v>45261</v>
      </c>
      <c r="I3984" s="217">
        <v>324</v>
      </c>
    </row>
    <row r="3985" spans="1:9" ht="38.25" x14ac:dyDescent="0.2">
      <c r="A3985" s="926"/>
      <c r="B3985" s="97">
        <v>7202</v>
      </c>
      <c r="C3985" s="508" t="s">
        <v>7372</v>
      </c>
      <c r="D3985" s="97" t="s">
        <v>5902</v>
      </c>
      <c r="E3985" s="39">
        <v>40174908</v>
      </c>
      <c r="F3985" s="917"/>
      <c r="G3985" s="160" t="s">
        <v>505</v>
      </c>
      <c r="H3985" s="309">
        <v>45261</v>
      </c>
      <c r="I3985" s="217">
        <v>324</v>
      </c>
    </row>
    <row r="3986" spans="1:9" ht="38.25" x14ac:dyDescent="0.2">
      <c r="A3986" s="926"/>
      <c r="B3986" s="97">
        <v>7202</v>
      </c>
      <c r="C3986" s="508" t="s">
        <v>7373</v>
      </c>
      <c r="D3986" s="97" t="s">
        <v>5902</v>
      </c>
      <c r="E3986" s="39">
        <v>40174908</v>
      </c>
      <c r="F3986" s="917"/>
      <c r="G3986" s="160" t="s">
        <v>505</v>
      </c>
      <c r="H3986" s="309">
        <v>45261</v>
      </c>
      <c r="I3986" s="217">
        <v>324</v>
      </c>
    </row>
    <row r="3987" spans="1:9" ht="38.25" x14ac:dyDescent="0.2">
      <c r="A3987" s="926"/>
      <c r="B3987" s="97">
        <v>7202</v>
      </c>
      <c r="C3987" s="508" t="s">
        <v>7374</v>
      </c>
      <c r="D3987" s="97" t="s">
        <v>5902</v>
      </c>
      <c r="E3987" s="39">
        <v>40174908</v>
      </c>
      <c r="F3987" s="917"/>
      <c r="G3987" s="160" t="s">
        <v>505</v>
      </c>
      <c r="H3987" s="309">
        <v>45261</v>
      </c>
      <c r="I3987" s="217">
        <v>324</v>
      </c>
    </row>
    <row r="3988" spans="1:9" ht="38.25" x14ac:dyDescent="0.2">
      <c r="A3988" s="926"/>
      <c r="B3988" s="97">
        <v>7202</v>
      </c>
      <c r="C3988" s="508" t="s">
        <v>7375</v>
      </c>
      <c r="D3988" s="97" t="s">
        <v>5902</v>
      </c>
      <c r="E3988" s="39">
        <v>40174908</v>
      </c>
      <c r="F3988" s="917"/>
      <c r="G3988" s="160" t="s">
        <v>505</v>
      </c>
      <c r="H3988" s="309">
        <v>45261</v>
      </c>
      <c r="I3988" s="217">
        <v>324</v>
      </c>
    </row>
    <row r="3989" spans="1:9" ht="38.25" x14ac:dyDescent="0.2">
      <c r="A3989" s="926"/>
      <c r="B3989" s="97">
        <v>7202</v>
      </c>
      <c r="C3989" s="508" t="s">
        <v>7376</v>
      </c>
      <c r="D3989" s="97" t="s">
        <v>5902</v>
      </c>
      <c r="E3989" s="39">
        <v>40174908</v>
      </c>
      <c r="F3989" s="917"/>
      <c r="G3989" s="160" t="s">
        <v>505</v>
      </c>
      <c r="H3989" s="309">
        <v>45261</v>
      </c>
      <c r="I3989" s="217">
        <v>324</v>
      </c>
    </row>
    <row r="3990" spans="1:9" ht="38.25" x14ac:dyDescent="0.2">
      <c r="A3990" s="926"/>
      <c r="B3990" s="97">
        <v>7202</v>
      </c>
      <c r="C3990" s="508" t="s">
        <v>7377</v>
      </c>
      <c r="D3990" s="97" t="s">
        <v>5902</v>
      </c>
      <c r="E3990" s="39">
        <v>40174908</v>
      </c>
      <c r="F3990" s="917"/>
      <c r="G3990" s="160" t="s">
        <v>505</v>
      </c>
      <c r="H3990" s="309">
        <v>45261</v>
      </c>
      <c r="I3990" s="217">
        <v>324</v>
      </c>
    </row>
    <row r="3991" spans="1:9" ht="38.25" x14ac:dyDescent="0.2">
      <c r="A3991" s="926"/>
      <c r="B3991" s="97">
        <v>7202</v>
      </c>
      <c r="C3991" s="508" t="s">
        <v>7378</v>
      </c>
      <c r="D3991" s="97" t="s">
        <v>5902</v>
      </c>
      <c r="E3991" s="39">
        <v>40174908</v>
      </c>
      <c r="F3991" s="917"/>
      <c r="G3991" s="160" t="s">
        <v>505</v>
      </c>
      <c r="H3991" s="309">
        <v>45261</v>
      </c>
      <c r="I3991" s="217">
        <v>324</v>
      </c>
    </row>
    <row r="3992" spans="1:9" ht="38.25" x14ac:dyDescent="0.2">
      <c r="A3992" s="926"/>
      <c r="B3992" s="97">
        <v>7202</v>
      </c>
      <c r="C3992" s="508" t="s">
        <v>7379</v>
      </c>
      <c r="D3992" s="97" t="s">
        <v>5902</v>
      </c>
      <c r="E3992" s="39" t="s">
        <v>7380</v>
      </c>
      <c r="F3992" s="917"/>
      <c r="G3992" s="160" t="s">
        <v>505</v>
      </c>
      <c r="H3992" s="309">
        <v>45261</v>
      </c>
      <c r="I3992" s="217">
        <v>324</v>
      </c>
    </row>
    <row r="3993" spans="1:9" ht="38.25" x14ac:dyDescent="0.2">
      <c r="A3993" s="926"/>
      <c r="B3993" s="97">
        <v>7202</v>
      </c>
      <c r="C3993" s="508" t="s">
        <v>7381</v>
      </c>
      <c r="D3993" s="97" t="s">
        <v>5902</v>
      </c>
      <c r="E3993" s="39" t="s">
        <v>7382</v>
      </c>
      <c r="F3993" s="917"/>
      <c r="G3993" s="160" t="s">
        <v>505</v>
      </c>
      <c r="H3993" s="309">
        <v>45261</v>
      </c>
      <c r="I3993" s="217">
        <v>324</v>
      </c>
    </row>
    <row r="3994" spans="1:9" ht="38.25" x14ac:dyDescent="0.2">
      <c r="A3994" s="926"/>
      <c r="B3994" s="97">
        <v>7202</v>
      </c>
      <c r="C3994" s="508" t="s">
        <v>7383</v>
      </c>
      <c r="D3994" s="97" t="s">
        <v>5902</v>
      </c>
      <c r="E3994" s="39" t="s">
        <v>7384</v>
      </c>
      <c r="F3994" s="917"/>
      <c r="G3994" s="160" t="s">
        <v>505</v>
      </c>
      <c r="H3994" s="309">
        <v>45261</v>
      </c>
      <c r="I3994" s="217">
        <v>324</v>
      </c>
    </row>
    <row r="3995" spans="1:9" ht="38.25" x14ac:dyDescent="0.2">
      <c r="A3995" s="926"/>
      <c r="B3995" s="97">
        <v>7202</v>
      </c>
      <c r="C3995" s="508" t="s">
        <v>7385</v>
      </c>
      <c r="D3995" s="97" t="s">
        <v>5902</v>
      </c>
      <c r="E3995" s="39" t="s">
        <v>7386</v>
      </c>
      <c r="F3995" s="917"/>
      <c r="G3995" s="160" t="s">
        <v>505</v>
      </c>
      <c r="H3995" s="309">
        <v>45261</v>
      </c>
      <c r="I3995" s="217">
        <v>324</v>
      </c>
    </row>
    <row r="3996" spans="1:9" ht="38.25" x14ac:dyDescent="0.2">
      <c r="A3996" s="926"/>
      <c r="B3996" s="97">
        <v>7202</v>
      </c>
      <c r="C3996" s="508" t="s">
        <v>7387</v>
      </c>
      <c r="D3996" s="97" t="s">
        <v>5902</v>
      </c>
      <c r="E3996" s="39" t="s">
        <v>7388</v>
      </c>
      <c r="F3996" s="917"/>
      <c r="G3996" s="160" t="s">
        <v>505</v>
      </c>
      <c r="H3996" s="309">
        <v>45261</v>
      </c>
      <c r="I3996" s="217">
        <v>324</v>
      </c>
    </row>
    <row r="3997" spans="1:9" ht="38.25" x14ac:dyDescent="0.2">
      <c r="A3997" s="926"/>
      <c r="B3997" s="97">
        <v>7202</v>
      </c>
      <c r="C3997" s="508" t="s">
        <v>7389</v>
      </c>
      <c r="D3997" s="97" t="s">
        <v>5902</v>
      </c>
      <c r="E3997" s="39" t="s">
        <v>7390</v>
      </c>
      <c r="F3997" s="917"/>
      <c r="G3997" s="160" t="s">
        <v>505</v>
      </c>
      <c r="H3997" s="309">
        <v>45261</v>
      </c>
      <c r="I3997" s="217">
        <v>324</v>
      </c>
    </row>
    <row r="3998" spans="1:9" ht="38.25" x14ac:dyDescent="0.2">
      <c r="A3998" s="926"/>
      <c r="B3998" s="97">
        <v>7202</v>
      </c>
      <c r="C3998" s="508" t="s">
        <v>7391</v>
      </c>
      <c r="D3998" s="97" t="s">
        <v>5902</v>
      </c>
      <c r="E3998" s="39" t="s">
        <v>7392</v>
      </c>
      <c r="F3998" s="917"/>
      <c r="G3998" s="160" t="s">
        <v>505</v>
      </c>
      <c r="H3998" s="309">
        <v>45261</v>
      </c>
      <c r="I3998" s="217">
        <v>324</v>
      </c>
    </row>
    <row r="3999" spans="1:9" ht="38.25" x14ac:dyDescent="0.2">
      <c r="A3999" s="926"/>
      <c r="B3999" s="97">
        <v>7202</v>
      </c>
      <c r="C3999" s="508" t="s">
        <v>7393</v>
      </c>
      <c r="D3999" s="97" t="s">
        <v>5902</v>
      </c>
      <c r="E3999" s="39" t="s">
        <v>7394</v>
      </c>
      <c r="F3999" s="917"/>
      <c r="G3999" s="160" t="s">
        <v>505</v>
      </c>
      <c r="H3999" s="309">
        <v>45261</v>
      </c>
      <c r="I3999" s="217">
        <v>324</v>
      </c>
    </row>
    <row r="4000" spans="1:9" ht="38.25" x14ac:dyDescent="0.2">
      <c r="A4000" s="926"/>
      <c r="B4000" s="97">
        <v>7202</v>
      </c>
      <c r="C4000" s="508" t="s">
        <v>7395</v>
      </c>
      <c r="D4000" s="97" t="s">
        <v>5902</v>
      </c>
      <c r="E4000" s="39" t="s">
        <v>7396</v>
      </c>
      <c r="F4000" s="917"/>
      <c r="G4000" s="160" t="s">
        <v>505</v>
      </c>
      <c r="H4000" s="309">
        <v>45261</v>
      </c>
      <c r="I4000" s="217">
        <v>324</v>
      </c>
    </row>
    <row r="4001" spans="1:9" ht="38.25" x14ac:dyDescent="0.2">
      <c r="A4001" s="926"/>
      <c r="B4001" s="97">
        <v>7202</v>
      </c>
      <c r="C4001" s="508" t="s">
        <v>7397</v>
      </c>
      <c r="D4001" s="97" t="s">
        <v>5902</v>
      </c>
      <c r="E4001" s="39" t="s">
        <v>7398</v>
      </c>
      <c r="F4001" s="917"/>
      <c r="G4001" s="160" t="s">
        <v>505</v>
      </c>
      <c r="H4001" s="309">
        <v>45261</v>
      </c>
      <c r="I4001" s="217">
        <v>324</v>
      </c>
    </row>
    <row r="4002" spans="1:9" ht="38.25" x14ac:dyDescent="0.2">
      <c r="A4002" s="926"/>
      <c r="B4002" s="97">
        <v>7202</v>
      </c>
      <c r="C4002" s="508" t="s">
        <v>7399</v>
      </c>
      <c r="D4002" s="97" t="s">
        <v>5902</v>
      </c>
      <c r="E4002" s="39" t="s">
        <v>7400</v>
      </c>
      <c r="F4002" s="917"/>
      <c r="G4002" s="160" t="s">
        <v>505</v>
      </c>
      <c r="H4002" s="309">
        <v>45261</v>
      </c>
      <c r="I4002" s="217">
        <v>324</v>
      </c>
    </row>
    <row r="4003" spans="1:9" ht="38.25" x14ac:dyDescent="0.2">
      <c r="A4003" s="926"/>
      <c r="B4003" s="97">
        <v>7202</v>
      </c>
      <c r="C4003" s="508" t="s">
        <v>7401</v>
      </c>
      <c r="D4003" s="97" t="s">
        <v>5902</v>
      </c>
      <c r="E4003" s="39" t="s">
        <v>7402</v>
      </c>
      <c r="F4003" s="917"/>
      <c r="G4003" s="160" t="s">
        <v>505</v>
      </c>
      <c r="H4003" s="309">
        <v>45261</v>
      </c>
      <c r="I4003" s="217">
        <v>324</v>
      </c>
    </row>
    <row r="4004" spans="1:9" ht="38.25" x14ac:dyDescent="0.2">
      <c r="A4004" s="926"/>
      <c r="B4004" s="97">
        <v>7202</v>
      </c>
      <c r="C4004" s="508" t="s">
        <v>7403</v>
      </c>
      <c r="D4004" s="97" t="s">
        <v>5902</v>
      </c>
      <c r="E4004" s="39" t="s">
        <v>7404</v>
      </c>
      <c r="F4004" s="917"/>
      <c r="G4004" s="160" t="s">
        <v>505</v>
      </c>
      <c r="H4004" s="309">
        <v>45261</v>
      </c>
      <c r="I4004" s="217">
        <v>324</v>
      </c>
    </row>
    <row r="4005" spans="1:9" ht="38.25" x14ac:dyDescent="0.2">
      <c r="A4005" s="926"/>
      <c r="B4005" s="97">
        <v>7202</v>
      </c>
      <c r="C4005" s="508" t="s">
        <v>7405</v>
      </c>
      <c r="D4005" s="97" t="s">
        <v>5902</v>
      </c>
      <c r="E4005" s="39" t="s">
        <v>7406</v>
      </c>
      <c r="F4005" s="917"/>
      <c r="G4005" s="160" t="s">
        <v>505</v>
      </c>
      <c r="H4005" s="309">
        <v>45261</v>
      </c>
      <c r="I4005" s="217">
        <v>324</v>
      </c>
    </row>
    <row r="4006" spans="1:9" ht="38.25" x14ac:dyDescent="0.2">
      <c r="A4006" s="926"/>
      <c r="B4006" s="97">
        <v>7202</v>
      </c>
      <c r="C4006" s="508" t="s">
        <v>7407</v>
      </c>
      <c r="D4006" s="97" t="s">
        <v>5902</v>
      </c>
      <c r="E4006" s="39" t="s">
        <v>7408</v>
      </c>
      <c r="F4006" s="917"/>
      <c r="G4006" s="160" t="s">
        <v>505</v>
      </c>
      <c r="H4006" s="309">
        <v>45261</v>
      </c>
      <c r="I4006" s="217">
        <v>324</v>
      </c>
    </row>
    <row r="4007" spans="1:9" ht="38.25" x14ac:dyDescent="0.2">
      <c r="A4007" s="926"/>
      <c r="B4007" s="97">
        <v>7202</v>
      </c>
      <c r="C4007" s="508" t="s">
        <v>7409</v>
      </c>
      <c r="D4007" s="97" t="s">
        <v>5902</v>
      </c>
      <c r="E4007" s="39" t="s">
        <v>7410</v>
      </c>
      <c r="F4007" s="917"/>
      <c r="G4007" s="160" t="s">
        <v>505</v>
      </c>
      <c r="H4007" s="309">
        <v>45261</v>
      </c>
      <c r="I4007" s="217">
        <v>324</v>
      </c>
    </row>
    <row r="4008" spans="1:9" ht="25.5" x14ac:dyDescent="0.2">
      <c r="A4008" s="926"/>
      <c r="B4008" s="97">
        <v>7202</v>
      </c>
      <c r="C4008" s="508" t="s">
        <v>7411</v>
      </c>
      <c r="D4008" s="97" t="s">
        <v>5902</v>
      </c>
      <c r="E4008" s="39" t="s">
        <v>7412</v>
      </c>
      <c r="F4008" s="917"/>
      <c r="G4008" s="160" t="s">
        <v>505</v>
      </c>
      <c r="H4008" s="309">
        <v>45261</v>
      </c>
      <c r="I4008" s="217">
        <v>324</v>
      </c>
    </row>
    <row r="4009" spans="1:9" ht="38.25" x14ac:dyDescent="0.2">
      <c r="A4009" s="926"/>
      <c r="B4009" s="97">
        <v>7202</v>
      </c>
      <c r="C4009" s="508" t="s">
        <v>7413</v>
      </c>
      <c r="D4009" s="97" t="s">
        <v>5902</v>
      </c>
      <c r="E4009" s="39" t="s">
        <v>7414</v>
      </c>
      <c r="F4009" s="917"/>
      <c r="G4009" s="160" t="s">
        <v>505</v>
      </c>
      <c r="H4009" s="309">
        <v>45261</v>
      </c>
      <c r="I4009" s="217">
        <v>324</v>
      </c>
    </row>
    <row r="4010" spans="1:9" ht="38.25" x14ac:dyDescent="0.2">
      <c r="A4010" s="926"/>
      <c r="B4010" s="97">
        <v>7202</v>
      </c>
      <c r="C4010" s="508" t="s">
        <v>7415</v>
      </c>
      <c r="D4010" s="97" t="s">
        <v>5902</v>
      </c>
      <c r="E4010" s="39" t="s">
        <v>7416</v>
      </c>
      <c r="F4010" s="917"/>
      <c r="G4010" s="160" t="s">
        <v>505</v>
      </c>
      <c r="H4010" s="309">
        <v>45261</v>
      </c>
      <c r="I4010" s="217">
        <v>324</v>
      </c>
    </row>
    <row r="4011" spans="1:9" ht="15" customHeight="1" x14ac:dyDescent="0.2">
      <c r="A4011" s="926"/>
      <c r="B4011" s="97" t="s">
        <v>9029</v>
      </c>
      <c r="C4011" s="98" t="s">
        <v>6411</v>
      </c>
      <c r="D4011" s="97" t="s">
        <v>5902</v>
      </c>
      <c r="E4011" s="160" t="s">
        <v>6615</v>
      </c>
      <c r="F4011" s="917"/>
      <c r="G4011" s="160" t="s">
        <v>505</v>
      </c>
      <c r="H4011" s="309">
        <v>45261</v>
      </c>
      <c r="I4011" s="160">
        <v>324</v>
      </c>
    </row>
    <row r="4012" spans="1:9" ht="15" customHeight="1" x14ac:dyDescent="0.2">
      <c r="A4012" s="926"/>
      <c r="B4012" s="97" t="s">
        <v>9029</v>
      </c>
      <c r="C4012" s="98" t="s">
        <v>6414</v>
      </c>
      <c r="D4012" s="97" t="s">
        <v>5902</v>
      </c>
      <c r="E4012" s="160" t="s">
        <v>6616</v>
      </c>
      <c r="F4012" s="917"/>
      <c r="G4012" s="160" t="s">
        <v>505</v>
      </c>
      <c r="H4012" s="309">
        <v>45261</v>
      </c>
      <c r="I4012" s="160">
        <v>324</v>
      </c>
    </row>
    <row r="4013" spans="1:9" ht="15" customHeight="1" x14ac:dyDescent="0.2">
      <c r="A4013" s="926"/>
      <c r="B4013" s="97" t="s">
        <v>9029</v>
      </c>
      <c r="C4013" s="98" t="s">
        <v>6416</v>
      </c>
      <c r="D4013" s="97" t="s">
        <v>5902</v>
      </c>
      <c r="E4013" s="160" t="s">
        <v>6617</v>
      </c>
      <c r="F4013" s="917"/>
      <c r="G4013" s="160" t="s">
        <v>505</v>
      </c>
      <c r="H4013" s="309">
        <v>45261</v>
      </c>
      <c r="I4013" s="160">
        <v>324</v>
      </c>
    </row>
    <row r="4014" spans="1:9" ht="15" customHeight="1" x14ac:dyDescent="0.2">
      <c r="A4014" s="926"/>
      <c r="B4014" s="97" t="s">
        <v>9029</v>
      </c>
      <c r="C4014" s="98" t="s">
        <v>6418</v>
      </c>
      <c r="D4014" s="97" t="s">
        <v>5902</v>
      </c>
      <c r="E4014" s="160" t="s">
        <v>6618</v>
      </c>
      <c r="F4014" s="917"/>
      <c r="G4014" s="160" t="s">
        <v>505</v>
      </c>
      <c r="H4014" s="309">
        <v>45261</v>
      </c>
      <c r="I4014" s="160">
        <v>324</v>
      </c>
    </row>
    <row r="4015" spans="1:9" ht="15" customHeight="1" x14ac:dyDescent="0.2">
      <c r="A4015" s="926"/>
      <c r="B4015" s="97" t="s">
        <v>9029</v>
      </c>
      <c r="C4015" s="98" t="s">
        <v>6420</v>
      </c>
      <c r="D4015" s="97" t="s">
        <v>5902</v>
      </c>
      <c r="E4015" s="160" t="s">
        <v>6619</v>
      </c>
      <c r="F4015" s="917"/>
      <c r="G4015" s="160" t="s">
        <v>505</v>
      </c>
      <c r="H4015" s="309">
        <v>45261</v>
      </c>
      <c r="I4015" s="160">
        <v>324</v>
      </c>
    </row>
    <row r="4016" spans="1:9" ht="15" customHeight="1" x14ac:dyDescent="0.2">
      <c r="A4016" s="926"/>
      <c r="B4016" s="97" t="s">
        <v>9029</v>
      </c>
      <c r="C4016" s="98" t="s">
        <v>6748</v>
      </c>
      <c r="D4016" s="97" t="s">
        <v>5902</v>
      </c>
      <c r="E4016" s="160" t="s">
        <v>6749</v>
      </c>
      <c r="F4016" s="917"/>
      <c r="G4016" s="160" t="s">
        <v>505</v>
      </c>
      <c r="H4016" s="309">
        <v>45261</v>
      </c>
      <c r="I4016" s="160">
        <v>324</v>
      </c>
    </row>
    <row r="4017" spans="1:9" ht="15" customHeight="1" x14ac:dyDescent="0.2">
      <c r="A4017" s="926"/>
      <c r="B4017" s="97" t="s">
        <v>9029</v>
      </c>
      <c r="C4017" s="98" t="s">
        <v>6750</v>
      </c>
      <c r="D4017" s="97" t="s">
        <v>5902</v>
      </c>
      <c r="E4017" s="160" t="s">
        <v>6751</v>
      </c>
      <c r="F4017" s="917"/>
      <c r="G4017" s="160" t="s">
        <v>505</v>
      </c>
      <c r="H4017" s="309">
        <v>45261</v>
      </c>
      <c r="I4017" s="160">
        <v>324</v>
      </c>
    </row>
    <row r="4018" spans="1:9" ht="15" customHeight="1" x14ac:dyDescent="0.2">
      <c r="A4018" s="926"/>
      <c r="B4018" s="97" t="s">
        <v>9029</v>
      </c>
      <c r="C4018" s="98" t="s">
        <v>6754</v>
      </c>
      <c r="D4018" s="97" t="s">
        <v>5902</v>
      </c>
      <c r="E4018" s="160" t="s">
        <v>6755</v>
      </c>
      <c r="F4018" s="917"/>
      <c r="G4018" s="160" t="s">
        <v>505</v>
      </c>
      <c r="H4018" s="309">
        <v>45261</v>
      </c>
      <c r="I4018" s="160">
        <v>324</v>
      </c>
    </row>
    <row r="4019" spans="1:9" ht="25.5" x14ac:dyDescent="0.2">
      <c r="A4019" s="926"/>
      <c r="B4019" s="97" t="s">
        <v>9029</v>
      </c>
      <c r="C4019" s="98" t="s">
        <v>6758</v>
      </c>
      <c r="D4019" s="97" t="s">
        <v>5902</v>
      </c>
      <c r="E4019" s="160" t="s">
        <v>6759</v>
      </c>
      <c r="F4019" s="917"/>
      <c r="G4019" s="160" t="s">
        <v>505</v>
      </c>
      <c r="H4019" s="309">
        <v>45261</v>
      </c>
      <c r="I4019" s="160">
        <v>324</v>
      </c>
    </row>
    <row r="4020" spans="1:9" ht="25.5" x14ac:dyDescent="0.2">
      <c r="A4020" s="926"/>
      <c r="B4020" s="97" t="s">
        <v>9048</v>
      </c>
      <c r="C4020" s="508" t="s">
        <v>9075</v>
      </c>
      <c r="D4020" s="97" t="s">
        <v>5902</v>
      </c>
      <c r="E4020" s="39" t="s">
        <v>9076</v>
      </c>
      <c r="F4020" s="917"/>
      <c r="G4020" s="651" t="s">
        <v>495</v>
      </c>
      <c r="H4020" s="309">
        <v>45261</v>
      </c>
      <c r="I4020" s="51">
        <v>324</v>
      </c>
    </row>
    <row r="4021" spans="1:9" ht="25.5" x14ac:dyDescent="0.2">
      <c r="A4021" s="926"/>
      <c r="B4021" s="97" t="s">
        <v>9048</v>
      </c>
      <c r="C4021" s="508" t="s">
        <v>9077</v>
      </c>
      <c r="D4021" s="97" t="s">
        <v>5902</v>
      </c>
      <c r="E4021" s="39" t="s">
        <v>9078</v>
      </c>
      <c r="F4021" s="917"/>
      <c r="G4021" s="651" t="s">
        <v>495</v>
      </c>
      <c r="H4021" s="309">
        <v>45261</v>
      </c>
      <c r="I4021" s="51">
        <v>324</v>
      </c>
    </row>
    <row r="4022" spans="1:9" ht="15" customHeight="1" x14ac:dyDescent="0.2">
      <c r="A4022" s="926"/>
      <c r="B4022" s="97" t="s">
        <v>9048</v>
      </c>
      <c r="C4022" s="508" t="s">
        <v>8231</v>
      </c>
      <c r="D4022" s="97" t="s">
        <v>5902</v>
      </c>
      <c r="E4022" s="39" t="s">
        <v>8232</v>
      </c>
      <c r="F4022" s="917"/>
      <c r="G4022" s="651" t="s">
        <v>505</v>
      </c>
      <c r="H4022" s="309">
        <v>45261</v>
      </c>
      <c r="I4022" s="51">
        <v>324</v>
      </c>
    </row>
    <row r="4023" spans="1:9" ht="15" customHeight="1" x14ac:dyDescent="0.2">
      <c r="A4023" s="926"/>
      <c r="B4023" s="97" t="s">
        <v>9048</v>
      </c>
      <c r="C4023" s="508" t="s">
        <v>8236</v>
      </c>
      <c r="D4023" s="97" t="s">
        <v>5902</v>
      </c>
      <c r="E4023" s="39" t="s">
        <v>8237</v>
      </c>
      <c r="F4023" s="917"/>
      <c r="G4023" s="651" t="s">
        <v>505</v>
      </c>
      <c r="H4023" s="309">
        <v>45261</v>
      </c>
      <c r="I4023" s="51">
        <v>324</v>
      </c>
    </row>
    <row r="4024" spans="1:9" ht="15" customHeight="1" x14ac:dyDescent="0.2">
      <c r="A4024" s="926"/>
      <c r="B4024" s="97" t="s">
        <v>9048</v>
      </c>
      <c r="C4024" s="508" t="s">
        <v>8238</v>
      </c>
      <c r="D4024" s="97" t="s">
        <v>5902</v>
      </c>
      <c r="E4024" s="39" t="s">
        <v>8237</v>
      </c>
      <c r="F4024" s="917"/>
      <c r="G4024" s="651" t="s">
        <v>505</v>
      </c>
      <c r="H4024" s="309">
        <v>45261</v>
      </c>
      <c r="I4024" s="51">
        <v>324</v>
      </c>
    </row>
    <row r="4025" spans="1:9" ht="25.5" x14ac:dyDescent="0.2">
      <c r="A4025" s="926"/>
      <c r="B4025" s="97" t="s">
        <v>9048</v>
      </c>
      <c r="C4025" s="508" t="s">
        <v>9079</v>
      </c>
      <c r="D4025" s="97" t="s">
        <v>5902</v>
      </c>
      <c r="E4025" s="160" t="s">
        <v>6759</v>
      </c>
      <c r="F4025" s="917"/>
      <c r="G4025" s="651" t="s">
        <v>505</v>
      </c>
      <c r="H4025" s="309">
        <v>45261</v>
      </c>
      <c r="I4025" s="51">
        <v>324</v>
      </c>
    </row>
    <row r="4026" spans="1:9" ht="15" customHeight="1" x14ac:dyDescent="0.2">
      <c r="A4026" s="926"/>
      <c r="B4026" s="97" t="s">
        <v>9048</v>
      </c>
      <c r="C4026" s="508" t="s">
        <v>1992</v>
      </c>
      <c r="D4026" s="97" t="s">
        <v>5902</v>
      </c>
      <c r="E4026" s="39" t="s">
        <v>8239</v>
      </c>
      <c r="F4026" s="917"/>
      <c r="G4026" s="651" t="s">
        <v>505</v>
      </c>
      <c r="H4026" s="309">
        <v>45261</v>
      </c>
      <c r="I4026" s="51">
        <v>324</v>
      </c>
    </row>
    <row r="4027" spans="1:9" ht="15" customHeight="1" x14ac:dyDescent="0.2">
      <c r="A4027" s="926"/>
      <c r="B4027" s="97" t="s">
        <v>9048</v>
      </c>
      <c r="C4027" s="508" t="s">
        <v>2834</v>
      </c>
      <c r="D4027" s="97" t="s">
        <v>5902</v>
      </c>
      <c r="E4027" s="39" t="s">
        <v>8241</v>
      </c>
      <c r="F4027" s="917"/>
      <c r="G4027" s="651" t="s">
        <v>505</v>
      </c>
      <c r="H4027" s="309">
        <v>45261</v>
      </c>
      <c r="I4027" s="51">
        <v>324</v>
      </c>
    </row>
    <row r="4028" spans="1:9" ht="15" customHeight="1" x14ac:dyDescent="0.2">
      <c r="A4028" s="926"/>
      <c r="B4028" s="97" t="s">
        <v>9048</v>
      </c>
      <c r="C4028" s="508" t="s">
        <v>9081</v>
      </c>
      <c r="D4028" s="97" t="s">
        <v>5902</v>
      </c>
      <c r="E4028" s="160" t="s">
        <v>6603</v>
      </c>
      <c r="F4028" s="917"/>
      <c r="G4028" s="651" t="s">
        <v>505</v>
      </c>
      <c r="H4028" s="309">
        <v>45261</v>
      </c>
      <c r="I4028" s="51">
        <v>324</v>
      </c>
    </row>
    <row r="4029" spans="1:9" ht="15" customHeight="1" x14ac:dyDescent="0.2">
      <c r="A4029" s="926"/>
      <c r="B4029" s="97" t="s">
        <v>9048</v>
      </c>
      <c r="C4029" s="508" t="s">
        <v>6604</v>
      </c>
      <c r="D4029" s="97" t="s">
        <v>5902</v>
      </c>
      <c r="E4029" s="39" t="s">
        <v>8242</v>
      </c>
      <c r="F4029" s="917"/>
      <c r="G4029" s="651" t="s">
        <v>505</v>
      </c>
      <c r="H4029" s="309">
        <v>45261</v>
      </c>
      <c r="I4029" s="51">
        <v>324</v>
      </c>
    </row>
    <row r="4030" spans="1:9" ht="15" customHeight="1" x14ac:dyDescent="0.2">
      <c r="A4030" s="926"/>
      <c r="B4030" s="97" t="s">
        <v>9048</v>
      </c>
      <c r="C4030" s="508" t="s">
        <v>9082</v>
      </c>
      <c r="D4030" s="97" t="s">
        <v>5902</v>
      </c>
      <c r="E4030" s="39" t="s">
        <v>8491</v>
      </c>
      <c r="F4030" s="917"/>
      <c r="G4030" s="651" t="s">
        <v>505</v>
      </c>
      <c r="H4030" s="309">
        <v>45261</v>
      </c>
      <c r="I4030" s="51">
        <v>324</v>
      </c>
    </row>
    <row r="4031" spans="1:9" ht="15" customHeight="1" x14ac:dyDescent="0.2">
      <c r="A4031" s="926"/>
      <c r="B4031" s="97" t="s">
        <v>9048</v>
      </c>
      <c r="C4031" s="508" t="s">
        <v>8243</v>
      </c>
      <c r="D4031" s="97" t="s">
        <v>5902</v>
      </c>
      <c r="E4031" s="39" t="s">
        <v>8244</v>
      </c>
      <c r="F4031" s="917"/>
      <c r="G4031" s="651" t="s">
        <v>505</v>
      </c>
      <c r="H4031" s="309">
        <v>45261</v>
      </c>
      <c r="I4031" s="51">
        <v>324</v>
      </c>
    </row>
    <row r="4032" spans="1:9" ht="15" customHeight="1" x14ac:dyDescent="0.2">
      <c r="A4032" s="926"/>
      <c r="B4032" s="97" t="s">
        <v>9048</v>
      </c>
      <c r="C4032" s="508" t="s">
        <v>8281</v>
      </c>
      <c r="D4032" s="97" t="s">
        <v>5902</v>
      </c>
      <c r="E4032" s="39" t="s">
        <v>6285</v>
      </c>
      <c r="F4032" s="917"/>
      <c r="G4032" s="651" t="s">
        <v>8282</v>
      </c>
      <c r="H4032" s="309">
        <v>45261</v>
      </c>
      <c r="I4032" s="51">
        <v>324</v>
      </c>
    </row>
    <row r="4033" spans="1:9" ht="38.25" x14ac:dyDescent="0.2">
      <c r="A4033" s="926"/>
      <c r="B4033" s="97" t="s">
        <v>9048</v>
      </c>
      <c r="C4033" s="98" t="s">
        <v>9101</v>
      </c>
      <c r="D4033" s="97" t="s">
        <v>5902</v>
      </c>
      <c r="E4033" s="528" t="s">
        <v>9102</v>
      </c>
      <c r="F4033" s="917"/>
      <c r="G4033" s="160" t="s">
        <v>505</v>
      </c>
      <c r="H4033" s="309">
        <v>45261</v>
      </c>
      <c r="I4033" s="160">
        <v>324</v>
      </c>
    </row>
    <row r="4034" spans="1:9" ht="15" customHeight="1" x14ac:dyDescent="0.2">
      <c r="A4034" s="926"/>
      <c r="B4034" s="97" t="s">
        <v>9048</v>
      </c>
      <c r="C4034" s="98" t="s">
        <v>6411</v>
      </c>
      <c r="D4034" s="97" t="s">
        <v>5902</v>
      </c>
      <c r="E4034" s="160" t="s">
        <v>6615</v>
      </c>
      <c r="F4034" s="917"/>
      <c r="G4034" s="160" t="s">
        <v>505</v>
      </c>
      <c r="H4034" s="309">
        <v>45261</v>
      </c>
      <c r="I4034" s="160">
        <v>324</v>
      </c>
    </row>
    <row r="4035" spans="1:9" ht="15" customHeight="1" x14ac:dyDescent="0.2">
      <c r="A4035" s="926"/>
      <c r="B4035" s="97" t="s">
        <v>9048</v>
      </c>
      <c r="C4035" s="98" t="s">
        <v>6414</v>
      </c>
      <c r="D4035" s="97" t="s">
        <v>5902</v>
      </c>
      <c r="E4035" s="160" t="s">
        <v>6616</v>
      </c>
      <c r="F4035" s="917"/>
      <c r="G4035" s="160" t="s">
        <v>505</v>
      </c>
      <c r="H4035" s="309">
        <v>45261</v>
      </c>
      <c r="I4035" s="160">
        <v>324</v>
      </c>
    </row>
    <row r="4036" spans="1:9" ht="15" customHeight="1" x14ac:dyDescent="0.2">
      <c r="A4036" s="926"/>
      <c r="B4036" s="97" t="s">
        <v>9048</v>
      </c>
      <c r="C4036" s="98" t="s">
        <v>6416</v>
      </c>
      <c r="D4036" s="97" t="s">
        <v>5902</v>
      </c>
      <c r="E4036" s="160" t="s">
        <v>6617</v>
      </c>
      <c r="F4036" s="917"/>
      <c r="G4036" s="160" t="s">
        <v>505</v>
      </c>
      <c r="H4036" s="309">
        <v>45261</v>
      </c>
      <c r="I4036" s="160">
        <v>324</v>
      </c>
    </row>
    <row r="4037" spans="1:9" ht="15" customHeight="1" x14ac:dyDescent="0.2">
      <c r="A4037" s="926"/>
      <c r="B4037" s="97" t="s">
        <v>9048</v>
      </c>
      <c r="C4037" s="98" t="s">
        <v>6418</v>
      </c>
      <c r="D4037" s="97" t="s">
        <v>5902</v>
      </c>
      <c r="E4037" s="160" t="s">
        <v>6618</v>
      </c>
      <c r="F4037" s="917"/>
      <c r="G4037" s="160" t="s">
        <v>505</v>
      </c>
      <c r="H4037" s="309">
        <v>45261</v>
      </c>
      <c r="I4037" s="160">
        <v>324</v>
      </c>
    </row>
    <row r="4038" spans="1:9" ht="15" customHeight="1" x14ac:dyDescent="0.2">
      <c r="A4038" s="926"/>
      <c r="B4038" s="97" t="s">
        <v>9048</v>
      </c>
      <c r="C4038" s="98" t="s">
        <v>6420</v>
      </c>
      <c r="D4038" s="97" t="s">
        <v>5902</v>
      </c>
      <c r="E4038" s="160" t="s">
        <v>6619</v>
      </c>
      <c r="F4038" s="917"/>
      <c r="G4038" s="160" t="s">
        <v>505</v>
      </c>
      <c r="H4038" s="309">
        <v>45261</v>
      </c>
      <c r="I4038" s="160">
        <v>324</v>
      </c>
    </row>
    <row r="4039" spans="1:9" ht="15" customHeight="1" x14ac:dyDescent="0.2">
      <c r="A4039" s="926"/>
      <c r="B4039" s="97" t="s">
        <v>9048</v>
      </c>
      <c r="C4039" s="98" t="s">
        <v>6422</v>
      </c>
      <c r="D4039" s="97" t="s">
        <v>5902</v>
      </c>
      <c r="E4039" s="528" t="s">
        <v>9103</v>
      </c>
      <c r="F4039" s="917"/>
      <c r="G4039" s="160" t="s">
        <v>6424</v>
      </c>
      <c r="H4039" s="309">
        <v>45261</v>
      </c>
      <c r="I4039" s="160">
        <v>324</v>
      </c>
    </row>
    <row r="4040" spans="1:9" ht="25.5" x14ac:dyDescent="0.2">
      <c r="A4040" s="926"/>
      <c r="B4040" s="97" t="s">
        <v>9048</v>
      </c>
      <c r="C4040" s="98" t="s">
        <v>6425</v>
      </c>
      <c r="D4040" s="97" t="s">
        <v>5902</v>
      </c>
      <c r="E4040" s="528" t="s">
        <v>9104</v>
      </c>
      <c r="F4040" s="917"/>
      <c r="G4040" s="160" t="s">
        <v>6427</v>
      </c>
      <c r="H4040" s="309">
        <v>45261</v>
      </c>
      <c r="I4040" s="160">
        <v>324</v>
      </c>
    </row>
    <row r="4041" spans="1:9" ht="25.5" x14ac:dyDescent="0.2">
      <c r="A4041" s="926"/>
      <c r="B4041" s="97" t="s">
        <v>9048</v>
      </c>
      <c r="C4041" s="98" t="s">
        <v>6428</v>
      </c>
      <c r="D4041" s="97" t="s">
        <v>5902</v>
      </c>
      <c r="E4041" s="528" t="s">
        <v>9105</v>
      </c>
      <c r="F4041" s="917"/>
      <c r="G4041" s="160" t="s">
        <v>6427</v>
      </c>
      <c r="H4041" s="309">
        <v>45261</v>
      </c>
      <c r="I4041" s="160">
        <v>324</v>
      </c>
    </row>
    <row r="4042" spans="1:9" ht="25.5" x14ac:dyDescent="0.2">
      <c r="A4042" s="926"/>
      <c r="B4042" s="97" t="s">
        <v>9048</v>
      </c>
      <c r="C4042" s="508" t="s">
        <v>6430</v>
      </c>
      <c r="D4042" s="97" t="s">
        <v>5902</v>
      </c>
      <c r="E4042" s="39" t="s">
        <v>9106</v>
      </c>
      <c r="F4042" s="917"/>
      <c r="G4042" s="39" t="s">
        <v>6427</v>
      </c>
      <c r="H4042" s="309">
        <v>45261</v>
      </c>
      <c r="I4042" s="51">
        <v>324</v>
      </c>
    </row>
    <row r="4043" spans="1:9" ht="25.5" x14ac:dyDescent="0.2">
      <c r="A4043" s="926"/>
      <c r="B4043" s="97" t="s">
        <v>9048</v>
      </c>
      <c r="C4043" s="508" t="s">
        <v>6432</v>
      </c>
      <c r="D4043" s="97" t="s">
        <v>5902</v>
      </c>
      <c r="E4043" s="39" t="s">
        <v>9106</v>
      </c>
      <c r="F4043" s="917"/>
      <c r="G4043" s="39" t="s">
        <v>6427</v>
      </c>
      <c r="H4043" s="309">
        <v>45261</v>
      </c>
      <c r="I4043" s="51">
        <v>324</v>
      </c>
    </row>
    <row r="4044" spans="1:9" ht="25.5" x14ac:dyDescent="0.2">
      <c r="A4044" s="926"/>
      <c r="B4044" s="97" t="s">
        <v>9048</v>
      </c>
      <c r="C4044" s="508" t="s">
        <v>6433</v>
      </c>
      <c r="D4044" s="97" t="s">
        <v>5902</v>
      </c>
      <c r="E4044" s="39" t="s">
        <v>9107</v>
      </c>
      <c r="F4044" s="917"/>
      <c r="G4044" s="39" t="s">
        <v>6427</v>
      </c>
      <c r="H4044" s="309">
        <v>45261</v>
      </c>
      <c r="I4044" s="51">
        <v>324</v>
      </c>
    </row>
    <row r="4045" spans="1:9" ht="15" customHeight="1" x14ac:dyDescent="0.2">
      <c r="A4045" s="926"/>
      <c r="B4045" s="97" t="s">
        <v>9048</v>
      </c>
      <c r="C4045" s="508" t="s">
        <v>6435</v>
      </c>
      <c r="D4045" s="97" t="s">
        <v>5902</v>
      </c>
      <c r="E4045" s="39" t="s">
        <v>9108</v>
      </c>
      <c r="F4045" s="917"/>
      <c r="G4045" s="39" t="s">
        <v>6427</v>
      </c>
      <c r="H4045" s="309">
        <v>45261</v>
      </c>
      <c r="I4045" s="51">
        <v>324</v>
      </c>
    </row>
    <row r="4046" spans="1:9" ht="15" customHeight="1" x14ac:dyDescent="0.2">
      <c r="A4046" s="926"/>
      <c r="B4046" s="97" t="s">
        <v>9048</v>
      </c>
      <c r="C4046" s="508" t="s">
        <v>6437</v>
      </c>
      <c r="D4046" s="97" t="s">
        <v>5902</v>
      </c>
      <c r="E4046" s="39" t="s">
        <v>9109</v>
      </c>
      <c r="F4046" s="917"/>
      <c r="G4046" s="39" t="s">
        <v>6439</v>
      </c>
      <c r="H4046" s="309">
        <v>45261</v>
      </c>
      <c r="I4046" s="51">
        <v>324</v>
      </c>
    </row>
    <row r="4047" spans="1:9" ht="15" customHeight="1" x14ac:dyDescent="0.2">
      <c r="A4047" s="926"/>
      <c r="B4047" s="97" t="s">
        <v>9048</v>
      </c>
      <c r="C4047" s="508" t="s">
        <v>6440</v>
      </c>
      <c r="D4047" s="97" t="s">
        <v>5902</v>
      </c>
      <c r="E4047" s="39" t="s">
        <v>6617</v>
      </c>
      <c r="F4047" s="917"/>
      <c r="G4047" s="39" t="s">
        <v>6427</v>
      </c>
      <c r="H4047" s="309">
        <v>45261</v>
      </c>
      <c r="I4047" s="51">
        <v>324</v>
      </c>
    </row>
    <row r="4048" spans="1:9" ht="25.5" x14ac:dyDescent="0.2">
      <c r="A4048" s="926"/>
      <c r="B4048" s="97" t="s">
        <v>9048</v>
      </c>
      <c r="C4048" s="508" t="s">
        <v>9110</v>
      </c>
      <c r="D4048" s="97" t="s">
        <v>5902</v>
      </c>
      <c r="E4048" s="39" t="s">
        <v>9111</v>
      </c>
      <c r="F4048" s="917"/>
      <c r="G4048" s="39" t="s">
        <v>6427</v>
      </c>
      <c r="H4048" s="309">
        <v>45261</v>
      </c>
      <c r="I4048" s="51">
        <v>324</v>
      </c>
    </row>
    <row r="4049" spans="1:9" ht="25.5" x14ac:dyDescent="0.2">
      <c r="A4049" s="926"/>
      <c r="B4049" s="97" t="s">
        <v>9048</v>
      </c>
      <c r="C4049" s="508" t="s">
        <v>9112</v>
      </c>
      <c r="D4049" s="97" t="s">
        <v>5902</v>
      </c>
      <c r="E4049" s="39" t="s">
        <v>9113</v>
      </c>
      <c r="F4049" s="917"/>
      <c r="G4049" s="39" t="s">
        <v>6427</v>
      </c>
      <c r="H4049" s="309">
        <v>45261</v>
      </c>
      <c r="I4049" s="51">
        <v>324</v>
      </c>
    </row>
    <row r="4050" spans="1:9" ht="25.5" x14ac:dyDescent="0.2">
      <c r="A4050" s="926"/>
      <c r="B4050" s="97" t="s">
        <v>9048</v>
      </c>
      <c r="C4050" s="508" t="s">
        <v>9114</v>
      </c>
      <c r="D4050" s="97" t="s">
        <v>5902</v>
      </c>
      <c r="E4050" s="39" t="s">
        <v>9115</v>
      </c>
      <c r="F4050" s="917"/>
      <c r="G4050" s="39" t="s">
        <v>6427</v>
      </c>
      <c r="H4050" s="309">
        <v>45261</v>
      </c>
      <c r="I4050" s="51">
        <v>324</v>
      </c>
    </row>
    <row r="4051" spans="1:9" ht="25.5" x14ac:dyDescent="0.2">
      <c r="A4051" s="926"/>
      <c r="B4051" s="97" t="s">
        <v>9048</v>
      </c>
      <c r="C4051" s="508" t="s">
        <v>9116</v>
      </c>
      <c r="D4051" s="97" t="s">
        <v>5902</v>
      </c>
      <c r="E4051" s="39" t="s">
        <v>9117</v>
      </c>
      <c r="F4051" s="917"/>
      <c r="G4051" s="39" t="s">
        <v>6427</v>
      </c>
      <c r="H4051" s="309">
        <v>45261</v>
      </c>
      <c r="I4051" s="51">
        <v>324</v>
      </c>
    </row>
    <row r="4052" spans="1:9" ht="25.5" x14ac:dyDescent="0.2">
      <c r="A4052" s="926"/>
      <c r="B4052" s="97" t="s">
        <v>9048</v>
      </c>
      <c r="C4052" s="508" t="s">
        <v>9118</v>
      </c>
      <c r="D4052" s="97" t="s">
        <v>5902</v>
      </c>
      <c r="E4052" s="39" t="s">
        <v>9111</v>
      </c>
      <c r="F4052" s="917"/>
      <c r="G4052" s="39" t="s">
        <v>6427</v>
      </c>
      <c r="H4052" s="309">
        <v>45261</v>
      </c>
      <c r="I4052" s="51">
        <v>324</v>
      </c>
    </row>
    <row r="4053" spans="1:9" ht="25.5" x14ac:dyDescent="0.2">
      <c r="A4053" s="926"/>
      <c r="B4053" s="51">
        <v>6326</v>
      </c>
      <c r="C4053" s="520" t="s">
        <v>9501</v>
      </c>
      <c r="D4053" s="97" t="s">
        <v>5902</v>
      </c>
      <c r="E4053" s="39">
        <v>40171517</v>
      </c>
      <c r="F4053" s="917"/>
      <c r="G4053" s="39" t="s">
        <v>6168</v>
      </c>
      <c r="H4053" s="309">
        <v>45261</v>
      </c>
      <c r="I4053" s="539">
        <v>324</v>
      </c>
    </row>
    <row r="4054" spans="1:9" ht="25.5" x14ac:dyDescent="0.2">
      <c r="A4054" s="926"/>
      <c r="B4054" s="51">
        <v>6326</v>
      </c>
      <c r="C4054" s="520" t="s">
        <v>9502</v>
      </c>
      <c r="D4054" s="97" t="s">
        <v>5902</v>
      </c>
      <c r="E4054" s="39">
        <v>40171517</v>
      </c>
      <c r="F4054" s="917"/>
      <c r="G4054" s="39" t="s">
        <v>6168</v>
      </c>
      <c r="H4054" s="309">
        <v>45261</v>
      </c>
      <c r="I4054" s="539">
        <v>324</v>
      </c>
    </row>
    <row r="4055" spans="1:9" ht="25.5" x14ac:dyDescent="0.2">
      <c r="A4055" s="926"/>
      <c r="B4055" s="51">
        <v>6326</v>
      </c>
      <c r="C4055" s="520" t="s">
        <v>9503</v>
      </c>
      <c r="D4055" s="97" t="s">
        <v>5902</v>
      </c>
      <c r="E4055" s="39">
        <v>40171517</v>
      </c>
      <c r="F4055" s="917"/>
      <c r="G4055" s="39" t="s">
        <v>6168</v>
      </c>
      <c r="H4055" s="309">
        <v>45261</v>
      </c>
      <c r="I4055" s="539">
        <v>324</v>
      </c>
    </row>
    <row r="4056" spans="1:9" ht="25.5" x14ac:dyDescent="0.2">
      <c r="A4056" s="926"/>
      <c r="B4056" s="51">
        <v>6326</v>
      </c>
      <c r="C4056" s="520" t="s">
        <v>9504</v>
      </c>
      <c r="D4056" s="97" t="s">
        <v>5902</v>
      </c>
      <c r="E4056" s="39">
        <v>40171517</v>
      </c>
      <c r="F4056" s="917"/>
      <c r="G4056" s="39" t="s">
        <v>6168</v>
      </c>
      <c r="H4056" s="309">
        <v>45261</v>
      </c>
      <c r="I4056" s="539">
        <v>324</v>
      </c>
    </row>
    <row r="4057" spans="1:9" ht="25.5" x14ac:dyDescent="0.2">
      <c r="A4057" s="926"/>
      <c r="B4057" s="51">
        <v>6326</v>
      </c>
      <c r="C4057" s="520" t="s">
        <v>9505</v>
      </c>
      <c r="D4057" s="97" t="s">
        <v>5902</v>
      </c>
      <c r="E4057" s="39">
        <v>40171517</v>
      </c>
      <c r="F4057" s="917"/>
      <c r="G4057" s="39" t="s">
        <v>6168</v>
      </c>
      <c r="H4057" s="309">
        <v>45261</v>
      </c>
      <c r="I4057" s="539">
        <v>324</v>
      </c>
    </row>
    <row r="4058" spans="1:9" ht="15" customHeight="1" x14ac:dyDescent="0.2">
      <c r="A4058" s="926"/>
      <c r="B4058" s="51">
        <v>6326</v>
      </c>
      <c r="C4058" s="520" t="s">
        <v>10484</v>
      </c>
      <c r="D4058" s="97" t="s">
        <v>5902</v>
      </c>
      <c r="E4058" s="39">
        <v>40172808</v>
      </c>
      <c r="F4058" s="917"/>
      <c r="G4058" s="39" t="s">
        <v>6168</v>
      </c>
      <c r="H4058" s="309">
        <v>45261</v>
      </c>
      <c r="I4058" s="539">
        <v>324</v>
      </c>
    </row>
    <row r="4059" spans="1:9" ht="15" customHeight="1" x14ac:dyDescent="0.2">
      <c r="A4059" s="926"/>
      <c r="B4059" s="51">
        <v>6326</v>
      </c>
      <c r="C4059" s="520" t="s">
        <v>10485</v>
      </c>
      <c r="D4059" s="97" t="s">
        <v>5902</v>
      </c>
      <c r="E4059" s="39">
        <v>40174608</v>
      </c>
      <c r="F4059" s="917"/>
      <c r="G4059" s="39" t="s">
        <v>6168</v>
      </c>
      <c r="H4059" s="309">
        <v>45261</v>
      </c>
      <c r="I4059" s="539">
        <v>324</v>
      </c>
    </row>
    <row r="4060" spans="1:9" ht="15" customHeight="1" x14ac:dyDescent="0.2">
      <c r="A4060" s="926"/>
      <c r="B4060" s="51">
        <v>6326</v>
      </c>
      <c r="C4060" s="520" t="s">
        <v>10486</v>
      </c>
      <c r="D4060" s="97" t="s">
        <v>5902</v>
      </c>
      <c r="E4060" s="39">
        <v>40175208</v>
      </c>
      <c r="F4060" s="917"/>
      <c r="G4060" s="39" t="s">
        <v>6168</v>
      </c>
      <c r="H4060" s="309">
        <v>45261</v>
      </c>
      <c r="I4060" s="539">
        <v>324</v>
      </c>
    </row>
    <row r="4061" spans="1:9" ht="15" customHeight="1" x14ac:dyDescent="0.2">
      <c r="A4061" s="926"/>
      <c r="B4061" s="51">
        <v>6326</v>
      </c>
      <c r="C4061" s="520" t="s">
        <v>10487</v>
      </c>
      <c r="D4061" s="97" t="s">
        <v>5902</v>
      </c>
      <c r="E4061" s="39">
        <v>40141607</v>
      </c>
      <c r="F4061" s="917"/>
      <c r="G4061" s="39" t="s">
        <v>6168</v>
      </c>
      <c r="H4061" s="309">
        <v>45261</v>
      </c>
      <c r="I4061" s="539">
        <v>324</v>
      </c>
    </row>
    <row r="4062" spans="1:9" ht="15" customHeight="1" x14ac:dyDescent="0.2">
      <c r="A4062" s="926"/>
      <c r="B4062" s="51">
        <v>6326</v>
      </c>
      <c r="C4062" s="520" t="s">
        <v>10488</v>
      </c>
      <c r="D4062" s="97" t="s">
        <v>5902</v>
      </c>
      <c r="E4062" s="39">
        <v>40174908</v>
      </c>
      <c r="F4062" s="917"/>
      <c r="G4062" s="39" t="s">
        <v>6168</v>
      </c>
      <c r="H4062" s="309">
        <v>45261</v>
      </c>
      <c r="I4062" s="539">
        <v>324</v>
      </c>
    </row>
    <row r="4063" spans="1:9" ht="15" customHeight="1" x14ac:dyDescent="0.2">
      <c r="A4063" s="926"/>
      <c r="B4063" s="51">
        <v>6325</v>
      </c>
      <c r="C4063" s="508" t="s">
        <v>9911</v>
      </c>
      <c r="D4063" s="97" t="s">
        <v>5902</v>
      </c>
      <c r="E4063" s="39">
        <v>31201623</v>
      </c>
      <c r="F4063" s="917"/>
      <c r="G4063" s="39" t="s">
        <v>6168</v>
      </c>
      <c r="H4063" s="309">
        <v>45261</v>
      </c>
      <c r="I4063" s="51">
        <v>324</v>
      </c>
    </row>
    <row r="4064" spans="1:9" ht="15" customHeight="1" x14ac:dyDescent="0.2">
      <c r="A4064" s="926"/>
      <c r="B4064" s="51">
        <v>6325</v>
      </c>
      <c r="C4064" s="508" t="s">
        <v>10402</v>
      </c>
      <c r="D4064" s="97" t="s">
        <v>5902</v>
      </c>
      <c r="E4064" s="39">
        <v>40171517</v>
      </c>
      <c r="F4064" s="917"/>
      <c r="G4064" s="39" t="s">
        <v>6168</v>
      </c>
      <c r="H4064" s="309">
        <v>45261</v>
      </c>
      <c r="I4064" s="51">
        <v>324</v>
      </c>
    </row>
    <row r="4065" spans="1:9" ht="25.5" x14ac:dyDescent="0.2">
      <c r="A4065" s="926"/>
      <c r="B4065" s="51">
        <v>6325</v>
      </c>
      <c r="C4065" s="508" t="s">
        <v>10287</v>
      </c>
      <c r="D4065" s="97" t="s">
        <v>5902</v>
      </c>
      <c r="E4065" s="39">
        <v>40171708</v>
      </c>
      <c r="F4065" s="917"/>
      <c r="G4065" s="382" t="s">
        <v>6168</v>
      </c>
      <c r="H4065" s="538">
        <v>44927</v>
      </c>
      <c r="I4065" s="51">
        <v>324</v>
      </c>
    </row>
    <row r="4066" spans="1:9" ht="15" customHeight="1" x14ac:dyDescent="0.2">
      <c r="A4066" s="926"/>
      <c r="B4066" s="97" t="s">
        <v>8677</v>
      </c>
      <c r="C4066" s="98" t="s">
        <v>6420</v>
      </c>
      <c r="D4066" s="97" t="s">
        <v>5902</v>
      </c>
      <c r="E4066" s="160" t="s">
        <v>6619</v>
      </c>
      <c r="F4066" s="917"/>
      <c r="G4066" s="382" t="s">
        <v>6168</v>
      </c>
      <c r="H4066" s="309">
        <v>45261</v>
      </c>
      <c r="I4066" s="160">
        <v>324</v>
      </c>
    </row>
    <row r="4067" spans="1:9" ht="51" x14ac:dyDescent="0.2">
      <c r="A4067" s="926"/>
      <c r="B4067" s="97" t="s">
        <v>8662</v>
      </c>
      <c r="C4067" s="518" t="s">
        <v>6546</v>
      </c>
      <c r="D4067" s="97" t="s">
        <v>5902</v>
      </c>
      <c r="E4067" s="160" t="s">
        <v>6547</v>
      </c>
      <c r="F4067" s="917"/>
      <c r="G4067" s="160" t="s">
        <v>505</v>
      </c>
      <c r="H4067" s="309">
        <v>45261</v>
      </c>
      <c r="I4067" s="97">
        <v>364</v>
      </c>
    </row>
    <row r="4068" spans="1:9" ht="15" customHeight="1" x14ac:dyDescent="0.2">
      <c r="A4068" s="926"/>
      <c r="B4068" s="51">
        <v>6325</v>
      </c>
      <c r="C4068" s="508" t="s">
        <v>9636</v>
      </c>
      <c r="D4068" s="97" t="s">
        <v>5902</v>
      </c>
      <c r="E4068" s="39">
        <v>27112838</v>
      </c>
      <c r="F4068" s="917"/>
      <c r="G4068" s="39" t="s">
        <v>6168</v>
      </c>
      <c r="H4068" s="538">
        <v>44927</v>
      </c>
      <c r="I4068" s="51">
        <v>324</v>
      </c>
    </row>
    <row r="4069" spans="1:9" ht="38.25" x14ac:dyDescent="0.2">
      <c r="A4069" s="926"/>
      <c r="B4069" s="51">
        <v>6325</v>
      </c>
      <c r="C4069" s="508" t="s">
        <v>9646</v>
      </c>
      <c r="D4069" s="97" t="s">
        <v>5902</v>
      </c>
      <c r="E4069" s="39">
        <v>31191506</v>
      </c>
      <c r="F4069" s="917"/>
      <c r="G4069" s="39" t="s">
        <v>6168</v>
      </c>
      <c r="H4069" s="538">
        <v>44927</v>
      </c>
      <c r="I4069" s="51">
        <v>324</v>
      </c>
    </row>
    <row r="4070" spans="1:9" ht="25.5" x14ac:dyDescent="0.2">
      <c r="A4070" s="926"/>
      <c r="B4070" s="39">
        <v>6325</v>
      </c>
      <c r="C4070" s="508" t="s">
        <v>9711</v>
      </c>
      <c r="D4070" s="97" t="s">
        <v>5902</v>
      </c>
      <c r="E4070" s="39">
        <v>27112838</v>
      </c>
      <c r="F4070" s="917"/>
      <c r="G4070" s="39" t="s">
        <v>6168</v>
      </c>
      <c r="H4070" s="538">
        <v>44927</v>
      </c>
      <c r="I4070" s="51">
        <v>324</v>
      </c>
    </row>
    <row r="4071" spans="1:9" ht="15" customHeight="1" x14ac:dyDescent="0.2">
      <c r="A4071" s="926"/>
      <c r="B4071" s="51">
        <v>6325</v>
      </c>
      <c r="C4071" s="508" t="s">
        <v>10280</v>
      </c>
      <c r="D4071" s="97" t="s">
        <v>5902</v>
      </c>
      <c r="E4071" s="39">
        <v>27112838</v>
      </c>
      <c r="F4071" s="917"/>
      <c r="G4071" s="39" t="s">
        <v>6168</v>
      </c>
      <c r="H4071" s="538">
        <v>44927</v>
      </c>
      <c r="I4071" s="549">
        <v>324</v>
      </c>
    </row>
    <row r="4072" spans="1:9" ht="25.5" x14ac:dyDescent="0.2">
      <c r="A4072" s="926"/>
      <c r="B4072" s="51">
        <v>6325</v>
      </c>
      <c r="C4072" s="508" t="s">
        <v>10312</v>
      </c>
      <c r="D4072" s="97" t="s">
        <v>5902</v>
      </c>
      <c r="E4072" s="39">
        <v>27112838</v>
      </c>
      <c r="F4072" s="917"/>
      <c r="G4072" s="39" t="s">
        <v>6168</v>
      </c>
      <c r="H4072" s="538">
        <v>44927</v>
      </c>
      <c r="I4072" s="51">
        <v>324</v>
      </c>
    </row>
    <row r="4073" spans="1:9" ht="25.5" x14ac:dyDescent="0.2">
      <c r="A4073" s="926"/>
      <c r="B4073" s="51">
        <v>6325</v>
      </c>
      <c r="C4073" s="508" t="s">
        <v>10259</v>
      </c>
      <c r="D4073" s="97" t="s">
        <v>5902</v>
      </c>
      <c r="E4073" s="39">
        <v>27112838</v>
      </c>
      <c r="F4073" s="917"/>
      <c r="G4073" s="39" t="s">
        <v>6168</v>
      </c>
      <c r="H4073" s="538">
        <v>44927</v>
      </c>
      <c r="I4073" s="549">
        <v>324</v>
      </c>
    </row>
    <row r="4074" spans="1:9" ht="15" customHeight="1" x14ac:dyDescent="0.2">
      <c r="A4074" s="926"/>
      <c r="B4074" s="47">
        <v>7203</v>
      </c>
      <c r="C4074" s="46" t="s">
        <v>561</v>
      </c>
      <c r="D4074" s="47" t="s">
        <v>39</v>
      </c>
      <c r="E4074" s="47">
        <v>27112838</v>
      </c>
      <c r="F4074" s="917"/>
      <c r="G4074" s="39" t="s">
        <v>6168</v>
      </c>
      <c r="H4074" s="661" t="s">
        <v>41</v>
      </c>
      <c r="I4074" s="47">
        <v>324</v>
      </c>
    </row>
    <row r="4075" spans="1:9" ht="25.5" x14ac:dyDescent="0.2">
      <c r="A4075" s="926"/>
      <c r="B4075" s="47">
        <v>7203</v>
      </c>
      <c r="C4075" s="46" t="s">
        <v>562</v>
      </c>
      <c r="D4075" s="47" t="s">
        <v>39</v>
      </c>
      <c r="E4075" s="47">
        <v>27112838</v>
      </c>
      <c r="F4075" s="917"/>
      <c r="G4075" s="39" t="s">
        <v>6168</v>
      </c>
      <c r="H4075" s="661" t="s">
        <v>41</v>
      </c>
      <c r="I4075" s="47">
        <v>324</v>
      </c>
    </row>
    <row r="4076" spans="1:9" ht="25.5" x14ac:dyDescent="0.2">
      <c r="A4076" s="926"/>
      <c r="B4076" s="47">
        <v>7203</v>
      </c>
      <c r="C4076" s="46" t="s">
        <v>563</v>
      </c>
      <c r="D4076" s="47" t="s">
        <v>39</v>
      </c>
      <c r="E4076" s="47">
        <v>27112838</v>
      </c>
      <c r="F4076" s="917"/>
      <c r="G4076" s="39" t="s">
        <v>6168</v>
      </c>
      <c r="H4076" s="661" t="s">
        <v>41</v>
      </c>
      <c r="I4076" s="47">
        <v>324</v>
      </c>
    </row>
    <row r="4077" spans="1:9" ht="51" x14ac:dyDescent="0.2">
      <c r="A4077" s="926"/>
      <c r="B4077" s="3">
        <v>3202</v>
      </c>
      <c r="C4077" s="197" t="s">
        <v>1298</v>
      </c>
      <c r="D4077" s="3" t="s">
        <v>39</v>
      </c>
      <c r="E4077" s="211" t="s">
        <v>1299</v>
      </c>
      <c r="F4077" s="917"/>
      <c r="G4077" s="39" t="s">
        <v>6168</v>
      </c>
      <c r="H4077" s="661" t="s">
        <v>858</v>
      </c>
      <c r="I4077" s="211">
        <v>324</v>
      </c>
    </row>
    <row r="4078" spans="1:9" ht="38.25" x14ac:dyDescent="0.2">
      <c r="A4078" s="926"/>
      <c r="B4078" s="3">
        <v>3202</v>
      </c>
      <c r="C4078" s="197" t="s">
        <v>1300</v>
      </c>
      <c r="D4078" s="3" t="s">
        <v>39</v>
      </c>
      <c r="E4078" s="211" t="s">
        <v>1301</v>
      </c>
      <c r="F4078" s="917"/>
      <c r="G4078" s="39" t="s">
        <v>6168</v>
      </c>
      <c r="H4078" s="661" t="s">
        <v>858</v>
      </c>
      <c r="I4078" s="211">
        <v>324</v>
      </c>
    </row>
    <row r="4079" spans="1:9" ht="63.75" x14ac:dyDescent="0.2">
      <c r="A4079" s="926"/>
      <c r="B4079" s="3">
        <v>3202</v>
      </c>
      <c r="C4079" s="197" t="s">
        <v>1302</v>
      </c>
      <c r="D4079" s="3" t="s">
        <v>39</v>
      </c>
      <c r="E4079" s="211" t="s">
        <v>1303</v>
      </c>
      <c r="F4079" s="917"/>
      <c r="G4079" s="39" t="s">
        <v>6168</v>
      </c>
      <c r="H4079" s="661" t="s">
        <v>858</v>
      </c>
      <c r="I4079" s="211">
        <v>324</v>
      </c>
    </row>
    <row r="4080" spans="1:9" ht="51" x14ac:dyDescent="0.2">
      <c r="A4080" s="926"/>
      <c r="B4080" s="3">
        <v>3202</v>
      </c>
      <c r="C4080" s="197" t="s">
        <v>1304</v>
      </c>
      <c r="D4080" s="3" t="s">
        <v>39</v>
      </c>
      <c r="E4080" s="211" t="s">
        <v>1305</v>
      </c>
      <c r="F4080" s="917"/>
      <c r="G4080" s="39" t="s">
        <v>6168</v>
      </c>
      <c r="H4080" s="661" t="s">
        <v>858</v>
      </c>
      <c r="I4080" s="211">
        <v>324</v>
      </c>
    </row>
    <row r="4081" spans="1:9" ht="51" x14ac:dyDescent="0.2">
      <c r="A4081" s="926"/>
      <c r="B4081" s="3">
        <v>3202</v>
      </c>
      <c r="C4081" s="197" t="s">
        <v>1306</v>
      </c>
      <c r="D4081" s="3" t="s">
        <v>39</v>
      </c>
      <c r="E4081" s="211" t="s">
        <v>1307</v>
      </c>
      <c r="F4081" s="917"/>
      <c r="G4081" s="39" t="s">
        <v>6168</v>
      </c>
      <c r="H4081" s="661" t="s">
        <v>858</v>
      </c>
      <c r="I4081" s="211">
        <v>324</v>
      </c>
    </row>
    <row r="4082" spans="1:9" ht="63.75" x14ac:dyDescent="0.2">
      <c r="A4082" s="926"/>
      <c r="B4082" s="3">
        <v>3202</v>
      </c>
      <c r="C4082" s="197" t="s">
        <v>1308</v>
      </c>
      <c r="D4082" s="3" t="s">
        <v>39</v>
      </c>
      <c r="E4082" s="211" t="s">
        <v>1309</v>
      </c>
      <c r="F4082" s="917"/>
      <c r="G4082" s="39" t="s">
        <v>6168</v>
      </c>
      <c r="H4082" s="661" t="s">
        <v>858</v>
      </c>
      <c r="I4082" s="211">
        <v>324</v>
      </c>
    </row>
    <row r="4083" spans="1:9" ht="51" x14ac:dyDescent="0.2">
      <c r="A4083" s="926"/>
      <c r="B4083" s="3">
        <v>3202</v>
      </c>
      <c r="C4083" s="197" t="s">
        <v>1310</v>
      </c>
      <c r="D4083" s="3" t="s">
        <v>39</v>
      </c>
      <c r="E4083" s="211" t="s">
        <v>1311</v>
      </c>
      <c r="F4083" s="917"/>
      <c r="G4083" s="39" t="s">
        <v>6168</v>
      </c>
      <c r="H4083" s="661" t="s">
        <v>858</v>
      </c>
      <c r="I4083" s="211">
        <v>324</v>
      </c>
    </row>
    <row r="4084" spans="1:9" ht="63.75" x14ac:dyDescent="0.2">
      <c r="A4084" s="926"/>
      <c r="B4084" s="3">
        <v>3202</v>
      </c>
      <c r="C4084" s="197" t="s">
        <v>1312</v>
      </c>
      <c r="D4084" s="3" t="s">
        <v>39</v>
      </c>
      <c r="E4084" s="211" t="s">
        <v>1313</v>
      </c>
      <c r="F4084" s="917"/>
      <c r="G4084" s="39" t="s">
        <v>6168</v>
      </c>
      <c r="H4084" s="661" t="s">
        <v>858</v>
      </c>
      <c r="I4084" s="211">
        <v>324</v>
      </c>
    </row>
    <row r="4085" spans="1:9" ht="63.75" x14ac:dyDescent="0.2">
      <c r="A4085" s="926"/>
      <c r="B4085" s="3">
        <v>3202</v>
      </c>
      <c r="C4085" s="197" t="s">
        <v>1314</v>
      </c>
      <c r="D4085" s="3" t="s">
        <v>39</v>
      </c>
      <c r="E4085" s="211" t="s">
        <v>1315</v>
      </c>
      <c r="F4085" s="917"/>
      <c r="G4085" s="39" t="s">
        <v>6168</v>
      </c>
      <c r="H4085" s="661" t="s">
        <v>858</v>
      </c>
      <c r="I4085" s="211">
        <v>324</v>
      </c>
    </row>
    <row r="4086" spans="1:9" ht="89.25" x14ac:dyDescent="0.2">
      <c r="A4086" s="926"/>
      <c r="B4086" s="61">
        <v>4150</v>
      </c>
      <c r="C4086" s="66" t="s">
        <v>2012</v>
      </c>
      <c r="D4086" s="382" t="s">
        <v>2137</v>
      </c>
      <c r="E4086" s="382">
        <v>27112838</v>
      </c>
      <c r="F4086" s="917"/>
      <c r="G4086" s="39" t="s">
        <v>6168</v>
      </c>
      <c r="H4086" s="63">
        <v>45200</v>
      </c>
      <c r="I4086" s="382">
        <v>324</v>
      </c>
    </row>
    <row r="4087" spans="1:9" ht="25.5" x14ac:dyDescent="0.2">
      <c r="A4087" s="926"/>
      <c r="B4087" s="3">
        <v>6223</v>
      </c>
      <c r="C4087" s="197" t="s">
        <v>2567</v>
      </c>
      <c r="D4087" s="3" t="s">
        <v>10515</v>
      </c>
      <c r="E4087" s="211" t="s">
        <v>2568</v>
      </c>
      <c r="F4087" s="917"/>
      <c r="G4087" s="39" t="s">
        <v>6168</v>
      </c>
      <c r="H4087" s="227">
        <v>45017</v>
      </c>
      <c r="I4087" s="3">
        <v>324</v>
      </c>
    </row>
    <row r="4088" spans="1:9" ht="15" customHeight="1" x14ac:dyDescent="0.2">
      <c r="A4088" s="926"/>
      <c r="B4088" s="3">
        <v>6223</v>
      </c>
      <c r="C4088" s="197" t="s">
        <v>2573</v>
      </c>
      <c r="D4088" s="3" t="s">
        <v>10515</v>
      </c>
      <c r="E4088" s="211" t="s">
        <v>2574</v>
      </c>
      <c r="F4088" s="917"/>
      <c r="G4088" s="39" t="s">
        <v>6168</v>
      </c>
      <c r="H4088" s="227">
        <v>45047</v>
      </c>
      <c r="I4088" s="3">
        <v>324</v>
      </c>
    </row>
    <row r="4089" spans="1:9" ht="15" customHeight="1" x14ac:dyDescent="0.2">
      <c r="A4089" s="926"/>
      <c r="B4089" s="3">
        <v>6223</v>
      </c>
      <c r="C4089" s="197" t="s">
        <v>2576</v>
      </c>
      <c r="D4089" s="3" t="s">
        <v>10515</v>
      </c>
      <c r="E4089" s="211" t="s">
        <v>2577</v>
      </c>
      <c r="F4089" s="917"/>
      <c r="G4089" s="39" t="s">
        <v>6168</v>
      </c>
      <c r="H4089" s="227">
        <v>45047</v>
      </c>
      <c r="I4089" s="3">
        <v>324</v>
      </c>
    </row>
    <row r="4090" spans="1:9" ht="25.5" x14ac:dyDescent="0.2">
      <c r="A4090" s="926"/>
      <c r="B4090" s="3">
        <v>6224</v>
      </c>
      <c r="C4090" s="197" t="s">
        <v>2691</v>
      </c>
      <c r="D4090" s="3" t="s">
        <v>10515</v>
      </c>
      <c r="E4090" s="211" t="s">
        <v>2574</v>
      </c>
      <c r="F4090" s="917"/>
      <c r="G4090" s="39" t="s">
        <v>6168</v>
      </c>
      <c r="H4090" s="227">
        <v>45015</v>
      </c>
      <c r="I4090" s="382">
        <v>324</v>
      </c>
    </row>
    <row r="4091" spans="1:9" ht="25.5" x14ac:dyDescent="0.2">
      <c r="A4091" s="926"/>
      <c r="B4091" s="3">
        <v>6224</v>
      </c>
      <c r="C4091" s="197" t="s">
        <v>2715</v>
      </c>
      <c r="D4091" s="3" t="s">
        <v>3960</v>
      </c>
      <c r="E4091" s="211">
        <v>27112838</v>
      </c>
      <c r="F4091" s="917"/>
      <c r="G4091" s="39" t="s">
        <v>6168</v>
      </c>
      <c r="H4091" s="227">
        <v>45023</v>
      </c>
      <c r="I4091" s="382">
        <v>324</v>
      </c>
    </row>
    <row r="4092" spans="1:9" ht="15" customHeight="1" x14ac:dyDescent="0.2">
      <c r="A4092" s="926"/>
      <c r="B4092" s="211">
        <v>6311</v>
      </c>
      <c r="C4092" s="197" t="s">
        <v>2836</v>
      </c>
      <c r="D4092" s="211" t="s">
        <v>10514</v>
      </c>
      <c r="E4092" s="211">
        <v>27112838</v>
      </c>
      <c r="F4092" s="917"/>
      <c r="G4092" s="39" t="s">
        <v>6168</v>
      </c>
      <c r="H4092" s="227">
        <v>45078</v>
      </c>
      <c r="I4092" s="382">
        <v>324</v>
      </c>
    </row>
    <row r="4093" spans="1:9" ht="38.25" x14ac:dyDescent="0.2">
      <c r="A4093" s="926"/>
      <c r="B4093" s="3">
        <v>6320</v>
      </c>
      <c r="C4093" s="197" t="s">
        <v>3062</v>
      </c>
      <c r="D4093" s="3" t="s">
        <v>10514</v>
      </c>
      <c r="E4093" s="211">
        <v>27112838</v>
      </c>
      <c r="F4093" s="917"/>
      <c r="G4093" s="39" t="s">
        <v>6168</v>
      </c>
      <c r="H4093" s="227">
        <v>45076</v>
      </c>
      <c r="I4093" s="382">
        <v>324</v>
      </c>
    </row>
    <row r="4094" spans="1:9" ht="25.5" x14ac:dyDescent="0.2">
      <c r="A4094" s="926"/>
      <c r="B4094" s="258">
        <v>6030</v>
      </c>
      <c r="C4094" s="66" t="s">
        <v>3349</v>
      </c>
      <c r="D4094" s="258" t="s">
        <v>10514</v>
      </c>
      <c r="E4094" s="382">
        <v>27112838</v>
      </c>
      <c r="F4094" s="917"/>
      <c r="G4094" s="39" t="s">
        <v>6168</v>
      </c>
      <c r="H4094" s="661" t="s">
        <v>120</v>
      </c>
      <c r="I4094" s="258">
        <v>324</v>
      </c>
    </row>
    <row r="4095" spans="1:9" ht="38.25" x14ac:dyDescent="0.2">
      <c r="A4095" s="926"/>
      <c r="B4095" s="258">
        <v>6030</v>
      </c>
      <c r="C4095" s="66" t="s">
        <v>3350</v>
      </c>
      <c r="D4095" s="258" t="s">
        <v>10514</v>
      </c>
      <c r="E4095" s="382">
        <v>27112838</v>
      </c>
      <c r="F4095" s="917"/>
      <c r="G4095" s="39" t="s">
        <v>6168</v>
      </c>
      <c r="H4095" s="661" t="s">
        <v>120</v>
      </c>
      <c r="I4095" s="258">
        <v>324</v>
      </c>
    </row>
    <row r="4096" spans="1:9" ht="25.5" x14ac:dyDescent="0.2">
      <c r="A4096" s="926"/>
      <c r="B4096" s="258">
        <v>6030</v>
      </c>
      <c r="C4096" s="66" t="s">
        <v>3352</v>
      </c>
      <c r="D4096" s="258" t="s">
        <v>10514</v>
      </c>
      <c r="E4096" s="382">
        <v>27112838</v>
      </c>
      <c r="F4096" s="917"/>
      <c r="G4096" s="39" t="s">
        <v>6168</v>
      </c>
      <c r="H4096" s="661" t="s">
        <v>120</v>
      </c>
      <c r="I4096" s="258">
        <v>324</v>
      </c>
    </row>
    <row r="4097" spans="1:9" ht="51" x14ac:dyDescent="0.2">
      <c r="A4097" s="926"/>
      <c r="B4097" s="258">
        <v>6030</v>
      </c>
      <c r="C4097" s="66" t="s">
        <v>3354</v>
      </c>
      <c r="D4097" s="258" t="s">
        <v>10514</v>
      </c>
      <c r="E4097" s="382">
        <v>31191506</v>
      </c>
      <c r="F4097" s="917"/>
      <c r="G4097" s="39" t="s">
        <v>6168</v>
      </c>
      <c r="H4097" s="661" t="s">
        <v>120</v>
      </c>
      <c r="I4097" s="258">
        <v>324</v>
      </c>
    </row>
    <row r="4098" spans="1:9" ht="25.5" x14ac:dyDescent="0.2">
      <c r="A4098" s="926"/>
      <c r="B4098" s="258">
        <v>6030</v>
      </c>
      <c r="C4098" s="66" t="s">
        <v>3355</v>
      </c>
      <c r="D4098" s="258" t="s">
        <v>10514</v>
      </c>
      <c r="E4098" s="382">
        <v>27112838</v>
      </c>
      <c r="F4098" s="917"/>
      <c r="G4098" s="39" t="s">
        <v>6168</v>
      </c>
      <c r="H4098" s="661" t="s">
        <v>120</v>
      </c>
      <c r="I4098" s="258">
        <v>324</v>
      </c>
    </row>
    <row r="4099" spans="1:9" ht="51" x14ac:dyDescent="0.2">
      <c r="A4099" s="926"/>
      <c r="B4099" s="258">
        <v>6030</v>
      </c>
      <c r="C4099" s="66" t="s">
        <v>3357</v>
      </c>
      <c r="D4099" s="258" t="s">
        <v>10514</v>
      </c>
      <c r="E4099" s="382">
        <v>31191506</v>
      </c>
      <c r="F4099" s="917"/>
      <c r="G4099" s="39" t="s">
        <v>6168</v>
      </c>
      <c r="H4099" s="661" t="s">
        <v>120</v>
      </c>
      <c r="I4099" s="258">
        <v>324</v>
      </c>
    </row>
    <row r="4100" spans="1:9" ht="63.75" x14ac:dyDescent="0.2">
      <c r="A4100" s="926"/>
      <c r="B4100" s="258">
        <v>6030</v>
      </c>
      <c r="C4100" s="66" t="s">
        <v>1312</v>
      </c>
      <c r="D4100" s="258" t="s">
        <v>10514</v>
      </c>
      <c r="E4100" s="382">
        <v>31191506</v>
      </c>
      <c r="F4100" s="917"/>
      <c r="G4100" s="39" t="s">
        <v>6168</v>
      </c>
      <c r="H4100" s="661" t="s">
        <v>120</v>
      </c>
      <c r="I4100" s="258">
        <v>324</v>
      </c>
    </row>
    <row r="4101" spans="1:9" ht="15" customHeight="1" x14ac:dyDescent="0.2">
      <c r="A4101" s="926"/>
      <c r="B4101" s="97">
        <v>7428</v>
      </c>
      <c r="C4101" s="508" t="s">
        <v>10504</v>
      </c>
      <c r="D4101" s="97" t="s">
        <v>5902</v>
      </c>
      <c r="E4101" s="39" t="s">
        <v>6393</v>
      </c>
      <c r="F4101" s="917"/>
      <c r="G4101" s="39" t="s">
        <v>6168</v>
      </c>
      <c r="H4101" s="251">
        <v>45261</v>
      </c>
      <c r="I4101" s="39">
        <v>324</v>
      </c>
    </row>
    <row r="4102" spans="1:9" ht="191.25" x14ac:dyDescent="0.2">
      <c r="A4102" s="926"/>
      <c r="B4102" s="97">
        <v>7431</v>
      </c>
      <c r="C4102" s="98" t="s">
        <v>6184</v>
      </c>
      <c r="D4102" s="97" t="s">
        <v>5902</v>
      </c>
      <c r="E4102" s="160" t="s">
        <v>6185</v>
      </c>
      <c r="F4102" s="917"/>
      <c r="G4102" s="160" t="s">
        <v>505</v>
      </c>
      <c r="H4102" s="309">
        <v>44927</v>
      </c>
      <c r="I4102" s="160">
        <v>324</v>
      </c>
    </row>
    <row r="4103" spans="1:9" ht="153" x14ac:dyDescent="0.2">
      <c r="A4103" s="926"/>
      <c r="B4103" s="97">
        <v>7431</v>
      </c>
      <c r="C4103" s="98" t="s">
        <v>6190</v>
      </c>
      <c r="D4103" s="97" t="s">
        <v>5902</v>
      </c>
      <c r="E4103" s="160" t="s">
        <v>6191</v>
      </c>
      <c r="F4103" s="917"/>
      <c r="G4103" s="160" t="s">
        <v>505</v>
      </c>
      <c r="H4103" s="309">
        <v>44927</v>
      </c>
      <c r="I4103" s="160">
        <v>324</v>
      </c>
    </row>
    <row r="4104" spans="1:9" ht="127.5" x14ac:dyDescent="0.2">
      <c r="A4104" s="926"/>
      <c r="B4104" s="97">
        <v>7431</v>
      </c>
      <c r="C4104" s="98" t="s">
        <v>6192</v>
      </c>
      <c r="D4104" s="97" t="s">
        <v>5902</v>
      </c>
      <c r="E4104" s="160" t="s">
        <v>6193</v>
      </c>
      <c r="F4104" s="917"/>
      <c r="G4104" s="160" t="s">
        <v>505</v>
      </c>
      <c r="H4104" s="309">
        <v>44927</v>
      </c>
      <c r="I4104" s="160">
        <v>324</v>
      </c>
    </row>
    <row r="4105" spans="1:9" ht="127.5" x14ac:dyDescent="0.2">
      <c r="A4105" s="926"/>
      <c r="B4105" s="97">
        <v>7431</v>
      </c>
      <c r="C4105" s="98" t="s">
        <v>6194</v>
      </c>
      <c r="D4105" s="97" t="s">
        <v>5902</v>
      </c>
      <c r="E4105" s="160" t="s">
        <v>6195</v>
      </c>
      <c r="F4105" s="917"/>
      <c r="G4105" s="160" t="s">
        <v>505</v>
      </c>
      <c r="H4105" s="309">
        <v>44927</v>
      </c>
      <c r="I4105" s="160">
        <v>324</v>
      </c>
    </row>
    <row r="4106" spans="1:9" ht="89.25" x14ac:dyDescent="0.2">
      <c r="A4106" s="926"/>
      <c r="B4106" s="97">
        <v>7431</v>
      </c>
      <c r="C4106" s="98" t="s">
        <v>6218</v>
      </c>
      <c r="D4106" s="97" t="s">
        <v>5902</v>
      </c>
      <c r="E4106" s="160" t="s">
        <v>6219</v>
      </c>
      <c r="F4106" s="917"/>
      <c r="G4106" s="160" t="s">
        <v>505</v>
      </c>
      <c r="H4106" s="309">
        <v>44927</v>
      </c>
      <c r="I4106" s="160">
        <v>324</v>
      </c>
    </row>
    <row r="4107" spans="1:9" ht="102" x14ac:dyDescent="0.2">
      <c r="A4107" s="926"/>
      <c r="B4107" s="97">
        <v>7431</v>
      </c>
      <c r="C4107" s="98" t="s">
        <v>6220</v>
      </c>
      <c r="D4107" s="97" t="s">
        <v>5902</v>
      </c>
      <c r="E4107" s="160" t="s">
        <v>6221</v>
      </c>
      <c r="F4107" s="917"/>
      <c r="G4107" s="160" t="s">
        <v>505</v>
      </c>
      <c r="H4107" s="309">
        <v>44927</v>
      </c>
      <c r="I4107" s="160">
        <v>324</v>
      </c>
    </row>
    <row r="4108" spans="1:9" ht="51" x14ac:dyDescent="0.2">
      <c r="A4108" s="926"/>
      <c r="B4108" s="97">
        <v>7431</v>
      </c>
      <c r="C4108" s="98" t="s">
        <v>6227</v>
      </c>
      <c r="D4108" s="97" t="s">
        <v>5902</v>
      </c>
      <c r="E4108" s="160" t="s">
        <v>6228</v>
      </c>
      <c r="F4108" s="917"/>
      <c r="G4108" s="160" t="s">
        <v>505</v>
      </c>
      <c r="H4108" s="309">
        <v>44927</v>
      </c>
      <c r="I4108" s="160">
        <v>324</v>
      </c>
    </row>
    <row r="4109" spans="1:9" ht="25.5" x14ac:dyDescent="0.2">
      <c r="A4109" s="926"/>
      <c r="B4109" s="51" t="s">
        <v>8663</v>
      </c>
      <c r="C4109" s="508" t="s">
        <v>6392</v>
      </c>
      <c r="D4109" s="97" t="s">
        <v>5902</v>
      </c>
      <c r="E4109" s="39" t="s">
        <v>6393</v>
      </c>
      <c r="F4109" s="917"/>
      <c r="G4109" s="160" t="s">
        <v>505</v>
      </c>
      <c r="H4109" s="63">
        <v>45261</v>
      </c>
      <c r="I4109" s="382">
        <v>324</v>
      </c>
    </row>
    <row r="4110" spans="1:9" ht="25.5" x14ac:dyDescent="0.2">
      <c r="A4110" s="926"/>
      <c r="B4110" s="97" t="s">
        <v>8675</v>
      </c>
      <c r="C4110" s="508" t="s">
        <v>6392</v>
      </c>
      <c r="D4110" s="97" t="s">
        <v>5902</v>
      </c>
      <c r="E4110" s="39" t="s">
        <v>6393</v>
      </c>
      <c r="F4110" s="917"/>
      <c r="G4110" s="160" t="s">
        <v>505</v>
      </c>
      <c r="H4110" s="63">
        <v>45261</v>
      </c>
      <c r="I4110" s="382">
        <v>324</v>
      </c>
    </row>
    <row r="4111" spans="1:9" ht="25.5" x14ac:dyDescent="0.2">
      <c r="A4111" s="926"/>
      <c r="B4111" s="51">
        <v>6326</v>
      </c>
      <c r="C4111" s="520" t="s">
        <v>9497</v>
      </c>
      <c r="D4111" s="97" t="s">
        <v>5902</v>
      </c>
      <c r="E4111" s="39">
        <v>27112838</v>
      </c>
      <c r="F4111" s="917"/>
      <c r="G4111" s="160" t="s">
        <v>505</v>
      </c>
      <c r="H4111" s="63">
        <v>45261</v>
      </c>
      <c r="I4111" s="539">
        <v>324</v>
      </c>
    </row>
    <row r="4112" spans="1:9" ht="25.5" x14ac:dyDescent="0.2">
      <c r="A4112" s="926"/>
      <c r="B4112" s="51">
        <v>6326</v>
      </c>
      <c r="C4112" s="520" t="s">
        <v>9498</v>
      </c>
      <c r="D4112" s="97" t="s">
        <v>5902</v>
      </c>
      <c r="E4112" s="39">
        <v>27112838</v>
      </c>
      <c r="F4112" s="917"/>
      <c r="G4112" s="160" t="s">
        <v>505</v>
      </c>
      <c r="H4112" s="63">
        <v>45261</v>
      </c>
      <c r="I4112" s="539">
        <v>324</v>
      </c>
    </row>
    <row r="4113" spans="1:9" ht="25.5" x14ac:dyDescent="0.2">
      <c r="A4113" s="926"/>
      <c r="B4113" s="51">
        <v>6326</v>
      </c>
      <c r="C4113" s="520" t="s">
        <v>9499</v>
      </c>
      <c r="D4113" s="97" t="s">
        <v>5902</v>
      </c>
      <c r="E4113" s="39">
        <v>27112838</v>
      </c>
      <c r="F4113" s="917"/>
      <c r="G4113" s="160" t="s">
        <v>505</v>
      </c>
      <c r="H4113" s="63">
        <v>45261</v>
      </c>
      <c r="I4113" s="539">
        <v>324</v>
      </c>
    </row>
    <row r="4114" spans="1:9" ht="15" customHeight="1" x14ac:dyDescent="0.2">
      <c r="A4114" s="926"/>
      <c r="B4114" s="51">
        <v>6325</v>
      </c>
      <c r="C4114" s="508" t="s">
        <v>10289</v>
      </c>
      <c r="D4114" s="97" t="s">
        <v>5902</v>
      </c>
      <c r="E4114" s="39">
        <v>27112838</v>
      </c>
      <c r="F4114" s="917"/>
      <c r="G4114" s="382" t="s">
        <v>6168</v>
      </c>
      <c r="H4114" s="538">
        <v>44927</v>
      </c>
      <c r="I4114" s="549">
        <v>324</v>
      </c>
    </row>
    <row r="4115" spans="1:9" ht="89.25" x14ac:dyDescent="0.2">
      <c r="A4115" s="926"/>
      <c r="B4115" s="61">
        <v>4150</v>
      </c>
      <c r="C4115" s="66" t="s">
        <v>2012</v>
      </c>
      <c r="D4115" s="382" t="s">
        <v>2137</v>
      </c>
      <c r="E4115" s="382">
        <v>27112838</v>
      </c>
      <c r="F4115" s="917"/>
      <c r="G4115" s="382" t="s">
        <v>6168</v>
      </c>
      <c r="H4115" s="63">
        <v>45200</v>
      </c>
      <c r="I4115" s="382">
        <v>324</v>
      </c>
    </row>
    <row r="4116" spans="1:9" ht="25.5" x14ac:dyDescent="0.2">
      <c r="A4116" s="926"/>
      <c r="B4116" s="97" t="s">
        <v>8676</v>
      </c>
      <c r="C4116" s="98" t="s">
        <v>6392</v>
      </c>
      <c r="D4116" s="97" t="s">
        <v>5902</v>
      </c>
      <c r="E4116" s="160" t="s">
        <v>6393</v>
      </c>
      <c r="F4116" s="917"/>
      <c r="G4116" s="160" t="s">
        <v>35</v>
      </c>
      <c r="H4116" s="309">
        <v>45261</v>
      </c>
      <c r="I4116" s="160">
        <v>364</v>
      </c>
    </row>
    <row r="4117" spans="1:9" ht="25.5" x14ac:dyDescent="0.2">
      <c r="A4117" s="926"/>
      <c r="B4117" s="97" t="s">
        <v>8677</v>
      </c>
      <c r="C4117" s="98" t="s">
        <v>6392</v>
      </c>
      <c r="D4117" s="97" t="s">
        <v>5902</v>
      </c>
      <c r="E4117" s="160" t="s">
        <v>6393</v>
      </c>
      <c r="F4117" s="917"/>
      <c r="G4117" s="160" t="s">
        <v>35</v>
      </c>
      <c r="H4117" s="309">
        <v>45261</v>
      </c>
      <c r="I4117" s="160">
        <v>364</v>
      </c>
    </row>
    <row r="4118" spans="1:9" ht="63.75" x14ac:dyDescent="0.2">
      <c r="A4118" s="926"/>
      <c r="B4118" s="97">
        <v>7202</v>
      </c>
      <c r="C4118" s="508" t="s">
        <v>8826</v>
      </c>
      <c r="D4118" s="97" t="s">
        <v>5902</v>
      </c>
      <c r="E4118" s="39" t="s">
        <v>8827</v>
      </c>
      <c r="F4118" s="917"/>
      <c r="G4118" s="160" t="s">
        <v>35</v>
      </c>
      <c r="H4118" s="682">
        <v>45108</v>
      </c>
      <c r="I4118" s="217">
        <v>364</v>
      </c>
    </row>
    <row r="4119" spans="1:9" ht="51" x14ac:dyDescent="0.2">
      <c r="A4119" s="926"/>
      <c r="B4119" s="97">
        <v>7202</v>
      </c>
      <c r="C4119" s="508" t="s">
        <v>8828</v>
      </c>
      <c r="D4119" s="97" t="s">
        <v>5902</v>
      </c>
      <c r="E4119" s="39" t="s">
        <v>8827</v>
      </c>
      <c r="F4119" s="917"/>
      <c r="G4119" s="160" t="s">
        <v>35</v>
      </c>
      <c r="H4119" s="682">
        <v>45200</v>
      </c>
      <c r="I4119" s="217">
        <v>364</v>
      </c>
    </row>
    <row r="4120" spans="1:9" ht="38.25" x14ac:dyDescent="0.2">
      <c r="A4120" s="926"/>
      <c r="B4120" s="97">
        <v>7202</v>
      </c>
      <c r="C4120" s="508" t="s">
        <v>8829</v>
      </c>
      <c r="D4120" s="97" t="s">
        <v>5902</v>
      </c>
      <c r="E4120" s="39" t="s">
        <v>8827</v>
      </c>
      <c r="F4120" s="917"/>
      <c r="G4120" s="160" t="s">
        <v>35</v>
      </c>
      <c r="H4120" s="682">
        <v>44986</v>
      </c>
      <c r="I4120" s="217">
        <v>364</v>
      </c>
    </row>
    <row r="4121" spans="1:9" ht="25.5" x14ac:dyDescent="0.2">
      <c r="A4121" s="926"/>
      <c r="B4121" s="97">
        <v>7202</v>
      </c>
      <c r="C4121" s="508" t="s">
        <v>8830</v>
      </c>
      <c r="D4121" s="97" t="s">
        <v>5902</v>
      </c>
      <c r="E4121" s="39" t="s">
        <v>8827</v>
      </c>
      <c r="F4121" s="917"/>
      <c r="G4121" s="160" t="s">
        <v>35</v>
      </c>
      <c r="H4121" s="682">
        <v>45078</v>
      </c>
      <c r="I4121" s="217">
        <v>364</v>
      </c>
    </row>
    <row r="4122" spans="1:9" ht="38.25" x14ac:dyDescent="0.2">
      <c r="A4122" s="926"/>
      <c r="B4122" s="97">
        <v>7202</v>
      </c>
      <c r="C4122" s="508" t="s">
        <v>8831</v>
      </c>
      <c r="D4122" s="97" t="s">
        <v>5902</v>
      </c>
      <c r="E4122" s="39" t="s">
        <v>8827</v>
      </c>
      <c r="F4122" s="917"/>
      <c r="G4122" s="160" t="s">
        <v>35</v>
      </c>
      <c r="H4122" s="682">
        <v>45108</v>
      </c>
      <c r="I4122" s="217">
        <v>364</v>
      </c>
    </row>
    <row r="4123" spans="1:9" ht="25.5" x14ac:dyDescent="0.2">
      <c r="A4123" s="926"/>
      <c r="B4123" s="97">
        <v>7202</v>
      </c>
      <c r="C4123" s="508" t="s">
        <v>8832</v>
      </c>
      <c r="D4123" s="97" t="s">
        <v>5902</v>
      </c>
      <c r="E4123" s="39" t="s">
        <v>8827</v>
      </c>
      <c r="F4123" s="917"/>
      <c r="G4123" s="160" t="s">
        <v>35</v>
      </c>
      <c r="H4123" s="682">
        <v>45200</v>
      </c>
      <c r="I4123" s="217">
        <v>364</v>
      </c>
    </row>
    <row r="4124" spans="1:9" ht="38.25" x14ac:dyDescent="0.2">
      <c r="A4124" s="926"/>
      <c r="B4124" s="97">
        <v>7202</v>
      </c>
      <c r="C4124" s="508" t="s">
        <v>8833</v>
      </c>
      <c r="D4124" s="97" t="s">
        <v>5902</v>
      </c>
      <c r="E4124" s="39" t="s">
        <v>8827</v>
      </c>
      <c r="F4124" s="917"/>
      <c r="G4124" s="160" t="s">
        <v>35</v>
      </c>
      <c r="H4124" s="682">
        <v>44986</v>
      </c>
      <c r="I4124" s="217">
        <v>364</v>
      </c>
    </row>
    <row r="4125" spans="1:9" ht="38.25" x14ac:dyDescent="0.2">
      <c r="A4125" s="926"/>
      <c r="B4125" s="97">
        <v>7202</v>
      </c>
      <c r="C4125" s="508" t="s">
        <v>8834</v>
      </c>
      <c r="D4125" s="97" t="s">
        <v>5902</v>
      </c>
      <c r="E4125" s="39" t="s">
        <v>8827</v>
      </c>
      <c r="F4125" s="917"/>
      <c r="G4125" s="160" t="s">
        <v>35</v>
      </c>
      <c r="H4125" s="682">
        <v>45078</v>
      </c>
      <c r="I4125" s="217">
        <v>364</v>
      </c>
    </row>
    <row r="4126" spans="1:9" ht="25.5" x14ac:dyDescent="0.2">
      <c r="A4126" s="926"/>
      <c r="B4126" s="97">
        <v>7202</v>
      </c>
      <c r="C4126" s="508" t="s">
        <v>8835</v>
      </c>
      <c r="D4126" s="97" t="s">
        <v>5902</v>
      </c>
      <c r="E4126" s="39" t="s">
        <v>8827</v>
      </c>
      <c r="F4126" s="917"/>
      <c r="G4126" s="160" t="s">
        <v>35</v>
      </c>
      <c r="H4126" s="682">
        <v>45108</v>
      </c>
      <c r="I4126" s="217">
        <v>364</v>
      </c>
    </row>
    <row r="4127" spans="1:9" ht="25.5" x14ac:dyDescent="0.2">
      <c r="A4127" s="926"/>
      <c r="B4127" s="97">
        <v>7202</v>
      </c>
      <c r="C4127" s="508" t="s">
        <v>8836</v>
      </c>
      <c r="D4127" s="97" t="s">
        <v>5902</v>
      </c>
      <c r="E4127" s="39" t="s">
        <v>8827</v>
      </c>
      <c r="F4127" s="917"/>
      <c r="G4127" s="160" t="s">
        <v>35</v>
      </c>
      <c r="H4127" s="682">
        <v>45200</v>
      </c>
      <c r="I4127" s="217">
        <v>364</v>
      </c>
    </row>
    <row r="4128" spans="1:9" ht="38.25" x14ac:dyDescent="0.2">
      <c r="A4128" s="926"/>
      <c r="B4128" s="97">
        <v>7202</v>
      </c>
      <c r="C4128" s="508" t="s">
        <v>8837</v>
      </c>
      <c r="D4128" s="97" t="s">
        <v>5902</v>
      </c>
      <c r="E4128" s="39" t="s">
        <v>8827</v>
      </c>
      <c r="F4128" s="917"/>
      <c r="G4128" s="160" t="s">
        <v>35</v>
      </c>
      <c r="H4128" s="682">
        <v>44986</v>
      </c>
      <c r="I4128" s="217">
        <v>364</v>
      </c>
    </row>
    <row r="4129" spans="1:9" ht="38.25" x14ac:dyDescent="0.2">
      <c r="A4129" s="926"/>
      <c r="B4129" s="97">
        <v>7202</v>
      </c>
      <c r="C4129" s="508" t="s">
        <v>8838</v>
      </c>
      <c r="D4129" s="97" t="s">
        <v>5902</v>
      </c>
      <c r="E4129" s="39" t="s">
        <v>8827</v>
      </c>
      <c r="F4129" s="917"/>
      <c r="G4129" s="160" t="s">
        <v>35</v>
      </c>
      <c r="H4129" s="682">
        <v>45078</v>
      </c>
      <c r="I4129" s="217">
        <v>364</v>
      </c>
    </row>
    <row r="4130" spans="1:9" ht="25.5" x14ac:dyDescent="0.2">
      <c r="A4130" s="926"/>
      <c r="B4130" s="97">
        <v>7202</v>
      </c>
      <c r="C4130" s="508" t="s">
        <v>8899</v>
      </c>
      <c r="D4130" s="97" t="s">
        <v>5902</v>
      </c>
      <c r="E4130" s="39" t="s">
        <v>8900</v>
      </c>
      <c r="F4130" s="917"/>
      <c r="G4130" s="160" t="s">
        <v>35</v>
      </c>
      <c r="H4130" s="682">
        <v>45200</v>
      </c>
      <c r="I4130" s="217">
        <v>364</v>
      </c>
    </row>
    <row r="4131" spans="1:9" ht="38.25" x14ac:dyDescent="0.2">
      <c r="A4131" s="926"/>
      <c r="B4131" s="51">
        <v>6325</v>
      </c>
      <c r="C4131" s="508" t="s">
        <v>9992</v>
      </c>
      <c r="D4131" s="97" t="s">
        <v>5902</v>
      </c>
      <c r="E4131" s="39">
        <v>30101815</v>
      </c>
      <c r="F4131" s="917"/>
      <c r="G4131" s="39" t="s">
        <v>505</v>
      </c>
      <c r="H4131" s="538">
        <v>44927</v>
      </c>
      <c r="I4131" s="51">
        <v>324</v>
      </c>
    </row>
    <row r="4132" spans="1:9" ht="15" customHeight="1" x14ac:dyDescent="0.2">
      <c r="A4132" s="926"/>
      <c r="B4132" s="51">
        <v>6326</v>
      </c>
      <c r="C4132" s="520" t="s">
        <v>2834</v>
      </c>
      <c r="D4132" s="97" t="s">
        <v>5902</v>
      </c>
      <c r="E4132" s="39">
        <v>31211904</v>
      </c>
      <c r="F4132" s="917"/>
      <c r="G4132" s="382" t="s">
        <v>6168</v>
      </c>
      <c r="H4132" s="538">
        <v>45261</v>
      </c>
      <c r="I4132" s="539">
        <v>324</v>
      </c>
    </row>
    <row r="4133" spans="1:9" ht="25.5" x14ac:dyDescent="0.2">
      <c r="A4133" s="926"/>
      <c r="B4133" s="51">
        <v>6325</v>
      </c>
      <c r="C4133" s="508" t="s">
        <v>9610</v>
      </c>
      <c r="D4133" s="97" t="s">
        <v>5902</v>
      </c>
      <c r="E4133" s="39">
        <v>31211904</v>
      </c>
      <c r="F4133" s="917"/>
      <c r="G4133" s="382" t="s">
        <v>6168</v>
      </c>
      <c r="H4133" s="538">
        <v>44927</v>
      </c>
      <c r="I4133" s="51">
        <v>324</v>
      </c>
    </row>
    <row r="4134" spans="1:9" ht="15" customHeight="1" x14ac:dyDescent="0.2">
      <c r="A4134" s="926"/>
      <c r="B4134" s="39">
        <v>6325</v>
      </c>
      <c r="C4134" s="508" t="s">
        <v>9707</v>
      </c>
      <c r="D4134" s="97" t="s">
        <v>5902</v>
      </c>
      <c r="E4134" s="39">
        <v>31211904</v>
      </c>
      <c r="F4134" s="917"/>
      <c r="G4134" s="382" t="s">
        <v>6168</v>
      </c>
      <c r="H4134" s="538">
        <v>44927</v>
      </c>
      <c r="I4134" s="51">
        <v>324</v>
      </c>
    </row>
    <row r="4135" spans="1:9" ht="15" customHeight="1" x14ac:dyDescent="0.2">
      <c r="A4135" s="926"/>
      <c r="B4135" s="39">
        <v>6325</v>
      </c>
      <c r="C4135" s="508" t="s">
        <v>9708</v>
      </c>
      <c r="D4135" s="97" t="s">
        <v>5902</v>
      </c>
      <c r="E4135" s="39">
        <v>31211904</v>
      </c>
      <c r="F4135" s="917"/>
      <c r="G4135" s="382" t="s">
        <v>6168</v>
      </c>
      <c r="H4135" s="538">
        <v>44927</v>
      </c>
      <c r="I4135" s="51">
        <v>324</v>
      </c>
    </row>
    <row r="4136" spans="1:9" ht="15" customHeight="1" x14ac:dyDescent="0.2">
      <c r="A4136" s="926"/>
      <c r="B4136" s="39">
        <v>6325</v>
      </c>
      <c r="C4136" s="508" t="s">
        <v>8487</v>
      </c>
      <c r="D4136" s="97" t="s">
        <v>5902</v>
      </c>
      <c r="E4136" s="39">
        <v>31211917</v>
      </c>
      <c r="F4136" s="917"/>
      <c r="G4136" s="382" t="s">
        <v>6168</v>
      </c>
      <c r="H4136" s="538">
        <v>44927</v>
      </c>
      <c r="I4136" s="51">
        <v>324</v>
      </c>
    </row>
    <row r="4137" spans="1:9" ht="15" customHeight="1" x14ac:dyDescent="0.2">
      <c r="A4137" s="926"/>
      <c r="B4137" s="51">
        <v>6325</v>
      </c>
      <c r="C4137" s="508" t="s">
        <v>8481</v>
      </c>
      <c r="D4137" s="97" t="s">
        <v>5902</v>
      </c>
      <c r="E4137" s="39">
        <v>31211904</v>
      </c>
      <c r="F4137" s="917"/>
      <c r="G4137" s="382" t="s">
        <v>6168</v>
      </c>
      <c r="H4137" s="538">
        <v>44930</v>
      </c>
      <c r="I4137" s="51">
        <v>324</v>
      </c>
    </row>
    <row r="4138" spans="1:9" ht="25.5" x14ac:dyDescent="0.2">
      <c r="A4138" s="926"/>
      <c r="B4138" s="51">
        <v>6325</v>
      </c>
      <c r="C4138" s="508" t="s">
        <v>9821</v>
      </c>
      <c r="D4138" s="97" t="s">
        <v>5902</v>
      </c>
      <c r="E4138" s="545">
        <v>31211904</v>
      </c>
      <c r="F4138" s="917"/>
      <c r="G4138" s="382" t="s">
        <v>6168</v>
      </c>
      <c r="H4138" s="538">
        <v>44936</v>
      </c>
      <c r="I4138" s="51">
        <v>324</v>
      </c>
    </row>
    <row r="4139" spans="1:9" ht="15" customHeight="1" x14ac:dyDescent="0.2">
      <c r="A4139" s="926"/>
      <c r="B4139" s="51">
        <v>6325</v>
      </c>
      <c r="C4139" s="508" t="s">
        <v>9822</v>
      </c>
      <c r="D4139" s="97" t="s">
        <v>5902</v>
      </c>
      <c r="E4139" s="545">
        <v>31211904</v>
      </c>
      <c r="F4139" s="917"/>
      <c r="G4139" s="382" t="s">
        <v>6168</v>
      </c>
      <c r="H4139" s="538">
        <v>44937</v>
      </c>
      <c r="I4139" s="51">
        <v>324</v>
      </c>
    </row>
    <row r="4140" spans="1:9" ht="15" customHeight="1" x14ac:dyDescent="0.2">
      <c r="A4140" s="926"/>
      <c r="B4140" s="51">
        <v>6325</v>
      </c>
      <c r="C4140" s="508" t="s">
        <v>9831</v>
      </c>
      <c r="D4140" s="97" t="s">
        <v>5902</v>
      </c>
      <c r="E4140" s="545">
        <v>31211904</v>
      </c>
      <c r="F4140" s="917"/>
      <c r="G4140" s="382" t="s">
        <v>6168</v>
      </c>
      <c r="H4140" s="538">
        <v>44946</v>
      </c>
      <c r="I4140" s="51">
        <v>324</v>
      </c>
    </row>
    <row r="4141" spans="1:9" ht="15" customHeight="1" x14ac:dyDescent="0.2">
      <c r="A4141" s="926"/>
      <c r="B4141" s="51">
        <v>6325</v>
      </c>
      <c r="C4141" s="548" t="s">
        <v>9892</v>
      </c>
      <c r="D4141" s="97" t="s">
        <v>5902</v>
      </c>
      <c r="E4141" s="39">
        <v>31211904</v>
      </c>
      <c r="F4141" s="917"/>
      <c r="G4141" s="382" t="s">
        <v>6168</v>
      </c>
      <c r="H4141" s="538">
        <v>44927</v>
      </c>
      <c r="I4141" s="549">
        <v>324</v>
      </c>
    </row>
    <row r="4142" spans="1:9" ht="15" customHeight="1" x14ac:dyDescent="0.2">
      <c r="A4142" s="926"/>
      <c r="B4142" s="51">
        <v>6325</v>
      </c>
      <c r="C4142" s="548" t="s">
        <v>9893</v>
      </c>
      <c r="D4142" s="97" t="s">
        <v>5902</v>
      </c>
      <c r="E4142" s="39">
        <v>31201503</v>
      </c>
      <c r="F4142" s="917"/>
      <c r="G4142" s="382" t="s">
        <v>6168</v>
      </c>
      <c r="H4142" s="538">
        <v>44927</v>
      </c>
      <c r="I4142" s="549">
        <v>324</v>
      </c>
    </row>
    <row r="4143" spans="1:9" ht="15" customHeight="1" x14ac:dyDescent="0.2">
      <c r="A4143" s="926"/>
      <c r="B4143" s="51">
        <v>6325</v>
      </c>
      <c r="C4143" s="508" t="s">
        <v>9934</v>
      </c>
      <c r="D4143" s="97" t="s">
        <v>5902</v>
      </c>
      <c r="E4143" s="39">
        <v>31211904</v>
      </c>
      <c r="F4143" s="917"/>
      <c r="G4143" s="382" t="s">
        <v>6168</v>
      </c>
      <c r="H4143" s="538">
        <v>44927</v>
      </c>
      <c r="I4143" s="51">
        <v>324</v>
      </c>
    </row>
    <row r="4144" spans="1:9" ht="25.5" x14ac:dyDescent="0.2">
      <c r="A4144" s="926"/>
      <c r="B4144" s="51">
        <v>6325</v>
      </c>
      <c r="C4144" s="508" t="s">
        <v>10028</v>
      </c>
      <c r="D4144" s="97" t="s">
        <v>5902</v>
      </c>
      <c r="E4144" s="39">
        <v>31211904</v>
      </c>
      <c r="F4144" s="917"/>
      <c r="G4144" s="382" t="s">
        <v>6168</v>
      </c>
      <c r="H4144" s="538">
        <v>44927</v>
      </c>
      <c r="I4144" s="51">
        <v>324</v>
      </c>
    </row>
    <row r="4145" spans="1:9" ht="25.5" x14ac:dyDescent="0.2">
      <c r="A4145" s="926"/>
      <c r="B4145" s="51">
        <v>6325</v>
      </c>
      <c r="C4145" s="508" t="s">
        <v>10121</v>
      </c>
      <c r="D4145" s="97" t="s">
        <v>5902</v>
      </c>
      <c r="E4145" s="39">
        <v>31211906</v>
      </c>
      <c r="F4145" s="917"/>
      <c r="G4145" s="382" t="s">
        <v>6168</v>
      </c>
      <c r="H4145" s="538">
        <v>44927</v>
      </c>
      <c r="I4145" s="550">
        <v>324</v>
      </c>
    </row>
    <row r="4146" spans="1:9" ht="15" customHeight="1" x14ac:dyDescent="0.2">
      <c r="A4146" s="926"/>
      <c r="B4146" s="51">
        <v>6325</v>
      </c>
      <c r="C4146" s="508" t="s">
        <v>10124</v>
      </c>
      <c r="D4146" s="97" t="s">
        <v>5902</v>
      </c>
      <c r="E4146" s="39">
        <v>31211904</v>
      </c>
      <c r="F4146" s="917"/>
      <c r="G4146" s="382" t="s">
        <v>6168</v>
      </c>
      <c r="H4146" s="538">
        <v>44927</v>
      </c>
      <c r="I4146" s="550">
        <v>324</v>
      </c>
    </row>
    <row r="4147" spans="1:9" ht="25.5" x14ac:dyDescent="0.2">
      <c r="A4147" s="926"/>
      <c r="B4147" s="51">
        <v>6325</v>
      </c>
      <c r="C4147" s="508" t="s">
        <v>10125</v>
      </c>
      <c r="D4147" s="97" t="s">
        <v>5902</v>
      </c>
      <c r="E4147" s="39">
        <v>31211904</v>
      </c>
      <c r="F4147" s="917"/>
      <c r="G4147" s="382" t="s">
        <v>6168</v>
      </c>
      <c r="H4147" s="538">
        <v>44927</v>
      </c>
      <c r="I4147" s="550">
        <v>324</v>
      </c>
    </row>
    <row r="4148" spans="1:9" ht="25.5" x14ac:dyDescent="0.2">
      <c r="A4148" s="926"/>
      <c r="B4148" s="51">
        <v>6325</v>
      </c>
      <c r="C4148" s="508" t="s">
        <v>10275</v>
      </c>
      <c r="D4148" s="97" t="s">
        <v>5902</v>
      </c>
      <c r="E4148" s="39">
        <v>31201503</v>
      </c>
      <c r="F4148" s="917"/>
      <c r="G4148" s="382" t="s">
        <v>6168</v>
      </c>
      <c r="H4148" s="538">
        <v>44927</v>
      </c>
      <c r="I4148" s="51">
        <v>324</v>
      </c>
    </row>
    <row r="4149" spans="1:9" ht="15" customHeight="1" x14ac:dyDescent="0.2">
      <c r="A4149" s="926"/>
      <c r="B4149" s="51">
        <v>6325</v>
      </c>
      <c r="C4149" s="508" t="s">
        <v>10319</v>
      </c>
      <c r="D4149" s="97" t="s">
        <v>5902</v>
      </c>
      <c r="E4149" s="39">
        <v>31211904</v>
      </c>
      <c r="F4149" s="917"/>
      <c r="G4149" s="382" t="s">
        <v>6168</v>
      </c>
      <c r="H4149" s="538">
        <v>44927</v>
      </c>
      <c r="I4149" s="549">
        <v>324</v>
      </c>
    </row>
    <row r="4150" spans="1:9" ht="15" customHeight="1" x14ac:dyDescent="0.2">
      <c r="A4150" s="926"/>
      <c r="B4150" s="61">
        <v>4180</v>
      </c>
      <c r="C4150" s="66" t="s">
        <v>2007</v>
      </c>
      <c r="D4150" s="382" t="s">
        <v>2137</v>
      </c>
      <c r="E4150" s="382">
        <v>31211904</v>
      </c>
      <c r="F4150" s="917"/>
      <c r="G4150" s="382" t="s">
        <v>6168</v>
      </c>
      <c r="H4150" s="63">
        <v>45200</v>
      </c>
      <c r="I4150" s="382">
        <v>324</v>
      </c>
    </row>
    <row r="4151" spans="1:9" ht="15" customHeight="1" x14ac:dyDescent="0.2">
      <c r="A4151" s="926"/>
      <c r="B4151" s="61">
        <v>4180</v>
      </c>
      <c r="C4151" s="66" t="s">
        <v>2009</v>
      </c>
      <c r="D4151" s="382" t="s">
        <v>2137</v>
      </c>
      <c r="E4151" s="382">
        <v>31211917</v>
      </c>
      <c r="F4151" s="917"/>
      <c r="G4151" s="382" t="s">
        <v>6168</v>
      </c>
      <c r="H4151" s="63">
        <v>45200</v>
      </c>
      <c r="I4151" s="382">
        <v>324</v>
      </c>
    </row>
    <row r="4152" spans="1:9" ht="15" customHeight="1" x14ac:dyDescent="0.2">
      <c r="A4152" s="926"/>
      <c r="B4152" s="61">
        <v>4150</v>
      </c>
      <c r="C4152" s="66" t="s">
        <v>2007</v>
      </c>
      <c r="D4152" s="382" t="s">
        <v>2137</v>
      </c>
      <c r="E4152" s="382">
        <v>31211904</v>
      </c>
      <c r="F4152" s="917"/>
      <c r="G4152" s="382" t="s">
        <v>6168</v>
      </c>
      <c r="H4152" s="63">
        <v>45200</v>
      </c>
      <c r="I4152" s="382">
        <v>324</v>
      </c>
    </row>
    <row r="4153" spans="1:9" ht="15" customHeight="1" x14ac:dyDescent="0.2">
      <c r="A4153" s="926"/>
      <c r="B4153" s="61">
        <v>4150</v>
      </c>
      <c r="C4153" s="66" t="s">
        <v>2009</v>
      </c>
      <c r="D4153" s="382" t="s">
        <v>2137</v>
      </c>
      <c r="E4153" s="382">
        <v>31211917</v>
      </c>
      <c r="F4153" s="917"/>
      <c r="G4153" s="382" t="s">
        <v>6168</v>
      </c>
      <c r="H4153" s="63">
        <v>45200</v>
      </c>
      <c r="I4153" s="382">
        <v>324</v>
      </c>
    </row>
    <row r="4154" spans="1:9" ht="15" customHeight="1" x14ac:dyDescent="0.2">
      <c r="A4154" s="926"/>
      <c r="B4154" s="3">
        <v>6223</v>
      </c>
      <c r="C4154" s="197" t="s">
        <v>2570</v>
      </c>
      <c r="D4154" s="3" t="s">
        <v>5798</v>
      </c>
      <c r="E4154" s="211" t="s">
        <v>2571</v>
      </c>
      <c r="F4154" s="917"/>
      <c r="G4154" s="382" t="s">
        <v>6168</v>
      </c>
      <c r="H4154" s="538">
        <v>45017</v>
      </c>
      <c r="I4154" s="3">
        <v>324</v>
      </c>
    </row>
    <row r="4155" spans="1:9" ht="15" customHeight="1" x14ac:dyDescent="0.2">
      <c r="A4155" s="926"/>
      <c r="B4155" s="3">
        <v>6224</v>
      </c>
      <c r="C4155" s="197" t="s">
        <v>2694</v>
      </c>
      <c r="D4155" s="3" t="s">
        <v>5798</v>
      </c>
      <c r="E4155" s="211" t="s">
        <v>2695</v>
      </c>
      <c r="F4155" s="917"/>
      <c r="G4155" s="382" t="s">
        <v>6168</v>
      </c>
      <c r="H4155" s="538">
        <v>44986</v>
      </c>
      <c r="I4155" s="382">
        <v>324</v>
      </c>
    </row>
    <row r="4156" spans="1:9" ht="15" customHeight="1" x14ac:dyDescent="0.2">
      <c r="A4156" s="926"/>
      <c r="B4156" s="3">
        <v>6224</v>
      </c>
      <c r="C4156" s="197" t="s">
        <v>2696</v>
      </c>
      <c r="D4156" s="3" t="s">
        <v>5798</v>
      </c>
      <c r="E4156" s="211" t="s">
        <v>2697</v>
      </c>
      <c r="F4156" s="917"/>
      <c r="G4156" s="382" t="s">
        <v>6168</v>
      </c>
      <c r="H4156" s="538">
        <v>44986</v>
      </c>
      <c r="I4156" s="382">
        <v>324</v>
      </c>
    </row>
    <row r="4157" spans="1:9" ht="15" customHeight="1" x14ac:dyDescent="0.2">
      <c r="A4157" s="926"/>
      <c r="B4157" s="3">
        <v>6224</v>
      </c>
      <c r="C4157" s="197" t="s">
        <v>2713</v>
      </c>
      <c r="D4157" s="3" t="s">
        <v>10503</v>
      </c>
      <c r="E4157" s="211" t="s">
        <v>2695</v>
      </c>
      <c r="F4157" s="917"/>
      <c r="G4157" s="382" t="s">
        <v>6168</v>
      </c>
      <c r="H4157" s="538">
        <v>45017</v>
      </c>
      <c r="I4157" s="382">
        <v>324</v>
      </c>
    </row>
    <row r="4158" spans="1:9" ht="15" customHeight="1" x14ac:dyDescent="0.2">
      <c r="A4158" s="926"/>
      <c r="B4158" s="3">
        <v>6224</v>
      </c>
      <c r="C4158" s="197" t="s">
        <v>2714</v>
      </c>
      <c r="D4158" s="3" t="s">
        <v>10503</v>
      </c>
      <c r="E4158" s="211" t="s">
        <v>2697</v>
      </c>
      <c r="F4158" s="917"/>
      <c r="G4158" s="382" t="s">
        <v>6168</v>
      </c>
      <c r="H4158" s="538">
        <v>45017</v>
      </c>
      <c r="I4158" s="382">
        <v>324</v>
      </c>
    </row>
    <row r="4159" spans="1:9" ht="15" customHeight="1" x14ac:dyDescent="0.2">
      <c r="A4159" s="926"/>
      <c r="B4159" s="211">
        <v>6311</v>
      </c>
      <c r="C4159" s="197" t="s">
        <v>2834</v>
      </c>
      <c r="D4159" s="211" t="s">
        <v>5795</v>
      </c>
      <c r="E4159" s="211">
        <v>27113003</v>
      </c>
      <c r="F4159" s="917"/>
      <c r="G4159" s="382" t="s">
        <v>6168</v>
      </c>
      <c r="H4159" s="538">
        <v>45078</v>
      </c>
      <c r="I4159" s="382">
        <v>324</v>
      </c>
    </row>
    <row r="4160" spans="1:9" ht="25.5" x14ac:dyDescent="0.2">
      <c r="A4160" s="926"/>
      <c r="B4160" s="3">
        <v>6320</v>
      </c>
      <c r="C4160" s="197" t="s">
        <v>3063</v>
      </c>
      <c r="D4160" s="211" t="s">
        <v>5795</v>
      </c>
      <c r="E4160" s="60">
        <v>31211904</v>
      </c>
      <c r="F4160" s="917"/>
      <c r="G4160" s="382" t="s">
        <v>6168</v>
      </c>
      <c r="H4160" s="63">
        <v>45047</v>
      </c>
      <c r="I4160" s="382">
        <v>324</v>
      </c>
    </row>
    <row r="4161" spans="1:9" ht="15" customHeight="1" x14ac:dyDescent="0.2">
      <c r="A4161" s="926"/>
      <c r="B4161" s="258">
        <v>6030</v>
      </c>
      <c r="C4161" s="66" t="s">
        <v>3365</v>
      </c>
      <c r="D4161" s="211" t="s">
        <v>5795</v>
      </c>
      <c r="E4161" s="382">
        <v>31211904</v>
      </c>
      <c r="F4161" s="917"/>
      <c r="G4161" s="382" t="s">
        <v>6168</v>
      </c>
      <c r="H4161" s="63">
        <v>45017</v>
      </c>
      <c r="I4161" s="258">
        <v>324</v>
      </c>
    </row>
    <row r="4162" spans="1:9" ht="15" customHeight="1" x14ac:dyDescent="0.2">
      <c r="A4162" s="926"/>
      <c r="B4162" s="258">
        <v>6030</v>
      </c>
      <c r="C4162" s="66" t="s">
        <v>3369</v>
      </c>
      <c r="D4162" s="211" t="s">
        <v>5795</v>
      </c>
      <c r="E4162" s="382">
        <v>31211904</v>
      </c>
      <c r="F4162" s="917"/>
      <c r="G4162" s="382" t="s">
        <v>6168</v>
      </c>
      <c r="H4162" s="63">
        <v>45017</v>
      </c>
      <c r="I4162" s="258">
        <v>324</v>
      </c>
    </row>
    <row r="4163" spans="1:9" ht="15" customHeight="1" x14ac:dyDescent="0.2">
      <c r="A4163" s="926"/>
      <c r="B4163" s="258">
        <v>6030</v>
      </c>
      <c r="C4163" s="66" t="s">
        <v>3370</v>
      </c>
      <c r="D4163" s="211" t="s">
        <v>5795</v>
      </c>
      <c r="E4163" s="382">
        <v>31211904</v>
      </c>
      <c r="F4163" s="917"/>
      <c r="G4163" s="382" t="s">
        <v>6168</v>
      </c>
      <c r="H4163" s="63">
        <v>45017</v>
      </c>
      <c r="I4163" s="258">
        <v>324</v>
      </c>
    </row>
    <row r="4164" spans="1:9" ht="15" customHeight="1" x14ac:dyDescent="0.2">
      <c r="A4164" s="926"/>
      <c r="B4164" s="84">
        <v>2502</v>
      </c>
      <c r="C4164" s="508" t="s">
        <v>3714</v>
      </c>
      <c r="D4164" s="84" t="s">
        <v>34</v>
      </c>
      <c r="E4164" s="131" t="s">
        <v>3715</v>
      </c>
      <c r="F4164" s="917"/>
      <c r="G4164" s="382" t="s">
        <v>6168</v>
      </c>
      <c r="H4164" s="63">
        <v>45200</v>
      </c>
      <c r="I4164" s="382">
        <v>324</v>
      </c>
    </row>
    <row r="4165" spans="1:9" ht="15" customHeight="1" x14ac:dyDescent="0.2">
      <c r="A4165" s="926"/>
      <c r="B4165" s="97">
        <v>7421</v>
      </c>
      <c r="C4165" s="508" t="s">
        <v>2834</v>
      </c>
      <c r="D4165" s="97" t="s">
        <v>5902</v>
      </c>
      <c r="E4165" s="39" t="s">
        <v>8241</v>
      </c>
      <c r="F4165" s="917"/>
      <c r="G4165" s="382" t="s">
        <v>6168</v>
      </c>
      <c r="H4165" s="159">
        <v>45261</v>
      </c>
      <c r="I4165" s="51">
        <v>324</v>
      </c>
    </row>
    <row r="4166" spans="1:9" ht="15" customHeight="1" x14ac:dyDescent="0.2">
      <c r="A4166" s="926"/>
      <c r="B4166" s="97">
        <v>7428</v>
      </c>
      <c r="C4166" s="508" t="s">
        <v>8481</v>
      </c>
      <c r="D4166" s="97" t="s">
        <v>5902</v>
      </c>
      <c r="E4166" s="39" t="s">
        <v>8482</v>
      </c>
      <c r="F4166" s="917"/>
      <c r="G4166" s="382" t="s">
        <v>6168</v>
      </c>
      <c r="H4166" s="159">
        <v>45261</v>
      </c>
      <c r="I4166" s="39">
        <v>324</v>
      </c>
    </row>
    <row r="4167" spans="1:9" ht="15" customHeight="1" x14ac:dyDescent="0.2">
      <c r="A4167" s="926"/>
      <c r="B4167" s="97">
        <v>7428</v>
      </c>
      <c r="C4167" s="508" t="s">
        <v>8487</v>
      </c>
      <c r="D4167" s="97" t="s">
        <v>5902</v>
      </c>
      <c r="E4167" s="39" t="s">
        <v>8488</v>
      </c>
      <c r="F4167" s="917"/>
      <c r="G4167" s="382" t="s">
        <v>6168</v>
      </c>
      <c r="H4167" s="159">
        <v>45261</v>
      </c>
      <c r="I4167" s="39">
        <v>324</v>
      </c>
    </row>
    <row r="4168" spans="1:9" ht="25.5" x14ac:dyDescent="0.2">
      <c r="A4168" s="926"/>
      <c r="B4168" s="97">
        <v>7428</v>
      </c>
      <c r="C4168" s="508" t="s">
        <v>8490</v>
      </c>
      <c r="D4168" s="97" t="s">
        <v>5902</v>
      </c>
      <c r="E4168" s="39" t="s">
        <v>8491</v>
      </c>
      <c r="F4168" s="917"/>
      <c r="G4168" s="382" t="s">
        <v>6168</v>
      </c>
      <c r="H4168" s="159">
        <v>45261</v>
      </c>
      <c r="I4168" s="39">
        <v>324</v>
      </c>
    </row>
    <row r="4169" spans="1:9" ht="51" x14ac:dyDescent="0.2">
      <c r="A4169" s="926"/>
      <c r="B4169" s="97">
        <v>7428</v>
      </c>
      <c r="C4169" s="508" t="s">
        <v>8495</v>
      </c>
      <c r="D4169" s="97" t="s">
        <v>5902</v>
      </c>
      <c r="E4169" s="39">
        <v>31211904</v>
      </c>
      <c r="F4169" s="917"/>
      <c r="G4169" s="382" t="s">
        <v>6168</v>
      </c>
      <c r="H4169" s="159">
        <v>45261</v>
      </c>
      <c r="I4169" s="39">
        <v>324</v>
      </c>
    </row>
    <row r="4170" spans="1:9" ht="38.25" x14ac:dyDescent="0.2">
      <c r="A4170" s="926"/>
      <c r="B4170" s="97">
        <v>7428</v>
      </c>
      <c r="C4170" s="508" t="s">
        <v>8496</v>
      </c>
      <c r="D4170" s="97" t="s">
        <v>5902</v>
      </c>
      <c r="E4170" s="39">
        <v>31211904</v>
      </c>
      <c r="F4170" s="917"/>
      <c r="G4170" s="382" t="s">
        <v>6168</v>
      </c>
      <c r="H4170" s="159">
        <v>45261</v>
      </c>
      <c r="I4170" s="39">
        <v>324</v>
      </c>
    </row>
    <row r="4171" spans="1:9" ht="25.5" x14ac:dyDescent="0.2">
      <c r="A4171" s="926"/>
      <c r="B4171" s="97">
        <v>7428</v>
      </c>
      <c r="C4171" s="508" t="s">
        <v>8497</v>
      </c>
      <c r="D4171" s="97" t="s">
        <v>5902</v>
      </c>
      <c r="E4171" s="39">
        <v>31211904</v>
      </c>
      <c r="F4171" s="917"/>
      <c r="G4171" s="382" t="s">
        <v>6168</v>
      </c>
      <c r="H4171" s="159">
        <v>45261</v>
      </c>
      <c r="I4171" s="39">
        <v>324</v>
      </c>
    </row>
    <row r="4172" spans="1:9" ht="76.5" x14ac:dyDescent="0.2">
      <c r="A4172" s="926"/>
      <c r="B4172" s="97">
        <v>7431</v>
      </c>
      <c r="C4172" s="98" t="s">
        <v>6170</v>
      </c>
      <c r="D4172" s="97" t="s">
        <v>5902</v>
      </c>
      <c r="E4172" s="160" t="s">
        <v>6171</v>
      </c>
      <c r="F4172" s="917"/>
      <c r="G4172" s="382" t="s">
        <v>6168</v>
      </c>
      <c r="H4172" s="309">
        <v>44927</v>
      </c>
      <c r="I4172" s="160">
        <v>324</v>
      </c>
    </row>
    <row r="4173" spans="1:9" ht="63.75" x14ac:dyDescent="0.2">
      <c r="A4173" s="926"/>
      <c r="B4173" s="97">
        <v>7431</v>
      </c>
      <c r="C4173" s="98" t="s">
        <v>6175</v>
      </c>
      <c r="D4173" s="97" t="s">
        <v>5902</v>
      </c>
      <c r="E4173" s="160" t="s">
        <v>2695</v>
      </c>
      <c r="F4173" s="917"/>
      <c r="G4173" s="382" t="s">
        <v>6168</v>
      </c>
      <c r="H4173" s="309">
        <v>44927</v>
      </c>
      <c r="I4173" s="160">
        <v>324</v>
      </c>
    </row>
    <row r="4174" spans="1:9" ht="76.5" x14ac:dyDescent="0.2">
      <c r="A4174" s="926"/>
      <c r="B4174" s="97">
        <v>7431</v>
      </c>
      <c r="C4174" s="98" t="s">
        <v>6176</v>
      </c>
      <c r="D4174" s="97" t="s">
        <v>5902</v>
      </c>
      <c r="E4174" s="160" t="s">
        <v>6177</v>
      </c>
      <c r="F4174" s="917"/>
      <c r="G4174" s="382" t="s">
        <v>6168</v>
      </c>
      <c r="H4174" s="309">
        <v>44927</v>
      </c>
      <c r="I4174" s="160">
        <v>324</v>
      </c>
    </row>
    <row r="4175" spans="1:9" ht="178.5" x14ac:dyDescent="0.2">
      <c r="A4175" s="926"/>
      <c r="B4175" s="97">
        <v>7431</v>
      </c>
      <c r="C4175" s="98" t="s">
        <v>6182</v>
      </c>
      <c r="D4175" s="97" t="s">
        <v>5902</v>
      </c>
      <c r="E4175" s="160" t="s">
        <v>6183</v>
      </c>
      <c r="F4175" s="917"/>
      <c r="G4175" s="382" t="s">
        <v>6168</v>
      </c>
      <c r="H4175" s="309">
        <v>44927</v>
      </c>
      <c r="I4175" s="160">
        <v>324</v>
      </c>
    </row>
    <row r="4176" spans="1:9" ht="127.5" x14ac:dyDescent="0.2">
      <c r="A4176" s="926"/>
      <c r="B4176" s="97">
        <v>7431</v>
      </c>
      <c r="C4176" s="98" t="s">
        <v>6187</v>
      </c>
      <c r="D4176" s="97" t="s">
        <v>5902</v>
      </c>
      <c r="E4176" s="160" t="s">
        <v>6188</v>
      </c>
      <c r="F4176" s="917"/>
      <c r="G4176" s="382" t="s">
        <v>6168</v>
      </c>
      <c r="H4176" s="309">
        <v>44927</v>
      </c>
      <c r="I4176" s="160">
        <v>324</v>
      </c>
    </row>
    <row r="4177" spans="1:9" ht="216.75" x14ac:dyDescent="0.2">
      <c r="A4177" s="926"/>
      <c r="B4177" s="97">
        <v>7431</v>
      </c>
      <c r="C4177" s="98" t="s">
        <v>6230</v>
      </c>
      <c r="D4177" s="97" t="s">
        <v>5902</v>
      </c>
      <c r="E4177" s="160" t="s">
        <v>6231</v>
      </c>
      <c r="F4177" s="917"/>
      <c r="G4177" s="382" t="s">
        <v>6168</v>
      </c>
      <c r="H4177" s="309">
        <v>44927</v>
      </c>
      <c r="I4177" s="160">
        <v>324</v>
      </c>
    </row>
    <row r="4178" spans="1:9" ht="25.5" x14ac:dyDescent="0.2">
      <c r="A4178" s="926"/>
      <c r="B4178" s="97" t="s">
        <v>8661</v>
      </c>
      <c r="C4178" s="98" t="s">
        <v>6397</v>
      </c>
      <c r="D4178" s="97" t="s">
        <v>5902</v>
      </c>
      <c r="E4178" s="160" t="s">
        <v>6399</v>
      </c>
      <c r="F4178" s="917"/>
      <c r="G4178" s="382" t="s">
        <v>6168</v>
      </c>
      <c r="H4178" s="309">
        <v>45261</v>
      </c>
      <c r="I4178" s="160">
        <v>324</v>
      </c>
    </row>
    <row r="4179" spans="1:9" ht="25.5" x14ac:dyDescent="0.2">
      <c r="A4179" s="926"/>
      <c r="B4179" s="97" t="s">
        <v>8661</v>
      </c>
      <c r="C4179" s="98" t="s">
        <v>6401</v>
      </c>
      <c r="D4179" s="97" t="s">
        <v>5902</v>
      </c>
      <c r="E4179" s="160" t="s">
        <v>6402</v>
      </c>
      <c r="F4179" s="917"/>
      <c r="G4179" s="382" t="s">
        <v>6168</v>
      </c>
      <c r="H4179" s="309">
        <v>45261</v>
      </c>
      <c r="I4179" s="160">
        <v>324</v>
      </c>
    </row>
    <row r="4180" spans="1:9" ht="114.75" x14ac:dyDescent="0.2">
      <c r="A4180" s="926"/>
      <c r="B4180" s="97" t="s">
        <v>8661</v>
      </c>
      <c r="C4180" s="98" t="s">
        <v>6403</v>
      </c>
      <c r="D4180" s="97" t="s">
        <v>5902</v>
      </c>
      <c r="E4180" s="160" t="s">
        <v>6405</v>
      </c>
      <c r="F4180" s="917"/>
      <c r="G4180" s="382" t="s">
        <v>6168</v>
      </c>
      <c r="H4180" s="309">
        <v>45261</v>
      </c>
      <c r="I4180" s="160">
        <v>324</v>
      </c>
    </row>
    <row r="4181" spans="1:9" ht="25.5" x14ac:dyDescent="0.2">
      <c r="A4181" s="926"/>
      <c r="B4181" s="97" t="s">
        <v>8662</v>
      </c>
      <c r="C4181" s="98" t="s">
        <v>6397</v>
      </c>
      <c r="D4181" s="97" t="s">
        <v>5902</v>
      </c>
      <c r="E4181" s="160" t="s">
        <v>6399</v>
      </c>
      <c r="F4181" s="917"/>
      <c r="G4181" s="382" t="s">
        <v>6168</v>
      </c>
      <c r="H4181" s="309">
        <v>45261</v>
      </c>
      <c r="I4181" s="160">
        <v>324</v>
      </c>
    </row>
    <row r="4182" spans="1:9" ht="25.5" x14ac:dyDescent="0.2">
      <c r="A4182" s="926"/>
      <c r="B4182" s="97" t="s">
        <v>8662</v>
      </c>
      <c r="C4182" s="98" t="s">
        <v>6401</v>
      </c>
      <c r="D4182" s="97" t="s">
        <v>5902</v>
      </c>
      <c r="E4182" s="160" t="s">
        <v>6402</v>
      </c>
      <c r="F4182" s="917"/>
      <c r="G4182" s="382" t="s">
        <v>6168</v>
      </c>
      <c r="H4182" s="309">
        <v>45261</v>
      </c>
      <c r="I4182" s="160">
        <v>324</v>
      </c>
    </row>
    <row r="4183" spans="1:9" ht="114.75" x14ac:dyDescent="0.2">
      <c r="A4183" s="926"/>
      <c r="B4183" s="97" t="s">
        <v>8662</v>
      </c>
      <c r="C4183" s="98" t="s">
        <v>6403</v>
      </c>
      <c r="D4183" s="97" t="s">
        <v>5902</v>
      </c>
      <c r="E4183" s="160" t="s">
        <v>6405</v>
      </c>
      <c r="F4183" s="917"/>
      <c r="G4183" s="382" t="s">
        <v>6168</v>
      </c>
      <c r="H4183" s="309">
        <v>45261</v>
      </c>
      <c r="I4183" s="160">
        <v>324</v>
      </c>
    </row>
    <row r="4184" spans="1:9" ht="15" customHeight="1" x14ac:dyDescent="0.2">
      <c r="A4184" s="926"/>
      <c r="B4184" s="51" t="s">
        <v>8663</v>
      </c>
      <c r="C4184" s="508" t="s">
        <v>6606</v>
      </c>
      <c r="D4184" s="97" t="s">
        <v>5902</v>
      </c>
      <c r="E4184" s="39" t="s">
        <v>6607</v>
      </c>
      <c r="F4184" s="917"/>
      <c r="G4184" s="382" t="s">
        <v>6168</v>
      </c>
      <c r="H4184" s="309">
        <v>45261</v>
      </c>
      <c r="I4184" s="382">
        <v>324</v>
      </c>
    </row>
    <row r="4185" spans="1:9" ht="15" customHeight="1" x14ac:dyDescent="0.2">
      <c r="A4185" s="926"/>
      <c r="B4185" s="51" t="s">
        <v>8663</v>
      </c>
      <c r="C4185" s="508" t="s">
        <v>6608</v>
      </c>
      <c r="D4185" s="97" t="s">
        <v>5902</v>
      </c>
      <c r="E4185" s="39" t="s">
        <v>6609</v>
      </c>
      <c r="F4185" s="917"/>
      <c r="G4185" s="382" t="s">
        <v>6168</v>
      </c>
      <c r="H4185" s="309">
        <v>45261</v>
      </c>
      <c r="I4185" s="382">
        <v>324</v>
      </c>
    </row>
    <row r="4186" spans="1:9" ht="15" customHeight="1" x14ac:dyDescent="0.2">
      <c r="A4186" s="926"/>
      <c r="B4186" s="97" t="s">
        <v>8675</v>
      </c>
      <c r="C4186" s="508" t="s">
        <v>6606</v>
      </c>
      <c r="D4186" s="97" t="s">
        <v>5902</v>
      </c>
      <c r="E4186" s="39" t="s">
        <v>6607</v>
      </c>
      <c r="F4186" s="917"/>
      <c r="G4186" s="382" t="s">
        <v>6168</v>
      </c>
      <c r="H4186" s="309">
        <v>45261</v>
      </c>
      <c r="I4186" s="382">
        <v>324</v>
      </c>
    </row>
    <row r="4187" spans="1:9" ht="15" customHeight="1" x14ac:dyDescent="0.2">
      <c r="A4187" s="926"/>
      <c r="B4187" s="97" t="s">
        <v>8675</v>
      </c>
      <c r="C4187" s="508" t="s">
        <v>6608</v>
      </c>
      <c r="D4187" s="97" t="s">
        <v>5902</v>
      </c>
      <c r="E4187" s="39" t="s">
        <v>6609</v>
      </c>
      <c r="F4187" s="917"/>
      <c r="G4187" s="382" t="s">
        <v>6168</v>
      </c>
      <c r="H4187" s="309">
        <v>45261</v>
      </c>
      <c r="I4187" s="382">
        <v>324</v>
      </c>
    </row>
    <row r="4188" spans="1:9" ht="15" customHeight="1" x14ac:dyDescent="0.2">
      <c r="A4188" s="926"/>
      <c r="B4188" s="97" t="s">
        <v>8676</v>
      </c>
      <c r="C4188" s="98" t="s">
        <v>6606</v>
      </c>
      <c r="D4188" s="97" t="s">
        <v>5902</v>
      </c>
      <c r="E4188" s="160" t="s">
        <v>6607</v>
      </c>
      <c r="F4188" s="917"/>
      <c r="G4188" s="382" t="s">
        <v>6168</v>
      </c>
      <c r="H4188" s="309">
        <v>45261</v>
      </c>
      <c r="I4188" s="160">
        <v>324</v>
      </c>
    </row>
    <row r="4189" spans="1:9" ht="15" customHeight="1" x14ac:dyDescent="0.2">
      <c r="A4189" s="926"/>
      <c r="B4189" s="97" t="s">
        <v>8676</v>
      </c>
      <c r="C4189" s="98" t="s">
        <v>6608</v>
      </c>
      <c r="D4189" s="97" t="s">
        <v>5902</v>
      </c>
      <c r="E4189" s="160" t="s">
        <v>6609</v>
      </c>
      <c r="F4189" s="917"/>
      <c r="G4189" s="382" t="s">
        <v>6168</v>
      </c>
      <c r="H4189" s="309">
        <v>45261</v>
      </c>
      <c r="I4189" s="160">
        <v>324</v>
      </c>
    </row>
    <row r="4190" spans="1:9" ht="15" customHeight="1" x14ac:dyDescent="0.2">
      <c r="A4190" s="926"/>
      <c r="B4190" s="97" t="s">
        <v>8677</v>
      </c>
      <c r="C4190" s="98" t="s">
        <v>6606</v>
      </c>
      <c r="D4190" s="97" t="s">
        <v>5902</v>
      </c>
      <c r="E4190" s="160" t="s">
        <v>6607</v>
      </c>
      <c r="F4190" s="917"/>
      <c r="G4190" s="382" t="s">
        <v>6168</v>
      </c>
      <c r="H4190" s="309">
        <v>45261</v>
      </c>
      <c r="I4190" s="160">
        <v>324</v>
      </c>
    </row>
    <row r="4191" spans="1:9" ht="15" customHeight="1" x14ac:dyDescent="0.2">
      <c r="A4191" s="926"/>
      <c r="B4191" s="97" t="s">
        <v>8677</v>
      </c>
      <c r="C4191" s="98" t="s">
        <v>6608</v>
      </c>
      <c r="D4191" s="97" t="s">
        <v>5902</v>
      </c>
      <c r="E4191" s="160" t="s">
        <v>6609</v>
      </c>
      <c r="F4191" s="917"/>
      <c r="G4191" s="382" t="s">
        <v>6168</v>
      </c>
      <c r="H4191" s="309">
        <v>45261</v>
      </c>
      <c r="I4191" s="160">
        <v>324</v>
      </c>
    </row>
    <row r="4192" spans="1:9" ht="38.25" x14ac:dyDescent="0.2">
      <c r="A4192" s="926"/>
      <c r="B4192" s="97">
        <v>7202</v>
      </c>
      <c r="C4192" s="508" t="s">
        <v>8683</v>
      </c>
      <c r="D4192" s="97" t="s">
        <v>5902</v>
      </c>
      <c r="E4192" s="39" t="s">
        <v>8684</v>
      </c>
      <c r="F4192" s="917"/>
      <c r="G4192" s="382" t="s">
        <v>6168</v>
      </c>
      <c r="H4192" s="309">
        <v>45261</v>
      </c>
      <c r="I4192" s="217">
        <v>324</v>
      </c>
    </row>
    <row r="4193" spans="1:9" ht="25.5" x14ac:dyDescent="0.2">
      <c r="A4193" s="926"/>
      <c r="B4193" s="51" t="s">
        <v>8663</v>
      </c>
      <c r="C4193" s="508" t="s">
        <v>6602</v>
      </c>
      <c r="D4193" s="97" t="s">
        <v>5902</v>
      </c>
      <c r="E4193" s="39" t="s">
        <v>6603</v>
      </c>
      <c r="F4193" s="917"/>
      <c r="G4193" s="382" t="s">
        <v>6168</v>
      </c>
      <c r="H4193" s="309">
        <v>45261</v>
      </c>
      <c r="I4193" s="382">
        <v>324</v>
      </c>
    </row>
    <row r="4194" spans="1:9" ht="25.5" x14ac:dyDescent="0.2">
      <c r="A4194" s="926"/>
      <c r="B4194" s="97" t="s">
        <v>8675</v>
      </c>
      <c r="C4194" s="508" t="s">
        <v>6602</v>
      </c>
      <c r="D4194" s="97" t="s">
        <v>5902</v>
      </c>
      <c r="E4194" s="39" t="s">
        <v>6603</v>
      </c>
      <c r="F4194" s="917"/>
      <c r="G4194" s="382" t="s">
        <v>6168</v>
      </c>
      <c r="H4194" s="309">
        <v>45261</v>
      </c>
      <c r="I4194" s="382">
        <v>324</v>
      </c>
    </row>
    <row r="4195" spans="1:9" ht="25.5" x14ac:dyDescent="0.2">
      <c r="A4195" s="926"/>
      <c r="B4195" s="97" t="s">
        <v>8676</v>
      </c>
      <c r="C4195" s="98" t="s">
        <v>6602</v>
      </c>
      <c r="D4195" s="97" t="s">
        <v>5902</v>
      </c>
      <c r="E4195" s="160" t="s">
        <v>6603</v>
      </c>
      <c r="F4195" s="917"/>
      <c r="G4195" s="382" t="s">
        <v>6168</v>
      </c>
      <c r="H4195" s="309">
        <v>45261</v>
      </c>
      <c r="I4195" s="160">
        <v>324</v>
      </c>
    </row>
    <row r="4196" spans="1:9" ht="25.5" x14ac:dyDescent="0.2">
      <c r="A4196" s="926"/>
      <c r="B4196" s="97" t="s">
        <v>8677</v>
      </c>
      <c r="C4196" s="98" t="s">
        <v>6602</v>
      </c>
      <c r="D4196" s="97" t="s">
        <v>5902</v>
      </c>
      <c r="E4196" s="160" t="s">
        <v>6603</v>
      </c>
      <c r="F4196" s="917"/>
      <c r="G4196" s="382" t="s">
        <v>6168</v>
      </c>
      <c r="H4196" s="309">
        <v>45261</v>
      </c>
      <c r="I4196" s="160">
        <v>324</v>
      </c>
    </row>
    <row r="4197" spans="1:9" ht="15" customHeight="1" x14ac:dyDescent="0.2">
      <c r="A4197" s="926"/>
      <c r="B4197" s="61">
        <v>4180</v>
      </c>
      <c r="C4197" s="66" t="s">
        <v>2008</v>
      </c>
      <c r="D4197" s="382" t="s">
        <v>2137</v>
      </c>
      <c r="E4197" s="382">
        <v>31211906</v>
      </c>
      <c r="F4197" s="917"/>
      <c r="G4197" s="382" t="s">
        <v>6168</v>
      </c>
      <c r="H4197" s="63">
        <v>45200</v>
      </c>
      <c r="I4197" s="382">
        <v>324</v>
      </c>
    </row>
    <row r="4198" spans="1:9" ht="15" customHeight="1" x14ac:dyDescent="0.2">
      <c r="A4198" s="926"/>
      <c r="B4198" s="61">
        <v>4150</v>
      </c>
      <c r="C4198" s="66" t="s">
        <v>2008</v>
      </c>
      <c r="D4198" s="382" t="s">
        <v>2137</v>
      </c>
      <c r="E4198" s="382">
        <v>31211906</v>
      </c>
      <c r="F4198" s="917"/>
      <c r="G4198" s="382" t="s">
        <v>6168</v>
      </c>
      <c r="H4198" s="63">
        <v>45200</v>
      </c>
      <c r="I4198" s="382">
        <v>324</v>
      </c>
    </row>
    <row r="4199" spans="1:9" ht="15" customHeight="1" x14ac:dyDescent="0.2">
      <c r="A4199" s="926"/>
      <c r="B4199" s="97">
        <v>7421</v>
      </c>
      <c r="C4199" s="508" t="s">
        <v>6604</v>
      </c>
      <c r="D4199" s="97" t="s">
        <v>5902</v>
      </c>
      <c r="E4199" s="39" t="s">
        <v>8242</v>
      </c>
      <c r="F4199" s="917"/>
      <c r="G4199" s="382" t="s">
        <v>6168</v>
      </c>
      <c r="H4199" s="159">
        <v>45261</v>
      </c>
      <c r="I4199" s="51">
        <v>324</v>
      </c>
    </row>
    <row r="4200" spans="1:9" ht="15" customHeight="1" x14ac:dyDescent="0.2">
      <c r="A4200" s="926"/>
      <c r="B4200" s="97">
        <v>7428</v>
      </c>
      <c r="C4200" s="508" t="s">
        <v>8489</v>
      </c>
      <c r="D4200" s="97" t="s">
        <v>5902</v>
      </c>
      <c r="E4200" s="39" t="s">
        <v>6605</v>
      </c>
      <c r="F4200" s="917"/>
      <c r="G4200" s="382" t="s">
        <v>6168</v>
      </c>
      <c r="H4200" s="159">
        <v>45261</v>
      </c>
      <c r="I4200" s="39">
        <v>324</v>
      </c>
    </row>
    <row r="4201" spans="1:9" ht="89.25" x14ac:dyDescent="0.2">
      <c r="A4201" s="926"/>
      <c r="B4201" s="97">
        <v>7431</v>
      </c>
      <c r="C4201" s="98" t="s">
        <v>6173</v>
      </c>
      <c r="D4201" s="97" t="s">
        <v>5902</v>
      </c>
      <c r="E4201" s="160" t="s">
        <v>6174</v>
      </c>
      <c r="F4201" s="917"/>
      <c r="G4201" s="382" t="s">
        <v>6168</v>
      </c>
      <c r="H4201" s="309">
        <v>44927</v>
      </c>
      <c r="I4201" s="160">
        <v>324</v>
      </c>
    </row>
    <row r="4202" spans="1:9" ht="15" customHeight="1" x14ac:dyDescent="0.2">
      <c r="A4202" s="926"/>
      <c r="B4202" s="51" t="s">
        <v>8663</v>
      </c>
      <c r="C4202" s="508" t="s">
        <v>6604</v>
      </c>
      <c r="D4202" s="97" t="s">
        <v>5902</v>
      </c>
      <c r="E4202" s="39" t="s">
        <v>6605</v>
      </c>
      <c r="F4202" s="917"/>
      <c r="G4202" s="382" t="s">
        <v>6168</v>
      </c>
      <c r="H4202" s="309">
        <v>45261</v>
      </c>
      <c r="I4202" s="382">
        <v>324</v>
      </c>
    </row>
    <row r="4203" spans="1:9" ht="15" customHeight="1" x14ac:dyDescent="0.2">
      <c r="A4203" s="926"/>
      <c r="B4203" s="97" t="s">
        <v>8675</v>
      </c>
      <c r="C4203" s="508" t="s">
        <v>6604</v>
      </c>
      <c r="D4203" s="97" t="s">
        <v>5902</v>
      </c>
      <c r="E4203" s="39" t="s">
        <v>6605</v>
      </c>
      <c r="F4203" s="917"/>
      <c r="G4203" s="382" t="s">
        <v>6168</v>
      </c>
      <c r="H4203" s="309">
        <v>45261</v>
      </c>
      <c r="I4203" s="382">
        <v>324</v>
      </c>
    </row>
    <row r="4204" spans="1:9" ht="15" customHeight="1" x14ac:dyDescent="0.2">
      <c r="A4204" s="926"/>
      <c r="B4204" s="39">
        <v>6325</v>
      </c>
      <c r="C4204" s="508" t="s">
        <v>9709</v>
      </c>
      <c r="D4204" s="97" t="s">
        <v>5902</v>
      </c>
      <c r="E4204" s="39">
        <v>31211906</v>
      </c>
      <c r="F4204" s="917"/>
      <c r="G4204" s="382" t="s">
        <v>6168</v>
      </c>
      <c r="H4204" s="538">
        <v>44927</v>
      </c>
      <c r="I4204" s="51">
        <v>324</v>
      </c>
    </row>
    <row r="4205" spans="1:9" ht="15" customHeight="1" x14ac:dyDescent="0.2">
      <c r="A4205" s="926"/>
      <c r="B4205" s="51">
        <v>6325</v>
      </c>
      <c r="C4205" s="508" t="s">
        <v>10126</v>
      </c>
      <c r="D4205" s="97" t="s">
        <v>5902</v>
      </c>
      <c r="E4205" s="39">
        <v>31211906</v>
      </c>
      <c r="F4205" s="917"/>
      <c r="G4205" s="382" t="s">
        <v>6168</v>
      </c>
      <c r="H4205" s="538">
        <v>44927</v>
      </c>
      <c r="I4205" s="550">
        <v>324</v>
      </c>
    </row>
    <row r="4206" spans="1:9" ht="25.5" x14ac:dyDescent="0.2">
      <c r="A4206" s="926"/>
      <c r="B4206" s="97">
        <v>7202</v>
      </c>
      <c r="C4206" s="508" t="s">
        <v>8764</v>
      </c>
      <c r="D4206" s="97" t="s">
        <v>5902</v>
      </c>
      <c r="E4206" s="39" t="s">
        <v>8482</v>
      </c>
      <c r="F4206" s="917"/>
      <c r="G4206" s="382" t="s">
        <v>6168</v>
      </c>
      <c r="H4206" s="63">
        <v>45078</v>
      </c>
      <c r="I4206" s="539">
        <v>324</v>
      </c>
    </row>
    <row r="4207" spans="1:9" ht="25.5" x14ac:dyDescent="0.2">
      <c r="A4207" s="926"/>
      <c r="B4207" s="97">
        <v>7202</v>
      </c>
      <c r="C4207" s="508" t="s">
        <v>8765</v>
      </c>
      <c r="D4207" s="97" t="s">
        <v>5902</v>
      </c>
      <c r="E4207" s="39" t="s">
        <v>8482</v>
      </c>
      <c r="F4207" s="917"/>
      <c r="G4207" s="382" t="s">
        <v>6168</v>
      </c>
      <c r="H4207" s="63">
        <v>45108</v>
      </c>
      <c r="I4207" s="539">
        <v>324</v>
      </c>
    </row>
    <row r="4208" spans="1:9" ht="25.5" x14ac:dyDescent="0.2">
      <c r="A4208" s="926"/>
      <c r="B4208" s="97">
        <v>7202</v>
      </c>
      <c r="C4208" s="508" t="s">
        <v>8766</v>
      </c>
      <c r="D4208" s="97" t="s">
        <v>5902</v>
      </c>
      <c r="E4208" s="39" t="s">
        <v>8482</v>
      </c>
      <c r="F4208" s="917"/>
      <c r="G4208" s="382" t="s">
        <v>6168</v>
      </c>
      <c r="H4208" s="63">
        <v>45200</v>
      </c>
      <c r="I4208" s="539">
        <v>324</v>
      </c>
    </row>
    <row r="4209" spans="1:9" ht="51" x14ac:dyDescent="0.2">
      <c r="A4209" s="926"/>
      <c r="B4209" s="97">
        <v>7202</v>
      </c>
      <c r="C4209" s="508" t="s">
        <v>8767</v>
      </c>
      <c r="D4209" s="97" t="s">
        <v>5902</v>
      </c>
      <c r="E4209" s="39" t="s">
        <v>8482</v>
      </c>
      <c r="F4209" s="917"/>
      <c r="G4209" s="382" t="s">
        <v>6168</v>
      </c>
      <c r="H4209" s="63">
        <v>44986</v>
      </c>
      <c r="I4209" s="539">
        <v>324</v>
      </c>
    </row>
    <row r="4210" spans="1:9" ht="38.25" x14ac:dyDescent="0.2">
      <c r="A4210" s="926"/>
      <c r="B4210" s="97">
        <v>7202</v>
      </c>
      <c r="C4210" s="508" t="s">
        <v>8845</v>
      </c>
      <c r="D4210" s="97" t="s">
        <v>5902</v>
      </c>
      <c r="E4210" s="39" t="s">
        <v>8488</v>
      </c>
      <c r="F4210" s="917"/>
      <c r="G4210" s="382" t="s">
        <v>6168</v>
      </c>
      <c r="H4210" s="63">
        <v>44986</v>
      </c>
      <c r="I4210" s="539">
        <v>324</v>
      </c>
    </row>
    <row r="4211" spans="1:9" ht="38.25" x14ac:dyDescent="0.2">
      <c r="A4211" s="926"/>
      <c r="B4211" s="97">
        <v>7202</v>
      </c>
      <c r="C4211" s="508" t="s">
        <v>8846</v>
      </c>
      <c r="D4211" s="97" t="s">
        <v>5902</v>
      </c>
      <c r="E4211" s="39" t="s">
        <v>8488</v>
      </c>
      <c r="F4211" s="917"/>
      <c r="G4211" s="382" t="s">
        <v>6168</v>
      </c>
      <c r="H4211" s="538">
        <v>45078</v>
      </c>
      <c r="I4211" s="539">
        <v>324</v>
      </c>
    </row>
    <row r="4212" spans="1:9" ht="15" customHeight="1" x14ac:dyDescent="0.2">
      <c r="A4212" s="926"/>
      <c r="B4212" s="47">
        <v>7203</v>
      </c>
      <c r="C4212" s="46" t="s">
        <v>692</v>
      </c>
      <c r="D4212" s="47" t="s">
        <v>39</v>
      </c>
      <c r="E4212" s="47">
        <v>31211904</v>
      </c>
      <c r="F4212" s="917"/>
      <c r="G4212" s="47" t="s">
        <v>693</v>
      </c>
      <c r="H4212" s="538">
        <v>45261</v>
      </c>
      <c r="I4212" s="539">
        <v>324</v>
      </c>
    </row>
    <row r="4213" spans="1:9" ht="15" customHeight="1" x14ac:dyDescent="0.2">
      <c r="A4213" s="926"/>
      <c r="B4213" s="47">
        <v>7203</v>
      </c>
      <c r="C4213" s="46" t="s">
        <v>694</v>
      </c>
      <c r="D4213" s="47" t="s">
        <v>39</v>
      </c>
      <c r="E4213" s="47">
        <v>31211904</v>
      </c>
      <c r="F4213" s="917"/>
      <c r="G4213" s="47" t="s">
        <v>693</v>
      </c>
      <c r="H4213" s="538">
        <v>45261</v>
      </c>
      <c r="I4213" s="539">
        <v>324</v>
      </c>
    </row>
    <row r="4214" spans="1:9" ht="15" customHeight="1" x14ac:dyDescent="0.2">
      <c r="A4214" s="926"/>
      <c r="B4214" s="47">
        <v>7203</v>
      </c>
      <c r="C4214" s="46" t="s">
        <v>695</v>
      </c>
      <c r="D4214" s="47" t="s">
        <v>39</v>
      </c>
      <c r="E4214" s="47">
        <v>31211904</v>
      </c>
      <c r="F4214" s="917"/>
      <c r="G4214" s="47" t="s">
        <v>693</v>
      </c>
      <c r="H4214" s="538">
        <v>45261</v>
      </c>
      <c r="I4214" s="539">
        <v>324</v>
      </c>
    </row>
    <row r="4215" spans="1:9" ht="15" customHeight="1" x14ac:dyDescent="0.2">
      <c r="A4215" s="926"/>
      <c r="B4215" s="47">
        <v>7203</v>
      </c>
      <c r="C4215" s="46" t="s">
        <v>696</v>
      </c>
      <c r="D4215" s="47" t="s">
        <v>39</v>
      </c>
      <c r="E4215" s="47">
        <v>31211904</v>
      </c>
      <c r="F4215" s="917"/>
      <c r="G4215" s="47" t="s">
        <v>693</v>
      </c>
      <c r="H4215" s="538">
        <v>45261</v>
      </c>
      <c r="I4215" s="539">
        <v>324</v>
      </c>
    </row>
    <row r="4216" spans="1:9" ht="15" customHeight="1" x14ac:dyDescent="0.2">
      <c r="A4216" s="926"/>
      <c r="B4216" s="47">
        <v>7203</v>
      </c>
      <c r="C4216" s="46" t="s">
        <v>697</v>
      </c>
      <c r="D4216" s="47" t="s">
        <v>39</v>
      </c>
      <c r="E4216" s="47">
        <v>31211904</v>
      </c>
      <c r="F4216" s="917"/>
      <c r="G4216" s="47" t="s">
        <v>693</v>
      </c>
      <c r="H4216" s="538">
        <v>45261</v>
      </c>
      <c r="I4216" s="539">
        <v>324</v>
      </c>
    </row>
    <row r="4217" spans="1:9" ht="15" customHeight="1" x14ac:dyDescent="0.2">
      <c r="A4217" s="926"/>
      <c r="B4217" s="47">
        <v>7203</v>
      </c>
      <c r="C4217" s="46" t="s">
        <v>698</v>
      </c>
      <c r="D4217" s="47" t="s">
        <v>39</v>
      </c>
      <c r="E4217" s="47">
        <v>31211904</v>
      </c>
      <c r="F4217" s="917"/>
      <c r="G4217" s="47" t="s">
        <v>693</v>
      </c>
      <c r="H4217" s="538">
        <v>45261</v>
      </c>
      <c r="I4217" s="539">
        <v>324</v>
      </c>
    </row>
    <row r="4218" spans="1:9" ht="15" customHeight="1" x14ac:dyDescent="0.2">
      <c r="A4218" s="926"/>
      <c r="B4218" s="47">
        <v>7203</v>
      </c>
      <c r="C4218" s="46" t="s">
        <v>702</v>
      </c>
      <c r="D4218" s="47" t="s">
        <v>39</v>
      </c>
      <c r="E4218" s="47">
        <v>31211917</v>
      </c>
      <c r="F4218" s="917"/>
      <c r="G4218" s="47" t="s">
        <v>693</v>
      </c>
      <c r="H4218" s="538">
        <v>45261</v>
      </c>
      <c r="I4218" s="539">
        <v>324</v>
      </c>
    </row>
    <row r="4219" spans="1:9" ht="15" customHeight="1" x14ac:dyDescent="0.2">
      <c r="A4219" s="926"/>
      <c r="B4219" s="47">
        <v>7203</v>
      </c>
      <c r="C4219" s="46" t="s">
        <v>703</v>
      </c>
      <c r="D4219" s="47" t="s">
        <v>39</v>
      </c>
      <c r="E4219" s="47">
        <v>31211917</v>
      </c>
      <c r="F4219" s="917"/>
      <c r="G4219" s="47" t="s">
        <v>693</v>
      </c>
      <c r="H4219" s="538">
        <v>45261</v>
      </c>
      <c r="I4219" s="539">
        <v>324</v>
      </c>
    </row>
    <row r="4220" spans="1:9" ht="15" customHeight="1" x14ac:dyDescent="0.2">
      <c r="A4220" s="926"/>
      <c r="B4220" s="47">
        <v>7203</v>
      </c>
      <c r="C4220" s="46" t="s">
        <v>704</v>
      </c>
      <c r="D4220" s="47" t="s">
        <v>39</v>
      </c>
      <c r="E4220" s="47">
        <v>31211917</v>
      </c>
      <c r="F4220" s="917"/>
      <c r="G4220" s="47" t="s">
        <v>693</v>
      </c>
      <c r="H4220" s="538">
        <v>45261</v>
      </c>
      <c r="I4220" s="539">
        <v>324</v>
      </c>
    </row>
    <row r="4221" spans="1:9" ht="15" customHeight="1" x14ac:dyDescent="0.2">
      <c r="A4221" s="926"/>
      <c r="B4221" s="310">
        <v>3230</v>
      </c>
      <c r="C4221" s="66" t="s">
        <v>5195</v>
      </c>
      <c r="D4221" s="310" t="s">
        <v>39</v>
      </c>
      <c r="E4221" s="211">
        <v>4412</v>
      </c>
      <c r="F4221" s="917"/>
      <c r="G4221" s="146" t="s">
        <v>693</v>
      </c>
      <c r="H4221" s="313">
        <v>45231</v>
      </c>
      <c r="I4221" s="539">
        <v>324</v>
      </c>
    </row>
    <row r="4222" spans="1:9" ht="38.25" x14ac:dyDescent="0.2">
      <c r="A4222" s="926"/>
      <c r="B4222" s="372">
        <v>4321</v>
      </c>
      <c r="C4222" s="373" t="s">
        <v>5499</v>
      </c>
      <c r="D4222" s="372" t="s">
        <v>39</v>
      </c>
      <c r="E4222" s="146">
        <v>31211904</v>
      </c>
      <c r="F4222" s="917"/>
      <c r="G4222" s="146" t="s">
        <v>693</v>
      </c>
      <c r="H4222" s="159">
        <v>45231</v>
      </c>
      <c r="I4222" s="539">
        <v>324</v>
      </c>
    </row>
    <row r="4223" spans="1:9" ht="25.5" x14ac:dyDescent="0.2">
      <c r="A4223" s="926"/>
      <c r="B4223" s="47">
        <v>7203</v>
      </c>
      <c r="C4223" s="46" t="s">
        <v>705</v>
      </c>
      <c r="D4223" s="47" t="s">
        <v>39</v>
      </c>
      <c r="E4223" s="47">
        <v>31211917</v>
      </c>
      <c r="F4223" s="917"/>
      <c r="G4223" s="47" t="s">
        <v>693</v>
      </c>
      <c r="H4223" s="661" t="s">
        <v>41</v>
      </c>
      <c r="I4223" s="47">
        <v>364</v>
      </c>
    </row>
    <row r="4224" spans="1:9" ht="15" customHeight="1" x14ac:dyDescent="0.2">
      <c r="A4224" s="926"/>
      <c r="B4224" s="47">
        <v>7203</v>
      </c>
      <c r="C4224" s="46" t="s">
        <v>708</v>
      </c>
      <c r="D4224" s="47" t="s">
        <v>39</v>
      </c>
      <c r="E4224" s="47">
        <v>31211906</v>
      </c>
      <c r="F4224" s="917"/>
      <c r="G4224" s="47" t="s">
        <v>693</v>
      </c>
      <c r="H4224" s="661" t="s">
        <v>41</v>
      </c>
      <c r="I4224" s="47">
        <v>364</v>
      </c>
    </row>
    <row r="4225" spans="1:9" ht="15" customHeight="1" x14ac:dyDescent="0.2">
      <c r="A4225" s="926"/>
      <c r="B4225" s="47">
        <v>7203</v>
      </c>
      <c r="C4225" s="46" t="s">
        <v>709</v>
      </c>
      <c r="D4225" s="47" t="s">
        <v>39</v>
      </c>
      <c r="E4225" s="47">
        <v>31211906</v>
      </c>
      <c r="F4225" s="917"/>
      <c r="G4225" s="47" t="s">
        <v>693</v>
      </c>
      <c r="H4225" s="661" t="s">
        <v>41</v>
      </c>
      <c r="I4225" s="47">
        <v>364</v>
      </c>
    </row>
    <row r="4226" spans="1:9" ht="38.25" x14ac:dyDescent="0.2">
      <c r="A4226" s="926"/>
      <c r="B4226" s="47">
        <v>7203</v>
      </c>
      <c r="C4226" s="46" t="s">
        <v>710</v>
      </c>
      <c r="D4226" s="47" t="s">
        <v>39</v>
      </c>
      <c r="E4226" s="47">
        <v>31201605</v>
      </c>
      <c r="F4226" s="917"/>
      <c r="G4226" s="47" t="s">
        <v>693</v>
      </c>
      <c r="H4226" s="661" t="s">
        <v>41</v>
      </c>
      <c r="I4226" s="47">
        <v>364</v>
      </c>
    </row>
    <row r="4227" spans="1:9" ht="63.75" x14ac:dyDescent="0.2">
      <c r="A4227" s="926"/>
      <c r="B4227" s="47">
        <v>7203</v>
      </c>
      <c r="C4227" s="46" t="s">
        <v>711</v>
      </c>
      <c r="D4227" s="47" t="s">
        <v>39</v>
      </c>
      <c r="E4227" s="47">
        <v>31201605</v>
      </c>
      <c r="F4227" s="917"/>
      <c r="G4227" s="47" t="s">
        <v>693</v>
      </c>
      <c r="H4227" s="661" t="s">
        <v>41</v>
      </c>
      <c r="I4227" s="47">
        <v>364</v>
      </c>
    </row>
    <row r="4228" spans="1:9" ht="25.5" x14ac:dyDescent="0.2">
      <c r="A4228" s="926"/>
      <c r="B4228" s="51">
        <v>6326</v>
      </c>
      <c r="C4228" s="520" t="s">
        <v>10489</v>
      </c>
      <c r="D4228" s="97" t="s">
        <v>5902</v>
      </c>
      <c r="E4228" s="39">
        <v>31191501</v>
      </c>
      <c r="F4228" s="917"/>
      <c r="G4228" s="382" t="s">
        <v>6168</v>
      </c>
      <c r="H4228" s="538">
        <v>45261</v>
      </c>
      <c r="I4228" s="539">
        <v>324</v>
      </c>
    </row>
    <row r="4229" spans="1:9" ht="25.5" x14ac:dyDescent="0.2">
      <c r="A4229" s="926"/>
      <c r="B4229" s="51">
        <v>6326</v>
      </c>
      <c r="C4229" s="520" t="s">
        <v>10490</v>
      </c>
      <c r="D4229" s="97" t="s">
        <v>5902</v>
      </c>
      <c r="E4229" s="39">
        <v>31191501</v>
      </c>
      <c r="F4229" s="917"/>
      <c r="G4229" s="382" t="s">
        <v>6168</v>
      </c>
      <c r="H4229" s="538">
        <v>45261</v>
      </c>
      <c r="I4229" s="539">
        <v>324</v>
      </c>
    </row>
    <row r="4230" spans="1:9" ht="25.5" x14ac:dyDescent="0.2">
      <c r="A4230" s="926"/>
      <c r="B4230" s="51">
        <v>6326</v>
      </c>
      <c r="C4230" s="520" t="s">
        <v>10491</v>
      </c>
      <c r="D4230" s="97" t="s">
        <v>5902</v>
      </c>
      <c r="E4230" s="39">
        <v>31191501</v>
      </c>
      <c r="F4230" s="917"/>
      <c r="G4230" s="382" t="s">
        <v>6168</v>
      </c>
      <c r="H4230" s="538">
        <v>45261</v>
      </c>
      <c r="I4230" s="539">
        <v>324</v>
      </c>
    </row>
    <row r="4231" spans="1:9" ht="25.5" x14ac:dyDescent="0.2">
      <c r="A4231" s="926"/>
      <c r="B4231" s="51">
        <v>6326</v>
      </c>
      <c r="C4231" s="520" t="s">
        <v>10492</v>
      </c>
      <c r="D4231" s="97" t="s">
        <v>5902</v>
      </c>
      <c r="E4231" s="39">
        <v>31191501</v>
      </c>
      <c r="F4231" s="917"/>
      <c r="G4231" s="382" t="s">
        <v>6168</v>
      </c>
      <c r="H4231" s="538">
        <v>45261</v>
      </c>
      <c r="I4231" s="539">
        <v>324</v>
      </c>
    </row>
    <row r="4232" spans="1:9" ht="25.5" x14ac:dyDescent="0.2">
      <c r="A4232" s="926"/>
      <c r="B4232" s="51">
        <v>6326</v>
      </c>
      <c r="C4232" s="520" t="s">
        <v>10493</v>
      </c>
      <c r="D4232" s="97" t="s">
        <v>5902</v>
      </c>
      <c r="E4232" s="39">
        <v>31191501</v>
      </c>
      <c r="F4232" s="917"/>
      <c r="G4232" s="382" t="s">
        <v>6168</v>
      </c>
      <c r="H4232" s="538">
        <v>45261</v>
      </c>
      <c r="I4232" s="539">
        <v>324</v>
      </c>
    </row>
    <row r="4233" spans="1:9" ht="25.5" x14ac:dyDescent="0.2">
      <c r="A4233" s="926"/>
      <c r="B4233" s="51">
        <v>6326</v>
      </c>
      <c r="C4233" s="520" t="s">
        <v>10494</v>
      </c>
      <c r="D4233" s="97" t="s">
        <v>5902</v>
      </c>
      <c r="E4233" s="39">
        <v>31191501</v>
      </c>
      <c r="F4233" s="917"/>
      <c r="G4233" s="382" t="s">
        <v>6168</v>
      </c>
      <c r="H4233" s="538">
        <v>45261</v>
      </c>
      <c r="I4233" s="539">
        <v>324</v>
      </c>
    </row>
    <row r="4234" spans="1:9" ht="15" customHeight="1" x14ac:dyDescent="0.2">
      <c r="A4234" s="926"/>
      <c r="B4234" s="51">
        <v>6326</v>
      </c>
      <c r="C4234" s="520" t="s">
        <v>10500</v>
      </c>
      <c r="D4234" s="97" t="s">
        <v>5902</v>
      </c>
      <c r="E4234" s="39">
        <v>31191501</v>
      </c>
      <c r="F4234" s="917"/>
      <c r="G4234" s="382" t="s">
        <v>6168</v>
      </c>
      <c r="H4234" s="538">
        <v>45261</v>
      </c>
      <c r="I4234" s="539">
        <v>324</v>
      </c>
    </row>
    <row r="4235" spans="1:9" ht="15" customHeight="1" x14ac:dyDescent="0.2">
      <c r="A4235" s="926"/>
      <c r="B4235" s="51">
        <v>6325</v>
      </c>
      <c r="C4235" s="508" t="s">
        <v>8889</v>
      </c>
      <c r="D4235" s="97" t="s">
        <v>5902</v>
      </c>
      <c r="E4235" s="39">
        <v>31191501</v>
      </c>
      <c r="F4235" s="917"/>
      <c r="G4235" s="382" t="s">
        <v>6168</v>
      </c>
      <c r="H4235" s="538">
        <v>44927</v>
      </c>
      <c r="I4235" s="51">
        <v>324</v>
      </c>
    </row>
    <row r="4236" spans="1:9" ht="25.5" x14ac:dyDescent="0.2">
      <c r="A4236" s="926"/>
      <c r="B4236" s="51">
        <v>6325</v>
      </c>
      <c r="C4236" s="508" t="s">
        <v>9612</v>
      </c>
      <c r="D4236" s="97" t="s">
        <v>5902</v>
      </c>
      <c r="E4236" s="39">
        <v>31191501</v>
      </c>
      <c r="F4236" s="917"/>
      <c r="G4236" s="382" t="s">
        <v>6168</v>
      </c>
      <c r="H4236" s="538">
        <v>44927</v>
      </c>
      <c r="I4236" s="51">
        <v>324</v>
      </c>
    </row>
    <row r="4237" spans="1:9" ht="25.5" x14ac:dyDescent="0.2">
      <c r="A4237" s="926"/>
      <c r="B4237" s="51">
        <v>6325</v>
      </c>
      <c r="C4237" s="508" t="s">
        <v>9618</v>
      </c>
      <c r="D4237" s="97" t="s">
        <v>5902</v>
      </c>
      <c r="E4237" s="39">
        <v>31191501</v>
      </c>
      <c r="F4237" s="917"/>
      <c r="G4237" s="382" t="s">
        <v>6168</v>
      </c>
      <c r="H4237" s="538">
        <v>44927</v>
      </c>
      <c r="I4237" s="51">
        <v>324</v>
      </c>
    </row>
    <row r="4238" spans="1:9" ht="25.5" x14ac:dyDescent="0.2">
      <c r="A4238" s="926"/>
      <c r="B4238" s="51">
        <v>6325</v>
      </c>
      <c r="C4238" s="508" t="s">
        <v>9619</v>
      </c>
      <c r="D4238" s="97" t="s">
        <v>5902</v>
      </c>
      <c r="E4238" s="39">
        <v>31191501</v>
      </c>
      <c r="F4238" s="917"/>
      <c r="G4238" s="382" t="s">
        <v>6168</v>
      </c>
      <c r="H4238" s="538">
        <v>44927</v>
      </c>
      <c r="I4238" s="51">
        <v>324</v>
      </c>
    </row>
    <row r="4239" spans="1:9" ht="25.5" x14ac:dyDescent="0.2">
      <c r="A4239" s="926"/>
      <c r="B4239" s="39">
        <v>6325</v>
      </c>
      <c r="C4239" s="508" t="s">
        <v>9612</v>
      </c>
      <c r="D4239" s="97" t="s">
        <v>5902</v>
      </c>
      <c r="E4239" s="39">
        <v>31191501</v>
      </c>
      <c r="F4239" s="917"/>
      <c r="G4239" s="382" t="s">
        <v>6168</v>
      </c>
      <c r="H4239" s="538">
        <v>44927</v>
      </c>
      <c r="I4239" s="51">
        <v>324</v>
      </c>
    </row>
    <row r="4240" spans="1:9" ht="25.5" x14ac:dyDescent="0.2">
      <c r="A4240" s="926"/>
      <c r="B4240" s="39">
        <v>6325</v>
      </c>
      <c r="C4240" s="508" t="s">
        <v>9722</v>
      </c>
      <c r="D4240" s="97" t="s">
        <v>5902</v>
      </c>
      <c r="E4240" s="39">
        <v>31191501</v>
      </c>
      <c r="F4240" s="917"/>
      <c r="G4240" s="382" t="s">
        <v>6168</v>
      </c>
      <c r="H4240" s="538">
        <v>44927</v>
      </c>
      <c r="I4240" s="51">
        <v>324</v>
      </c>
    </row>
    <row r="4241" spans="1:9" ht="15" customHeight="1" x14ac:dyDescent="0.2">
      <c r="A4241" s="926"/>
      <c r="B4241" s="51">
        <v>6325</v>
      </c>
      <c r="C4241" s="508" t="s">
        <v>9863</v>
      </c>
      <c r="D4241" s="97" t="s">
        <v>5902</v>
      </c>
      <c r="E4241" s="39">
        <v>31191501</v>
      </c>
      <c r="F4241" s="917"/>
      <c r="G4241" s="382" t="s">
        <v>6168</v>
      </c>
      <c r="H4241" s="538">
        <v>44927</v>
      </c>
      <c r="I4241" s="51">
        <v>324</v>
      </c>
    </row>
    <row r="4242" spans="1:9" ht="25.5" x14ac:dyDescent="0.2">
      <c r="A4242" s="926"/>
      <c r="B4242" s="51">
        <v>6325</v>
      </c>
      <c r="C4242" s="508" t="s">
        <v>9722</v>
      </c>
      <c r="D4242" s="97" t="s">
        <v>5902</v>
      </c>
      <c r="E4242" s="39">
        <v>31191501</v>
      </c>
      <c r="F4242" s="917"/>
      <c r="G4242" s="382" t="s">
        <v>6168</v>
      </c>
      <c r="H4242" s="538">
        <v>44927</v>
      </c>
      <c r="I4242" s="51">
        <v>324</v>
      </c>
    </row>
    <row r="4243" spans="1:9" ht="15" customHeight="1" x14ac:dyDescent="0.2">
      <c r="A4243" s="926"/>
      <c r="B4243" s="51">
        <v>6325</v>
      </c>
      <c r="C4243" s="508" t="s">
        <v>10128</v>
      </c>
      <c r="D4243" s="97" t="s">
        <v>5902</v>
      </c>
      <c r="E4243" s="39">
        <v>31191501</v>
      </c>
      <c r="F4243" s="917"/>
      <c r="G4243" s="382" t="s">
        <v>6168</v>
      </c>
      <c r="H4243" s="538">
        <v>44927</v>
      </c>
      <c r="I4243" s="51">
        <v>324</v>
      </c>
    </row>
    <row r="4244" spans="1:9" ht="15" customHeight="1" x14ac:dyDescent="0.2">
      <c r="A4244" s="926"/>
      <c r="B4244" s="51">
        <v>6325</v>
      </c>
      <c r="C4244" s="508" t="s">
        <v>10146</v>
      </c>
      <c r="D4244" s="97" t="s">
        <v>5902</v>
      </c>
      <c r="E4244" s="39">
        <v>31191501</v>
      </c>
      <c r="F4244" s="917"/>
      <c r="G4244" s="382" t="s">
        <v>6168</v>
      </c>
      <c r="H4244" s="538">
        <v>44927</v>
      </c>
      <c r="I4244" s="51">
        <v>324</v>
      </c>
    </row>
    <row r="4245" spans="1:9" ht="15" customHeight="1" x14ac:dyDescent="0.2">
      <c r="A4245" s="926"/>
      <c r="B4245" s="51">
        <v>6325</v>
      </c>
      <c r="C4245" s="508" t="s">
        <v>10211</v>
      </c>
      <c r="D4245" s="97" t="s">
        <v>5902</v>
      </c>
      <c r="E4245" s="39">
        <v>31191501</v>
      </c>
      <c r="F4245" s="917"/>
      <c r="G4245" s="382" t="s">
        <v>6168</v>
      </c>
      <c r="H4245" s="538">
        <v>44927</v>
      </c>
      <c r="I4245" s="51">
        <v>324</v>
      </c>
    </row>
    <row r="4246" spans="1:9" ht="15" customHeight="1" x14ac:dyDescent="0.2">
      <c r="A4246" s="926"/>
      <c r="B4246" s="51">
        <v>6325</v>
      </c>
      <c r="C4246" s="508" t="s">
        <v>10328</v>
      </c>
      <c r="D4246" s="97" t="s">
        <v>5902</v>
      </c>
      <c r="E4246" s="39">
        <v>31191501</v>
      </c>
      <c r="F4246" s="917"/>
      <c r="G4246" s="382" t="s">
        <v>6168</v>
      </c>
      <c r="H4246" s="538">
        <v>44927</v>
      </c>
      <c r="I4246" s="549">
        <v>324</v>
      </c>
    </row>
    <row r="4247" spans="1:9" ht="15" customHeight="1" x14ac:dyDescent="0.2">
      <c r="A4247" s="926"/>
      <c r="B4247" s="3">
        <v>6224</v>
      </c>
      <c r="C4247" s="197" t="s">
        <v>2698</v>
      </c>
      <c r="D4247" s="3" t="s">
        <v>10515</v>
      </c>
      <c r="E4247" s="211" t="s">
        <v>2699</v>
      </c>
      <c r="F4247" s="917"/>
      <c r="G4247" s="382" t="s">
        <v>6168</v>
      </c>
      <c r="H4247" s="538">
        <v>44986</v>
      </c>
      <c r="I4247" s="382">
        <v>324</v>
      </c>
    </row>
    <row r="4248" spans="1:9" ht="15" customHeight="1" x14ac:dyDescent="0.2">
      <c r="A4248" s="926"/>
      <c r="B4248" s="3">
        <v>6224</v>
      </c>
      <c r="C4248" s="197" t="s">
        <v>2700</v>
      </c>
      <c r="D4248" s="3" t="s">
        <v>10515</v>
      </c>
      <c r="E4248" s="211" t="s">
        <v>2701</v>
      </c>
      <c r="F4248" s="917"/>
      <c r="G4248" s="382" t="s">
        <v>6168</v>
      </c>
      <c r="H4248" s="538">
        <v>44986</v>
      </c>
      <c r="I4248" s="382">
        <v>324</v>
      </c>
    </row>
    <row r="4249" spans="1:9" ht="38.25" x14ac:dyDescent="0.2">
      <c r="A4249" s="926"/>
      <c r="B4249" s="3">
        <v>6320</v>
      </c>
      <c r="C4249" s="197" t="s">
        <v>3064</v>
      </c>
      <c r="D4249" s="3" t="s">
        <v>10514</v>
      </c>
      <c r="E4249" s="60">
        <v>23101509</v>
      </c>
      <c r="F4249" s="917"/>
      <c r="G4249" s="382" t="s">
        <v>6168</v>
      </c>
      <c r="H4249" s="63">
        <v>45047</v>
      </c>
      <c r="I4249" s="382">
        <v>324</v>
      </c>
    </row>
    <row r="4250" spans="1:9" ht="15" customHeight="1" x14ac:dyDescent="0.2">
      <c r="A4250" s="926"/>
      <c r="B4250" s="84">
        <v>2502</v>
      </c>
      <c r="C4250" s="127" t="s">
        <v>3883</v>
      </c>
      <c r="D4250" s="84" t="s">
        <v>34</v>
      </c>
      <c r="E4250" s="131">
        <v>31191501</v>
      </c>
      <c r="F4250" s="917"/>
      <c r="G4250" s="382" t="s">
        <v>6168</v>
      </c>
      <c r="H4250" s="63">
        <v>45200</v>
      </c>
      <c r="I4250" s="382">
        <v>324</v>
      </c>
    </row>
    <row r="4251" spans="1:9" ht="15" customHeight="1" x14ac:dyDescent="0.2">
      <c r="A4251" s="926"/>
      <c r="B4251" s="97">
        <v>7421</v>
      </c>
      <c r="C4251" s="508" t="s">
        <v>8234</v>
      </c>
      <c r="D4251" s="97" t="s">
        <v>5902</v>
      </c>
      <c r="E4251" s="39" t="s">
        <v>6180</v>
      </c>
      <c r="F4251" s="917"/>
      <c r="G4251" s="382" t="s">
        <v>6168</v>
      </c>
      <c r="H4251" s="159">
        <v>45261</v>
      </c>
      <c r="I4251" s="51">
        <v>324</v>
      </c>
    </row>
    <row r="4252" spans="1:9" ht="15" customHeight="1" x14ac:dyDescent="0.2">
      <c r="A4252" s="926"/>
      <c r="B4252" s="97">
        <v>7428</v>
      </c>
      <c r="C4252" s="508" t="s">
        <v>8473</v>
      </c>
      <c r="D4252" s="97" t="s">
        <v>5902</v>
      </c>
      <c r="E4252" s="39" t="s">
        <v>6180</v>
      </c>
      <c r="F4252" s="917"/>
      <c r="G4252" s="382" t="s">
        <v>6168</v>
      </c>
      <c r="H4252" s="159">
        <v>45261</v>
      </c>
      <c r="I4252" s="39">
        <v>324</v>
      </c>
    </row>
    <row r="4253" spans="1:9" ht="15" customHeight="1" x14ac:dyDescent="0.2">
      <c r="A4253" s="926"/>
      <c r="B4253" s="97">
        <v>7428</v>
      </c>
      <c r="C4253" s="508" t="s">
        <v>8474</v>
      </c>
      <c r="D4253" s="97" t="s">
        <v>5902</v>
      </c>
      <c r="E4253" s="39" t="s">
        <v>8475</v>
      </c>
      <c r="F4253" s="917"/>
      <c r="G4253" s="382" t="s">
        <v>6168</v>
      </c>
      <c r="H4253" s="159">
        <v>45261</v>
      </c>
      <c r="I4253" s="39">
        <v>324</v>
      </c>
    </row>
    <row r="4254" spans="1:9" ht="89.25" x14ac:dyDescent="0.2">
      <c r="A4254" s="926"/>
      <c r="B4254" s="97">
        <v>7431</v>
      </c>
      <c r="C4254" s="98" t="s">
        <v>6179</v>
      </c>
      <c r="D4254" s="97" t="s">
        <v>5902</v>
      </c>
      <c r="E4254" s="160" t="s">
        <v>6180</v>
      </c>
      <c r="F4254" s="917"/>
      <c r="G4254" s="382" t="s">
        <v>6168</v>
      </c>
      <c r="H4254" s="309">
        <v>44927</v>
      </c>
      <c r="I4254" s="160">
        <v>324</v>
      </c>
    </row>
    <row r="4255" spans="1:9" ht="15" customHeight="1" x14ac:dyDescent="0.2">
      <c r="A4255" s="926"/>
      <c r="B4255" s="51" t="s">
        <v>8663</v>
      </c>
      <c r="C4255" s="508" t="s">
        <v>6610</v>
      </c>
      <c r="D4255" s="97" t="s">
        <v>5902</v>
      </c>
      <c r="E4255" s="39" t="s">
        <v>6611</v>
      </c>
      <c r="F4255" s="917"/>
      <c r="G4255" s="382" t="s">
        <v>6168</v>
      </c>
      <c r="H4255" s="309">
        <v>45261</v>
      </c>
      <c r="I4255" s="382">
        <v>324</v>
      </c>
    </row>
    <row r="4256" spans="1:9" ht="15" customHeight="1" x14ac:dyDescent="0.2">
      <c r="A4256" s="926"/>
      <c r="B4256" s="51" t="s">
        <v>8663</v>
      </c>
      <c r="C4256" s="508" t="s">
        <v>6612</v>
      </c>
      <c r="D4256" s="97" t="s">
        <v>5902</v>
      </c>
      <c r="E4256" s="39" t="s">
        <v>6613</v>
      </c>
      <c r="F4256" s="917"/>
      <c r="G4256" s="382" t="s">
        <v>6168</v>
      </c>
      <c r="H4256" s="309">
        <v>45261</v>
      </c>
      <c r="I4256" s="382">
        <v>324</v>
      </c>
    </row>
    <row r="4257" spans="1:9" ht="15" customHeight="1" x14ac:dyDescent="0.2">
      <c r="A4257" s="926"/>
      <c r="B4257" s="97" t="s">
        <v>8675</v>
      </c>
      <c r="C4257" s="508" t="s">
        <v>6610</v>
      </c>
      <c r="D4257" s="97" t="s">
        <v>5902</v>
      </c>
      <c r="E4257" s="39" t="s">
        <v>6611</v>
      </c>
      <c r="F4257" s="917"/>
      <c r="G4257" s="382" t="s">
        <v>6168</v>
      </c>
      <c r="H4257" s="309">
        <v>45261</v>
      </c>
      <c r="I4257" s="382">
        <v>324</v>
      </c>
    </row>
    <row r="4258" spans="1:9" ht="15" customHeight="1" x14ac:dyDescent="0.2">
      <c r="A4258" s="926"/>
      <c r="B4258" s="97" t="s">
        <v>8675</v>
      </c>
      <c r="C4258" s="508" t="s">
        <v>6612</v>
      </c>
      <c r="D4258" s="97" t="s">
        <v>5902</v>
      </c>
      <c r="E4258" s="39" t="s">
        <v>6613</v>
      </c>
      <c r="F4258" s="917"/>
      <c r="G4258" s="382" t="s">
        <v>6168</v>
      </c>
      <c r="H4258" s="309">
        <v>45261</v>
      </c>
      <c r="I4258" s="382">
        <v>324</v>
      </c>
    </row>
    <row r="4259" spans="1:9" ht="15" customHeight="1" x14ac:dyDescent="0.2">
      <c r="A4259" s="926"/>
      <c r="B4259" s="97" t="s">
        <v>8676</v>
      </c>
      <c r="C4259" s="98" t="s">
        <v>6610</v>
      </c>
      <c r="D4259" s="97" t="s">
        <v>5902</v>
      </c>
      <c r="E4259" s="160" t="s">
        <v>6611</v>
      </c>
      <c r="F4259" s="917"/>
      <c r="G4259" s="382" t="s">
        <v>6168</v>
      </c>
      <c r="H4259" s="309">
        <v>45261</v>
      </c>
      <c r="I4259" s="160">
        <v>324</v>
      </c>
    </row>
    <row r="4260" spans="1:9" ht="15" customHeight="1" x14ac:dyDescent="0.2">
      <c r="A4260" s="926"/>
      <c r="B4260" s="97" t="s">
        <v>8676</v>
      </c>
      <c r="C4260" s="98" t="s">
        <v>6612</v>
      </c>
      <c r="D4260" s="97" t="s">
        <v>5902</v>
      </c>
      <c r="E4260" s="160" t="s">
        <v>6613</v>
      </c>
      <c r="F4260" s="917"/>
      <c r="G4260" s="382" t="s">
        <v>6168</v>
      </c>
      <c r="H4260" s="309">
        <v>45261</v>
      </c>
      <c r="I4260" s="160">
        <v>324</v>
      </c>
    </row>
    <row r="4261" spans="1:9" ht="15" customHeight="1" x14ac:dyDescent="0.2">
      <c r="A4261" s="926"/>
      <c r="B4261" s="97" t="s">
        <v>8677</v>
      </c>
      <c r="C4261" s="98" t="s">
        <v>6610</v>
      </c>
      <c r="D4261" s="97" t="s">
        <v>5902</v>
      </c>
      <c r="E4261" s="160" t="s">
        <v>6611</v>
      </c>
      <c r="F4261" s="917"/>
      <c r="G4261" s="382" t="s">
        <v>6168</v>
      </c>
      <c r="H4261" s="309">
        <v>45261</v>
      </c>
      <c r="I4261" s="160">
        <v>324</v>
      </c>
    </row>
    <row r="4262" spans="1:9" ht="15" customHeight="1" x14ac:dyDescent="0.2">
      <c r="A4262" s="926"/>
      <c r="B4262" s="97" t="s">
        <v>8677</v>
      </c>
      <c r="C4262" s="98" t="s">
        <v>6612</v>
      </c>
      <c r="D4262" s="97" t="s">
        <v>5902</v>
      </c>
      <c r="E4262" s="160" t="s">
        <v>6613</v>
      </c>
      <c r="F4262" s="917"/>
      <c r="G4262" s="382" t="s">
        <v>6168</v>
      </c>
      <c r="H4262" s="309">
        <v>45261</v>
      </c>
      <c r="I4262" s="160">
        <v>324</v>
      </c>
    </row>
    <row r="4263" spans="1:9" ht="15" customHeight="1" x14ac:dyDescent="0.2">
      <c r="A4263" s="926"/>
      <c r="B4263" s="97" t="s">
        <v>9048</v>
      </c>
      <c r="C4263" s="98" t="s">
        <v>6610</v>
      </c>
      <c r="D4263" s="97" t="s">
        <v>5902</v>
      </c>
      <c r="E4263" s="160" t="s">
        <v>6611</v>
      </c>
      <c r="F4263" s="917"/>
      <c r="G4263" s="382" t="s">
        <v>6168</v>
      </c>
      <c r="H4263" s="309">
        <v>45261</v>
      </c>
      <c r="I4263" s="51">
        <v>324</v>
      </c>
    </row>
    <row r="4264" spans="1:9" ht="15" customHeight="1" x14ac:dyDescent="0.2">
      <c r="A4264" s="926"/>
      <c r="B4264" s="97" t="s">
        <v>9048</v>
      </c>
      <c r="C4264" s="98" t="s">
        <v>9121</v>
      </c>
      <c r="D4264" s="97" t="s">
        <v>5902</v>
      </c>
      <c r="E4264" s="160" t="s">
        <v>6613</v>
      </c>
      <c r="F4264" s="917"/>
      <c r="G4264" s="382" t="s">
        <v>6168</v>
      </c>
      <c r="H4264" s="309">
        <v>45261</v>
      </c>
      <c r="I4264" s="51">
        <v>324</v>
      </c>
    </row>
    <row r="4265" spans="1:9" ht="25.5" x14ac:dyDescent="0.2">
      <c r="A4265" s="926"/>
      <c r="B4265" s="51">
        <v>6325</v>
      </c>
      <c r="C4265" s="548" t="s">
        <v>9871</v>
      </c>
      <c r="D4265" s="97" t="s">
        <v>5902</v>
      </c>
      <c r="E4265" s="39">
        <v>31191501</v>
      </c>
      <c r="F4265" s="917"/>
      <c r="G4265" s="382" t="s">
        <v>6168</v>
      </c>
      <c r="H4265" s="538">
        <v>44927</v>
      </c>
      <c r="I4265" s="549">
        <v>324</v>
      </c>
    </row>
    <row r="4266" spans="1:9" ht="25.5" x14ac:dyDescent="0.2">
      <c r="A4266" s="926"/>
      <c r="B4266" s="258">
        <v>6030</v>
      </c>
      <c r="C4266" s="66" t="s">
        <v>3367</v>
      </c>
      <c r="D4266" s="258" t="s">
        <v>10514</v>
      </c>
      <c r="E4266" s="382">
        <v>31191501</v>
      </c>
      <c r="F4266" s="917"/>
      <c r="G4266" s="382" t="s">
        <v>6168</v>
      </c>
      <c r="H4266" s="63">
        <v>45017</v>
      </c>
      <c r="I4266" s="258">
        <v>324</v>
      </c>
    </row>
    <row r="4267" spans="1:9" ht="25.5" x14ac:dyDescent="0.2">
      <c r="A4267" s="926"/>
      <c r="B4267" s="258">
        <v>6030</v>
      </c>
      <c r="C4267" s="66" t="s">
        <v>3368</v>
      </c>
      <c r="D4267" s="258" t="s">
        <v>10514</v>
      </c>
      <c r="E4267" s="382">
        <v>31191501</v>
      </c>
      <c r="F4267" s="917"/>
      <c r="G4267" s="382" t="s">
        <v>6168</v>
      </c>
      <c r="H4267" s="63">
        <v>45017</v>
      </c>
      <c r="I4267" s="258">
        <v>324</v>
      </c>
    </row>
    <row r="4268" spans="1:9" ht="38.25" x14ac:dyDescent="0.2">
      <c r="A4268" s="926"/>
      <c r="B4268" s="3">
        <v>3202</v>
      </c>
      <c r="C4268" s="197" t="s">
        <v>1512</v>
      </c>
      <c r="D4268" s="3" t="s">
        <v>39</v>
      </c>
      <c r="E4268" s="211" t="s">
        <v>1513</v>
      </c>
      <c r="F4268" s="917"/>
      <c r="G4268" s="382" t="s">
        <v>693</v>
      </c>
      <c r="H4268" s="661" t="s">
        <v>858</v>
      </c>
      <c r="I4268" s="211">
        <v>324</v>
      </c>
    </row>
    <row r="4269" spans="1:9" ht="38.25" x14ac:dyDescent="0.2">
      <c r="A4269" s="926"/>
      <c r="B4269" s="3">
        <v>3202</v>
      </c>
      <c r="C4269" s="197" t="s">
        <v>1515</v>
      </c>
      <c r="D4269" s="3" t="s">
        <v>39</v>
      </c>
      <c r="E4269" s="211" t="s">
        <v>1516</v>
      </c>
      <c r="F4269" s="917"/>
      <c r="G4269" s="382" t="s">
        <v>693</v>
      </c>
      <c r="H4269" s="661" t="s">
        <v>858</v>
      </c>
      <c r="I4269" s="211">
        <v>324</v>
      </c>
    </row>
    <row r="4270" spans="1:9" ht="38.25" x14ac:dyDescent="0.2">
      <c r="A4270" s="926"/>
      <c r="B4270" s="3">
        <v>3202</v>
      </c>
      <c r="C4270" s="197" t="s">
        <v>1517</v>
      </c>
      <c r="D4270" s="3" t="s">
        <v>39</v>
      </c>
      <c r="E4270" s="211" t="s">
        <v>1518</v>
      </c>
      <c r="F4270" s="917"/>
      <c r="G4270" s="382" t="s">
        <v>693</v>
      </c>
      <c r="H4270" s="661" t="s">
        <v>858</v>
      </c>
      <c r="I4270" s="211">
        <v>324</v>
      </c>
    </row>
    <row r="4271" spans="1:9" ht="38.25" x14ac:dyDescent="0.2">
      <c r="A4271" s="926"/>
      <c r="B4271" s="3">
        <v>3202</v>
      </c>
      <c r="C4271" s="197" t="s">
        <v>1519</v>
      </c>
      <c r="D4271" s="3" t="s">
        <v>39</v>
      </c>
      <c r="E4271" s="211" t="s">
        <v>1520</v>
      </c>
      <c r="F4271" s="917"/>
      <c r="G4271" s="382" t="s">
        <v>693</v>
      </c>
      <c r="H4271" s="661" t="s">
        <v>858</v>
      </c>
      <c r="I4271" s="211">
        <v>324</v>
      </c>
    </row>
    <row r="4272" spans="1:9" ht="38.25" x14ac:dyDescent="0.2">
      <c r="A4272" s="926"/>
      <c r="B4272" s="3">
        <v>3202</v>
      </c>
      <c r="C4272" s="197" t="s">
        <v>1521</v>
      </c>
      <c r="D4272" s="3" t="s">
        <v>39</v>
      </c>
      <c r="E4272" s="211" t="s">
        <v>1522</v>
      </c>
      <c r="F4272" s="917"/>
      <c r="G4272" s="382" t="s">
        <v>693</v>
      </c>
      <c r="H4272" s="661" t="s">
        <v>858</v>
      </c>
      <c r="I4272" s="211">
        <v>324</v>
      </c>
    </row>
    <row r="4273" spans="1:9" ht="38.25" x14ac:dyDescent="0.2">
      <c r="A4273" s="926"/>
      <c r="B4273" s="3">
        <v>3202</v>
      </c>
      <c r="C4273" s="197" t="s">
        <v>1523</v>
      </c>
      <c r="D4273" s="3" t="s">
        <v>39</v>
      </c>
      <c r="E4273" s="211" t="s">
        <v>1524</v>
      </c>
      <c r="F4273" s="917"/>
      <c r="G4273" s="382" t="s">
        <v>693</v>
      </c>
      <c r="H4273" s="661" t="s">
        <v>858</v>
      </c>
      <c r="I4273" s="211">
        <v>324</v>
      </c>
    </row>
    <row r="4274" spans="1:9" ht="15" customHeight="1" x14ac:dyDescent="0.2">
      <c r="A4274" s="926"/>
      <c r="B4274" s="61">
        <v>3210</v>
      </c>
      <c r="C4274" s="66" t="s">
        <v>1888</v>
      </c>
      <c r="D4274" s="3" t="s">
        <v>39</v>
      </c>
      <c r="E4274" s="382"/>
      <c r="F4274" s="917"/>
      <c r="G4274" s="382" t="s">
        <v>693</v>
      </c>
      <c r="H4274" s="661" t="s">
        <v>152</v>
      </c>
      <c r="I4274" s="382">
        <v>364</v>
      </c>
    </row>
    <row r="4275" spans="1:9" ht="25.5" x14ac:dyDescent="0.2">
      <c r="A4275" s="926"/>
      <c r="B4275" s="61">
        <v>3210</v>
      </c>
      <c r="C4275" s="66" t="s">
        <v>1890</v>
      </c>
      <c r="D4275" s="3" t="s">
        <v>39</v>
      </c>
      <c r="E4275" s="382"/>
      <c r="F4275" s="917"/>
      <c r="G4275" s="382" t="s">
        <v>693</v>
      </c>
      <c r="H4275" s="661" t="s">
        <v>152</v>
      </c>
      <c r="I4275" s="382">
        <v>364</v>
      </c>
    </row>
    <row r="4276" spans="1:9" ht="25.5" x14ac:dyDescent="0.2">
      <c r="A4276" s="926"/>
      <c r="B4276" s="61">
        <v>3210</v>
      </c>
      <c r="C4276" s="66" t="s">
        <v>1891</v>
      </c>
      <c r="D4276" s="3" t="s">
        <v>39</v>
      </c>
      <c r="E4276" s="382"/>
      <c r="F4276" s="917"/>
      <c r="G4276" s="382" t="s">
        <v>693</v>
      </c>
      <c r="H4276" s="661" t="s">
        <v>152</v>
      </c>
      <c r="I4276" s="382">
        <v>364</v>
      </c>
    </row>
    <row r="4277" spans="1:9" ht="25.5" x14ac:dyDescent="0.2">
      <c r="A4277" s="926"/>
      <c r="B4277" s="61">
        <v>3210</v>
      </c>
      <c r="C4277" s="66" t="s">
        <v>1892</v>
      </c>
      <c r="D4277" s="3" t="s">
        <v>39</v>
      </c>
      <c r="E4277" s="382"/>
      <c r="F4277" s="917"/>
      <c r="G4277" s="160" t="s">
        <v>693</v>
      </c>
      <c r="H4277" s="661" t="s">
        <v>152</v>
      </c>
      <c r="I4277" s="382">
        <v>364</v>
      </c>
    </row>
    <row r="4278" spans="1:9" ht="25.5" x14ac:dyDescent="0.2">
      <c r="A4278" s="926"/>
      <c r="B4278" s="84">
        <v>2502</v>
      </c>
      <c r="C4278" s="127" t="s">
        <v>4054</v>
      </c>
      <c r="D4278" s="84" t="s">
        <v>3960</v>
      </c>
      <c r="E4278" s="131" t="s">
        <v>4055</v>
      </c>
      <c r="F4278" s="917"/>
      <c r="G4278" s="160" t="s">
        <v>693</v>
      </c>
      <c r="H4278" s="63">
        <v>45200</v>
      </c>
      <c r="I4278" s="382">
        <v>364</v>
      </c>
    </row>
    <row r="4279" spans="1:9" ht="15" customHeight="1" x14ac:dyDescent="0.2">
      <c r="A4279" s="926"/>
      <c r="B4279" s="310">
        <v>3230</v>
      </c>
      <c r="C4279" s="66" t="s">
        <v>5179</v>
      </c>
      <c r="D4279" s="310" t="s">
        <v>39</v>
      </c>
      <c r="E4279" s="211">
        <v>4412</v>
      </c>
      <c r="F4279" s="917"/>
      <c r="G4279" s="160" t="s">
        <v>693</v>
      </c>
      <c r="H4279" s="313">
        <v>45231</v>
      </c>
      <c r="I4279" s="382">
        <v>364</v>
      </c>
    </row>
    <row r="4280" spans="1:9" ht="15" customHeight="1" x14ac:dyDescent="0.2">
      <c r="A4280" s="926"/>
      <c r="B4280" s="310">
        <v>3230</v>
      </c>
      <c r="C4280" s="66" t="s">
        <v>5180</v>
      </c>
      <c r="D4280" s="310" t="s">
        <v>39</v>
      </c>
      <c r="E4280" s="211">
        <v>4412</v>
      </c>
      <c r="F4280" s="917"/>
      <c r="G4280" s="160" t="s">
        <v>693</v>
      </c>
      <c r="H4280" s="313">
        <v>45231</v>
      </c>
      <c r="I4280" s="382">
        <v>364</v>
      </c>
    </row>
    <row r="4281" spans="1:9" ht="15" customHeight="1" x14ac:dyDescent="0.2">
      <c r="A4281" s="926"/>
      <c r="B4281" s="310">
        <v>3230</v>
      </c>
      <c r="C4281" s="66" t="s">
        <v>5181</v>
      </c>
      <c r="D4281" s="310" t="s">
        <v>39</v>
      </c>
      <c r="E4281" s="211">
        <v>4412</v>
      </c>
      <c r="F4281" s="917"/>
      <c r="G4281" s="160" t="s">
        <v>693</v>
      </c>
      <c r="H4281" s="313">
        <v>45231</v>
      </c>
      <c r="I4281" s="382">
        <v>364</v>
      </c>
    </row>
    <row r="4282" spans="1:9" ht="15" customHeight="1" x14ac:dyDescent="0.2">
      <c r="A4282" s="926"/>
      <c r="B4282" s="97">
        <v>7202</v>
      </c>
      <c r="C4282" s="508" t="s">
        <v>8889</v>
      </c>
      <c r="D4282" s="97" t="s">
        <v>5902</v>
      </c>
      <c r="E4282" s="39" t="s">
        <v>8890</v>
      </c>
      <c r="F4282" s="917"/>
      <c r="G4282" s="160" t="s">
        <v>693</v>
      </c>
      <c r="H4282" s="63">
        <v>45200</v>
      </c>
      <c r="I4282" s="217">
        <v>364</v>
      </c>
    </row>
    <row r="4283" spans="1:9" ht="25.5" x14ac:dyDescent="0.2">
      <c r="A4283" s="926"/>
      <c r="B4283" s="97">
        <v>7202</v>
      </c>
      <c r="C4283" s="508" t="s">
        <v>8891</v>
      </c>
      <c r="D4283" s="97" t="s">
        <v>5902</v>
      </c>
      <c r="E4283" s="39" t="s">
        <v>8890</v>
      </c>
      <c r="F4283" s="917"/>
      <c r="G4283" s="160" t="s">
        <v>693</v>
      </c>
      <c r="H4283" s="63">
        <v>44986</v>
      </c>
      <c r="I4283" s="217">
        <v>364</v>
      </c>
    </row>
    <row r="4284" spans="1:9" ht="25.5" x14ac:dyDescent="0.2">
      <c r="A4284" s="926"/>
      <c r="B4284" s="97">
        <v>7202</v>
      </c>
      <c r="C4284" s="508" t="s">
        <v>8892</v>
      </c>
      <c r="D4284" s="97" t="s">
        <v>5902</v>
      </c>
      <c r="E4284" s="39" t="s">
        <v>8890</v>
      </c>
      <c r="F4284" s="917"/>
      <c r="G4284" s="160" t="s">
        <v>693</v>
      </c>
      <c r="H4284" s="63">
        <v>45078</v>
      </c>
      <c r="I4284" s="217">
        <v>364</v>
      </c>
    </row>
    <row r="4285" spans="1:9" ht="25.5" x14ac:dyDescent="0.2">
      <c r="A4285" s="926"/>
      <c r="B4285" s="97">
        <v>7202</v>
      </c>
      <c r="C4285" s="508" t="s">
        <v>8893</v>
      </c>
      <c r="D4285" s="97" t="s">
        <v>5902</v>
      </c>
      <c r="E4285" s="39" t="s">
        <v>8890</v>
      </c>
      <c r="F4285" s="917"/>
      <c r="G4285" s="160" t="s">
        <v>693</v>
      </c>
      <c r="H4285" s="63">
        <v>45108</v>
      </c>
      <c r="I4285" s="217">
        <v>364</v>
      </c>
    </row>
    <row r="4286" spans="1:9" ht="15" customHeight="1" x14ac:dyDescent="0.2">
      <c r="A4286" s="926"/>
      <c r="B4286" s="97">
        <v>7410</v>
      </c>
      <c r="C4286" s="98" t="s">
        <v>8021</v>
      </c>
      <c r="D4286" s="97" t="s">
        <v>5902</v>
      </c>
      <c r="E4286" s="160">
        <v>23131507</v>
      </c>
      <c r="F4286" s="917"/>
      <c r="G4286" s="160" t="s">
        <v>693</v>
      </c>
      <c r="H4286" s="309">
        <v>45078</v>
      </c>
      <c r="I4286" s="97">
        <v>364</v>
      </c>
    </row>
    <row r="4287" spans="1:9" ht="15" customHeight="1" x14ac:dyDescent="0.2">
      <c r="A4287" s="926"/>
      <c r="B4287" s="97">
        <v>7410</v>
      </c>
      <c r="C4287" s="98" t="s">
        <v>8022</v>
      </c>
      <c r="D4287" s="97" t="s">
        <v>5902</v>
      </c>
      <c r="E4287" s="160">
        <v>31191501</v>
      </c>
      <c r="F4287" s="917"/>
      <c r="G4287" s="160" t="s">
        <v>693</v>
      </c>
      <c r="H4287" s="309">
        <v>45078</v>
      </c>
      <c r="I4287" s="97">
        <v>364</v>
      </c>
    </row>
    <row r="4288" spans="1:9" ht="15" customHeight="1" x14ac:dyDescent="0.2">
      <c r="A4288" s="926"/>
      <c r="B4288" s="97">
        <v>7410</v>
      </c>
      <c r="C4288" s="98" t="s">
        <v>8023</v>
      </c>
      <c r="D4288" s="97" t="s">
        <v>5902</v>
      </c>
      <c r="E4288" s="160">
        <v>23131507</v>
      </c>
      <c r="F4288" s="917"/>
      <c r="G4288" s="160" t="s">
        <v>693</v>
      </c>
      <c r="H4288" s="309">
        <v>45078</v>
      </c>
      <c r="I4288" s="97">
        <v>364</v>
      </c>
    </row>
    <row r="4289" spans="1:9" ht="15" customHeight="1" x14ac:dyDescent="0.2">
      <c r="A4289" s="926"/>
      <c r="B4289" s="97">
        <v>7410</v>
      </c>
      <c r="C4289" s="98" t="s">
        <v>8024</v>
      </c>
      <c r="D4289" s="97" t="s">
        <v>5902</v>
      </c>
      <c r="E4289" s="160">
        <v>31191501</v>
      </c>
      <c r="F4289" s="917"/>
      <c r="G4289" s="160" t="s">
        <v>693</v>
      </c>
      <c r="H4289" s="309">
        <v>45078</v>
      </c>
      <c r="I4289" s="97">
        <v>364</v>
      </c>
    </row>
    <row r="4290" spans="1:9" ht="15" customHeight="1" x14ac:dyDescent="0.2">
      <c r="A4290" s="926"/>
      <c r="B4290" s="97">
        <v>7410</v>
      </c>
      <c r="C4290" s="98" t="s">
        <v>8025</v>
      </c>
      <c r="D4290" s="97" t="s">
        <v>5902</v>
      </c>
      <c r="E4290" s="160">
        <v>31191501</v>
      </c>
      <c r="F4290" s="917"/>
      <c r="G4290" s="160" t="s">
        <v>693</v>
      </c>
      <c r="H4290" s="309">
        <v>45078</v>
      </c>
      <c r="I4290" s="97">
        <v>364</v>
      </c>
    </row>
    <row r="4291" spans="1:9" ht="15" customHeight="1" x14ac:dyDescent="0.2">
      <c r="A4291" s="926"/>
      <c r="B4291" s="97">
        <v>7410</v>
      </c>
      <c r="C4291" s="98" t="s">
        <v>8026</v>
      </c>
      <c r="D4291" s="97" t="s">
        <v>5902</v>
      </c>
      <c r="E4291" s="160">
        <v>31191501</v>
      </c>
      <c r="F4291" s="917"/>
      <c r="G4291" s="160" t="s">
        <v>693</v>
      </c>
      <c r="H4291" s="309">
        <v>45078</v>
      </c>
      <c r="I4291" s="97">
        <v>364</v>
      </c>
    </row>
    <row r="4292" spans="1:9" ht="15" customHeight="1" x14ac:dyDescent="0.2">
      <c r="A4292" s="926"/>
      <c r="B4292" s="97">
        <v>7410</v>
      </c>
      <c r="C4292" s="98" t="s">
        <v>8027</v>
      </c>
      <c r="D4292" s="97" t="s">
        <v>5902</v>
      </c>
      <c r="E4292" s="160">
        <v>31191501</v>
      </c>
      <c r="F4292" s="917"/>
      <c r="G4292" s="160" t="s">
        <v>693</v>
      </c>
      <c r="H4292" s="309">
        <v>45078</v>
      </c>
      <c r="I4292" s="97">
        <v>364</v>
      </c>
    </row>
    <row r="4293" spans="1:9" ht="15" customHeight="1" x14ac:dyDescent="0.2">
      <c r="A4293" s="926"/>
      <c r="B4293" s="97">
        <v>7410</v>
      </c>
      <c r="C4293" s="98" t="s">
        <v>8028</v>
      </c>
      <c r="D4293" s="97" t="s">
        <v>5902</v>
      </c>
      <c r="E4293" s="160">
        <v>23131508</v>
      </c>
      <c r="F4293" s="917"/>
      <c r="G4293" s="160" t="s">
        <v>693</v>
      </c>
      <c r="H4293" s="309">
        <v>45078</v>
      </c>
      <c r="I4293" s="97">
        <v>364</v>
      </c>
    </row>
    <row r="4294" spans="1:9" ht="15" customHeight="1" x14ac:dyDescent="0.2">
      <c r="A4294" s="926"/>
      <c r="B4294" s="97">
        <v>7410</v>
      </c>
      <c r="C4294" s="98" t="s">
        <v>8029</v>
      </c>
      <c r="D4294" s="97" t="s">
        <v>5902</v>
      </c>
      <c r="E4294" s="160">
        <v>23131508</v>
      </c>
      <c r="F4294" s="917"/>
      <c r="G4294" s="160" t="s">
        <v>693</v>
      </c>
      <c r="H4294" s="309">
        <v>45078</v>
      </c>
      <c r="I4294" s="97">
        <v>364</v>
      </c>
    </row>
    <row r="4295" spans="1:9" ht="15" customHeight="1" x14ac:dyDescent="0.2">
      <c r="A4295" s="926"/>
      <c r="B4295" s="97">
        <v>7410</v>
      </c>
      <c r="C4295" s="98" t="s">
        <v>8030</v>
      </c>
      <c r="D4295" s="97" t="s">
        <v>5902</v>
      </c>
      <c r="E4295" s="160">
        <v>31191501</v>
      </c>
      <c r="F4295" s="917"/>
      <c r="G4295" s="160" t="s">
        <v>693</v>
      </c>
      <c r="H4295" s="309">
        <v>45078</v>
      </c>
      <c r="I4295" s="97">
        <v>364</v>
      </c>
    </row>
    <row r="4296" spans="1:9" ht="15" customHeight="1" x14ac:dyDescent="0.2">
      <c r="A4296" s="926"/>
      <c r="B4296" s="97">
        <v>7410</v>
      </c>
      <c r="C4296" s="98" t="s">
        <v>8031</v>
      </c>
      <c r="D4296" s="97" t="s">
        <v>5902</v>
      </c>
      <c r="E4296" s="160">
        <v>23131507</v>
      </c>
      <c r="F4296" s="917"/>
      <c r="G4296" s="160" t="s">
        <v>693</v>
      </c>
      <c r="H4296" s="309">
        <v>45078</v>
      </c>
      <c r="I4296" s="97">
        <v>364</v>
      </c>
    </row>
    <row r="4297" spans="1:9" ht="15" customHeight="1" x14ac:dyDescent="0.2">
      <c r="A4297" s="926"/>
      <c r="B4297" s="97">
        <v>7410</v>
      </c>
      <c r="C4297" s="98" t="s">
        <v>8032</v>
      </c>
      <c r="D4297" s="97" t="s">
        <v>5902</v>
      </c>
      <c r="E4297" s="160">
        <v>31191501</v>
      </c>
      <c r="F4297" s="917"/>
      <c r="G4297" s="160" t="s">
        <v>693</v>
      </c>
      <c r="H4297" s="309">
        <v>45078</v>
      </c>
      <c r="I4297" s="97">
        <v>364</v>
      </c>
    </row>
    <row r="4298" spans="1:9" ht="15" customHeight="1" x14ac:dyDescent="0.2">
      <c r="A4298" s="926"/>
      <c r="B4298" s="97">
        <v>7410</v>
      </c>
      <c r="C4298" s="98" t="s">
        <v>8033</v>
      </c>
      <c r="D4298" s="97" t="s">
        <v>5902</v>
      </c>
      <c r="E4298" s="160">
        <v>23131507</v>
      </c>
      <c r="F4298" s="917"/>
      <c r="G4298" s="160" t="s">
        <v>693</v>
      </c>
      <c r="H4298" s="309">
        <v>45078</v>
      </c>
      <c r="I4298" s="97">
        <v>364</v>
      </c>
    </row>
    <row r="4299" spans="1:9" ht="25.5" x14ac:dyDescent="0.2">
      <c r="A4299" s="926"/>
      <c r="B4299" s="51">
        <v>6325</v>
      </c>
      <c r="C4299" s="508" t="s">
        <v>9909</v>
      </c>
      <c r="D4299" s="97" t="s">
        <v>5902</v>
      </c>
      <c r="E4299" s="39">
        <v>40174908</v>
      </c>
      <c r="F4299" s="917"/>
      <c r="G4299" s="382" t="s">
        <v>6168</v>
      </c>
      <c r="H4299" s="538">
        <v>44927</v>
      </c>
      <c r="I4299" s="51">
        <v>324</v>
      </c>
    </row>
    <row r="4300" spans="1:9" ht="38.25" x14ac:dyDescent="0.2">
      <c r="A4300" s="926"/>
      <c r="B4300" s="51">
        <v>6325</v>
      </c>
      <c r="C4300" s="508" t="s">
        <v>10274</v>
      </c>
      <c r="D4300" s="97" t="s">
        <v>5902</v>
      </c>
      <c r="E4300" s="39">
        <v>40172808</v>
      </c>
      <c r="F4300" s="917"/>
      <c r="G4300" s="382" t="s">
        <v>6168</v>
      </c>
      <c r="H4300" s="538">
        <v>44927</v>
      </c>
      <c r="I4300" s="549">
        <v>324</v>
      </c>
    </row>
    <row r="4301" spans="1:9" ht="15" customHeight="1" x14ac:dyDescent="0.2">
      <c r="A4301" s="926"/>
      <c r="B4301" s="47">
        <v>7203</v>
      </c>
      <c r="C4301" s="46" t="s">
        <v>518</v>
      </c>
      <c r="D4301" s="47" t="s">
        <v>39</v>
      </c>
      <c r="E4301" s="47">
        <v>30181515</v>
      </c>
      <c r="F4301" s="917"/>
      <c r="G4301" s="382" t="s">
        <v>6168</v>
      </c>
      <c r="H4301" s="538">
        <v>45261</v>
      </c>
      <c r="I4301" s="47">
        <v>324</v>
      </c>
    </row>
    <row r="4302" spans="1:9" ht="15" customHeight="1" x14ac:dyDescent="0.2">
      <c r="A4302" s="926"/>
      <c r="B4302" s="47">
        <v>7203</v>
      </c>
      <c r="C4302" s="46" t="s">
        <v>519</v>
      </c>
      <c r="D4302" s="47" t="s">
        <v>39</v>
      </c>
      <c r="E4302" s="47">
        <v>30181515</v>
      </c>
      <c r="F4302" s="917"/>
      <c r="G4302" s="382" t="s">
        <v>6168</v>
      </c>
      <c r="H4302" s="538">
        <v>45261</v>
      </c>
      <c r="I4302" s="47">
        <v>324</v>
      </c>
    </row>
    <row r="4303" spans="1:9" ht="25.5" x14ac:dyDescent="0.2">
      <c r="A4303" s="926"/>
      <c r="B4303" s="47">
        <v>7203</v>
      </c>
      <c r="C4303" s="46" t="s">
        <v>567</v>
      </c>
      <c r="D4303" s="47" t="s">
        <v>39</v>
      </c>
      <c r="E4303" s="47">
        <v>30181505</v>
      </c>
      <c r="F4303" s="917"/>
      <c r="G4303" s="382" t="s">
        <v>6168</v>
      </c>
      <c r="H4303" s="538">
        <v>45261</v>
      </c>
      <c r="I4303" s="47">
        <v>324</v>
      </c>
    </row>
    <row r="4304" spans="1:9" ht="15" customHeight="1" x14ac:dyDescent="0.2">
      <c r="A4304" s="926"/>
      <c r="B4304" s="47">
        <v>7203</v>
      </c>
      <c r="C4304" s="46" t="s">
        <v>568</v>
      </c>
      <c r="D4304" s="47" t="s">
        <v>39</v>
      </c>
      <c r="E4304" s="47">
        <v>30181603</v>
      </c>
      <c r="F4304" s="917"/>
      <c r="G4304" s="382" t="s">
        <v>6168</v>
      </c>
      <c r="H4304" s="538">
        <v>45261</v>
      </c>
      <c r="I4304" s="47">
        <v>324</v>
      </c>
    </row>
    <row r="4305" spans="1:9" ht="25.5" x14ac:dyDescent="0.2">
      <c r="A4305" s="926"/>
      <c r="B4305" s="47">
        <v>7203</v>
      </c>
      <c r="C4305" s="46" t="s">
        <v>569</v>
      </c>
      <c r="D4305" s="47" t="s">
        <v>39</v>
      </c>
      <c r="E4305" s="47">
        <v>30181505</v>
      </c>
      <c r="F4305" s="917"/>
      <c r="G4305" s="382" t="s">
        <v>6168</v>
      </c>
      <c r="H4305" s="538">
        <v>45261</v>
      </c>
      <c r="I4305" s="47">
        <v>324</v>
      </c>
    </row>
    <row r="4306" spans="1:9" ht="25.5" x14ac:dyDescent="0.2">
      <c r="A4306" s="926"/>
      <c r="B4306" s="47">
        <v>7203</v>
      </c>
      <c r="C4306" s="46" t="s">
        <v>570</v>
      </c>
      <c r="D4306" s="47" t="s">
        <v>39</v>
      </c>
      <c r="E4306" s="47">
        <v>40141640</v>
      </c>
      <c r="F4306" s="917"/>
      <c r="G4306" s="382" t="s">
        <v>6168</v>
      </c>
      <c r="H4306" s="538">
        <v>45261</v>
      </c>
      <c r="I4306" s="47">
        <v>324</v>
      </c>
    </row>
    <row r="4307" spans="1:9" ht="25.5" x14ac:dyDescent="0.2">
      <c r="A4307" s="926"/>
      <c r="B4307" s="47">
        <v>7203</v>
      </c>
      <c r="C4307" s="46" t="s">
        <v>571</v>
      </c>
      <c r="D4307" s="47" t="s">
        <v>39</v>
      </c>
      <c r="E4307" s="47">
        <v>30181515</v>
      </c>
      <c r="F4307" s="917"/>
      <c r="G4307" s="382" t="s">
        <v>6168</v>
      </c>
      <c r="H4307" s="538">
        <v>45261</v>
      </c>
      <c r="I4307" s="47">
        <v>324</v>
      </c>
    </row>
    <row r="4308" spans="1:9" ht="15" customHeight="1" x14ac:dyDescent="0.2">
      <c r="A4308" s="926"/>
      <c r="B4308" s="47">
        <v>7203</v>
      </c>
      <c r="C4308" s="46" t="s">
        <v>578</v>
      </c>
      <c r="D4308" s="47" t="s">
        <v>39</v>
      </c>
      <c r="E4308" s="47">
        <v>30181504</v>
      </c>
      <c r="F4308" s="917"/>
      <c r="G4308" s="382" t="s">
        <v>6168</v>
      </c>
      <c r="H4308" s="538">
        <v>45261</v>
      </c>
      <c r="I4308" s="47">
        <v>324</v>
      </c>
    </row>
    <row r="4309" spans="1:9" ht="15" customHeight="1" x14ac:dyDescent="0.2">
      <c r="A4309" s="926"/>
      <c r="B4309" s="97">
        <v>7421</v>
      </c>
      <c r="C4309" s="508" t="s">
        <v>8231</v>
      </c>
      <c r="D4309" s="97" t="s">
        <v>5902</v>
      </c>
      <c r="E4309" s="39" t="s">
        <v>8232</v>
      </c>
      <c r="F4309" s="917"/>
      <c r="G4309" s="382" t="s">
        <v>6168</v>
      </c>
      <c r="H4309" s="159">
        <v>45261</v>
      </c>
      <c r="I4309" s="51">
        <v>324</v>
      </c>
    </row>
    <row r="4310" spans="1:9" ht="15" customHeight="1" x14ac:dyDescent="0.2">
      <c r="A4310" s="926"/>
      <c r="B4310" s="97">
        <v>7421</v>
      </c>
      <c r="C4310" s="508" t="s">
        <v>8236</v>
      </c>
      <c r="D4310" s="97" t="s">
        <v>5902</v>
      </c>
      <c r="E4310" s="39" t="s">
        <v>8237</v>
      </c>
      <c r="F4310" s="917"/>
      <c r="G4310" s="382" t="s">
        <v>6168</v>
      </c>
      <c r="H4310" s="159">
        <v>45261</v>
      </c>
      <c r="I4310" s="51">
        <v>324</v>
      </c>
    </row>
    <row r="4311" spans="1:9" ht="15" customHeight="1" x14ac:dyDescent="0.2">
      <c r="A4311" s="926"/>
      <c r="B4311" s="97">
        <v>7428</v>
      </c>
      <c r="C4311" s="508" t="s">
        <v>8462</v>
      </c>
      <c r="D4311" s="97" t="s">
        <v>5902</v>
      </c>
      <c r="E4311" s="39" t="s">
        <v>8232</v>
      </c>
      <c r="F4311" s="917"/>
      <c r="G4311" s="382" t="s">
        <v>6168</v>
      </c>
      <c r="H4311" s="159">
        <v>45261</v>
      </c>
      <c r="I4311" s="39">
        <v>324</v>
      </c>
    </row>
    <row r="4312" spans="1:9" ht="15" customHeight="1" x14ac:dyDescent="0.2">
      <c r="A4312" s="926"/>
      <c r="B4312" s="97">
        <v>7428</v>
      </c>
      <c r="C4312" s="508" t="s">
        <v>8476</v>
      </c>
      <c r="D4312" s="97" t="s">
        <v>5902</v>
      </c>
      <c r="E4312" s="39" t="s">
        <v>8237</v>
      </c>
      <c r="F4312" s="917"/>
      <c r="G4312" s="382" t="s">
        <v>6168</v>
      </c>
      <c r="H4312" s="159">
        <v>45261</v>
      </c>
      <c r="I4312" s="39">
        <v>324</v>
      </c>
    </row>
    <row r="4313" spans="1:9" ht="38.25" x14ac:dyDescent="0.2">
      <c r="A4313" s="926"/>
      <c r="B4313" s="97">
        <v>7428</v>
      </c>
      <c r="C4313" s="508" t="s">
        <v>8498</v>
      </c>
      <c r="D4313" s="97" t="s">
        <v>5902</v>
      </c>
      <c r="E4313" s="39">
        <v>40174803</v>
      </c>
      <c r="F4313" s="917"/>
      <c r="G4313" s="382" t="s">
        <v>6168</v>
      </c>
      <c r="H4313" s="159">
        <v>45261</v>
      </c>
      <c r="I4313" s="39">
        <v>324</v>
      </c>
    </row>
    <row r="4314" spans="1:9" ht="51" x14ac:dyDescent="0.2">
      <c r="A4314" s="926"/>
      <c r="B4314" s="97">
        <v>7428</v>
      </c>
      <c r="C4314" s="508" t="s">
        <v>8503</v>
      </c>
      <c r="D4314" s="97" t="s">
        <v>5902</v>
      </c>
      <c r="E4314" s="39">
        <v>30181514</v>
      </c>
      <c r="F4314" s="917"/>
      <c r="G4314" s="382" t="s">
        <v>6168</v>
      </c>
      <c r="H4314" s="159">
        <v>45261</v>
      </c>
      <c r="I4314" s="39">
        <v>324</v>
      </c>
    </row>
    <row r="4315" spans="1:9" ht="38.25" x14ac:dyDescent="0.2">
      <c r="A4315" s="926"/>
      <c r="B4315" s="97">
        <v>7202</v>
      </c>
      <c r="C4315" s="508" t="s">
        <v>8861</v>
      </c>
      <c r="D4315" s="97" t="s">
        <v>5902</v>
      </c>
      <c r="E4315" s="39" t="s">
        <v>8232</v>
      </c>
      <c r="F4315" s="917"/>
      <c r="G4315" s="382" t="s">
        <v>6168</v>
      </c>
      <c r="H4315" s="309">
        <v>45261</v>
      </c>
      <c r="I4315" s="217">
        <v>324</v>
      </c>
    </row>
    <row r="4316" spans="1:9" ht="63.75" x14ac:dyDescent="0.2">
      <c r="A4316" s="926"/>
      <c r="B4316" s="97">
        <v>7202</v>
      </c>
      <c r="C4316" s="508" t="s">
        <v>8888</v>
      </c>
      <c r="D4316" s="97" t="s">
        <v>5902</v>
      </c>
      <c r="E4316" s="39" t="s">
        <v>8237</v>
      </c>
      <c r="F4316" s="917"/>
      <c r="G4316" s="382" t="s">
        <v>6168</v>
      </c>
      <c r="H4316" s="309">
        <v>45261</v>
      </c>
      <c r="I4316" s="217">
        <v>324</v>
      </c>
    </row>
    <row r="4317" spans="1:9" ht="25.5" x14ac:dyDescent="0.2">
      <c r="A4317" s="926"/>
      <c r="B4317" s="97" t="s">
        <v>8676</v>
      </c>
      <c r="C4317" s="98" t="s">
        <v>6758</v>
      </c>
      <c r="D4317" s="97" t="s">
        <v>5902</v>
      </c>
      <c r="E4317" s="160" t="s">
        <v>6759</v>
      </c>
      <c r="F4317" s="917"/>
      <c r="G4317" s="382" t="s">
        <v>6168</v>
      </c>
      <c r="H4317" s="309">
        <v>45261</v>
      </c>
      <c r="I4317" s="160">
        <v>324</v>
      </c>
    </row>
    <row r="4318" spans="1:9" ht="25.5" x14ac:dyDescent="0.2">
      <c r="A4318" s="926"/>
      <c r="B4318" s="97" t="s">
        <v>8677</v>
      </c>
      <c r="C4318" s="98" t="s">
        <v>6758</v>
      </c>
      <c r="D4318" s="97" t="s">
        <v>5902</v>
      </c>
      <c r="E4318" s="160" t="s">
        <v>6759</v>
      </c>
      <c r="F4318" s="917"/>
      <c r="G4318" s="382" t="s">
        <v>6168</v>
      </c>
      <c r="H4318" s="309">
        <v>45261</v>
      </c>
      <c r="I4318" s="160">
        <v>324</v>
      </c>
    </row>
    <row r="4319" spans="1:9" ht="63.75" x14ac:dyDescent="0.2">
      <c r="A4319" s="926"/>
      <c r="B4319" s="97">
        <v>7202</v>
      </c>
      <c r="C4319" s="508" t="s">
        <v>8769</v>
      </c>
      <c r="D4319" s="97" t="s">
        <v>5902</v>
      </c>
      <c r="E4319" s="39" t="s">
        <v>8770</v>
      </c>
      <c r="F4319" s="917"/>
      <c r="G4319" s="382" t="s">
        <v>6168</v>
      </c>
      <c r="H4319" s="309">
        <v>45261</v>
      </c>
      <c r="I4319" s="217">
        <v>324</v>
      </c>
    </row>
    <row r="4320" spans="1:9" ht="38.25" x14ac:dyDescent="0.2">
      <c r="A4320" s="926"/>
      <c r="B4320" s="97">
        <v>7202</v>
      </c>
      <c r="C4320" s="508" t="s">
        <v>8771</v>
      </c>
      <c r="D4320" s="97" t="s">
        <v>5902</v>
      </c>
      <c r="E4320" s="39" t="s">
        <v>8770</v>
      </c>
      <c r="F4320" s="917"/>
      <c r="G4320" s="382" t="s">
        <v>6168</v>
      </c>
      <c r="H4320" s="309">
        <v>45261</v>
      </c>
      <c r="I4320" s="217">
        <v>324</v>
      </c>
    </row>
    <row r="4321" spans="1:9" ht="15" customHeight="1" x14ac:dyDescent="0.2">
      <c r="A4321" s="926"/>
      <c r="B4321" s="84">
        <v>2502</v>
      </c>
      <c r="C4321" s="127" t="s">
        <v>3738</v>
      </c>
      <c r="D4321" s="84" t="s">
        <v>34</v>
      </c>
      <c r="E4321" s="39">
        <v>40141762</v>
      </c>
      <c r="F4321" s="917"/>
      <c r="G4321" s="131" t="s">
        <v>693</v>
      </c>
      <c r="H4321" s="63">
        <v>45200</v>
      </c>
      <c r="I4321" s="382">
        <v>324</v>
      </c>
    </row>
    <row r="4322" spans="1:9" ht="15" customHeight="1" x14ac:dyDescent="0.2">
      <c r="A4322" s="926"/>
      <c r="B4322" s="84">
        <v>2502</v>
      </c>
      <c r="C4322" s="127" t="s">
        <v>3739</v>
      </c>
      <c r="D4322" s="84" t="s">
        <v>34</v>
      </c>
      <c r="E4322" s="39">
        <v>40141762</v>
      </c>
      <c r="F4322" s="917"/>
      <c r="G4322" s="131" t="s">
        <v>693</v>
      </c>
      <c r="H4322" s="63">
        <v>45200</v>
      </c>
      <c r="I4322" s="382">
        <v>324</v>
      </c>
    </row>
    <row r="4323" spans="1:9" ht="15" customHeight="1" x14ac:dyDescent="0.2">
      <c r="A4323" s="926"/>
      <c r="B4323" s="47">
        <v>7203</v>
      </c>
      <c r="C4323" s="46" t="s">
        <v>506</v>
      </c>
      <c r="D4323" s="47" t="s">
        <v>39</v>
      </c>
      <c r="E4323" s="47">
        <v>30171706</v>
      </c>
      <c r="F4323" s="917"/>
      <c r="G4323" s="382" t="s">
        <v>6168</v>
      </c>
      <c r="H4323" s="538">
        <v>45261</v>
      </c>
      <c r="I4323" s="47">
        <v>324</v>
      </c>
    </row>
    <row r="4324" spans="1:9" ht="38.25" x14ac:dyDescent="0.2">
      <c r="A4324" s="926"/>
      <c r="B4324" s="97">
        <v>7428</v>
      </c>
      <c r="C4324" s="508" t="s">
        <v>8463</v>
      </c>
      <c r="D4324" s="97" t="s">
        <v>5902</v>
      </c>
      <c r="E4324" s="39" t="s">
        <v>8464</v>
      </c>
      <c r="F4324" s="917"/>
      <c r="G4324" s="382" t="s">
        <v>6168</v>
      </c>
      <c r="H4324" s="538">
        <v>45261</v>
      </c>
      <c r="I4324" s="39">
        <v>324</v>
      </c>
    </row>
    <row r="4325" spans="1:9" ht="38.25" x14ac:dyDescent="0.2">
      <c r="A4325" s="926"/>
      <c r="B4325" s="47">
        <v>7203</v>
      </c>
      <c r="C4325" s="46" t="s">
        <v>620</v>
      </c>
      <c r="D4325" s="47" t="s">
        <v>39</v>
      </c>
      <c r="E4325" s="47">
        <v>40173608</v>
      </c>
      <c r="F4325" s="917"/>
      <c r="G4325" s="382" t="s">
        <v>6168</v>
      </c>
      <c r="H4325" s="538">
        <v>45261</v>
      </c>
      <c r="I4325" s="47">
        <v>324</v>
      </c>
    </row>
    <row r="4326" spans="1:9" ht="38.25" x14ac:dyDescent="0.2">
      <c r="A4326" s="926"/>
      <c r="B4326" s="47">
        <v>7203</v>
      </c>
      <c r="C4326" s="46" t="s">
        <v>621</v>
      </c>
      <c r="D4326" s="47" t="s">
        <v>39</v>
      </c>
      <c r="E4326" s="47">
        <v>40173608</v>
      </c>
      <c r="F4326" s="917"/>
      <c r="G4326" s="382" t="s">
        <v>6168</v>
      </c>
      <c r="H4326" s="538">
        <v>45261</v>
      </c>
      <c r="I4326" s="47">
        <v>324</v>
      </c>
    </row>
    <row r="4327" spans="1:9" ht="25.5" x14ac:dyDescent="0.2">
      <c r="A4327" s="926"/>
      <c r="B4327" s="47">
        <v>7203</v>
      </c>
      <c r="C4327" s="46" t="s">
        <v>622</v>
      </c>
      <c r="D4327" s="47" t="s">
        <v>39</v>
      </c>
      <c r="E4327" s="47">
        <v>40173608</v>
      </c>
      <c r="F4327" s="917"/>
      <c r="G4327" s="382" t="s">
        <v>6168</v>
      </c>
      <c r="H4327" s="538">
        <v>45261</v>
      </c>
      <c r="I4327" s="47">
        <v>324</v>
      </c>
    </row>
    <row r="4328" spans="1:9" ht="25.5" x14ac:dyDescent="0.2">
      <c r="A4328" s="926"/>
      <c r="B4328" s="47">
        <v>7203</v>
      </c>
      <c r="C4328" s="46" t="s">
        <v>623</v>
      </c>
      <c r="D4328" s="47" t="s">
        <v>39</v>
      </c>
      <c r="E4328" s="47">
        <v>40173608</v>
      </c>
      <c r="F4328" s="917"/>
      <c r="G4328" s="382" t="s">
        <v>6168</v>
      </c>
      <c r="H4328" s="538">
        <v>45261</v>
      </c>
      <c r="I4328" s="47">
        <v>324</v>
      </c>
    </row>
    <row r="4329" spans="1:9" ht="25.5" x14ac:dyDescent="0.2">
      <c r="A4329" s="926"/>
      <c r="B4329" s="47">
        <v>7203</v>
      </c>
      <c r="C4329" s="46" t="s">
        <v>624</v>
      </c>
      <c r="D4329" s="47" t="s">
        <v>39</v>
      </c>
      <c r="E4329" s="47">
        <v>40173608</v>
      </c>
      <c r="F4329" s="917"/>
      <c r="G4329" s="382" t="s">
        <v>6168</v>
      </c>
      <c r="H4329" s="538">
        <v>45261</v>
      </c>
      <c r="I4329" s="47">
        <v>324</v>
      </c>
    </row>
    <row r="4330" spans="1:9" ht="25.5" x14ac:dyDescent="0.2">
      <c r="A4330" s="926"/>
      <c r="B4330" s="47">
        <v>7203</v>
      </c>
      <c r="C4330" s="46" t="s">
        <v>625</v>
      </c>
      <c r="D4330" s="47" t="s">
        <v>39</v>
      </c>
      <c r="E4330" s="47">
        <v>40173608</v>
      </c>
      <c r="F4330" s="917"/>
      <c r="G4330" s="382" t="s">
        <v>6168</v>
      </c>
      <c r="H4330" s="538">
        <v>45261</v>
      </c>
      <c r="I4330" s="47">
        <v>324</v>
      </c>
    </row>
    <row r="4331" spans="1:9" ht="25.5" x14ac:dyDescent="0.2">
      <c r="A4331" s="926"/>
      <c r="B4331" s="47">
        <v>7203</v>
      </c>
      <c r="C4331" s="46" t="s">
        <v>626</v>
      </c>
      <c r="D4331" s="47" t="s">
        <v>39</v>
      </c>
      <c r="E4331" s="47">
        <v>40173608</v>
      </c>
      <c r="F4331" s="917"/>
      <c r="G4331" s="382" t="s">
        <v>6168</v>
      </c>
      <c r="H4331" s="538">
        <v>45261</v>
      </c>
      <c r="I4331" s="47">
        <v>324</v>
      </c>
    </row>
    <row r="4332" spans="1:9" ht="25.5" x14ac:dyDescent="0.2">
      <c r="A4332" s="926"/>
      <c r="B4332" s="47">
        <v>7203</v>
      </c>
      <c r="C4332" s="46" t="s">
        <v>627</v>
      </c>
      <c r="D4332" s="47" t="s">
        <v>39</v>
      </c>
      <c r="E4332" s="47">
        <v>40173608</v>
      </c>
      <c r="F4332" s="917"/>
      <c r="G4332" s="382" t="s">
        <v>6168</v>
      </c>
      <c r="H4332" s="538">
        <v>45261</v>
      </c>
      <c r="I4332" s="47">
        <v>324</v>
      </c>
    </row>
    <row r="4333" spans="1:9" ht="25.5" x14ac:dyDescent="0.2">
      <c r="A4333" s="926"/>
      <c r="B4333" s="47">
        <v>7203</v>
      </c>
      <c r="C4333" s="46" t="s">
        <v>628</v>
      </c>
      <c r="D4333" s="47" t="s">
        <v>39</v>
      </c>
      <c r="E4333" s="47">
        <v>40173608</v>
      </c>
      <c r="F4333" s="917"/>
      <c r="G4333" s="382" t="s">
        <v>6168</v>
      </c>
      <c r="H4333" s="538">
        <v>45261</v>
      </c>
      <c r="I4333" s="47">
        <v>324</v>
      </c>
    </row>
    <row r="4334" spans="1:9" ht="25.5" x14ac:dyDescent="0.2">
      <c r="A4334" s="926"/>
      <c r="B4334" s="47">
        <v>7203</v>
      </c>
      <c r="C4334" s="46" t="s">
        <v>629</v>
      </c>
      <c r="D4334" s="47" t="s">
        <v>39</v>
      </c>
      <c r="E4334" s="47">
        <v>40173608</v>
      </c>
      <c r="F4334" s="917"/>
      <c r="G4334" s="382" t="s">
        <v>6168</v>
      </c>
      <c r="H4334" s="538">
        <v>45261</v>
      </c>
      <c r="I4334" s="47">
        <v>324</v>
      </c>
    </row>
    <row r="4335" spans="1:9" ht="25.5" x14ac:dyDescent="0.2">
      <c r="A4335" s="926"/>
      <c r="B4335" s="47">
        <v>7203</v>
      </c>
      <c r="C4335" s="46" t="s">
        <v>630</v>
      </c>
      <c r="D4335" s="47" t="s">
        <v>39</v>
      </c>
      <c r="E4335" s="47">
        <v>40173608</v>
      </c>
      <c r="F4335" s="917"/>
      <c r="G4335" s="382" t="s">
        <v>6168</v>
      </c>
      <c r="H4335" s="538">
        <v>45261</v>
      </c>
      <c r="I4335" s="47">
        <v>324</v>
      </c>
    </row>
    <row r="4336" spans="1:9" ht="25.5" x14ac:dyDescent="0.2">
      <c r="A4336" s="926"/>
      <c r="B4336" s="258">
        <v>6030</v>
      </c>
      <c r="C4336" s="66" t="s">
        <v>3351</v>
      </c>
      <c r="D4336" s="258" t="s">
        <v>10514</v>
      </c>
      <c r="E4336" s="382">
        <v>31121705</v>
      </c>
      <c r="F4336" s="917"/>
      <c r="G4336" s="382" t="s">
        <v>6168</v>
      </c>
      <c r="H4336" s="63">
        <v>45078</v>
      </c>
      <c r="I4336" s="258">
        <v>324</v>
      </c>
    </row>
    <row r="4337" spans="1:9" ht="114.75" x14ac:dyDescent="0.2">
      <c r="A4337" s="926"/>
      <c r="B4337" s="97">
        <v>7431</v>
      </c>
      <c r="C4337" s="98" t="s">
        <v>6222</v>
      </c>
      <c r="D4337" s="97" t="s">
        <v>5902</v>
      </c>
      <c r="E4337" s="160" t="s">
        <v>6223</v>
      </c>
      <c r="F4337" s="917"/>
      <c r="G4337" s="382" t="s">
        <v>6168</v>
      </c>
      <c r="H4337" s="309">
        <v>44927</v>
      </c>
      <c r="I4337" s="160">
        <v>324</v>
      </c>
    </row>
    <row r="4338" spans="1:9" ht="89.25" x14ac:dyDescent="0.2">
      <c r="A4338" s="926"/>
      <c r="B4338" s="97">
        <v>7431</v>
      </c>
      <c r="C4338" s="98" t="s">
        <v>6225</v>
      </c>
      <c r="D4338" s="97" t="s">
        <v>5902</v>
      </c>
      <c r="E4338" s="160" t="s">
        <v>6226</v>
      </c>
      <c r="F4338" s="917"/>
      <c r="G4338" s="382" t="s">
        <v>6168</v>
      </c>
      <c r="H4338" s="309">
        <v>44927</v>
      </c>
      <c r="I4338" s="160">
        <v>324</v>
      </c>
    </row>
    <row r="4339" spans="1:9" ht="15" customHeight="1" x14ac:dyDescent="0.2">
      <c r="A4339" s="926"/>
      <c r="B4339" s="97" t="s">
        <v>8676</v>
      </c>
      <c r="C4339" s="98" t="s">
        <v>6754</v>
      </c>
      <c r="D4339" s="97" t="s">
        <v>5902</v>
      </c>
      <c r="E4339" s="160" t="s">
        <v>6755</v>
      </c>
      <c r="F4339" s="917"/>
      <c r="G4339" s="382" t="s">
        <v>6168</v>
      </c>
      <c r="H4339" s="309">
        <v>45261</v>
      </c>
      <c r="I4339" s="160">
        <v>324</v>
      </c>
    </row>
    <row r="4340" spans="1:9" ht="15" customHeight="1" x14ac:dyDescent="0.2">
      <c r="A4340" s="926"/>
      <c r="B4340" s="97" t="s">
        <v>8677</v>
      </c>
      <c r="C4340" s="98" t="s">
        <v>6754</v>
      </c>
      <c r="D4340" s="97" t="s">
        <v>5902</v>
      </c>
      <c r="E4340" s="160" t="s">
        <v>6755</v>
      </c>
      <c r="F4340" s="917"/>
      <c r="G4340" s="382" t="s">
        <v>6168</v>
      </c>
      <c r="H4340" s="309">
        <v>45261</v>
      </c>
      <c r="I4340" s="160">
        <v>324</v>
      </c>
    </row>
    <row r="4341" spans="1:9" ht="25.5" x14ac:dyDescent="0.2">
      <c r="A4341" s="926"/>
      <c r="B4341" s="97">
        <v>7410</v>
      </c>
      <c r="C4341" s="98" t="s">
        <v>7936</v>
      </c>
      <c r="D4341" s="97" t="s">
        <v>5902</v>
      </c>
      <c r="E4341" s="160">
        <v>39131706</v>
      </c>
      <c r="F4341" s="917"/>
      <c r="G4341" s="382" t="s">
        <v>6168</v>
      </c>
      <c r="H4341" s="309">
        <v>45261</v>
      </c>
      <c r="I4341" s="97">
        <v>324</v>
      </c>
    </row>
    <row r="4342" spans="1:9" ht="25.5" x14ac:dyDescent="0.2">
      <c r="A4342" s="926"/>
      <c r="B4342" s="97">
        <v>7410</v>
      </c>
      <c r="C4342" s="98" t="s">
        <v>7937</v>
      </c>
      <c r="D4342" s="97" t="s">
        <v>5902</v>
      </c>
      <c r="E4342" s="160">
        <v>39131706</v>
      </c>
      <c r="F4342" s="917"/>
      <c r="G4342" s="382" t="s">
        <v>6168</v>
      </c>
      <c r="H4342" s="309">
        <v>45261</v>
      </c>
      <c r="I4342" s="97">
        <v>324</v>
      </c>
    </row>
    <row r="4343" spans="1:9" ht="25.5" x14ac:dyDescent="0.2">
      <c r="A4343" s="926"/>
      <c r="B4343" s="97">
        <v>7410</v>
      </c>
      <c r="C4343" s="98" t="s">
        <v>7938</v>
      </c>
      <c r="D4343" s="97" t="s">
        <v>5902</v>
      </c>
      <c r="E4343" s="160">
        <v>39131706</v>
      </c>
      <c r="F4343" s="917"/>
      <c r="G4343" s="382" t="s">
        <v>6168</v>
      </c>
      <c r="H4343" s="309">
        <v>45261</v>
      </c>
      <c r="I4343" s="97">
        <v>324</v>
      </c>
    </row>
    <row r="4344" spans="1:9" ht="25.5" x14ac:dyDescent="0.2">
      <c r="A4344" s="926"/>
      <c r="B4344" s="97">
        <v>7410</v>
      </c>
      <c r="C4344" s="98" t="s">
        <v>7942</v>
      </c>
      <c r="D4344" s="97" t="s">
        <v>5902</v>
      </c>
      <c r="E4344" s="160">
        <v>40174908</v>
      </c>
      <c r="F4344" s="917"/>
      <c r="G4344" s="382" t="s">
        <v>6168</v>
      </c>
      <c r="H4344" s="309">
        <v>45261</v>
      </c>
      <c r="I4344" s="97">
        <v>324</v>
      </c>
    </row>
    <row r="4345" spans="1:9" ht="25.5" x14ac:dyDescent="0.2">
      <c r="A4345" s="926"/>
      <c r="B4345" s="97">
        <v>7410</v>
      </c>
      <c r="C4345" s="98" t="s">
        <v>7943</v>
      </c>
      <c r="D4345" s="97" t="s">
        <v>5902</v>
      </c>
      <c r="E4345" s="160">
        <v>40174908</v>
      </c>
      <c r="F4345" s="917"/>
      <c r="G4345" s="382" t="s">
        <v>6168</v>
      </c>
      <c r="H4345" s="309">
        <v>45261</v>
      </c>
      <c r="I4345" s="97">
        <v>324</v>
      </c>
    </row>
    <row r="4346" spans="1:9" ht="25.5" x14ac:dyDescent="0.2">
      <c r="A4346" s="926"/>
      <c r="B4346" s="97">
        <v>7410</v>
      </c>
      <c r="C4346" s="98" t="s">
        <v>7944</v>
      </c>
      <c r="D4346" s="97" t="s">
        <v>5902</v>
      </c>
      <c r="E4346" s="160">
        <v>40174908</v>
      </c>
      <c r="F4346" s="917"/>
      <c r="G4346" s="382" t="s">
        <v>6168</v>
      </c>
      <c r="H4346" s="309">
        <v>45261</v>
      </c>
      <c r="I4346" s="97">
        <v>324</v>
      </c>
    </row>
    <row r="4347" spans="1:9" ht="25.5" x14ac:dyDescent="0.2">
      <c r="A4347" s="926"/>
      <c r="B4347" s="97">
        <v>7410</v>
      </c>
      <c r="C4347" s="98" t="s">
        <v>7952</v>
      </c>
      <c r="D4347" s="97" t="s">
        <v>5902</v>
      </c>
      <c r="E4347" s="160">
        <v>40174908</v>
      </c>
      <c r="F4347" s="917"/>
      <c r="G4347" s="382" t="s">
        <v>6168</v>
      </c>
      <c r="H4347" s="309">
        <v>45261</v>
      </c>
      <c r="I4347" s="97">
        <v>324</v>
      </c>
    </row>
    <row r="4348" spans="1:9" ht="15" customHeight="1" x14ac:dyDescent="0.2">
      <c r="A4348" s="926"/>
      <c r="B4348" s="97">
        <v>7410</v>
      </c>
      <c r="C4348" s="98" t="s">
        <v>7953</v>
      </c>
      <c r="D4348" s="97" t="s">
        <v>5902</v>
      </c>
      <c r="E4348" s="160">
        <v>39131706</v>
      </c>
      <c r="F4348" s="917"/>
      <c r="G4348" s="382" t="s">
        <v>6168</v>
      </c>
      <c r="H4348" s="309">
        <v>45261</v>
      </c>
      <c r="I4348" s="97">
        <v>324</v>
      </c>
    </row>
    <row r="4349" spans="1:9" ht="15" customHeight="1" x14ac:dyDescent="0.2">
      <c r="A4349" s="926"/>
      <c r="B4349" s="97">
        <v>7410</v>
      </c>
      <c r="C4349" s="98" t="s">
        <v>7955</v>
      </c>
      <c r="D4349" s="97" t="s">
        <v>5902</v>
      </c>
      <c r="E4349" s="160">
        <v>40174908</v>
      </c>
      <c r="F4349" s="917"/>
      <c r="G4349" s="382" t="s">
        <v>6168</v>
      </c>
      <c r="H4349" s="309">
        <v>45261</v>
      </c>
      <c r="I4349" s="97">
        <v>324</v>
      </c>
    </row>
    <row r="4350" spans="1:9" ht="15" customHeight="1" x14ac:dyDescent="0.2">
      <c r="A4350" s="926"/>
      <c r="B4350" s="51">
        <v>6325</v>
      </c>
      <c r="C4350" s="508" t="s">
        <v>9671</v>
      </c>
      <c r="D4350" s="97" t="s">
        <v>5902</v>
      </c>
      <c r="E4350" s="39">
        <v>27121704</v>
      </c>
      <c r="F4350" s="917"/>
      <c r="G4350" s="382" t="s">
        <v>6168</v>
      </c>
      <c r="H4350" s="538">
        <v>44927</v>
      </c>
      <c r="I4350" s="51">
        <v>324</v>
      </c>
    </row>
    <row r="4351" spans="1:9" ht="25.5" x14ac:dyDescent="0.2">
      <c r="A4351" s="926"/>
      <c r="B4351" s="51">
        <v>6325</v>
      </c>
      <c r="C4351" s="508" t="s">
        <v>9672</v>
      </c>
      <c r="D4351" s="97" t="s">
        <v>5902</v>
      </c>
      <c r="E4351" s="39">
        <v>27121704</v>
      </c>
      <c r="F4351" s="917"/>
      <c r="G4351" s="382" t="s">
        <v>6168</v>
      </c>
      <c r="H4351" s="538">
        <v>44927</v>
      </c>
      <c r="I4351" s="51">
        <v>324</v>
      </c>
    </row>
    <row r="4352" spans="1:9" ht="38.25" x14ac:dyDescent="0.2">
      <c r="A4352" s="926"/>
      <c r="B4352" s="97">
        <v>7410</v>
      </c>
      <c r="C4352" s="98" t="s">
        <v>7932</v>
      </c>
      <c r="D4352" s="97" t="s">
        <v>5902</v>
      </c>
      <c r="E4352" s="160">
        <v>40172608</v>
      </c>
      <c r="F4352" s="917"/>
      <c r="G4352" s="382" t="s">
        <v>6168</v>
      </c>
      <c r="H4352" s="309">
        <v>45261</v>
      </c>
      <c r="I4352" s="97">
        <v>324</v>
      </c>
    </row>
    <row r="4353" spans="1:9" ht="25.5" x14ac:dyDescent="0.2">
      <c r="A4353" s="926"/>
      <c r="B4353" s="47">
        <v>7203</v>
      </c>
      <c r="C4353" s="46" t="s">
        <v>526</v>
      </c>
      <c r="D4353" s="47" t="s">
        <v>39</v>
      </c>
      <c r="E4353" s="47">
        <v>40141622</v>
      </c>
      <c r="F4353" s="917"/>
      <c r="G4353" s="382" t="s">
        <v>6168</v>
      </c>
      <c r="H4353" s="538">
        <v>45261</v>
      </c>
      <c r="I4353" s="47">
        <v>324</v>
      </c>
    </row>
    <row r="4354" spans="1:9" ht="25.5" x14ac:dyDescent="0.2">
      <c r="A4354" s="926"/>
      <c r="B4354" s="47">
        <v>7203</v>
      </c>
      <c r="C4354" s="46" t="s">
        <v>527</v>
      </c>
      <c r="D4354" s="47" t="s">
        <v>39</v>
      </c>
      <c r="E4354" s="47">
        <v>40141622</v>
      </c>
      <c r="F4354" s="917"/>
      <c r="G4354" s="382" t="s">
        <v>6168</v>
      </c>
      <c r="H4354" s="538">
        <v>45261</v>
      </c>
      <c r="I4354" s="47">
        <v>324</v>
      </c>
    </row>
    <row r="4355" spans="1:9" ht="15" customHeight="1" x14ac:dyDescent="0.2">
      <c r="A4355" s="926"/>
      <c r="B4355" s="47">
        <v>7203</v>
      </c>
      <c r="C4355" s="46" t="s">
        <v>528</v>
      </c>
      <c r="D4355" s="47" t="s">
        <v>39</v>
      </c>
      <c r="E4355" s="47">
        <v>40141622</v>
      </c>
      <c r="F4355" s="917"/>
      <c r="G4355" s="382" t="s">
        <v>6168</v>
      </c>
      <c r="H4355" s="538">
        <v>45261</v>
      </c>
      <c r="I4355" s="47">
        <v>324</v>
      </c>
    </row>
    <row r="4356" spans="1:9" ht="25.5" x14ac:dyDescent="0.2">
      <c r="A4356" s="926"/>
      <c r="B4356" s="47">
        <v>7203</v>
      </c>
      <c r="C4356" s="46" t="s">
        <v>529</v>
      </c>
      <c r="D4356" s="47" t="s">
        <v>39</v>
      </c>
      <c r="E4356" s="47">
        <v>40141630</v>
      </c>
      <c r="F4356" s="917"/>
      <c r="G4356" s="382" t="s">
        <v>6168</v>
      </c>
      <c r="H4356" s="538">
        <v>45261</v>
      </c>
      <c r="I4356" s="47">
        <v>324</v>
      </c>
    </row>
    <row r="4357" spans="1:9" ht="25.5" x14ac:dyDescent="0.2">
      <c r="A4357" s="926"/>
      <c r="B4357" s="47">
        <v>7203</v>
      </c>
      <c r="C4357" s="46" t="s">
        <v>530</v>
      </c>
      <c r="D4357" s="47" t="s">
        <v>39</v>
      </c>
      <c r="E4357" s="47">
        <v>40141630</v>
      </c>
      <c r="F4357" s="917"/>
      <c r="G4357" s="382" t="s">
        <v>6168</v>
      </c>
      <c r="H4357" s="538">
        <v>45261</v>
      </c>
      <c r="I4357" s="47">
        <v>324</v>
      </c>
    </row>
    <row r="4358" spans="1:9" ht="25.5" x14ac:dyDescent="0.2">
      <c r="A4358" s="926"/>
      <c r="B4358" s="51">
        <v>6326</v>
      </c>
      <c r="C4358" s="520" t="s">
        <v>10495</v>
      </c>
      <c r="D4358" s="97" t="s">
        <v>5902</v>
      </c>
      <c r="E4358" s="39">
        <v>23271810</v>
      </c>
      <c r="F4358" s="917"/>
      <c r="G4358" s="382" t="s">
        <v>6168</v>
      </c>
      <c r="H4358" s="538">
        <v>45261</v>
      </c>
      <c r="I4358" s="539">
        <v>324</v>
      </c>
    </row>
    <row r="4359" spans="1:9" ht="25.5" x14ac:dyDescent="0.2">
      <c r="A4359" s="926"/>
      <c r="B4359" s="51">
        <v>6326</v>
      </c>
      <c r="C4359" s="520" t="s">
        <v>10496</v>
      </c>
      <c r="D4359" s="97" t="s">
        <v>5902</v>
      </c>
      <c r="E4359" s="39">
        <v>23271810</v>
      </c>
      <c r="F4359" s="917"/>
      <c r="G4359" s="382" t="s">
        <v>6168</v>
      </c>
      <c r="H4359" s="538">
        <v>45261</v>
      </c>
      <c r="I4359" s="539">
        <v>324</v>
      </c>
    </row>
    <row r="4360" spans="1:9" ht="15" customHeight="1" x14ac:dyDescent="0.2">
      <c r="A4360" s="926"/>
      <c r="B4360" s="51">
        <v>6326</v>
      </c>
      <c r="C4360" s="520" t="s">
        <v>10498</v>
      </c>
      <c r="D4360" s="97" t="s">
        <v>5902</v>
      </c>
      <c r="E4360" s="39">
        <v>23271810</v>
      </c>
      <c r="F4360" s="917"/>
      <c r="G4360" s="382" t="s">
        <v>6168</v>
      </c>
      <c r="H4360" s="538">
        <v>45261</v>
      </c>
      <c r="I4360" s="539">
        <v>324</v>
      </c>
    </row>
    <row r="4361" spans="1:9" ht="15" customHeight="1" x14ac:dyDescent="0.2">
      <c r="A4361" s="926"/>
      <c r="B4361" s="51">
        <v>6326</v>
      </c>
      <c r="C4361" s="520" t="s">
        <v>10497</v>
      </c>
      <c r="D4361" s="97" t="s">
        <v>5902</v>
      </c>
      <c r="E4361" s="39">
        <v>23271810</v>
      </c>
      <c r="F4361" s="917"/>
      <c r="G4361" s="382" t="s">
        <v>6168</v>
      </c>
      <c r="H4361" s="538">
        <v>45261</v>
      </c>
      <c r="I4361" s="539">
        <v>324</v>
      </c>
    </row>
    <row r="4362" spans="1:9" ht="15" customHeight="1" x14ac:dyDescent="0.2">
      <c r="A4362" s="926"/>
      <c r="B4362" s="51">
        <v>6325</v>
      </c>
      <c r="C4362" s="508" t="s">
        <v>10149</v>
      </c>
      <c r="D4362" s="97" t="s">
        <v>5902</v>
      </c>
      <c r="E4362" s="39">
        <v>23271806</v>
      </c>
      <c r="F4362" s="917"/>
      <c r="G4362" s="382" t="s">
        <v>6168</v>
      </c>
      <c r="H4362" s="538">
        <v>44927</v>
      </c>
      <c r="I4362" s="51">
        <v>324</v>
      </c>
    </row>
    <row r="4363" spans="1:9" ht="51" x14ac:dyDescent="0.2">
      <c r="A4363" s="926"/>
      <c r="B4363" s="3">
        <v>3202</v>
      </c>
      <c r="C4363" s="197" t="s">
        <v>1318</v>
      </c>
      <c r="D4363" s="3" t="s">
        <v>39</v>
      </c>
      <c r="E4363" s="211" t="s">
        <v>1320</v>
      </c>
      <c r="F4363" s="917"/>
      <c r="G4363" s="382" t="s">
        <v>6168</v>
      </c>
      <c r="H4363" s="538">
        <v>45170</v>
      </c>
      <c r="I4363" s="211">
        <v>324</v>
      </c>
    </row>
    <row r="4364" spans="1:9" ht="51" x14ac:dyDescent="0.2">
      <c r="A4364" s="926"/>
      <c r="B4364" s="3">
        <v>3202</v>
      </c>
      <c r="C4364" s="197" t="s">
        <v>1321</v>
      </c>
      <c r="D4364" s="3" t="s">
        <v>39</v>
      </c>
      <c r="E4364" s="211" t="s">
        <v>1322</v>
      </c>
      <c r="F4364" s="917"/>
      <c r="G4364" s="382" t="s">
        <v>6168</v>
      </c>
      <c r="H4364" s="538">
        <v>45170</v>
      </c>
      <c r="I4364" s="211">
        <v>324</v>
      </c>
    </row>
    <row r="4365" spans="1:9" ht="51" x14ac:dyDescent="0.2">
      <c r="A4365" s="926"/>
      <c r="B4365" s="3">
        <v>3202</v>
      </c>
      <c r="C4365" s="197" t="s">
        <v>1323</v>
      </c>
      <c r="D4365" s="3" t="s">
        <v>39</v>
      </c>
      <c r="E4365" s="211" t="s">
        <v>1324</v>
      </c>
      <c r="F4365" s="917"/>
      <c r="G4365" s="382" t="s">
        <v>6168</v>
      </c>
      <c r="H4365" s="538">
        <v>45170</v>
      </c>
      <c r="I4365" s="211">
        <v>324</v>
      </c>
    </row>
    <row r="4366" spans="1:9" ht="38.25" x14ac:dyDescent="0.2">
      <c r="A4366" s="926"/>
      <c r="B4366" s="3">
        <v>3202</v>
      </c>
      <c r="C4366" s="197" t="s">
        <v>1325</v>
      </c>
      <c r="D4366" s="3" t="s">
        <v>39</v>
      </c>
      <c r="E4366" s="211" t="s">
        <v>1326</v>
      </c>
      <c r="F4366" s="917"/>
      <c r="G4366" s="382" t="s">
        <v>6168</v>
      </c>
      <c r="H4366" s="538">
        <v>45170</v>
      </c>
      <c r="I4366" s="211">
        <v>324</v>
      </c>
    </row>
    <row r="4367" spans="1:9" ht="38.25" x14ac:dyDescent="0.2">
      <c r="A4367" s="926"/>
      <c r="B4367" s="3">
        <v>3202</v>
      </c>
      <c r="C4367" s="197" t="s">
        <v>1327</v>
      </c>
      <c r="D4367" s="3" t="s">
        <v>39</v>
      </c>
      <c r="E4367" s="211" t="s">
        <v>1328</v>
      </c>
      <c r="F4367" s="917"/>
      <c r="G4367" s="382" t="s">
        <v>6168</v>
      </c>
      <c r="H4367" s="538">
        <v>45170</v>
      </c>
      <c r="I4367" s="211">
        <v>324</v>
      </c>
    </row>
    <row r="4368" spans="1:9" ht="38.25" x14ac:dyDescent="0.2">
      <c r="A4368" s="926"/>
      <c r="B4368" s="3">
        <v>3202</v>
      </c>
      <c r="C4368" s="197" t="s">
        <v>1329</v>
      </c>
      <c r="D4368" s="3" t="s">
        <v>39</v>
      </c>
      <c r="E4368" s="211" t="s">
        <v>1330</v>
      </c>
      <c r="F4368" s="917"/>
      <c r="G4368" s="382" t="s">
        <v>6168</v>
      </c>
      <c r="H4368" s="538">
        <v>45170</v>
      </c>
      <c r="I4368" s="211">
        <v>324</v>
      </c>
    </row>
    <row r="4369" spans="1:9" ht="51" x14ac:dyDescent="0.2">
      <c r="A4369" s="926"/>
      <c r="B4369" s="3">
        <v>3202</v>
      </c>
      <c r="C4369" s="197" t="s">
        <v>1331</v>
      </c>
      <c r="D4369" s="3" t="s">
        <v>39</v>
      </c>
      <c r="E4369" s="211">
        <v>23271813</v>
      </c>
      <c r="F4369" s="917"/>
      <c r="G4369" s="382" t="s">
        <v>6168</v>
      </c>
      <c r="H4369" s="538">
        <v>45170</v>
      </c>
      <c r="I4369" s="211">
        <v>324</v>
      </c>
    </row>
    <row r="4370" spans="1:9" ht="15" customHeight="1" x14ac:dyDescent="0.2">
      <c r="A4370" s="926"/>
      <c r="B4370" s="97">
        <v>7421</v>
      </c>
      <c r="C4370" s="508" t="s">
        <v>1992</v>
      </c>
      <c r="D4370" s="97" t="s">
        <v>5902</v>
      </c>
      <c r="E4370" s="39" t="s">
        <v>8239</v>
      </c>
      <c r="F4370" s="917"/>
      <c r="G4370" s="382" t="s">
        <v>6168</v>
      </c>
      <c r="H4370" s="159">
        <v>45261</v>
      </c>
      <c r="I4370" s="51">
        <v>324</v>
      </c>
    </row>
    <row r="4371" spans="1:9" ht="15" customHeight="1" x14ac:dyDescent="0.2">
      <c r="A4371" s="926"/>
      <c r="B4371" s="97">
        <v>7428</v>
      </c>
      <c r="C4371" s="508" t="s">
        <v>8477</v>
      </c>
      <c r="D4371" s="97" t="s">
        <v>5902</v>
      </c>
      <c r="E4371" s="39" t="s">
        <v>8478</v>
      </c>
      <c r="F4371" s="917"/>
      <c r="G4371" s="382" t="s">
        <v>6168</v>
      </c>
      <c r="H4371" s="159">
        <v>45261</v>
      </c>
      <c r="I4371" s="39">
        <v>324</v>
      </c>
    </row>
    <row r="4372" spans="1:9" ht="25.5" x14ac:dyDescent="0.2">
      <c r="A4372" s="926"/>
      <c r="B4372" s="97">
        <v>7428</v>
      </c>
      <c r="C4372" s="508" t="s">
        <v>8510</v>
      </c>
      <c r="D4372" s="97" t="s">
        <v>5902</v>
      </c>
      <c r="E4372" s="39">
        <v>23271812</v>
      </c>
      <c r="F4372" s="917"/>
      <c r="G4372" s="382" t="s">
        <v>6168</v>
      </c>
      <c r="H4372" s="159">
        <v>45261</v>
      </c>
      <c r="I4372" s="39">
        <v>324</v>
      </c>
    </row>
    <row r="4373" spans="1:9" ht="38.25" x14ac:dyDescent="0.2">
      <c r="A4373" s="926"/>
      <c r="B4373" s="97">
        <v>7428</v>
      </c>
      <c r="C4373" s="508" t="s">
        <v>8511</v>
      </c>
      <c r="D4373" s="97" t="s">
        <v>5902</v>
      </c>
      <c r="E4373" s="39">
        <v>23271812</v>
      </c>
      <c r="F4373" s="917"/>
      <c r="G4373" s="382" t="s">
        <v>6168</v>
      </c>
      <c r="H4373" s="159">
        <v>45261</v>
      </c>
      <c r="I4373" s="39">
        <v>324</v>
      </c>
    </row>
    <row r="4374" spans="1:9" ht="25.5" x14ac:dyDescent="0.2">
      <c r="A4374" s="926"/>
      <c r="B4374" s="97" t="s">
        <v>8676</v>
      </c>
      <c r="C4374" s="98" t="s">
        <v>6746</v>
      </c>
      <c r="D4374" s="97" t="s">
        <v>5902</v>
      </c>
      <c r="E4374" s="160" t="s">
        <v>6747</v>
      </c>
      <c r="F4374" s="917"/>
      <c r="G4374" s="382" t="s">
        <v>6168</v>
      </c>
      <c r="H4374" s="309">
        <v>45261</v>
      </c>
      <c r="I4374" s="160">
        <v>324</v>
      </c>
    </row>
    <row r="4375" spans="1:9" ht="25.5" x14ac:dyDescent="0.2">
      <c r="A4375" s="926"/>
      <c r="B4375" s="97" t="s">
        <v>8677</v>
      </c>
      <c r="C4375" s="98" t="s">
        <v>6746</v>
      </c>
      <c r="D4375" s="97" t="s">
        <v>5902</v>
      </c>
      <c r="E4375" s="160" t="s">
        <v>6747</v>
      </c>
      <c r="F4375" s="917"/>
      <c r="G4375" s="382" t="s">
        <v>6168</v>
      </c>
      <c r="H4375" s="309">
        <v>45261</v>
      </c>
      <c r="I4375" s="160">
        <v>324</v>
      </c>
    </row>
    <row r="4376" spans="1:9" ht="25.5" x14ac:dyDescent="0.2">
      <c r="A4376" s="926"/>
      <c r="B4376" s="51">
        <v>6325</v>
      </c>
      <c r="C4376" s="508" t="s">
        <v>10077</v>
      </c>
      <c r="D4376" s="97" t="s">
        <v>5902</v>
      </c>
      <c r="E4376" s="39">
        <v>23271806</v>
      </c>
      <c r="F4376" s="917"/>
      <c r="G4376" s="382" t="s">
        <v>6168</v>
      </c>
      <c r="H4376" s="538">
        <v>44927</v>
      </c>
      <c r="I4376" s="51">
        <v>324</v>
      </c>
    </row>
    <row r="4377" spans="1:9" ht="114.75" x14ac:dyDescent="0.2">
      <c r="A4377" s="926"/>
      <c r="B4377" s="97">
        <v>7431</v>
      </c>
      <c r="C4377" s="98" t="s">
        <v>6165</v>
      </c>
      <c r="D4377" s="97" t="s">
        <v>5902</v>
      </c>
      <c r="E4377" s="160" t="s">
        <v>6167</v>
      </c>
      <c r="F4377" s="917"/>
      <c r="G4377" s="382" t="s">
        <v>6168</v>
      </c>
      <c r="H4377" s="309">
        <v>44927</v>
      </c>
      <c r="I4377" s="160">
        <v>324</v>
      </c>
    </row>
    <row r="4378" spans="1:9" ht="38.25" x14ac:dyDescent="0.2">
      <c r="A4378" s="926"/>
      <c r="B4378" s="51">
        <v>6325</v>
      </c>
      <c r="C4378" s="508" t="s">
        <v>10076</v>
      </c>
      <c r="D4378" s="97" t="s">
        <v>5902</v>
      </c>
      <c r="E4378" s="39">
        <v>23161606</v>
      </c>
      <c r="F4378" s="917"/>
      <c r="G4378" s="382" t="s">
        <v>6168</v>
      </c>
      <c r="H4378" s="538">
        <v>44927</v>
      </c>
      <c r="I4378" s="550">
        <v>324</v>
      </c>
    </row>
    <row r="4379" spans="1:9" ht="38.25" x14ac:dyDescent="0.2">
      <c r="A4379" s="926"/>
      <c r="B4379" s="97">
        <v>7202</v>
      </c>
      <c r="C4379" s="520" t="s">
        <v>8981</v>
      </c>
      <c r="D4379" s="97" t="s">
        <v>5902</v>
      </c>
      <c r="E4379" s="39" t="s">
        <v>8684</v>
      </c>
      <c r="F4379" s="917"/>
      <c r="G4379" s="39" t="s">
        <v>2186</v>
      </c>
      <c r="H4379" s="682">
        <v>45108</v>
      </c>
      <c r="I4379" s="217">
        <v>364</v>
      </c>
    </row>
    <row r="4380" spans="1:9" ht="25.5" x14ac:dyDescent="0.2">
      <c r="A4380" s="926"/>
      <c r="B4380" s="97">
        <v>7202</v>
      </c>
      <c r="C4380" s="520" t="s">
        <v>8982</v>
      </c>
      <c r="D4380" s="97" t="s">
        <v>5902</v>
      </c>
      <c r="E4380" s="39" t="s">
        <v>8684</v>
      </c>
      <c r="F4380" s="917"/>
      <c r="G4380" s="39" t="s">
        <v>2186</v>
      </c>
      <c r="H4380" s="682">
        <v>45200</v>
      </c>
      <c r="I4380" s="217">
        <v>364</v>
      </c>
    </row>
    <row r="4381" spans="1:9" ht="38.25" x14ac:dyDescent="0.2">
      <c r="A4381" s="926"/>
      <c r="B4381" s="97">
        <v>7202</v>
      </c>
      <c r="C4381" s="520" t="s">
        <v>8983</v>
      </c>
      <c r="D4381" s="97" t="s">
        <v>5902</v>
      </c>
      <c r="E4381" s="39" t="s">
        <v>8984</v>
      </c>
      <c r="F4381" s="917"/>
      <c r="G4381" s="39" t="s">
        <v>2186</v>
      </c>
      <c r="H4381" s="682">
        <v>45078</v>
      </c>
      <c r="I4381" s="217">
        <v>364</v>
      </c>
    </row>
    <row r="4382" spans="1:9" ht="25.5" x14ac:dyDescent="0.2">
      <c r="A4382" s="926"/>
      <c r="B4382" s="51">
        <v>6325</v>
      </c>
      <c r="C4382" s="508" t="s">
        <v>9599</v>
      </c>
      <c r="D4382" s="97" t="s">
        <v>5902</v>
      </c>
      <c r="E4382" s="39">
        <v>40142020</v>
      </c>
      <c r="F4382" s="917"/>
      <c r="G4382" s="382" t="s">
        <v>6168</v>
      </c>
      <c r="H4382" s="538">
        <v>44927</v>
      </c>
      <c r="I4382" s="51">
        <v>324</v>
      </c>
    </row>
    <row r="4383" spans="1:9" ht="25.5" x14ac:dyDescent="0.2">
      <c r="A4383" s="926"/>
      <c r="B4383" s="51">
        <v>6325</v>
      </c>
      <c r="C4383" s="508" t="s">
        <v>10099</v>
      </c>
      <c r="D4383" s="97" t="s">
        <v>5902</v>
      </c>
      <c r="E4383" s="39">
        <v>39121432</v>
      </c>
      <c r="F4383" s="917"/>
      <c r="G4383" s="382" t="s">
        <v>6168</v>
      </c>
      <c r="H4383" s="538">
        <v>44927</v>
      </c>
      <c r="I4383" s="550">
        <v>324</v>
      </c>
    </row>
    <row r="4384" spans="1:9" ht="25.5" x14ac:dyDescent="0.2">
      <c r="A4384" s="926"/>
      <c r="B4384" s="47">
        <v>7203</v>
      </c>
      <c r="C4384" s="46" t="s">
        <v>556</v>
      </c>
      <c r="D4384" s="47" t="s">
        <v>39</v>
      </c>
      <c r="E4384" s="47">
        <v>30181698</v>
      </c>
      <c r="F4384" s="917"/>
      <c r="G4384" s="382" t="s">
        <v>6168</v>
      </c>
      <c r="H4384" s="538">
        <v>45261</v>
      </c>
      <c r="I4384" s="47">
        <v>324</v>
      </c>
    </row>
    <row r="4385" spans="1:9" ht="25.5" x14ac:dyDescent="0.2">
      <c r="A4385" s="926"/>
      <c r="B4385" s="47">
        <v>7203</v>
      </c>
      <c r="C4385" s="46" t="s">
        <v>557</v>
      </c>
      <c r="D4385" s="47" t="s">
        <v>39</v>
      </c>
      <c r="E4385" s="47">
        <v>30181605</v>
      </c>
      <c r="F4385" s="917"/>
      <c r="G4385" s="382" t="s">
        <v>6168</v>
      </c>
      <c r="H4385" s="538">
        <v>45261</v>
      </c>
      <c r="I4385" s="47">
        <v>324</v>
      </c>
    </row>
    <row r="4386" spans="1:9" ht="25.5" x14ac:dyDescent="0.2">
      <c r="A4386" s="926"/>
      <c r="B4386" s="47">
        <v>7203</v>
      </c>
      <c r="C4386" s="46" t="s">
        <v>558</v>
      </c>
      <c r="D4386" s="47" t="s">
        <v>39</v>
      </c>
      <c r="E4386" s="47">
        <v>30181605</v>
      </c>
      <c r="F4386" s="917"/>
      <c r="G4386" s="382" t="s">
        <v>6168</v>
      </c>
      <c r="H4386" s="538">
        <v>45261</v>
      </c>
      <c r="I4386" s="47">
        <v>324</v>
      </c>
    </row>
    <row r="4387" spans="1:9" ht="25.5" x14ac:dyDescent="0.2">
      <c r="A4387" s="926"/>
      <c r="B4387" s="47">
        <v>7203</v>
      </c>
      <c r="C4387" s="46" t="s">
        <v>559</v>
      </c>
      <c r="D4387" s="47" t="s">
        <v>39</v>
      </c>
      <c r="E4387" s="47">
        <v>30181605</v>
      </c>
      <c r="F4387" s="917"/>
      <c r="G4387" s="382" t="s">
        <v>6168</v>
      </c>
      <c r="H4387" s="538">
        <v>45261</v>
      </c>
      <c r="I4387" s="47">
        <v>324</v>
      </c>
    </row>
    <row r="4388" spans="1:9" ht="38.25" x14ac:dyDescent="0.2">
      <c r="A4388" s="926"/>
      <c r="B4388" s="47">
        <v>7203</v>
      </c>
      <c r="C4388" s="46" t="s">
        <v>560</v>
      </c>
      <c r="D4388" s="47" t="s">
        <v>39</v>
      </c>
      <c r="E4388" s="47">
        <v>30181605</v>
      </c>
      <c r="F4388" s="917"/>
      <c r="G4388" s="382" t="s">
        <v>6168</v>
      </c>
      <c r="H4388" s="538">
        <v>45261</v>
      </c>
      <c r="I4388" s="47">
        <v>324</v>
      </c>
    </row>
    <row r="4389" spans="1:9" ht="38.25" x14ac:dyDescent="0.2">
      <c r="A4389" s="926"/>
      <c r="B4389" s="47">
        <v>7203</v>
      </c>
      <c r="C4389" s="46" t="s">
        <v>607</v>
      </c>
      <c r="D4389" s="47" t="s">
        <v>39</v>
      </c>
      <c r="E4389" s="47">
        <v>40142008</v>
      </c>
      <c r="F4389" s="917"/>
      <c r="G4389" s="382" t="s">
        <v>6168</v>
      </c>
      <c r="H4389" s="538">
        <v>45261</v>
      </c>
      <c r="I4389" s="47">
        <v>324</v>
      </c>
    </row>
    <row r="4390" spans="1:9" ht="25.5" x14ac:dyDescent="0.2">
      <c r="A4390" s="926"/>
      <c r="B4390" s="47">
        <v>7203</v>
      </c>
      <c r="C4390" s="46" t="s">
        <v>608</v>
      </c>
      <c r="D4390" s="47" t="s">
        <v>39</v>
      </c>
      <c r="E4390" s="47">
        <v>40142008</v>
      </c>
      <c r="F4390" s="917"/>
      <c r="G4390" s="382" t="s">
        <v>6168</v>
      </c>
      <c r="H4390" s="538">
        <v>45261</v>
      </c>
      <c r="I4390" s="47">
        <v>324</v>
      </c>
    </row>
    <row r="4391" spans="1:9" ht="38.25" x14ac:dyDescent="0.2">
      <c r="A4391" s="926"/>
      <c r="B4391" s="47">
        <v>7203</v>
      </c>
      <c r="C4391" s="46" t="s">
        <v>609</v>
      </c>
      <c r="D4391" s="47" t="s">
        <v>39</v>
      </c>
      <c r="E4391" s="47">
        <v>40142008</v>
      </c>
      <c r="F4391" s="917"/>
      <c r="G4391" s="382" t="s">
        <v>6168</v>
      </c>
      <c r="H4391" s="538">
        <v>45261</v>
      </c>
      <c r="I4391" s="47">
        <v>324</v>
      </c>
    </row>
    <row r="4392" spans="1:9" ht="38.25" x14ac:dyDescent="0.2">
      <c r="A4392" s="926"/>
      <c r="B4392" s="47">
        <v>7203</v>
      </c>
      <c r="C4392" s="46" t="s">
        <v>610</v>
      </c>
      <c r="D4392" s="47" t="s">
        <v>39</v>
      </c>
      <c r="E4392" s="47">
        <v>40142008</v>
      </c>
      <c r="F4392" s="917"/>
      <c r="G4392" s="382" t="s">
        <v>6168</v>
      </c>
      <c r="H4392" s="538">
        <v>45261</v>
      </c>
      <c r="I4392" s="47">
        <v>324</v>
      </c>
    </row>
    <row r="4393" spans="1:9" ht="38.25" x14ac:dyDescent="0.2">
      <c r="A4393" s="926"/>
      <c r="B4393" s="47">
        <v>7203</v>
      </c>
      <c r="C4393" s="46" t="s">
        <v>611</v>
      </c>
      <c r="D4393" s="47" t="s">
        <v>39</v>
      </c>
      <c r="E4393" s="47">
        <v>40142008</v>
      </c>
      <c r="F4393" s="917"/>
      <c r="G4393" s="382" t="s">
        <v>6168</v>
      </c>
      <c r="H4393" s="538">
        <v>45261</v>
      </c>
      <c r="I4393" s="47">
        <v>324</v>
      </c>
    </row>
    <row r="4394" spans="1:9" ht="38.25" x14ac:dyDescent="0.2">
      <c r="A4394" s="926"/>
      <c r="B4394" s="47">
        <v>7203</v>
      </c>
      <c r="C4394" s="46" t="s">
        <v>612</v>
      </c>
      <c r="D4394" s="47" t="s">
        <v>39</v>
      </c>
      <c r="E4394" s="47">
        <v>40142008</v>
      </c>
      <c r="F4394" s="917"/>
      <c r="G4394" s="382" t="s">
        <v>6168</v>
      </c>
      <c r="H4394" s="538">
        <v>45261</v>
      </c>
      <c r="I4394" s="47">
        <v>324</v>
      </c>
    </row>
    <row r="4395" spans="1:9" ht="38.25" x14ac:dyDescent="0.2">
      <c r="A4395" s="926"/>
      <c r="B4395" s="47">
        <v>7203</v>
      </c>
      <c r="C4395" s="46" t="s">
        <v>613</v>
      </c>
      <c r="D4395" s="47" t="s">
        <v>39</v>
      </c>
      <c r="E4395" s="47">
        <v>40142008</v>
      </c>
      <c r="F4395" s="917"/>
      <c r="G4395" s="382" t="s">
        <v>6168</v>
      </c>
      <c r="H4395" s="538">
        <v>45261</v>
      </c>
      <c r="I4395" s="47">
        <v>324</v>
      </c>
    </row>
    <row r="4396" spans="1:9" ht="38.25" x14ac:dyDescent="0.2">
      <c r="A4396" s="926"/>
      <c r="B4396" s="47">
        <v>7203</v>
      </c>
      <c r="C4396" s="46" t="s">
        <v>614</v>
      </c>
      <c r="D4396" s="47" t="s">
        <v>39</v>
      </c>
      <c r="E4396" s="47">
        <v>40142008</v>
      </c>
      <c r="F4396" s="917"/>
      <c r="G4396" s="382" t="s">
        <v>6168</v>
      </c>
      <c r="H4396" s="538">
        <v>45261</v>
      </c>
      <c r="I4396" s="47">
        <v>324</v>
      </c>
    </row>
    <row r="4397" spans="1:9" ht="38.25" x14ac:dyDescent="0.2">
      <c r="A4397" s="926"/>
      <c r="B4397" s="47">
        <v>7203</v>
      </c>
      <c r="C4397" s="46" t="s">
        <v>615</v>
      </c>
      <c r="D4397" s="47" t="s">
        <v>39</v>
      </c>
      <c r="E4397" s="47">
        <v>40142008</v>
      </c>
      <c r="F4397" s="917"/>
      <c r="G4397" s="382" t="s">
        <v>6168</v>
      </c>
      <c r="H4397" s="538">
        <v>45261</v>
      </c>
      <c r="I4397" s="47">
        <v>324</v>
      </c>
    </row>
    <row r="4398" spans="1:9" ht="38.25" x14ac:dyDescent="0.2">
      <c r="A4398" s="926"/>
      <c r="B4398" s="47">
        <v>7203</v>
      </c>
      <c r="C4398" s="46" t="s">
        <v>616</v>
      </c>
      <c r="D4398" s="47" t="s">
        <v>39</v>
      </c>
      <c r="E4398" s="47">
        <v>40142008</v>
      </c>
      <c r="F4398" s="917"/>
      <c r="G4398" s="382" t="s">
        <v>6168</v>
      </c>
      <c r="H4398" s="538">
        <v>45261</v>
      </c>
      <c r="I4398" s="47">
        <v>324</v>
      </c>
    </row>
    <row r="4399" spans="1:9" ht="15" customHeight="1" x14ac:dyDescent="0.2">
      <c r="A4399" s="926"/>
      <c r="B4399" s="47">
        <v>7203</v>
      </c>
      <c r="C4399" s="46" t="s">
        <v>631</v>
      </c>
      <c r="D4399" s="47" t="s">
        <v>39</v>
      </c>
      <c r="E4399" s="47">
        <v>40142515</v>
      </c>
      <c r="F4399" s="917"/>
      <c r="G4399" s="382" t="s">
        <v>6168</v>
      </c>
      <c r="H4399" s="538">
        <v>45261</v>
      </c>
      <c r="I4399" s="47">
        <v>324</v>
      </c>
    </row>
    <row r="4400" spans="1:9" ht="15" customHeight="1" x14ac:dyDescent="0.2">
      <c r="A4400" s="926"/>
      <c r="B4400" s="47">
        <v>7203</v>
      </c>
      <c r="C4400" s="46" t="s">
        <v>632</v>
      </c>
      <c r="D4400" s="47" t="s">
        <v>39</v>
      </c>
      <c r="E4400" s="47">
        <v>40142515</v>
      </c>
      <c r="F4400" s="917"/>
      <c r="G4400" s="382" t="s">
        <v>6168</v>
      </c>
      <c r="H4400" s="538">
        <v>45261</v>
      </c>
      <c r="I4400" s="47">
        <v>324</v>
      </c>
    </row>
    <row r="4401" spans="1:9" ht="51" x14ac:dyDescent="0.2">
      <c r="A4401" s="926"/>
      <c r="B4401" s="47">
        <v>7203</v>
      </c>
      <c r="C4401" s="46" t="s">
        <v>633</v>
      </c>
      <c r="D4401" s="47" t="s">
        <v>39</v>
      </c>
      <c r="E4401" s="47">
        <v>40142515</v>
      </c>
      <c r="F4401" s="917"/>
      <c r="G4401" s="382" t="s">
        <v>6168</v>
      </c>
      <c r="H4401" s="538">
        <v>45261</v>
      </c>
      <c r="I4401" s="47">
        <v>324</v>
      </c>
    </row>
    <row r="4402" spans="1:9" ht="51" x14ac:dyDescent="0.2">
      <c r="A4402" s="926"/>
      <c r="B4402" s="47">
        <v>7203</v>
      </c>
      <c r="C4402" s="46" t="s">
        <v>634</v>
      </c>
      <c r="D4402" s="47" t="s">
        <v>39</v>
      </c>
      <c r="E4402" s="47">
        <v>40142515</v>
      </c>
      <c r="F4402" s="917"/>
      <c r="G4402" s="382" t="s">
        <v>6168</v>
      </c>
      <c r="H4402" s="538">
        <v>45261</v>
      </c>
      <c r="I4402" s="47">
        <v>324</v>
      </c>
    </row>
    <row r="4403" spans="1:9" ht="25.5" x14ac:dyDescent="0.2">
      <c r="A4403" s="926"/>
      <c r="B4403" s="61">
        <v>4150</v>
      </c>
      <c r="C4403" s="66" t="s">
        <v>2014</v>
      </c>
      <c r="D4403" s="382" t="s">
        <v>2137</v>
      </c>
      <c r="E4403" s="382">
        <v>31201514</v>
      </c>
      <c r="F4403" s="917"/>
      <c r="G4403" s="382" t="s">
        <v>6168</v>
      </c>
      <c r="H4403" s="63">
        <v>45200</v>
      </c>
      <c r="I4403" s="382">
        <v>324</v>
      </c>
    </row>
    <row r="4404" spans="1:9" ht="15" customHeight="1" x14ac:dyDescent="0.2">
      <c r="A4404" s="926"/>
      <c r="B4404" s="97">
        <v>7421</v>
      </c>
      <c r="C4404" s="508" t="s">
        <v>8238</v>
      </c>
      <c r="D4404" s="97" t="s">
        <v>5902</v>
      </c>
      <c r="E4404" s="39" t="s">
        <v>8237</v>
      </c>
      <c r="F4404" s="917"/>
      <c r="G4404" s="382" t="s">
        <v>6168</v>
      </c>
      <c r="H4404" s="159">
        <v>45261</v>
      </c>
      <c r="I4404" s="51">
        <v>324</v>
      </c>
    </row>
    <row r="4405" spans="1:9" ht="15" customHeight="1" x14ac:dyDescent="0.2">
      <c r="A4405" s="926"/>
      <c r="B4405" s="97">
        <v>7421</v>
      </c>
      <c r="C4405" s="508" t="s">
        <v>8243</v>
      </c>
      <c r="D4405" s="97" t="s">
        <v>5902</v>
      </c>
      <c r="E4405" s="39" t="s">
        <v>8244</v>
      </c>
      <c r="F4405" s="917"/>
      <c r="G4405" s="382" t="s">
        <v>6168</v>
      </c>
      <c r="H4405" s="159">
        <v>45261</v>
      </c>
      <c r="I4405" s="51">
        <v>324</v>
      </c>
    </row>
    <row r="4406" spans="1:9" ht="15" customHeight="1" x14ac:dyDescent="0.2">
      <c r="A4406" s="926"/>
      <c r="B4406" s="97">
        <v>7421</v>
      </c>
      <c r="C4406" s="508" t="s">
        <v>8281</v>
      </c>
      <c r="D4406" s="97" t="s">
        <v>5902</v>
      </c>
      <c r="E4406" s="39" t="s">
        <v>6285</v>
      </c>
      <c r="F4406" s="917"/>
      <c r="G4406" s="382" t="s">
        <v>6168</v>
      </c>
      <c r="H4406" s="159">
        <v>45261</v>
      </c>
      <c r="I4406" s="51">
        <v>324</v>
      </c>
    </row>
    <row r="4407" spans="1:9" ht="15" customHeight="1" x14ac:dyDescent="0.2">
      <c r="A4407" s="926"/>
      <c r="B4407" s="97">
        <v>7428</v>
      </c>
      <c r="C4407" s="508" t="s">
        <v>8479</v>
      </c>
      <c r="D4407" s="97" t="s">
        <v>5902</v>
      </c>
      <c r="E4407" s="39" t="s">
        <v>8480</v>
      </c>
      <c r="F4407" s="917"/>
      <c r="G4407" s="382" t="s">
        <v>6168</v>
      </c>
      <c r="H4407" s="159">
        <v>45261</v>
      </c>
      <c r="I4407" s="39">
        <v>324</v>
      </c>
    </row>
    <row r="4408" spans="1:9" ht="15" customHeight="1" x14ac:dyDescent="0.2">
      <c r="A4408" s="926"/>
      <c r="B4408" s="97" t="s">
        <v>8676</v>
      </c>
      <c r="C4408" s="98" t="s">
        <v>6752</v>
      </c>
      <c r="D4408" s="97" t="s">
        <v>5902</v>
      </c>
      <c r="E4408" s="160" t="s">
        <v>6753</v>
      </c>
      <c r="F4408" s="917"/>
      <c r="G4408" s="382" t="s">
        <v>6168</v>
      </c>
      <c r="H4408" s="309">
        <v>45261</v>
      </c>
      <c r="I4408" s="160">
        <v>324</v>
      </c>
    </row>
    <row r="4409" spans="1:9" ht="15" customHeight="1" x14ac:dyDescent="0.2">
      <c r="A4409" s="926"/>
      <c r="B4409" s="97" t="s">
        <v>8677</v>
      </c>
      <c r="C4409" s="98" t="s">
        <v>6752</v>
      </c>
      <c r="D4409" s="97" t="s">
        <v>5902</v>
      </c>
      <c r="E4409" s="160" t="s">
        <v>6753</v>
      </c>
      <c r="F4409" s="917"/>
      <c r="G4409" s="382" t="s">
        <v>6168</v>
      </c>
      <c r="H4409" s="309">
        <v>45261</v>
      </c>
      <c r="I4409" s="160">
        <v>324</v>
      </c>
    </row>
    <row r="4410" spans="1:9" ht="25.5" x14ac:dyDescent="0.2">
      <c r="A4410" s="926"/>
      <c r="B4410" s="51">
        <v>6325</v>
      </c>
      <c r="C4410" s="508" t="s">
        <v>9622</v>
      </c>
      <c r="D4410" s="97" t="s">
        <v>5902</v>
      </c>
      <c r="E4410" s="39">
        <v>40172201</v>
      </c>
      <c r="F4410" s="917"/>
      <c r="G4410" s="382" t="s">
        <v>6168</v>
      </c>
      <c r="H4410" s="538">
        <v>44927</v>
      </c>
      <c r="I4410" s="51">
        <v>324</v>
      </c>
    </row>
    <row r="4411" spans="1:9" ht="15" customHeight="1" x14ac:dyDescent="0.2">
      <c r="A4411" s="926"/>
      <c r="B4411" s="51">
        <v>6325</v>
      </c>
      <c r="C4411" s="508" t="s">
        <v>9623</v>
      </c>
      <c r="D4411" s="97" t="s">
        <v>5902</v>
      </c>
      <c r="E4411" s="39">
        <v>40173311</v>
      </c>
      <c r="F4411" s="917"/>
      <c r="G4411" s="382" t="s">
        <v>6168</v>
      </c>
      <c r="H4411" s="538">
        <v>44927</v>
      </c>
      <c r="I4411" s="51">
        <v>324</v>
      </c>
    </row>
    <row r="4412" spans="1:9" ht="25.5" x14ac:dyDescent="0.2">
      <c r="A4412" s="926"/>
      <c r="B4412" s="47">
        <v>7203</v>
      </c>
      <c r="C4412" s="46" t="s">
        <v>522</v>
      </c>
      <c r="D4412" s="47" t="s">
        <v>39</v>
      </c>
      <c r="E4412" s="47">
        <v>40175302</v>
      </c>
      <c r="F4412" s="917"/>
      <c r="G4412" s="382" t="s">
        <v>6168</v>
      </c>
      <c r="H4412" s="538">
        <v>45261</v>
      </c>
      <c r="I4412" s="47">
        <v>324</v>
      </c>
    </row>
    <row r="4413" spans="1:9" ht="25.5" x14ac:dyDescent="0.2">
      <c r="A4413" s="926"/>
      <c r="B4413" s="47">
        <v>7203</v>
      </c>
      <c r="C4413" s="46" t="s">
        <v>523</v>
      </c>
      <c r="D4413" s="47" t="s">
        <v>39</v>
      </c>
      <c r="E4413" s="47">
        <v>40175302</v>
      </c>
      <c r="F4413" s="917"/>
      <c r="G4413" s="382" t="s">
        <v>6168</v>
      </c>
      <c r="H4413" s="538">
        <v>45261</v>
      </c>
      <c r="I4413" s="47">
        <v>324</v>
      </c>
    </row>
    <row r="4414" spans="1:9" ht="25.5" x14ac:dyDescent="0.2">
      <c r="A4414" s="926"/>
      <c r="B4414" s="47">
        <v>7203</v>
      </c>
      <c r="C4414" s="46" t="s">
        <v>579</v>
      </c>
      <c r="D4414" s="47" t="s">
        <v>39</v>
      </c>
      <c r="E4414" s="47">
        <v>27111751</v>
      </c>
      <c r="F4414" s="917"/>
      <c r="G4414" s="382" t="s">
        <v>6168</v>
      </c>
      <c r="H4414" s="538">
        <v>45261</v>
      </c>
      <c r="I4414" s="47">
        <v>324</v>
      </c>
    </row>
    <row r="4415" spans="1:9" ht="25.5" x14ac:dyDescent="0.2">
      <c r="A4415" s="926"/>
      <c r="B4415" s="47">
        <v>7203</v>
      </c>
      <c r="C4415" s="46" t="s">
        <v>580</v>
      </c>
      <c r="D4415" s="47" t="s">
        <v>39</v>
      </c>
      <c r="E4415" s="47">
        <v>27111751</v>
      </c>
      <c r="F4415" s="917"/>
      <c r="G4415" s="382" t="s">
        <v>6168</v>
      </c>
      <c r="H4415" s="538">
        <v>45261</v>
      </c>
      <c r="I4415" s="47">
        <v>324</v>
      </c>
    </row>
    <row r="4416" spans="1:9" ht="25.5" x14ac:dyDescent="0.2">
      <c r="A4416" s="926"/>
      <c r="B4416" s="47">
        <v>7203</v>
      </c>
      <c r="C4416" s="46" t="s">
        <v>581</v>
      </c>
      <c r="D4416" s="47" t="s">
        <v>39</v>
      </c>
      <c r="E4416" s="47">
        <v>27111751</v>
      </c>
      <c r="F4416" s="917"/>
      <c r="G4416" s="382" t="s">
        <v>6168</v>
      </c>
      <c r="H4416" s="538">
        <v>45261</v>
      </c>
      <c r="I4416" s="47">
        <v>324</v>
      </c>
    </row>
    <row r="4417" spans="1:9" ht="25.5" x14ac:dyDescent="0.2">
      <c r="A4417" s="926"/>
      <c r="B4417" s="47">
        <v>7203</v>
      </c>
      <c r="C4417" s="46" t="s">
        <v>582</v>
      </c>
      <c r="D4417" s="47" t="s">
        <v>39</v>
      </c>
      <c r="E4417" s="47">
        <v>27111751</v>
      </c>
      <c r="F4417" s="917"/>
      <c r="G4417" s="382" t="s">
        <v>6168</v>
      </c>
      <c r="H4417" s="538">
        <v>45261</v>
      </c>
      <c r="I4417" s="47">
        <v>324</v>
      </c>
    </row>
    <row r="4418" spans="1:9" ht="25.5" x14ac:dyDescent="0.2">
      <c r="A4418" s="926"/>
      <c r="B4418" s="47">
        <v>7203</v>
      </c>
      <c r="C4418" s="46" t="s">
        <v>583</v>
      </c>
      <c r="D4418" s="47" t="s">
        <v>39</v>
      </c>
      <c r="E4418" s="47">
        <v>27111723</v>
      </c>
      <c r="F4418" s="917"/>
      <c r="G4418" s="382" t="s">
        <v>6168</v>
      </c>
      <c r="H4418" s="538">
        <v>45261</v>
      </c>
      <c r="I4418" s="47">
        <v>324</v>
      </c>
    </row>
    <row r="4419" spans="1:9" ht="25.5" x14ac:dyDescent="0.2">
      <c r="A4419" s="926"/>
      <c r="B4419" s="47">
        <v>7203</v>
      </c>
      <c r="C4419" s="46" t="s">
        <v>584</v>
      </c>
      <c r="D4419" s="47" t="s">
        <v>39</v>
      </c>
      <c r="E4419" s="47">
        <v>27111723</v>
      </c>
      <c r="F4419" s="917"/>
      <c r="G4419" s="382" t="s">
        <v>6168</v>
      </c>
      <c r="H4419" s="538">
        <v>45261</v>
      </c>
      <c r="I4419" s="47">
        <v>324</v>
      </c>
    </row>
    <row r="4420" spans="1:9" ht="25.5" x14ac:dyDescent="0.2">
      <c r="A4420" s="926"/>
      <c r="B4420" s="47">
        <v>7203</v>
      </c>
      <c r="C4420" s="46" t="s">
        <v>585</v>
      </c>
      <c r="D4420" s="47" t="s">
        <v>39</v>
      </c>
      <c r="E4420" s="47">
        <v>27111723</v>
      </c>
      <c r="F4420" s="917"/>
      <c r="G4420" s="382" t="s">
        <v>6168</v>
      </c>
      <c r="H4420" s="538">
        <v>45261</v>
      </c>
      <c r="I4420" s="47">
        <v>324</v>
      </c>
    </row>
    <row r="4421" spans="1:9" ht="25.5" x14ac:dyDescent="0.2">
      <c r="A4421" s="926"/>
      <c r="B4421" s="47">
        <v>7203</v>
      </c>
      <c r="C4421" s="46" t="s">
        <v>589</v>
      </c>
      <c r="D4421" s="47" t="s">
        <v>39</v>
      </c>
      <c r="E4421" s="47">
        <v>30181702</v>
      </c>
      <c r="F4421" s="917"/>
      <c r="G4421" s="382" t="s">
        <v>6168</v>
      </c>
      <c r="H4421" s="538">
        <v>45261</v>
      </c>
      <c r="I4421" s="47">
        <v>324</v>
      </c>
    </row>
    <row r="4422" spans="1:9" ht="38.25" x14ac:dyDescent="0.2">
      <c r="A4422" s="926"/>
      <c r="B4422" s="47">
        <v>7203</v>
      </c>
      <c r="C4422" s="46" t="s">
        <v>590</v>
      </c>
      <c r="D4422" s="47" t="s">
        <v>39</v>
      </c>
      <c r="E4422" s="47">
        <v>30181702</v>
      </c>
      <c r="F4422" s="917"/>
      <c r="G4422" s="382" t="s">
        <v>6168</v>
      </c>
      <c r="H4422" s="538">
        <v>45261</v>
      </c>
      <c r="I4422" s="47">
        <v>324</v>
      </c>
    </row>
    <row r="4423" spans="1:9" ht="25.5" x14ac:dyDescent="0.2">
      <c r="A4423" s="926"/>
      <c r="B4423" s="47">
        <v>7203</v>
      </c>
      <c r="C4423" s="46" t="s">
        <v>591</v>
      </c>
      <c r="D4423" s="47" t="s">
        <v>39</v>
      </c>
      <c r="E4423" s="47">
        <v>30181519</v>
      </c>
      <c r="F4423" s="917"/>
      <c r="G4423" s="382" t="s">
        <v>6168</v>
      </c>
      <c r="H4423" s="538">
        <v>45261</v>
      </c>
      <c r="I4423" s="47">
        <v>324</v>
      </c>
    </row>
    <row r="4424" spans="1:9" ht="15" customHeight="1" x14ac:dyDescent="0.2">
      <c r="A4424" s="926"/>
      <c r="B4424" s="47">
        <v>7203</v>
      </c>
      <c r="C4424" s="46" t="s">
        <v>592</v>
      </c>
      <c r="D4424" s="47" t="s">
        <v>39</v>
      </c>
      <c r="E4424" s="47">
        <v>40141640</v>
      </c>
      <c r="F4424" s="917"/>
      <c r="G4424" s="382" t="s">
        <v>6168</v>
      </c>
      <c r="H4424" s="538">
        <v>45261</v>
      </c>
      <c r="I4424" s="47">
        <v>324</v>
      </c>
    </row>
    <row r="4425" spans="1:9" ht="15" customHeight="1" x14ac:dyDescent="0.2">
      <c r="A4425" s="926"/>
      <c r="B4425" s="97" t="s">
        <v>8676</v>
      </c>
      <c r="C4425" s="98" t="s">
        <v>6748</v>
      </c>
      <c r="D4425" s="97" t="s">
        <v>5902</v>
      </c>
      <c r="E4425" s="160" t="s">
        <v>6749</v>
      </c>
      <c r="F4425" s="917"/>
      <c r="G4425" s="382" t="s">
        <v>6168</v>
      </c>
      <c r="H4425" s="309">
        <v>45261</v>
      </c>
      <c r="I4425" s="160">
        <v>324</v>
      </c>
    </row>
    <row r="4426" spans="1:9" ht="15" customHeight="1" x14ac:dyDescent="0.2">
      <c r="A4426" s="926"/>
      <c r="B4426" s="97" t="s">
        <v>8676</v>
      </c>
      <c r="C4426" s="98" t="s">
        <v>6750</v>
      </c>
      <c r="D4426" s="97" t="s">
        <v>5902</v>
      </c>
      <c r="E4426" s="160" t="s">
        <v>6751</v>
      </c>
      <c r="F4426" s="917"/>
      <c r="G4426" s="382" t="s">
        <v>6168</v>
      </c>
      <c r="H4426" s="309">
        <v>45261</v>
      </c>
      <c r="I4426" s="160">
        <v>324</v>
      </c>
    </row>
    <row r="4427" spans="1:9" ht="15" customHeight="1" x14ac:dyDescent="0.2">
      <c r="A4427" s="926"/>
      <c r="B4427" s="97" t="s">
        <v>8676</v>
      </c>
      <c r="C4427" s="98" t="s">
        <v>6756</v>
      </c>
      <c r="D4427" s="97" t="s">
        <v>5902</v>
      </c>
      <c r="E4427" s="160" t="s">
        <v>6757</v>
      </c>
      <c r="F4427" s="917"/>
      <c r="G4427" s="382" t="s">
        <v>6168</v>
      </c>
      <c r="H4427" s="309">
        <v>45261</v>
      </c>
      <c r="I4427" s="160">
        <v>324</v>
      </c>
    </row>
    <row r="4428" spans="1:9" ht="15" customHeight="1" x14ac:dyDescent="0.2">
      <c r="A4428" s="926"/>
      <c r="B4428" s="97" t="s">
        <v>8677</v>
      </c>
      <c r="C4428" s="98" t="s">
        <v>6748</v>
      </c>
      <c r="D4428" s="97" t="s">
        <v>5902</v>
      </c>
      <c r="E4428" s="160" t="s">
        <v>6749</v>
      </c>
      <c r="F4428" s="917"/>
      <c r="G4428" s="382" t="s">
        <v>6168</v>
      </c>
      <c r="H4428" s="309">
        <v>45261</v>
      </c>
      <c r="I4428" s="160">
        <v>324</v>
      </c>
    </row>
    <row r="4429" spans="1:9" ht="15" customHeight="1" x14ac:dyDescent="0.2">
      <c r="A4429" s="926"/>
      <c r="B4429" s="97" t="s">
        <v>8677</v>
      </c>
      <c r="C4429" s="98" t="s">
        <v>6750</v>
      </c>
      <c r="D4429" s="97" t="s">
        <v>5902</v>
      </c>
      <c r="E4429" s="160" t="s">
        <v>6751</v>
      </c>
      <c r="F4429" s="917"/>
      <c r="G4429" s="382" t="s">
        <v>6168</v>
      </c>
      <c r="H4429" s="309">
        <v>45261</v>
      </c>
      <c r="I4429" s="160">
        <v>324</v>
      </c>
    </row>
    <row r="4430" spans="1:9" ht="38.25" x14ac:dyDescent="0.2">
      <c r="A4430" s="926"/>
      <c r="B4430" s="97">
        <v>7202</v>
      </c>
      <c r="C4430" s="508" t="s">
        <v>8901</v>
      </c>
      <c r="D4430" s="97" t="s">
        <v>5902</v>
      </c>
      <c r="E4430" s="39" t="s">
        <v>8902</v>
      </c>
      <c r="F4430" s="917"/>
      <c r="G4430" s="382" t="s">
        <v>6168</v>
      </c>
      <c r="H4430" s="309">
        <v>45261</v>
      </c>
      <c r="I4430" s="217">
        <v>324</v>
      </c>
    </row>
    <row r="4431" spans="1:9" ht="51" x14ac:dyDescent="0.2">
      <c r="A4431" s="926"/>
      <c r="B4431" s="97">
        <v>7202</v>
      </c>
      <c r="C4431" s="508" t="s">
        <v>8903</v>
      </c>
      <c r="D4431" s="97" t="s">
        <v>5902</v>
      </c>
      <c r="E4431" s="39" t="s">
        <v>8902</v>
      </c>
      <c r="F4431" s="917"/>
      <c r="G4431" s="382" t="s">
        <v>6168</v>
      </c>
      <c r="H4431" s="309">
        <v>45261</v>
      </c>
      <c r="I4431" s="217">
        <v>324</v>
      </c>
    </row>
    <row r="4432" spans="1:9" ht="51" x14ac:dyDescent="0.2">
      <c r="A4432" s="926"/>
      <c r="B4432" s="97">
        <v>7410</v>
      </c>
      <c r="C4432" s="98" t="s">
        <v>7950</v>
      </c>
      <c r="D4432" s="97" t="s">
        <v>5902</v>
      </c>
      <c r="E4432" s="160">
        <v>40142002</v>
      </c>
      <c r="F4432" s="917"/>
      <c r="G4432" s="382" t="s">
        <v>6168</v>
      </c>
      <c r="H4432" s="309">
        <v>45261</v>
      </c>
      <c r="I4432" s="97">
        <v>324</v>
      </c>
    </row>
    <row r="4433" spans="1:9" ht="15" customHeight="1" x14ac:dyDescent="0.2">
      <c r="A4433" s="926"/>
      <c r="B4433" s="51">
        <v>6326</v>
      </c>
      <c r="C4433" s="520" t="s">
        <v>9522</v>
      </c>
      <c r="D4433" s="97" t="s">
        <v>5902</v>
      </c>
      <c r="E4433" s="39">
        <v>30102015</v>
      </c>
      <c r="F4433" s="917"/>
      <c r="G4433" s="382" t="s">
        <v>6168</v>
      </c>
      <c r="H4433" s="538">
        <v>45261</v>
      </c>
      <c r="I4433" s="539">
        <v>324</v>
      </c>
    </row>
    <row r="4434" spans="1:9" ht="38.25" x14ac:dyDescent="0.2">
      <c r="A4434" s="926"/>
      <c r="B4434" s="39">
        <v>6325</v>
      </c>
      <c r="C4434" s="508" t="s">
        <v>9701</v>
      </c>
      <c r="D4434" s="97" t="s">
        <v>5902</v>
      </c>
      <c r="E4434" s="39">
        <v>13111201</v>
      </c>
      <c r="F4434" s="917"/>
      <c r="G4434" s="382" t="s">
        <v>6168</v>
      </c>
      <c r="H4434" s="538">
        <v>44927</v>
      </c>
      <c r="I4434" s="51">
        <v>324</v>
      </c>
    </row>
    <row r="4435" spans="1:9" ht="15" customHeight="1" x14ac:dyDescent="0.2">
      <c r="A4435" s="926"/>
      <c r="B4435" s="51">
        <v>6325</v>
      </c>
      <c r="C4435" s="548" t="s">
        <v>9894</v>
      </c>
      <c r="D4435" s="97" t="s">
        <v>5902</v>
      </c>
      <c r="E4435" s="39">
        <v>13111201</v>
      </c>
      <c r="F4435" s="917"/>
      <c r="G4435" s="382" t="s">
        <v>6168</v>
      </c>
      <c r="H4435" s="538">
        <v>44927</v>
      </c>
      <c r="I4435" s="549">
        <v>324</v>
      </c>
    </row>
    <row r="4436" spans="1:9" ht="38.25" x14ac:dyDescent="0.2">
      <c r="A4436" s="926"/>
      <c r="B4436" s="51">
        <v>6325</v>
      </c>
      <c r="C4436" s="508" t="s">
        <v>10034</v>
      </c>
      <c r="D4436" s="97" t="s">
        <v>5902</v>
      </c>
      <c r="E4436" s="39">
        <v>13111201</v>
      </c>
      <c r="F4436" s="917"/>
      <c r="G4436" s="382" t="s">
        <v>6168</v>
      </c>
      <c r="H4436" s="538">
        <v>44927</v>
      </c>
      <c r="I4436" s="550">
        <v>324</v>
      </c>
    </row>
    <row r="4437" spans="1:9" ht="25.5" x14ac:dyDescent="0.2">
      <c r="A4437" s="926"/>
      <c r="B4437" s="47">
        <v>7203</v>
      </c>
      <c r="C4437" s="46" t="s">
        <v>512</v>
      </c>
      <c r="D4437" s="47" t="s">
        <v>39</v>
      </c>
      <c r="E4437" s="47">
        <v>31162403</v>
      </c>
      <c r="F4437" s="917"/>
      <c r="G4437" s="382" t="s">
        <v>6168</v>
      </c>
      <c r="H4437" s="538">
        <v>45261</v>
      </c>
      <c r="I4437" s="47">
        <v>324</v>
      </c>
    </row>
    <row r="4438" spans="1:9" ht="25.5" x14ac:dyDescent="0.2">
      <c r="A4438" s="926"/>
      <c r="B4438" s="47">
        <v>7203</v>
      </c>
      <c r="C4438" s="46" t="s">
        <v>513</v>
      </c>
      <c r="D4438" s="47" t="s">
        <v>39</v>
      </c>
      <c r="E4438" s="47">
        <v>31162403</v>
      </c>
      <c r="F4438" s="917"/>
      <c r="G4438" s="382" t="s">
        <v>6168</v>
      </c>
      <c r="H4438" s="538">
        <v>45261</v>
      </c>
      <c r="I4438" s="47">
        <v>324</v>
      </c>
    </row>
    <row r="4439" spans="1:9" ht="25.5" x14ac:dyDescent="0.2">
      <c r="A4439" s="926"/>
      <c r="B4439" s="47">
        <v>7203</v>
      </c>
      <c r="C4439" s="46" t="s">
        <v>514</v>
      </c>
      <c r="D4439" s="47" t="s">
        <v>39</v>
      </c>
      <c r="E4439" s="47">
        <v>31162403</v>
      </c>
      <c r="F4439" s="917"/>
      <c r="G4439" s="382" t="s">
        <v>6168</v>
      </c>
      <c r="H4439" s="538">
        <v>45261</v>
      </c>
      <c r="I4439" s="47">
        <v>324</v>
      </c>
    </row>
    <row r="4440" spans="1:9" ht="38.25" x14ac:dyDescent="0.2">
      <c r="A4440" s="926"/>
      <c r="B4440" s="47">
        <v>7203</v>
      </c>
      <c r="C4440" s="46" t="s">
        <v>515</v>
      </c>
      <c r="D4440" s="47" t="s">
        <v>39</v>
      </c>
      <c r="E4440" s="47">
        <v>31162403</v>
      </c>
      <c r="F4440" s="917"/>
      <c r="G4440" s="382" t="s">
        <v>6168</v>
      </c>
      <c r="H4440" s="538">
        <v>45261</v>
      </c>
      <c r="I4440" s="47">
        <v>324</v>
      </c>
    </row>
    <row r="4441" spans="1:9" ht="15" customHeight="1" x14ac:dyDescent="0.2">
      <c r="A4441" s="926"/>
      <c r="B4441" s="47">
        <v>7203</v>
      </c>
      <c r="C4441" s="46" t="s">
        <v>520</v>
      </c>
      <c r="D4441" s="47" t="s">
        <v>39</v>
      </c>
      <c r="E4441" s="47">
        <v>30171514</v>
      </c>
      <c r="F4441" s="917"/>
      <c r="G4441" s="382" t="s">
        <v>6168</v>
      </c>
      <c r="H4441" s="538">
        <v>45261</v>
      </c>
      <c r="I4441" s="47">
        <v>324</v>
      </c>
    </row>
    <row r="4442" spans="1:9" ht="25.5" x14ac:dyDescent="0.2">
      <c r="A4442" s="926"/>
      <c r="B4442" s="47">
        <v>7203</v>
      </c>
      <c r="C4442" s="46" t="s">
        <v>521</v>
      </c>
      <c r="D4442" s="47" t="s">
        <v>39</v>
      </c>
      <c r="E4442" s="47">
        <v>30171514</v>
      </c>
      <c r="F4442" s="917"/>
      <c r="G4442" s="382" t="s">
        <v>6168</v>
      </c>
      <c r="H4442" s="538">
        <v>45261</v>
      </c>
      <c r="I4442" s="47">
        <v>324</v>
      </c>
    </row>
    <row r="4443" spans="1:9" ht="25.5" x14ac:dyDescent="0.2">
      <c r="A4443" s="926"/>
      <c r="B4443" s="47">
        <v>7203</v>
      </c>
      <c r="C4443" s="46" t="s">
        <v>593</v>
      </c>
      <c r="D4443" s="47" t="s">
        <v>39</v>
      </c>
      <c r="E4443" s="47">
        <v>31161606</v>
      </c>
      <c r="F4443" s="917"/>
      <c r="G4443" s="382" t="s">
        <v>6168</v>
      </c>
      <c r="H4443" s="538">
        <v>45261</v>
      </c>
      <c r="I4443" s="47">
        <v>324</v>
      </c>
    </row>
    <row r="4444" spans="1:9" ht="15" customHeight="1" x14ac:dyDescent="0.2">
      <c r="A4444" s="926"/>
      <c r="B4444" s="47">
        <v>7203</v>
      </c>
      <c r="C4444" s="46" t="s">
        <v>594</v>
      </c>
      <c r="D4444" s="47" t="s">
        <v>39</v>
      </c>
      <c r="E4444" s="47">
        <v>46171503</v>
      </c>
      <c r="F4444" s="917"/>
      <c r="G4444" s="382" t="s">
        <v>6168</v>
      </c>
      <c r="H4444" s="538">
        <v>45261</v>
      </c>
      <c r="I4444" s="47">
        <v>324</v>
      </c>
    </row>
    <row r="4445" spans="1:9" ht="25.5" x14ac:dyDescent="0.2">
      <c r="A4445" s="926"/>
      <c r="B4445" s="47">
        <v>7203</v>
      </c>
      <c r="C4445" s="46" t="s">
        <v>595</v>
      </c>
      <c r="D4445" s="47" t="s">
        <v>39</v>
      </c>
      <c r="E4445" s="47">
        <v>46171503</v>
      </c>
      <c r="F4445" s="917"/>
      <c r="G4445" s="382" t="s">
        <v>6168</v>
      </c>
      <c r="H4445" s="538">
        <v>45261</v>
      </c>
      <c r="I4445" s="47">
        <v>324</v>
      </c>
    </row>
    <row r="4446" spans="1:9" ht="25.5" x14ac:dyDescent="0.2">
      <c r="A4446" s="926"/>
      <c r="B4446" s="47">
        <v>7203</v>
      </c>
      <c r="C4446" s="46" t="s">
        <v>596</v>
      </c>
      <c r="D4446" s="47" t="s">
        <v>39</v>
      </c>
      <c r="E4446" s="47">
        <v>46171503</v>
      </c>
      <c r="F4446" s="917"/>
      <c r="G4446" s="382" t="s">
        <v>6168</v>
      </c>
      <c r="H4446" s="538">
        <v>45261</v>
      </c>
      <c r="I4446" s="47">
        <v>324</v>
      </c>
    </row>
    <row r="4447" spans="1:9" ht="25.5" x14ac:dyDescent="0.2">
      <c r="A4447" s="926"/>
      <c r="B4447" s="47">
        <v>7203</v>
      </c>
      <c r="C4447" s="46" t="s">
        <v>598</v>
      </c>
      <c r="D4447" s="47" t="s">
        <v>39</v>
      </c>
      <c r="E4447" s="47">
        <v>46171520</v>
      </c>
      <c r="F4447" s="917"/>
      <c r="G4447" s="382" t="s">
        <v>6168</v>
      </c>
      <c r="H4447" s="538">
        <v>45261</v>
      </c>
      <c r="I4447" s="47">
        <v>324</v>
      </c>
    </row>
    <row r="4448" spans="1:9" ht="25.5" x14ac:dyDescent="0.2">
      <c r="A4448" s="926"/>
      <c r="B4448" s="47">
        <v>7203</v>
      </c>
      <c r="C4448" s="46" t="s">
        <v>599</v>
      </c>
      <c r="D4448" s="47" t="s">
        <v>39</v>
      </c>
      <c r="E4448" s="47">
        <v>46171520</v>
      </c>
      <c r="F4448" s="917"/>
      <c r="G4448" s="382" t="s">
        <v>6168</v>
      </c>
      <c r="H4448" s="538">
        <v>45261</v>
      </c>
      <c r="I4448" s="47">
        <v>324</v>
      </c>
    </row>
    <row r="4449" spans="1:9" ht="25.5" x14ac:dyDescent="0.2">
      <c r="A4449" s="926"/>
      <c r="B4449" s="47">
        <v>7203</v>
      </c>
      <c r="C4449" s="46" t="s">
        <v>600</v>
      </c>
      <c r="D4449" s="47" t="s">
        <v>39</v>
      </c>
      <c r="E4449" s="47">
        <v>46171520</v>
      </c>
      <c r="F4449" s="917"/>
      <c r="G4449" s="382" t="s">
        <v>6168</v>
      </c>
      <c r="H4449" s="538">
        <v>45261</v>
      </c>
      <c r="I4449" s="47">
        <v>324</v>
      </c>
    </row>
    <row r="4450" spans="1:9" ht="25.5" x14ac:dyDescent="0.2">
      <c r="A4450" s="926"/>
      <c r="B4450" s="47">
        <v>7203</v>
      </c>
      <c r="C4450" s="46" t="s">
        <v>601</v>
      </c>
      <c r="D4450" s="47" t="s">
        <v>39</v>
      </c>
      <c r="E4450" s="47">
        <v>46171503</v>
      </c>
      <c r="F4450" s="917"/>
      <c r="G4450" s="382" t="s">
        <v>6168</v>
      </c>
      <c r="H4450" s="538">
        <v>45261</v>
      </c>
      <c r="I4450" s="47">
        <v>324</v>
      </c>
    </row>
    <row r="4451" spans="1:9" ht="38.25" x14ac:dyDescent="0.2">
      <c r="A4451" s="926"/>
      <c r="B4451" s="97">
        <v>7202</v>
      </c>
      <c r="C4451" s="508" t="s">
        <v>8714</v>
      </c>
      <c r="D4451" s="97" t="s">
        <v>5902</v>
      </c>
      <c r="E4451" s="39" t="s">
        <v>8715</v>
      </c>
      <c r="F4451" s="917"/>
      <c r="G4451" s="382" t="s">
        <v>6168</v>
      </c>
      <c r="H4451" s="309">
        <v>45261</v>
      </c>
      <c r="I4451" s="217">
        <v>324</v>
      </c>
    </row>
    <row r="4452" spans="1:9" ht="51" x14ac:dyDescent="0.2">
      <c r="A4452" s="926"/>
      <c r="B4452" s="97">
        <v>7202</v>
      </c>
      <c r="C4452" s="508" t="s">
        <v>8743</v>
      </c>
      <c r="D4452" s="97" t="s">
        <v>5902</v>
      </c>
      <c r="E4452" s="39" t="s">
        <v>8744</v>
      </c>
      <c r="F4452" s="917"/>
      <c r="G4452" s="382" t="s">
        <v>6168</v>
      </c>
      <c r="H4452" s="309">
        <v>45261</v>
      </c>
      <c r="I4452" s="217">
        <v>324</v>
      </c>
    </row>
    <row r="4453" spans="1:9" ht="51" x14ac:dyDescent="0.2">
      <c r="A4453" s="926"/>
      <c r="B4453" s="97">
        <v>7202</v>
      </c>
      <c r="C4453" s="508" t="s">
        <v>8745</v>
      </c>
      <c r="D4453" s="97" t="s">
        <v>5902</v>
      </c>
      <c r="E4453" s="39" t="s">
        <v>8744</v>
      </c>
      <c r="F4453" s="917"/>
      <c r="G4453" s="382" t="s">
        <v>6168</v>
      </c>
      <c r="H4453" s="309">
        <v>45261</v>
      </c>
      <c r="I4453" s="217">
        <v>324</v>
      </c>
    </row>
    <row r="4454" spans="1:9" ht="38.25" x14ac:dyDescent="0.2">
      <c r="A4454" s="926"/>
      <c r="B4454" s="97">
        <v>7202</v>
      </c>
      <c r="C4454" s="508" t="s">
        <v>8904</v>
      </c>
      <c r="D4454" s="97" t="s">
        <v>5902</v>
      </c>
      <c r="E4454" s="39" t="s">
        <v>8902</v>
      </c>
      <c r="F4454" s="917"/>
      <c r="G4454" s="382" t="s">
        <v>6168</v>
      </c>
      <c r="H4454" s="309">
        <v>45261</v>
      </c>
      <c r="I4454" s="217">
        <v>324</v>
      </c>
    </row>
    <row r="4455" spans="1:9" ht="51" x14ac:dyDescent="0.2">
      <c r="A4455" s="926"/>
      <c r="B4455" s="97">
        <v>7202</v>
      </c>
      <c r="C4455" s="508" t="s">
        <v>8786</v>
      </c>
      <c r="D4455" s="97" t="s">
        <v>5902</v>
      </c>
      <c r="E4455" s="39" t="s">
        <v>8787</v>
      </c>
      <c r="F4455" s="917"/>
      <c r="G4455" s="382" t="s">
        <v>6168</v>
      </c>
      <c r="H4455" s="309">
        <v>45261</v>
      </c>
      <c r="I4455" s="217">
        <v>324</v>
      </c>
    </row>
    <row r="4456" spans="1:9" ht="38.25" x14ac:dyDescent="0.2">
      <c r="A4456" s="926"/>
      <c r="B4456" s="97">
        <v>7202</v>
      </c>
      <c r="C4456" s="508" t="s">
        <v>8788</v>
      </c>
      <c r="D4456" s="97" t="s">
        <v>5902</v>
      </c>
      <c r="E4456" s="39" t="s">
        <v>8789</v>
      </c>
      <c r="F4456" s="917"/>
      <c r="G4456" s="382" t="s">
        <v>6168</v>
      </c>
      <c r="H4456" s="309">
        <v>45261</v>
      </c>
      <c r="I4456" s="217">
        <v>324</v>
      </c>
    </row>
    <row r="4457" spans="1:9" ht="25.5" x14ac:dyDescent="0.2">
      <c r="A4457" s="926"/>
      <c r="B4457" s="47">
        <v>7203</v>
      </c>
      <c r="C4457" s="46" t="s">
        <v>641</v>
      </c>
      <c r="D4457" s="47" t="s">
        <v>39</v>
      </c>
      <c r="E4457" s="47">
        <v>31162804</v>
      </c>
      <c r="F4457" s="917"/>
      <c r="G4457" s="382" t="s">
        <v>6168</v>
      </c>
      <c r="H4457" s="538">
        <v>45261</v>
      </c>
      <c r="I4457" s="47">
        <v>324</v>
      </c>
    </row>
    <row r="4458" spans="1:9" ht="25.5" x14ac:dyDescent="0.2">
      <c r="A4458" s="926"/>
      <c r="B4458" s="47">
        <v>7203</v>
      </c>
      <c r="C4458" s="46" t="s">
        <v>642</v>
      </c>
      <c r="D4458" s="47" t="s">
        <v>39</v>
      </c>
      <c r="E4458" s="47">
        <v>31162804</v>
      </c>
      <c r="F4458" s="917"/>
      <c r="G4458" s="382" t="s">
        <v>6168</v>
      </c>
      <c r="H4458" s="538">
        <v>45261</v>
      </c>
      <c r="I4458" s="47">
        <v>324</v>
      </c>
    </row>
    <row r="4459" spans="1:9" ht="25.5" x14ac:dyDescent="0.2">
      <c r="A4459" s="926"/>
      <c r="B4459" s="47">
        <v>7203</v>
      </c>
      <c r="C4459" s="46" t="s">
        <v>643</v>
      </c>
      <c r="D4459" s="47" t="s">
        <v>39</v>
      </c>
      <c r="E4459" s="47">
        <v>31162804</v>
      </c>
      <c r="F4459" s="917"/>
      <c r="G4459" s="382" t="s">
        <v>6168</v>
      </c>
      <c r="H4459" s="538">
        <v>45261</v>
      </c>
      <c r="I4459" s="47">
        <v>324</v>
      </c>
    </row>
    <row r="4460" spans="1:9" ht="38.25" x14ac:dyDescent="0.2">
      <c r="A4460" s="926"/>
      <c r="B4460" s="97">
        <v>7202</v>
      </c>
      <c r="C4460" s="520" t="s">
        <v>8989</v>
      </c>
      <c r="D4460" s="97" t="s">
        <v>5902</v>
      </c>
      <c r="E4460" s="39" t="s">
        <v>8387</v>
      </c>
      <c r="F4460" s="917"/>
      <c r="G4460" s="382" t="s">
        <v>6168</v>
      </c>
      <c r="H4460" s="309">
        <v>45261</v>
      </c>
      <c r="I4460" s="217">
        <v>324</v>
      </c>
    </row>
    <row r="4461" spans="1:9" ht="38.25" x14ac:dyDescent="0.2">
      <c r="A4461" s="926"/>
      <c r="B4461" s="97">
        <v>7202</v>
      </c>
      <c r="C4461" s="508" t="s">
        <v>8854</v>
      </c>
      <c r="D4461" s="97" t="s">
        <v>5902</v>
      </c>
      <c r="E4461" s="39" t="s">
        <v>8855</v>
      </c>
      <c r="F4461" s="917"/>
      <c r="G4461" s="382" t="s">
        <v>6168</v>
      </c>
      <c r="H4461" s="309">
        <v>45261</v>
      </c>
      <c r="I4461" s="217">
        <v>324</v>
      </c>
    </row>
    <row r="4462" spans="1:9" ht="25.5" x14ac:dyDescent="0.2">
      <c r="A4462" s="926"/>
      <c r="B4462" s="3">
        <v>3202</v>
      </c>
      <c r="C4462" s="197" t="s">
        <v>1332</v>
      </c>
      <c r="D4462" s="97" t="s">
        <v>39</v>
      </c>
      <c r="E4462" s="211" t="s">
        <v>1333</v>
      </c>
      <c r="F4462" s="917"/>
      <c r="G4462" s="382" t="s">
        <v>6168</v>
      </c>
      <c r="H4462" s="538">
        <v>45170</v>
      </c>
      <c r="I4462" s="211">
        <v>324</v>
      </c>
    </row>
    <row r="4463" spans="1:9" ht="15" customHeight="1" x14ac:dyDescent="0.2">
      <c r="A4463" s="926"/>
      <c r="B4463" s="51">
        <v>6326</v>
      </c>
      <c r="C4463" s="520" t="s">
        <v>3060</v>
      </c>
      <c r="D4463" s="97" t="s">
        <v>5902</v>
      </c>
      <c r="E4463" s="39">
        <v>27111907</v>
      </c>
      <c r="F4463" s="917"/>
      <c r="G4463" s="382" t="s">
        <v>6168</v>
      </c>
      <c r="H4463" s="538">
        <v>45261</v>
      </c>
      <c r="I4463" s="539">
        <v>324</v>
      </c>
    </row>
    <row r="4464" spans="1:9" ht="15" customHeight="1" x14ac:dyDescent="0.2">
      <c r="A4464" s="926"/>
      <c r="B4464" s="51">
        <v>6326</v>
      </c>
      <c r="C4464" s="520" t="s">
        <v>10501</v>
      </c>
      <c r="D4464" s="97" t="s">
        <v>5902</v>
      </c>
      <c r="E4464" s="39">
        <v>27111907</v>
      </c>
      <c r="F4464" s="917"/>
      <c r="G4464" s="382" t="s">
        <v>6168</v>
      </c>
      <c r="H4464" s="538">
        <v>45261</v>
      </c>
      <c r="I4464" s="539">
        <v>324</v>
      </c>
    </row>
    <row r="4465" spans="1:9" ht="15" customHeight="1" x14ac:dyDescent="0.2">
      <c r="A4465" s="926"/>
      <c r="B4465" s="51">
        <v>6325</v>
      </c>
      <c r="C4465" s="508" t="s">
        <v>9670</v>
      </c>
      <c r="D4465" s="97" t="s">
        <v>5902</v>
      </c>
      <c r="E4465" s="39">
        <v>27111907</v>
      </c>
      <c r="F4465" s="917"/>
      <c r="G4465" s="382" t="s">
        <v>6168</v>
      </c>
      <c r="H4465" s="538">
        <v>44927</v>
      </c>
      <c r="I4465" s="51">
        <v>324</v>
      </c>
    </row>
    <row r="4466" spans="1:9" ht="25.5" x14ac:dyDescent="0.2">
      <c r="A4466" s="926"/>
      <c r="B4466" s="39">
        <v>6325</v>
      </c>
      <c r="C4466" s="508" t="s">
        <v>9696</v>
      </c>
      <c r="D4466" s="97" t="s">
        <v>5902</v>
      </c>
      <c r="E4466" s="39">
        <v>27111907</v>
      </c>
      <c r="F4466" s="917"/>
      <c r="G4466" s="382" t="s">
        <v>6168</v>
      </c>
      <c r="H4466" s="538">
        <v>44927</v>
      </c>
      <c r="I4466" s="51">
        <v>324</v>
      </c>
    </row>
    <row r="4467" spans="1:9" ht="25.5" x14ac:dyDescent="0.2">
      <c r="A4467" s="926"/>
      <c r="B4467" s="39">
        <v>6325</v>
      </c>
      <c r="C4467" s="508" t="s">
        <v>9697</v>
      </c>
      <c r="D4467" s="97" t="s">
        <v>5902</v>
      </c>
      <c r="E4467" s="39">
        <v>27111907</v>
      </c>
      <c r="F4467" s="917"/>
      <c r="G4467" s="382" t="s">
        <v>6168</v>
      </c>
      <c r="H4467" s="538">
        <v>44927</v>
      </c>
      <c r="I4467" s="51">
        <v>324</v>
      </c>
    </row>
    <row r="4468" spans="1:9" ht="25.5" x14ac:dyDescent="0.2">
      <c r="A4468" s="926"/>
      <c r="B4468" s="51">
        <v>6325</v>
      </c>
      <c r="C4468" s="508" t="s">
        <v>9794</v>
      </c>
      <c r="D4468" s="97" t="s">
        <v>5902</v>
      </c>
      <c r="E4468" s="39">
        <v>27111907</v>
      </c>
      <c r="F4468" s="917"/>
      <c r="G4468" s="382" t="s">
        <v>6168</v>
      </c>
      <c r="H4468" s="538">
        <v>44931</v>
      </c>
      <c r="I4468" s="51">
        <v>324</v>
      </c>
    </row>
    <row r="4469" spans="1:9" ht="25.5" x14ac:dyDescent="0.2">
      <c r="A4469" s="926"/>
      <c r="B4469" s="51">
        <v>6325</v>
      </c>
      <c r="C4469" s="508" t="s">
        <v>9795</v>
      </c>
      <c r="D4469" s="97" t="s">
        <v>5902</v>
      </c>
      <c r="E4469" s="39">
        <v>27111907</v>
      </c>
      <c r="F4469" s="917"/>
      <c r="G4469" s="382" t="s">
        <v>6168</v>
      </c>
      <c r="H4469" s="538">
        <v>44932</v>
      </c>
      <c r="I4469" s="51">
        <v>324</v>
      </c>
    </row>
    <row r="4470" spans="1:9" ht="25.5" x14ac:dyDescent="0.2">
      <c r="A4470" s="926"/>
      <c r="B4470" s="51">
        <v>6325</v>
      </c>
      <c r="C4470" s="508" t="s">
        <v>10119</v>
      </c>
      <c r="D4470" s="97" t="s">
        <v>5902</v>
      </c>
      <c r="E4470" s="39">
        <v>27111907</v>
      </c>
      <c r="F4470" s="917"/>
      <c r="G4470" s="382" t="s">
        <v>6168</v>
      </c>
      <c r="H4470" s="538">
        <v>44927</v>
      </c>
      <c r="I4470" s="550">
        <v>324</v>
      </c>
    </row>
    <row r="4471" spans="1:9" ht="25.5" x14ac:dyDescent="0.2">
      <c r="A4471" s="926"/>
      <c r="B4471" s="51">
        <v>6325</v>
      </c>
      <c r="C4471" s="508" t="s">
        <v>10120</v>
      </c>
      <c r="D4471" s="97" t="s">
        <v>5902</v>
      </c>
      <c r="E4471" s="39">
        <v>27111907</v>
      </c>
      <c r="F4471" s="917"/>
      <c r="G4471" s="382" t="s">
        <v>6168</v>
      </c>
      <c r="H4471" s="538">
        <v>44927</v>
      </c>
      <c r="I4471" s="550">
        <v>324</v>
      </c>
    </row>
    <row r="4472" spans="1:9" ht="38.25" x14ac:dyDescent="0.2">
      <c r="A4472" s="926"/>
      <c r="B4472" s="97">
        <v>7202</v>
      </c>
      <c r="C4472" s="508" t="s">
        <v>8784</v>
      </c>
      <c r="D4472" s="97" t="s">
        <v>5902</v>
      </c>
      <c r="E4472" s="39" t="s">
        <v>8785</v>
      </c>
      <c r="F4472" s="917"/>
      <c r="G4472" s="382" t="s">
        <v>6168</v>
      </c>
      <c r="H4472" s="63">
        <v>45078</v>
      </c>
      <c r="I4472" s="217">
        <v>324</v>
      </c>
    </row>
    <row r="4473" spans="1:9" ht="15" customHeight="1" x14ac:dyDescent="0.2">
      <c r="A4473" s="926"/>
      <c r="B4473" s="51">
        <v>6326</v>
      </c>
      <c r="C4473" s="520" t="s">
        <v>9517</v>
      </c>
      <c r="D4473" s="97" t="s">
        <v>5902</v>
      </c>
      <c r="E4473" s="39">
        <v>30102515</v>
      </c>
      <c r="F4473" s="917"/>
      <c r="G4473" s="382" t="s">
        <v>6168</v>
      </c>
      <c r="H4473" s="538">
        <v>45261</v>
      </c>
      <c r="I4473" s="539">
        <v>324</v>
      </c>
    </row>
    <row r="4474" spans="1:9" ht="25.5" x14ac:dyDescent="0.2">
      <c r="A4474" s="926"/>
      <c r="B4474" s="51">
        <v>6325</v>
      </c>
      <c r="C4474" s="508" t="s">
        <v>9335</v>
      </c>
      <c r="D4474" s="97" t="s">
        <v>5902</v>
      </c>
      <c r="E4474" s="39">
        <v>39121721</v>
      </c>
      <c r="F4474" s="917"/>
      <c r="G4474" s="382" t="s">
        <v>6168</v>
      </c>
      <c r="H4474" s="538">
        <v>44927</v>
      </c>
      <c r="I4474" s="51">
        <v>324</v>
      </c>
    </row>
    <row r="4475" spans="1:9" ht="51" x14ac:dyDescent="0.2">
      <c r="A4475" s="926"/>
      <c r="B4475" s="39">
        <v>6325</v>
      </c>
      <c r="C4475" s="508" t="s">
        <v>9750</v>
      </c>
      <c r="D4475" s="97" t="s">
        <v>5902</v>
      </c>
      <c r="E4475" s="39">
        <v>30102015</v>
      </c>
      <c r="F4475" s="917"/>
      <c r="G4475" s="382" t="s">
        <v>6168</v>
      </c>
      <c r="H4475" s="538">
        <v>44927</v>
      </c>
      <c r="I4475" s="51">
        <v>324</v>
      </c>
    </row>
    <row r="4476" spans="1:9" ht="15" customHeight="1" x14ac:dyDescent="0.2">
      <c r="A4476" s="926"/>
      <c r="B4476" s="51">
        <v>6325</v>
      </c>
      <c r="C4476" s="508" t="s">
        <v>10148</v>
      </c>
      <c r="D4476" s="97" t="s">
        <v>5902</v>
      </c>
      <c r="E4476" s="39">
        <v>30102015</v>
      </c>
      <c r="F4476" s="917"/>
      <c r="G4476" s="382" t="s">
        <v>6168</v>
      </c>
      <c r="H4476" s="538">
        <v>44927</v>
      </c>
      <c r="I4476" s="51">
        <v>324</v>
      </c>
    </row>
    <row r="4477" spans="1:9" ht="25.5" x14ac:dyDescent="0.2">
      <c r="A4477" s="926"/>
      <c r="B4477" s="47">
        <v>7203</v>
      </c>
      <c r="C4477" s="46" t="s">
        <v>573</v>
      </c>
      <c r="D4477" s="47" t="s">
        <v>39</v>
      </c>
      <c r="E4477" s="47">
        <v>30161509</v>
      </c>
      <c r="F4477" s="917"/>
      <c r="G4477" s="382" t="s">
        <v>6168</v>
      </c>
      <c r="H4477" s="538">
        <v>45261</v>
      </c>
      <c r="I4477" s="47">
        <v>324</v>
      </c>
    </row>
    <row r="4478" spans="1:9" ht="38.25" x14ac:dyDescent="0.2">
      <c r="A4478" s="926"/>
      <c r="B4478" s="47">
        <v>7203</v>
      </c>
      <c r="C4478" s="46" t="s">
        <v>574</v>
      </c>
      <c r="D4478" s="47" t="s">
        <v>39</v>
      </c>
      <c r="E4478" s="47">
        <v>30161509</v>
      </c>
      <c r="F4478" s="917"/>
      <c r="G4478" s="382" t="s">
        <v>6168</v>
      </c>
      <c r="H4478" s="538">
        <v>45261</v>
      </c>
      <c r="I4478" s="47">
        <v>324</v>
      </c>
    </row>
    <row r="4479" spans="1:9" ht="25.5" x14ac:dyDescent="0.2">
      <c r="A4479" s="926"/>
      <c r="B4479" s="97">
        <v>7428</v>
      </c>
      <c r="C4479" s="508" t="s">
        <v>8465</v>
      </c>
      <c r="D4479" s="97" t="s">
        <v>5902</v>
      </c>
      <c r="E4479" s="39" t="s">
        <v>8466</v>
      </c>
      <c r="F4479" s="917"/>
      <c r="G4479" s="382" t="s">
        <v>6168</v>
      </c>
      <c r="H4479" s="538">
        <v>45261</v>
      </c>
      <c r="I4479" s="39">
        <v>324</v>
      </c>
    </row>
    <row r="4480" spans="1:9" ht="15" customHeight="1" x14ac:dyDescent="0.2">
      <c r="A4480" s="926"/>
      <c r="B4480" s="97" t="s">
        <v>8676</v>
      </c>
      <c r="C4480" s="98" t="s">
        <v>6744</v>
      </c>
      <c r="D4480" s="97" t="s">
        <v>5902</v>
      </c>
      <c r="E4480" s="160" t="s">
        <v>6745</v>
      </c>
      <c r="F4480" s="917"/>
      <c r="G4480" s="382" t="s">
        <v>6168</v>
      </c>
      <c r="H4480" s="538">
        <v>45261</v>
      </c>
      <c r="I4480" s="160">
        <v>324</v>
      </c>
    </row>
    <row r="4481" spans="1:9" ht="15" customHeight="1" x14ac:dyDescent="0.2">
      <c r="A4481" s="926"/>
      <c r="B4481" s="97" t="s">
        <v>8677</v>
      </c>
      <c r="C4481" s="98" t="s">
        <v>6744</v>
      </c>
      <c r="D4481" s="97" t="s">
        <v>5902</v>
      </c>
      <c r="E4481" s="160" t="s">
        <v>6745</v>
      </c>
      <c r="F4481" s="917"/>
      <c r="G4481" s="382" t="s">
        <v>6168</v>
      </c>
      <c r="H4481" s="538">
        <v>45261</v>
      </c>
      <c r="I4481" s="160">
        <v>324</v>
      </c>
    </row>
    <row r="4482" spans="1:9" ht="25.5" x14ac:dyDescent="0.2">
      <c r="A4482" s="926"/>
      <c r="B4482" s="97">
        <v>7202</v>
      </c>
      <c r="C4482" s="508" t="s">
        <v>8872</v>
      </c>
      <c r="D4482" s="97" t="s">
        <v>5902</v>
      </c>
      <c r="E4482" s="39" t="s">
        <v>8466</v>
      </c>
      <c r="F4482" s="917"/>
      <c r="G4482" s="382" t="s">
        <v>6168</v>
      </c>
      <c r="H4482" s="538">
        <v>45261</v>
      </c>
      <c r="I4482" s="217">
        <v>324</v>
      </c>
    </row>
    <row r="4483" spans="1:9" ht="15" customHeight="1" x14ac:dyDescent="0.2">
      <c r="A4483" s="926"/>
      <c r="B4483" s="97">
        <v>7428</v>
      </c>
      <c r="C4483" s="508" t="s">
        <v>8492</v>
      </c>
      <c r="D4483" s="97" t="s">
        <v>5902</v>
      </c>
      <c r="E4483" s="39" t="s">
        <v>8472</v>
      </c>
      <c r="F4483" s="917"/>
      <c r="G4483" s="382" t="s">
        <v>6168</v>
      </c>
      <c r="H4483" s="538">
        <v>45261</v>
      </c>
      <c r="I4483" s="39">
        <v>324</v>
      </c>
    </row>
    <row r="4484" spans="1:9" ht="25.5" x14ac:dyDescent="0.2">
      <c r="A4484" s="926"/>
      <c r="B4484" s="192">
        <v>7203</v>
      </c>
      <c r="C4484" s="674" t="s">
        <v>564</v>
      </c>
      <c r="D4484" s="192" t="s">
        <v>39</v>
      </c>
      <c r="E4484" s="192">
        <v>30152003</v>
      </c>
      <c r="F4484" s="917"/>
      <c r="G4484" s="382" t="s">
        <v>6168</v>
      </c>
      <c r="H4484" s="538">
        <v>45261</v>
      </c>
      <c r="I4484" s="47">
        <v>324</v>
      </c>
    </row>
    <row r="4485" spans="1:9" ht="25.5" x14ac:dyDescent="0.2">
      <c r="A4485" s="926"/>
      <c r="B4485" s="192">
        <v>7203</v>
      </c>
      <c r="C4485" s="674" t="s">
        <v>566</v>
      </c>
      <c r="D4485" s="192" t="s">
        <v>39</v>
      </c>
      <c r="E4485" s="192">
        <v>30152003</v>
      </c>
      <c r="F4485" s="917"/>
      <c r="G4485" s="382" t="s">
        <v>6168</v>
      </c>
      <c r="H4485" s="538">
        <v>45261</v>
      </c>
      <c r="I4485" s="47">
        <v>324</v>
      </c>
    </row>
    <row r="4486" spans="1:9" ht="25.5" x14ac:dyDescent="0.2">
      <c r="A4486" s="926"/>
      <c r="B4486" s="192">
        <v>7203</v>
      </c>
      <c r="C4486" s="674" t="s">
        <v>572</v>
      </c>
      <c r="D4486" s="192" t="s">
        <v>39</v>
      </c>
      <c r="E4486" s="192">
        <v>30161503</v>
      </c>
      <c r="F4486" s="917"/>
      <c r="G4486" s="382" t="s">
        <v>6168</v>
      </c>
      <c r="H4486" s="538">
        <v>45261</v>
      </c>
      <c r="I4486" s="47">
        <v>324</v>
      </c>
    </row>
    <row r="4487" spans="1:9" ht="25.5" x14ac:dyDescent="0.2">
      <c r="A4487" s="926"/>
      <c r="B4487" s="97">
        <v>7202</v>
      </c>
      <c r="C4487" s="508" t="s">
        <v>8869</v>
      </c>
      <c r="D4487" s="97" t="s">
        <v>5902</v>
      </c>
      <c r="E4487" s="39" t="s">
        <v>8466</v>
      </c>
      <c r="F4487" s="917"/>
      <c r="G4487" s="382" t="s">
        <v>6168</v>
      </c>
      <c r="H4487" s="538">
        <v>45261</v>
      </c>
      <c r="I4487" s="217">
        <v>324</v>
      </c>
    </row>
    <row r="4488" spans="1:9" ht="25.5" x14ac:dyDescent="0.2">
      <c r="A4488" s="926"/>
      <c r="B4488" s="97">
        <v>7202</v>
      </c>
      <c r="C4488" s="508" t="s">
        <v>8870</v>
      </c>
      <c r="D4488" s="97" t="s">
        <v>5902</v>
      </c>
      <c r="E4488" s="39" t="s">
        <v>8466</v>
      </c>
      <c r="F4488" s="917"/>
      <c r="G4488" s="382" t="s">
        <v>6168</v>
      </c>
      <c r="H4488" s="538">
        <v>45261</v>
      </c>
      <c r="I4488" s="217">
        <v>324</v>
      </c>
    </row>
    <row r="4489" spans="1:9" ht="25.5" x14ac:dyDescent="0.2">
      <c r="A4489" s="926"/>
      <c r="B4489" s="97">
        <v>7202</v>
      </c>
      <c r="C4489" s="508" t="s">
        <v>8871</v>
      </c>
      <c r="D4489" s="97" t="s">
        <v>5902</v>
      </c>
      <c r="E4489" s="39" t="s">
        <v>8466</v>
      </c>
      <c r="F4489" s="917"/>
      <c r="G4489" s="382" t="s">
        <v>6168</v>
      </c>
      <c r="H4489" s="538">
        <v>45261</v>
      </c>
      <c r="I4489" s="217">
        <v>324</v>
      </c>
    </row>
    <row r="4490" spans="1:9" ht="25.5" x14ac:dyDescent="0.2">
      <c r="A4490" s="926"/>
      <c r="B4490" s="47">
        <v>7203</v>
      </c>
      <c r="C4490" s="46" t="s">
        <v>565</v>
      </c>
      <c r="D4490" s="47" t="s">
        <v>39</v>
      </c>
      <c r="E4490" s="47">
        <v>30152003</v>
      </c>
      <c r="F4490" s="917"/>
      <c r="G4490" s="382" t="s">
        <v>6168</v>
      </c>
      <c r="H4490" s="538">
        <v>45261</v>
      </c>
      <c r="I4490" s="47">
        <v>324</v>
      </c>
    </row>
    <row r="4491" spans="1:9" ht="38.25" x14ac:dyDescent="0.2">
      <c r="A4491" s="926"/>
      <c r="B4491" s="47">
        <v>7203</v>
      </c>
      <c r="C4491" s="46" t="s">
        <v>575</v>
      </c>
      <c r="D4491" s="47" t="s">
        <v>39</v>
      </c>
      <c r="E4491" s="47">
        <v>30102015</v>
      </c>
      <c r="F4491" s="917"/>
      <c r="G4491" s="382" t="s">
        <v>6168</v>
      </c>
      <c r="H4491" s="538">
        <v>45261</v>
      </c>
      <c r="I4491" s="47">
        <v>324</v>
      </c>
    </row>
    <row r="4492" spans="1:9" ht="51" x14ac:dyDescent="0.2">
      <c r="A4492" s="926"/>
      <c r="B4492" s="47">
        <v>7203</v>
      </c>
      <c r="C4492" s="46" t="s">
        <v>576</v>
      </c>
      <c r="D4492" s="47" t="s">
        <v>39</v>
      </c>
      <c r="E4492" s="47">
        <v>30102015</v>
      </c>
      <c r="F4492" s="917"/>
      <c r="G4492" s="382" t="s">
        <v>6168</v>
      </c>
      <c r="H4492" s="538">
        <v>45261</v>
      </c>
      <c r="I4492" s="47">
        <v>324</v>
      </c>
    </row>
    <row r="4493" spans="1:9" ht="51" x14ac:dyDescent="0.2">
      <c r="A4493" s="926"/>
      <c r="B4493" s="47">
        <v>7203</v>
      </c>
      <c r="C4493" s="46" t="s">
        <v>577</v>
      </c>
      <c r="D4493" s="47" t="s">
        <v>39</v>
      </c>
      <c r="E4493" s="47">
        <v>30102015</v>
      </c>
      <c r="F4493" s="917"/>
      <c r="G4493" s="382" t="s">
        <v>6168</v>
      </c>
      <c r="H4493" s="538">
        <v>45261</v>
      </c>
      <c r="I4493" s="47">
        <v>324</v>
      </c>
    </row>
    <row r="4494" spans="1:9" ht="15" customHeight="1" x14ac:dyDescent="0.2">
      <c r="A4494" s="926"/>
      <c r="B4494" s="97">
        <v>7428</v>
      </c>
      <c r="C4494" s="508" t="s">
        <v>8471</v>
      </c>
      <c r="D4494" s="97" t="s">
        <v>5902</v>
      </c>
      <c r="E4494" s="39" t="s">
        <v>8472</v>
      </c>
      <c r="F4494" s="917"/>
      <c r="G4494" s="382" t="s">
        <v>6168</v>
      </c>
      <c r="H4494" s="159">
        <v>45261</v>
      </c>
      <c r="I4494" s="39">
        <v>324</v>
      </c>
    </row>
    <row r="4495" spans="1:9" ht="25.5" x14ac:dyDescent="0.2">
      <c r="A4495" s="926"/>
      <c r="B4495" s="51">
        <v>7413</v>
      </c>
      <c r="C4495" s="508" t="s">
        <v>9335</v>
      </c>
      <c r="D4495" s="97" t="s">
        <v>5902</v>
      </c>
      <c r="E4495" s="39">
        <v>39121721</v>
      </c>
      <c r="F4495" s="917"/>
      <c r="G4495" s="382" t="s">
        <v>6168</v>
      </c>
      <c r="H4495" s="309">
        <v>45261</v>
      </c>
      <c r="I4495" s="51">
        <v>324</v>
      </c>
    </row>
    <row r="4496" spans="1:9" ht="38.25" x14ac:dyDescent="0.2">
      <c r="A4496" s="926"/>
      <c r="B4496" s="47">
        <v>7203</v>
      </c>
      <c r="C4496" s="46" t="s">
        <v>619</v>
      </c>
      <c r="D4496" s="47" t="s">
        <v>39</v>
      </c>
      <c r="E4496" s="47">
        <v>30151601</v>
      </c>
      <c r="F4496" s="917"/>
      <c r="G4496" s="382" t="s">
        <v>6168</v>
      </c>
      <c r="H4496" s="538">
        <v>45261</v>
      </c>
      <c r="I4496" s="47">
        <v>324</v>
      </c>
    </row>
    <row r="4497" spans="1:9" ht="25.5" x14ac:dyDescent="0.2">
      <c r="A4497" s="926"/>
      <c r="B4497" s="51">
        <v>6325</v>
      </c>
      <c r="C4497" s="508" t="s">
        <v>9334</v>
      </c>
      <c r="D4497" s="97" t="s">
        <v>5902</v>
      </c>
      <c r="E4497" s="39">
        <v>31201503</v>
      </c>
      <c r="F4497" s="917"/>
      <c r="G4497" s="382" t="s">
        <v>6168</v>
      </c>
      <c r="H4497" s="538">
        <v>44927</v>
      </c>
      <c r="I4497" s="51">
        <v>324</v>
      </c>
    </row>
    <row r="4498" spans="1:9" ht="15" customHeight="1" x14ac:dyDescent="0.2">
      <c r="A4498" s="926"/>
      <c r="B4498" s="39">
        <v>6325</v>
      </c>
      <c r="C4498" s="508" t="s">
        <v>9693</v>
      </c>
      <c r="D4498" s="97" t="s">
        <v>5902</v>
      </c>
      <c r="E4498" s="39">
        <v>31201501</v>
      </c>
      <c r="F4498" s="917"/>
      <c r="G4498" s="382" t="s">
        <v>6168</v>
      </c>
      <c r="H4498" s="538">
        <v>44927</v>
      </c>
      <c r="I4498" s="51">
        <v>324</v>
      </c>
    </row>
    <row r="4499" spans="1:9" ht="38.25" x14ac:dyDescent="0.2">
      <c r="A4499" s="926"/>
      <c r="B4499" s="39">
        <v>6325</v>
      </c>
      <c r="C4499" s="508" t="s">
        <v>9700</v>
      </c>
      <c r="D4499" s="97" t="s">
        <v>5902</v>
      </c>
      <c r="E4499" s="39">
        <v>31201503</v>
      </c>
      <c r="F4499" s="917"/>
      <c r="G4499" s="382" t="s">
        <v>6168</v>
      </c>
      <c r="H4499" s="538">
        <v>44927</v>
      </c>
      <c r="I4499" s="51">
        <v>324</v>
      </c>
    </row>
    <row r="4500" spans="1:9" ht="25.5" x14ac:dyDescent="0.2">
      <c r="A4500" s="926"/>
      <c r="B4500" s="39">
        <v>6325</v>
      </c>
      <c r="C4500" s="508" t="s">
        <v>9706</v>
      </c>
      <c r="D4500" s="97" t="s">
        <v>5902</v>
      </c>
      <c r="E4500" s="39">
        <v>31201515</v>
      </c>
      <c r="F4500" s="917"/>
      <c r="G4500" s="382" t="s">
        <v>6168</v>
      </c>
      <c r="H4500" s="538">
        <v>44927</v>
      </c>
      <c r="I4500" s="51">
        <v>324</v>
      </c>
    </row>
    <row r="4501" spans="1:9" ht="15" customHeight="1" x14ac:dyDescent="0.2">
      <c r="A4501" s="926"/>
      <c r="B4501" s="39">
        <v>6325</v>
      </c>
      <c r="C4501" s="508" t="s">
        <v>9724</v>
      </c>
      <c r="D4501" s="97" t="s">
        <v>5902</v>
      </c>
      <c r="E4501" s="39">
        <v>31201503</v>
      </c>
      <c r="F4501" s="917"/>
      <c r="G4501" s="382" t="s">
        <v>6168</v>
      </c>
      <c r="H4501" s="538">
        <v>44927</v>
      </c>
      <c r="I4501" s="51">
        <v>324</v>
      </c>
    </row>
    <row r="4502" spans="1:9" ht="25.5" x14ac:dyDescent="0.2">
      <c r="A4502" s="926"/>
      <c r="B4502" s="39">
        <v>6325</v>
      </c>
      <c r="C4502" s="508" t="s">
        <v>9747</v>
      </c>
      <c r="D4502" s="97" t="s">
        <v>5902</v>
      </c>
      <c r="E4502" s="39">
        <v>31201503</v>
      </c>
      <c r="F4502" s="917"/>
      <c r="G4502" s="382" t="s">
        <v>6168</v>
      </c>
      <c r="H4502" s="538">
        <v>44927</v>
      </c>
      <c r="I4502" s="51">
        <v>324</v>
      </c>
    </row>
    <row r="4503" spans="1:9" ht="15" customHeight="1" x14ac:dyDescent="0.2">
      <c r="A4503" s="926"/>
      <c r="B4503" s="51">
        <v>6325</v>
      </c>
      <c r="C4503" s="548" t="s">
        <v>9893</v>
      </c>
      <c r="D4503" s="97" t="s">
        <v>5902</v>
      </c>
      <c r="E4503" s="39">
        <v>31201503</v>
      </c>
      <c r="F4503" s="917"/>
      <c r="G4503" s="382" t="s">
        <v>6168</v>
      </c>
      <c r="H4503" s="538">
        <v>44927</v>
      </c>
      <c r="I4503" s="549">
        <v>324</v>
      </c>
    </row>
    <row r="4504" spans="1:9" ht="38.25" x14ac:dyDescent="0.2">
      <c r="A4504" s="926"/>
      <c r="B4504" s="51">
        <v>6325</v>
      </c>
      <c r="C4504" s="508" t="s">
        <v>9700</v>
      </c>
      <c r="D4504" s="97" t="s">
        <v>5902</v>
      </c>
      <c r="E4504" s="39">
        <v>31201503</v>
      </c>
      <c r="F4504" s="917"/>
      <c r="G4504" s="382" t="s">
        <v>6168</v>
      </c>
      <c r="H4504" s="538">
        <v>44927</v>
      </c>
      <c r="I4504" s="550">
        <v>324</v>
      </c>
    </row>
    <row r="4505" spans="1:9" ht="15" customHeight="1" x14ac:dyDescent="0.2">
      <c r="A4505" s="926"/>
      <c r="B4505" s="51">
        <v>6325</v>
      </c>
      <c r="C4505" s="508" t="s">
        <v>10032</v>
      </c>
      <c r="D4505" s="97" t="s">
        <v>5902</v>
      </c>
      <c r="E4505" s="39">
        <v>31201525</v>
      </c>
      <c r="F4505" s="917"/>
      <c r="G4505" s="382" t="s">
        <v>6168</v>
      </c>
      <c r="H4505" s="538">
        <v>44927</v>
      </c>
      <c r="I4505" s="550">
        <v>324</v>
      </c>
    </row>
    <row r="4506" spans="1:9" ht="25.5" x14ac:dyDescent="0.2">
      <c r="A4506" s="926"/>
      <c r="B4506" s="51">
        <v>6325</v>
      </c>
      <c r="C4506" s="508" t="s">
        <v>10040</v>
      </c>
      <c r="D4506" s="97" t="s">
        <v>5902</v>
      </c>
      <c r="E4506" s="39">
        <v>31201503</v>
      </c>
      <c r="F4506" s="917"/>
      <c r="G4506" s="382" t="s">
        <v>6168</v>
      </c>
      <c r="H4506" s="538">
        <v>44927</v>
      </c>
      <c r="I4506" s="51">
        <v>324</v>
      </c>
    </row>
    <row r="4507" spans="1:9" ht="25.5" x14ac:dyDescent="0.2">
      <c r="A4507" s="926"/>
      <c r="B4507" s="51">
        <v>6325</v>
      </c>
      <c r="C4507" s="508" t="s">
        <v>10078</v>
      </c>
      <c r="D4507" s="97" t="s">
        <v>5902</v>
      </c>
      <c r="E4507" s="39">
        <v>31201503</v>
      </c>
      <c r="F4507" s="917"/>
      <c r="G4507" s="382" t="s">
        <v>6168</v>
      </c>
      <c r="H4507" s="538">
        <v>44927</v>
      </c>
      <c r="I4507" s="550">
        <v>324</v>
      </c>
    </row>
    <row r="4508" spans="1:9" ht="25.5" x14ac:dyDescent="0.2">
      <c r="A4508" s="926"/>
      <c r="B4508" s="51">
        <v>6325</v>
      </c>
      <c r="C4508" s="508" t="s">
        <v>10127</v>
      </c>
      <c r="D4508" s="97" t="s">
        <v>5902</v>
      </c>
      <c r="E4508" s="39">
        <v>31201515</v>
      </c>
      <c r="F4508" s="917"/>
      <c r="G4508" s="382" t="s">
        <v>6168</v>
      </c>
      <c r="H4508" s="538">
        <v>44927</v>
      </c>
      <c r="I4508" s="550">
        <v>324</v>
      </c>
    </row>
    <row r="4509" spans="1:9" ht="25.5" x14ac:dyDescent="0.2">
      <c r="A4509" s="926"/>
      <c r="B4509" s="47">
        <v>7203</v>
      </c>
      <c r="C4509" s="46" t="s">
        <v>617</v>
      </c>
      <c r="D4509" s="47" t="s">
        <v>39</v>
      </c>
      <c r="E4509" s="47">
        <v>31201503</v>
      </c>
      <c r="F4509" s="917"/>
      <c r="G4509" s="382" t="s">
        <v>6168</v>
      </c>
      <c r="H4509" s="538">
        <v>45261</v>
      </c>
      <c r="I4509" s="47">
        <v>324</v>
      </c>
    </row>
    <row r="4510" spans="1:9" ht="51" x14ac:dyDescent="0.2">
      <c r="A4510" s="926"/>
      <c r="B4510" s="61">
        <v>4150</v>
      </c>
      <c r="C4510" s="66" t="s">
        <v>2013</v>
      </c>
      <c r="D4510" s="382" t="s">
        <v>2137</v>
      </c>
      <c r="E4510" s="382">
        <v>31201509</v>
      </c>
      <c r="F4510" s="917"/>
      <c r="G4510" s="382" t="s">
        <v>6168</v>
      </c>
      <c r="H4510" s="63">
        <v>45200</v>
      </c>
      <c r="I4510" s="382">
        <v>324</v>
      </c>
    </row>
    <row r="4511" spans="1:9" ht="15" customHeight="1" x14ac:dyDescent="0.2">
      <c r="A4511" s="926"/>
      <c r="B4511" s="211">
        <v>6311</v>
      </c>
      <c r="C4511" s="197" t="s">
        <v>2831</v>
      </c>
      <c r="D4511" s="211" t="s">
        <v>10514</v>
      </c>
      <c r="E4511" s="211" t="s">
        <v>2832</v>
      </c>
      <c r="F4511" s="917"/>
      <c r="G4511" s="382" t="s">
        <v>6168</v>
      </c>
      <c r="H4511" s="538">
        <v>45078</v>
      </c>
      <c r="I4511" s="382">
        <v>324</v>
      </c>
    </row>
    <row r="4512" spans="1:9" ht="51" x14ac:dyDescent="0.2">
      <c r="A4512" s="926"/>
      <c r="B4512" s="61">
        <v>4180</v>
      </c>
      <c r="C4512" s="66" t="s">
        <v>2013</v>
      </c>
      <c r="D4512" s="382" t="s">
        <v>2137</v>
      </c>
      <c r="E4512" s="382">
        <v>31201509</v>
      </c>
      <c r="F4512" s="917"/>
      <c r="G4512" s="382" t="s">
        <v>6168</v>
      </c>
      <c r="H4512" s="63">
        <v>45200</v>
      </c>
      <c r="I4512" s="382">
        <v>324</v>
      </c>
    </row>
    <row r="4513" spans="1:9" ht="25.5" x14ac:dyDescent="0.2">
      <c r="A4513" s="926"/>
      <c r="B4513" s="97" t="s">
        <v>8661</v>
      </c>
      <c r="C4513" s="98" t="s">
        <v>6455</v>
      </c>
      <c r="D4513" s="97" t="s">
        <v>5902</v>
      </c>
      <c r="E4513" s="160" t="s">
        <v>6456</v>
      </c>
      <c r="F4513" s="917"/>
      <c r="G4513" s="382" t="s">
        <v>6168</v>
      </c>
      <c r="H4513" s="309">
        <v>45261</v>
      </c>
      <c r="I4513" s="160">
        <v>324</v>
      </c>
    </row>
    <row r="4514" spans="1:9" ht="25.5" x14ac:dyDescent="0.2">
      <c r="A4514" s="926"/>
      <c r="B4514" s="51" t="s">
        <v>8663</v>
      </c>
      <c r="C4514" s="508" t="s">
        <v>6621</v>
      </c>
      <c r="D4514" s="97" t="s">
        <v>5902</v>
      </c>
      <c r="E4514" s="39" t="s">
        <v>6622</v>
      </c>
      <c r="F4514" s="917"/>
      <c r="G4514" s="382" t="s">
        <v>6168</v>
      </c>
      <c r="H4514" s="309">
        <v>45261</v>
      </c>
      <c r="I4514" s="382">
        <v>324</v>
      </c>
    </row>
    <row r="4515" spans="1:9" ht="25.5" x14ac:dyDescent="0.2">
      <c r="A4515" s="926"/>
      <c r="B4515" s="51" t="s">
        <v>8663</v>
      </c>
      <c r="C4515" s="508" t="s">
        <v>6455</v>
      </c>
      <c r="D4515" s="97" t="s">
        <v>5902</v>
      </c>
      <c r="E4515" s="39" t="s">
        <v>6456</v>
      </c>
      <c r="F4515" s="917"/>
      <c r="G4515" s="382" t="s">
        <v>6168</v>
      </c>
      <c r="H4515" s="309">
        <v>45261</v>
      </c>
      <c r="I4515" s="382">
        <v>324</v>
      </c>
    </row>
    <row r="4516" spans="1:9" ht="25.5" x14ac:dyDescent="0.2">
      <c r="A4516" s="926"/>
      <c r="B4516" s="97" t="s">
        <v>8675</v>
      </c>
      <c r="C4516" s="508" t="s">
        <v>6621</v>
      </c>
      <c r="D4516" s="97" t="s">
        <v>5902</v>
      </c>
      <c r="E4516" s="39" t="s">
        <v>6622</v>
      </c>
      <c r="F4516" s="917"/>
      <c r="G4516" s="382" t="s">
        <v>6168</v>
      </c>
      <c r="H4516" s="309">
        <v>45261</v>
      </c>
      <c r="I4516" s="382">
        <v>324</v>
      </c>
    </row>
    <row r="4517" spans="1:9" ht="25.5" x14ac:dyDescent="0.2">
      <c r="A4517" s="926"/>
      <c r="B4517" s="97" t="s">
        <v>8675</v>
      </c>
      <c r="C4517" s="508" t="s">
        <v>6455</v>
      </c>
      <c r="D4517" s="97" t="s">
        <v>5902</v>
      </c>
      <c r="E4517" s="39" t="s">
        <v>6456</v>
      </c>
      <c r="F4517" s="917"/>
      <c r="G4517" s="382" t="s">
        <v>6168</v>
      </c>
      <c r="H4517" s="309">
        <v>45261</v>
      </c>
      <c r="I4517" s="382">
        <v>324</v>
      </c>
    </row>
    <row r="4518" spans="1:9" ht="25.5" x14ac:dyDescent="0.2">
      <c r="A4518" s="926"/>
      <c r="B4518" s="97" t="s">
        <v>8676</v>
      </c>
      <c r="C4518" s="98" t="s">
        <v>6455</v>
      </c>
      <c r="D4518" s="97" t="s">
        <v>5902</v>
      </c>
      <c r="E4518" s="160" t="s">
        <v>6456</v>
      </c>
      <c r="F4518" s="917"/>
      <c r="G4518" s="382" t="s">
        <v>6168</v>
      </c>
      <c r="H4518" s="309">
        <v>45261</v>
      </c>
      <c r="I4518" s="160">
        <v>324</v>
      </c>
    </row>
    <row r="4519" spans="1:9" ht="25.5" x14ac:dyDescent="0.2">
      <c r="A4519" s="926"/>
      <c r="B4519" s="97" t="s">
        <v>8676</v>
      </c>
      <c r="C4519" s="98" t="s">
        <v>6621</v>
      </c>
      <c r="D4519" s="97" t="s">
        <v>5902</v>
      </c>
      <c r="E4519" s="160" t="s">
        <v>6622</v>
      </c>
      <c r="F4519" s="917"/>
      <c r="G4519" s="382" t="s">
        <v>6168</v>
      </c>
      <c r="H4519" s="309">
        <v>45261</v>
      </c>
      <c r="I4519" s="160">
        <v>324</v>
      </c>
    </row>
    <row r="4520" spans="1:9" ht="25.5" x14ac:dyDescent="0.2">
      <c r="A4520" s="926"/>
      <c r="B4520" s="97" t="s">
        <v>8677</v>
      </c>
      <c r="C4520" s="98" t="s">
        <v>6455</v>
      </c>
      <c r="D4520" s="97" t="s">
        <v>5902</v>
      </c>
      <c r="E4520" s="160" t="s">
        <v>6456</v>
      </c>
      <c r="F4520" s="917"/>
      <c r="G4520" s="382" t="s">
        <v>6168</v>
      </c>
      <c r="H4520" s="309">
        <v>45261</v>
      </c>
      <c r="I4520" s="160">
        <v>324</v>
      </c>
    </row>
    <row r="4521" spans="1:9" ht="25.5" x14ac:dyDescent="0.2">
      <c r="A4521" s="926"/>
      <c r="B4521" s="97" t="s">
        <v>8677</v>
      </c>
      <c r="C4521" s="98" t="s">
        <v>6621</v>
      </c>
      <c r="D4521" s="97" t="s">
        <v>5902</v>
      </c>
      <c r="E4521" s="160" t="s">
        <v>6622</v>
      </c>
      <c r="F4521" s="917"/>
      <c r="G4521" s="382" t="s">
        <v>6168</v>
      </c>
      <c r="H4521" s="309">
        <v>45261</v>
      </c>
      <c r="I4521" s="160">
        <v>324</v>
      </c>
    </row>
    <row r="4522" spans="1:9" ht="25.5" x14ac:dyDescent="0.2">
      <c r="A4522" s="926"/>
      <c r="B4522" s="51">
        <v>7413</v>
      </c>
      <c r="C4522" s="508" t="s">
        <v>9334</v>
      </c>
      <c r="D4522" s="97" t="s">
        <v>5902</v>
      </c>
      <c r="E4522" s="39">
        <v>31201503</v>
      </c>
      <c r="F4522" s="917"/>
      <c r="G4522" s="382" t="s">
        <v>6168</v>
      </c>
      <c r="H4522" s="309">
        <v>45261</v>
      </c>
      <c r="I4522" s="51">
        <v>324</v>
      </c>
    </row>
    <row r="4523" spans="1:9" ht="25.5" x14ac:dyDescent="0.2">
      <c r="A4523" s="926"/>
      <c r="B4523" s="47">
        <v>7203</v>
      </c>
      <c r="C4523" s="46" t="s">
        <v>699</v>
      </c>
      <c r="D4523" s="47" t="s">
        <v>39</v>
      </c>
      <c r="E4523" s="47">
        <v>31201513</v>
      </c>
      <c r="F4523" s="917"/>
      <c r="G4523" s="47" t="s">
        <v>597</v>
      </c>
      <c r="H4523" s="661" t="s">
        <v>41</v>
      </c>
      <c r="I4523" s="47">
        <v>324</v>
      </c>
    </row>
    <row r="4524" spans="1:9" ht="25.5" x14ac:dyDescent="0.2">
      <c r="A4524" s="926"/>
      <c r="B4524" s="47">
        <v>7203</v>
      </c>
      <c r="C4524" s="46" t="s">
        <v>712</v>
      </c>
      <c r="D4524" s="47" t="s">
        <v>39</v>
      </c>
      <c r="E4524" s="47">
        <v>31152003</v>
      </c>
      <c r="F4524" s="917"/>
      <c r="G4524" s="47" t="s">
        <v>693</v>
      </c>
      <c r="H4524" s="661" t="s">
        <v>41</v>
      </c>
      <c r="I4524" s="47">
        <v>364</v>
      </c>
    </row>
    <row r="4525" spans="1:9" ht="25.5" x14ac:dyDescent="0.2">
      <c r="A4525" s="926"/>
      <c r="B4525" s="47">
        <v>7203</v>
      </c>
      <c r="C4525" s="46" t="s">
        <v>713</v>
      </c>
      <c r="D4525" s="47" t="s">
        <v>39</v>
      </c>
      <c r="E4525" s="47">
        <v>31152003</v>
      </c>
      <c r="F4525" s="917"/>
      <c r="G4525" s="47" t="s">
        <v>693</v>
      </c>
      <c r="H4525" s="661" t="s">
        <v>41</v>
      </c>
      <c r="I4525" s="47">
        <v>364</v>
      </c>
    </row>
    <row r="4526" spans="1:9" ht="25.5" x14ac:dyDescent="0.2">
      <c r="A4526" s="926"/>
      <c r="B4526" s="47">
        <v>7203</v>
      </c>
      <c r="C4526" s="46" t="s">
        <v>714</v>
      </c>
      <c r="D4526" s="47" t="s">
        <v>39</v>
      </c>
      <c r="E4526" s="47">
        <v>31152003</v>
      </c>
      <c r="F4526" s="917"/>
      <c r="G4526" s="47" t="s">
        <v>693</v>
      </c>
      <c r="H4526" s="661" t="s">
        <v>41</v>
      </c>
      <c r="I4526" s="47">
        <v>364</v>
      </c>
    </row>
    <row r="4527" spans="1:9" ht="25.5" x14ac:dyDescent="0.2">
      <c r="A4527" s="926"/>
      <c r="B4527" s="47">
        <v>7203</v>
      </c>
      <c r="C4527" s="46" t="s">
        <v>715</v>
      </c>
      <c r="D4527" s="47" t="s">
        <v>39</v>
      </c>
      <c r="E4527" s="47">
        <v>31152003</v>
      </c>
      <c r="F4527" s="917"/>
      <c r="G4527" s="47" t="s">
        <v>693</v>
      </c>
      <c r="H4527" s="661" t="s">
        <v>41</v>
      </c>
      <c r="I4527" s="47">
        <v>364</v>
      </c>
    </row>
    <row r="4528" spans="1:9" ht="25.5" x14ac:dyDescent="0.2">
      <c r="A4528" s="926"/>
      <c r="B4528" s="47">
        <v>7203</v>
      </c>
      <c r="C4528" s="46" t="s">
        <v>716</v>
      </c>
      <c r="D4528" s="47" t="s">
        <v>39</v>
      </c>
      <c r="E4528" s="47">
        <v>31152003</v>
      </c>
      <c r="F4528" s="917"/>
      <c r="G4528" s="47" t="s">
        <v>693</v>
      </c>
      <c r="H4528" s="661" t="s">
        <v>41</v>
      </c>
      <c r="I4528" s="47">
        <v>364</v>
      </c>
    </row>
    <row r="4529" spans="1:9" ht="38.25" x14ac:dyDescent="0.2">
      <c r="A4529" s="926"/>
      <c r="B4529" s="3">
        <v>3202</v>
      </c>
      <c r="C4529" s="197" t="s">
        <v>1527</v>
      </c>
      <c r="D4529" s="3" t="s">
        <v>39</v>
      </c>
      <c r="E4529" s="211" t="s">
        <v>1528</v>
      </c>
      <c r="F4529" s="917"/>
      <c r="G4529" s="146" t="s">
        <v>693</v>
      </c>
      <c r="H4529" s="661" t="s">
        <v>858</v>
      </c>
      <c r="I4529" s="211">
        <v>364</v>
      </c>
    </row>
    <row r="4530" spans="1:9" ht="38.25" x14ac:dyDescent="0.2">
      <c r="A4530" s="926"/>
      <c r="B4530" s="3">
        <v>3202</v>
      </c>
      <c r="C4530" s="197" t="s">
        <v>1553</v>
      </c>
      <c r="D4530" s="3" t="s">
        <v>39</v>
      </c>
      <c r="E4530" s="211" t="s">
        <v>1554</v>
      </c>
      <c r="F4530" s="917"/>
      <c r="G4530" s="146" t="s">
        <v>693</v>
      </c>
      <c r="H4530" s="661" t="s">
        <v>858</v>
      </c>
      <c r="I4530" s="211">
        <v>364</v>
      </c>
    </row>
    <row r="4531" spans="1:9" ht="38.25" x14ac:dyDescent="0.2">
      <c r="A4531" s="926"/>
      <c r="B4531" s="3">
        <v>3202</v>
      </c>
      <c r="C4531" s="197" t="s">
        <v>1555</v>
      </c>
      <c r="D4531" s="3" t="s">
        <v>39</v>
      </c>
      <c r="E4531" s="211" t="s">
        <v>1556</v>
      </c>
      <c r="F4531" s="917"/>
      <c r="G4531" s="146" t="s">
        <v>693</v>
      </c>
      <c r="H4531" s="661" t="s">
        <v>858</v>
      </c>
      <c r="I4531" s="211">
        <v>364</v>
      </c>
    </row>
    <row r="4532" spans="1:9" ht="38.25" x14ac:dyDescent="0.2">
      <c r="A4532" s="926"/>
      <c r="B4532" s="3">
        <v>3202</v>
      </c>
      <c r="C4532" s="197" t="s">
        <v>1557</v>
      </c>
      <c r="D4532" s="3" t="s">
        <v>39</v>
      </c>
      <c r="E4532" s="211" t="s">
        <v>1558</v>
      </c>
      <c r="F4532" s="917"/>
      <c r="G4532" s="146" t="s">
        <v>693</v>
      </c>
      <c r="H4532" s="661" t="s">
        <v>858</v>
      </c>
      <c r="I4532" s="211">
        <v>364</v>
      </c>
    </row>
    <row r="4533" spans="1:9" ht="38.25" x14ac:dyDescent="0.2">
      <c r="A4533" s="926"/>
      <c r="B4533" s="3">
        <v>3202</v>
      </c>
      <c r="C4533" s="197" t="s">
        <v>1559</v>
      </c>
      <c r="D4533" s="3" t="s">
        <v>39</v>
      </c>
      <c r="E4533" s="211" t="s">
        <v>1560</v>
      </c>
      <c r="F4533" s="917"/>
      <c r="G4533" s="146" t="s">
        <v>693</v>
      </c>
      <c r="H4533" s="661" t="s">
        <v>858</v>
      </c>
      <c r="I4533" s="211">
        <v>364</v>
      </c>
    </row>
    <row r="4534" spans="1:9" ht="38.25" x14ac:dyDescent="0.2">
      <c r="A4534" s="926"/>
      <c r="B4534" s="3">
        <v>3202</v>
      </c>
      <c r="C4534" s="197" t="s">
        <v>1561</v>
      </c>
      <c r="D4534" s="3" t="s">
        <v>39</v>
      </c>
      <c r="E4534" s="211" t="s">
        <v>1562</v>
      </c>
      <c r="F4534" s="917"/>
      <c r="G4534" s="146" t="s">
        <v>693</v>
      </c>
      <c r="H4534" s="661" t="s">
        <v>858</v>
      </c>
      <c r="I4534" s="211">
        <v>364</v>
      </c>
    </row>
    <row r="4535" spans="1:9" ht="38.25" x14ac:dyDescent="0.2">
      <c r="A4535" s="926"/>
      <c r="B4535" s="3">
        <v>3202</v>
      </c>
      <c r="C4535" s="197" t="s">
        <v>1563</v>
      </c>
      <c r="D4535" s="3" t="s">
        <v>39</v>
      </c>
      <c r="E4535" s="211" t="s">
        <v>1564</v>
      </c>
      <c r="F4535" s="917"/>
      <c r="G4535" s="146" t="s">
        <v>693</v>
      </c>
      <c r="H4535" s="661" t="s">
        <v>858</v>
      </c>
      <c r="I4535" s="211">
        <v>364</v>
      </c>
    </row>
    <row r="4536" spans="1:9" ht="38.25" x14ac:dyDescent="0.2">
      <c r="A4536" s="926"/>
      <c r="B4536" s="3">
        <v>3202</v>
      </c>
      <c r="C4536" s="197" t="s">
        <v>1565</v>
      </c>
      <c r="D4536" s="3" t="s">
        <v>39</v>
      </c>
      <c r="E4536" s="211" t="s">
        <v>1566</v>
      </c>
      <c r="F4536" s="917"/>
      <c r="G4536" s="146" t="s">
        <v>693</v>
      </c>
      <c r="H4536" s="661" t="s">
        <v>858</v>
      </c>
      <c r="I4536" s="211">
        <v>364</v>
      </c>
    </row>
    <row r="4537" spans="1:9" ht="38.25" x14ac:dyDescent="0.2">
      <c r="A4537" s="926"/>
      <c r="B4537" s="3">
        <v>3202</v>
      </c>
      <c r="C4537" s="197" t="s">
        <v>1567</v>
      </c>
      <c r="D4537" s="3" t="s">
        <v>39</v>
      </c>
      <c r="E4537" s="211" t="s">
        <v>1568</v>
      </c>
      <c r="F4537" s="917"/>
      <c r="G4537" s="146" t="s">
        <v>693</v>
      </c>
      <c r="H4537" s="661" t="s">
        <v>858</v>
      </c>
      <c r="I4537" s="211">
        <v>364</v>
      </c>
    </row>
    <row r="4538" spans="1:9" ht="25.5" x14ac:dyDescent="0.2">
      <c r="A4538" s="926"/>
      <c r="B4538" s="3">
        <v>6223</v>
      </c>
      <c r="C4538" s="197" t="s">
        <v>2581</v>
      </c>
      <c r="D4538" s="3" t="s">
        <v>10515</v>
      </c>
      <c r="E4538" s="211" t="s">
        <v>2374</v>
      </c>
      <c r="F4538" s="917"/>
      <c r="G4538" s="146" t="s">
        <v>693</v>
      </c>
      <c r="H4538" s="684">
        <v>45018</v>
      </c>
      <c r="I4538" s="3">
        <v>364</v>
      </c>
    </row>
    <row r="4539" spans="1:9" ht="76.5" x14ac:dyDescent="0.2">
      <c r="A4539" s="926"/>
      <c r="B4539" s="3">
        <v>7020</v>
      </c>
      <c r="C4539" s="197" t="s">
        <v>3163</v>
      </c>
      <c r="D4539" s="3" t="s">
        <v>10514</v>
      </c>
      <c r="E4539" s="211">
        <v>31201525</v>
      </c>
      <c r="F4539" s="917"/>
      <c r="G4539" s="146" t="s">
        <v>693</v>
      </c>
      <c r="H4539" s="661" t="s">
        <v>858</v>
      </c>
      <c r="I4539" s="382">
        <v>364</v>
      </c>
    </row>
    <row r="4540" spans="1:9" ht="25.5" x14ac:dyDescent="0.2">
      <c r="A4540" s="926"/>
      <c r="B4540" s="310">
        <v>3230</v>
      </c>
      <c r="C4540" s="66" t="s">
        <v>5189</v>
      </c>
      <c r="D4540" s="310" t="s">
        <v>39</v>
      </c>
      <c r="E4540" s="211">
        <v>4412</v>
      </c>
      <c r="F4540" s="917"/>
      <c r="G4540" s="146" t="s">
        <v>693</v>
      </c>
      <c r="H4540" s="313">
        <v>45231</v>
      </c>
      <c r="I4540" s="310">
        <v>364</v>
      </c>
    </row>
    <row r="4541" spans="1:9" ht="38.25" x14ac:dyDescent="0.2">
      <c r="A4541" s="926"/>
      <c r="B4541" s="372">
        <v>4321</v>
      </c>
      <c r="C4541" s="373" t="s">
        <v>1555</v>
      </c>
      <c r="D4541" s="372" t="s">
        <v>5528</v>
      </c>
      <c r="E4541" s="146" t="s">
        <v>1556</v>
      </c>
      <c r="F4541" s="917"/>
      <c r="G4541" s="146" t="s">
        <v>693</v>
      </c>
      <c r="H4541" s="309">
        <v>45231</v>
      </c>
      <c r="I4541" s="372">
        <v>364</v>
      </c>
    </row>
    <row r="4542" spans="1:9" ht="38.25" x14ac:dyDescent="0.2">
      <c r="A4542" s="926"/>
      <c r="B4542" s="372">
        <v>4321</v>
      </c>
      <c r="C4542" s="373" t="s">
        <v>1557</v>
      </c>
      <c r="D4542" s="372" t="s">
        <v>5528</v>
      </c>
      <c r="E4542" s="146" t="s">
        <v>1558</v>
      </c>
      <c r="F4542" s="917"/>
      <c r="G4542" s="146" t="s">
        <v>693</v>
      </c>
      <c r="H4542" s="309">
        <v>45231</v>
      </c>
      <c r="I4542" s="372">
        <v>364</v>
      </c>
    </row>
    <row r="4543" spans="1:9" ht="38.25" x14ac:dyDescent="0.2">
      <c r="A4543" s="926"/>
      <c r="B4543" s="372">
        <v>4321</v>
      </c>
      <c r="C4543" s="373" t="s">
        <v>1565</v>
      </c>
      <c r="D4543" s="372" t="s">
        <v>5528</v>
      </c>
      <c r="E4543" s="146" t="s">
        <v>1566</v>
      </c>
      <c r="F4543" s="917"/>
      <c r="G4543" s="146" t="s">
        <v>693</v>
      </c>
      <c r="H4543" s="309">
        <v>45231</v>
      </c>
      <c r="I4543" s="372">
        <v>364</v>
      </c>
    </row>
    <row r="4544" spans="1:9" ht="25.5" x14ac:dyDescent="0.2">
      <c r="A4544" s="926"/>
      <c r="B4544" s="97" t="s">
        <v>8676</v>
      </c>
      <c r="C4544" s="98" t="s">
        <v>6792</v>
      </c>
      <c r="D4544" s="97" t="s">
        <v>5902</v>
      </c>
      <c r="E4544" s="160" t="s">
        <v>6793</v>
      </c>
      <c r="F4544" s="917"/>
      <c r="G4544" s="160" t="s">
        <v>693</v>
      </c>
      <c r="H4544" s="309">
        <v>45261</v>
      </c>
      <c r="I4544" s="160">
        <v>364</v>
      </c>
    </row>
    <row r="4545" spans="1:9" ht="25.5" x14ac:dyDescent="0.2">
      <c r="A4545" s="926"/>
      <c r="B4545" s="97" t="s">
        <v>8677</v>
      </c>
      <c r="C4545" s="98" t="s">
        <v>6792</v>
      </c>
      <c r="D4545" s="97" t="s">
        <v>5902</v>
      </c>
      <c r="E4545" s="160" t="s">
        <v>6793</v>
      </c>
      <c r="F4545" s="917"/>
      <c r="G4545" s="160" t="s">
        <v>693</v>
      </c>
      <c r="H4545" s="309">
        <v>45261</v>
      </c>
      <c r="I4545" s="160">
        <v>364</v>
      </c>
    </row>
    <row r="4546" spans="1:9" ht="25.5" x14ac:dyDescent="0.2">
      <c r="A4546" s="926"/>
      <c r="B4546" s="97" t="s">
        <v>9029</v>
      </c>
      <c r="C4546" s="98" t="s">
        <v>6792</v>
      </c>
      <c r="D4546" s="97" t="s">
        <v>5902</v>
      </c>
      <c r="E4546" s="160" t="s">
        <v>6793</v>
      </c>
      <c r="F4546" s="917"/>
      <c r="G4546" s="160" t="s">
        <v>693</v>
      </c>
      <c r="H4546" s="309">
        <v>45261</v>
      </c>
      <c r="I4546" s="160">
        <v>364</v>
      </c>
    </row>
    <row r="4547" spans="1:9" ht="25.5" x14ac:dyDescent="0.2">
      <c r="A4547" s="926"/>
      <c r="B4547" s="61">
        <v>2702</v>
      </c>
      <c r="C4547" s="66" t="s">
        <v>2094</v>
      </c>
      <c r="D4547" s="61" t="s">
        <v>2132</v>
      </c>
      <c r="E4547" s="516">
        <v>31201502</v>
      </c>
      <c r="F4547" s="917"/>
      <c r="G4547" s="382" t="s">
        <v>2186</v>
      </c>
      <c r="H4547" s="63">
        <v>45200</v>
      </c>
      <c r="I4547" s="382">
        <v>364</v>
      </c>
    </row>
    <row r="4548" spans="1:9" ht="25.5" x14ac:dyDescent="0.2">
      <c r="A4548" s="926"/>
      <c r="B4548" s="3">
        <v>6320</v>
      </c>
      <c r="C4548" s="197" t="s">
        <v>3078</v>
      </c>
      <c r="D4548" s="3" t="s">
        <v>10514</v>
      </c>
      <c r="E4548" s="60" t="s">
        <v>3079</v>
      </c>
      <c r="F4548" s="917"/>
      <c r="G4548" s="382" t="s">
        <v>2186</v>
      </c>
      <c r="H4548" s="684">
        <v>45078</v>
      </c>
      <c r="I4548" s="382">
        <v>364</v>
      </c>
    </row>
    <row r="4549" spans="1:9" ht="38.25" x14ac:dyDescent="0.2">
      <c r="A4549" s="926"/>
      <c r="B4549" s="3">
        <v>6320</v>
      </c>
      <c r="C4549" s="197" t="s">
        <v>3080</v>
      </c>
      <c r="D4549" s="3" t="s">
        <v>10514</v>
      </c>
      <c r="E4549" s="60">
        <v>92014769</v>
      </c>
      <c r="F4549" s="917"/>
      <c r="G4549" s="382" t="s">
        <v>2186</v>
      </c>
      <c r="H4549" s="684">
        <v>45078</v>
      </c>
      <c r="I4549" s="382">
        <v>364</v>
      </c>
    </row>
    <row r="4550" spans="1:9" ht="25.5" x14ac:dyDescent="0.2">
      <c r="A4550" s="926"/>
      <c r="B4550" s="51">
        <v>6325</v>
      </c>
      <c r="C4550" s="508" t="s">
        <v>10122</v>
      </c>
      <c r="D4550" s="97" t="s">
        <v>5902</v>
      </c>
      <c r="E4550" s="39">
        <v>39121303</v>
      </c>
      <c r="F4550" s="917"/>
      <c r="G4550" s="382" t="s">
        <v>6168</v>
      </c>
      <c r="H4550" s="538">
        <v>44927</v>
      </c>
      <c r="I4550" s="550">
        <v>324</v>
      </c>
    </row>
    <row r="4551" spans="1:9" ht="38.25" x14ac:dyDescent="0.2">
      <c r="A4551" s="926"/>
      <c r="B4551" s="372">
        <v>4010</v>
      </c>
      <c r="C4551" s="373" t="s">
        <v>5268</v>
      </c>
      <c r="D4551" s="372" t="s">
        <v>5269</v>
      </c>
      <c r="E4551" s="146" t="s">
        <v>1145</v>
      </c>
      <c r="F4551" s="917"/>
      <c r="G4551" s="382" t="s">
        <v>6168</v>
      </c>
      <c r="H4551" s="159">
        <v>45231</v>
      </c>
      <c r="I4551" s="372">
        <v>324</v>
      </c>
    </row>
    <row r="4552" spans="1:9" ht="15" customHeight="1" x14ac:dyDescent="0.2">
      <c r="A4552" s="926"/>
      <c r="B4552" s="97">
        <v>7428</v>
      </c>
      <c r="C4552" s="508" t="s">
        <v>8467</v>
      </c>
      <c r="D4552" s="97" t="s">
        <v>5902</v>
      </c>
      <c r="E4552" s="39" t="s">
        <v>8468</v>
      </c>
      <c r="F4552" s="917"/>
      <c r="G4552" s="382" t="s">
        <v>6168</v>
      </c>
      <c r="H4552" s="159">
        <v>45261</v>
      </c>
      <c r="I4552" s="39">
        <v>324</v>
      </c>
    </row>
    <row r="4553" spans="1:9" ht="51" x14ac:dyDescent="0.2">
      <c r="A4553" s="926"/>
      <c r="B4553" s="97">
        <v>7202</v>
      </c>
      <c r="C4553" s="508" t="s">
        <v>8772</v>
      </c>
      <c r="D4553" s="97" t="s">
        <v>5902</v>
      </c>
      <c r="E4553" s="39" t="s">
        <v>8773</v>
      </c>
      <c r="F4553" s="917"/>
      <c r="G4553" s="382" t="s">
        <v>6168</v>
      </c>
      <c r="H4553" s="309">
        <v>45261</v>
      </c>
      <c r="I4553" s="217">
        <v>324</v>
      </c>
    </row>
    <row r="4554" spans="1:9" ht="38.25" x14ac:dyDescent="0.2">
      <c r="A4554" s="926"/>
      <c r="B4554" s="97">
        <v>7202</v>
      </c>
      <c r="C4554" s="508" t="s">
        <v>8777</v>
      </c>
      <c r="D4554" s="97" t="s">
        <v>5902</v>
      </c>
      <c r="E4554" s="39" t="s">
        <v>8773</v>
      </c>
      <c r="F4554" s="917"/>
      <c r="G4554" s="382" t="s">
        <v>6168</v>
      </c>
      <c r="H4554" s="309">
        <v>45261</v>
      </c>
      <c r="I4554" s="217">
        <v>324</v>
      </c>
    </row>
    <row r="4555" spans="1:9" ht="38.25" x14ac:dyDescent="0.2">
      <c r="A4555" s="926"/>
      <c r="B4555" s="97">
        <v>7202</v>
      </c>
      <c r="C4555" s="508" t="s">
        <v>8778</v>
      </c>
      <c r="D4555" s="97" t="s">
        <v>5902</v>
      </c>
      <c r="E4555" s="39" t="s">
        <v>8773</v>
      </c>
      <c r="F4555" s="917"/>
      <c r="G4555" s="382" t="s">
        <v>6168</v>
      </c>
      <c r="H4555" s="309">
        <v>45261</v>
      </c>
      <c r="I4555" s="217">
        <v>324</v>
      </c>
    </row>
    <row r="4556" spans="1:9" ht="38.25" x14ac:dyDescent="0.2">
      <c r="A4556" s="926"/>
      <c r="B4556" s="97">
        <v>7202</v>
      </c>
      <c r="C4556" s="508" t="s">
        <v>8851</v>
      </c>
      <c r="D4556" s="97" t="s">
        <v>5902</v>
      </c>
      <c r="E4556" s="39" t="s">
        <v>8852</v>
      </c>
      <c r="F4556" s="917"/>
      <c r="G4556" s="382" t="s">
        <v>6168</v>
      </c>
      <c r="H4556" s="309">
        <v>45261</v>
      </c>
      <c r="I4556" s="217">
        <v>324</v>
      </c>
    </row>
    <row r="4557" spans="1:9" ht="51" x14ac:dyDescent="0.2">
      <c r="A4557" s="926"/>
      <c r="B4557" s="97">
        <v>7202</v>
      </c>
      <c r="C4557" s="520" t="s">
        <v>8997</v>
      </c>
      <c r="D4557" s="97" t="s">
        <v>5902</v>
      </c>
      <c r="E4557" s="39" t="s">
        <v>8998</v>
      </c>
      <c r="F4557" s="917"/>
      <c r="G4557" s="382" t="s">
        <v>6168</v>
      </c>
      <c r="H4557" s="309">
        <v>45261</v>
      </c>
      <c r="I4557" s="217">
        <v>324</v>
      </c>
    </row>
    <row r="4558" spans="1:9" ht="51" x14ac:dyDescent="0.2">
      <c r="A4558" s="926"/>
      <c r="B4558" s="47">
        <v>7203</v>
      </c>
      <c r="C4558" s="46" t="s">
        <v>618</v>
      </c>
      <c r="D4558" s="47" t="s">
        <v>39</v>
      </c>
      <c r="E4558" s="47">
        <v>30181699</v>
      </c>
      <c r="F4558" s="917"/>
      <c r="G4558" s="382" t="s">
        <v>6168</v>
      </c>
      <c r="H4558" s="538">
        <v>45261</v>
      </c>
      <c r="I4558" s="47">
        <v>324</v>
      </c>
    </row>
    <row r="4559" spans="1:9" ht="76.5" x14ac:dyDescent="0.2">
      <c r="A4559" s="926"/>
      <c r="B4559" s="97" t="s">
        <v>8661</v>
      </c>
      <c r="C4559" s="518" t="s">
        <v>6406</v>
      </c>
      <c r="D4559" s="97" t="s">
        <v>5902</v>
      </c>
      <c r="E4559" s="160" t="s">
        <v>6408</v>
      </c>
      <c r="F4559" s="917"/>
      <c r="G4559" s="382" t="s">
        <v>6168</v>
      </c>
      <c r="H4559" s="309">
        <v>45261</v>
      </c>
      <c r="I4559" s="97">
        <v>324</v>
      </c>
    </row>
    <row r="4560" spans="1:9" ht="63.75" x14ac:dyDescent="0.2">
      <c r="A4560" s="926"/>
      <c r="B4560" s="97">
        <v>7202</v>
      </c>
      <c r="C4560" s="520" t="s">
        <v>8985</v>
      </c>
      <c r="D4560" s="97" t="s">
        <v>5902</v>
      </c>
      <c r="E4560" s="39" t="s">
        <v>8986</v>
      </c>
      <c r="F4560" s="917"/>
      <c r="G4560" s="382" t="s">
        <v>6168</v>
      </c>
      <c r="H4560" s="309">
        <v>45261</v>
      </c>
      <c r="I4560" s="217">
        <v>324</v>
      </c>
    </row>
    <row r="4561" spans="1:9" ht="25.5" x14ac:dyDescent="0.2">
      <c r="A4561" s="926"/>
      <c r="B4561" s="47">
        <v>7203</v>
      </c>
      <c r="C4561" s="46" t="s">
        <v>531</v>
      </c>
      <c r="D4561" s="47" t="s">
        <v>39</v>
      </c>
      <c r="E4561" s="47">
        <v>30161602</v>
      </c>
      <c r="F4561" s="917"/>
      <c r="G4561" s="382" t="s">
        <v>6168</v>
      </c>
      <c r="H4561" s="538">
        <v>45261</v>
      </c>
      <c r="I4561" s="47">
        <v>324</v>
      </c>
    </row>
    <row r="4562" spans="1:9" ht="25.5" x14ac:dyDescent="0.2">
      <c r="A4562" s="926"/>
      <c r="B4562" s="47">
        <v>7203</v>
      </c>
      <c r="C4562" s="46" t="s">
        <v>532</v>
      </c>
      <c r="D4562" s="47" t="s">
        <v>39</v>
      </c>
      <c r="E4562" s="47">
        <v>30161602</v>
      </c>
      <c r="F4562" s="917"/>
      <c r="G4562" s="382" t="s">
        <v>6168</v>
      </c>
      <c r="H4562" s="538">
        <v>45261</v>
      </c>
      <c r="I4562" s="47">
        <v>324</v>
      </c>
    </row>
    <row r="4563" spans="1:9" ht="38.25" x14ac:dyDescent="0.2">
      <c r="A4563" s="926"/>
      <c r="B4563" s="47">
        <v>7203</v>
      </c>
      <c r="C4563" s="46" t="s">
        <v>533</v>
      </c>
      <c r="D4563" s="47" t="s">
        <v>39</v>
      </c>
      <c r="E4563" s="47">
        <v>30161602</v>
      </c>
      <c r="F4563" s="917"/>
      <c r="G4563" s="382" t="s">
        <v>6168</v>
      </c>
      <c r="H4563" s="538">
        <v>45261</v>
      </c>
      <c r="I4563" s="47">
        <v>324</v>
      </c>
    </row>
    <row r="4564" spans="1:9" ht="63.75" x14ac:dyDescent="0.2">
      <c r="A4564" s="926"/>
      <c r="B4564" s="97">
        <v>7202</v>
      </c>
      <c r="C4564" s="508" t="s">
        <v>424</v>
      </c>
      <c r="D4564" s="97" t="s">
        <v>5902</v>
      </c>
      <c r="E4564" s="39" t="s">
        <v>8779</v>
      </c>
      <c r="F4564" s="917"/>
      <c r="G4564" s="382" t="s">
        <v>6168</v>
      </c>
      <c r="H4564" s="309">
        <v>45261</v>
      </c>
      <c r="I4564" s="217">
        <v>324</v>
      </c>
    </row>
    <row r="4565" spans="1:9" ht="25.5" x14ac:dyDescent="0.2">
      <c r="A4565" s="926"/>
      <c r="B4565" s="47">
        <v>7203</v>
      </c>
      <c r="C4565" s="46" t="s">
        <v>510</v>
      </c>
      <c r="D4565" s="47" t="s">
        <v>39</v>
      </c>
      <c r="E4565" s="47">
        <v>31161502</v>
      </c>
      <c r="F4565" s="917"/>
      <c r="G4565" s="382" t="s">
        <v>6168</v>
      </c>
      <c r="H4565" s="538">
        <v>45261</v>
      </c>
      <c r="I4565" s="47">
        <v>324</v>
      </c>
    </row>
    <row r="4566" spans="1:9" ht="25.5" x14ac:dyDescent="0.2">
      <c r="A4566" s="926"/>
      <c r="B4566" s="47">
        <v>7203</v>
      </c>
      <c r="C4566" s="46" t="s">
        <v>511</v>
      </c>
      <c r="D4566" s="47" t="s">
        <v>39</v>
      </c>
      <c r="E4566" s="47">
        <v>31161502</v>
      </c>
      <c r="F4566" s="917"/>
      <c r="G4566" s="382" t="s">
        <v>6168</v>
      </c>
      <c r="H4566" s="538">
        <v>45261</v>
      </c>
      <c r="I4566" s="47">
        <v>324</v>
      </c>
    </row>
    <row r="4567" spans="1:9" ht="38.25" x14ac:dyDescent="0.2">
      <c r="A4567" s="926"/>
      <c r="B4567" s="97">
        <v>7202</v>
      </c>
      <c r="C4567" s="508" t="s">
        <v>8719</v>
      </c>
      <c r="D4567" s="97" t="s">
        <v>5902</v>
      </c>
      <c r="E4567" s="39" t="s">
        <v>8720</v>
      </c>
      <c r="F4567" s="917"/>
      <c r="G4567" s="382" t="s">
        <v>6168</v>
      </c>
      <c r="H4567" s="309">
        <v>45261</v>
      </c>
      <c r="I4567" s="217">
        <v>324</v>
      </c>
    </row>
    <row r="4568" spans="1:9" ht="38.25" x14ac:dyDescent="0.2">
      <c r="A4568" s="926"/>
      <c r="B4568" s="97">
        <v>7202</v>
      </c>
      <c r="C4568" s="508" t="s">
        <v>8721</v>
      </c>
      <c r="D4568" s="97" t="s">
        <v>5902</v>
      </c>
      <c r="E4568" s="39" t="s">
        <v>8720</v>
      </c>
      <c r="F4568" s="917"/>
      <c r="G4568" s="382" t="s">
        <v>6168</v>
      </c>
      <c r="H4568" s="309">
        <v>45261</v>
      </c>
      <c r="I4568" s="217">
        <v>324</v>
      </c>
    </row>
    <row r="4569" spans="1:9" ht="38.25" x14ac:dyDescent="0.2">
      <c r="A4569" s="926"/>
      <c r="B4569" s="97">
        <v>7202</v>
      </c>
      <c r="C4569" s="508" t="s">
        <v>8722</v>
      </c>
      <c r="D4569" s="97" t="s">
        <v>5902</v>
      </c>
      <c r="E4569" s="39" t="s">
        <v>8720</v>
      </c>
      <c r="F4569" s="917"/>
      <c r="G4569" s="382" t="s">
        <v>6168</v>
      </c>
      <c r="H4569" s="309">
        <v>45261</v>
      </c>
      <c r="I4569" s="217">
        <v>324</v>
      </c>
    </row>
    <row r="4570" spans="1:9" ht="38.25" x14ac:dyDescent="0.2">
      <c r="A4570" s="926"/>
      <c r="B4570" s="97">
        <v>7202</v>
      </c>
      <c r="C4570" s="508" t="s">
        <v>8723</v>
      </c>
      <c r="D4570" s="97" t="s">
        <v>5902</v>
      </c>
      <c r="E4570" s="39" t="s">
        <v>8720</v>
      </c>
      <c r="F4570" s="917"/>
      <c r="G4570" s="382" t="s">
        <v>6168</v>
      </c>
      <c r="H4570" s="309">
        <v>45261</v>
      </c>
      <c r="I4570" s="217">
        <v>324</v>
      </c>
    </row>
    <row r="4571" spans="1:9" ht="25.5" x14ac:dyDescent="0.2">
      <c r="A4571" s="926"/>
      <c r="B4571" s="97">
        <v>7202</v>
      </c>
      <c r="C4571" s="508" t="s">
        <v>510</v>
      </c>
      <c r="D4571" s="97" t="s">
        <v>5902</v>
      </c>
      <c r="E4571" s="39" t="s">
        <v>8720</v>
      </c>
      <c r="F4571" s="917"/>
      <c r="G4571" s="382" t="s">
        <v>6168</v>
      </c>
      <c r="H4571" s="309">
        <v>45261</v>
      </c>
      <c r="I4571" s="217">
        <v>324</v>
      </c>
    </row>
    <row r="4572" spans="1:9" ht="51" x14ac:dyDescent="0.2">
      <c r="A4572" s="926"/>
      <c r="B4572" s="97">
        <v>7202</v>
      </c>
      <c r="C4572" s="508" t="s">
        <v>8724</v>
      </c>
      <c r="D4572" s="97" t="s">
        <v>5902</v>
      </c>
      <c r="E4572" s="39" t="s">
        <v>8720</v>
      </c>
      <c r="F4572" s="917"/>
      <c r="G4572" s="382" t="s">
        <v>6168</v>
      </c>
      <c r="H4572" s="309">
        <v>45261</v>
      </c>
      <c r="I4572" s="217">
        <v>324</v>
      </c>
    </row>
    <row r="4573" spans="1:9" ht="38.25" x14ac:dyDescent="0.2">
      <c r="A4573" s="926"/>
      <c r="B4573" s="97">
        <v>7202</v>
      </c>
      <c r="C4573" s="520" t="s">
        <v>8976</v>
      </c>
      <c r="D4573" s="97" t="s">
        <v>5902</v>
      </c>
      <c r="E4573" s="39" t="s">
        <v>8977</v>
      </c>
      <c r="F4573" s="917"/>
      <c r="G4573" s="382" t="s">
        <v>6168</v>
      </c>
      <c r="H4573" s="309">
        <v>45261</v>
      </c>
      <c r="I4573" s="217">
        <v>324</v>
      </c>
    </row>
    <row r="4574" spans="1:9" ht="25.5" x14ac:dyDescent="0.2">
      <c r="A4574" s="926"/>
      <c r="B4574" s="51">
        <v>6326</v>
      </c>
      <c r="C4574" s="520" t="s">
        <v>9500</v>
      </c>
      <c r="D4574" s="97" t="s">
        <v>5902</v>
      </c>
      <c r="E4574" s="39">
        <v>31162701</v>
      </c>
      <c r="F4574" s="917"/>
      <c r="G4574" s="382" t="s">
        <v>6168</v>
      </c>
      <c r="H4574" s="309">
        <v>45261</v>
      </c>
      <c r="I4574" s="539">
        <v>324</v>
      </c>
    </row>
    <row r="4575" spans="1:9" ht="15" customHeight="1" x14ac:dyDescent="0.2">
      <c r="A4575" s="926"/>
      <c r="B4575" s="3">
        <v>3202</v>
      </c>
      <c r="C4575" s="197" t="s">
        <v>1291</v>
      </c>
      <c r="D4575" s="3" t="s">
        <v>39</v>
      </c>
      <c r="E4575" s="211" t="s">
        <v>1292</v>
      </c>
      <c r="F4575" s="917"/>
      <c r="G4575" s="382" t="s">
        <v>6168</v>
      </c>
      <c r="H4575" s="538">
        <v>45170</v>
      </c>
      <c r="I4575" s="211">
        <v>324</v>
      </c>
    </row>
    <row r="4576" spans="1:9" ht="15" customHeight="1" x14ac:dyDescent="0.2">
      <c r="A4576" s="926"/>
      <c r="B4576" s="372">
        <v>4010</v>
      </c>
      <c r="C4576" s="373" t="s">
        <v>5271</v>
      </c>
      <c r="D4576" s="372" t="s">
        <v>5269</v>
      </c>
      <c r="E4576" s="146" t="s">
        <v>1292</v>
      </c>
      <c r="F4576" s="917"/>
      <c r="G4576" s="382" t="s">
        <v>6168</v>
      </c>
      <c r="H4576" s="159">
        <v>45231</v>
      </c>
      <c r="I4576" s="372">
        <v>324</v>
      </c>
    </row>
    <row r="4577" spans="1:9" ht="38.25" x14ac:dyDescent="0.2">
      <c r="A4577" s="926"/>
      <c r="B4577" s="97">
        <v>7202</v>
      </c>
      <c r="C4577" s="520" t="s">
        <v>8908</v>
      </c>
      <c r="D4577" s="97" t="s">
        <v>5902</v>
      </c>
      <c r="E4577" s="39" t="s">
        <v>8909</v>
      </c>
      <c r="F4577" s="917"/>
      <c r="G4577" s="382" t="s">
        <v>6168</v>
      </c>
      <c r="H4577" s="309">
        <v>45261</v>
      </c>
      <c r="I4577" s="217">
        <v>324</v>
      </c>
    </row>
    <row r="4578" spans="1:9" ht="15" customHeight="1" x14ac:dyDescent="0.2">
      <c r="A4578" s="926"/>
      <c r="B4578" s="97">
        <v>7428</v>
      </c>
      <c r="C4578" s="508" t="s">
        <v>8469</v>
      </c>
      <c r="D4578" s="97" t="s">
        <v>5902</v>
      </c>
      <c r="E4578" s="39" t="s">
        <v>8470</v>
      </c>
      <c r="F4578" s="917"/>
      <c r="G4578" s="382" t="s">
        <v>6168</v>
      </c>
      <c r="H4578" s="159">
        <v>45261</v>
      </c>
      <c r="I4578" s="39">
        <v>324</v>
      </c>
    </row>
    <row r="4579" spans="1:9" ht="25.5" x14ac:dyDescent="0.2">
      <c r="A4579" s="926"/>
      <c r="B4579" s="39">
        <v>6325</v>
      </c>
      <c r="C4579" s="508" t="s">
        <v>9358</v>
      </c>
      <c r="D4579" s="97" t="s">
        <v>5902</v>
      </c>
      <c r="E4579" s="39">
        <v>39121721</v>
      </c>
      <c r="F4579" s="917"/>
      <c r="G4579" s="382" t="s">
        <v>6168</v>
      </c>
      <c r="H4579" s="538">
        <v>44927</v>
      </c>
      <c r="I4579" s="51">
        <v>324</v>
      </c>
    </row>
    <row r="4580" spans="1:9" ht="25.5" x14ac:dyDescent="0.2">
      <c r="A4580" s="926"/>
      <c r="B4580" s="51">
        <v>7413</v>
      </c>
      <c r="C4580" s="508" t="s">
        <v>9358</v>
      </c>
      <c r="D4580" s="97" t="s">
        <v>5902</v>
      </c>
      <c r="E4580" s="39">
        <v>31191501</v>
      </c>
      <c r="F4580" s="917"/>
      <c r="G4580" s="382" t="s">
        <v>6168</v>
      </c>
      <c r="H4580" s="309">
        <v>45261</v>
      </c>
      <c r="I4580" s="51">
        <v>324</v>
      </c>
    </row>
    <row r="4581" spans="1:9" ht="25.5" x14ac:dyDescent="0.2">
      <c r="A4581" s="926"/>
      <c r="B4581" s="51">
        <v>6325</v>
      </c>
      <c r="C4581" s="508" t="s">
        <v>9358</v>
      </c>
      <c r="D4581" s="97" t="s">
        <v>5902</v>
      </c>
      <c r="E4581" s="39">
        <v>31191501</v>
      </c>
      <c r="F4581" s="917"/>
      <c r="G4581" s="382" t="s">
        <v>6168</v>
      </c>
      <c r="H4581" s="538">
        <v>44927</v>
      </c>
      <c r="I4581" s="51">
        <v>324</v>
      </c>
    </row>
    <row r="4582" spans="1:9" ht="63.75" x14ac:dyDescent="0.2">
      <c r="A4582" s="926"/>
      <c r="B4582" s="97">
        <v>7202</v>
      </c>
      <c r="C4582" s="508" t="s">
        <v>439</v>
      </c>
      <c r="D4582" s="97" t="s">
        <v>5902</v>
      </c>
      <c r="E4582" s="39" t="s">
        <v>8779</v>
      </c>
      <c r="F4582" s="917"/>
      <c r="G4582" s="382" t="s">
        <v>6168</v>
      </c>
      <c r="H4582" s="309">
        <v>45261</v>
      </c>
      <c r="I4582" s="217">
        <v>324</v>
      </c>
    </row>
    <row r="4583" spans="1:9" ht="63.75" x14ac:dyDescent="0.2">
      <c r="A4583" s="926"/>
      <c r="B4583" s="97">
        <v>7202</v>
      </c>
      <c r="C4583" s="520" t="s">
        <v>455</v>
      </c>
      <c r="D4583" s="97" t="s">
        <v>5902</v>
      </c>
      <c r="E4583" s="39" t="s">
        <v>8966</v>
      </c>
      <c r="F4583" s="917"/>
      <c r="G4583" s="382" t="s">
        <v>6168</v>
      </c>
      <c r="H4583" s="309">
        <v>45261</v>
      </c>
      <c r="I4583" s="217">
        <v>324</v>
      </c>
    </row>
    <row r="4584" spans="1:9" ht="51" x14ac:dyDescent="0.2">
      <c r="A4584" s="926"/>
      <c r="B4584" s="97">
        <v>7202</v>
      </c>
      <c r="C4584" s="520" t="s">
        <v>478</v>
      </c>
      <c r="D4584" s="97" t="s">
        <v>5902</v>
      </c>
      <c r="E4584" s="39" t="s">
        <v>8779</v>
      </c>
      <c r="F4584" s="917"/>
      <c r="G4584" s="382" t="s">
        <v>6168</v>
      </c>
      <c r="H4584" s="309">
        <v>45261</v>
      </c>
      <c r="I4584" s="217">
        <v>324</v>
      </c>
    </row>
    <row r="4585" spans="1:9" ht="38.25" x14ac:dyDescent="0.2">
      <c r="A4585" s="926"/>
      <c r="B4585" s="97">
        <v>7202</v>
      </c>
      <c r="C4585" s="508" t="s">
        <v>8683</v>
      </c>
      <c r="D4585" s="97" t="s">
        <v>5902</v>
      </c>
      <c r="E4585" s="39" t="s">
        <v>8684</v>
      </c>
      <c r="F4585" s="917"/>
      <c r="G4585" s="382" t="s">
        <v>6168</v>
      </c>
      <c r="H4585" s="309">
        <v>45261</v>
      </c>
      <c r="I4585" s="217">
        <v>324</v>
      </c>
    </row>
    <row r="4586" spans="1:9" ht="25.5" x14ac:dyDescent="0.2">
      <c r="A4586" s="926"/>
      <c r="B4586" s="97">
        <v>7202</v>
      </c>
      <c r="C4586" s="508" t="s">
        <v>8717</v>
      </c>
      <c r="D4586" s="97" t="s">
        <v>5902</v>
      </c>
      <c r="E4586" s="39" t="s">
        <v>8718</v>
      </c>
      <c r="F4586" s="917"/>
      <c r="G4586" s="382" t="s">
        <v>6168</v>
      </c>
      <c r="H4586" s="309">
        <v>45261</v>
      </c>
      <c r="I4586" s="217">
        <v>324</v>
      </c>
    </row>
    <row r="4587" spans="1:9" ht="25.5" x14ac:dyDescent="0.2">
      <c r="A4587" s="926"/>
      <c r="B4587" s="211">
        <v>6110</v>
      </c>
      <c r="C4587" s="197" t="s">
        <v>2745</v>
      </c>
      <c r="D4587" s="211" t="s">
        <v>5809</v>
      </c>
      <c r="E4587" s="211">
        <v>221019</v>
      </c>
      <c r="F4587" s="917"/>
      <c r="G4587" s="382" t="s">
        <v>6168</v>
      </c>
      <c r="H4587" s="538">
        <v>45078</v>
      </c>
      <c r="I4587" s="382">
        <v>324</v>
      </c>
    </row>
    <row r="4588" spans="1:9" ht="25.5" x14ac:dyDescent="0.2">
      <c r="A4588" s="926"/>
      <c r="B4588" s="211">
        <v>6110</v>
      </c>
      <c r="C4588" s="197" t="s">
        <v>2745</v>
      </c>
      <c r="D4588" s="211" t="s">
        <v>5810</v>
      </c>
      <c r="E4588" s="211">
        <v>221019</v>
      </c>
      <c r="F4588" s="917"/>
      <c r="G4588" s="382" t="s">
        <v>6168</v>
      </c>
      <c r="H4588" s="538">
        <v>45078</v>
      </c>
      <c r="I4588" s="382">
        <v>324</v>
      </c>
    </row>
    <row r="4589" spans="1:9" ht="38.25" x14ac:dyDescent="0.2">
      <c r="A4589" s="926"/>
      <c r="B4589" s="3">
        <v>3202</v>
      </c>
      <c r="C4589" s="197" t="s">
        <v>1294</v>
      </c>
      <c r="D4589" s="3" t="s">
        <v>39</v>
      </c>
      <c r="E4589" s="211" t="s">
        <v>1295</v>
      </c>
      <c r="F4589" s="917"/>
      <c r="G4589" s="382" t="s">
        <v>6168</v>
      </c>
      <c r="H4589" s="538">
        <v>45170</v>
      </c>
      <c r="I4589" s="211">
        <v>324</v>
      </c>
    </row>
    <row r="4590" spans="1:9" ht="38.25" x14ac:dyDescent="0.2">
      <c r="A4590" s="926"/>
      <c r="B4590" s="3">
        <v>3202</v>
      </c>
      <c r="C4590" s="197" t="s">
        <v>1296</v>
      </c>
      <c r="D4590" s="3" t="s">
        <v>39</v>
      </c>
      <c r="E4590" s="211" t="s">
        <v>1297</v>
      </c>
      <c r="F4590" s="917"/>
      <c r="G4590" s="382" t="s">
        <v>6168</v>
      </c>
      <c r="H4590" s="538">
        <v>45170</v>
      </c>
      <c r="I4590" s="211">
        <v>324</v>
      </c>
    </row>
    <row r="4591" spans="1:9" ht="15" customHeight="1" x14ac:dyDescent="0.2">
      <c r="A4591" s="926"/>
      <c r="B4591" s="51">
        <v>6326</v>
      </c>
      <c r="C4591" s="520" t="s">
        <v>9516</v>
      </c>
      <c r="D4591" s="97" t="s">
        <v>5902</v>
      </c>
      <c r="E4591" s="39">
        <v>31162103</v>
      </c>
      <c r="F4591" s="917"/>
      <c r="G4591" s="382" t="s">
        <v>6168</v>
      </c>
      <c r="H4591" s="538">
        <v>45261</v>
      </c>
      <c r="I4591" s="539">
        <v>324</v>
      </c>
    </row>
    <row r="4592" spans="1:9" ht="15" customHeight="1" x14ac:dyDescent="0.2">
      <c r="A4592" s="926"/>
      <c r="B4592" s="51">
        <v>6326</v>
      </c>
      <c r="C4592" s="520" t="s">
        <v>9518</v>
      </c>
      <c r="D4592" s="97" t="s">
        <v>5902</v>
      </c>
      <c r="E4592" s="39">
        <v>30102515</v>
      </c>
      <c r="F4592" s="917"/>
      <c r="G4592" s="382" t="s">
        <v>6168</v>
      </c>
      <c r="H4592" s="538">
        <v>45261</v>
      </c>
      <c r="I4592" s="539">
        <v>324</v>
      </c>
    </row>
    <row r="4593" spans="1:9" ht="15" customHeight="1" x14ac:dyDescent="0.2">
      <c r="A4593" s="926"/>
      <c r="B4593" s="51">
        <v>6326</v>
      </c>
      <c r="C4593" s="520" t="s">
        <v>5916</v>
      </c>
      <c r="D4593" s="97" t="s">
        <v>5902</v>
      </c>
      <c r="E4593" s="39">
        <v>47131603</v>
      </c>
      <c r="F4593" s="917"/>
      <c r="G4593" s="382" t="s">
        <v>6168</v>
      </c>
      <c r="H4593" s="538">
        <v>45261</v>
      </c>
      <c r="I4593" s="539">
        <v>324</v>
      </c>
    </row>
    <row r="4594" spans="1:9" ht="25.5" x14ac:dyDescent="0.2">
      <c r="A4594" s="926"/>
      <c r="B4594" s="51">
        <v>6326</v>
      </c>
      <c r="C4594" s="520" t="s">
        <v>10499</v>
      </c>
      <c r="D4594" s="97" t="s">
        <v>5902</v>
      </c>
      <c r="E4594" s="39">
        <v>27112803</v>
      </c>
      <c r="F4594" s="917"/>
      <c r="G4594" s="382" t="s">
        <v>6168</v>
      </c>
      <c r="H4594" s="538">
        <v>45261</v>
      </c>
      <c r="I4594" s="539">
        <v>324</v>
      </c>
    </row>
    <row r="4595" spans="1:9" ht="15" customHeight="1" x14ac:dyDescent="0.2">
      <c r="A4595" s="926"/>
      <c r="B4595" s="51">
        <v>6326</v>
      </c>
      <c r="C4595" s="520" t="s">
        <v>9523</v>
      </c>
      <c r="D4595" s="97" t="s">
        <v>5902</v>
      </c>
      <c r="E4595" s="39">
        <v>27112802</v>
      </c>
      <c r="F4595" s="917"/>
      <c r="G4595" s="382" t="s">
        <v>6168</v>
      </c>
      <c r="H4595" s="538">
        <v>45261</v>
      </c>
      <c r="I4595" s="539">
        <v>324</v>
      </c>
    </row>
    <row r="4596" spans="1:9" ht="38.25" x14ac:dyDescent="0.2">
      <c r="A4596" s="926"/>
      <c r="B4596" s="51">
        <v>6325</v>
      </c>
      <c r="C4596" s="508" t="s">
        <v>9602</v>
      </c>
      <c r="D4596" s="97" t="s">
        <v>5902</v>
      </c>
      <c r="E4596" s="39">
        <v>27111908</v>
      </c>
      <c r="F4596" s="917"/>
      <c r="G4596" s="382" t="s">
        <v>6168</v>
      </c>
      <c r="H4596" s="538">
        <v>44927</v>
      </c>
      <c r="I4596" s="51">
        <v>324</v>
      </c>
    </row>
    <row r="4597" spans="1:9" ht="15" customHeight="1" x14ac:dyDescent="0.2">
      <c r="A4597" s="926"/>
      <c r="B4597" s="51" t="s">
        <v>8663</v>
      </c>
      <c r="C4597" s="508" t="s">
        <v>6585</v>
      </c>
      <c r="D4597" s="97" t="s">
        <v>5902</v>
      </c>
      <c r="E4597" s="39" t="s">
        <v>6586</v>
      </c>
      <c r="F4597" s="917"/>
      <c r="G4597" s="39" t="s">
        <v>3648</v>
      </c>
      <c r="H4597" s="63">
        <v>45261</v>
      </c>
      <c r="I4597" s="382">
        <v>329</v>
      </c>
    </row>
    <row r="4598" spans="1:9" ht="15" customHeight="1" x14ac:dyDescent="0.2">
      <c r="A4598" s="926"/>
      <c r="B4598" s="97" t="s">
        <v>8675</v>
      </c>
      <c r="C4598" s="508" t="s">
        <v>6585</v>
      </c>
      <c r="D4598" s="97" t="s">
        <v>5902</v>
      </c>
      <c r="E4598" s="39" t="s">
        <v>6586</v>
      </c>
      <c r="F4598" s="917"/>
      <c r="G4598" s="39" t="s">
        <v>3648</v>
      </c>
      <c r="H4598" s="63">
        <v>45261</v>
      </c>
      <c r="I4598" s="382">
        <v>329</v>
      </c>
    </row>
    <row r="4599" spans="1:9" ht="25.5" x14ac:dyDescent="0.2">
      <c r="A4599" s="926"/>
      <c r="B4599" s="97">
        <v>7202</v>
      </c>
      <c r="C4599" s="520" t="s">
        <v>8930</v>
      </c>
      <c r="D4599" s="97" t="s">
        <v>5902</v>
      </c>
      <c r="E4599" s="39" t="s">
        <v>8205</v>
      </c>
      <c r="F4599" s="917"/>
      <c r="G4599" s="39" t="s">
        <v>3648</v>
      </c>
      <c r="H4599" s="63">
        <v>45078</v>
      </c>
      <c r="I4599" s="217">
        <v>329</v>
      </c>
    </row>
    <row r="4600" spans="1:9" ht="25.5" x14ac:dyDescent="0.2">
      <c r="A4600" s="926"/>
      <c r="B4600" s="51">
        <v>6325</v>
      </c>
      <c r="C4600" s="508" t="s">
        <v>9611</v>
      </c>
      <c r="D4600" s="97" t="s">
        <v>5902</v>
      </c>
      <c r="E4600" s="39">
        <v>47131603</v>
      </c>
      <c r="F4600" s="917"/>
      <c r="G4600" s="382" t="s">
        <v>6168</v>
      </c>
      <c r="H4600" s="538">
        <v>44927</v>
      </c>
      <c r="I4600" s="51">
        <v>324</v>
      </c>
    </row>
    <row r="4601" spans="1:9" ht="25.5" x14ac:dyDescent="0.2">
      <c r="A4601" s="926"/>
      <c r="B4601" s="51">
        <v>6325</v>
      </c>
      <c r="C4601" s="508" t="s">
        <v>9617</v>
      </c>
      <c r="D4601" s="97" t="s">
        <v>5902</v>
      </c>
      <c r="E4601" s="39">
        <v>47131603</v>
      </c>
      <c r="F4601" s="917"/>
      <c r="G4601" s="382" t="s">
        <v>6168</v>
      </c>
      <c r="H4601" s="538">
        <v>44927</v>
      </c>
      <c r="I4601" s="51">
        <v>324</v>
      </c>
    </row>
    <row r="4602" spans="1:9" ht="15" customHeight="1" x14ac:dyDescent="0.2">
      <c r="A4602" s="926"/>
      <c r="B4602" s="51">
        <v>6325</v>
      </c>
      <c r="C4602" s="508" t="s">
        <v>9635</v>
      </c>
      <c r="D4602" s="97" t="s">
        <v>5902</v>
      </c>
      <c r="E4602" s="39">
        <v>23151608</v>
      </c>
      <c r="F4602" s="917"/>
      <c r="G4602" s="382" t="s">
        <v>6168</v>
      </c>
      <c r="H4602" s="538">
        <v>44927</v>
      </c>
      <c r="I4602" s="51">
        <v>324</v>
      </c>
    </row>
    <row r="4603" spans="1:9" ht="15" customHeight="1" x14ac:dyDescent="0.2">
      <c r="A4603" s="926"/>
      <c r="B4603" s="51">
        <v>6325</v>
      </c>
      <c r="C4603" s="508" t="s">
        <v>9673</v>
      </c>
      <c r="D4603" s="97" t="s">
        <v>5902</v>
      </c>
      <c r="E4603" s="39">
        <v>27121703</v>
      </c>
      <c r="F4603" s="917"/>
      <c r="G4603" s="382" t="s">
        <v>6168</v>
      </c>
      <c r="H4603" s="538">
        <v>44927</v>
      </c>
      <c r="I4603" s="51">
        <v>324</v>
      </c>
    </row>
    <row r="4604" spans="1:9" ht="25.5" x14ac:dyDescent="0.2">
      <c r="A4604" s="926"/>
      <c r="B4604" s="39">
        <v>6325</v>
      </c>
      <c r="C4604" s="508" t="s">
        <v>9692</v>
      </c>
      <c r="D4604" s="97" t="s">
        <v>5902</v>
      </c>
      <c r="E4604" s="39">
        <v>27111909</v>
      </c>
      <c r="F4604" s="917"/>
      <c r="G4604" s="382" t="s">
        <v>6168</v>
      </c>
      <c r="H4604" s="538">
        <v>44927</v>
      </c>
      <c r="I4604" s="51">
        <v>324</v>
      </c>
    </row>
    <row r="4605" spans="1:9" ht="25.5" x14ac:dyDescent="0.2">
      <c r="A4605" s="926"/>
      <c r="B4605" s="39">
        <v>6325</v>
      </c>
      <c r="C4605" s="508" t="s">
        <v>9694</v>
      </c>
      <c r="D4605" s="97" t="s">
        <v>5902</v>
      </c>
      <c r="E4605" s="39">
        <v>40141742</v>
      </c>
      <c r="F4605" s="917"/>
      <c r="G4605" s="382" t="s">
        <v>6168</v>
      </c>
      <c r="H4605" s="538">
        <v>44927</v>
      </c>
      <c r="I4605" s="51">
        <v>324</v>
      </c>
    </row>
    <row r="4606" spans="1:9" ht="25.5" x14ac:dyDescent="0.2">
      <c r="A4606" s="926"/>
      <c r="B4606" s="39">
        <v>6325</v>
      </c>
      <c r="C4606" s="508" t="s">
        <v>9695</v>
      </c>
      <c r="D4606" s="97" t="s">
        <v>5902</v>
      </c>
      <c r="E4606" s="39">
        <v>27111909</v>
      </c>
      <c r="F4606" s="917"/>
      <c r="G4606" s="382" t="s">
        <v>6168</v>
      </c>
      <c r="H4606" s="538">
        <v>44927</v>
      </c>
      <c r="I4606" s="51">
        <v>324</v>
      </c>
    </row>
    <row r="4607" spans="1:9" ht="15" customHeight="1" x14ac:dyDescent="0.2">
      <c r="A4607" s="926"/>
      <c r="B4607" s="39">
        <v>6325</v>
      </c>
      <c r="C4607" s="508" t="s">
        <v>9715</v>
      </c>
      <c r="D4607" s="97" t="s">
        <v>5902</v>
      </c>
      <c r="E4607" s="39">
        <v>31201605</v>
      </c>
      <c r="F4607" s="917"/>
      <c r="G4607" s="382" t="s">
        <v>6168</v>
      </c>
      <c r="H4607" s="538">
        <v>44927</v>
      </c>
      <c r="I4607" s="51">
        <v>324</v>
      </c>
    </row>
    <row r="4608" spans="1:9" ht="15" customHeight="1" x14ac:dyDescent="0.2">
      <c r="A4608" s="926"/>
      <c r="B4608" s="51">
        <v>6325</v>
      </c>
      <c r="C4608" s="508" t="s">
        <v>9910</v>
      </c>
      <c r="D4608" s="97" t="s">
        <v>5902</v>
      </c>
      <c r="E4608" s="39">
        <v>31162906</v>
      </c>
      <c r="F4608" s="917"/>
      <c r="G4608" s="382" t="s">
        <v>6168</v>
      </c>
      <c r="H4608" s="538">
        <v>44927</v>
      </c>
      <c r="I4608" s="51">
        <v>324</v>
      </c>
    </row>
    <row r="4609" spans="1:9" ht="25.5" x14ac:dyDescent="0.2">
      <c r="A4609" s="926"/>
      <c r="B4609" s="51">
        <v>6325</v>
      </c>
      <c r="C4609" s="508" t="s">
        <v>10097</v>
      </c>
      <c r="D4609" s="97" t="s">
        <v>5902</v>
      </c>
      <c r="E4609" s="39">
        <v>26121607</v>
      </c>
      <c r="F4609" s="917"/>
      <c r="G4609" s="382" t="s">
        <v>6168</v>
      </c>
      <c r="H4609" s="538">
        <v>44927</v>
      </c>
      <c r="I4609" s="550">
        <v>324</v>
      </c>
    </row>
    <row r="4610" spans="1:9" ht="25.5" x14ac:dyDescent="0.2">
      <c r="A4610" s="926"/>
      <c r="B4610" s="51">
        <v>6325</v>
      </c>
      <c r="C4610" s="508" t="s">
        <v>9694</v>
      </c>
      <c r="D4610" s="97" t="s">
        <v>5902</v>
      </c>
      <c r="E4610" s="39">
        <v>40141742</v>
      </c>
      <c r="F4610" s="917"/>
      <c r="G4610" s="382" t="s">
        <v>6168</v>
      </c>
      <c r="H4610" s="538">
        <v>44927</v>
      </c>
      <c r="I4610" s="550">
        <v>324</v>
      </c>
    </row>
    <row r="4611" spans="1:9" ht="25.5" x14ac:dyDescent="0.2">
      <c r="A4611" s="926"/>
      <c r="B4611" s="51">
        <v>6325</v>
      </c>
      <c r="C4611" s="508" t="s">
        <v>9695</v>
      </c>
      <c r="D4611" s="97" t="s">
        <v>5902</v>
      </c>
      <c r="E4611" s="39">
        <v>27111909</v>
      </c>
      <c r="F4611" s="917"/>
      <c r="G4611" s="382" t="s">
        <v>6168</v>
      </c>
      <c r="H4611" s="538">
        <v>44927</v>
      </c>
      <c r="I4611" s="550">
        <v>324</v>
      </c>
    </row>
    <row r="4612" spans="1:9" ht="25.5" x14ac:dyDescent="0.2">
      <c r="A4612" s="926"/>
      <c r="B4612" s="51">
        <v>6325</v>
      </c>
      <c r="C4612" s="508" t="s">
        <v>10145</v>
      </c>
      <c r="D4612" s="97" t="s">
        <v>5902</v>
      </c>
      <c r="E4612" s="39">
        <v>31201605</v>
      </c>
      <c r="F4612" s="917"/>
      <c r="G4612" s="382" t="s">
        <v>6168</v>
      </c>
      <c r="H4612" s="538">
        <v>44927</v>
      </c>
      <c r="I4612" s="51">
        <v>324</v>
      </c>
    </row>
    <row r="4613" spans="1:9" ht="38.25" x14ac:dyDescent="0.2">
      <c r="A4613" s="926"/>
      <c r="B4613" s="51">
        <v>6325</v>
      </c>
      <c r="C4613" s="508" t="s">
        <v>10294</v>
      </c>
      <c r="D4613" s="97" t="s">
        <v>5902</v>
      </c>
      <c r="E4613" s="39">
        <v>31201623</v>
      </c>
      <c r="F4613" s="917"/>
      <c r="G4613" s="382" t="s">
        <v>6168</v>
      </c>
      <c r="H4613" s="538">
        <v>44927</v>
      </c>
      <c r="I4613" s="51">
        <v>324</v>
      </c>
    </row>
    <row r="4614" spans="1:9" ht="15" customHeight="1" x14ac:dyDescent="0.2">
      <c r="A4614" s="926"/>
      <c r="B4614" s="61">
        <v>4180</v>
      </c>
      <c r="C4614" s="66" t="s">
        <v>2010</v>
      </c>
      <c r="D4614" s="382" t="s">
        <v>2137</v>
      </c>
      <c r="E4614" s="382">
        <v>31133711</v>
      </c>
      <c r="F4614" s="917"/>
      <c r="G4614" s="382" t="s">
        <v>6168</v>
      </c>
      <c r="H4614" s="63">
        <v>45200</v>
      </c>
      <c r="I4614" s="382">
        <v>324</v>
      </c>
    </row>
    <row r="4615" spans="1:9" ht="15" customHeight="1" x14ac:dyDescent="0.2">
      <c r="A4615" s="926"/>
      <c r="B4615" s="61">
        <v>4150</v>
      </c>
      <c r="C4615" s="66" t="s">
        <v>2010</v>
      </c>
      <c r="D4615" s="382" t="s">
        <v>2137</v>
      </c>
      <c r="E4615" s="382">
        <v>31133711</v>
      </c>
      <c r="F4615" s="917"/>
      <c r="G4615" s="382" t="s">
        <v>6168</v>
      </c>
      <c r="H4615" s="63">
        <v>45200</v>
      </c>
      <c r="I4615" s="382">
        <v>324</v>
      </c>
    </row>
    <row r="4616" spans="1:9" ht="127.5" x14ac:dyDescent="0.2">
      <c r="A4616" s="926"/>
      <c r="B4616" s="61">
        <v>4040</v>
      </c>
      <c r="C4616" s="66" t="s">
        <v>2070</v>
      </c>
      <c r="D4616" s="3" t="s">
        <v>2132</v>
      </c>
      <c r="E4616" s="211">
        <v>39121031</v>
      </c>
      <c r="F4616" s="917"/>
      <c r="G4616" s="382" t="s">
        <v>6168</v>
      </c>
      <c r="H4616" s="538">
        <v>45261</v>
      </c>
      <c r="I4616" s="382">
        <v>324</v>
      </c>
    </row>
    <row r="4617" spans="1:9" ht="15" customHeight="1" x14ac:dyDescent="0.2">
      <c r="A4617" s="926"/>
      <c r="B4617" s="3">
        <v>6224</v>
      </c>
      <c r="C4617" s="197" t="s">
        <v>2693</v>
      </c>
      <c r="D4617" s="3" t="s">
        <v>5798</v>
      </c>
      <c r="E4617" s="211">
        <v>24121802</v>
      </c>
      <c r="F4617" s="917"/>
      <c r="G4617" s="382" t="s">
        <v>6168</v>
      </c>
      <c r="H4617" s="538">
        <v>44986</v>
      </c>
      <c r="I4617" s="382">
        <v>324</v>
      </c>
    </row>
    <row r="4618" spans="1:9" ht="15" customHeight="1" x14ac:dyDescent="0.2">
      <c r="A4618" s="926"/>
      <c r="B4618" s="3">
        <v>6224</v>
      </c>
      <c r="C4618" s="197" t="s">
        <v>2693</v>
      </c>
      <c r="D4618" s="3" t="s">
        <v>5796</v>
      </c>
      <c r="E4618" s="211">
        <v>24121802</v>
      </c>
      <c r="F4618" s="917"/>
      <c r="G4618" s="382" t="s">
        <v>6168</v>
      </c>
      <c r="H4618" s="538">
        <v>45017</v>
      </c>
      <c r="I4618" s="382">
        <v>324</v>
      </c>
    </row>
    <row r="4619" spans="1:9" ht="25.5" x14ac:dyDescent="0.2">
      <c r="A4619" s="926"/>
      <c r="B4619" s="258">
        <v>6030</v>
      </c>
      <c r="C4619" s="66" t="s">
        <v>3363</v>
      </c>
      <c r="D4619" s="258" t="s">
        <v>10514</v>
      </c>
      <c r="E4619" s="382">
        <v>27111552</v>
      </c>
      <c r="F4619" s="917"/>
      <c r="G4619" s="382" t="s">
        <v>6168</v>
      </c>
      <c r="H4619" s="63">
        <v>45017</v>
      </c>
      <c r="I4619" s="258">
        <v>324</v>
      </c>
    </row>
    <row r="4620" spans="1:9" ht="25.5" x14ac:dyDescent="0.2">
      <c r="A4620" s="926"/>
      <c r="B4620" s="84">
        <v>2502</v>
      </c>
      <c r="C4620" s="508" t="s">
        <v>3547</v>
      </c>
      <c r="D4620" s="84" t="s">
        <v>34</v>
      </c>
      <c r="E4620" s="131" t="s">
        <v>3549</v>
      </c>
      <c r="F4620" s="917"/>
      <c r="G4620" s="382" t="s">
        <v>6168</v>
      </c>
      <c r="H4620" s="63">
        <v>45200</v>
      </c>
      <c r="I4620" s="382">
        <v>324</v>
      </c>
    </row>
    <row r="4621" spans="1:9" ht="15" customHeight="1" x14ac:dyDescent="0.2">
      <c r="A4621" s="926"/>
      <c r="B4621" s="97">
        <v>7428</v>
      </c>
      <c r="C4621" s="508" t="s">
        <v>8493</v>
      </c>
      <c r="D4621" s="97" t="s">
        <v>5902</v>
      </c>
      <c r="E4621" s="39" t="s">
        <v>2574</v>
      </c>
      <c r="F4621" s="917"/>
      <c r="G4621" s="382" t="s">
        <v>6168</v>
      </c>
      <c r="H4621" s="159">
        <v>45261</v>
      </c>
      <c r="I4621" s="39">
        <v>324</v>
      </c>
    </row>
    <row r="4622" spans="1:9" ht="216.75" x14ac:dyDescent="0.2">
      <c r="A4622" s="926"/>
      <c r="B4622" s="97">
        <v>7431</v>
      </c>
      <c r="C4622" s="98" t="s">
        <v>6230</v>
      </c>
      <c r="D4622" s="97" t="s">
        <v>5902</v>
      </c>
      <c r="E4622" s="160" t="s">
        <v>6231</v>
      </c>
      <c r="F4622" s="917"/>
      <c r="G4622" s="382" t="s">
        <v>6168</v>
      </c>
      <c r="H4622" s="309">
        <v>44927</v>
      </c>
      <c r="I4622" s="160">
        <v>324</v>
      </c>
    </row>
    <row r="4623" spans="1:9" ht="15" customHeight="1" x14ac:dyDescent="0.2">
      <c r="A4623" s="926"/>
      <c r="B4623" s="97" t="s">
        <v>8661</v>
      </c>
      <c r="C4623" s="98" t="s">
        <v>6457</v>
      </c>
      <c r="D4623" s="97" t="s">
        <v>5902</v>
      </c>
      <c r="E4623" s="160" t="s">
        <v>6458</v>
      </c>
      <c r="F4623" s="917"/>
      <c r="G4623" s="382" t="s">
        <v>6168</v>
      </c>
      <c r="H4623" s="309">
        <v>45261</v>
      </c>
      <c r="I4623" s="160">
        <v>324</v>
      </c>
    </row>
    <row r="4624" spans="1:9" ht="15" customHeight="1" x14ac:dyDescent="0.2">
      <c r="A4624" s="926"/>
      <c r="B4624" s="51" t="s">
        <v>8663</v>
      </c>
      <c r="C4624" s="508" t="s">
        <v>6457</v>
      </c>
      <c r="D4624" s="97" t="s">
        <v>5902</v>
      </c>
      <c r="E4624" s="39" t="s">
        <v>6458</v>
      </c>
      <c r="F4624" s="917"/>
      <c r="G4624" s="382" t="s">
        <v>6168</v>
      </c>
      <c r="H4624" s="309">
        <v>45261</v>
      </c>
      <c r="I4624" s="382">
        <v>324</v>
      </c>
    </row>
    <row r="4625" spans="1:9" ht="15" customHeight="1" x14ac:dyDescent="0.2">
      <c r="A4625" s="926"/>
      <c r="B4625" s="97" t="s">
        <v>8675</v>
      </c>
      <c r="C4625" s="508" t="s">
        <v>6457</v>
      </c>
      <c r="D4625" s="97" t="s">
        <v>5902</v>
      </c>
      <c r="E4625" s="39" t="s">
        <v>6458</v>
      </c>
      <c r="F4625" s="917"/>
      <c r="G4625" s="382" t="s">
        <v>6168</v>
      </c>
      <c r="H4625" s="309">
        <v>45261</v>
      </c>
      <c r="I4625" s="382">
        <v>324</v>
      </c>
    </row>
    <row r="4626" spans="1:9" ht="15" customHeight="1" x14ac:dyDescent="0.2">
      <c r="A4626" s="926"/>
      <c r="B4626" s="97" t="s">
        <v>8676</v>
      </c>
      <c r="C4626" s="98" t="s">
        <v>6457</v>
      </c>
      <c r="D4626" s="97" t="s">
        <v>5902</v>
      </c>
      <c r="E4626" s="160" t="s">
        <v>6458</v>
      </c>
      <c r="F4626" s="917"/>
      <c r="G4626" s="382" t="s">
        <v>6168</v>
      </c>
      <c r="H4626" s="309">
        <v>45261</v>
      </c>
      <c r="I4626" s="160">
        <v>324</v>
      </c>
    </row>
    <row r="4627" spans="1:9" ht="15" customHeight="1" x14ac:dyDescent="0.2">
      <c r="A4627" s="926"/>
      <c r="B4627" s="97" t="s">
        <v>8677</v>
      </c>
      <c r="C4627" s="98" t="s">
        <v>6457</v>
      </c>
      <c r="D4627" s="97" t="s">
        <v>5902</v>
      </c>
      <c r="E4627" s="160" t="s">
        <v>6458</v>
      </c>
      <c r="F4627" s="917"/>
      <c r="G4627" s="382" t="s">
        <v>6168</v>
      </c>
      <c r="H4627" s="309">
        <v>45261</v>
      </c>
      <c r="I4627" s="160">
        <v>324</v>
      </c>
    </row>
    <row r="4628" spans="1:9" ht="51" x14ac:dyDescent="0.2">
      <c r="A4628" s="926"/>
      <c r="B4628" s="97">
        <v>7202</v>
      </c>
      <c r="C4628" s="508" t="s">
        <v>8843</v>
      </c>
      <c r="D4628" s="97" t="s">
        <v>5902</v>
      </c>
      <c r="E4628" s="39" t="s">
        <v>8844</v>
      </c>
      <c r="F4628" s="917"/>
      <c r="G4628" s="382" t="s">
        <v>6168</v>
      </c>
      <c r="H4628" s="309">
        <v>45261</v>
      </c>
      <c r="I4628" s="217">
        <v>324</v>
      </c>
    </row>
    <row r="4629" spans="1:9" ht="51" x14ac:dyDescent="0.2">
      <c r="A4629" s="926"/>
      <c r="B4629" s="97">
        <v>7410</v>
      </c>
      <c r="C4629" s="98" t="s">
        <v>7930</v>
      </c>
      <c r="D4629" s="97" t="s">
        <v>5902</v>
      </c>
      <c r="E4629" s="160">
        <v>26111801</v>
      </c>
      <c r="F4629" s="917"/>
      <c r="G4629" s="382" t="s">
        <v>6168</v>
      </c>
      <c r="H4629" s="309">
        <v>45261</v>
      </c>
      <c r="I4629" s="160">
        <v>324</v>
      </c>
    </row>
    <row r="4630" spans="1:9" ht="25.5" x14ac:dyDescent="0.2">
      <c r="A4630" s="926"/>
      <c r="B4630" s="97">
        <v>7410</v>
      </c>
      <c r="C4630" s="98" t="s">
        <v>7933</v>
      </c>
      <c r="D4630" s="97" t="s">
        <v>5902</v>
      </c>
      <c r="E4630" s="160">
        <v>39101699</v>
      </c>
      <c r="F4630" s="917"/>
      <c r="G4630" s="382" t="s">
        <v>6168</v>
      </c>
      <c r="H4630" s="309">
        <v>45261</v>
      </c>
      <c r="I4630" s="97">
        <v>324</v>
      </c>
    </row>
    <row r="4631" spans="1:9" ht="15" customHeight="1" x14ac:dyDescent="0.2">
      <c r="A4631" s="926"/>
      <c r="B4631" s="97">
        <v>7410</v>
      </c>
      <c r="C4631" s="98" t="s">
        <v>7935</v>
      </c>
      <c r="D4631" s="97" t="s">
        <v>5902</v>
      </c>
      <c r="E4631" s="160">
        <v>31162103</v>
      </c>
      <c r="F4631" s="917"/>
      <c r="G4631" s="382" t="s">
        <v>6168</v>
      </c>
      <c r="H4631" s="309">
        <v>45261</v>
      </c>
      <c r="I4631" s="97">
        <v>324</v>
      </c>
    </row>
    <row r="4632" spans="1:9" ht="25.5" x14ac:dyDescent="0.2">
      <c r="A4632" s="926"/>
      <c r="B4632" s="97">
        <v>7410</v>
      </c>
      <c r="C4632" s="98" t="s">
        <v>7939</v>
      </c>
      <c r="D4632" s="97" t="s">
        <v>5902</v>
      </c>
      <c r="E4632" s="160">
        <v>39131717</v>
      </c>
      <c r="F4632" s="917"/>
      <c r="G4632" s="382" t="s">
        <v>6168</v>
      </c>
      <c r="H4632" s="309">
        <v>45261</v>
      </c>
      <c r="I4632" s="97">
        <v>324</v>
      </c>
    </row>
    <row r="4633" spans="1:9" ht="25.5" x14ac:dyDescent="0.2">
      <c r="A4633" s="926"/>
      <c r="B4633" s="97">
        <v>7410</v>
      </c>
      <c r="C4633" s="98" t="s">
        <v>7940</v>
      </c>
      <c r="D4633" s="97" t="s">
        <v>5902</v>
      </c>
      <c r="E4633" s="160">
        <v>39131717</v>
      </c>
      <c r="F4633" s="917"/>
      <c r="G4633" s="382" t="s">
        <v>6168</v>
      </c>
      <c r="H4633" s="309">
        <v>45261</v>
      </c>
      <c r="I4633" s="97">
        <v>324</v>
      </c>
    </row>
    <row r="4634" spans="1:9" ht="25.5" x14ac:dyDescent="0.2">
      <c r="A4634" s="926"/>
      <c r="B4634" s="97">
        <v>7410</v>
      </c>
      <c r="C4634" s="98" t="s">
        <v>7941</v>
      </c>
      <c r="D4634" s="97" t="s">
        <v>5902</v>
      </c>
      <c r="E4634" s="160">
        <v>39131717</v>
      </c>
      <c r="F4634" s="917"/>
      <c r="G4634" s="382" t="s">
        <v>6168</v>
      </c>
      <c r="H4634" s="309">
        <v>45261</v>
      </c>
      <c r="I4634" s="97">
        <v>324</v>
      </c>
    </row>
    <row r="4635" spans="1:9" ht="25.5" x14ac:dyDescent="0.2">
      <c r="A4635" s="926"/>
      <c r="B4635" s="97">
        <v>7410</v>
      </c>
      <c r="C4635" s="98" t="s">
        <v>7945</v>
      </c>
      <c r="D4635" s="97" t="s">
        <v>5902</v>
      </c>
      <c r="E4635" s="160">
        <v>31162906</v>
      </c>
      <c r="F4635" s="917"/>
      <c r="G4635" s="382" t="s">
        <v>6168</v>
      </c>
      <c r="H4635" s="309">
        <v>45261</v>
      </c>
      <c r="I4635" s="97">
        <v>324</v>
      </c>
    </row>
    <row r="4636" spans="1:9" ht="25.5" x14ac:dyDescent="0.2">
      <c r="A4636" s="926"/>
      <c r="B4636" s="97">
        <v>7410</v>
      </c>
      <c r="C4636" s="98" t="s">
        <v>7946</v>
      </c>
      <c r="D4636" s="97" t="s">
        <v>5902</v>
      </c>
      <c r="E4636" s="160">
        <v>31162906</v>
      </c>
      <c r="F4636" s="917"/>
      <c r="G4636" s="382" t="s">
        <v>6168</v>
      </c>
      <c r="H4636" s="309">
        <v>45261</v>
      </c>
      <c r="I4636" s="97">
        <v>324</v>
      </c>
    </row>
    <row r="4637" spans="1:9" ht="15" customHeight="1" x14ac:dyDescent="0.2">
      <c r="A4637" s="926"/>
      <c r="B4637" s="97">
        <v>7410</v>
      </c>
      <c r="C4637" s="98" t="s">
        <v>7947</v>
      </c>
      <c r="D4637" s="97" t="s">
        <v>5902</v>
      </c>
      <c r="E4637" s="160">
        <v>31162906</v>
      </c>
      <c r="F4637" s="917"/>
      <c r="G4637" s="382" t="s">
        <v>6168</v>
      </c>
      <c r="H4637" s="309">
        <v>45261</v>
      </c>
      <c r="I4637" s="97">
        <v>324</v>
      </c>
    </row>
    <row r="4638" spans="1:9" ht="25.5" x14ac:dyDescent="0.2">
      <c r="A4638" s="926"/>
      <c r="B4638" s="97">
        <v>7410</v>
      </c>
      <c r="C4638" s="98" t="s">
        <v>7948</v>
      </c>
      <c r="D4638" s="97" t="s">
        <v>5902</v>
      </c>
      <c r="E4638" s="160">
        <v>31161507</v>
      </c>
      <c r="F4638" s="917"/>
      <c r="G4638" s="382" t="s">
        <v>6168</v>
      </c>
      <c r="H4638" s="309">
        <v>45261</v>
      </c>
      <c r="I4638" s="97">
        <v>324</v>
      </c>
    </row>
    <row r="4639" spans="1:9" ht="15" customHeight="1" x14ac:dyDescent="0.2">
      <c r="A4639" s="926"/>
      <c r="B4639" s="97">
        <v>7410</v>
      </c>
      <c r="C4639" s="98" t="s">
        <v>7949</v>
      </c>
      <c r="D4639" s="97" t="s">
        <v>5902</v>
      </c>
      <c r="E4639" s="160">
        <v>31162103</v>
      </c>
      <c r="F4639" s="917"/>
      <c r="G4639" s="382" t="s">
        <v>6168</v>
      </c>
      <c r="H4639" s="309">
        <v>45261</v>
      </c>
      <c r="I4639" s="97">
        <v>324</v>
      </c>
    </row>
    <row r="4640" spans="1:9" ht="15" customHeight="1" x14ac:dyDescent="0.2">
      <c r="A4640" s="926"/>
      <c r="B4640" s="97">
        <v>7410</v>
      </c>
      <c r="C4640" s="98" t="s">
        <v>7954</v>
      </c>
      <c r="D4640" s="97" t="s">
        <v>5902</v>
      </c>
      <c r="E4640" s="160">
        <v>39131717</v>
      </c>
      <c r="F4640" s="917"/>
      <c r="G4640" s="382" t="s">
        <v>6168</v>
      </c>
      <c r="H4640" s="309">
        <v>45261</v>
      </c>
      <c r="I4640" s="97">
        <v>324</v>
      </c>
    </row>
    <row r="4641" spans="1:9" ht="25.5" x14ac:dyDescent="0.2">
      <c r="A4641" s="926"/>
      <c r="B4641" s="3">
        <v>6223</v>
      </c>
      <c r="C4641" s="230" t="s">
        <v>2470</v>
      </c>
      <c r="D4641" s="3" t="s">
        <v>10457</v>
      </c>
      <c r="E4641" s="211" t="s">
        <v>1041</v>
      </c>
      <c r="F4641" s="917"/>
      <c r="G4641" s="146" t="s">
        <v>364</v>
      </c>
      <c r="H4641" s="702">
        <v>45170</v>
      </c>
      <c r="I4641" s="3">
        <v>407</v>
      </c>
    </row>
    <row r="4642" spans="1:9" ht="25.5" x14ac:dyDescent="0.2">
      <c r="A4642" s="926"/>
      <c r="B4642" s="3">
        <v>6223</v>
      </c>
      <c r="C4642" s="230" t="s">
        <v>2471</v>
      </c>
      <c r="D4642" s="3" t="s">
        <v>10457</v>
      </c>
      <c r="E4642" s="211" t="s">
        <v>1043</v>
      </c>
      <c r="F4642" s="917"/>
      <c r="G4642" s="146" t="s">
        <v>364</v>
      </c>
      <c r="H4642" s="702">
        <v>45170</v>
      </c>
      <c r="I4642" s="3">
        <v>407</v>
      </c>
    </row>
    <row r="4643" spans="1:9" ht="38.25" x14ac:dyDescent="0.2">
      <c r="A4643" s="926"/>
      <c r="B4643" s="372">
        <v>4321</v>
      </c>
      <c r="C4643" s="332" t="s">
        <v>1040</v>
      </c>
      <c r="D4643" s="372" t="s">
        <v>5528</v>
      </c>
      <c r="E4643" s="146" t="s">
        <v>1041</v>
      </c>
      <c r="F4643" s="917"/>
      <c r="G4643" s="146" t="s">
        <v>364</v>
      </c>
      <c r="H4643" s="159">
        <v>45231</v>
      </c>
      <c r="I4643" s="372">
        <v>407</v>
      </c>
    </row>
    <row r="4644" spans="1:9" ht="38.25" x14ac:dyDescent="0.2">
      <c r="A4644" s="926"/>
      <c r="B4644" s="372">
        <v>4321</v>
      </c>
      <c r="C4644" s="332" t="s">
        <v>1042</v>
      </c>
      <c r="D4644" s="372" t="s">
        <v>5528</v>
      </c>
      <c r="E4644" s="146" t="s">
        <v>1043</v>
      </c>
      <c r="F4644" s="917"/>
      <c r="G4644" s="146" t="s">
        <v>364</v>
      </c>
      <c r="H4644" s="159">
        <v>45231</v>
      </c>
      <c r="I4644" s="372">
        <v>407</v>
      </c>
    </row>
    <row r="4645" spans="1:9" ht="37.5" customHeight="1" x14ac:dyDescent="0.2">
      <c r="A4645" s="926"/>
      <c r="B4645" s="372">
        <v>7202</v>
      </c>
      <c r="C4645" s="679" t="s">
        <v>8944</v>
      </c>
      <c r="D4645" s="372" t="s">
        <v>5902</v>
      </c>
      <c r="E4645" s="131" t="s">
        <v>8945</v>
      </c>
      <c r="F4645" s="917"/>
      <c r="G4645" s="146" t="s">
        <v>2186</v>
      </c>
      <c r="H4645" s="790">
        <v>45078</v>
      </c>
      <c r="I4645" s="681">
        <v>364</v>
      </c>
    </row>
    <row r="4646" spans="1:9" ht="37.5" customHeight="1" x14ac:dyDescent="0.2">
      <c r="A4646" s="926"/>
      <c r="B4646" s="3">
        <v>3202</v>
      </c>
      <c r="C4646" s="197" t="s">
        <v>1545</v>
      </c>
      <c r="D4646" s="3" t="s">
        <v>39</v>
      </c>
      <c r="E4646" s="211" t="s">
        <v>1546</v>
      </c>
      <c r="F4646" s="917"/>
      <c r="G4646" s="39" t="s">
        <v>693</v>
      </c>
      <c r="H4646" s="661" t="s">
        <v>858</v>
      </c>
      <c r="I4646" s="3">
        <v>364</v>
      </c>
    </row>
    <row r="4647" spans="1:9" ht="37.5" customHeight="1" x14ac:dyDescent="0.2">
      <c r="A4647" s="926"/>
      <c r="B4647" s="3">
        <v>3202</v>
      </c>
      <c r="C4647" s="197" t="s">
        <v>1547</v>
      </c>
      <c r="D4647" s="3" t="s">
        <v>39</v>
      </c>
      <c r="E4647" s="211" t="s">
        <v>1548</v>
      </c>
      <c r="F4647" s="917"/>
      <c r="G4647" s="39" t="s">
        <v>693</v>
      </c>
      <c r="H4647" s="661" t="s">
        <v>858</v>
      </c>
      <c r="I4647" s="3">
        <v>364</v>
      </c>
    </row>
    <row r="4648" spans="1:9" ht="37.5" customHeight="1" x14ac:dyDescent="0.2">
      <c r="A4648" s="926"/>
      <c r="B4648" s="3">
        <v>3202</v>
      </c>
      <c r="C4648" s="197" t="s">
        <v>1549</v>
      </c>
      <c r="D4648" s="3" t="s">
        <v>39</v>
      </c>
      <c r="E4648" s="211" t="s">
        <v>1550</v>
      </c>
      <c r="F4648" s="917"/>
      <c r="G4648" s="39" t="s">
        <v>693</v>
      </c>
      <c r="H4648" s="661" t="s">
        <v>858</v>
      </c>
      <c r="I4648" s="211">
        <v>364</v>
      </c>
    </row>
    <row r="4649" spans="1:9" ht="37.5" customHeight="1" x14ac:dyDescent="0.2">
      <c r="A4649" s="926"/>
      <c r="B4649" s="258">
        <v>6030</v>
      </c>
      <c r="C4649" s="66" t="s">
        <v>3384</v>
      </c>
      <c r="D4649" s="258" t="s">
        <v>10514</v>
      </c>
      <c r="E4649" s="382">
        <v>31151503</v>
      </c>
      <c r="F4649" s="917"/>
      <c r="G4649" s="39" t="s">
        <v>693</v>
      </c>
      <c r="H4649" s="661" t="s">
        <v>120</v>
      </c>
      <c r="I4649" s="258">
        <v>364</v>
      </c>
    </row>
    <row r="4650" spans="1:9" ht="37.5" customHeight="1" x14ac:dyDescent="0.2">
      <c r="A4650" s="926"/>
      <c r="B4650" s="97">
        <v>7421</v>
      </c>
      <c r="C4650" s="508" t="s">
        <v>8251</v>
      </c>
      <c r="D4650" s="97" t="s">
        <v>5902</v>
      </c>
      <c r="E4650" s="39" t="s">
        <v>8252</v>
      </c>
      <c r="F4650" s="917"/>
      <c r="G4650" s="39" t="s">
        <v>693</v>
      </c>
      <c r="H4650" s="536">
        <v>45261</v>
      </c>
      <c r="I4650" s="51">
        <v>364</v>
      </c>
    </row>
    <row r="4651" spans="1:9" ht="37.5" customHeight="1" x14ac:dyDescent="0.2">
      <c r="A4651" s="926"/>
      <c r="B4651" s="97" t="s">
        <v>9048</v>
      </c>
      <c r="C4651" s="508" t="s">
        <v>8251</v>
      </c>
      <c r="D4651" s="97" t="s">
        <v>5902</v>
      </c>
      <c r="E4651" s="39" t="s">
        <v>8252</v>
      </c>
      <c r="F4651" s="917"/>
      <c r="G4651" s="39" t="s">
        <v>693</v>
      </c>
      <c r="H4651" s="536">
        <v>45261</v>
      </c>
      <c r="I4651" s="51">
        <v>364</v>
      </c>
    </row>
    <row r="4652" spans="1:9" ht="37.5" customHeight="1" x14ac:dyDescent="0.2">
      <c r="A4652" s="926"/>
      <c r="B4652" s="3">
        <v>3202</v>
      </c>
      <c r="C4652" s="197" t="s">
        <v>1543</v>
      </c>
      <c r="D4652" s="3" t="s">
        <v>39</v>
      </c>
      <c r="E4652" s="211" t="s">
        <v>1544</v>
      </c>
      <c r="F4652" s="917"/>
      <c r="G4652" s="131" t="s">
        <v>693</v>
      </c>
      <c r="H4652" s="661" t="s">
        <v>858</v>
      </c>
      <c r="I4652" s="211">
        <v>364</v>
      </c>
    </row>
    <row r="4653" spans="1:9" ht="37.5" customHeight="1" x14ac:dyDescent="0.2">
      <c r="A4653" s="926"/>
      <c r="B4653" s="84">
        <v>2502</v>
      </c>
      <c r="C4653" s="127" t="s">
        <v>3946</v>
      </c>
      <c r="D4653" s="84" t="s">
        <v>34</v>
      </c>
      <c r="E4653" s="131">
        <v>46182005</v>
      </c>
      <c r="F4653" s="917"/>
      <c r="G4653" s="131" t="s">
        <v>693</v>
      </c>
      <c r="H4653" s="63">
        <v>45200</v>
      </c>
      <c r="I4653" s="382">
        <v>364</v>
      </c>
    </row>
    <row r="4654" spans="1:9" ht="37.5" customHeight="1" x14ac:dyDescent="0.2">
      <c r="A4654" s="926"/>
      <c r="B4654" s="97">
        <v>7005</v>
      </c>
      <c r="C4654" s="98" t="s">
        <v>5920</v>
      </c>
      <c r="D4654" s="97" t="s">
        <v>5902</v>
      </c>
      <c r="E4654" s="160">
        <v>40161502</v>
      </c>
      <c r="F4654" s="917"/>
      <c r="G4654" s="160" t="s">
        <v>693</v>
      </c>
      <c r="H4654" s="63">
        <v>45170</v>
      </c>
      <c r="I4654" s="97">
        <v>364</v>
      </c>
    </row>
    <row r="4655" spans="1:9" ht="37.5" customHeight="1" x14ac:dyDescent="0.2">
      <c r="A4655" s="926"/>
      <c r="B4655" s="97">
        <v>7005</v>
      </c>
      <c r="C4655" s="98" t="s">
        <v>5922</v>
      </c>
      <c r="D4655" s="97" t="s">
        <v>5902</v>
      </c>
      <c r="E4655" s="160">
        <v>40161502</v>
      </c>
      <c r="F4655" s="917"/>
      <c r="G4655" s="160" t="s">
        <v>693</v>
      </c>
      <c r="H4655" s="63">
        <v>45170</v>
      </c>
      <c r="I4655" s="97">
        <v>364</v>
      </c>
    </row>
    <row r="4656" spans="1:9" ht="37.5" customHeight="1" x14ac:dyDescent="0.2">
      <c r="A4656" s="926"/>
      <c r="B4656" s="97">
        <v>7005</v>
      </c>
      <c r="C4656" s="98" t="s">
        <v>5923</v>
      </c>
      <c r="D4656" s="97" t="s">
        <v>5902</v>
      </c>
      <c r="E4656" s="160">
        <v>41104212</v>
      </c>
      <c r="F4656" s="917"/>
      <c r="G4656" s="160" t="s">
        <v>693</v>
      </c>
      <c r="H4656" s="63">
        <v>45170</v>
      </c>
      <c r="I4656" s="97">
        <v>364</v>
      </c>
    </row>
    <row r="4657" spans="1:9" ht="37.5" customHeight="1" x14ac:dyDescent="0.2">
      <c r="A4657" s="926"/>
      <c r="B4657" s="97" t="s">
        <v>8661</v>
      </c>
      <c r="C4657" s="98" t="s">
        <v>6503</v>
      </c>
      <c r="D4657" s="97" t="s">
        <v>5902</v>
      </c>
      <c r="E4657" s="160" t="s">
        <v>6505</v>
      </c>
      <c r="F4657" s="917"/>
      <c r="G4657" s="528" t="s">
        <v>290</v>
      </c>
      <c r="H4657" s="309">
        <v>45261</v>
      </c>
      <c r="I4657" s="97">
        <v>364</v>
      </c>
    </row>
    <row r="4658" spans="1:9" ht="37.5" customHeight="1" x14ac:dyDescent="0.2">
      <c r="A4658" s="926"/>
      <c r="B4658" s="97" t="s">
        <v>8661</v>
      </c>
      <c r="C4658" s="98" t="s">
        <v>6509</v>
      </c>
      <c r="D4658" s="97" t="s">
        <v>5902</v>
      </c>
      <c r="E4658" s="160" t="s">
        <v>6510</v>
      </c>
      <c r="F4658" s="917"/>
      <c r="G4658" s="528" t="s">
        <v>290</v>
      </c>
      <c r="H4658" s="309">
        <v>45261</v>
      </c>
      <c r="I4658" s="97">
        <v>364</v>
      </c>
    </row>
    <row r="4659" spans="1:9" ht="37.5" customHeight="1" x14ac:dyDescent="0.2">
      <c r="A4659" s="926"/>
      <c r="B4659" s="51" t="s">
        <v>8663</v>
      </c>
      <c r="C4659" s="508" t="s">
        <v>6779</v>
      </c>
      <c r="D4659" s="97" t="s">
        <v>5902</v>
      </c>
      <c r="E4659" s="39" t="s">
        <v>6510</v>
      </c>
      <c r="F4659" s="917"/>
      <c r="G4659" s="39" t="s">
        <v>693</v>
      </c>
      <c r="H4659" s="63">
        <v>45261</v>
      </c>
      <c r="I4659" s="382">
        <v>364</v>
      </c>
    </row>
    <row r="4660" spans="1:9" ht="37.5" customHeight="1" x14ac:dyDescent="0.2">
      <c r="A4660" s="926"/>
      <c r="B4660" s="51" t="s">
        <v>8663</v>
      </c>
      <c r="C4660" s="508" t="s">
        <v>6780</v>
      </c>
      <c r="D4660" s="97" t="s">
        <v>5902</v>
      </c>
      <c r="E4660" s="39" t="s">
        <v>6781</v>
      </c>
      <c r="F4660" s="917"/>
      <c r="G4660" s="39" t="s">
        <v>693</v>
      </c>
      <c r="H4660" s="63">
        <v>45261</v>
      </c>
      <c r="I4660" s="382">
        <v>364</v>
      </c>
    </row>
    <row r="4661" spans="1:9" ht="37.5" customHeight="1" x14ac:dyDescent="0.2">
      <c r="A4661" s="926"/>
      <c r="B4661" s="51" t="s">
        <v>8663</v>
      </c>
      <c r="C4661" s="508" t="s">
        <v>6782</v>
      </c>
      <c r="D4661" s="97" t="s">
        <v>5902</v>
      </c>
      <c r="E4661" s="39" t="s">
        <v>6783</v>
      </c>
      <c r="F4661" s="917"/>
      <c r="G4661" s="39" t="s">
        <v>693</v>
      </c>
      <c r="H4661" s="63">
        <v>45261</v>
      </c>
      <c r="I4661" s="382">
        <v>364</v>
      </c>
    </row>
    <row r="4662" spans="1:9" ht="37.5" customHeight="1" x14ac:dyDescent="0.2">
      <c r="A4662" s="926"/>
      <c r="B4662" s="97" t="s">
        <v>8676</v>
      </c>
      <c r="C4662" s="98" t="s">
        <v>6779</v>
      </c>
      <c r="D4662" s="97" t="s">
        <v>5902</v>
      </c>
      <c r="E4662" s="160" t="s">
        <v>6510</v>
      </c>
      <c r="F4662" s="917"/>
      <c r="G4662" s="131" t="s">
        <v>693</v>
      </c>
      <c r="H4662" s="309">
        <v>45261</v>
      </c>
      <c r="I4662" s="160">
        <v>364</v>
      </c>
    </row>
    <row r="4663" spans="1:9" ht="37.5" customHeight="1" x14ac:dyDescent="0.2">
      <c r="A4663" s="926"/>
      <c r="B4663" s="97" t="s">
        <v>8676</v>
      </c>
      <c r="C4663" s="98" t="s">
        <v>6780</v>
      </c>
      <c r="D4663" s="97" t="s">
        <v>5902</v>
      </c>
      <c r="E4663" s="160" t="s">
        <v>6781</v>
      </c>
      <c r="F4663" s="917"/>
      <c r="G4663" s="131" t="s">
        <v>693</v>
      </c>
      <c r="H4663" s="309">
        <v>45261</v>
      </c>
      <c r="I4663" s="160">
        <v>364</v>
      </c>
    </row>
    <row r="4664" spans="1:9" ht="37.5" customHeight="1" x14ac:dyDescent="0.2">
      <c r="A4664" s="926"/>
      <c r="B4664" s="97" t="s">
        <v>8676</v>
      </c>
      <c r="C4664" s="98" t="s">
        <v>6782</v>
      </c>
      <c r="D4664" s="97" t="s">
        <v>5902</v>
      </c>
      <c r="E4664" s="160" t="s">
        <v>6783</v>
      </c>
      <c r="F4664" s="917"/>
      <c r="G4664" s="131" t="s">
        <v>693</v>
      </c>
      <c r="H4664" s="309">
        <v>45261</v>
      </c>
      <c r="I4664" s="160">
        <v>364</v>
      </c>
    </row>
    <row r="4665" spans="1:9" ht="37.5" customHeight="1" x14ac:dyDescent="0.2">
      <c r="A4665" s="926"/>
      <c r="B4665" s="97" t="s">
        <v>9029</v>
      </c>
      <c r="C4665" s="98" t="s">
        <v>6779</v>
      </c>
      <c r="D4665" s="97" t="s">
        <v>5902</v>
      </c>
      <c r="E4665" s="160" t="s">
        <v>6510</v>
      </c>
      <c r="F4665" s="917"/>
      <c r="G4665" s="131" t="s">
        <v>693</v>
      </c>
      <c r="H4665" s="309">
        <v>45261</v>
      </c>
      <c r="I4665" s="160">
        <v>364</v>
      </c>
    </row>
    <row r="4666" spans="1:9" ht="37.5" customHeight="1" x14ac:dyDescent="0.2">
      <c r="A4666" s="926"/>
      <c r="B4666" s="97" t="s">
        <v>9029</v>
      </c>
      <c r="C4666" s="98" t="s">
        <v>6780</v>
      </c>
      <c r="D4666" s="97" t="s">
        <v>5902</v>
      </c>
      <c r="E4666" s="160" t="s">
        <v>6781</v>
      </c>
      <c r="F4666" s="917"/>
      <c r="G4666" s="131" t="s">
        <v>693</v>
      </c>
      <c r="H4666" s="309">
        <v>45261</v>
      </c>
      <c r="I4666" s="160">
        <v>364</v>
      </c>
    </row>
    <row r="4667" spans="1:9" ht="37.5" customHeight="1" x14ac:dyDescent="0.2">
      <c r="A4667" s="926"/>
      <c r="B4667" s="97" t="s">
        <v>9029</v>
      </c>
      <c r="C4667" s="98" t="s">
        <v>6782</v>
      </c>
      <c r="D4667" s="97" t="s">
        <v>5902</v>
      </c>
      <c r="E4667" s="160" t="s">
        <v>6783</v>
      </c>
      <c r="F4667" s="917"/>
      <c r="G4667" s="131" t="s">
        <v>693</v>
      </c>
      <c r="H4667" s="309">
        <v>45261</v>
      </c>
      <c r="I4667" s="160">
        <v>364</v>
      </c>
    </row>
    <row r="4668" spans="1:9" ht="37.5" customHeight="1" x14ac:dyDescent="0.2">
      <c r="A4668" s="926"/>
      <c r="B4668" s="3">
        <v>3220</v>
      </c>
      <c r="C4668" s="197" t="s">
        <v>824</v>
      </c>
      <c r="D4668" s="3" t="s">
        <v>39</v>
      </c>
      <c r="E4668" s="211">
        <v>31162418</v>
      </c>
      <c r="F4668" s="917"/>
      <c r="G4668" s="211" t="s">
        <v>2186</v>
      </c>
      <c r="H4668" s="661" t="s">
        <v>102</v>
      </c>
      <c r="I4668" s="382">
        <v>364</v>
      </c>
    </row>
    <row r="4669" spans="1:9" ht="37.5" customHeight="1" x14ac:dyDescent="0.2">
      <c r="A4669" s="926"/>
      <c r="B4669" s="3">
        <v>3202</v>
      </c>
      <c r="C4669" s="197" t="s">
        <v>1551</v>
      </c>
      <c r="D4669" s="3" t="s">
        <v>39</v>
      </c>
      <c r="E4669" s="211" t="s">
        <v>1552</v>
      </c>
      <c r="F4669" s="917"/>
      <c r="G4669" s="211" t="s">
        <v>2186</v>
      </c>
      <c r="H4669" s="661" t="s">
        <v>858</v>
      </c>
      <c r="I4669" s="211">
        <v>364</v>
      </c>
    </row>
    <row r="4670" spans="1:9" ht="37.5" customHeight="1" x14ac:dyDescent="0.2">
      <c r="A4670" s="926"/>
      <c r="B4670" s="61">
        <v>3210</v>
      </c>
      <c r="C4670" s="66" t="s">
        <v>1882</v>
      </c>
      <c r="D4670" s="3" t="s">
        <v>39</v>
      </c>
      <c r="E4670" s="211" t="s">
        <v>1552</v>
      </c>
      <c r="F4670" s="917"/>
      <c r="G4670" s="211" t="s">
        <v>2186</v>
      </c>
      <c r="H4670" s="661" t="s">
        <v>120</v>
      </c>
      <c r="I4670" s="382">
        <v>364</v>
      </c>
    </row>
    <row r="4671" spans="1:9" ht="37.5" customHeight="1" x14ac:dyDescent="0.2">
      <c r="A4671" s="926"/>
      <c r="B4671" s="61">
        <v>3210</v>
      </c>
      <c r="C4671" s="66" t="s">
        <v>1884</v>
      </c>
      <c r="D4671" s="3" t="s">
        <v>39</v>
      </c>
      <c r="E4671" s="211" t="s">
        <v>1552</v>
      </c>
      <c r="F4671" s="917"/>
      <c r="G4671" s="211" t="s">
        <v>2186</v>
      </c>
      <c r="H4671" s="661" t="s">
        <v>120</v>
      </c>
      <c r="I4671" s="382">
        <v>364</v>
      </c>
    </row>
    <row r="4672" spans="1:9" ht="37.5" customHeight="1" x14ac:dyDescent="0.2">
      <c r="A4672" s="926"/>
      <c r="B4672" s="61">
        <v>3210</v>
      </c>
      <c r="C4672" s="66" t="s">
        <v>1885</v>
      </c>
      <c r="D4672" s="3" t="s">
        <v>39</v>
      </c>
      <c r="E4672" s="211" t="s">
        <v>1552</v>
      </c>
      <c r="F4672" s="917"/>
      <c r="G4672" s="211" t="s">
        <v>2186</v>
      </c>
      <c r="H4672" s="661" t="s">
        <v>120</v>
      </c>
      <c r="I4672" s="382">
        <v>364</v>
      </c>
    </row>
    <row r="4673" spans="1:9" ht="37.5" customHeight="1" x14ac:dyDescent="0.2">
      <c r="A4673" s="926"/>
      <c r="B4673" s="61">
        <v>4180</v>
      </c>
      <c r="C4673" s="66" t="s">
        <v>2015</v>
      </c>
      <c r="D4673" s="382" t="s">
        <v>2137</v>
      </c>
      <c r="E4673" s="211">
        <v>31162418</v>
      </c>
      <c r="F4673" s="917"/>
      <c r="G4673" s="211" t="s">
        <v>2186</v>
      </c>
      <c r="H4673" s="63">
        <v>45200</v>
      </c>
      <c r="I4673" s="382">
        <v>364</v>
      </c>
    </row>
    <row r="4674" spans="1:9" ht="37.5" customHeight="1" x14ac:dyDescent="0.2">
      <c r="A4674" s="926"/>
      <c r="B4674" s="61">
        <v>4160</v>
      </c>
      <c r="C4674" s="66" t="s">
        <v>2015</v>
      </c>
      <c r="D4674" s="382" t="s">
        <v>2137</v>
      </c>
      <c r="E4674" s="211">
        <v>31162418</v>
      </c>
      <c r="F4674" s="917"/>
      <c r="G4674" s="211" t="s">
        <v>2186</v>
      </c>
      <c r="H4674" s="63">
        <v>45200</v>
      </c>
      <c r="I4674" s="382">
        <v>364</v>
      </c>
    </row>
    <row r="4675" spans="1:9" ht="37.5" customHeight="1" x14ac:dyDescent="0.2">
      <c r="A4675" s="926"/>
      <c r="B4675" s="61">
        <v>4150</v>
      </c>
      <c r="C4675" s="66" t="s">
        <v>2015</v>
      </c>
      <c r="D4675" s="382" t="s">
        <v>2137</v>
      </c>
      <c r="E4675" s="211">
        <v>31162418</v>
      </c>
      <c r="F4675" s="917"/>
      <c r="G4675" s="211" t="s">
        <v>2186</v>
      </c>
      <c r="H4675" s="63">
        <v>45200</v>
      </c>
      <c r="I4675" s="382">
        <v>364</v>
      </c>
    </row>
    <row r="4676" spans="1:9" ht="37.5" customHeight="1" x14ac:dyDescent="0.2">
      <c r="A4676" s="926"/>
      <c r="B4676" s="3">
        <v>6224</v>
      </c>
      <c r="C4676" s="197" t="s">
        <v>2682</v>
      </c>
      <c r="D4676" s="3" t="s">
        <v>10515</v>
      </c>
      <c r="E4676" s="211">
        <v>31162418</v>
      </c>
      <c r="F4676" s="917"/>
      <c r="G4676" s="211" t="s">
        <v>2186</v>
      </c>
      <c r="H4676" s="684">
        <v>45009</v>
      </c>
      <c r="I4676" s="382">
        <v>364</v>
      </c>
    </row>
    <row r="4677" spans="1:9" ht="37.5" customHeight="1" x14ac:dyDescent="0.2">
      <c r="A4677" s="926"/>
      <c r="B4677" s="3">
        <v>6224</v>
      </c>
      <c r="C4677" s="197" t="s">
        <v>2682</v>
      </c>
      <c r="D4677" s="3" t="s">
        <v>3960</v>
      </c>
      <c r="E4677" s="211">
        <v>31162418</v>
      </c>
      <c r="F4677" s="917"/>
      <c r="G4677" s="211" t="s">
        <v>2186</v>
      </c>
      <c r="H4677" s="684">
        <v>45019</v>
      </c>
      <c r="I4677" s="382">
        <v>364</v>
      </c>
    </row>
    <row r="4678" spans="1:9" ht="37.5" customHeight="1" x14ac:dyDescent="0.2">
      <c r="A4678" s="926"/>
      <c r="B4678" s="211">
        <v>6120</v>
      </c>
      <c r="C4678" s="197" t="s">
        <v>2761</v>
      </c>
      <c r="D4678" s="211" t="s">
        <v>10514</v>
      </c>
      <c r="E4678" s="211" t="s">
        <v>2725</v>
      </c>
      <c r="F4678" s="917"/>
      <c r="G4678" s="211" t="s">
        <v>2186</v>
      </c>
      <c r="H4678" s="684">
        <v>44958</v>
      </c>
      <c r="I4678" s="382">
        <v>364</v>
      </c>
    </row>
    <row r="4679" spans="1:9" ht="37.5" customHeight="1" x14ac:dyDescent="0.2">
      <c r="A4679" s="926"/>
      <c r="B4679" s="211">
        <v>6311</v>
      </c>
      <c r="C4679" s="197" t="s">
        <v>824</v>
      </c>
      <c r="D4679" s="211" t="s">
        <v>10514</v>
      </c>
      <c r="E4679" s="211" t="s">
        <v>2725</v>
      </c>
      <c r="F4679" s="917"/>
      <c r="G4679" s="211" t="s">
        <v>2186</v>
      </c>
      <c r="H4679" s="684">
        <v>45078</v>
      </c>
      <c r="I4679" s="382">
        <v>364</v>
      </c>
    </row>
    <row r="4680" spans="1:9" ht="37.5" customHeight="1" x14ac:dyDescent="0.2">
      <c r="A4680" s="926"/>
      <c r="B4680" s="3">
        <v>6320</v>
      </c>
      <c r="C4680" s="197" t="s">
        <v>3077</v>
      </c>
      <c r="D4680" s="3" t="s">
        <v>10514</v>
      </c>
      <c r="E4680" s="60">
        <v>31162418</v>
      </c>
      <c r="F4680" s="917"/>
      <c r="G4680" s="211" t="s">
        <v>2186</v>
      </c>
      <c r="H4680" s="684">
        <v>45078</v>
      </c>
      <c r="I4680" s="382">
        <v>364</v>
      </c>
    </row>
    <row r="4681" spans="1:9" ht="37.5" customHeight="1" x14ac:dyDescent="0.2">
      <c r="A4681" s="926"/>
      <c r="B4681" s="258">
        <v>6030</v>
      </c>
      <c r="C4681" s="66" t="s">
        <v>824</v>
      </c>
      <c r="D4681" s="258" t="s">
        <v>10514</v>
      </c>
      <c r="E4681" s="382">
        <v>31162418</v>
      </c>
      <c r="F4681" s="917"/>
      <c r="G4681" s="211" t="s">
        <v>2186</v>
      </c>
      <c r="H4681" s="661" t="s">
        <v>120</v>
      </c>
      <c r="I4681" s="258">
        <v>364</v>
      </c>
    </row>
    <row r="4682" spans="1:9" ht="37.5" customHeight="1" x14ac:dyDescent="0.2">
      <c r="A4682" s="926"/>
      <c r="B4682" s="211">
        <v>2820</v>
      </c>
      <c r="C4682" s="197" t="s">
        <v>4742</v>
      </c>
      <c r="D4682" s="211" t="s">
        <v>4510</v>
      </c>
      <c r="E4682" s="463">
        <v>31162418</v>
      </c>
      <c r="F4682" s="917"/>
      <c r="G4682" s="211" t="s">
        <v>2186</v>
      </c>
      <c r="H4682" s="63">
        <v>44986</v>
      </c>
      <c r="I4682" s="382">
        <v>364</v>
      </c>
    </row>
    <row r="4683" spans="1:9" ht="37.5" customHeight="1" x14ac:dyDescent="0.2">
      <c r="A4683" s="926"/>
      <c r="B4683" s="211">
        <v>2820</v>
      </c>
      <c r="C4683" s="508" t="s">
        <v>4803</v>
      </c>
      <c r="D4683" s="211" t="s">
        <v>4750</v>
      </c>
      <c r="E4683" s="211">
        <v>31162418</v>
      </c>
      <c r="F4683" s="917"/>
      <c r="G4683" s="211" t="s">
        <v>2186</v>
      </c>
      <c r="H4683" s="63">
        <v>45078</v>
      </c>
      <c r="I4683" s="211">
        <v>364</v>
      </c>
    </row>
    <row r="4684" spans="1:9" ht="37.5" customHeight="1" x14ac:dyDescent="0.2">
      <c r="A4684" s="926"/>
      <c r="B4684" s="372">
        <v>4011</v>
      </c>
      <c r="C4684" s="373" t="s">
        <v>824</v>
      </c>
      <c r="D4684" s="372" t="s">
        <v>114</v>
      </c>
      <c r="E4684" s="146" t="s">
        <v>5450</v>
      </c>
      <c r="F4684" s="917"/>
      <c r="G4684" s="146" t="s">
        <v>693</v>
      </c>
      <c r="H4684" s="159">
        <v>45261</v>
      </c>
      <c r="I4684" s="146">
        <v>364</v>
      </c>
    </row>
    <row r="4685" spans="1:9" ht="37.5" customHeight="1" x14ac:dyDescent="0.2">
      <c r="A4685" s="926"/>
      <c r="B4685" s="97">
        <v>7431</v>
      </c>
      <c r="C4685" s="98" t="s">
        <v>6276</v>
      </c>
      <c r="D4685" s="97" t="s">
        <v>5902</v>
      </c>
      <c r="E4685" s="160" t="s">
        <v>6277</v>
      </c>
      <c r="F4685" s="917"/>
      <c r="G4685" s="160" t="s">
        <v>693</v>
      </c>
      <c r="H4685" s="309">
        <v>44958</v>
      </c>
      <c r="I4685" s="160">
        <v>364</v>
      </c>
    </row>
    <row r="4686" spans="1:9" ht="37.5" customHeight="1" x14ac:dyDescent="0.2">
      <c r="A4686" s="926"/>
      <c r="B4686" s="97">
        <v>7431</v>
      </c>
      <c r="C4686" s="98" t="s">
        <v>6279</v>
      </c>
      <c r="D4686" s="97" t="s">
        <v>5902</v>
      </c>
      <c r="E4686" s="160" t="s">
        <v>6280</v>
      </c>
      <c r="F4686" s="917"/>
      <c r="G4686" s="160" t="s">
        <v>693</v>
      </c>
      <c r="H4686" s="309">
        <v>44958</v>
      </c>
      <c r="I4686" s="160">
        <v>364</v>
      </c>
    </row>
    <row r="4687" spans="1:9" ht="37.5" customHeight="1" x14ac:dyDescent="0.2">
      <c r="A4687" s="926"/>
      <c r="B4687" s="97">
        <v>7431</v>
      </c>
      <c r="C4687" s="98" t="s">
        <v>6290</v>
      </c>
      <c r="D4687" s="97" t="s">
        <v>5902</v>
      </c>
      <c r="E4687" s="160" t="s">
        <v>6291</v>
      </c>
      <c r="F4687" s="917"/>
      <c r="G4687" s="160" t="s">
        <v>693</v>
      </c>
      <c r="H4687" s="309">
        <v>44958</v>
      </c>
      <c r="I4687" s="160">
        <v>364</v>
      </c>
    </row>
    <row r="4688" spans="1:9" ht="37.5" customHeight="1" x14ac:dyDescent="0.2">
      <c r="A4688" s="926"/>
      <c r="B4688" s="51">
        <v>6326</v>
      </c>
      <c r="C4688" s="541" t="s">
        <v>9576</v>
      </c>
      <c r="D4688" s="97" t="s">
        <v>5902</v>
      </c>
      <c r="E4688" s="39">
        <v>31162418</v>
      </c>
      <c r="F4688" s="917"/>
      <c r="G4688" s="160" t="s">
        <v>693</v>
      </c>
      <c r="H4688" s="63">
        <v>45261</v>
      </c>
      <c r="I4688" s="539">
        <v>364</v>
      </c>
    </row>
    <row r="4689" spans="1:9" ht="37.5" customHeight="1" x14ac:dyDescent="0.2">
      <c r="A4689" s="927"/>
      <c r="B4689" s="258">
        <v>6030</v>
      </c>
      <c r="C4689" s="66" t="s">
        <v>3440</v>
      </c>
      <c r="D4689" s="258" t="s">
        <v>10514</v>
      </c>
      <c r="E4689" s="382">
        <v>311519</v>
      </c>
      <c r="F4689" s="918"/>
      <c r="G4689" s="160" t="s">
        <v>2186</v>
      </c>
      <c r="H4689" s="661" t="s">
        <v>1798</v>
      </c>
      <c r="I4689" s="258">
        <v>364</v>
      </c>
    </row>
    <row r="4690" spans="1:9" ht="30" customHeight="1" x14ac:dyDescent="0.2">
      <c r="A4690" s="211">
        <v>198</v>
      </c>
      <c r="B4690" s="3">
        <v>3202</v>
      </c>
      <c r="C4690" s="197" t="s">
        <v>892</v>
      </c>
      <c r="D4690" s="3" t="s">
        <v>39</v>
      </c>
      <c r="E4690" s="211" t="s">
        <v>893</v>
      </c>
      <c r="F4690" s="670">
        <v>2524872</v>
      </c>
      <c r="G4690" s="211" t="s">
        <v>10445</v>
      </c>
      <c r="H4690" s="160" t="s">
        <v>5066</v>
      </c>
      <c r="I4690" s="211">
        <v>284</v>
      </c>
    </row>
    <row r="4691" spans="1:9" ht="51" x14ac:dyDescent="0.2">
      <c r="A4691" s="211">
        <v>199</v>
      </c>
      <c r="B4691" s="3">
        <v>3202</v>
      </c>
      <c r="C4691" s="197" t="s">
        <v>895</v>
      </c>
      <c r="D4691" s="3" t="s">
        <v>39</v>
      </c>
      <c r="E4691" s="211" t="s">
        <v>896</v>
      </c>
      <c r="F4691" s="670">
        <v>16000000</v>
      </c>
      <c r="G4691" s="211" t="s">
        <v>10445</v>
      </c>
      <c r="H4691" s="160" t="s">
        <v>5066</v>
      </c>
      <c r="I4691" s="211">
        <v>284</v>
      </c>
    </row>
    <row r="4692" spans="1:9" ht="38.25" x14ac:dyDescent="0.2">
      <c r="A4692" s="925">
        <v>200</v>
      </c>
      <c r="B4692" s="3">
        <v>3202</v>
      </c>
      <c r="C4692" s="197" t="s">
        <v>897</v>
      </c>
      <c r="D4692" s="3" t="s">
        <v>39</v>
      </c>
      <c r="E4692" s="211" t="s">
        <v>898</v>
      </c>
      <c r="F4692" s="847">
        <v>12625814.84</v>
      </c>
      <c r="G4692" s="211" t="s">
        <v>10445</v>
      </c>
      <c r="H4692" s="160" t="s">
        <v>5066</v>
      </c>
      <c r="I4692" s="211">
        <v>284</v>
      </c>
    </row>
    <row r="4693" spans="1:9" ht="25.5" x14ac:dyDescent="0.2">
      <c r="A4693" s="927"/>
      <c r="B4693" s="3">
        <v>3202</v>
      </c>
      <c r="C4693" s="197" t="s">
        <v>908</v>
      </c>
      <c r="D4693" s="3" t="s">
        <v>39</v>
      </c>
      <c r="E4693" s="211">
        <v>53111601</v>
      </c>
      <c r="F4693" s="849"/>
      <c r="G4693" s="211" t="s">
        <v>10445</v>
      </c>
      <c r="H4693" s="160" t="s">
        <v>5066</v>
      </c>
      <c r="I4693" s="211">
        <v>284</v>
      </c>
    </row>
    <row r="4694" spans="1:9" ht="12.75" x14ac:dyDescent="0.2">
      <c r="A4694" s="211">
        <v>201</v>
      </c>
      <c r="B4694" s="3">
        <v>3202</v>
      </c>
      <c r="C4694" s="197" t="s">
        <v>899</v>
      </c>
      <c r="D4694" s="3" t="s">
        <v>39</v>
      </c>
      <c r="E4694" s="211">
        <v>46181611</v>
      </c>
      <c r="F4694" s="670">
        <v>1005700</v>
      </c>
      <c r="G4694" s="211" t="s">
        <v>10445</v>
      </c>
      <c r="H4694" s="160" t="s">
        <v>5066</v>
      </c>
      <c r="I4694" s="211">
        <v>284</v>
      </c>
    </row>
    <row r="4695" spans="1:9" ht="15" customHeight="1" x14ac:dyDescent="0.2">
      <c r="A4695" s="925">
        <v>202</v>
      </c>
      <c r="B4695" s="3">
        <v>3202</v>
      </c>
      <c r="C4695" s="197" t="s">
        <v>900</v>
      </c>
      <c r="D4695" s="3" t="s">
        <v>39</v>
      </c>
      <c r="E4695" s="211">
        <v>46181543</v>
      </c>
      <c r="F4695" s="847">
        <v>12866610</v>
      </c>
      <c r="G4695" s="211" t="s">
        <v>10445</v>
      </c>
      <c r="H4695" s="160" t="s">
        <v>5066</v>
      </c>
      <c r="I4695" s="211">
        <v>284</v>
      </c>
    </row>
    <row r="4696" spans="1:9" ht="25.5" x14ac:dyDescent="0.2">
      <c r="A4696" s="927"/>
      <c r="B4696" s="3">
        <v>3202</v>
      </c>
      <c r="C4696" s="197" t="s">
        <v>901</v>
      </c>
      <c r="D4696" s="3" t="s">
        <v>39</v>
      </c>
      <c r="E4696" s="211">
        <v>46181543</v>
      </c>
      <c r="F4696" s="849"/>
      <c r="G4696" s="211" t="s">
        <v>10445</v>
      </c>
      <c r="H4696" s="160" t="s">
        <v>5066</v>
      </c>
      <c r="I4696" s="211">
        <v>284</v>
      </c>
    </row>
    <row r="4697" spans="1:9" ht="38.25" x14ac:dyDescent="0.2">
      <c r="A4697" s="211">
        <v>203</v>
      </c>
      <c r="B4697" s="3">
        <v>3202</v>
      </c>
      <c r="C4697" s="197" t="s">
        <v>902</v>
      </c>
      <c r="D4697" s="3" t="s">
        <v>39</v>
      </c>
      <c r="E4697" s="211" t="s">
        <v>903</v>
      </c>
      <c r="F4697" s="670">
        <v>812609</v>
      </c>
      <c r="G4697" s="211" t="s">
        <v>10445</v>
      </c>
      <c r="H4697" s="160" t="s">
        <v>5066</v>
      </c>
      <c r="I4697" s="211">
        <v>284</v>
      </c>
    </row>
    <row r="4698" spans="1:9" ht="29.25" customHeight="1" x14ac:dyDescent="0.2">
      <c r="A4698" s="211">
        <v>204</v>
      </c>
      <c r="B4698" s="3">
        <v>3202</v>
      </c>
      <c r="C4698" s="197" t="s">
        <v>904</v>
      </c>
      <c r="D4698" s="3" t="s">
        <v>39</v>
      </c>
      <c r="E4698" s="211" t="s">
        <v>905</v>
      </c>
      <c r="F4698" s="670">
        <v>325779</v>
      </c>
      <c r="G4698" s="211" t="s">
        <v>10445</v>
      </c>
      <c r="H4698" s="160" t="s">
        <v>5066</v>
      </c>
      <c r="I4698" s="211">
        <v>284</v>
      </c>
    </row>
    <row r="4699" spans="1:9" ht="25.5" x14ac:dyDescent="0.2">
      <c r="A4699" s="211">
        <v>205</v>
      </c>
      <c r="B4699" s="3">
        <v>3202</v>
      </c>
      <c r="C4699" s="197" t="s">
        <v>906</v>
      </c>
      <c r="D4699" s="3" t="s">
        <v>39</v>
      </c>
      <c r="E4699" s="211" t="s">
        <v>907</v>
      </c>
      <c r="F4699" s="665">
        <v>1551600</v>
      </c>
      <c r="G4699" s="211" t="s">
        <v>10445</v>
      </c>
      <c r="H4699" s="160" t="s">
        <v>5066</v>
      </c>
      <c r="I4699" s="211">
        <v>284</v>
      </c>
    </row>
    <row r="4700" spans="1:9" ht="63.75" x14ac:dyDescent="0.2">
      <c r="A4700" s="211">
        <v>206</v>
      </c>
      <c r="B4700" s="3">
        <v>3202</v>
      </c>
      <c r="C4700" s="197" t="s">
        <v>909</v>
      </c>
      <c r="D4700" s="3" t="s">
        <v>39</v>
      </c>
      <c r="E4700" s="211" t="s">
        <v>910</v>
      </c>
      <c r="F4700" s="665">
        <v>177184</v>
      </c>
      <c r="G4700" s="211" t="s">
        <v>3208</v>
      </c>
      <c r="H4700" s="160" t="s">
        <v>5066</v>
      </c>
      <c r="I4700" s="211">
        <v>284</v>
      </c>
    </row>
    <row r="4701" spans="1:9" ht="25.5" x14ac:dyDescent="0.2">
      <c r="A4701" s="211">
        <v>207</v>
      </c>
      <c r="B4701" s="3">
        <v>3202</v>
      </c>
      <c r="C4701" s="197" t="s">
        <v>912</v>
      </c>
      <c r="D4701" s="3" t="s">
        <v>39</v>
      </c>
      <c r="E4701" s="211" t="s">
        <v>913</v>
      </c>
      <c r="F4701" s="665">
        <v>627150</v>
      </c>
      <c r="G4701" s="211" t="s">
        <v>10445</v>
      </c>
      <c r="H4701" s="160" t="s">
        <v>5066</v>
      </c>
      <c r="I4701" s="3">
        <v>284</v>
      </c>
    </row>
    <row r="4702" spans="1:9" ht="25.5" x14ac:dyDescent="0.2">
      <c r="A4702" s="925">
        <v>208</v>
      </c>
      <c r="B4702" s="3">
        <v>3202</v>
      </c>
      <c r="C4702" s="197" t="s">
        <v>914</v>
      </c>
      <c r="D4702" s="3" t="s">
        <v>39</v>
      </c>
      <c r="E4702" s="211" t="s">
        <v>915</v>
      </c>
      <c r="F4702" s="881">
        <v>9313673.0099999998</v>
      </c>
      <c r="G4702" s="211" t="s">
        <v>10445</v>
      </c>
      <c r="H4702" s="160" t="s">
        <v>5066</v>
      </c>
      <c r="I4702" s="3">
        <v>284</v>
      </c>
    </row>
    <row r="4703" spans="1:9" ht="25.5" x14ac:dyDescent="0.2">
      <c r="A4703" s="926"/>
      <c r="B4703" s="3">
        <v>3202</v>
      </c>
      <c r="C4703" s="197" t="s">
        <v>920</v>
      </c>
      <c r="D4703" s="3" t="s">
        <v>39</v>
      </c>
      <c r="E4703" s="211" t="s">
        <v>921</v>
      </c>
      <c r="F4703" s="882"/>
      <c r="G4703" s="211" t="s">
        <v>10445</v>
      </c>
      <c r="H4703" s="160" t="s">
        <v>5066</v>
      </c>
      <c r="I4703" s="211">
        <v>284</v>
      </c>
    </row>
    <row r="4704" spans="1:9" ht="25.5" x14ac:dyDescent="0.2">
      <c r="A4704" s="926"/>
      <c r="B4704" s="3">
        <v>3202</v>
      </c>
      <c r="C4704" s="197" t="s">
        <v>929</v>
      </c>
      <c r="D4704" s="3" t="s">
        <v>39</v>
      </c>
      <c r="E4704" s="211" t="s">
        <v>930</v>
      </c>
      <c r="F4704" s="882"/>
      <c r="G4704" s="211" t="s">
        <v>10445</v>
      </c>
      <c r="H4704" s="160" t="s">
        <v>5066</v>
      </c>
      <c r="I4704" s="59">
        <v>284</v>
      </c>
    </row>
    <row r="4705" spans="1:9" ht="25.5" x14ac:dyDescent="0.2">
      <c r="A4705" s="926"/>
      <c r="B4705" s="3">
        <v>3202</v>
      </c>
      <c r="C4705" s="197" t="s">
        <v>931</v>
      </c>
      <c r="D4705" s="3" t="s">
        <v>39</v>
      </c>
      <c r="E4705" s="211" t="s">
        <v>932</v>
      </c>
      <c r="F4705" s="882"/>
      <c r="G4705" s="211" t="s">
        <v>10445</v>
      </c>
      <c r="H4705" s="160" t="s">
        <v>5066</v>
      </c>
      <c r="I4705" s="59">
        <v>284</v>
      </c>
    </row>
    <row r="4706" spans="1:9" ht="38.25" x14ac:dyDescent="0.2">
      <c r="A4706" s="926"/>
      <c r="B4706" s="3">
        <v>3202</v>
      </c>
      <c r="C4706" s="197" t="s">
        <v>934</v>
      </c>
      <c r="D4706" s="3" t="s">
        <v>39</v>
      </c>
      <c r="E4706" s="211">
        <v>53101802</v>
      </c>
      <c r="F4706" s="882"/>
      <c r="G4706" s="211" t="s">
        <v>10445</v>
      </c>
      <c r="H4706" s="160" t="s">
        <v>5066</v>
      </c>
      <c r="I4706" s="59">
        <v>284</v>
      </c>
    </row>
    <row r="4707" spans="1:9" ht="38.25" x14ac:dyDescent="0.2">
      <c r="A4707" s="927"/>
      <c r="B4707" s="3">
        <v>3202</v>
      </c>
      <c r="C4707" s="197" t="s">
        <v>935</v>
      </c>
      <c r="D4707" s="3" t="s">
        <v>39</v>
      </c>
      <c r="E4707" s="211" t="s">
        <v>936</v>
      </c>
      <c r="F4707" s="883"/>
      <c r="G4707" s="211" t="s">
        <v>10445</v>
      </c>
      <c r="H4707" s="160" t="s">
        <v>5066</v>
      </c>
      <c r="I4707" s="59">
        <v>284</v>
      </c>
    </row>
    <row r="4708" spans="1:9" ht="38.25" x14ac:dyDescent="0.2">
      <c r="A4708" s="925">
        <v>209</v>
      </c>
      <c r="B4708" s="3">
        <v>3202</v>
      </c>
      <c r="C4708" s="197" t="s">
        <v>916</v>
      </c>
      <c r="D4708" s="3" t="s">
        <v>39</v>
      </c>
      <c r="E4708" s="211">
        <v>46181526</v>
      </c>
      <c r="F4708" s="881">
        <v>164316765.12</v>
      </c>
      <c r="G4708" s="211" t="s">
        <v>10445</v>
      </c>
      <c r="H4708" s="160" t="s">
        <v>5066</v>
      </c>
      <c r="I4708" s="3">
        <v>284</v>
      </c>
    </row>
    <row r="4709" spans="1:9" ht="38.25" x14ac:dyDescent="0.2">
      <c r="A4709" s="926"/>
      <c r="B4709" s="3">
        <v>3202</v>
      </c>
      <c r="C4709" s="197" t="s">
        <v>926</v>
      </c>
      <c r="D4709" s="3" t="s">
        <v>39</v>
      </c>
      <c r="E4709" s="211">
        <v>46181527</v>
      </c>
      <c r="F4709" s="882"/>
      <c r="G4709" s="211" t="s">
        <v>10445</v>
      </c>
      <c r="H4709" s="160" t="s">
        <v>5066</v>
      </c>
      <c r="I4709" s="59">
        <v>284</v>
      </c>
    </row>
    <row r="4710" spans="1:9" ht="76.5" x14ac:dyDescent="0.2">
      <c r="A4710" s="927"/>
      <c r="B4710" s="3">
        <v>3202</v>
      </c>
      <c r="C4710" s="197" t="s">
        <v>937</v>
      </c>
      <c r="D4710" s="3" t="s">
        <v>39</v>
      </c>
      <c r="E4710" s="211" t="s">
        <v>938</v>
      </c>
      <c r="F4710" s="883"/>
      <c r="G4710" s="211" t="s">
        <v>10445</v>
      </c>
      <c r="H4710" s="160" t="s">
        <v>5066</v>
      </c>
      <c r="I4710" s="59">
        <v>284</v>
      </c>
    </row>
    <row r="4711" spans="1:9" ht="38.25" x14ac:dyDescent="0.2">
      <c r="A4711" s="925">
        <v>210</v>
      </c>
      <c r="B4711" s="3">
        <v>3202</v>
      </c>
      <c r="C4711" s="197" t="s">
        <v>917</v>
      </c>
      <c r="D4711" s="3" t="s">
        <v>39</v>
      </c>
      <c r="E4711" s="211">
        <v>53103099</v>
      </c>
      <c r="F4711" s="881">
        <v>26691820.100000001</v>
      </c>
      <c r="G4711" s="211" t="s">
        <v>10445</v>
      </c>
      <c r="H4711" s="160" t="s">
        <v>5066</v>
      </c>
      <c r="I4711" s="3">
        <v>284</v>
      </c>
    </row>
    <row r="4712" spans="1:9" ht="15" customHeight="1" x14ac:dyDescent="0.2">
      <c r="A4712" s="926"/>
      <c r="B4712" s="3">
        <v>3202</v>
      </c>
      <c r="C4712" s="197" t="s">
        <v>918</v>
      </c>
      <c r="D4712" s="3" t="s">
        <v>39</v>
      </c>
      <c r="E4712" s="211">
        <v>53103001</v>
      </c>
      <c r="F4712" s="882"/>
      <c r="G4712" s="211" t="s">
        <v>10445</v>
      </c>
      <c r="H4712" s="160" t="s">
        <v>5066</v>
      </c>
      <c r="I4712" s="3">
        <v>284</v>
      </c>
    </row>
    <row r="4713" spans="1:9" ht="38.25" x14ac:dyDescent="0.2">
      <c r="A4713" s="926"/>
      <c r="B4713" s="3">
        <v>3202</v>
      </c>
      <c r="C4713" s="197" t="s">
        <v>927</v>
      </c>
      <c r="D4713" s="3" t="s">
        <v>39</v>
      </c>
      <c r="E4713" s="211">
        <v>46181527</v>
      </c>
      <c r="F4713" s="882"/>
      <c r="G4713" s="211" t="s">
        <v>10445</v>
      </c>
      <c r="H4713" s="160" t="s">
        <v>5066</v>
      </c>
      <c r="I4713" s="59">
        <v>284</v>
      </c>
    </row>
    <row r="4714" spans="1:9" ht="25.5" x14ac:dyDescent="0.2">
      <c r="A4714" s="927"/>
      <c r="B4714" s="3">
        <v>3202</v>
      </c>
      <c r="C4714" s="197" t="s">
        <v>928</v>
      </c>
      <c r="D4714" s="3" t="s">
        <v>39</v>
      </c>
      <c r="E4714" s="211">
        <v>46181527</v>
      </c>
      <c r="F4714" s="883"/>
      <c r="G4714" s="211" t="s">
        <v>10445</v>
      </c>
      <c r="H4714" s="160" t="s">
        <v>5066</v>
      </c>
      <c r="I4714" s="59">
        <v>284</v>
      </c>
    </row>
    <row r="4715" spans="1:9" ht="12.75" x14ac:dyDescent="0.2">
      <c r="A4715" s="929">
        <v>211</v>
      </c>
      <c r="B4715" s="3">
        <v>3202</v>
      </c>
      <c r="C4715" s="197" t="s">
        <v>922</v>
      </c>
      <c r="D4715" s="3" t="s">
        <v>39</v>
      </c>
      <c r="E4715" s="211" t="s">
        <v>923</v>
      </c>
      <c r="F4715" s="881">
        <v>507059.25</v>
      </c>
      <c r="G4715" s="211" t="s">
        <v>10445</v>
      </c>
      <c r="H4715" s="160" t="s">
        <v>5066</v>
      </c>
      <c r="I4715" s="211">
        <v>284</v>
      </c>
    </row>
    <row r="4716" spans="1:9" ht="12.75" x14ac:dyDescent="0.2">
      <c r="A4716" s="930"/>
      <c r="B4716" s="3">
        <v>3202</v>
      </c>
      <c r="C4716" s="197" t="s">
        <v>924</v>
      </c>
      <c r="D4716" s="3" t="s">
        <v>39</v>
      </c>
      <c r="E4716" s="211" t="s">
        <v>925</v>
      </c>
      <c r="F4716" s="883"/>
      <c r="G4716" s="211" t="s">
        <v>10445</v>
      </c>
      <c r="H4716" s="160" t="s">
        <v>5066</v>
      </c>
      <c r="I4716" s="211">
        <v>284</v>
      </c>
    </row>
    <row r="4717" spans="1:9" ht="25.5" x14ac:dyDescent="0.2">
      <c r="A4717" s="211">
        <v>212</v>
      </c>
      <c r="B4717" s="3">
        <v>3202</v>
      </c>
      <c r="C4717" s="197" t="s">
        <v>933</v>
      </c>
      <c r="D4717" s="3" t="s">
        <v>39</v>
      </c>
      <c r="E4717" s="211">
        <v>53101702</v>
      </c>
      <c r="F4717" s="665">
        <v>38718.32</v>
      </c>
      <c r="G4717" s="211" t="s">
        <v>10445</v>
      </c>
      <c r="H4717" s="160" t="s">
        <v>5066</v>
      </c>
      <c r="I4717" s="59">
        <v>284</v>
      </c>
    </row>
    <row r="4718" spans="1:9" ht="12.75" x14ac:dyDescent="0.2">
      <c r="A4718" s="211">
        <v>213</v>
      </c>
      <c r="B4718" s="3">
        <v>3202</v>
      </c>
      <c r="C4718" s="197" t="s">
        <v>939</v>
      </c>
      <c r="D4718" s="3" t="s">
        <v>39</v>
      </c>
      <c r="E4718" s="211" t="s">
        <v>940</v>
      </c>
      <c r="F4718" s="670">
        <v>514645.26</v>
      </c>
      <c r="G4718" s="211" t="s">
        <v>10445</v>
      </c>
      <c r="H4718" s="160" t="s">
        <v>5066</v>
      </c>
      <c r="I4718" s="59">
        <v>284</v>
      </c>
    </row>
    <row r="4719" spans="1:9" ht="33" customHeight="1" x14ac:dyDescent="0.2">
      <c r="A4719" s="211">
        <v>214</v>
      </c>
      <c r="B4719" s="84">
        <v>2502</v>
      </c>
      <c r="C4719" s="127" t="s">
        <v>3782</v>
      </c>
      <c r="D4719" s="84" t="s">
        <v>34</v>
      </c>
      <c r="E4719" s="131" t="s">
        <v>3783</v>
      </c>
      <c r="F4719" s="613">
        <v>125000</v>
      </c>
      <c r="G4719" s="131" t="s">
        <v>3784</v>
      </c>
      <c r="H4719" s="63">
        <v>45200</v>
      </c>
      <c r="I4719" s="382">
        <v>284</v>
      </c>
    </row>
    <row r="4720" spans="1:9" ht="51" x14ac:dyDescent="0.2">
      <c r="A4720" s="940">
        <v>215</v>
      </c>
      <c r="B4720" s="865">
        <v>2400</v>
      </c>
      <c r="C4720" s="866" t="s">
        <v>5063</v>
      </c>
      <c r="D4720" s="865" t="s">
        <v>39</v>
      </c>
      <c r="E4720" s="659" t="s">
        <v>5064</v>
      </c>
      <c r="F4720" s="941">
        <v>8701715</v>
      </c>
      <c r="G4720" s="131" t="s">
        <v>3784</v>
      </c>
      <c r="H4720" s="942" t="s">
        <v>5066</v>
      </c>
      <c r="I4720" s="160">
        <v>284</v>
      </c>
    </row>
    <row r="4721" spans="1:9" ht="51" x14ac:dyDescent="0.2">
      <c r="A4721" s="940"/>
      <c r="B4721" s="865"/>
      <c r="C4721" s="866"/>
      <c r="D4721" s="865"/>
      <c r="E4721" s="659" t="s">
        <v>5068</v>
      </c>
      <c r="F4721" s="941"/>
      <c r="G4721" s="131" t="s">
        <v>3784</v>
      </c>
      <c r="H4721" s="942"/>
      <c r="I4721" s="160">
        <v>284</v>
      </c>
    </row>
    <row r="4722" spans="1:9" ht="51" x14ac:dyDescent="0.2">
      <c r="A4722" s="940"/>
      <c r="B4722" s="865"/>
      <c r="C4722" s="866"/>
      <c r="D4722" s="865"/>
      <c r="E4722" s="659" t="s">
        <v>5069</v>
      </c>
      <c r="F4722" s="941"/>
      <c r="G4722" s="131" t="s">
        <v>3784</v>
      </c>
      <c r="H4722" s="942"/>
      <c r="I4722" s="160">
        <v>284</v>
      </c>
    </row>
    <row r="4723" spans="1:9" ht="40.5" customHeight="1" x14ac:dyDescent="0.2">
      <c r="A4723" s="500">
        <v>216</v>
      </c>
      <c r="B4723" s="372">
        <v>2400</v>
      </c>
      <c r="C4723" s="373" t="s">
        <v>5070</v>
      </c>
      <c r="D4723" s="372" t="s">
        <v>39</v>
      </c>
      <c r="E4723" s="659" t="s">
        <v>5071</v>
      </c>
      <c r="F4723" s="670">
        <v>426360</v>
      </c>
      <c r="G4723" s="131" t="s">
        <v>3784</v>
      </c>
      <c r="H4723" s="160" t="s">
        <v>5066</v>
      </c>
      <c r="I4723" s="160">
        <v>284</v>
      </c>
    </row>
    <row r="4724" spans="1:9" ht="27.75" customHeight="1" x14ac:dyDescent="0.2">
      <c r="A4724" s="925">
        <v>217</v>
      </c>
      <c r="B4724" s="444">
        <v>7210</v>
      </c>
      <c r="C4724" s="407" t="s">
        <v>775</v>
      </c>
      <c r="D4724" s="188" t="s">
        <v>776</v>
      </c>
      <c r="E4724" s="406" t="s">
        <v>772</v>
      </c>
      <c r="F4724" s="887">
        <v>22120769.120000001</v>
      </c>
      <c r="G4724" s="406" t="s">
        <v>773</v>
      </c>
      <c r="H4724" s="309">
        <v>44986</v>
      </c>
      <c r="I4724" s="419">
        <v>289</v>
      </c>
    </row>
    <row r="4725" spans="1:9" ht="25.5" x14ac:dyDescent="0.2">
      <c r="A4725" s="926"/>
      <c r="B4725" s="3">
        <v>3202</v>
      </c>
      <c r="C4725" s="197" t="s">
        <v>941</v>
      </c>
      <c r="D4725" s="205" t="s">
        <v>39</v>
      </c>
      <c r="E4725" s="211" t="s">
        <v>942</v>
      </c>
      <c r="F4725" s="934"/>
      <c r="G4725" s="406" t="s">
        <v>773</v>
      </c>
      <c r="H4725" s="160" t="s">
        <v>5066</v>
      </c>
      <c r="I4725" s="211">
        <v>289</v>
      </c>
    </row>
    <row r="4726" spans="1:9" ht="25.5" x14ac:dyDescent="0.2">
      <c r="A4726" s="926"/>
      <c r="B4726" s="3">
        <v>3202</v>
      </c>
      <c r="C4726" s="197" t="s">
        <v>944</v>
      </c>
      <c r="D4726" s="179" t="s">
        <v>39</v>
      </c>
      <c r="E4726" s="211" t="s">
        <v>945</v>
      </c>
      <c r="F4726" s="934"/>
      <c r="G4726" s="406" t="s">
        <v>773</v>
      </c>
      <c r="H4726" s="160" t="s">
        <v>5066</v>
      </c>
      <c r="I4726" s="211">
        <v>289</v>
      </c>
    </row>
    <row r="4727" spans="1:9" ht="51.75" customHeight="1" x14ac:dyDescent="0.2">
      <c r="A4727" s="926"/>
      <c r="B4727" s="3">
        <v>3202</v>
      </c>
      <c r="C4727" s="197" t="s">
        <v>946</v>
      </c>
      <c r="D4727" s="205" t="s">
        <v>39</v>
      </c>
      <c r="E4727" s="211" t="s">
        <v>947</v>
      </c>
      <c r="F4727" s="934"/>
      <c r="G4727" s="406" t="s">
        <v>773</v>
      </c>
      <c r="H4727" s="160" t="s">
        <v>5066</v>
      </c>
      <c r="I4727" s="211">
        <v>289</v>
      </c>
    </row>
    <row r="4728" spans="1:9" ht="15" customHeight="1" x14ac:dyDescent="0.2">
      <c r="A4728" s="926"/>
      <c r="B4728" s="3">
        <v>3202</v>
      </c>
      <c r="C4728" s="197" t="s">
        <v>948</v>
      </c>
      <c r="D4728" s="179" t="s">
        <v>39</v>
      </c>
      <c r="E4728" s="211" t="s">
        <v>949</v>
      </c>
      <c r="F4728" s="934"/>
      <c r="G4728" s="406" t="s">
        <v>773</v>
      </c>
      <c r="H4728" s="160" t="s">
        <v>5066</v>
      </c>
      <c r="I4728" s="211">
        <v>289</v>
      </c>
    </row>
    <row r="4729" spans="1:9" ht="25.5" x14ac:dyDescent="0.2">
      <c r="A4729" s="926"/>
      <c r="B4729" s="3">
        <v>4170</v>
      </c>
      <c r="C4729" s="212" t="s">
        <v>1959</v>
      </c>
      <c r="D4729" s="211" t="s">
        <v>2137</v>
      </c>
      <c r="E4729" s="211">
        <v>14111703</v>
      </c>
      <c r="F4729" s="934"/>
      <c r="G4729" s="211" t="s">
        <v>773</v>
      </c>
      <c r="H4729" s="72">
        <v>45200</v>
      </c>
      <c r="I4729" s="211">
        <v>289</v>
      </c>
    </row>
    <row r="4730" spans="1:9" ht="25.5" x14ac:dyDescent="0.2">
      <c r="A4730" s="926"/>
      <c r="B4730" s="3">
        <v>4160</v>
      </c>
      <c r="C4730" s="212" t="s">
        <v>1959</v>
      </c>
      <c r="D4730" s="211" t="s">
        <v>2137</v>
      </c>
      <c r="E4730" s="211">
        <v>14111703</v>
      </c>
      <c r="F4730" s="934"/>
      <c r="G4730" s="211" t="s">
        <v>773</v>
      </c>
      <c r="H4730" s="72">
        <v>45200</v>
      </c>
      <c r="I4730" s="211">
        <v>289</v>
      </c>
    </row>
    <row r="4731" spans="1:9" ht="25.5" x14ac:dyDescent="0.2">
      <c r="A4731" s="926"/>
      <c r="B4731" s="3">
        <v>4150</v>
      </c>
      <c r="C4731" s="212" t="s">
        <v>1959</v>
      </c>
      <c r="D4731" s="211" t="s">
        <v>2137</v>
      </c>
      <c r="E4731" s="211">
        <v>14111703</v>
      </c>
      <c r="F4731" s="934"/>
      <c r="G4731" s="211" t="s">
        <v>773</v>
      </c>
      <c r="H4731" s="72">
        <v>45200</v>
      </c>
      <c r="I4731" s="211">
        <v>289</v>
      </c>
    </row>
    <row r="4732" spans="1:9" ht="51" x14ac:dyDescent="0.2">
      <c r="A4732" s="927"/>
      <c r="B4732" s="3">
        <v>2702</v>
      </c>
      <c r="C4732" s="212" t="s">
        <v>2085</v>
      </c>
      <c r="D4732" s="3" t="s">
        <v>2132</v>
      </c>
      <c r="E4732" s="140">
        <v>14111703</v>
      </c>
      <c r="F4732" s="888"/>
      <c r="G4732" s="211" t="s">
        <v>773</v>
      </c>
      <c r="H4732" s="72">
        <v>45200</v>
      </c>
      <c r="I4732" s="211">
        <v>289</v>
      </c>
    </row>
    <row r="4733" spans="1:9" ht="25.5" x14ac:dyDescent="0.2">
      <c r="A4733" s="925">
        <v>218</v>
      </c>
      <c r="B4733" s="3">
        <v>6226</v>
      </c>
      <c r="C4733" s="197" t="s">
        <v>2868</v>
      </c>
      <c r="D4733" s="3" t="s">
        <v>5795</v>
      </c>
      <c r="E4733" s="211">
        <v>14111510</v>
      </c>
      <c r="F4733" s="909">
        <v>619700</v>
      </c>
      <c r="G4733" s="211" t="s">
        <v>2187</v>
      </c>
      <c r="H4733" s="63">
        <v>45047</v>
      </c>
      <c r="I4733" s="382">
        <v>289</v>
      </c>
    </row>
    <row r="4734" spans="1:9" ht="25.5" x14ac:dyDescent="0.2">
      <c r="A4734" s="926"/>
      <c r="B4734" s="3">
        <v>7020</v>
      </c>
      <c r="C4734" s="197" t="s">
        <v>3125</v>
      </c>
      <c r="D4734" s="3" t="s">
        <v>5795</v>
      </c>
      <c r="E4734" s="211">
        <v>14111510</v>
      </c>
      <c r="F4734" s="909"/>
      <c r="G4734" s="211" t="s">
        <v>2187</v>
      </c>
      <c r="H4734" s="63">
        <v>45170</v>
      </c>
      <c r="I4734" s="382">
        <v>289</v>
      </c>
    </row>
    <row r="4735" spans="1:9" ht="25.5" x14ac:dyDescent="0.2">
      <c r="A4735" s="926"/>
      <c r="B4735" s="61">
        <v>7301</v>
      </c>
      <c r="C4735" s="66" t="s">
        <v>3259</v>
      </c>
      <c r="D4735" s="3" t="s">
        <v>5795</v>
      </c>
      <c r="E4735" s="256" t="s">
        <v>2533</v>
      </c>
      <c r="F4735" s="909"/>
      <c r="G4735" s="211" t="s">
        <v>2187</v>
      </c>
      <c r="H4735" s="309">
        <v>45078</v>
      </c>
      <c r="I4735" s="61">
        <v>289</v>
      </c>
    </row>
    <row r="4736" spans="1:9" ht="25.5" x14ac:dyDescent="0.2">
      <c r="A4736" s="926"/>
      <c r="B4736" s="61">
        <v>7301</v>
      </c>
      <c r="C4736" s="66" t="s">
        <v>3261</v>
      </c>
      <c r="D4736" s="3" t="s">
        <v>5795</v>
      </c>
      <c r="E4736" s="256" t="s">
        <v>3262</v>
      </c>
      <c r="F4736" s="909"/>
      <c r="G4736" s="211" t="s">
        <v>2187</v>
      </c>
      <c r="H4736" s="309">
        <v>45078</v>
      </c>
      <c r="I4736" s="61">
        <v>289</v>
      </c>
    </row>
    <row r="4737" spans="1:9" ht="15" customHeight="1" x14ac:dyDescent="0.2">
      <c r="A4737" s="926"/>
      <c r="B4737" s="258">
        <v>6030</v>
      </c>
      <c r="C4737" s="66" t="s">
        <v>3321</v>
      </c>
      <c r="D4737" s="3" t="s">
        <v>5795</v>
      </c>
      <c r="E4737" s="382">
        <v>14111510</v>
      </c>
      <c r="F4737" s="909"/>
      <c r="G4737" s="211" t="s">
        <v>2187</v>
      </c>
      <c r="H4737" s="309">
        <v>44927</v>
      </c>
      <c r="I4737" s="258">
        <v>289</v>
      </c>
    </row>
    <row r="4738" spans="1:9" ht="51" x14ac:dyDescent="0.2">
      <c r="A4738" s="926"/>
      <c r="B4738" s="97">
        <v>7003</v>
      </c>
      <c r="C4738" s="98" t="s">
        <v>6812</v>
      </c>
      <c r="D4738" s="97" t="s">
        <v>5902</v>
      </c>
      <c r="E4738" s="160">
        <v>14111510</v>
      </c>
      <c r="F4738" s="909"/>
      <c r="G4738" s="211" t="s">
        <v>2187</v>
      </c>
      <c r="H4738" s="309">
        <v>44927</v>
      </c>
      <c r="I4738" s="160">
        <v>289</v>
      </c>
    </row>
    <row r="4739" spans="1:9" ht="25.5" x14ac:dyDescent="0.2">
      <c r="A4739" s="926"/>
      <c r="B4739" s="61">
        <v>4150</v>
      </c>
      <c r="C4739" s="66" t="s">
        <v>2022</v>
      </c>
      <c r="D4739" s="382" t="s">
        <v>2137</v>
      </c>
      <c r="E4739" s="382">
        <v>14111545</v>
      </c>
      <c r="F4739" s="909"/>
      <c r="G4739" s="382" t="s">
        <v>693</v>
      </c>
      <c r="H4739" s="63">
        <v>45200</v>
      </c>
      <c r="I4739" s="382">
        <v>289</v>
      </c>
    </row>
    <row r="4740" spans="1:9" ht="25.5" x14ac:dyDescent="0.2">
      <c r="A4740" s="926"/>
      <c r="B4740" s="61">
        <v>4180</v>
      </c>
      <c r="C4740" s="66" t="s">
        <v>2022</v>
      </c>
      <c r="D4740" s="382" t="s">
        <v>2137</v>
      </c>
      <c r="E4740" s="382">
        <v>14111545</v>
      </c>
      <c r="F4740" s="909"/>
      <c r="G4740" s="382" t="s">
        <v>693</v>
      </c>
      <c r="H4740" s="63">
        <v>45200</v>
      </c>
      <c r="I4740" s="382">
        <v>289</v>
      </c>
    </row>
    <row r="4741" spans="1:9" ht="25.5" x14ac:dyDescent="0.2">
      <c r="A4741" s="927"/>
      <c r="B4741" s="61">
        <v>4160</v>
      </c>
      <c r="C4741" s="66" t="s">
        <v>2022</v>
      </c>
      <c r="D4741" s="382" t="s">
        <v>2137</v>
      </c>
      <c r="E4741" s="382">
        <v>14111545</v>
      </c>
      <c r="F4741" s="909"/>
      <c r="G4741" s="382" t="s">
        <v>693</v>
      </c>
      <c r="H4741" s="63">
        <v>45200</v>
      </c>
      <c r="I4741" s="382">
        <v>364</v>
      </c>
    </row>
    <row r="4742" spans="1:9" ht="38.25" x14ac:dyDescent="0.2">
      <c r="A4742" s="925">
        <v>219</v>
      </c>
      <c r="B4742" s="258">
        <v>6030</v>
      </c>
      <c r="C4742" s="66" t="s">
        <v>3322</v>
      </c>
      <c r="D4742" s="3" t="s">
        <v>5795</v>
      </c>
      <c r="E4742" s="382">
        <v>14111537</v>
      </c>
      <c r="F4742" s="916">
        <v>15834268.880000001</v>
      </c>
      <c r="G4742" s="211" t="s">
        <v>2187</v>
      </c>
      <c r="H4742" s="63">
        <v>44986</v>
      </c>
      <c r="I4742" s="258">
        <v>289</v>
      </c>
    </row>
    <row r="4743" spans="1:9" ht="51" x14ac:dyDescent="0.2">
      <c r="A4743" s="926"/>
      <c r="B4743" s="258">
        <v>6030</v>
      </c>
      <c r="C4743" s="66" t="s">
        <v>3324</v>
      </c>
      <c r="D4743" s="3" t="s">
        <v>5795</v>
      </c>
      <c r="E4743" s="382" t="s">
        <v>3325</v>
      </c>
      <c r="F4743" s="917"/>
      <c r="G4743" s="211" t="s">
        <v>2187</v>
      </c>
      <c r="H4743" s="63">
        <v>44986</v>
      </c>
      <c r="I4743" s="258">
        <v>289</v>
      </c>
    </row>
    <row r="4744" spans="1:9" ht="38.25" x14ac:dyDescent="0.2">
      <c r="A4744" s="926"/>
      <c r="B4744" s="258">
        <v>6030</v>
      </c>
      <c r="C4744" s="66" t="s">
        <v>3327</v>
      </c>
      <c r="D4744" s="3" t="s">
        <v>5795</v>
      </c>
      <c r="E4744" s="382" t="s">
        <v>3328</v>
      </c>
      <c r="F4744" s="917"/>
      <c r="G4744" s="211" t="s">
        <v>2187</v>
      </c>
      <c r="H4744" s="63">
        <v>45200</v>
      </c>
      <c r="I4744" s="258">
        <v>289</v>
      </c>
    </row>
    <row r="4745" spans="1:9" ht="15" customHeight="1" x14ac:dyDescent="0.2">
      <c r="A4745" s="926"/>
      <c r="B4745" s="129">
        <v>2502</v>
      </c>
      <c r="C4745" s="127" t="s">
        <v>3987</v>
      </c>
      <c r="D4745" s="129" t="s">
        <v>39</v>
      </c>
      <c r="E4745" s="131" t="s">
        <v>3988</v>
      </c>
      <c r="F4745" s="917"/>
      <c r="G4745" s="211" t="s">
        <v>2187</v>
      </c>
      <c r="H4745" s="63">
        <v>45200</v>
      </c>
      <c r="I4745" s="47">
        <v>289</v>
      </c>
    </row>
    <row r="4746" spans="1:9" ht="25.5" x14ac:dyDescent="0.2">
      <c r="A4746" s="926"/>
      <c r="B4746" s="211">
        <v>2505</v>
      </c>
      <c r="C4746" s="197" t="s">
        <v>4557</v>
      </c>
      <c r="D4746" s="211" t="s">
        <v>34</v>
      </c>
      <c r="E4746" s="211" t="s">
        <v>4558</v>
      </c>
      <c r="F4746" s="917"/>
      <c r="G4746" s="211" t="s">
        <v>2187</v>
      </c>
      <c r="H4746" s="309">
        <v>45261</v>
      </c>
      <c r="I4746" s="211">
        <v>289</v>
      </c>
    </row>
    <row r="4747" spans="1:9" ht="38.25" x14ac:dyDescent="0.2">
      <c r="A4747" s="926"/>
      <c r="B4747" s="211">
        <v>2505</v>
      </c>
      <c r="C4747" s="197" t="s">
        <v>4564</v>
      </c>
      <c r="D4747" s="211" t="s">
        <v>34</v>
      </c>
      <c r="E4747" s="211" t="s">
        <v>4565</v>
      </c>
      <c r="F4747" s="917"/>
      <c r="G4747" s="211" t="s">
        <v>2187</v>
      </c>
      <c r="H4747" s="309">
        <v>45261</v>
      </c>
      <c r="I4747" s="211">
        <v>289</v>
      </c>
    </row>
    <row r="4748" spans="1:9" ht="38.25" x14ac:dyDescent="0.2">
      <c r="A4748" s="926"/>
      <c r="B4748" s="310">
        <v>3230</v>
      </c>
      <c r="C4748" s="508" t="s">
        <v>5130</v>
      </c>
      <c r="D4748" s="310" t="s">
        <v>39</v>
      </c>
      <c r="E4748" s="211">
        <v>14121904</v>
      </c>
      <c r="F4748" s="917"/>
      <c r="G4748" s="211" t="s">
        <v>2187</v>
      </c>
      <c r="H4748" s="313">
        <v>45231</v>
      </c>
      <c r="I4748" s="382">
        <v>289</v>
      </c>
    </row>
    <row r="4749" spans="1:9" ht="63.75" x14ac:dyDescent="0.2">
      <c r="A4749" s="926"/>
      <c r="B4749" s="310">
        <v>3230</v>
      </c>
      <c r="C4749" s="508" t="s">
        <v>5132</v>
      </c>
      <c r="D4749" s="310" t="s">
        <v>39</v>
      </c>
      <c r="E4749" s="211">
        <v>14121904</v>
      </c>
      <c r="F4749" s="917"/>
      <c r="G4749" s="211" t="s">
        <v>2187</v>
      </c>
      <c r="H4749" s="313">
        <v>45231</v>
      </c>
      <c r="I4749" s="382">
        <v>289</v>
      </c>
    </row>
    <row r="4750" spans="1:9" ht="38.25" x14ac:dyDescent="0.2">
      <c r="A4750" s="926"/>
      <c r="B4750" s="310">
        <v>3230</v>
      </c>
      <c r="C4750" s="66" t="s">
        <v>5133</v>
      </c>
      <c r="D4750" s="310" t="s">
        <v>39</v>
      </c>
      <c r="E4750" s="211">
        <v>14121904</v>
      </c>
      <c r="F4750" s="917"/>
      <c r="G4750" s="211" t="s">
        <v>2187</v>
      </c>
      <c r="H4750" s="313">
        <v>45231</v>
      </c>
      <c r="I4750" s="382">
        <v>289</v>
      </c>
    </row>
    <row r="4751" spans="1:9" ht="51" x14ac:dyDescent="0.2">
      <c r="A4751" s="926"/>
      <c r="B4751" s="310">
        <v>3230</v>
      </c>
      <c r="C4751" s="508" t="s">
        <v>5134</v>
      </c>
      <c r="D4751" s="310" t="s">
        <v>39</v>
      </c>
      <c r="E4751" s="211">
        <v>14121904</v>
      </c>
      <c r="F4751" s="917"/>
      <c r="G4751" s="211" t="s">
        <v>2187</v>
      </c>
      <c r="H4751" s="313">
        <v>45231</v>
      </c>
      <c r="I4751" s="382">
        <v>289</v>
      </c>
    </row>
    <row r="4752" spans="1:9" ht="51" x14ac:dyDescent="0.2">
      <c r="A4752" s="926"/>
      <c r="B4752" s="310">
        <v>3230</v>
      </c>
      <c r="C4752" s="508" t="s">
        <v>5135</v>
      </c>
      <c r="D4752" s="310" t="s">
        <v>39</v>
      </c>
      <c r="E4752" s="211">
        <v>14121904</v>
      </c>
      <c r="F4752" s="917"/>
      <c r="G4752" s="211" t="s">
        <v>2187</v>
      </c>
      <c r="H4752" s="313">
        <v>45231</v>
      </c>
      <c r="I4752" s="382">
        <v>289</v>
      </c>
    </row>
    <row r="4753" spans="1:9" ht="38.25" x14ac:dyDescent="0.2">
      <c r="A4753" s="926"/>
      <c r="B4753" s="310">
        <v>3230</v>
      </c>
      <c r="C4753" s="508" t="s">
        <v>5136</v>
      </c>
      <c r="D4753" s="310" t="s">
        <v>39</v>
      </c>
      <c r="E4753" s="211">
        <v>14121904</v>
      </c>
      <c r="F4753" s="917"/>
      <c r="G4753" s="211" t="s">
        <v>2187</v>
      </c>
      <c r="H4753" s="313">
        <v>45231</v>
      </c>
      <c r="I4753" s="382">
        <v>289</v>
      </c>
    </row>
    <row r="4754" spans="1:9" ht="25.5" x14ac:dyDescent="0.2">
      <c r="A4754" s="926"/>
      <c r="B4754" s="310">
        <v>3230</v>
      </c>
      <c r="C4754" s="508" t="s">
        <v>5815</v>
      </c>
      <c r="D4754" s="310" t="s">
        <v>39</v>
      </c>
      <c r="E4754" s="211">
        <v>14121904</v>
      </c>
      <c r="F4754" s="917"/>
      <c r="G4754" s="211" t="s">
        <v>2187</v>
      </c>
      <c r="H4754" s="313">
        <v>45231</v>
      </c>
      <c r="I4754" s="211">
        <v>289</v>
      </c>
    </row>
    <row r="4755" spans="1:9" ht="38.25" x14ac:dyDescent="0.2">
      <c r="A4755" s="926"/>
      <c r="B4755" s="310">
        <v>3230</v>
      </c>
      <c r="C4755" s="66" t="s">
        <v>5143</v>
      </c>
      <c r="D4755" s="310" t="s">
        <v>39</v>
      </c>
      <c r="E4755" s="211">
        <v>14121904</v>
      </c>
      <c r="F4755" s="917"/>
      <c r="G4755" s="211" t="s">
        <v>2187</v>
      </c>
      <c r="H4755" s="313">
        <v>45231</v>
      </c>
      <c r="I4755" s="382">
        <v>289</v>
      </c>
    </row>
    <row r="4756" spans="1:9" ht="51" x14ac:dyDescent="0.2">
      <c r="A4756" s="926"/>
      <c r="B4756" s="372">
        <v>2020</v>
      </c>
      <c r="C4756" s="373" t="s">
        <v>5581</v>
      </c>
      <c r="D4756" s="372" t="s">
        <v>39</v>
      </c>
      <c r="E4756" s="146">
        <v>14111703</v>
      </c>
      <c r="F4756" s="917"/>
      <c r="G4756" s="211" t="s">
        <v>2187</v>
      </c>
      <c r="H4756" s="309">
        <v>45261</v>
      </c>
      <c r="I4756" s="160">
        <v>289</v>
      </c>
    </row>
    <row r="4757" spans="1:9" ht="38.25" x14ac:dyDescent="0.2">
      <c r="A4757" s="926"/>
      <c r="B4757" s="372">
        <v>2020</v>
      </c>
      <c r="C4757" s="373" t="s">
        <v>5584</v>
      </c>
      <c r="D4757" s="372" t="s">
        <v>39</v>
      </c>
      <c r="E4757" s="146">
        <v>14111703</v>
      </c>
      <c r="F4757" s="917"/>
      <c r="G4757" s="211" t="s">
        <v>2187</v>
      </c>
      <c r="H4757" s="309">
        <v>45261</v>
      </c>
      <c r="I4757" s="160">
        <v>289</v>
      </c>
    </row>
    <row r="4758" spans="1:9" ht="38.25" x14ac:dyDescent="0.2">
      <c r="A4758" s="926"/>
      <c r="B4758" s="372">
        <v>2020</v>
      </c>
      <c r="C4758" s="373" t="s">
        <v>5586</v>
      </c>
      <c r="D4758" s="372" t="s">
        <v>39</v>
      </c>
      <c r="E4758" s="146">
        <v>14111703</v>
      </c>
      <c r="F4758" s="917"/>
      <c r="G4758" s="211" t="s">
        <v>2187</v>
      </c>
      <c r="H4758" s="309">
        <v>45261</v>
      </c>
      <c r="I4758" s="160">
        <v>289</v>
      </c>
    </row>
    <row r="4759" spans="1:9" ht="38.25" x14ac:dyDescent="0.2">
      <c r="A4759" s="926"/>
      <c r="B4759" s="372">
        <v>2020</v>
      </c>
      <c r="C4759" s="373" t="s">
        <v>5588</v>
      </c>
      <c r="D4759" s="372" t="s">
        <v>39</v>
      </c>
      <c r="E4759" s="146">
        <v>14111703</v>
      </c>
      <c r="F4759" s="917"/>
      <c r="G4759" s="211" t="s">
        <v>2187</v>
      </c>
      <c r="H4759" s="309">
        <v>45261</v>
      </c>
      <c r="I4759" s="160">
        <v>289</v>
      </c>
    </row>
    <row r="4760" spans="1:9" ht="38.25" x14ac:dyDescent="0.2">
      <c r="A4760" s="926"/>
      <c r="B4760" s="372">
        <v>2020</v>
      </c>
      <c r="C4760" s="373" t="s">
        <v>5589</v>
      </c>
      <c r="D4760" s="372" t="s">
        <v>39</v>
      </c>
      <c r="E4760" s="146">
        <v>14111703</v>
      </c>
      <c r="F4760" s="917"/>
      <c r="G4760" s="211" t="s">
        <v>2187</v>
      </c>
      <c r="H4760" s="309">
        <v>45261</v>
      </c>
      <c r="I4760" s="160">
        <v>289</v>
      </c>
    </row>
    <row r="4761" spans="1:9" ht="76.5" x14ac:dyDescent="0.2">
      <c r="A4761" s="926"/>
      <c r="B4761" s="97">
        <v>2602</v>
      </c>
      <c r="C4761" s="98" t="s">
        <v>5755</v>
      </c>
      <c r="D4761" s="97" t="s">
        <v>39</v>
      </c>
      <c r="E4761" s="160" t="s">
        <v>5756</v>
      </c>
      <c r="F4761" s="917"/>
      <c r="G4761" s="211" t="s">
        <v>2187</v>
      </c>
      <c r="H4761" s="309">
        <v>45261</v>
      </c>
      <c r="I4761" s="160">
        <v>289</v>
      </c>
    </row>
    <row r="4762" spans="1:9" ht="51" x14ac:dyDescent="0.2">
      <c r="A4762" s="926"/>
      <c r="B4762" s="3">
        <v>3202</v>
      </c>
      <c r="C4762" s="197" t="s">
        <v>950</v>
      </c>
      <c r="D4762" s="3" t="s">
        <v>39</v>
      </c>
      <c r="E4762" s="211" t="s">
        <v>951</v>
      </c>
      <c r="F4762" s="917"/>
      <c r="G4762" s="211" t="s">
        <v>2187</v>
      </c>
      <c r="H4762" s="160" t="s">
        <v>5066</v>
      </c>
      <c r="I4762" s="211">
        <v>289</v>
      </c>
    </row>
    <row r="4763" spans="1:9" ht="38.25" x14ac:dyDescent="0.2">
      <c r="A4763" s="927"/>
      <c r="B4763" s="3">
        <v>3202</v>
      </c>
      <c r="C4763" s="197" t="s">
        <v>952</v>
      </c>
      <c r="D4763" s="3" t="s">
        <v>39</v>
      </c>
      <c r="E4763" s="211" t="s">
        <v>953</v>
      </c>
      <c r="F4763" s="918"/>
      <c r="G4763" s="211" t="s">
        <v>2187</v>
      </c>
      <c r="H4763" s="160" t="s">
        <v>5066</v>
      </c>
      <c r="I4763" s="211">
        <v>289</v>
      </c>
    </row>
    <row r="4764" spans="1:9" ht="127.5" x14ac:dyDescent="0.2">
      <c r="A4764" s="929">
        <v>220</v>
      </c>
      <c r="B4764" s="372">
        <v>2602</v>
      </c>
      <c r="C4764" s="158" t="s">
        <v>5637</v>
      </c>
      <c r="D4764" s="372" t="s">
        <v>39</v>
      </c>
      <c r="E4764" s="146">
        <v>14121605</v>
      </c>
      <c r="F4764" s="881">
        <v>18000</v>
      </c>
      <c r="G4764" s="146" t="s">
        <v>5635</v>
      </c>
      <c r="H4764" s="159">
        <v>45261</v>
      </c>
      <c r="I4764" s="146">
        <v>112</v>
      </c>
    </row>
    <row r="4765" spans="1:9" ht="127.5" x14ac:dyDescent="0.2">
      <c r="A4765" s="930"/>
      <c r="B4765" s="372">
        <v>2602</v>
      </c>
      <c r="C4765" s="158" t="s">
        <v>5639</v>
      </c>
      <c r="D4765" s="372" t="s">
        <v>39</v>
      </c>
      <c r="E4765" s="146">
        <v>14121602</v>
      </c>
      <c r="F4765" s="883"/>
      <c r="G4765" s="146" t="s">
        <v>5635</v>
      </c>
      <c r="H4765" s="159">
        <v>45261</v>
      </c>
      <c r="I4765" s="146">
        <v>112</v>
      </c>
    </row>
    <row r="4766" spans="1:9" ht="51" x14ac:dyDescent="0.2">
      <c r="A4766" s="211">
        <v>221</v>
      </c>
      <c r="B4766" s="61">
        <v>4180</v>
      </c>
      <c r="C4766" s="66" t="s">
        <v>1983</v>
      </c>
      <c r="D4766" s="382" t="s">
        <v>2137</v>
      </c>
      <c r="E4766" s="382" t="s">
        <v>2139</v>
      </c>
      <c r="F4766" s="582">
        <v>250000</v>
      </c>
      <c r="G4766" s="211" t="s">
        <v>2187</v>
      </c>
      <c r="H4766" s="63">
        <v>45200</v>
      </c>
      <c r="I4766" s="382">
        <v>294</v>
      </c>
    </row>
    <row r="4767" spans="1:9" ht="63.75" x14ac:dyDescent="0.2">
      <c r="A4767" s="211">
        <v>222</v>
      </c>
      <c r="B4767" s="61">
        <v>4040</v>
      </c>
      <c r="C4767" s="66" t="s">
        <v>2074</v>
      </c>
      <c r="D4767" s="3" t="s">
        <v>2132</v>
      </c>
      <c r="E4767" s="382" t="s">
        <v>2139</v>
      </c>
      <c r="F4767" s="671">
        <v>50000</v>
      </c>
      <c r="G4767" s="211" t="s">
        <v>2187</v>
      </c>
      <c r="H4767" s="63">
        <v>45200</v>
      </c>
      <c r="I4767" s="382">
        <v>294</v>
      </c>
    </row>
    <row r="4768" spans="1:9" ht="12.75" x14ac:dyDescent="0.2">
      <c r="A4768" s="940">
        <v>223</v>
      </c>
      <c r="B4768" s="3">
        <v>7320</v>
      </c>
      <c r="C4768" s="197" t="s">
        <v>3499</v>
      </c>
      <c r="D4768" s="3" t="s">
        <v>39</v>
      </c>
      <c r="E4768" s="211">
        <v>55101524</v>
      </c>
      <c r="F4768" s="941">
        <v>300000</v>
      </c>
      <c r="G4768" s="211" t="s">
        <v>2187</v>
      </c>
      <c r="H4768" s="63">
        <v>45261</v>
      </c>
      <c r="I4768" s="382">
        <v>294</v>
      </c>
    </row>
    <row r="4769" spans="1:9" ht="12.75" x14ac:dyDescent="0.2">
      <c r="A4769" s="940"/>
      <c r="B4769" s="3">
        <v>7320</v>
      </c>
      <c r="C4769" s="197" t="s">
        <v>3499</v>
      </c>
      <c r="D4769" s="3" t="s">
        <v>39</v>
      </c>
      <c r="E4769" s="211">
        <v>55111503</v>
      </c>
      <c r="F4769" s="941"/>
      <c r="G4769" s="211" t="s">
        <v>2187</v>
      </c>
      <c r="H4769" s="63">
        <v>45261</v>
      </c>
      <c r="I4769" s="382">
        <v>294</v>
      </c>
    </row>
    <row r="4770" spans="1:9" ht="12.75" x14ac:dyDescent="0.2">
      <c r="A4770" s="940"/>
      <c r="B4770" s="3">
        <v>7320</v>
      </c>
      <c r="C4770" s="197" t="s">
        <v>3499</v>
      </c>
      <c r="D4770" s="3" t="s">
        <v>39</v>
      </c>
      <c r="E4770" s="211">
        <v>55111113</v>
      </c>
      <c r="F4770" s="941"/>
      <c r="G4770" s="211" t="s">
        <v>2187</v>
      </c>
      <c r="H4770" s="63">
        <v>45261</v>
      </c>
      <c r="I4770" s="382">
        <v>294</v>
      </c>
    </row>
    <row r="4771" spans="1:9" ht="39.75" customHeight="1" x14ac:dyDescent="0.2">
      <c r="A4771" s="211">
        <v>224</v>
      </c>
      <c r="B4771" s="84">
        <v>2502</v>
      </c>
      <c r="C4771" s="127" t="s">
        <v>3630</v>
      </c>
      <c r="D4771" s="84" t="s">
        <v>34</v>
      </c>
      <c r="E4771" s="131" t="s">
        <v>3631</v>
      </c>
      <c r="F4771" s="613">
        <v>1966500</v>
      </c>
      <c r="G4771" s="211" t="s">
        <v>2187</v>
      </c>
      <c r="H4771" s="63">
        <v>45200</v>
      </c>
      <c r="I4771" s="382">
        <v>294</v>
      </c>
    </row>
    <row r="4772" spans="1:9" ht="38.25" x14ac:dyDescent="0.2">
      <c r="A4772" s="211">
        <v>225</v>
      </c>
      <c r="B4772" s="84">
        <v>2502</v>
      </c>
      <c r="C4772" s="127" t="s">
        <v>3675</v>
      </c>
      <c r="D4772" s="84" t="s">
        <v>34</v>
      </c>
      <c r="E4772" s="131" t="s">
        <v>3676</v>
      </c>
      <c r="F4772" s="613">
        <v>150000</v>
      </c>
      <c r="G4772" s="211" t="s">
        <v>2187</v>
      </c>
      <c r="H4772" s="63">
        <v>45017</v>
      </c>
      <c r="I4772" s="382">
        <v>294</v>
      </c>
    </row>
    <row r="4773" spans="1:9" ht="40.5" customHeight="1" x14ac:dyDescent="0.2">
      <c r="A4773" s="925">
        <v>226</v>
      </c>
      <c r="B4773" s="211">
        <v>2505</v>
      </c>
      <c r="C4773" s="197" t="s">
        <v>3499</v>
      </c>
      <c r="D4773" s="211" t="s">
        <v>34</v>
      </c>
      <c r="E4773" s="211">
        <v>14111810</v>
      </c>
      <c r="F4773" s="920">
        <v>2853800</v>
      </c>
      <c r="G4773" s="211" t="s">
        <v>2187</v>
      </c>
      <c r="H4773" s="72">
        <v>44927</v>
      </c>
      <c r="I4773" s="211">
        <v>294</v>
      </c>
    </row>
    <row r="4774" spans="1:9" ht="38.25" x14ac:dyDescent="0.2">
      <c r="A4774" s="926"/>
      <c r="B4774" s="211">
        <v>2505</v>
      </c>
      <c r="C4774" s="197" t="s">
        <v>4515</v>
      </c>
      <c r="D4774" s="211" t="s">
        <v>34</v>
      </c>
      <c r="E4774" s="211" t="s">
        <v>4517</v>
      </c>
      <c r="F4774" s="921"/>
      <c r="G4774" s="211" t="s">
        <v>2187</v>
      </c>
      <c r="H4774" s="72">
        <v>44958</v>
      </c>
      <c r="I4774" s="211">
        <v>294</v>
      </c>
    </row>
    <row r="4775" spans="1:9" ht="63.75" x14ac:dyDescent="0.2">
      <c r="A4775" s="926"/>
      <c r="B4775" s="211">
        <v>2505</v>
      </c>
      <c r="C4775" s="197" t="s">
        <v>4519</v>
      </c>
      <c r="D4775" s="211" t="s">
        <v>34</v>
      </c>
      <c r="E4775" s="211" t="s">
        <v>4521</v>
      </c>
      <c r="F4775" s="921"/>
      <c r="G4775" s="211" t="s">
        <v>2187</v>
      </c>
      <c r="H4775" s="72">
        <v>44958</v>
      </c>
      <c r="I4775" s="211">
        <v>294</v>
      </c>
    </row>
    <row r="4776" spans="1:9" ht="63.75" x14ac:dyDescent="0.2">
      <c r="A4776" s="926"/>
      <c r="B4776" s="211">
        <v>2505</v>
      </c>
      <c r="C4776" s="197" t="s">
        <v>4522</v>
      </c>
      <c r="D4776" s="211" t="s">
        <v>34</v>
      </c>
      <c r="E4776" s="211" t="s">
        <v>4521</v>
      </c>
      <c r="F4776" s="921"/>
      <c r="G4776" s="211" t="s">
        <v>2187</v>
      </c>
      <c r="H4776" s="72">
        <v>44958</v>
      </c>
      <c r="I4776" s="211">
        <v>294</v>
      </c>
    </row>
    <row r="4777" spans="1:9" ht="38.25" x14ac:dyDescent="0.2">
      <c r="A4777" s="926"/>
      <c r="B4777" s="211">
        <v>2505</v>
      </c>
      <c r="C4777" s="197" t="s">
        <v>4523</v>
      </c>
      <c r="D4777" s="211" t="s">
        <v>34</v>
      </c>
      <c r="E4777" s="211" t="s">
        <v>4521</v>
      </c>
      <c r="F4777" s="921"/>
      <c r="G4777" s="211" t="s">
        <v>2187</v>
      </c>
      <c r="H4777" s="72">
        <v>44958</v>
      </c>
      <c r="I4777" s="211">
        <v>294</v>
      </c>
    </row>
    <row r="4778" spans="1:9" ht="51" x14ac:dyDescent="0.2">
      <c r="A4778" s="926"/>
      <c r="B4778" s="211">
        <v>2505</v>
      </c>
      <c r="C4778" s="197" t="s">
        <v>4524</v>
      </c>
      <c r="D4778" s="211" t="s">
        <v>34</v>
      </c>
      <c r="E4778" s="211" t="s">
        <v>4521</v>
      </c>
      <c r="F4778" s="921"/>
      <c r="G4778" s="211" t="s">
        <v>2187</v>
      </c>
      <c r="H4778" s="72">
        <v>44958</v>
      </c>
      <c r="I4778" s="211">
        <v>294</v>
      </c>
    </row>
    <row r="4779" spans="1:9" ht="38.25" x14ac:dyDescent="0.2">
      <c r="A4779" s="926"/>
      <c r="B4779" s="211">
        <v>2505</v>
      </c>
      <c r="C4779" s="197" t="s">
        <v>4525</v>
      </c>
      <c r="D4779" s="211" t="s">
        <v>34</v>
      </c>
      <c r="E4779" s="211" t="s">
        <v>4521</v>
      </c>
      <c r="F4779" s="921"/>
      <c r="G4779" s="211" t="s">
        <v>2187</v>
      </c>
      <c r="H4779" s="72">
        <v>44958</v>
      </c>
      <c r="I4779" s="211">
        <v>294</v>
      </c>
    </row>
    <row r="4780" spans="1:9" ht="51" x14ac:dyDescent="0.2">
      <c r="A4780" s="926"/>
      <c r="B4780" s="211">
        <v>2505</v>
      </c>
      <c r="C4780" s="197" t="s">
        <v>4526</v>
      </c>
      <c r="D4780" s="211" t="s">
        <v>34</v>
      </c>
      <c r="E4780" s="211" t="s">
        <v>4521</v>
      </c>
      <c r="F4780" s="921"/>
      <c r="G4780" s="211" t="s">
        <v>2187</v>
      </c>
      <c r="H4780" s="72">
        <v>44958</v>
      </c>
      <c r="I4780" s="211">
        <v>294</v>
      </c>
    </row>
    <row r="4781" spans="1:9" ht="51" x14ac:dyDescent="0.2">
      <c r="A4781" s="926"/>
      <c r="B4781" s="211">
        <v>2505</v>
      </c>
      <c r="C4781" s="197" t="s">
        <v>4541</v>
      </c>
      <c r="D4781" s="211" t="s">
        <v>34</v>
      </c>
      <c r="E4781" s="211" t="s">
        <v>4521</v>
      </c>
      <c r="F4781" s="921"/>
      <c r="G4781" s="211" t="s">
        <v>2187</v>
      </c>
      <c r="H4781" s="72">
        <v>44986</v>
      </c>
      <c r="I4781" s="211">
        <v>294</v>
      </c>
    </row>
    <row r="4782" spans="1:9" ht="51" x14ac:dyDescent="0.2">
      <c r="A4782" s="926"/>
      <c r="B4782" s="211">
        <v>2505</v>
      </c>
      <c r="C4782" s="197" t="s">
        <v>4543</v>
      </c>
      <c r="D4782" s="211" t="s">
        <v>34</v>
      </c>
      <c r="E4782" s="211" t="s">
        <v>4521</v>
      </c>
      <c r="F4782" s="921"/>
      <c r="G4782" s="211" t="s">
        <v>2187</v>
      </c>
      <c r="H4782" s="72">
        <v>45017</v>
      </c>
      <c r="I4782" s="211">
        <v>294</v>
      </c>
    </row>
    <row r="4783" spans="1:9" ht="38.25" x14ac:dyDescent="0.2">
      <c r="A4783" s="927"/>
      <c r="B4783" s="211">
        <v>2505</v>
      </c>
      <c r="C4783" s="197" t="s">
        <v>4551</v>
      </c>
      <c r="D4783" s="211" t="s">
        <v>34</v>
      </c>
      <c r="E4783" s="211" t="s">
        <v>4521</v>
      </c>
      <c r="F4783" s="922"/>
      <c r="G4783" s="211" t="s">
        <v>2187</v>
      </c>
      <c r="H4783" s="72">
        <v>44986</v>
      </c>
      <c r="I4783" s="211">
        <v>294</v>
      </c>
    </row>
    <row r="4784" spans="1:9" ht="25.5" x14ac:dyDescent="0.2">
      <c r="A4784" s="928">
        <v>227</v>
      </c>
      <c r="B4784" s="47">
        <v>7203</v>
      </c>
      <c r="C4784" s="46" t="s">
        <v>362</v>
      </c>
      <c r="D4784" s="47" t="s">
        <v>39</v>
      </c>
      <c r="E4784" s="47">
        <v>26121613</v>
      </c>
      <c r="F4784" s="935">
        <v>270388312.94999999</v>
      </c>
      <c r="G4784" s="47" t="s">
        <v>364</v>
      </c>
      <c r="H4784" s="72">
        <v>45261</v>
      </c>
      <c r="I4784" s="47">
        <v>299</v>
      </c>
    </row>
    <row r="4785" spans="1:9" ht="25.5" x14ac:dyDescent="0.2">
      <c r="A4785" s="928"/>
      <c r="B4785" s="47">
        <v>7203</v>
      </c>
      <c r="C4785" s="46" t="s">
        <v>365</v>
      </c>
      <c r="D4785" s="47" t="s">
        <v>39</v>
      </c>
      <c r="E4785" s="47">
        <v>26121613</v>
      </c>
      <c r="F4785" s="935"/>
      <c r="G4785" s="47" t="s">
        <v>364</v>
      </c>
      <c r="H4785" s="72">
        <v>45261</v>
      </c>
      <c r="I4785" s="47">
        <v>299</v>
      </c>
    </row>
    <row r="4786" spans="1:9" ht="25.5" x14ac:dyDescent="0.2">
      <c r="A4786" s="928"/>
      <c r="B4786" s="47">
        <v>7203</v>
      </c>
      <c r="C4786" s="46" t="s">
        <v>366</v>
      </c>
      <c r="D4786" s="47" t="s">
        <v>39</v>
      </c>
      <c r="E4786" s="47">
        <v>26121613</v>
      </c>
      <c r="F4786" s="935"/>
      <c r="G4786" s="47" t="s">
        <v>364</v>
      </c>
      <c r="H4786" s="72">
        <v>45261</v>
      </c>
      <c r="I4786" s="47">
        <v>299</v>
      </c>
    </row>
    <row r="4787" spans="1:9" ht="25.5" x14ac:dyDescent="0.2">
      <c r="A4787" s="928"/>
      <c r="B4787" s="47">
        <v>7203</v>
      </c>
      <c r="C4787" s="46" t="s">
        <v>367</v>
      </c>
      <c r="D4787" s="47" t="s">
        <v>39</v>
      </c>
      <c r="E4787" s="47">
        <v>26121613</v>
      </c>
      <c r="F4787" s="935"/>
      <c r="G4787" s="47" t="s">
        <v>364</v>
      </c>
      <c r="H4787" s="72">
        <v>45261</v>
      </c>
      <c r="I4787" s="47">
        <v>299</v>
      </c>
    </row>
    <row r="4788" spans="1:9" ht="25.5" x14ac:dyDescent="0.2">
      <c r="A4788" s="928"/>
      <c r="B4788" s="47">
        <v>7203</v>
      </c>
      <c r="C4788" s="46" t="s">
        <v>368</v>
      </c>
      <c r="D4788" s="47" t="s">
        <v>39</v>
      </c>
      <c r="E4788" s="47">
        <v>26121613</v>
      </c>
      <c r="F4788" s="935"/>
      <c r="G4788" s="47" t="s">
        <v>364</v>
      </c>
      <c r="H4788" s="72">
        <v>45261</v>
      </c>
      <c r="I4788" s="47">
        <v>299</v>
      </c>
    </row>
    <row r="4789" spans="1:9" ht="15" customHeight="1" x14ac:dyDescent="0.2">
      <c r="A4789" s="928"/>
      <c r="B4789" s="47">
        <v>7203</v>
      </c>
      <c r="C4789" s="46" t="s">
        <v>369</v>
      </c>
      <c r="D4789" s="47" t="s">
        <v>39</v>
      </c>
      <c r="E4789" s="47">
        <v>26121613</v>
      </c>
      <c r="F4789" s="935"/>
      <c r="G4789" s="47" t="s">
        <v>364</v>
      </c>
      <c r="H4789" s="72">
        <v>45261</v>
      </c>
      <c r="I4789" s="47">
        <v>299</v>
      </c>
    </row>
    <row r="4790" spans="1:9" ht="25.5" x14ac:dyDescent="0.2">
      <c r="A4790" s="928"/>
      <c r="B4790" s="47">
        <v>7203</v>
      </c>
      <c r="C4790" s="46" t="s">
        <v>370</v>
      </c>
      <c r="D4790" s="47" t="s">
        <v>39</v>
      </c>
      <c r="E4790" s="47">
        <v>26121613</v>
      </c>
      <c r="F4790" s="935"/>
      <c r="G4790" s="47" t="s">
        <v>364</v>
      </c>
      <c r="H4790" s="72">
        <v>45261</v>
      </c>
      <c r="I4790" s="47">
        <v>299</v>
      </c>
    </row>
    <row r="4791" spans="1:9" ht="51" x14ac:dyDescent="0.2">
      <c r="A4791" s="928"/>
      <c r="B4791" s="47">
        <v>7203</v>
      </c>
      <c r="C4791" s="46" t="s">
        <v>371</v>
      </c>
      <c r="D4791" s="47" t="s">
        <v>39</v>
      </c>
      <c r="E4791" s="47">
        <v>26121634</v>
      </c>
      <c r="F4791" s="935"/>
      <c r="G4791" s="47" t="s">
        <v>364</v>
      </c>
      <c r="H4791" s="72">
        <v>45261</v>
      </c>
      <c r="I4791" s="47">
        <v>299</v>
      </c>
    </row>
    <row r="4792" spans="1:9" ht="15" customHeight="1" x14ac:dyDescent="0.2">
      <c r="A4792" s="928"/>
      <c r="B4792" s="47">
        <v>7203</v>
      </c>
      <c r="C4792" s="46" t="s">
        <v>372</v>
      </c>
      <c r="D4792" s="47" t="s">
        <v>39</v>
      </c>
      <c r="E4792" s="47">
        <v>26121629</v>
      </c>
      <c r="F4792" s="935"/>
      <c r="G4792" s="47" t="s">
        <v>364</v>
      </c>
      <c r="H4792" s="72">
        <v>45261</v>
      </c>
      <c r="I4792" s="47">
        <v>299</v>
      </c>
    </row>
    <row r="4793" spans="1:9" ht="38.25" x14ac:dyDescent="0.2">
      <c r="A4793" s="928"/>
      <c r="B4793" s="3">
        <v>3202</v>
      </c>
      <c r="C4793" s="197" t="s">
        <v>954</v>
      </c>
      <c r="D4793" s="3" t="s">
        <v>39</v>
      </c>
      <c r="E4793" s="211" t="s">
        <v>955</v>
      </c>
      <c r="F4793" s="935"/>
      <c r="G4793" s="47" t="s">
        <v>364</v>
      </c>
      <c r="H4793" s="72">
        <v>45170</v>
      </c>
      <c r="I4793" s="211">
        <v>299</v>
      </c>
    </row>
    <row r="4794" spans="1:9" ht="51" x14ac:dyDescent="0.2">
      <c r="A4794" s="928"/>
      <c r="B4794" s="3">
        <v>3202</v>
      </c>
      <c r="C4794" s="197" t="s">
        <v>957</v>
      </c>
      <c r="D4794" s="3" t="s">
        <v>39</v>
      </c>
      <c r="E4794" s="211" t="s">
        <v>958</v>
      </c>
      <c r="F4794" s="935"/>
      <c r="G4794" s="47" t="s">
        <v>364</v>
      </c>
      <c r="H4794" s="72">
        <v>45170</v>
      </c>
      <c r="I4794" s="211">
        <v>299</v>
      </c>
    </row>
    <row r="4795" spans="1:9" ht="51" x14ac:dyDescent="0.2">
      <c r="A4795" s="928"/>
      <c r="B4795" s="3">
        <v>3202</v>
      </c>
      <c r="C4795" s="197" t="s">
        <v>959</v>
      </c>
      <c r="D4795" s="3" t="s">
        <v>39</v>
      </c>
      <c r="E4795" s="211" t="s">
        <v>960</v>
      </c>
      <c r="F4795" s="935"/>
      <c r="G4795" s="47" t="s">
        <v>364</v>
      </c>
      <c r="H4795" s="72">
        <v>45170</v>
      </c>
      <c r="I4795" s="211">
        <v>299</v>
      </c>
    </row>
    <row r="4796" spans="1:9" ht="51" x14ac:dyDescent="0.2">
      <c r="A4796" s="928"/>
      <c r="B4796" s="3">
        <v>3202</v>
      </c>
      <c r="C4796" s="197" t="s">
        <v>961</v>
      </c>
      <c r="D4796" s="3" t="s">
        <v>39</v>
      </c>
      <c r="E4796" s="211" t="s">
        <v>962</v>
      </c>
      <c r="F4796" s="935"/>
      <c r="G4796" s="47" t="s">
        <v>364</v>
      </c>
      <c r="H4796" s="72">
        <v>45170</v>
      </c>
      <c r="I4796" s="211">
        <v>299</v>
      </c>
    </row>
    <row r="4797" spans="1:9" ht="51" x14ac:dyDescent="0.2">
      <c r="A4797" s="928"/>
      <c r="B4797" s="3">
        <v>3202</v>
      </c>
      <c r="C4797" s="197" t="s">
        <v>963</v>
      </c>
      <c r="D4797" s="3" t="s">
        <v>39</v>
      </c>
      <c r="E4797" s="211" t="s">
        <v>964</v>
      </c>
      <c r="F4797" s="935"/>
      <c r="G4797" s="47" t="s">
        <v>364</v>
      </c>
      <c r="H4797" s="72">
        <v>45170</v>
      </c>
      <c r="I4797" s="211">
        <v>299</v>
      </c>
    </row>
    <row r="4798" spans="1:9" ht="38.25" x14ac:dyDescent="0.2">
      <c r="A4798" s="928"/>
      <c r="B4798" s="3">
        <v>3202</v>
      </c>
      <c r="C4798" s="197" t="s">
        <v>965</v>
      </c>
      <c r="D4798" s="3" t="s">
        <v>39</v>
      </c>
      <c r="E4798" s="211" t="s">
        <v>966</v>
      </c>
      <c r="F4798" s="935"/>
      <c r="G4798" s="47" t="s">
        <v>364</v>
      </c>
      <c r="H4798" s="72">
        <v>45170</v>
      </c>
      <c r="I4798" s="211">
        <v>299</v>
      </c>
    </row>
    <row r="4799" spans="1:9" ht="38.25" x14ac:dyDescent="0.2">
      <c r="A4799" s="928"/>
      <c r="B4799" s="3">
        <v>3202</v>
      </c>
      <c r="C4799" s="197" t="s">
        <v>967</v>
      </c>
      <c r="D4799" s="3" t="s">
        <v>39</v>
      </c>
      <c r="E4799" s="211" t="s">
        <v>968</v>
      </c>
      <c r="F4799" s="935"/>
      <c r="G4799" s="47" t="s">
        <v>364</v>
      </c>
      <c r="H4799" s="72">
        <v>45170</v>
      </c>
      <c r="I4799" s="211">
        <v>299</v>
      </c>
    </row>
    <row r="4800" spans="1:9" ht="38.25" x14ac:dyDescent="0.2">
      <c r="A4800" s="928"/>
      <c r="B4800" s="3">
        <v>3202</v>
      </c>
      <c r="C4800" s="197" t="s">
        <v>969</v>
      </c>
      <c r="D4800" s="3" t="s">
        <v>39</v>
      </c>
      <c r="E4800" s="211" t="s">
        <v>970</v>
      </c>
      <c r="F4800" s="935"/>
      <c r="G4800" s="47" t="s">
        <v>364</v>
      </c>
      <c r="H4800" s="72">
        <v>45170</v>
      </c>
      <c r="I4800" s="211">
        <v>299</v>
      </c>
    </row>
    <row r="4801" spans="1:9" ht="51" x14ac:dyDescent="0.2">
      <c r="A4801" s="928"/>
      <c r="B4801" s="3">
        <v>3202</v>
      </c>
      <c r="C4801" s="197" t="s">
        <v>971</v>
      </c>
      <c r="D4801" s="3" t="s">
        <v>39</v>
      </c>
      <c r="E4801" s="211" t="s">
        <v>972</v>
      </c>
      <c r="F4801" s="935"/>
      <c r="G4801" s="47" t="s">
        <v>364</v>
      </c>
      <c r="H4801" s="72">
        <v>45170</v>
      </c>
      <c r="I4801" s="211">
        <v>299</v>
      </c>
    </row>
    <row r="4802" spans="1:9" ht="51" x14ac:dyDescent="0.2">
      <c r="A4802" s="928"/>
      <c r="B4802" s="3">
        <v>3202</v>
      </c>
      <c r="C4802" s="197" t="s">
        <v>973</v>
      </c>
      <c r="D4802" s="3" t="s">
        <v>39</v>
      </c>
      <c r="E4802" s="211" t="s">
        <v>974</v>
      </c>
      <c r="F4802" s="935"/>
      <c r="G4802" s="47" t="s">
        <v>364</v>
      </c>
      <c r="H4802" s="72">
        <v>45170</v>
      </c>
      <c r="I4802" s="211">
        <v>299</v>
      </c>
    </row>
    <row r="4803" spans="1:9" ht="38.25" x14ac:dyDescent="0.2">
      <c r="A4803" s="928"/>
      <c r="B4803" s="3">
        <v>3202</v>
      </c>
      <c r="C4803" s="197" t="s">
        <v>975</v>
      </c>
      <c r="D4803" s="3" t="s">
        <v>39</v>
      </c>
      <c r="E4803" s="211" t="s">
        <v>976</v>
      </c>
      <c r="F4803" s="935"/>
      <c r="G4803" s="47" t="s">
        <v>364</v>
      </c>
      <c r="H4803" s="72">
        <v>45170</v>
      </c>
      <c r="I4803" s="211">
        <v>299</v>
      </c>
    </row>
    <row r="4804" spans="1:9" ht="51" x14ac:dyDescent="0.2">
      <c r="A4804" s="928"/>
      <c r="B4804" s="3">
        <v>3202</v>
      </c>
      <c r="C4804" s="197" t="s">
        <v>977</v>
      </c>
      <c r="D4804" s="3" t="s">
        <v>39</v>
      </c>
      <c r="E4804" s="211" t="s">
        <v>978</v>
      </c>
      <c r="F4804" s="935"/>
      <c r="G4804" s="47" t="s">
        <v>364</v>
      </c>
      <c r="H4804" s="72">
        <v>45170</v>
      </c>
      <c r="I4804" s="211">
        <v>299</v>
      </c>
    </row>
    <row r="4805" spans="1:9" ht="38.25" x14ac:dyDescent="0.2">
      <c r="A4805" s="928"/>
      <c r="B4805" s="3">
        <v>3202</v>
      </c>
      <c r="C4805" s="197" t="s">
        <v>979</v>
      </c>
      <c r="D4805" s="3" t="s">
        <v>39</v>
      </c>
      <c r="E4805" s="211" t="s">
        <v>980</v>
      </c>
      <c r="F4805" s="935"/>
      <c r="G4805" s="47" t="s">
        <v>364</v>
      </c>
      <c r="H4805" s="72">
        <v>45170</v>
      </c>
      <c r="I4805" s="211">
        <v>299</v>
      </c>
    </row>
    <row r="4806" spans="1:9" ht="76.5" x14ac:dyDescent="0.2">
      <c r="A4806" s="928"/>
      <c r="B4806" s="3">
        <v>3202</v>
      </c>
      <c r="C4806" s="197" t="s">
        <v>981</v>
      </c>
      <c r="D4806" s="3" t="s">
        <v>39</v>
      </c>
      <c r="E4806" s="211" t="s">
        <v>982</v>
      </c>
      <c r="F4806" s="935"/>
      <c r="G4806" s="47" t="s">
        <v>364</v>
      </c>
      <c r="H4806" s="72">
        <v>45170</v>
      </c>
      <c r="I4806" s="211">
        <v>299</v>
      </c>
    </row>
    <row r="4807" spans="1:9" ht="51" x14ac:dyDescent="0.2">
      <c r="A4807" s="928"/>
      <c r="B4807" s="3">
        <v>3202</v>
      </c>
      <c r="C4807" s="197" t="s">
        <v>983</v>
      </c>
      <c r="D4807" s="3" t="s">
        <v>39</v>
      </c>
      <c r="E4807" s="211" t="s">
        <v>984</v>
      </c>
      <c r="F4807" s="935"/>
      <c r="G4807" s="47" t="s">
        <v>364</v>
      </c>
      <c r="H4807" s="72">
        <v>45170</v>
      </c>
      <c r="I4807" s="211">
        <v>299</v>
      </c>
    </row>
    <row r="4808" spans="1:9" ht="51" x14ac:dyDescent="0.2">
      <c r="A4808" s="928"/>
      <c r="B4808" s="3">
        <v>3202</v>
      </c>
      <c r="C4808" s="197" t="s">
        <v>985</v>
      </c>
      <c r="D4808" s="3" t="s">
        <v>39</v>
      </c>
      <c r="E4808" s="211" t="s">
        <v>986</v>
      </c>
      <c r="F4808" s="935"/>
      <c r="G4808" s="47" t="s">
        <v>364</v>
      </c>
      <c r="H4808" s="72">
        <v>45170</v>
      </c>
      <c r="I4808" s="211">
        <v>299</v>
      </c>
    </row>
    <row r="4809" spans="1:9" ht="38.25" x14ac:dyDescent="0.2">
      <c r="A4809" s="928"/>
      <c r="B4809" s="3">
        <v>3202</v>
      </c>
      <c r="C4809" s="197" t="s">
        <v>987</v>
      </c>
      <c r="D4809" s="3" t="s">
        <v>39</v>
      </c>
      <c r="E4809" s="211" t="s">
        <v>988</v>
      </c>
      <c r="F4809" s="935"/>
      <c r="G4809" s="47" t="s">
        <v>364</v>
      </c>
      <c r="H4809" s="72">
        <v>45170</v>
      </c>
      <c r="I4809" s="211">
        <v>299</v>
      </c>
    </row>
    <row r="4810" spans="1:9" ht="38.25" x14ac:dyDescent="0.2">
      <c r="A4810" s="928"/>
      <c r="B4810" s="3">
        <v>3202</v>
      </c>
      <c r="C4810" s="197" t="s">
        <v>989</v>
      </c>
      <c r="D4810" s="3" t="s">
        <v>39</v>
      </c>
      <c r="E4810" s="211" t="s">
        <v>990</v>
      </c>
      <c r="F4810" s="935"/>
      <c r="G4810" s="47" t="s">
        <v>364</v>
      </c>
      <c r="H4810" s="72">
        <v>45170</v>
      </c>
      <c r="I4810" s="211">
        <v>299</v>
      </c>
    </row>
    <row r="4811" spans="1:9" ht="38.25" x14ac:dyDescent="0.2">
      <c r="A4811" s="928"/>
      <c r="B4811" s="3">
        <v>3202</v>
      </c>
      <c r="C4811" s="197" t="s">
        <v>992</v>
      </c>
      <c r="D4811" s="3" t="s">
        <v>39</v>
      </c>
      <c r="E4811" s="211" t="s">
        <v>993</v>
      </c>
      <c r="F4811" s="935"/>
      <c r="G4811" s="47" t="s">
        <v>364</v>
      </c>
      <c r="H4811" s="72">
        <v>45170</v>
      </c>
      <c r="I4811" s="211">
        <v>299</v>
      </c>
    </row>
    <row r="4812" spans="1:9" ht="38.25" x14ac:dyDescent="0.2">
      <c r="A4812" s="928"/>
      <c r="B4812" s="3">
        <v>3202</v>
      </c>
      <c r="C4812" s="197" t="s">
        <v>994</v>
      </c>
      <c r="D4812" s="3" t="s">
        <v>39</v>
      </c>
      <c r="E4812" s="211" t="s">
        <v>995</v>
      </c>
      <c r="F4812" s="935"/>
      <c r="G4812" s="47" t="s">
        <v>364</v>
      </c>
      <c r="H4812" s="72">
        <v>45170</v>
      </c>
      <c r="I4812" s="211">
        <v>299</v>
      </c>
    </row>
    <row r="4813" spans="1:9" ht="38.25" x14ac:dyDescent="0.2">
      <c r="A4813" s="928"/>
      <c r="B4813" s="3">
        <v>3202</v>
      </c>
      <c r="C4813" s="197" t="s">
        <v>996</v>
      </c>
      <c r="D4813" s="3" t="s">
        <v>39</v>
      </c>
      <c r="E4813" s="211" t="s">
        <v>997</v>
      </c>
      <c r="F4813" s="935"/>
      <c r="G4813" s="47" t="s">
        <v>364</v>
      </c>
      <c r="H4813" s="72">
        <v>45170</v>
      </c>
      <c r="I4813" s="211">
        <v>299</v>
      </c>
    </row>
    <row r="4814" spans="1:9" ht="38.25" x14ac:dyDescent="0.2">
      <c r="A4814" s="928"/>
      <c r="B4814" s="3">
        <v>3202</v>
      </c>
      <c r="C4814" s="197" t="s">
        <v>998</v>
      </c>
      <c r="D4814" s="3" t="s">
        <v>39</v>
      </c>
      <c r="E4814" s="211" t="s">
        <v>999</v>
      </c>
      <c r="F4814" s="935"/>
      <c r="G4814" s="47" t="s">
        <v>364</v>
      </c>
      <c r="H4814" s="72">
        <v>45170</v>
      </c>
      <c r="I4814" s="211">
        <v>299</v>
      </c>
    </row>
    <row r="4815" spans="1:9" ht="38.25" x14ac:dyDescent="0.2">
      <c r="A4815" s="928"/>
      <c r="B4815" s="3">
        <v>3202</v>
      </c>
      <c r="C4815" s="197" t="s">
        <v>1000</v>
      </c>
      <c r="D4815" s="3" t="s">
        <v>39</v>
      </c>
      <c r="E4815" s="211" t="s">
        <v>1001</v>
      </c>
      <c r="F4815" s="935"/>
      <c r="G4815" s="47" t="s">
        <v>364</v>
      </c>
      <c r="H4815" s="72">
        <v>45170</v>
      </c>
      <c r="I4815" s="211">
        <v>299</v>
      </c>
    </row>
    <row r="4816" spans="1:9" ht="38.25" x14ac:dyDescent="0.2">
      <c r="A4816" s="928"/>
      <c r="B4816" s="3">
        <v>3202</v>
      </c>
      <c r="C4816" s="197" t="s">
        <v>1002</v>
      </c>
      <c r="D4816" s="3" t="s">
        <v>39</v>
      </c>
      <c r="E4816" s="211" t="s">
        <v>1003</v>
      </c>
      <c r="F4816" s="935"/>
      <c r="G4816" s="47" t="s">
        <v>364</v>
      </c>
      <c r="H4816" s="72">
        <v>45170</v>
      </c>
      <c r="I4816" s="211">
        <v>299</v>
      </c>
    </row>
    <row r="4817" spans="1:9" ht="38.25" x14ac:dyDescent="0.2">
      <c r="A4817" s="928"/>
      <c r="B4817" s="3">
        <v>3202</v>
      </c>
      <c r="C4817" s="197" t="s">
        <v>1004</v>
      </c>
      <c r="D4817" s="3" t="s">
        <v>39</v>
      </c>
      <c r="E4817" s="211" t="s">
        <v>1005</v>
      </c>
      <c r="F4817" s="935"/>
      <c r="G4817" s="47" t="s">
        <v>364</v>
      </c>
      <c r="H4817" s="72">
        <v>45170</v>
      </c>
      <c r="I4817" s="211">
        <v>299</v>
      </c>
    </row>
    <row r="4818" spans="1:9" ht="51" x14ac:dyDescent="0.2">
      <c r="A4818" s="928"/>
      <c r="B4818" s="3">
        <v>3202</v>
      </c>
      <c r="C4818" s="197" t="s">
        <v>1007</v>
      </c>
      <c r="D4818" s="3" t="s">
        <v>39</v>
      </c>
      <c r="E4818" s="211" t="s">
        <v>1008</v>
      </c>
      <c r="F4818" s="935"/>
      <c r="G4818" s="47" t="s">
        <v>364</v>
      </c>
      <c r="H4818" s="72">
        <v>45170</v>
      </c>
      <c r="I4818" s="211">
        <v>299</v>
      </c>
    </row>
    <row r="4819" spans="1:9" ht="38.25" x14ac:dyDescent="0.2">
      <c r="A4819" s="928"/>
      <c r="B4819" s="3">
        <v>3202</v>
      </c>
      <c r="C4819" s="197" t="s">
        <v>1009</v>
      </c>
      <c r="D4819" s="3" t="s">
        <v>39</v>
      </c>
      <c r="E4819" s="211" t="s">
        <v>1010</v>
      </c>
      <c r="F4819" s="935"/>
      <c r="G4819" s="47" t="s">
        <v>364</v>
      </c>
      <c r="H4819" s="72">
        <v>45170</v>
      </c>
      <c r="I4819" s="211">
        <v>299</v>
      </c>
    </row>
    <row r="4820" spans="1:9" ht="38.25" x14ac:dyDescent="0.2">
      <c r="A4820" s="928"/>
      <c r="B4820" s="3">
        <v>3202</v>
      </c>
      <c r="C4820" s="197" t="s">
        <v>1011</v>
      </c>
      <c r="D4820" s="3" t="s">
        <v>39</v>
      </c>
      <c r="E4820" s="211" t="s">
        <v>1012</v>
      </c>
      <c r="F4820" s="935"/>
      <c r="G4820" s="47" t="s">
        <v>364</v>
      </c>
      <c r="H4820" s="72">
        <v>45170</v>
      </c>
      <c r="I4820" s="211">
        <v>299</v>
      </c>
    </row>
    <row r="4821" spans="1:9" ht="51" x14ac:dyDescent="0.2">
      <c r="A4821" s="928"/>
      <c r="B4821" s="3">
        <v>3202</v>
      </c>
      <c r="C4821" s="197" t="s">
        <v>1013</v>
      </c>
      <c r="D4821" s="3" t="s">
        <v>39</v>
      </c>
      <c r="E4821" s="211" t="s">
        <v>1014</v>
      </c>
      <c r="F4821" s="935"/>
      <c r="G4821" s="47" t="s">
        <v>364</v>
      </c>
      <c r="H4821" s="72">
        <v>45170</v>
      </c>
      <c r="I4821" s="211">
        <v>299</v>
      </c>
    </row>
    <row r="4822" spans="1:9" ht="51" x14ac:dyDescent="0.2">
      <c r="A4822" s="928"/>
      <c r="B4822" s="3">
        <v>3202</v>
      </c>
      <c r="C4822" s="197" t="s">
        <v>1015</v>
      </c>
      <c r="D4822" s="3" t="s">
        <v>39</v>
      </c>
      <c r="E4822" s="211" t="s">
        <v>1005</v>
      </c>
      <c r="F4822" s="935"/>
      <c r="G4822" s="47" t="s">
        <v>364</v>
      </c>
      <c r="H4822" s="72">
        <v>45170</v>
      </c>
      <c r="I4822" s="211">
        <v>299</v>
      </c>
    </row>
    <row r="4823" spans="1:9" ht="38.25" x14ac:dyDescent="0.2">
      <c r="A4823" s="928"/>
      <c r="B4823" s="3">
        <v>3202</v>
      </c>
      <c r="C4823" s="197" t="s">
        <v>1016</v>
      </c>
      <c r="D4823" s="3" t="s">
        <v>39</v>
      </c>
      <c r="E4823" s="211" t="s">
        <v>1017</v>
      </c>
      <c r="F4823" s="935"/>
      <c r="G4823" s="47" t="s">
        <v>364</v>
      </c>
      <c r="H4823" s="72">
        <v>45170</v>
      </c>
      <c r="I4823" s="211">
        <v>299</v>
      </c>
    </row>
    <row r="4824" spans="1:9" ht="38.25" x14ac:dyDescent="0.2">
      <c r="A4824" s="928"/>
      <c r="B4824" s="3">
        <v>3202</v>
      </c>
      <c r="C4824" s="197" t="s">
        <v>1018</v>
      </c>
      <c r="D4824" s="3" t="s">
        <v>39</v>
      </c>
      <c r="E4824" s="211" t="s">
        <v>1019</v>
      </c>
      <c r="F4824" s="935"/>
      <c r="G4824" s="47" t="s">
        <v>364</v>
      </c>
      <c r="H4824" s="72">
        <v>45170</v>
      </c>
      <c r="I4824" s="211">
        <v>299</v>
      </c>
    </row>
    <row r="4825" spans="1:9" ht="38.25" x14ac:dyDescent="0.2">
      <c r="A4825" s="928"/>
      <c r="B4825" s="3">
        <v>3202</v>
      </c>
      <c r="C4825" s="197" t="s">
        <v>1020</v>
      </c>
      <c r="D4825" s="3" t="s">
        <v>39</v>
      </c>
      <c r="E4825" s="211" t="s">
        <v>1021</v>
      </c>
      <c r="F4825" s="935"/>
      <c r="G4825" s="47" t="s">
        <v>364</v>
      </c>
      <c r="H4825" s="72">
        <v>45170</v>
      </c>
      <c r="I4825" s="211">
        <v>299</v>
      </c>
    </row>
    <row r="4826" spans="1:9" ht="38.25" x14ac:dyDescent="0.2">
      <c r="A4826" s="928"/>
      <c r="B4826" s="3">
        <v>3202</v>
      </c>
      <c r="C4826" s="197" t="s">
        <v>1022</v>
      </c>
      <c r="D4826" s="3" t="s">
        <v>39</v>
      </c>
      <c r="E4826" s="211" t="s">
        <v>1023</v>
      </c>
      <c r="F4826" s="935"/>
      <c r="G4826" s="47" t="s">
        <v>364</v>
      </c>
      <c r="H4826" s="72">
        <v>45170</v>
      </c>
      <c r="I4826" s="211">
        <v>299</v>
      </c>
    </row>
    <row r="4827" spans="1:9" ht="38.25" x14ac:dyDescent="0.2">
      <c r="A4827" s="928"/>
      <c r="B4827" s="3">
        <v>3202</v>
      </c>
      <c r="C4827" s="197" t="s">
        <v>1024</v>
      </c>
      <c r="D4827" s="3" t="s">
        <v>39</v>
      </c>
      <c r="E4827" s="211" t="s">
        <v>1025</v>
      </c>
      <c r="F4827" s="935"/>
      <c r="G4827" s="47" t="s">
        <v>364</v>
      </c>
      <c r="H4827" s="72">
        <v>45170</v>
      </c>
      <c r="I4827" s="211">
        <v>299</v>
      </c>
    </row>
    <row r="4828" spans="1:9" ht="51" x14ac:dyDescent="0.2">
      <c r="A4828" s="928"/>
      <c r="B4828" s="3">
        <v>3202</v>
      </c>
      <c r="C4828" s="197" t="s">
        <v>1026</v>
      </c>
      <c r="D4828" s="3" t="s">
        <v>39</v>
      </c>
      <c r="E4828" s="211" t="s">
        <v>1027</v>
      </c>
      <c r="F4828" s="935"/>
      <c r="G4828" s="47" t="s">
        <v>364</v>
      </c>
      <c r="H4828" s="72">
        <v>45170</v>
      </c>
      <c r="I4828" s="211">
        <v>299</v>
      </c>
    </row>
    <row r="4829" spans="1:9" ht="51" x14ac:dyDescent="0.2">
      <c r="A4829" s="928"/>
      <c r="B4829" s="3">
        <v>3202</v>
      </c>
      <c r="C4829" s="197" t="s">
        <v>1028</v>
      </c>
      <c r="D4829" s="3" t="s">
        <v>39</v>
      </c>
      <c r="E4829" s="211" t="s">
        <v>1029</v>
      </c>
      <c r="F4829" s="935"/>
      <c r="G4829" s="47" t="s">
        <v>364</v>
      </c>
      <c r="H4829" s="72">
        <v>45170</v>
      </c>
      <c r="I4829" s="211">
        <v>299</v>
      </c>
    </row>
    <row r="4830" spans="1:9" ht="25.5" x14ac:dyDescent="0.2">
      <c r="A4830" s="928"/>
      <c r="B4830" s="61">
        <v>4180</v>
      </c>
      <c r="C4830" s="66" t="s">
        <v>1984</v>
      </c>
      <c r="D4830" s="382" t="s">
        <v>2137</v>
      </c>
      <c r="E4830" s="382">
        <v>60104912</v>
      </c>
      <c r="F4830" s="935"/>
      <c r="G4830" s="47" t="s">
        <v>364</v>
      </c>
      <c r="H4830" s="63">
        <v>45200</v>
      </c>
      <c r="I4830" s="382">
        <v>299</v>
      </c>
    </row>
    <row r="4831" spans="1:9" ht="25.5" x14ac:dyDescent="0.2">
      <c r="A4831" s="928"/>
      <c r="B4831" s="61">
        <v>4150</v>
      </c>
      <c r="C4831" s="66" t="s">
        <v>1984</v>
      </c>
      <c r="D4831" s="382" t="s">
        <v>2137</v>
      </c>
      <c r="E4831" s="382">
        <v>60104912</v>
      </c>
      <c r="F4831" s="935"/>
      <c r="G4831" s="47" t="s">
        <v>364</v>
      </c>
      <c r="H4831" s="63">
        <v>45200</v>
      </c>
      <c r="I4831" s="382">
        <v>299</v>
      </c>
    </row>
    <row r="4832" spans="1:9" ht="76.5" x14ac:dyDescent="0.2">
      <c r="A4832" s="928"/>
      <c r="B4832" s="61">
        <v>4040</v>
      </c>
      <c r="C4832" s="66" t="s">
        <v>2072</v>
      </c>
      <c r="D4832" s="3" t="s">
        <v>2132</v>
      </c>
      <c r="E4832" s="382">
        <v>26121607</v>
      </c>
      <c r="F4832" s="935"/>
      <c r="G4832" s="47" t="s">
        <v>364</v>
      </c>
      <c r="H4832" s="63">
        <v>45200</v>
      </c>
      <c r="I4832" s="382">
        <v>299</v>
      </c>
    </row>
    <row r="4833" spans="1:9" ht="63.75" x14ac:dyDescent="0.2">
      <c r="A4833" s="928"/>
      <c r="B4833" s="61">
        <v>2702</v>
      </c>
      <c r="C4833" s="66" t="s">
        <v>2086</v>
      </c>
      <c r="D4833" s="61" t="s">
        <v>2132</v>
      </c>
      <c r="E4833" s="516">
        <v>26121524</v>
      </c>
      <c r="F4833" s="935"/>
      <c r="G4833" s="47" t="s">
        <v>364</v>
      </c>
      <c r="H4833" s="63">
        <v>45200</v>
      </c>
      <c r="I4833" s="382">
        <v>299</v>
      </c>
    </row>
    <row r="4834" spans="1:9" ht="15" customHeight="1" x14ac:dyDescent="0.2">
      <c r="A4834" s="928"/>
      <c r="B4834" s="61">
        <v>4320</v>
      </c>
      <c r="C4834" s="66" t="s">
        <v>2347</v>
      </c>
      <c r="D4834" s="61" t="s">
        <v>10514</v>
      </c>
      <c r="E4834" s="382">
        <v>39121434</v>
      </c>
      <c r="F4834" s="935"/>
      <c r="G4834" s="47" t="s">
        <v>364</v>
      </c>
      <c r="H4834" s="72">
        <v>44986</v>
      </c>
      <c r="I4834" s="61">
        <v>299</v>
      </c>
    </row>
    <row r="4835" spans="1:9" ht="15" customHeight="1" x14ac:dyDescent="0.2">
      <c r="A4835" s="928"/>
      <c r="B4835" s="3">
        <v>6223</v>
      </c>
      <c r="C4835" s="197" t="s">
        <v>2440</v>
      </c>
      <c r="D4835" s="3" t="s">
        <v>10529</v>
      </c>
      <c r="E4835" s="211" t="s">
        <v>1023</v>
      </c>
      <c r="F4835" s="935"/>
      <c r="G4835" s="47" t="s">
        <v>364</v>
      </c>
      <c r="H4835" s="72">
        <v>45170</v>
      </c>
      <c r="I4835" s="3">
        <v>299</v>
      </c>
    </row>
    <row r="4836" spans="1:9" ht="15" customHeight="1" x14ac:dyDescent="0.2">
      <c r="A4836" s="928"/>
      <c r="B4836" s="3">
        <v>6223</v>
      </c>
      <c r="C4836" s="197" t="s">
        <v>2441</v>
      </c>
      <c r="D4836" s="3" t="s">
        <v>10529</v>
      </c>
      <c r="E4836" s="211" t="s">
        <v>1021</v>
      </c>
      <c r="F4836" s="935"/>
      <c r="G4836" s="47" t="s">
        <v>364</v>
      </c>
      <c r="H4836" s="72">
        <v>45170</v>
      </c>
      <c r="I4836" s="3">
        <v>299</v>
      </c>
    </row>
    <row r="4837" spans="1:9" ht="63.75" x14ac:dyDescent="0.2">
      <c r="A4837" s="928"/>
      <c r="B4837" s="3">
        <v>6223</v>
      </c>
      <c r="C4837" s="197" t="s">
        <v>2442</v>
      </c>
      <c r="D4837" s="3" t="s">
        <v>10529</v>
      </c>
      <c r="E4837" s="211" t="s">
        <v>1005</v>
      </c>
      <c r="F4837" s="935"/>
      <c r="G4837" s="47" t="s">
        <v>364</v>
      </c>
      <c r="H4837" s="72">
        <v>45170</v>
      </c>
      <c r="I4837" s="3">
        <v>299</v>
      </c>
    </row>
    <row r="4838" spans="1:9" ht="51" x14ac:dyDescent="0.2">
      <c r="A4838" s="928"/>
      <c r="B4838" s="3">
        <v>6223</v>
      </c>
      <c r="C4838" s="197" t="s">
        <v>2443</v>
      </c>
      <c r="D4838" s="3" t="s">
        <v>10529</v>
      </c>
      <c r="E4838" s="211" t="s">
        <v>1005</v>
      </c>
      <c r="F4838" s="935"/>
      <c r="G4838" s="47" t="s">
        <v>364</v>
      </c>
      <c r="H4838" s="72">
        <v>45170</v>
      </c>
      <c r="I4838" s="3">
        <v>299</v>
      </c>
    </row>
    <row r="4839" spans="1:9" ht="15" customHeight="1" x14ac:dyDescent="0.2">
      <c r="A4839" s="928"/>
      <c r="B4839" s="3">
        <v>6223</v>
      </c>
      <c r="C4839" s="197" t="s">
        <v>2479</v>
      </c>
      <c r="D4839" s="3" t="s">
        <v>10529</v>
      </c>
      <c r="E4839" s="211" t="s">
        <v>999</v>
      </c>
      <c r="F4839" s="935"/>
      <c r="G4839" s="47" t="s">
        <v>364</v>
      </c>
      <c r="H4839" s="72">
        <v>45170</v>
      </c>
      <c r="I4839" s="3">
        <v>299</v>
      </c>
    </row>
    <row r="4840" spans="1:9" ht="63.75" x14ac:dyDescent="0.2">
      <c r="A4840" s="928"/>
      <c r="B4840" s="3">
        <v>6223</v>
      </c>
      <c r="C4840" s="197" t="s">
        <v>2442</v>
      </c>
      <c r="D4840" s="3" t="s">
        <v>10529</v>
      </c>
      <c r="E4840" s="211" t="s">
        <v>1005</v>
      </c>
      <c r="F4840" s="935"/>
      <c r="G4840" s="47" t="s">
        <v>364</v>
      </c>
      <c r="H4840" s="72">
        <v>45170</v>
      </c>
      <c r="I4840" s="3">
        <v>299</v>
      </c>
    </row>
    <row r="4841" spans="1:9" ht="51" x14ac:dyDescent="0.2">
      <c r="A4841" s="928"/>
      <c r="B4841" s="3">
        <v>6223</v>
      </c>
      <c r="C4841" s="197" t="s">
        <v>2443</v>
      </c>
      <c r="D4841" s="3" t="s">
        <v>10529</v>
      </c>
      <c r="E4841" s="211" t="s">
        <v>1005</v>
      </c>
      <c r="F4841" s="935"/>
      <c r="G4841" s="47" t="s">
        <v>364</v>
      </c>
      <c r="H4841" s="72">
        <v>45170</v>
      </c>
      <c r="I4841" s="3">
        <v>299</v>
      </c>
    </row>
    <row r="4842" spans="1:9" ht="25.5" x14ac:dyDescent="0.2">
      <c r="A4842" s="928"/>
      <c r="B4842" s="3">
        <v>6223</v>
      </c>
      <c r="C4842" s="197" t="s">
        <v>2488</v>
      </c>
      <c r="D4842" s="3" t="s">
        <v>10530</v>
      </c>
      <c r="E4842" s="211" t="s">
        <v>1005</v>
      </c>
      <c r="F4842" s="935"/>
      <c r="G4842" s="47" t="s">
        <v>364</v>
      </c>
      <c r="H4842" s="72">
        <v>45170</v>
      </c>
      <c r="I4842" s="3">
        <v>299</v>
      </c>
    </row>
    <row r="4843" spans="1:9" ht="25.5" x14ac:dyDescent="0.2">
      <c r="A4843" s="928"/>
      <c r="B4843" s="3">
        <v>6223</v>
      </c>
      <c r="C4843" s="197" t="s">
        <v>2489</v>
      </c>
      <c r="D4843" s="3" t="s">
        <v>10530</v>
      </c>
      <c r="E4843" s="211" t="s">
        <v>1005</v>
      </c>
      <c r="F4843" s="935"/>
      <c r="G4843" s="47" t="s">
        <v>364</v>
      </c>
      <c r="H4843" s="72">
        <v>45170</v>
      </c>
      <c r="I4843" s="3">
        <v>299</v>
      </c>
    </row>
    <row r="4844" spans="1:9" ht="15" customHeight="1" x14ac:dyDescent="0.2">
      <c r="A4844" s="928"/>
      <c r="B4844" s="3">
        <v>6223</v>
      </c>
      <c r="C4844" s="197" t="s">
        <v>2479</v>
      </c>
      <c r="D4844" s="3" t="s">
        <v>10530</v>
      </c>
      <c r="E4844" s="211" t="s">
        <v>999</v>
      </c>
      <c r="F4844" s="935"/>
      <c r="G4844" s="47" t="s">
        <v>364</v>
      </c>
      <c r="H4844" s="72">
        <v>45170</v>
      </c>
      <c r="I4844" s="3">
        <v>299</v>
      </c>
    </row>
    <row r="4845" spans="1:9" ht="25.5" x14ac:dyDescent="0.2">
      <c r="A4845" s="928"/>
      <c r="B4845" s="3">
        <v>6223</v>
      </c>
      <c r="C4845" s="197" t="s">
        <v>2500</v>
      </c>
      <c r="D4845" s="3" t="s">
        <v>10530</v>
      </c>
      <c r="E4845" s="211" t="s">
        <v>1005</v>
      </c>
      <c r="F4845" s="935"/>
      <c r="G4845" s="47" t="s">
        <v>364</v>
      </c>
      <c r="H4845" s="72">
        <v>45170</v>
      </c>
      <c r="I4845" s="3">
        <v>299</v>
      </c>
    </row>
    <row r="4846" spans="1:9" ht="15" customHeight="1" x14ac:dyDescent="0.2">
      <c r="A4846" s="928"/>
      <c r="B4846" s="211">
        <v>6311</v>
      </c>
      <c r="C4846" s="197" t="s">
        <v>2780</v>
      </c>
      <c r="D4846" s="211" t="s">
        <v>10514</v>
      </c>
      <c r="E4846" s="211">
        <v>26121609</v>
      </c>
      <c r="F4846" s="935"/>
      <c r="G4846" s="47" t="s">
        <v>364</v>
      </c>
      <c r="H4846" s="72">
        <v>45078</v>
      </c>
      <c r="I4846" s="382">
        <v>299</v>
      </c>
    </row>
    <row r="4847" spans="1:9" ht="25.5" x14ac:dyDescent="0.2">
      <c r="A4847" s="928"/>
      <c r="B4847" s="211">
        <v>6311</v>
      </c>
      <c r="C4847" s="197" t="s">
        <v>2781</v>
      </c>
      <c r="D4847" s="211" t="s">
        <v>10514</v>
      </c>
      <c r="E4847" s="211">
        <v>26121603</v>
      </c>
      <c r="F4847" s="935"/>
      <c r="G4847" s="47" t="s">
        <v>364</v>
      </c>
      <c r="H4847" s="72">
        <v>45078</v>
      </c>
      <c r="I4847" s="382">
        <v>299</v>
      </c>
    </row>
    <row r="4848" spans="1:9" ht="25.5" x14ac:dyDescent="0.2">
      <c r="A4848" s="928"/>
      <c r="B4848" s="3">
        <v>6320</v>
      </c>
      <c r="C4848" s="197" t="s">
        <v>3023</v>
      </c>
      <c r="D4848" s="3" t="s">
        <v>10514</v>
      </c>
      <c r="E4848" s="60">
        <v>31152101</v>
      </c>
      <c r="F4848" s="935"/>
      <c r="G4848" s="47" t="s">
        <v>364</v>
      </c>
      <c r="H4848" s="72">
        <v>45139</v>
      </c>
      <c r="I4848" s="382">
        <v>299</v>
      </c>
    </row>
    <row r="4849" spans="1:9" ht="51" x14ac:dyDescent="0.2">
      <c r="A4849" s="928"/>
      <c r="B4849" s="3">
        <v>6320</v>
      </c>
      <c r="C4849" s="197" t="s">
        <v>3024</v>
      </c>
      <c r="D4849" s="3" t="s">
        <v>10514</v>
      </c>
      <c r="E4849" s="382">
        <v>26121613</v>
      </c>
      <c r="F4849" s="935"/>
      <c r="G4849" s="47" t="s">
        <v>364</v>
      </c>
      <c r="H4849" s="72">
        <v>45139</v>
      </c>
      <c r="I4849" s="382">
        <v>299</v>
      </c>
    </row>
    <row r="4850" spans="1:9" ht="38.25" x14ac:dyDescent="0.2">
      <c r="A4850" s="928"/>
      <c r="B4850" s="211">
        <v>2820</v>
      </c>
      <c r="C4850" s="197" t="s">
        <v>4732</v>
      </c>
      <c r="D4850" s="211" t="s">
        <v>4510</v>
      </c>
      <c r="E4850" s="463">
        <v>26121607</v>
      </c>
      <c r="F4850" s="935"/>
      <c r="G4850" s="47" t="s">
        <v>364</v>
      </c>
      <c r="H4850" s="63">
        <v>44958</v>
      </c>
      <c r="I4850" s="382">
        <v>299</v>
      </c>
    </row>
    <row r="4851" spans="1:9" ht="38.25" x14ac:dyDescent="0.2">
      <c r="A4851" s="928"/>
      <c r="B4851" s="211">
        <v>2820</v>
      </c>
      <c r="C4851" s="197" t="s">
        <v>4733</v>
      </c>
      <c r="D4851" s="211" t="s">
        <v>4510</v>
      </c>
      <c r="E4851" s="463">
        <v>26121607</v>
      </c>
      <c r="F4851" s="935"/>
      <c r="G4851" s="47" t="s">
        <v>364</v>
      </c>
      <c r="H4851" s="63">
        <v>44958</v>
      </c>
      <c r="I4851" s="382">
        <v>299</v>
      </c>
    </row>
    <row r="4852" spans="1:9" ht="38.25" x14ac:dyDescent="0.2">
      <c r="A4852" s="928"/>
      <c r="B4852" s="211">
        <v>2820</v>
      </c>
      <c r="C4852" s="197" t="s">
        <v>4734</v>
      </c>
      <c r="D4852" s="211" t="s">
        <v>4510</v>
      </c>
      <c r="E4852" s="463">
        <v>26121607</v>
      </c>
      <c r="F4852" s="935"/>
      <c r="G4852" s="47" t="s">
        <v>364</v>
      </c>
      <c r="H4852" s="63">
        <v>44958</v>
      </c>
      <c r="I4852" s="382">
        <v>299</v>
      </c>
    </row>
    <row r="4853" spans="1:9" ht="25.5" x14ac:dyDescent="0.2">
      <c r="A4853" s="928"/>
      <c r="B4853" s="211">
        <v>2820</v>
      </c>
      <c r="C4853" s="197" t="s">
        <v>4754</v>
      </c>
      <c r="D4853" s="211" t="s">
        <v>4750</v>
      </c>
      <c r="E4853" s="211">
        <v>26121609</v>
      </c>
      <c r="F4853" s="935"/>
      <c r="G4853" s="47" t="s">
        <v>364</v>
      </c>
      <c r="H4853" s="63">
        <v>45017</v>
      </c>
      <c r="I4853" s="382">
        <v>299</v>
      </c>
    </row>
    <row r="4854" spans="1:9" ht="38.25" x14ac:dyDescent="0.2">
      <c r="A4854" s="928"/>
      <c r="B4854" s="211">
        <v>2820</v>
      </c>
      <c r="C4854" s="508" t="s">
        <v>4798</v>
      </c>
      <c r="D4854" s="211" t="s">
        <v>4750</v>
      </c>
      <c r="E4854" s="211">
        <v>26121613</v>
      </c>
      <c r="F4854" s="935"/>
      <c r="G4854" s="47" t="s">
        <v>364</v>
      </c>
      <c r="H4854" s="63">
        <v>45078</v>
      </c>
      <c r="I4854" s="211">
        <v>299</v>
      </c>
    </row>
    <row r="4855" spans="1:9" ht="51" x14ac:dyDescent="0.2">
      <c r="A4855" s="928"/>
      <c r="B4855" s="211">
        <v>2820</v>
      </c>
      <c r="C4855" s="508" t="s">
        <v>4799</v>
      </c>
      <c r="D4855" s="211" t="s">
        <v>4750</v>
      </c>
      <c r="E4855" s="211">
        <v>26121613</v>
      </c>
      <c r="F4855" s="935"/>
      <c r="G4855" s="47" t="s">
        <v>364</v>
      </c>
      <c r="H4855" s="63">
        <v>45078</v>
      </c>
      <c r="I4855" s="211">
        <v>299</v>
      </c>
    </row>
    <row r="4856" spans="1:9" ht="63.75" x14ac:dyDescent="0.2">
      <c r="A4856" s="928"/>
      <c r="B4856" s="372">
        <v>4010</v>
      </c>
      <c r="C4856" s="373" t="s">
        <v>5282</v>
      </c>
      <c r="D4856" s="372" t="s">
        <v>5269</v>
      </c>
      <c r="E4856" s="146" t="s">
        <v>1222</v>
      </c>
      <c r="F4856" s="935"/>
      <c r="G4856" s="47" t="s">
        <v>364</v>
      </c>
      <c r="H4856" s="159">
        <v>45231</v>
      </c>
      <c r="I4856" s="372">
        <v>299</v>
      </c>
    </row>
    <row r="4857" spans="1:9" ht="38.25" x14ac:dyDescent="0.2">
      <c r="A4857" s="928"/>
      <c r="B4857" s="372">
        <v>4010</v>
      </c>
      <c r="C4857" s="373" t="s">
        <v>5283</v>
      </c>
      <c r="D4857" s="372" t="s">
        <v>5269</v>
      </c>
      <c r="E4857" s="146" t="s">
        <v>1224</v>
      </c>
      <c r="F4857" s="935"/>
      <c r="G4857" s="47" t="s">
        <v>364</v>
      </c>
      <c r="H4857" s="159">
        <v>45231</v>
      </c>
      <c r="I4857" s="372">
        <v>299</v>
      </c>
    </row>
    <row r="4858" spans="1:9" ht="38.25" x14ac:dyDescent="0.2">
      <c r="A4858" s="928"/>
      <c r="B4858" s="372">
        <v>4010</v>
      </c>
      <c r="C4858" s="373" t="s">
        <v>5284</v>
      </c>
      <c r="D4858" s="372" t="s">
        <v>5269</v>
      </c>
      <c r="E4858" s="146" t="s">
        <v>955</v>
      </c>
      <c r="F4858" s="935"/>
      <c r="G4858" s="47" t="s">
        <v>364</v>
      </c>
      <c r="H4858" s="159">
        <v>45231</v>
      </c>
      <c r="I4858" s="372">
        <v>299</v>
      </c>
    </row>
    <row r="4859" spans="1:9" ht="51" x14ac:dyDescent="0.2">
      <c r="A4859" s="928"/>
      <c r="B4859" s="372">
        <v>4010</v>
      </c>
      <c r="C4859" s="373" t="s">
        <v>5285</v>
      </c>
      <c r="D4859" s="372" t="s">
        <v>5269</v>
      </c>
      <c r="E4859" s="146" t="s">
        <v>958</v>
      </c>
      <c r="F4859" s="935"/>
      <c r="G4859" s="47" t="s">
        <v>364</v>
      </c>
      <c r="H4859" s="159">
        <v>45231</v>
      </c>
      <c r="I4859" s="372">
        <v>299</v>
      </c>
    </row>
    <row r="4860" spans="1:9" ht="76.5" x14ac:dyDescent="0.2">
      <c r="A4860" s="928"/>
      <c r="B4860" s="372">
        <v>4010</v>
      </c>
      <c r="C4860" s="373" t="s">
        <v>5286</v>
      </c>
      <c r="D4860" s="372" t="s">
        <v>5269</v>
      </c>
      <c r="E4860" s="146" t="s">
        <v>5287</v>
      </c>
      <c r="F4860" s="935"/>
      <c r="G4860" s="47" t="s">
        <v>364</v>
      </c>
      <c r="H4860" s="159">
        <v>45231</v>
      </c>
      <c r="I4860" s="372">
        <v>299</v>
      </c>
    </row>
    <row r="4861" spans="1:9" ht="76.5" x14ac:dyDescent="0.2">
      <c r="A4861" s="928"/>
      <c r="B4861" s="372">
        <v>4010</v>
      </c>
      <c r="C4861" s="373" t="s">
        <v>5288</v>
      </c>
      <c r="D4861" s="372" t="s">
        <v>5269</v>
      </c>
      <c r="E4861" s="146" t="s">
        <v>5289</v>
      </c>
      <c r="F4861" s="935"/>
      <c r="G4861" s="47" t="s">
        <v>364</v>
      </c>
      <c r="H4861" s="159">
        <v>45231</v>
      </c>
      <c r="I4861" s="372">
        <v>299</v>
      </c>
    </row>
    <row r="4862" spans="1:9" ht="76.5" x14ac:dyDescent="0.2">
      <c r="A4862" s="928"/>
      <c r="B4862" s="372">
        <v>4010</v>
      </c>
      <c r="C4862" s="373" t="s">
        <v>5290</v>
      </c>
      <c r="D4862" s="372" t="s">
        <v>5269</v>
      </c>
      <c r="E4862" s="146" t="s">
        <v>5291</v>
      </c>
      <c r="F4862" s="935"/>
      <c r="G4862" s="47" t="s">
        <v>364</v>
      </c>
      <c r="H4862" s="159">
        <v>45231</v>
      </c>
      <c r="I4862" s="372">
        <v>299</v>
      </c>
    </row>
    <row r="4863" spans="1:9" ht="38.25" x14ac:dyDescent="0.2">
      <c r="A4863" s="928"/>
      <c r="B4863" s="372">
        <v>4010</v>
      </c>
      <c r="C4863" s="373" t="s">
        <v>5292</v>
      </c>
      <c r="D4863" s="372" t="s">
        <v>5269</v>
      </c>
      <c r="E4863" s="146" t="s">
        <v>1005</v>
      </c>
      <c r="F4863" s="935"/>
      <c r="G4863" s="47" t="s">
        <v>364</v>
      </c>
      <c r="H4863" s="159">
        <v>45231</v>
      </c>
      <c r="I4863" s="372">
        <v>299</v>
      </c>
    </row>
    <row r="4864" spans="1:9" ht="51" x14ac:dyDescent="0.2">
      <c r="A4864" s="928"/>
      <c r="B4864" s="372">
        <v>4010</v>
      </c>
      <c r="C4864" s="373" t="s">
        <v>5293</v>
      </c>
      <c r="D4864" s="372" t="s">
        <v>5269</v>
      </c>
      <c r="E4864" s="146" t="s">
        <v>1014</v>
      </c>
      <c r="F4864" s="935"/>
      <c r="G4864" s="47" t="s">
        <v>364</v>
      </c>
      <c r="H4864" s="159">
        <v>45231</v>
      </c>
      <c r="I4864" s="372">
        <v>299</v>
      </c>
    </row>
    <row r="4865" spans="1:9" ht="51" x14ac:dyDescent="0.2">
      <c r="A4865" s="928"/>
      <c r="B4865" s="372">
        <v>4010</v>
      </c>
      <c r="C4865" s="373" t="s">
        <v>5294</v>
      </c>
      <c r="D4865" s="372" t="s">
        <v>5269</v>
      </c>
      <c r="E4865" s="146" t="s">
        <v>1005</v>
      </c>
      <c r="F4865" s="935"/>
      <c r="G4865" s="47" t="s">
        <v>364</v>
      </c>
      <c r="H4865" s="159">
        <v>45231</v>
      </c>
      <c r="I4865" s="372">
        <v>299</v>
      </c>
    </row>
    <row r="4866" spans="1:9" ht="25.5" x14ac:dyDescent="0.2">
      <c r="A4866" s="928"/>
      <c r="B4866" s="372">
        <v>4321</v>
      </c>
      <c r="C4866" s="98" t="s">
        <v>5523</v>
      </c>
      <c r="D4866" s="97" t="s">
        <v>39</v>
      </c>
      <c r="E4866" s="160">
        <v>26121604</v>
      </c>
      <c r="F4866" s="935"/>
      <c r="G4866" s="47" t="s">
        <v>364</v>
      </c>
      <c r="H4866" s="159">
        <v>45231</v>
      </c>
      <c r="I4866" s="372">
        <v>299</v>
      </c>
    </row>
    <row r="4867" spans="1:9" ht="51" x14ac:dyDescent="0.2">
      <c r="A4867" s="928"/>
      <c r="B4867" s="372">
        <v>4321</v>
      </c>
      <c r="C4867" s="373" t="s">
        <v>5532</v>
      </c>
      <c r="D4867" s="97" t="s">
        <v>5528</v>
      </c>
      <c r="E4867" s="146" t="s">
        <v>5533</v>
      </c>
      <c r="F4867" s="935"/>
      <c r="G4867" s="47" t="s">
        <v>364</v>
      </c>
      <c r="H4867" s="159">
        <v>45231</v>
      </c>
      <c r="I4867" s="372">
        <v>299</v>
      </c>
    </row>
    <row r="4868" spans="1:9" ht="51" x14ac:dyDescent="0.2">
      <c r="A4868" s="928"/>
      <c r="B4868" s="372">
        <v>4321</v>
      </c>
      <c r="C4868" s="373" t="s">
        <v>5535</v>
      </c>
      <c r="D4868" s="97" t="s">
        <v>5528</v>
      </c>
      <c r="E4868" s="146" t="s">
        <v>5289</v>
      </c>
      <c r="F4868" s="935"/>
      <c r="G4868" s="47" t="s">
        <v>364</v>
      </c>
      <c r="H4868" s="159">
        <v>45231</v>
      </c>
      <c r="I4868" s="372">
        <v>299</v>
      </c>
    </row>
    <row r="4869" spans="1:9" ht="51" x14ac:dyDescent="0.2">
      <c r="A4869" s="928"/>
      <c r="B4869" s="372">
        <v>4321</v>
      </c>
      <c r="C4869" s="373" t="s">
        <v>977</v>
      </c>
      <c r="D4869" s="97" t="s">
        <v>5528</v>
      </c>
      <c r="E4869" s="146" t="s">
        <v>978</v>
      </c>
      <c r="F4869" s="935"/>
      <c r="G4869" s="47" t="s">
        <v>364</v>
      </c>
      <c r="H4869" s="159">
        <v>45231</v>
      </c>
      <c r="I4869" s="372">
        <v>299</v>
      </c>
    </row>
    <row r="4870" spans="1:9" ht="25.5" x14ac:dyDescent="0.2">
      <c r="A4870" s="928"/>
      <c r="B4870" s="372">
        <v>4321</v>
      </c>
      <c r="C4870" s="373" t="s">
        <v>5536</v>
      </c>
      <c r="D4870" s="97" t="s">
        <v>5528</v>
      </c>
      <c r="E4870" s="146" t="s">
        <v>980</v>
      </c>
      <c r="F4870" s="935"/>
      <c r="G4870" s="47" t="s">
        <v>364</v>
      </c>
      <c r="H4870" s="159">
        <v>45231</v>
      </c>
      <c r="I4870" s="372">
        <v>299</v>
      </c>
    </row>
    <row r="4871" spans="1:9" ht="38.25" x14ac:dyDescent="0.2">
      <c r="A4871" s="928"/>
      <c r="B4871" s="372">
        <v>4321</v>
      </c>
      <c r="C4871" s="373" t="s">
        <v>987</v>
      </c>
      <c r="D4871" s="97" t="s">
        <v>5528</v>
      </c>
      <c r="E4871" s="146" t="s">
        <v>5537</v>
      </c>
      <c r="F4871" s="935"/>
      <c r="G4871" s="47" t="s">
        <v>364</v>
      </c>
      <c r="H4871" s="159">
        <v>45231</v>
      </c>
      <c r="I4871" s="372">
        <v>299</v>
      </c>
    </row>
    <row r="4872" spans="1:9" ht="38.25" x14ac:dyDescent="0.2">
      <c r="A4872" s="928"/>
      <c r="B4872" s="372">
        <v>4321</v>
      </c>
      <c r="C4872" s="373" t="s">
        <v>989</v>
      </c>
      <c r="D4872" s="97" t="s">
        <v>5528</v>
      </c>
      <c r="E4872" s="146" t="s">
        <v>990</v>
      </c>
      <c r="F4872" s="935"/>
      <c r="G4872" s="47" t="s">
        <v>364</v>
      </c>
      <c r="H4872" s="159">
        <v>45231</v>
      </c>
      <c r="I4872" s="372">
        <v>299</v>
      </c>
    </row>
    <row r="4873" spans="1:9" ht="38.25" x14ac:dyDescent="0.2">
      <c r="A4873" s="928"/>
      <c r="B4873" s="372">
        <v>4321</v>
      </c>
      <c r="C4873" s="373" t="s">
        <v>992</v>
      </c>
      <c r="D4873" s="97" t="s">
        <v>5528</v>
      </c>
      <c r="E4873" s="146" t="s">
        <v>993</v>
      </c>
      <c r="F4873" s="935"/>
      <c r="G4873" s="47" t="s">
        <v>364</v>
      </c>
      <c r="H4873" s="159">
        <v>45231</v>
      </c>
      <c r="I4873" s="372">
        <v>299</v>
      </c>
    </row>
    <row r="4874" spans="1:9" ht="38.25" x14ac:dyDescent="0.2">
      <c r="A4874" s="928"/>
      <c r="B4874" s="372">
        <v>4321</v>
      </c>
      <c r="C4874" s="373" t="s">
        <v>994</v>
      </c>
      <c r="D4874" s="97" t="s">
        <v>5528</v>
      </c>
      <c r="E4874" s="146" t="s">
        <v>995</v>
      </c>
      <c r="F4874" s="935"/>
      <c r="G4874" s="47" t="s">
        <v>364</v>
      </c>
      <c r="H4874" s="159">
        <v>45231</v>
      </c>
      <c r="I4874" s="372">
        <v>299</v>
      </c>
    </row>
    <row r="4875" spans="1:9" ht="38.25" x14ac:dyDescent="0.2">
      <c r="A4875" s="928"/>
      <c r="B4875" s="372">
        <v>4321</v>
      </c>
      <c r="C4875" s="373" t="s">
        <v>996</v>
      </c>
      <c r="D4875" s="97" t="s">
        <v>5528</v>
      </c>
      <c r="E4875" s="146" t="s">
        <v>997</v>
      </c>
      <c r="F4875" s="935"/>
      <c r="G4875" s="47" t="s">
        <v>364</v>
      </c>
      <c r="H4875" s="159">
        <v>45231</v>
      </c>
      <c r="I4875" s="372">
        <v>299</v>
      </c>
    </row>
    <row r="4876" spans="1:9" ht="38.25" x14ac:dyDescent="0.2">
      <c r="A4876" s="928"/>
      <c r="B4876" s="372">
        <v>4321</v>
      </c>
      <c r="C4876" s="373" t="s">
        <v>1002</v>
      </c>
      <c r="D4876" s="97" t="s">
        <v>5528</v>
      </c>
      <c r="E4876" s="146" t="s">
        <v>1003</v>
      </c>
      <c r="F4876" s="935"/>
      <c r="G4876" s="47" t="s">
        <v>364</v>
      </c>
      <c r="H4876" s="159">
        <v>45231</v>
      </c>
      <c r="I4876" s="372">
        <v>299</v>
      </c>
    </row>
    <row r="4877" spans="1:9" ht="38.25" x14ac:dyDescent="0.2">
      <c r="A4877" s="928"/>
      <c r="B4877" s="372">
        <v>4321</v>
      </c>
      <c r="C4877" s="373" t="s">
        <v>1009</v>
      </c>
      <c r="D4877" s="97" t="s">
        <v>5528</v>
      </c>
      <c r="E4877" s="146" t="s">
        <v>1010</v>
      </c>
      <c r="F4877" s="935"/>
      <c r="G4877" s="47" t="s">
        <v>364</v>
      </c>
      <c r="H4877" s="159">
        <v>45231</v>
      </c>
      <c r="I4877" s="372">
        <v>299</v>
      </c>
    </row>
    <row r="4878" spans="1:9" ht="38.25" x14ac:dyDescent="0.2">
      <c r="A4878" s="928"/>
      <c r="B4878" s="372">
        <v>4321</v>
      </c>
      <c r="C4878" s="373" t="s">
        <v>5538</v>
      </c>
      <c r="D4878" s="97" t="s">
        <v>5528</v>
      </c>
      <c r="E4878" s="146" t="s">
        <v>1019</v>
      </c>
      <c r="F4878" s="935"/>
      <c r="G4878" s="47" t="s">
        <v>364</v>
      </c>
      <c r="H4878" s="159">
        <v>45231</v>
      </c>
      <c r="I4878" s="372">
        <v>299</v>
      </c>
    </row>
    <row r="4879" spans="1:9" ht="38.25" x14ac:dyDescent="0.2">
      <c r="A4879" s="928"/>
      <c r="B4879" s="372">
        <v>4321</v>
      </c>
      <c r="C4879" s="373" t="s">
        <v>5539</v>
      </c>
      <c r="D4879" s="97" t="s">
        <v>5528</v>
      </c>
      <c r="E4879" s="146" t="s">
        <v>1021</v>
      </c>
      <c r="F4879" s="935"/>
      <c r="G4879" s="47" t="s">
        <v>364</v>
      </c>
      <c r="H4879" s="159">
        <v>45231</v>
      </c>
      <c r="I4879" s="372">
        <v>299</v>
      </c>
    </row>
    <row r="4880" spans="1:9" ht="38.25" x14ac:dyDescent="0.2">
      <c r="A4880" s="928"/>
      <c r="B4880" s="372">
        <v>4321</v>
      </c>
      <c r="C4880" s="373" t="s">
        <v>5540</v>
      </c>
      <c r="D4880" s="97" t="s">
        <v>5528</v>
      </c>
      <c r="E4880" s="146" t="s">
        <v>1023</v>
      </c>
      <c r="F4880" s="935"/>
      <c r="G4880" s="47" t="s">
        <v>364</v>
      </c>
      <c r="H4880" s="159">
        <v>45231</v>
      </c>
      <c r="I4880" s="372">
        <v>299</v>
      </c>
    </row>
    <row r="4881" spans="1:9" ht="51" x14ac:dyDescent="0.2">
      <c r="A4881" s="928"/>
      <c r="B4881" s="372">
        <v>4321</v>
      </c>
      <c r="C4881" s="373" t="s">
        <v>1028</v>
      </c>
      <c r="D4881" s="97" t="s">
        <v>5528</v>
      </c>
      <c r="E4881" s="146" t="s">
        <v>1029</v>
      </c>
      <c r="F4881" s="935"/>
      <c r="G4881" s="47" t="s">
        <v>364</v>
      </c>
      <c r="H4881" s="159">
        <v>45231</v>
      </c>
      <c r="I4881" s="372">
        <v>299</v>
      </c>
    </row>
    <row r="4882" spans="1:9" ht="15" customHeight="1" x14ac:dyDescent="0.2">
      <c r="A4882" s="928"/>
      <c r="B4882" s="51">
        <v>6326</v>
      </c>
      <c r="C4882" s="541" t="s">
        <v>9524</v>
      </c>
      <c r="D4882" s="97" t="s">
        <v>5902</v>
      </c>
      <c r="E4882" s="39">
        <v>26121613</v>
      </c>
      <c r="F4882" s="935"/>
      <c r="G4882" s="47" t="s">
        <v>364</v>
      </c>
      <c r="H4882" s="63">
        <v>45261</v>
      </c>
      <c r="I4882" s="539">
        <v>299</v>
      </c>
    </row>
    <row r="4883" spans="1:9" ht="51" x14ac:dyDescent="0.2">
      <c r="A4883" s="928"/>
      <c r="B4883" s="51">
        <v>6325</v>
      </c>
      <c r="C4883" s="508" t="s">
        <v>9675</v>
      </c>
      <c r="D4883" s="97" t="s">
        <v>5902</v>
      </c>
      <c r="E4883" s="39">
        <v>26121634</v>
      </c>
      <c r="F4883" s="935"/>
      <c r="G4883" s="47" t="s">
        <v>364</v>
      </c>
      <c r="H4883" s="538">
        <v>44927</v>
      </c>
      <c r="I4883" s="51">
        <v>299</v>
      </c>
    </row>
    <row r="4884" spans="1:9" ht="216.75" x14ac:dyDescent="0.2">
      <c r="A4884" s="928"/>
      <c r="B4884" s="51">
        <v>6325</v>
      </c>
      <c r="C4884" s="508" t="s">
        <v>9677</v>
      </c>
      <c r="D4884" s="97" t="s">
        <v>5902</v>
      </c>
      <c r="E4884" s="39">
        <v>26121634</v>
      </c>
      <c r="F4884" s="935"/>
      <c r="G4884" s="47" t="s">
        <v>364</v>
      </c>
      <c r="H4884" s="538">
        <v>44927</v>
      </c>
      <c r="I4884" s="51">
        <v>299</v>
      </c>
    </row>
    <row r="4885" spans="1:9" ht="89.25" x14ac:dyDescent="0.2">
      <c r="A4885" s="928"/>
      <c r="B4885" s="51">
        <v>6325</v>
      </c>
      <c r="C4885" s="508" t="s">
        <v>9685</v>
      </c>
      <c r="D4885" s="97" t="s">
        <v>5902</v>
      </c>
      <c r="E4885" s="39">
        <v>26121613</v>
      </c>
      <c r="F4885" s="935"/>
      <c r="G4885" s="47" t="s">
        <v>364</v>
      </c>
      <c r="H4885" s="538">
        <v>44927</v>
      </c>
      <c r="I4885" s="51">
        <v>299</v>
      </c>
    </row>
    <row r="4886" spans="1:9" ht="38.25" x14ac:dyDescent="0.2">
      <c r="A4886" s="928"/>
      <c r="B4886" s="51">
        <v>6325</v>
      </c>
      <c r="C4886" s="508" t="s">
        <v>9799</v>
      </c>
      <c r="D4886" s="97" t="s">
        <v>5902</v>
      </c>
      <c r="E4886" s="545">
        <v>11151512</v>
      </c>
      <c r="F4886" s="935"/>
      <c r="G4886" s="47" t="s">
        <v>364</v>
      </c>
      <c r="H4886" s="538">
        <v>44936</v>
      </c>
      <c r="I4886" s="51">
        <v>299</v>
      </c>
    </row>
    <row r="4887" spans="1:9" ht="51" x14ac:dyDescent="0.2">
      <c r="A4887" s="928"/>
      <c r="B4887" s="51">
        <v>6325</v>
      </c>
      <c r="C4887" s="508" t="s">
        <v>9839</v>
      </c>
      <c r="D4887" s="97" t="s">
        <v>5902</v>
      </c>
      <c r="E4887" s="545">
        <v>26121602</v>
      </c>
      <c r="F4887" s="935"/>
      <c r="G4887" s="47" t="s">
        <v>364</v>
      </c>
      <c r="H4887" s="538">
        <v>44927</v>
      </c>
      <c r="I4887" s="51">
        <v>299</v>
      </c>
    </row>
    <row r="4888" spans="1:9" ht="25.5" x14ac:dyDescent="0.2">
      <c r="A4888" s="928"/>
      <c r="B4888" s="51">
        <v>6325</v>
      </c>
      <c r="C4888" s="508" t="s">
        <v>10419</v>
      </c>
      <c r="D4888" s="97" t="s">
        <v>5902</v>
      </c>
      <c r="E4888" s="497">
        <v>26121634</v>
      </c>
      <c r="F4888" s="935"/>
      <c r="G4888" s="47" t="s">
        <v>364</v>
      </c>
      <c r="H4888" s="538">
        <v>44927</v>
      </c>
      <c r="I4888" s="51">
        <v>299</v>
      </c>
    </row>
    <row r="4889" spans="1:9" ht="51" x14ac:dyDescent="0.2">
      <c r="A4889" s="928"/>
      <c r="B4889" s="51">
        <v>6325</v>
      </c>
      <c r="C4889" s="508" t="s">
        <v>9848</v>
      </c>
      <c r="D4889" s="97" t="s">
        <v>5902</v>
      </c>
      <c r="E4889" s="497">
        <v>26121634</v>
      </c>
      <c r="F4889" s="935"/>
      <c r="G4889" s="47" t="s">
        <v>364</v>
      </c>
      <c r="H4889" s="538">
        <v>44927</v>
      </c>
      <c r="I4889" s="51">
        <v>299</v>
      </c>
    </row>
    <row r="4890" spans="1:9" ht="63.75" x14ac:dyDescent="0.2">
      <c r="A4890" s="928"/>
      <c r="B4890" s="51">
        <v>6325</v>
      </c>
      <c r="C4890" s="508" t="s">
        <v>10420</v>
      </c>
      <c r="D4890" s="97" t="s">
        <v>5902</v>
      </c>
      <c r="E4890" s="497">
        <v>26121603</v>
      </c>
      <c r="F4890" s="935"/>
      <c r="G4890" s="47" t="s">
        <v>364</v>
      </c>
      <c r="H4890" s="538">
        <v>44927</v>
      </c>
      <c r="I4890" s="51">
        <v>299</v>
      </c>
    </row>
    <row r="4891" spans="1:9" ht="38.25" x14ac:dyDescent="0.2">
      <c r="A4891" s="928"/>
      <c r="B4891" s="51">
        <v>6325</v>
      </c>
      <c r="C4891" s="508" t="s">
        <v>10421</v>
      </c>
      <c r="D4891" s="97" t="s">
        <v>5902</v>
      </c>
      <c r="E4891" s="497">
        <v>26121603</v>
      </c>
      <c r="F4891" s="935"/>
      <c r="G4891" s="47" t="s">
        <v>364</v>
      </c>
      <c r="H4891" s="538">
        <v>44927</v>
      </c>
      <c r="I4891" s="51">
        <v>299</v>
      </c>
    </row>
    <row r="4892" spans="1:9" ht="38.25" x14ac:dyDescent="0.2">
      <c r="A4892" s="928"/>
      <c r="B4892" s="51">
        <v>6325</v>
      </c>
      <c r="C4892" s="508" t="s">
        <v>10422</v>
      </c>
      <c r="D4892" s="97" t="s">
        <v>5902</v>
      </c>
      <c r="E4892" s="497">
        <v>26121603</v>
      </c>
      <c r="F4892" s="935"/>
      <c r="G4892" s="47" t="s">
        <v>364</v>
      </c>
      <c r="H4892" s="538">
        <v>44927</v>
      </c>
      <c r="I4892" s="51">
        <v>299</v>
      </c>
    </row>
    <row r="4893" spans="1:9" ht="38.25" x14ac:dyDescent="0.2">
      <c r="A4893" s="928"/>
      <c r="B4893" s="51">
        <v>6325</v>
      </c>
      <c r="C4893" s="508" t="s">
        <v>10423</v>
      </c>
      <c r="D4893" s="97" t="s">
        <v>5902</v>
      </c>
      <c r="E4893" s="497">
        <v>26121603</v>
      </c>
      <c r="F4893" s="935"/>
      <c r="G4893" s="47" t="s">
        <v>364</v>
      </c>
      <c r="H4893" s="538">
        <v>44927</v>
      </c>
      <c r="I4893" s="51">
        <v>299</v>
      </c>
    </row>
    <row r="4894" spans="1:9" ht="15" customHeight="1" x14ac:dyDescent="0.2">
      <c r="A4894" s="928"/>
      <c r="B4894" s="51">
        <v>6325</v>
      </c>
      <c r="C4894" s="508" t="s">
        <v>9882</v>
      </c>
      <c r="D4894" s="97" t="s">
        <v>5902</v>
      </c>
      <c r="E4894" s="39">
        <v>43202222</v>
      </c>
      <c r="F4894" s="935"/>
      <c r="G4894" s="47" t="s">
        <v>364</v>
      </c>
      <c r="H4894" s="538">
        <v>44927</v>
      </c>
      <c r="I4894" s="51">
        <v>299</v>
      </c>
    </row>
    <row r="4895" spans="1:9" ht="25.5" x14ac:dyDescent="0.2">
      <c r="A4895" s="928"/>
      <c r="B4895" s="51">
        <v>6325</v>
      </c>
      <c r="C4895" s="508" t="s">
        <v>9902</v>
      </c>
      <c r="D4895" s="97" t="s">
        <v>5902</v>
      </c>
      <c r="E4895" s="39">
        <v>26121620</v>
      </c>
      <c r="F4895" s="935"/>
      <c r="G4895" s="47" t="s">
        <v>364</v>
      </c>
      <c r="H4895" s="538">
        <v>44927</v>
      </c>
      <c r="I4895" s="51">
        <v>299</v>
      </c>
    </row>
    <row r="4896" spans="1:9" ht="51" x14ac:dyDescent="0.2">
      <c r="A4896" s="928"/>
      <c r="B4896" s="51">
        <v>6325</v>
      </c>
      <c r="C4896" s="508" t="s">
        <v>9978</v>
      </c>
      <c r="D4896" s="97" t="s">
        <v>5902</v>
      </c>
      <c r="E4896" s="39">
        <v>39121721</v>
      </c>
      <c r="F4896" s="935"/>
      <c r="G4896" s="47" t="s">
        <v>364</v>
      </c>
      <c r="H4896" s="538">
        <v>44927</v>
      </c>
      <c r="I4896" s="51">
        <v>299</v>
      </c>
    </row>
    <row r="4897" spans="1:9" ht="25.5" x14ac:dyDescent="0.2">
      <c r="A4897" s="928"/>
      <c r="B4897" s="51">
        <v>6325</v>
      </c>
      <c r="C4897" s="508" t="s">
        <v>9983</v>
      </c>
      <c r="D4897" s="97" t="s">
        <v>5902</v>
      </c>
      <c r="E4897" s="39">
        <v>39121440</v>
      </c>
      <c r="F4897" s="935"/>
      <c r="G4897" s="47" t="s">
        <v>364</v>
      </c>
      <c r="H4897" s="538">
        <v>44927</v>
      </c>
      <c r="I4897" s="549">
        <v>299</v>
      </c>
    </row>
    <row r="4898" spans="1:9" ht="63.75" x14ac:dyDescent="0.2">
      <c r="A4898" s="928"/>
      <c r="B4898" s="51">
        <v>6325</v>
      </c>
      <c r="C4898" s="508" t="s">
        <v>9990</v>
      </c>
      <c r="D4898" s="97" t="s">
        <v>5902</v>
      </c>
      <c r="E4898" s="39">
        <v>26121613</v>
      </c>
      <c r="F4898" s="935"/>
      <c r="G4898" s="47" t="s">
        <v>364</v>
      </c>
      <c r="H4898" s="538">
        <v>44927</v>
      </c>
      <c r="I4898" s="549">
        <v>299</v>
      </c>
    </row>
    <row r="4899" spans="1:9" ht="25.5" x14ac:dyDescent="0.2">
      <c r="A4899" s="928"/>
      <c r="B4899" s="51">
        <v>6325</v>
      </c>
      <c r="C4899" s="508" t="s">
        <v>10137</v>
      </c>
      <c r="D4899" s="97" t="s">
        <v>5902</v>
      </c>
      <c r="E4899" s="39">
        <v>43202222</v>
      </c>
      <c r="F4899" s="935"/>
      <c r="G4899" s="47" t="s">
        <v>364</v>
      </c>
      <c r="H4899" s="538">
        <v>44927</v>
      </c>
      <c r="I4899" s="51">
        <v>299</v>
      </c>
    </row>
    <row r="4900" spans="1:9" ht="38.25" x14ac:dyDescent="0.2">
      <c r="A4900" s="928"/>
      <c r="B4900" s="51">
        <v>6325</v>
      </c>
      <c r="C4900" s="508" t="s">
        <v>10140</v>
      </c>
      <c r="D4900" s="97" t="s">
        <v>5902</v>
      </c>
      <c r="E4900" s="39">
        <v>26121604</v>
      </c>
      <c r="F4900" s="935"/>
      <c r="G4900" s="47" t="s">
        <v>364</v>
      </c>
      <c r="H4900" s="538">
        <v>44927</v>
      </c>
      <c r="I4900" s="51">
        <v>299</v>
      </c>
    </row>
    <row r="4901" spans="1:9" ht="51" x14ac:dyDescent="0.2">
      <c r="A4901" s="928"/>
      <c r="B4901" s="51">
        <v>6325</v>
      </c>
      <c r="C4901" s="508" t="s">
        <v>10220</v>
      </c>
      <c r="D4901" s="97" t="s">
        <v>5902</v>
      </c>
      <c r="E4901" s="39">
        <v>26121613</v>
      </c>
      <c r="F4901" s="935"/>
      <c r="G4901" s="47" t="s">
        <v>364</v>
      </c>
      <c r="H4901" s="538">
        <v>44927</v>
      </c>
      <c r="I4901" s="549">
        <v>299</v>
      </c>
    </row>
    <row r="4902" spans="1:9" ht="25.5" x14ac:dyDescent="0.2">
      <c r="A4902" s="928"/>
      <c r="B4902" s="51">
        <v>6325</v>
      </c>
      <c r="C4902" s="508" t="s">
        <v>10334</v>
      </c>
      <c r="D4902" s="97" t="s">
        <v>5902</v>
      </c>
      <c r="E4902" s="39">
        <v>26121613</v>
      </c>
      <c r="F4902" s="935"/>
      <c r="G4902" s="47" t="s">
        <v>364</v>
      </c>
      <c r="H4902" s="538">
        <v>44927</v>
      </c>
      <c r="I4902" s="51">
        <v>299</v>
      </c>
    </row>
    <row r="4903" spans="1:9" ht="38.25" x14ac:dyDescent="0.2">
      <c r="A4903" s="928"/>
      <c r="B4903" s="51">
        <v>6325</v>
      </c>
      <c r="C4903" s="508" t="s">
        <v>10339</v>
      </c>
      <c r="D4903" s="97" t="s">
        <v>5902</v>
      </c>
      <c r="E4903" s="39">
        <v>26121613</v>
      </c>
      <c r="F4903" s="935"/>
      <c r="G4903" s="47" t="s">
        <v>364</v>
      </c>
      <c r="H4903" s="538">
        <v>44927</v>
      </c>
      <c r="I4903" s="51">
        <v>299</v>
      </c>
    </row>
    <row r="4904" spans="1:9" ht="25.5" x14ac:dyDescent="0.2">
      <c r="A4904" s="928"/>
      <c r="B4904" s="51">
        <v>6325</v>
      </c>
      <c r="C4904" s="508" t="s">
        <v>10341</v>
      </c>
      <c r="D4904" s="97" t="s">
        <v>5902</v>
      </c>
      <c r="E4904" s="39">
        <v>26121613</v>
      </c>
      <c r="F4904" s="935"/>
      <c r="G4904" s="47" t="s">
        <v>364</v>
      </c>
      <c r="H4904" s="538">
        <v>44927</v>
      </c>
      <c r="I4904" s="51">
        <v>299</v>
      </c>
    </row>
    <row r="4905" spans="1:9" ht="25.5" x14ac:dyDescent="0.2">
      <c r="A4905" s="928"/>
      <c r="B4905" s="51">
        <v>6325</v>
      </c>
      <c r="C4905" s="508" t="s">
        <v>10392</v>
      </c>
      <c r="D4905" s="97" t="s">
        <v>5902</v>
      </c>
      <c r="E4905" s="39">
        <v>26121613</v>
      </c>
      <c r="F4905" s="935"/>
      <c r="G4905" s="47" t="s">
        <v>364</v>
      </c>
      <c r="H4905" s="538">
        <v>44927</v>
      </c>
      <c r="I4905" s="51">
        <v>299</v>
      </c>
    </row>
    <row r="4906" spans="1:9" ht="63.75" x14ac:dyDescent="0.2">
      <c r="A4906" s="907">
        <v>228</v>
      </c>
      <c r="B4906" s="372">
        <v>4010</v>
      </c>
      <c r="C4906" s="373" t="s">
        <v>5295</v>
      </c>
      <c r="D4906" s="372" t="s">
        <v>5269</v>
      </c>
      <c r="E4906" s="146" t="s">
        <v>5296</v>
      </c>
      <c r="F4906" s="847">
        <v>5000000</v>
      </c>
      <c r="G4906" s="146" t="s">
        <v>364</v>
      </c>
      <c r="H4906" s="159">
        <v>45231</v>
      </c>
      <c r="I4906" s="372">
        <v>305</v>
      </c>
    </row>
    <row r="4907" spans="1:9" ht="63.75" x14ac:dyDescent="0.2">
      <c r="A4907" s="908"/>
      <c r="B4907" s="372">
        <v>4010</v>
      </c>
      <c r="C4907" s="373" t="s">
        <v>5297</v>
      </c>
      <c r="D4907" s="372" t="s">
        <v>5269</v>
      </c>
      <c r="E4907" s="146" t="s">
        <v>5298</v>
      </c>
      <c r="F4907" s="849"/>
      <c r="G4907" s="146" t="s">
        <v>364</v>
      </c>
      <c r="H4907" s="159">
        <v>45231</v>
      </c>
      <c r="I4907" s="372">
        <v>305</v>
      </c>
    </row>
    <row r="4908" spans="1:9" ht="51" x14ac:dyDescent="0.2">
      <c r="A4908" s="901">
        <v>229</v>
      </c>
      <c r="B4908" s="3">
        <v>3202</v>
      </c>
      <c r="C4908" s="197" t="s">
        <v>1087</v>
      </c>
      <c r="D4908" s="3" t="s">
        <v>39</v>
      </c>
      <c r="E4908" s="211" t="s">
        <v>1088</v>
      </c>
      <c r="F4908" s="881">
        <v>231567541.5</v>
      </c>
      <c r="G4908" s="211" t="s">
        <v>364</v>
      </c>
      <c r="H4908" s="538">
        <v>45170</v>
      </c>
      <c r="I4908" s="211">
        <v>306</v>
      </c>
    </row>
    <row r="4909" spans="1:9" ht="25.5" x14ac:dyDescent="0.2">
      <c r="A4909" s="902"/>
      <c r="B4909" s="3">
        <v>3202</v>
      </c>
      <c r="C4909" s="197" t="s">
        <v>1089</v>
      </c>
      <c r="D4909" s="3" t="s">
        <v>39</v>
      </c>
      <c r="E4909" s="211" t="s">
        <v>1088</v>
      </c>
      <c r="F4909" s="882"/>
      <c r="G4909" s="211" t="s">
        <v>364</v>
      </c>
      <c r="H4909" s="538">
        <v>45170</v>
      </c>
      <c r="I4909" s="211">
        <v>306</v>
      </c>
    </row>
    <row r="4910" spans="1:9" ht="38.25" x14ac:dyDescent="0.2">
      <c r="A4910" s="902"/>
      <c r="B4910" s="3">
        <v>3202</v>
      </c>
      <c r="C4910" s="197" t="s">
        <v>1090</v>
      </c>
      <c r="D4910" s="3" t="s">
        <v>39</v>
      </c>
      <c r="E4910" s="211" t="s">
        <v>1091</v>
      </c>
      <c r="F4910" s="882"/>
      <c r="G4910" s="211" t="s">
        <v>364</v>
      </c>
      <c r="H4910" s="538">
        <v>45170</v>
      </c>
      <c r="I4910" s="211">
        <v>306</v>
      </c>
    </row>
    <row r="4911" spans="1:9" ht="25.5" x14ac:dyDescent="0.2">
      <c r="A4911" s="902"/>
      <c r="B4911" s="3">
        <v>3202</v>
      </c>
      <c r="C4911" s="197" t="s">
        <v>1092</v>
      </c>
      <c r="D4911" s="3" t="s">
        <v>39</v>
      </c>
      <c r="E4911" s="211" t="s">
        <v>1093</v>
      </c>
      <c r="F4911" s="882"/>
      <c r="G4911" s="211" t="s">
        <v>364</v>
      </c>
      <c r="H4911" s="538">
        <v>45170</v>
      </c>
      <c r="I4911" s="211">
        <v>306</v>
      </c>
    </row>
    <row r="4912" spans="1:9" ht="38.25" x14ac:dyDescent="0.2">
      <c r="A4912" s="902"/>
      <c r="B4912" s="3">
        <v>3202</v>
      </c>
      <c r="C4912" s="197" t="s">
        <v>1094</v>
      </c>
      <c r="D4912" s="3" t="s">
        <v>39</v>
      </c>
      <c r="E4912" s="211" t="s">
        <v>1095</v>
      </c>
      <c r="F4912" s="882"/>
      <c r="G4912" s="211" t="s">
        <v>364</v>
      </c>
      <c r="H4912" s="538">
        <v>45170</v>
      </c>
      <c r="I4912" s="211">
        <v>306</v>
      </c>
    </row>
    <row r="4913" spans="1:9" ht="38.25" x14ac:dyDescent="0.2">
      <c r="A4913" s="902"/>
      <c r="B4913" s="3">
        <v>3202</v>
      </c>
      <c r="C4913" s="197" t="s">
        <v>1096</v>
      </c>
      <c r="D4913" s="3" t="s">
        <v>39</v>
      </c>
      <c r="E4913" s="211" t="s">
        <v>1097</v>
      </c>
      <c r="F4913" s="882"/>
      <c r="G4913" s="211" t="s">
        <v>364</v>
      </c>
      <c r="H4913" s="538">
        <v>45170</v>
      </c>
      <c r="I4913" s="211">
        <v>306</v>
      </c>
    </row>
    <row r="4914" spans="1:9" ht="38.25" x14ac:dyDescent="0.2">
      <c r="A4914" s="902"/>
      <c r="B4914" s="3">
        <v>3202</v>
      </c>
      <c r="C4914" s="197" t="s">
        <v>1135</v>
      </c>
      <c r="D4914" s="3" t="s">
        <v>39</v>
      </c>
      <c r="E4914" s="211" t="s">
        <v>1136</v>
      </c>
      <c r="F4914" s="882"/>
      <c r="G4914" s="211" t="s">
        <v>364</v>
      </c>
      <c r="H4914" s="538">
        <v>45170</v>
      </c>
      <c r="I4914" s="211">
        <v>306</v>
      </c>
    </row>
    <row r="4915" spans="1:9" ht="38.25" x14ac:dyDescent="0.2">
      <c r="A4915" s="902"/>
      <c r="B4915" s="3">
        <v>7002</v>
      </c>
      <c r="C4915" s="197" t="s">
        <v>3475</v>
      </c>
      <c r="D4915" s="3" t="s">
        <v>10458</v>
      </c>
      <c r="E4915" s="211">
        <v>39121102</v>
      </c>
      <c r="F4915" s="882"/>
      <c r="G4915" s="146" t="s">
        <v>364</v>
      </c>
      <c r="H4915" s="692" t="s">
        <v>120</v>
      </c>
      <c r="I4915" s="211">
        <v>411</v>
      </c>
    </row>
    <row r="4916" spans="1:9" ht="15" customHeight="1" x14ac:dyDescent="0.2">
      <c r="A4916" s="902"/>
      <c r="B4916" s="372">
        <v>4010</v>
      </c>
      <c r="C4916" s="373" t="s">
        <v>5261</v>
      </c>
      <c r="D4916" s="372" t="s">
        <v>10525</v>
      </c>
      <c r="E4916" s="146" t="s">
        <v>5263</v>
      </c>
      <c r="F4916" s="883"/>
      <c r="G4916" s="146" t="s">
        <v>364</v>
      </c>
      <c r="H4916" s="785">
        <v>45261</v>
      </c>
      <c r="I4916" s="146">
        <v>411</v>
      </c>
    </row>
    <row r="4917" spans="1:9" ht="51" x14ac:dyDescent="0.2">
      <c r="A4917" s="778">
        <v>230</v>
      </c>
      <c r="B4917" s="372">
        <v>4010</v>
      </c>
      <c r="C4917" s="373" t="s">
        <v>5367</v>
      </c>
      <c r="D4917" s="372" t="s">
        <v>5269</v>
      </c>
      <c r="E4917" s="146" t="s">
        <v>5368</v>
      </c>
      <c r="F4917" s="894">
        <v>15824500</v>
      </c>
      <c r="G4917" s="146" t="s">
        <v>364</v>
      </c>
      <c r="H4917" s="159">
        <v>45231</v>
      </c>
      <c r="I4917" s="372">
        <v>411</v>
      </c>
    </row>
    <row r="4918" spans="1:9" ht="51" x14ac:dyDescent="0.2">
      <c r="A4918" s="778">
        <v>231</v>
      </c>
      <c r="B4918" s="372">
        <v>4010</v>
      </c>
      <c r="C4918" s="373" t="s">
        <v>5370</v>
      </c>
      <c r="D4918" s="372" t="s">
        <v>5269</v>
      </c>
      <c r="E4918" s="146" t="s">
        <v>5371</v>
      </c>
      <c r="F4918" s="894"/>
      <c r="G4918" s="146" t="s">
        <v>364</v>
      </c>
      <c r="H4918" s="159">
        <v>45231</v>
      </c>
      <c r="I4918" s="372">
        <v>411</v>
      </c>
    </row>
    <row r="4919" spans="1:9" ht="51" x14ac:dyDescent="0.2">
      <c r="A4919" s="778">
        <v>232</v>
      </c>
      <c r="B4919" s="372">
        <v>4010</v>
      </c>
      <c r="C4919" s="373" t="s">
        <v>5372</v>
      </c>
      <c r="D4919" s="372" t="s">
        <v>5269</v>
      </c>
      <c r="E4919" s="146" t="s">
        <v>5373</v>
      </c>
      <c r="F4919" s="595">
        <v>11876330</v>
      </c>
      <c r="G4919" s="146" t="s">
        <v>364</v>
      </c>
      <c r="H4919" s="159">
        <v>45231</v>
      </c>
      <c r="I4919" s="372">
        <v>411</v>
      </c>
    </row>
    <row r="4920" spans="1:9" ht="51" x14ac:dyDescent="0.2">
      <c r="A4920" s="778">
        <v>233</v>
      </c>
      <c r="B4920" s="372">
        <v>4010</v>
      </c>
      <c r="C4920" s="373" t="s">
        <v>5374</v>
      </c>
      <c r="D4920" s="372" t="s">
        <v>5269</v>
      </c>
      <c r="E4920" s="146" t="s">
        <v>5375</v>
      </c>
      <c r="F4920" s="595">
        <v>4769730</v>
      </c>
      <c r="G4920" s="146" t="s">
        <v>364</v>
      </c>
      <c r="H4920" s="159">
        <v>45231</v>
      </c>
      <c r="I4920" s="372">
        <v>411</v>
      </c>
    </row>
    <row r="4921" spans="1:9" ht="38.25" x14ac:dyDescent="0.2">
      <c r="A4921" s="778">
        <v>234</v>
      </c>
      <c r="B4921" s="372">
        <v>4010</v>
      </c>
      <c r="C4921" s="373" t="s">
        <v>5376</v>
      </c>
      <c r="D4921" s="372" t="s">
        <v>5269</v>
      </c>
      <c r="E4921" s="146" t="s">
        <v>5377</v>
      </c>
      <c r="F4921" s="595">
        <v>12529440</v>
      </c>
      <c r="G4921" s="146" t="s">
        <v>364</v>
      </c>
      <c r="H4921" s="159">
        <v>45231</v>
      </c>
      <c r="I4921" s="372">
        <v>411</v>
      </c>
    </row>
    <row r="4922" spans="1:9" ht="89.25" x14ac:dyDescent="0.2">
      <c r="A4922" s="778">
        <v>235</v>
      </c>
      <c r="B4922" s="372">
        <v>4321</v>
      </c>
      <c r="C4922" s="373" t="s">
        <v>5527</v>
      </c>
      <c r="D4922" s="372" t="s">
        <v>5528</v>
      </c>
      <c r="E4922" s="146">
        <v>41113643</v>
      </c>
      <c r="F4922" s="632">
        <v>142739101</v>
      </c>
      <c r="G4922" s="146" t="s">
        <v>364</v>
      </c>
      <c r="H4922" s="159">
        <v>45231</v>
      </c>
      <c r="I4922" s="146">
        <v>411</v>
      </c>
    </row>
    <row r="4923" spans="1:9" ht="38.25" x14ac:dyDescent="0.2">
      <c r="A4923" s="901">
        <v>236</v>
      </c>
      <c r="B4923" s="3">
        <v>3202</v>
      </c>
      <c r="C4923" s="197" t="s">
        <v>1098</v>
      </c>
      <c r="D4923" s="3" t="s">
        <v>39</v>
      </c>
      <c r="E4923" s="211" t="s">
        <v>1099</v>
      </c>
      <c r="F4923" s="847">
        <v>20124338.5</v>
      </c>
      <c r="G4923" s="211" t="s">
        <v>364</v>
      </c>
      <c r="H4923" s="538">
        <v>45170</v>
      </c>
      <c r="I4923" s="211">
        <v>306</v>
      </c>
    </row>
    <row r="4924" spans="1:9" ht="51" x14ac:dyDescent="0.2">
      <c r="A4924" s="902"/>
      <c r="B4924" s="3">
        <v>3202</v>
      </c>
      <c r="C4924" s="197" t="s">
        <v>1100</v>
      </c>
      <c r="D4924" s="3" t="s">
        <v>39</v>
      </c>
      <c r="E4924" s="211" t="s">
        <v>1101</v>
      </c>
      <c r="F4924" s="848"/>
      <c r="G4924" s="211" t="s">
        <v>364</v>
      </c>
      <c r="H4924" s="538">
        <v>45170</v>
      </c>
      <c r="I4924" s="211">
        <v>306</v>
      </c>
    </row>
    <row r="4925" spans="1:9" ht="51" x14ac:dyDescent="0.2">
      <c r="A4925" s="902"/>
      <c r="B4925" s="3">
        <v>3202</v>
      </c>
      <c r="C4925" s="197" t="s">
        <v>1102</v>
      </c>
      <c r="D4925" s="3" t="s">
        <v>39</v>
      </c>
      <c r="E4925" s="211" t="s">
        <v>1103</v>
      </c>
      <c r="F4925" s="848"/>
      <c r="G4925" s="211" t="s">
        <v>364</v>
      </c>
      <c r="H4925" s="538">
        <v>45170</v>
      </c>
      <c r="I4925" s="211">
        <v>306</v>
      </c>
    </row>
    <row r="4926" spans="1:9" ht="51" x14ac:dyDescent="0.2">
      <c r="A4926" s="902"/>
      <c r="B4926" s="3">
        <v>3202</v>
      </c>
      <c r="C4926" s="197" t="s">
        <v>1104</v>
      </c>
      <c r="D4926" s="3" t="s">
        <v>39</v>
      </c>
      <c r="E4926" s="211" t="s">
        <v>1105</v>
      </c>
      <c r="F4926" s="848"/>
      <c r="G4926" s="211" t="s">
        <v>364</v>
      </c>
      <c r="H4926" s="538">
        <v>45170</v>
      </c>
      <c r="I4926" s="211">
        <v>306</v>
      </c>
    </row>
    <row r="4927" spans="1:9" ht="51" x14ac:dyDescent="0.2">
      <c r="A4927" s="902"/>
      <c r="B4927" s="3">
        <v>3202</v>
      </c>
      <c r="C4927" s="197" t="s">
        <v>1107</v>
      </c>
      <c r="D4927" s="3" t="s">
        <v>39</v>
      </c>
      <c r="E4927" s="211" t="s">
        <v>1108</v>
      </c>
      <c r="F4927" s="848"/>
      <c r="G4927" s="211" t="s">
        <v>364</v>
      </c>
      <c r="H4927" s="538">
        <v>45170</v>
      </c>
      <c r="I4927" s="211">
        <v>306</v>
      </c>
    </row>
    <row r="4928" spans="1:9" ht="51" x14ac:dyDescent="0.2">
      <c r="A4928" s="902"/>
      <c r="B4928" s="3">
        <v>3202</v>
      </c>
      <c r="C4928" s="197" t="s">
        <v>1109</v>
      </c>
      <c r="D4928" s="3" t="s">
        <v>39</v>
      </c>
      <c r="E4928" s="211" t="s">
        <v>1110</v>
      </c>
      <c r="F4928" s="848"/>
      <c r="G4928" s="211" t="s">
        <v>364</v>
      </c>
      <c r="H4928" s="538">
        <v>45170</v>
      </c>
      <c r="I4928" s="211">
        <v>306</v>
      </c>
    </row>
    <row r="4929" spans="1:9" ht="51" x14ac:dyDescent="0.2">
      <c r="A4929" s="902"/>
      <c r="B4929" s="3">
        <v>3202</v>
      </c>
      <c r="C4929" s="197" t="s">
        <v>1111</v>
      </c>
      <c r="D4929" s="3" t="s">
        <v>39</v>
      </c>
      <c r="E4929" s="211" t="s">
        <v>1112</v>
      </c>
      <c r="F4929" s="848"/>
      <c r="G4929" s="211" t="s">
        <v>364</v>
      </c>
      <c r="H4929" s="538">
        <v>45170</v>
      </c>
      <c r="I4929" s="211">
        <v>306</v>
      </c>
    </row>
    <row r="4930" spans="1:9" ht="51" x14ac:dyDescent="0.2">
      <c r="A4930" s="902"/>
      <c r="B4930" s="3">
        <v>3202</v>
      </c>
      <c r="C4930" s="197" t="s">
        <v>1113</v>
      </c>
      <c r="D4930" s="3" t="s">
        <v>39</v>
      </c>
      <c r="E4930" s="211" t="s">
        <v>1114</v>
      </c>
      <c r="F4930" s="848"/>
      <c r="G4930" s="211" t="s">
        <v>364</v>
      </c>
      <c r="H4930" s="538">
        <v>45170</v>
      </c>
      <c r="I4930" s="211">
        <v>306</v>
      </c>
    </row>
    <row r="4931" spans="1:9" ht="51" x14ac:dyDescent="0.2">
      <c r="A4931" s="902"/>
      <c r="B4931" s="3">
        <v>3202</v>
      </c>
      <c r="C4931" s="197" t="s">
        <v>1115</v>
      </c>
      <c r="D4931" s="3" t="s">
        <v>39</v>
      </c>
      <c r="E4931" s="211" t="s">
        <v>1116</v>
      </c>
      <c r="F4931" s="848"/>
      <c r="G4931" s="211" t="s">
        <v>364</v>
      </c>
      <c r="H4931" s="538">
        <v>45170</v>
      </c>
      <c r="I4931" s="211">
        <v>306</v>
      </c>
    </row>
    <row r="4932" spans="1:9" ht="51" x14ac:dyDescent="0.2">
      <c r="A4932" s="902"/>
      <c r="B4932" s="3">
        <v>3202</v>
      </c>
      <c r="C4932" s="197" t="s">
        <v>1117</v>
      </c>
      <c r="D4932" s="3" t="s">
        <v>39</v>
      </c>
      <c r="E4932" s="211" t="s">
        <v>1118</v>
      </c>
      <c r="F4932" s="848"/>
      <c r="G4932" s="211" t="s">
        <v>364</v>
      </c>
      <c r="H4932" s="538">
        <v>45170</v>
      </c>
      <c r="I4932" s="211">
        <v>306</v>
      </c>
    </row>
    <row r="4933" spans="1:9" ht="51" x14ac:dyDescent="0.2">
      <c r="A4933" s="902"/>
      <c r="B4933" s="3">
        <v>3202</v>
      </c>
      <c r="C4933" s="197" t="s">
        <v>1119</v>
      </c>
      <c r="D4933" s="3" t="s">
        <v>39</v>
      </c>
      <c r="E4933" s="211" t="s">
        <v>1120</v>
      </c>
      <c r="F4933" s="848"/>
      <c r="G4933" s="211" t="s">
        <v>364</v>
      </c>
      <c r="H4933" s="538">
        <v>45170</v>
      </c>
      <c r="I4933" s="211">
        <v>306</v>
      </c>
    </row>
    <row r="4934" spans="1:9" ht="63.75" x14ac:dyDescent="0.2">
      <c r="A4934" s="902"/>
      <c r="B4934" s="3">
        <v>3202</v>
      </c>
      <c r="C4934" s="197" t="s">
        <v>1121</v>
      </c>
      <c r="D4934" s="3" t="s">
        <v>39</v>
      </c>
      <c r="E4934" s="211" t="s">
        <v>1122</v>
      </c>
      <c r="F4934" s="848"/>
      <c r="G4934" s="211" t="s">
        <v>364</v>
      </c>
      <c r="H4934" s="538">
        <v>45170</v>
      </c>
      <c r="I4934" s="211">
        <v>306</v>
      </c>
    </row>
    <row r="4935" spans="1:9" ht="51" x14ac:dyDescent="0.2">
      <c r="A4935" s="902"/>
      <c r="B4935" s="3">
        <v>3202</v>
      </c>
      <c r="C4935" s="197" t="s">
        <v>1123</v>
      </c>
      <c r="D4935" s="3" t="s">
        <v>39</v>
      </c>
      <c r="E4935" s="211" t="s">
        <v>1124</v>
      </c>
      <c r="F4935" s="848"/>
      <c r="G4935" s="211" t="s">
        <v>364</v>
      </c>
      <c r="H4935" s="538">
        <v>45170</v>
      </c>
      <c r="I4935" s="211">
        <v>306</v>
      </c>
    </row>
    <row r="4936" spans="1:9" ht="51" x14ac:dyDescent="0.2">
      <c r="A4936" s="902"/>
      <c r="B4936" s="3">
        <v>3202</v>
      </c>
      <c r="C4936" s="197" t="s">
        <v>1125</v>
      </c>
      <c r="D4936" s="3" t="s">
        <v>39</v>
      </c>
      <c r="E4936" s="211" t="s">
        <v>1126</v>
      </c>
      <c r="F4936" s="848"/>
      <c r="G4936" s="211" t="s">
        <v>364</v>
      </c>
      <c r="H4936" s="538">
        <v>45170</v>
      </c>
      <c r="I4936" s="211">
        <v>306</v>
      </c>
    </row>
    <row r="4937" spans="1:9" ht="51" x14ac:dyDescent="0.2">
      <c r="A4937" s="902"/>
      <c r="B4937" s="3">
        <v>3202</v>
      </c>
      <c r="C4937" s="197" t="s">
        <v>1127</v>
      </c>
      <c r="D4937" s="3" t="s">
        <v>39</v>
      </c>
      <c r="E4937" s="211" t="s">
        <v>1128</v>
      </c>
      <c r="F4937" s="848"/>
      <c r="G4937" s="211" t="s">
        <v>364</v>
      </c>
      <c r="H4937" s="538">
        <v>45170</v>
      </c>
      <c r="I4937" s="211">
        <v>306</v>
      </c>
    </row>
    <row r="4938" spans="1:9" ht="51" x14ac:dyDescent="0.2">
      <c r="A4938" s="902"/>
      <c r="B4938" s="3">
        <v>3202</v>
      </c>
      <c r="C4938" s="197" t="s">
        <v>1129</v>
      </c>
      <c r="D4938" s="3" t="s">
        <v>39</v>
      </c>
      <c r="E4938" s="211" t="s">
        <v>1130</v>
      </c>
      <c r="F4938" s="848"/>
      <c r="G4938" s="211" t="s">
        <v>364</v>
      </c>
      <c r="H4938" s="538">
        <v>45170</v>
      </c>
      <c r="I4938" s="211">
        <v>306</v>
      </c>
    </row>
    <row r="4939" spans="1:9" ht="51" x14ac:dyDescent="0.2">
      <c r="A4939" s="902"/>
      <c r="B4939" s="3">
        <v>3202</v>
      </c>
      <c r="C4939" s="197" t="s">
        <v>1131</v>
      </c>
      <c r="D4939" s="3" t="s">
        <v>39</v>
      </c>
      <c r="E4939" s="211" t="s">
        <v>1132</v>
      </c>
      <c r="F4939" s="848"/>
      <c r="G4939" s="211" t="s">
        <v>364</v>
      </c>
      <c r="H4939" s="538">
        <v>45170</v>
      </c>
      <c r="I4939" s="211">
        <v>306</v>
      </c>
    </row>
    <row r="4940" spans="1:9" ht="51" x14ac:dyDescent="0.2">
      <c r="A4940" s="903"/>
      <c r="B4940" s="3">
        <v>3202</v>
      </c>
      <c r="C4940" s="197" t="s">
        <v>1133</v>
      </c>
      <c r="D4940" s="3" t="s">
        <v>39</v>
      </c>
      <c r="E4940" s="211" t="s">
        <v>1134</v>
      </c>
      <c r="F4940" s="849"/>
      <c r="G4940" s="211" t="s">
        <v>364</v>
      </c>
      <c r="H4940" s="538">
        <v>45170</v>
      </c>
      <c r="I4940" s="211">
        <v>306</v>
      </c>
    </row>
    <row r="4941" spans="1:9" ht="51" x14ac:dyDescent="0.2">
      <c r="A4941" s="901">
        <v>237</v>
      </c>
      <c r="B4941" s="3">
        <v>3202</v>
      </c>
      <c r="C4941" s="197" t="s">
        <v>1137</v>
      </c>
      <c r="D4941" s="3" t="s">
        <v>39</v>
      </c>
      <c r="E4941" s="211" t="s">
        <v>1138</v>
      </c>
      <c r="F4941" s="847">
        <v>19029779.77</v>
      </c>
      <c r="G4941" s="211" t="s">
        <v>364</v>
      </c>
      <c r="H4941" s="538">
        <v>45170</v>
      </c>
      <c r="I4941" s="211">
        <v>307</v>
      </c>
    </row>
    <row r="4942" spans="1:9" ht="51" x14ac:dyDescent="0.2">
      <c r="A4942" s="902"/>
      <c r="B4942" s="3">
        <v>6223</v>
      </c>
      <c r="C4942" s="197" t="s">
        <v>2434</v>
      </c>
      <c r="D4942" s="3" t="s">
        <v>10457</v>
      </c>
      <c r="E4942" s="211" t="s">
        <v>1138</v>
      </c>
      <c r="F4942" s="848"/>
      <c r="G4942" s="211" t="s">
        <v>364</v>
      </c>
      <c r="H4942" s="538">
        <v>45170</v>
      </c>
      <c r="I4942" s="3">
        <v>307</v>
      </c>
    </row>
    <row r="4943" spans="1:9" ht="38.25" customHeight="1" x14ac:dyDescent="0.2">
      <c r="A4943" s="902"/>
      <c r="B4943" s="3">
        <v>6223</v>
      </c>
      <c r="C4943" s="197" t="s">
        <v>2484</v>
      </c>
      <c r="D4943" s="3" t="s">
        <v>10459</v>
      </c>
      <c r="E4943" s="211" t="s">
        <v>1138</v>
      </c>
      <c r="F4943" s="848"/>
      <c r="G4943" s="211" t="s">
        <v>364</v>
      </c>
      <c r="H4943" s="538">
        <v>45170</v>
      </c>
      <c r="I4943" s="3">
        <v>307</v>
      </c>
    </row>
    <row r="4944" spans="1:9" ht="38.25" customHeight="1" x14ac:dyDescent="0.2">
      <c r="A4944" s="902"/>
      <c r="B4944" s="372">
        <v>4010</v>
      </c>
      <c r="C4944" s="373" t="s">
        <v>5354</v>
      </c>
      <c r="D4944" s="372" t="s">
        <v>5269</v>
      </c>
      <c r="E4944" s="146" t="s">
        <v>1138</v>
      </c>
      <c r="F4944" s="848"/>
      <c r="G4944" s="211" t="s">
        <v>364</v>
      </c>
      <c r="H4944" s="159">
        <v>45231</v>
      </c>
      <c r="I4944" s="372">
        <v>307</v>
      </c>
    </row>
    <row r="4945" spans="1:9" ht="38.25" customHeight="1" x14ac:dyDescent="0.2">
      <c r="A4945" s="902"/>
      <c r="B4945" s="260">
        <v>6030</v>
      </c>
      <c r="C4945" s="230" t="s">
        <v>3395</v>
      </c>
      <c r="D4945" s="260" t="s">
        <v>5794</v>
      </c>
      <c r="E4945" s="260" t="s">
        <v>3396</v>
      </c>
      <c r="F4945" s="848"/>
      <c r="G4945" s="188" t="s">
        <v>2186</v>
      </c>
      <c r="H4945" s="286" t="s">
        <v>120</v>
      </c>
      <c r="I4945" s="260">
        <v>364</v>
      </c>
    </row>
    <row r="4946" spans="1:9" ht="38.25" customHeight="1" x14ac:dyDescent="0.2">
      <c r="A4946" s="902"/>
      <c r="B4946" s="260">
        <v>6030</v>
      </c>
      <c r="C4946" s="230" t="s">
        <v>3395</v>
      </c>
      <c r="D4946" s="260" t="s">
        <v>5794</v>
      </c>
      <c r="E4946" s="260" t="s">
        <v>3398</v>
      </c>
      <c r="F4946" s="848"/>
      <c r="G4946" s="188" t="s">
        <v>2186</v>
      </c>
      <c r="H4946" s="286" t="s">
        <v>120</v>
      </c>
      <c r="I4946" s="260">
        <v>364</v>
      </c>
    </row>
    <row r="4947" spans="1:9" ht="38.25" customHeight="1" x14ac:dyDescent="0.2">
      <c r="A4947" s="903"/>
      <c r="B4947" s="260">
        <v>6030</v>
      </c>
      <c r="C4947" s="230" t="s">
        <v>3395</v>
      </c>
      <c r="D4947" s="260" t="s">
        <v>5794</v>
      </c>
      <c r="E4947" s="260">
        <v>24141504</v>
      </c>
      <c r="F4947" s="849"/>
      <c r="G4947" s="188" t="s">
        <v>2186</v>
      </c>
      <c r="H4947" s="730" t="s">
        <v>128</v>
      </c>
      <c r="I4947" s="260">
        <v>364</v>
      </c>
    </row>
    <row r="4948" spans="1:9" ht="63.75" x14ac:dyDescent="0.2">
      <c r="A4948" s="901">
        <v>238</v>
      </c>
      <c r="B4948" s="3">
        <v>3202</v>
      </c>
      <c r="C4948" s="197" t="s">
        <v>1139</v>
      </c>
      <c r="D4948" s="3" t="s">
        <v>39</v>
      </c>
      <c r="E4948" s="211" t="s">
        <v>1140</v>
      </c>
      <c r="F4948" s="941">
        <v>41515852.640000001</v>
      </c>
      <c r="G4948" s="211" t="s">
        <v>364</v>
      </c>
      <c r="H4948" s="661" t="s">
        <v>858</v>
      </c>
      <c r="I4948" s="211">
        <v>307</v>
      </c>
    </row>
    <row r="4949" spans="1:9" ht="51" x14ac:dyDescent="0.2">
      <c r="A4949" s="902"/>
      <c r="B4949" s="3">
        <v>3202</v>
      </c>
      <c r="C4949" s="197" t="s">
        <v>1142</v>
      </c>
      <c r="D4949" s="3" t="s">
        <v>39</v>
      </c>
      <c r="E4949" s="211" t="s">
        <v>1143</v>
      </c>
      <c r="F4949" s="941"/>
      <c r="G4949" s="211" t="s">
        <v>364</v>
      </c>
      <c r="H4949" s="661" t="s">
        <v>858</v>
      </c>
      <c r="I4949" s="211">
        <v>307</v>
      </c>
    </row>
    <row r="4950" spans="1:9" ht="25.5" x14ac:dyDescent="0.2">
      <c r="A4950" s="902"/>
      <c r="B4950" s="3">
        <v>6224</v>
      </c>
      <c r="C4950" s="197" t="s">
        <v>2678</v>
      </c>
      <c r="D4950" s="3" t="s">
        <v>5798</v>
      </c>
      <c r="E4950" s="211">
        <v>39101617</v>
      </c>
      <c r="F4950" s="941"/>
      <c r="G4950" s="211" t="s">
        <v>364</v>
      </c>
      <c r="H4950" s="227">
        <v>45005</v>
      </c>
      <c r="I4950" s="382">
        <v>307</v>
      </c>
    </row>
    <row r="4951" spans="1:9" ht="25.5" x14ac:dyDescent="0.2">
      <c r="A4951" s="903"/>
      <c r="B4951" s="3">
        <v>6224</v>
      </c>
      <c r="C4951" s="197" t="s">
        <v>2679</v>
      </c>
      <c r="D4951" s="3" t="s">
        <v>5798</v>
      </c>
      <c r="E4951" s="211">
        <v>39101617</v>
      </c>
      <c r="F4951" s="941"/>
      <c r="G4951" s="211" t="s">
        <v>364</v>
      </c>
      <c r="H4951" s="227">
        <v>45006</v>
      </c>
      <c r="I4951" s="382">
        <v>307</v>
      </c>
    </row>
    <row r="4952" spans="1:9" ht="51" x14ac:dyDescent="0.2">
      <c r="A4952" s="891">
        <v>239</v>
      </c>
      <c r="B4952" s="3">
        <v>6223</v>
      </c>
      <c r="C4952" s="197" t="s">
        <v>2430</v>
      </c>
      <c r="D4952" s="3" t="s">
        <v>10457</v>
      </c>
      <c r="E4952" s="211" t="s">
        <v>2431</v>
      </c>
      <c r="F4952" s="947">
        <v>1148947368.3900001</v>
      </c>
      <c r="G4952" s="211" t="s">
        <v>364</v>
      </c>
      <c r="H4952" s="227">
        <v>45170</v>
      </c>
      <c r="I4952" s="3">
        <v>307</v>
      </c>
    </row>
    <row r="4953" spans="1:9" ht="51" x14ac:dyDescent="0.2">
      <c r="A4953" s="891"/>
      <c r="B4953" s="3">
        <v>6223</v>
      </c>
      <c r="C4953" s="197" t="s">
        <v>2432</v>
      </c>
      <c r="D4953" s="3" t="s">
        <v>10457</v>
      </c>
      <c r="E4953" s="211" t="s">
        <v>2433</v>
      </c>
      <c r="F4953" s="947"/>
      <c r="G4953" s="211" t="s">
        <v>364</v>
      </c>
      <c r="H4953" s="227">
        <v>45170</v>
      </c>
      <c r="I4953" s="3">
        <v>307</v>
      </c>
    </row>
    <row r="4954" spans="1:9" ht="38.25" x14ac:dyDescent="0.2">
      <c r="A4954" s="891"/>
      <c r="B4954" s="3">
        <v>6223</v>
      </c>
      <c r="C4954" s="197" t="s">
        <v>2477</v>
      </c>
      <c r="D4954" s="3" t="s">
        <v>10457</v>
      </c>
      <c r="E4954" s="211" t="s">
        <v>2478</v>
      </c>
      <c r="F4954" s="947"/>
      <c r="G4954" s="211" t="s">
        <v>364</v>
      </c>
      <c r="H4954" s="227">
        <v>45170</v>
      </c>
      <c r="I4954" s="3">
        <v>307</v>
      </c>
    </row>
    <row r="4955" spans="1:9" ht="25.5" x14ac:dyDescent="0.2">
      <c r="A4955" s="891"/>
      <c r="B4955" s="3">
        <v>6223</v>
      </c>
      <c r="C4955" s="197" t="s">
        <v>2480</v>
      </c>
      <c r="D4955" s="3" t="s">
        <v>10459</v>
      </c>
      <c r="E4955" s="211" t="s">
        <v>2431</v>
      </c>
      <c r="F4955" s="947"/>
      <c r="G4955" s="211" t="s">
        <v>364</v>
      </c>
      <c r="H4955" s="227">
        <v>45170</v>
      </c>
      <c r="I4955" s="3">
        <v>307</v>
      </c>
    </row>
    <row r="4956" spans="1:9" ht="25.5" x14ac:dyDescent="0.2">
      <c r="A4956" s="891"/>
      <c r="B4956" s="3">
        <v>6223</v>
      </c>
      <c r="C4956" s="197" t="s">
        <v>2483</v>
      </c>
      <c r="D4956" s="3" t="s">
        <v>10459</v>
      </c>
      <c r="E4956" s="211" t="s">
        <v>2433</v>
      </c>
      <c r="F4956" s="947"/>
      <c r="G4956" s="211" t="s">
        <v>364</v>
      </c>
      <c r="H4956" s="227">
        <v>45170</v>
      </c>
      <c r="I4956" s="3">
        <v>307</v>
      </c>
    </row>
    <row r="4957" spans="1:9" ht="38.25" x14ac:dyDescent="0.2">
      <c r="A4957" s="891"/>
      <c r="B4957" s="3">
        <v>6223</v>
      </c>
      <c r="C4957" s="197" t="s">
        <v>2477</v>
      </c>
      <c r="D4957" s="3" t="s">
        <v>10459</v>
      </c>
      <c r="E4957" s="211" t="s">
        <v>2478</v>
      </c>
      <c r="F4957" s="947"/>
      <c r="G4957" s="211" t="s">
        <v>364</v>
      </c>
      <c r="H4957" s="227">
        <v>45170</v>
      </c>
      <c r="I4957" s="3">
        <v>307</v>
      </c>
    </row>
    <row r="4958" spans="1:9" ht="38.25" x14ac:dyDescent="0.2">
      <c r="A4958" s="891"/>
      <c r="B4958" s="3">
        <v>6223</v>
      </c>
      <c r="C4958" s="197" t="s">
        <v>2501</v>
      </c>
      <c r="D4958" s="3" t="s">
        <v>10459</v>
      </c>
      <c r="E4958" s="211" t="s">
        <v>2431</v>
      </c>
      <c r="F4958" s="947"/>
      <c r="G4958" s="211" t="s">
        <v>364</v>
      </c>
      <c r="H4958" s="227">
        <v>45170</v>
      </c>
      <c r="I4958" s="3">
        <v>307</v>
      </c>
    </row>
    <row r="4959" spans="1:9" ht="89.25" x14ac:dyDescent="0.2">
      <c r="A4959" s="891"/>
      <c r="B4959" s="3">
        <v>6224</v>
      </c>
      <c r="C4959" s="197" t="s">
        <v>2702</v>
      </c>
      <c r="D4959" s="3" t="s">
        <v>10460</v>
      </c>
      <c r="E4959" s="211" t="s">
        <v>2431</v>
      </c>
      <c r="F4959" s="947"/>
      <c r="G4959" s="211" t="s">
        <v>364</v>
      </c>
      <c r="H4959" s="227">
        <v>45016</v>
      </c>
      <c r="I4959" s="382">
        <v>307</v>
      </c>
    </row>
    <row r="4960" spans="1:9" ht="89.25" x14ac:dyDescent="0.2">
      <c r="A4960" s="891"/>
      <c r="B4960" s="3">
        <v>6224</v>
      </c>
      <c r="C4960" s="197" t="s">
        <v>2702</v>
      </c>
      <c r="D4960" s="3" t="s">
        <v>10460</v>
      </c>
      <c r="E4960" s="211" t="s">
        <v>2433</v>
      </c>
      <c r="F4960" s="947"/>
      <c r="G4960" s="211" t="s">
        <v>364</v>
      </c>
      <c r="H4960" s="227">
        <v>45016</v>
      </c>
      <c r="I4960" s="382">
        <v>307</v>
      </c>
    </row>
    <row r="4961" spans="1:9" ht="38.25" x14ac:dyDescent="0.2">
      <c r="A4961" s="891"/>
      <c r="B4961" s="3">
        <v>6224</v>
      </c>
      <c r="C4961" s="197" t="s">
        <v>2704</v>
      </c>
      <c r="D4961" s="3" t="s">
        <v>10460</v>
      </c>
      <c r="E4961" s="211" t="s">
        <v>2478</v>
      </c>
      <c r="F4961" s="947"/>
      <c r="G4961" s="211" t="s">
        <v>364</v>
      </c>
      <c r="H4961" s="227">
        <v>45016</v>
      </c>
      <c r="I4961" s="382">
        <v>307</v>
      </c>
    </row>
    <row r="4962" spans="1:9" ht="38.25" x14ac:dyDescent="0.2">
      <c r="A4962" s="891"/>
      <c r="B4962" s="3">
        <v>7002</v>
      </c>
      <c r="C4962" s="197" t="s">
        <v>3470</v>
      </c>
      <c r="D4962" s="3" t="s">
        <v>10458</v>
      </c>
      <c r="E4962" s="211" t="s">
        <v>2431</v>
      </c>
      <c r="F4962" s="947"/>
      <c r="G4962" s="211" t="s">
        <v>364</v>
      </c>
      <c r="H4962" s="661" t="s">
        <v>120</v>
      </c>
      <c r="I4962" s="194">
        <v>307</v>
      </c>
    </row>
    <row r="4963" spans="1:9" ht="38.25" x14ac:dyDescent="0.2">
      <c r="A4963" s="891"/>
      <c r="B4963" s="3">
        <v>7002</v>
      </c>
      <c r="C4963" s="197" t="s">
        <v>3472</v>
      </c>
      <c r="D4963" s="3" t="s">
        <v>10458</v>
      </c>
      <c r="E4963" s="211" t="s">
        <v>2433</v>
      </c>
      <c r="F4963" s="947"/>
      <c r="G4963" s="211" t="s">
        <v>364</v>
      </c>
      <c r="H4963" s="661" t="s">
        <v>120</v>
      </c>
      <c r="I4963" s="194">
        <v>307</v>
      </c>
    </row>
    <row r="4964" spans="1:9" ht="51" x14ac:dyDescent="0.2">
      <c r="A4964" s="891"/>
      <c r="B4964" s="372">
        <v>4010</v>
      </c>
      <c r="C4964" s="373" t="s">
        <v>5355</v>
      </c>
      <c r="D4964" s="372" t="s">
        <v>5269</v>
      </c>
      <c r="E4964" s="146" t="s">
        <v>2431</v>
      </c>
      <c r="F4964" s="947"/>
      <c r="G4964" s="211" t="s">
        <v>364</v>
      </c>
      <c r="H4964" s="159">
        <v>45231</v>
      </c>
      <c r="I4964" s="372">
        <v>307</v>
      </c>
    </row>
    <row r="4965" spans="1:9" ht="15" customHeight="1" x14ac:dyDescent="0.2">
      <c r="A4965" s="891">
        <v>240</v>
      </c>
      <c r="B4965" s="3">
        <v>6223</v>
      </c>
      <c r="C4965" s="197" t="s">
        <v>2426</v>
      </c>
      <c r="D4965" s="3" t="s">
        <v>10457</v>
      </c>
      <c r="E4965" s="211" t="s">
        <v>2428</v>
      </c>
      <c r="F4965" s="909">
        <v>347681255.25</v>
      </c>
      <c r="G4965" s="146" t="s">
        <v>364</v>
      </c>
      <c r="H4965" s="159">
        <v>45170</v>
      </c>
      <c r="I4965" s="3">
        <v>326</v>
      </c>
    </row>
    <row r="4966" spans="1:9" ht="25.5" x14ac:dyDescent="0.2">
      <c r="A4966" s="891"/>
      <c r="B4966" s="3">
        <v>6223</v>
      </c>
      <c r="C4966" s="197" t="s">
        <v>2474</v>
      </c>
      <c r="D4966" s="3" t="s">
        <v>10457</v>
      </c>
      <c r="E4966" s="211" t="s">
        <v>2475</v>
      </c>
      <c r="F4966" s="909"/>
      <c r="G4966" s="146" t="s">
        <v>364</v>
      </c>
      <c r="H4966" s="159">
        <v>45170</v>
      </c>
      <c r="I4966" s="3">
        <v>326</v>
      </c>
    </row>
    <row r="4967" spans="1:9" ht="25.5" x14ac:dyDescent="0.2">
      <c r="A4967" s="891"/>
      <c r="B4967" s="3">
        <v>6223</v>
      </c>
      <c r="C4967" s="197" t="s">
        <v>2497</v>
      </c>
      <c r="D4967" s="3" t="s">
        <v>10459</v>
      </c>
      <c r="E4967" s="211" t="s">
        <v>2498</v>
      </c>
      <c r="F4967" s="909"/>
      <c r="G4967" s="146" t="s">
        <v>364</v>
      </c>
      <c r="H4967" s="159">
        <v>45170</v>
      </c>
      <c r="I4967" s="3">
        <v>326</v>
      </c>
    </row>
    <row r="4968" spans="1:9" ht="25.5" x14ac:dyDescent="0.2">
      <c r="A4968" s="891"/>
      <c r="B4968" s="3">
        <v>6223</v>
      </c>
      <c r="C4968" s="197" t="s">
        <v>2474</v>
      </c>
      <c r="D4968" s="3" t="s">
        <v>10459</v>
      </c>
      <c r="E4968" s="211" t="s">
        <v>2475</v>
      </c>
      <c r="F4968" s="909"/>
      <c r="G4968" s="146" t="s">
        <v>364</v>
      </c>
      <c r="H4968" s="159">
        <v>45170</v>
      </c>
      <c r="I4968" s="3">
        <v>326</v>
      </c>
    </row>
    <row r="4969" spans="1:9" ht="25.5" x14ac:dyDescent="0.2">
      <c r="A4969" s="891"/>
      <c r="B4969" s="3">
        <v>7002</v>
      </c>
      <c r="C4969" s="197" t="s">
        <v>3463</v>
      </c>
      <c r="D4969" s="3" t="s">
        <v>10458</v>
      </c>
      <c r="E4969" s="211" t="s">
        <v>3464</v>
      </c>
      <c r="F4969" s="909"/>
      <c r="G4969" s="146" t="s">
        <v>364</v>
      </c>
      <c r="H4969" s="159">
        <v>45078</v>
      </c>
      <c r="I4969" s="194">
        <v>326</v>
      </c>
    </row>
    <row r="4970" spans="1:9" ht="25.5" x14ac:dyDescent="0.2">
      <c r="A4970" s="891"/>
      <c r="B4970" s="3">
        <v>7002</v>
      </c>
      <c r="C4970" s="197" t="s">
        <v>3465</v>
      </c>
      <c r="D4970" s="3" t="s">
        <v>10458</v>
      </c>
      <c r="E4970" s="211" t="s">
        <v>3466</v>
      </c>
      <c r="F4970" s="909"/>
      <c r="G4970" s="146" t="s">
        <v>364</v>
      </c>
      <c r="H4970" s="159">
        <v>45078</v>
      </c>
      <c r="I4970" s="194">
        <v>326</v>
      </c>
    </row>
    <row r="4971" spans="1:9" ht="51" x14ac:dyDescent="0.2">
      <c r="A4971" s="891"/>
      <c r="B4971" s="372">
        <v>4010</v>
      </c>
      <c r="C4971" s="373" t="s">
        <v>5361</v>
      </c>
      <c r="D4971" s="372" t="s">
        <v>5269</v>
      </c>
      <c r="E4971" s="146" t="s">
        <v>5362</v>
      </c>
      <c r="F4971" s="909"/>
      <c r="G4971" s="146" t="s">
        <v>364</v>
      </c>
      <c r="H4971" s="159">
        <v>45231</v>
      </c>
      <c r="I4971" s="372">
        <v>326</v>
      </c>
    </row>
    <row r="4972" spans="1:9" ht="51" x14ac:dyDescent="0.2">
      <c r="A4972" s="891"/>
      <c r="B4972" s="372">
        <v>4010</v>
      </c>
      <c r="C4972" s="373" t="s">
        <v>5363</v>
      </c>
      <c r="D4972" s="372" t="s">
        <v>5269</v>
      </c>
      <c r="E4972" s="146" t="s">
        <v>5364</v>
      </c>
      <c r="F4972" s="909"/>
      <c r="G4972" s="146" t="s">
        <v>364</v>
      </c>
      <c r="H4972" s="159">
        <v>45231</v>
      </c>
      <c r="I4972" s="372">
        <v>326</v>
      </c>
    </row>
    <row r="4973" spans="1:9" ht="38.25" x14ac:dyDescent="0.2">
      <c r="A4973" s="891"/>
      <c r="B4973" s="372">
        <v>4010</v>
      </c>
      <c r="C4973" s="373" t="s">
        <v>5365</v>
      </c>
      <c r="D4973" s="372" t="s">
        <v>5269</v>
      </c>
      <c r="E4973" s="146" t="s">
        <v>5366</v>
      </c>
      <c r="F4973" s="909"/>
      <c r="G4973" s="146" t="s">
        <v>364</v>
      </c>
      <c r="H4973" s="159">
        <v>45231</v>
      </c>
      <c r="I4973" s="372">
        <v>326</v>
      </c>
    </row>
    <row r="4974" spans="1:9" ht="25.5" x14ac:dyDescent="0.2">
      <c r="A4974" s="901">
        <v>241</v>
      </c>
      <c r="B4974" s="3">
        <v>3202</v>
      </c>
      <c r="C4974" s="197" t="s">
        <v>1335</v>
      </c>
      <c r="D4974" s="3" t="s">
        <v>39</v>
      </c>
      <c r="E4974" s="211" t="s">
        <v>1336</v>
      </c>
      <c r="F4974" s="847">
        <v>54870489.109999999</v>
      </c>
      <c r="G4974" s="211" t="s">
        <v>3648</v>
      </c>
      <c r="H4974" s="63">
        <v>45170</v>
      </c>
      <c r="I4974" s="211">
        <v>329</v>
      </c>
    </row>
    <row r="4975" spans="1:9" ht="51" x14ac:dyDescent="0.2">
      <c r="A4975" s="902"/>
      <c r="B4975" s="97">
        <v>7428</v>
      </c>
      <c r="C4975" s="508" t="s">
        <v>8539</v>
      </c>
      <c r="D4975" s="97" t="s">
        <v>5902</v>
      </c>
      <c r="E4975" s="39" t="s">
        <v>8327</v>
      </c>
      <c r="F4975" s="848"/>
      <c r="G4975" s="39" t="s">
        <v>3648</v>
      </c>
      <c r="H4975" s="63">
        <v>45170</v>
      </c>
      <c r="I4975" s="39">
        <v>329</v>
      </c>
    </row>
    <row r="4976" spans="1:9" ht="25.5" x14ac:dyDescent="0.2">
      <c r="A4976" s="902"/>
      <c r="B4976" s="3">
        <v>3202</v>
      </c>
      <c r="C4976" s="679" t="s">
        <v>1337</v>
      </c>
      <c r="D4976" s="3" t="s">
        <v>39</v>
      </c>
      <c r="E4976" s="211" t="s">
        <v>1338</v>
      </c>
      <c r="F4976" s="848"/>
      <c r="G4976" s="211" t="s">
        <v>3648</v>
      </c>
      <c r="H4976" s="63">
        <v>45170</v>
      </c>
      <c r="I4976" s="211">
        <v>329</v>
      </c>
    </row>
    <row r="4977" spans="1:9" ht="51" x14ac:dyDescent="0.2">
      <c r="A4977" s="902"/>
      <c r="B4977" s="3">
        <v>3202</v>
      </c>
      <c r="C4977" s="679" t="s">
        <v>1339</v>
      </c>
      <c r="D4977" s="3" t="s">
        <v>39</v>
      </c>
      <c r="E4977" s="211" t="s">
        <v>1338</v>
      </c>
      <c r="F4977" s="848"/>
      <c r="G4977" s="211" t="s">
        <v>3648</v>
      </c>
      <c r="H4977" s="63">
        <v>45170</v>
      </c>
      <c r="I4977" s="211">
        <v>329</v>
      </c>
    </row>
    <row r="4978" spans="1:9" ht="51" x14ac:dyDescent="0.2">
      <c r="A4978" s="902"/>
      <c r="B4978" s="3">
        <v>3202</v>
      </c>
      <c r="C4978" s="679" t="s">
        <v>1340</v>
      </c>
      <c r="D4978" s="3" t="s">
        <v>39</v>
      </c>
      <c r="E4978" s="211" t="s">
        <v>1341</v>
      </c>
      <c r="F4978" s="848"/>
      <c r="G4978" s="211" t="s">
        <v>3648</v>
      </c>
      <c r="H4978" s="63">
        <v>45170</v>
      </c>
      <c r="I4978" s="211">
        <v>329</v>
      </c>
    </row>
    <row r="4979" spans="1:9" ht="38.25" x14ac:dyDescent="0.2">
      <c r="A4979" s="902"/>
      <c r="B4979" s="3">
        <v>3202</v>
      </c>
      <c r="C4979" s="679" t="s">
        <v>1342</v>
      </c>
      <c r="D4979" s="3" t="s">
        <v>39</v>
      </c>
      <c r="E4979" s="211" t="s">
        <v>1343</v>
      </c>
      <c r="F4979" s="848"/>
      <c r="G4979" s="211" t="s">
        <v>3648</v>
      </c>
      <c r="H4979" s="63">
        <v>45170</v>
      </c>
      <c r="I4979" s="211">
        <v>329</v>
      </c>
    </row>
    <row r="4980" spans="1:9" ht="15" customHeight="1" x14ac:dyDescent="0.2">
      <c r="A4980" s="902"/>
      <c r="B4980" s="3">
        <v>3202</v>
      </c>
      <c r="C4980" s="197" t="s">
        <v>1386</v>
      </c>
      <c r="D4980" s="3" t="s">
        <v>39</v>
      </c>
      <c r="E4980" s="211">
        <v>27112106</v>
      </c>
      <c r="F4980" s="848"/>
      <c r="G4980" s="211" t="s">
        <v>3648</v>
      </c>
      <c r="H4980" s="63">
        <v>45170</v>
      </c>
      <c r="I4980" s="211">
        <v>329</v>
      </c>
    </row>
    <row r="4981" spans="1:9" ht="25.5" x14ac:dyDescent="0.2">
      <c r="A4981" s="902"/>
      <c r="B4981" s="3">
        <v>3202</v>
      </c>
      <c r="C4981" s="679" t="s">
        <v>1344</v>
      </c>
      <c r="D4981" s="3" t="s">
        <v>39</v>
      </c>
      <c r="E4981" s="211" t="s">
        <v>1345</v>
      </c>
      <c r="F4981" s="848"/>
      <c r="G4981" s="211" t="s">
        <v>3648</v>
      </c>
      <c r="H4981" s="63">
        <v>45170</v>
      </c>
      <c r="I4981" s="211">
        <v>329</v>
      </c>
    </row>
    <row r="4982" spans="1:9" ht="15" customHeight="1" x14ac:dyDescent="0.2">
      <c r="A4982" s="902"/>
      <c r="B4982" s="3">
        <v>3202</v>
      </c>
      <c r="C4982" s="197" t="s">
        <v>1391</v>
      </c>
      <c r="D4982" s="3" t="s">
        <v>39</v>
      </c>
      <c r="E4982" s="211">
        <v>24112401</v>
      </c>
      <c r="F4982" s="848"/>
      <c r="G4982" s="211" t="s">
        <v>3648</v>
      </c>
      <c r="H4982" s="63">
        <v>45170</v>
      </c>
      <c r="I4982" s="211">
        <v>329</v>
      </c>
    </row>
    <row r="4983" spans="1:9" ht="38.25" x14ac:dyDescent="0.2">
      <c r="A4983" s="902"/>
      <c r="B4983" s="3">
        <v>3202</v>
      </c>
      <c r="C4983" s="197" t="s">
        <v>1346</v>
      </c>
      <c r="D4983" s="3" t="s">
        <v>39</v>
      </c>
      <c r="E4983" s="211" t="s">
        <v>1347</v>
      </c>
      <c r="F4983" s="848"/>
      <c r="G4983" s="211" t="s">
        <v>3648</v>
      </c>
      <c r="H4983" s="63">
        <v>45170</v>
      </c>
      <c r="I4983" s="211">
        <v>329</v>
      </c>
    </row>
    <row r="4984" spans="1:9" ht="63.75" x14ac:dyDescent="0.2">
      <c r="A4984" s="902"/>
      <c r="B4984" s="3">
        <v>3202</v>
      </c>
      <c r="C4984" s="197" t="s">
        <v>1348</v>
      </c>
      <c r="D4984" s="3" t="s">
        <v>39</v>
      </c>
      <c r="E4984" s="211" t="s">
        <v>1349</v>
      </c>
      <c r="F4984" s="848"/>
      <c r="G4984" s="211" t="s">
        <v>3648</v>
      </c>
      <c r="H4984" s="63">
        <v>45170</v>
      </c>
      <c r="I4984" s="211">
        <v>329</v>
      </c>
    </row>
    <row r="4985" spans="1:9" ht="63.75" x14ac:dyDescent="0.2">
      <c r="A4985" s="902"/>
      <c r="B4985" s="3">
        <v>3202</v>
      </c>
      <c r="C4985" s="197" t="s">
        <v>1350</v>
      </c>
      <c r="D4985" s="3" t="s">
        <v>39</v>
      </c>
      <c r="E4985" s="211" t="s">
        <v>1351</v>
      </c>
      <c r="F4985" s="848"/>
      <c r="G4985" s="211" t="s">
        <v>3648</v>
      </c>
      <c r="H4985" s="63">
        <v>45170</v>
      </c>
      <c r="I4985" s="211">
        <v>329</v>
      </c>
    </row>
    <row r="4986" spans="1:9" ht="15" customHeight="1" x14ac:dyDescent="0.2">
      <c r="A4986" s="902"/>
      <c r="B4986" s="3">
        <v>3202</v>
      </c>
      <c r="C4986" s="197" t="s">
        <v>1409</v>
      </c>
      <c r="D4986" s="3" t="s">
        <v>39</v>
      </c>
      <c r="E4986" s="211">
        <v>27111701</v>
      </c>
      <c r="F4986" s="848"/>
      <c r="G4986" s="211" t="s">
        <v>3648</v>
      </c>
      <c r="H4986" s="63">
        <v>45170</v>
      </c>
      <c r="I4986" s="211">
        <v>329</v>
      </c>
    </row>
    <row r="4987" spans="1:9" ht="25.5" x14ac:dyDescent="0.2">
      <c r="A4987" s="902"/>
      <c r="B4987" s="3">
        <v>3202</v>
      </c>
      <c r="C4987" s="197" t="s">
        <v>1429</v>
      </c>
      <c r="D4987" s="3" t="s">
        <v>39</v>
      </c>
      <c r="E4987" s="211">
        <v>27111701</v>
      </c>
      <c r="F4987" s="848"/>
      <c r="G4987" s="211" t="s">
        <v>3648</v>
      </c>
      <c r="H4987" s="63">
        <v>45170</v>
      </c>
      <c r="I4987" s="211">
        <v>329</v>
      </c>
    </row>
    <row r="4988" spans="1:9" ht="38.25" x14ac:dyDescent="0.2">
      <c r="A4988" s="902"/>
      <c r="B4988" s="97">
        <v>7202</v>
      </c>
      <c r="C4988" s="508" t="s">
        <v>8822</v>
      </c>
      <c r="D4988" s="97" t="s">
        <v>5902</v>
      </c>
      <c r="E4988" s="39" t="s">
        <v>8823</v>
      </c>
      <c r="F4988" s="848"/>
      <c r="G4988" s="211" t="s">
        <v>3648</v>
      </c>
      <c r="H4988" s="63">
        <v>45170</v>
      </c>
      <c r="I4988" s="217">
        <v>329</v>
      </c>
    </row>
    <row r="4989" spans="1:9" ht="25.5" x14ac:dyDescent="0.2">
      <c r="A4989" s="902"/>
      <c r="B4989" s="3">
        <v>3202</v>
      </c>
      <c r="C4989" s="197" t="s">
        <v>1352</v>
      </c>
      <c r="D4989" s="3" t="s">
        <v>39</v>
      </c>
      <c r="E4989" s="211" t="s">
        <v>1353</v>
      </c>
      <c r="F4989" s="848"/>
      <c r="G4989" s="211" t="s">
        <v>3648</v>
      </c>
      <c r="H4989" s="63">
        <v>45170</v>
      </c>
      <c r="I4989" s="211">
        <v>329</v>
      </c>
    </row>
    <row r="4990" spans="1:9" ht="63.75" x14ac:dyDescent="0.2">
      <c r="A4990" s="902"/>
      <c r="B4990" s="3">
        <v>3202</v>
      </c>
      <c r="C4990" s="197" t="s">
        <v>1354</v>
      </c>
      <c r="D4990" s="3" t="s">
        <v>39</v>
      </c>
      <c r="E4990" s="211" t="s">
        <v>1355</v>
      </c>
      <c r="F4990" s="848"/>
      <c r="G4990" s="211" t="s">
        <v>3648</v>
      </c>
      <c r="H4990" s="63">
        <v>45170</v>
      </c>
      <c r="I4990" s="211">
        <v>329</v>
      </c>
    </row>
    <row r="4991" spans="1:9" ht="25.5" x14ac:dyDescent="0.2">
      <c r="A4991" s="902"/>
      <c r="B4991" s="3">
        <v>3202</v>
      </c>
      <c r="C4991" s="197" t="s">
        <v>1356</v>
      </c>
      <c r="D4991" s="3" t="s">
        <v>39</v>
      </c>
      <c r="E4991" s="211" t="s">
        <v>1357</v>
      </c>
      <c r="F4991" s="848"/>
      <c r="G4991" s="211" t="s">
        <v>3648</v>
      </c>
      <c r="H4991" s="63">
        <v>45170</v>
      </c>
      <c r="I4991" s="211">
        <v>329</v>
      </c>
    </row>
    <row r="4992" spans="1:9" ht="25.5" x14ac:dyDescent="0.2">
      <c r="A4992" s="902"/>
      <c r="B4992" s="3">
        <v>3202</v>
      </c>
      <c r="C4992" s="197" t="s">
        <v>1359</v>
      </c>
      <c r="D4992" s="3" t="s">
        <v>39</v>
      </c>
      <c r="E4992" s="211" t="s">
        <v>1360</v>
      </c>
      <c r="F4992" s="848"/>
      <c r="G4992" s="211" t="s">
        <v>3648</v>
      </c>
      <c r="H4992" s="63">
        <v>45170</v>
      </c>
      <c r="I4992" s="211">
        <v>329</v>
      </c>
    </row>
    <row r="4993" spans="1:9" ht="15" customHeight="1" x14ac:dyDescent="0.2">
      <c r="A4993" s="902"/>
      <c r="B4993" s="3">
        <v>3202</v>
      </c>
      <c r="C4993" s="197" t="s">
        <v>1446</v>
      </c>
      <c r="D4993" s="3" t="s">
        <v>39</v>
      </c>
      <c r="E4993" s="211">
        <v>27111707</v>
      </c>
      <c r="F4993" s="848"/>
      <c r="G4993" s="211" t="s">
        <v>3648</v>
      </c>
      <c r="H4993" s="63">
        <v>45170</v>
      </c>
      <c r="I4993" s="211">
        <v>329</v>
      </c>
    </row>
    <row r="4994" spans="1:9" ht="15" customHeight="1" x14ac:dyDescent="0.2">
      <c r="A4994" s="902"/>
      <c r="B4994" s="3">
        <v>3202</v>
      </c>
      <c r="C4994" s="197" t="s">
        <v>1361</v>
      </c>
      <c r="D4994" s="3" t="s">
        <v>39</v>
      </c>
      <c r="E4994" s="211" t="s">
        <v>1362</v>
      </c>
      <c r="F4994" s="848"/>
      <c r="G4994" s="211" t="s">
        <v>3648</v>
      </c>
      <c r="H4994" s="63">
        <v>45170</v>
      </c>
      <c r="I4994" s="211">
        <v>329</v>
      </c>
    </row>
    <row r="4995" spans="1:9" ht="15" customHeight="1" x14ac:dyDescent="0.2">
      <c r="A4995" s="902"/>
      <c r="B4995" s="3">
        <v>3202</v>
      </c>
      <c r="C4995" s="197" t="s">
        <v>1363</v>
      </c>
      <c r="D4995" s="3" t="s">
        <v>39</v>
      </c>
      <c r="E4995" s="211" t="s">
        <v>1364</v>
      </c>
      <c r="F4995" s="848"/>
      <c r="G4995" s="211" t="s">
        <v>3648</v>
      </c>
      <c r="H4995" s="63">
        <v>45170</v>
      </c>
      <c r="I4995" s="211">
        <v>329</v>
      </c>
    </row>
    <row r="4996" spans="1:9" ht="15" customHeight="1" x14ac:dyDescent="0.2">
      <c r="A4996" s="902"/>
      <c r="B4996" s="3">
        <v>3202</v>
      </c>
      <c r="C4996" s="197" t="s">
        <v>1458</v>
      </c>
      <c r="D4996" s="3" t="s">
        <v>39</v>
      </c>
      <c r="E4996" s="211">
        <v>27112004</v>
      </c>
      <c r="F4996" s="848"/>
      <c r="G4996" s="211" t="s">
        <v>3648</v>
      </c>
      <c r="H4996" s="63">
        <v>45170</v>
      </c>
      <c r="I4996" s="211">
        <v>329</v>
      </c>
    </row>
    <row r="4997" spans="1:9" ht="15" customHeight="1" x14ac:dyDescent="0.2">
      <c r="A4997" s="902"/>
      <c r="B4997" s="97">
        <v>7428</v>
      </c>
      <c r="C4997" s="508" t="s">
        <v>8538</v>
      </c>
      <c r="D4997" s="97" t="s">
        <v>5902</v>
      </c>
      <c r="E4997" s="39" t="s">
        <v>6588</v>
      </c>
      <c r="F4997" s="848"/>
      <c r="G4997" s="39" t="s">
        <v>3648</v>
      </c>
      <c r="H4997" s="251">
        <v>45261</v>
      </c>
      <c r="I4997" s="39">
        <v>329</v>
      </c>
    </row>
    <row r="4998" spans="1:9" ht="15" customHeight="1" x14ac:dyDescent="0.2">
      <c r="A4998" s="902"/>
      <c r="B4998" s="51" t="s">
        <v>8663</v>
      </c>
      <c r="C4998" s="508" t="s">
        <v>6587</v>
      </c>
      <c r="D4998" s="97" t="s">
        <v>5902</v>
      </c>
      <c r="E4998" s="39" t="s">
        <v>6588</v>
      </c>
      <c r="F4998" s="848"/>
      <c r="G4998" s="39" t="s">
        <v>3648</v>
      </c>
      <c r="H4998" s="63">
        <v>45261</v>
      </c>
      <c r="I4998" s="382">
        <v>329</v>
      </c>
    </row>
    <row r="4999" spans="1:9" ht="15" customHeight="1" x14ac:dyDescent="0.2">
      <c r="A4999" s="902"/>
      <c r="B4999" s="51" t="s">
        <v>8663</v>
      </c>
      <c r="C4999" s="508" t="s">
        <v>6591</v>
      </c>
      <c r="D4999" s="97" t="s">
        <v>5902</v>
      </c>
      <c r="E4999" s="39" t="s">
        <v>6588</v>
      </c>
      <c r="F4999" s="848"/>
      <c r="G4999" s="39" t="s">
        <v>3648</v>
      </c>
      <c r="H4999" s="63">
        <v>45261</v>
      </c>
      <c r="I4999" s="382">
        <v>329</v>
      </c>
    </row>
    <row r="5000" spans="1:9" ht="15" customHeight="1" x14ac:dyDescent="0.2">
      <c r="A5000" s="902"/>
      <c r="B5000" s="97" t="s">
        <v>8675</v>
      </c>
      <c r="C5000" s="508" t="s">
        <v>6587</v>
      </c>
      <c r="D5000" s="97" t="s">
        <v>5902</v>
      </c>
      <c r="E5000" s="39" t="s">
        <v>6588</v>
      </c>
      <c r="F5000" s="848"/>
      <c r="G5000" s="39" t="s">
        <v>3648</v>
      </c>
      <c r="H5000" s="63">
        <v>45261</v>
      </c>
      <c r="I5000" s="382">
        <v>329</v>
      </c>
    </row>
    <row r="5001" spans="1:9" ht="15" customHeight="1" x14ac:dyDescent="0.2">
      <c r="A5001" s="902"/>
      <c r="B5001" s="97" t="s">
        <v>8675</v>
      </c>
      <c r="C5001" s="508" t="s">
        <v>6591</v>
      </c>
      <c r="D5001" s="97" t="s">
        <v>5902</v>
      </c>
      <c r="E5001" s="39" t="s">
        <v>6588</v>
      </c>
      <c r="F5001" s="848"/>
      <c r="G5001" s="39" t="s">
        <v>3648</v>
      </c>
      <c r="H5001" s="63">
        <v>45261</v>
      </c>
      <c r="I5001" s="382">
        <v>329</v>
      </c>
    </row>
    <row r="5002" spans="1:9" ht="15" customHeight="1" x14ac:dyDescent="0.2">
      <c r="A5002" s="902"/>
      <c r="B5002" s="97" t="s">
        <v>8676</v>
      </c>
      <c r="C5002" s="98" t="s">
        <v>6587</v>
      </c>
      <c r="D5002" s="97" t="s">
        <v>5902</v>
      </c>
      <c r="E5002" s="160" t="s">
        <v>6588</v>
      </c>
      <c r="F5002" s="848"/>
      <c r="G5002" s="160" t="s">
        <v>3648</v>
      </c>
      <c r="H5002" s="309">
        <v>45261</v>
      </c>
      <c r="I5002" s="160">
        <v>329</v>
      </c>
    </row>
    <row r="5003" spans="1:9" ht="15" customHeight="1" x14ac:dyDescent="0.2">
      <c r="A5003" s="902"/>
      <c r="B5003" s="97" t="s">
        <v>8676</v>
      </c>
      <c r="C5003" s="98" t="s">
        <v>6591</v>
      </c>
      <c r="D5003" s="97" t="s">
        <v>5902</v>
      </c>
      <c r="E5003" s="160" t="s">
        <v>6588</v>
      </c>
      <c r="F5003" s="848"/>
      <c r="G5003" s="160" t="s">
        <v>3648</v>
      </c>
      <c r="H5003" s="309">
        <v>45261</v>
      </c>
      <c r="I5003" s="160">
        <v>329</v>
      </c>
    </row>
    <row r="5004" spans="1:9" ht="15" customHeight="1" x14ac:dyDescent="0.2">
      <c r="A5004" s="902"/>
      <c r="B5004" s="97" t="s">
        <v>8677</v>
      </c>
      <c r="C5004" s="98" t="s">
        <v>6587</v>
      </c>
      <c r="D5004" s="97" t="s">
        <v>5902</v>
      </c>
      <c r="E5004" s="160" t="s">
        <v>6588</v>
      </c>
      <c r="F5004" s="848"/>
      <c r="G5004" s="160" t="s">
        <v>3648</v>
      </c>
      <c r="H5004" s="309">
        <v>45261</v>
      </c>
      <c r="I5004" s="160">
        <v>329</v>
      </c>
    </row>
    <row r="5005" spans="1:9" ht="15" customHeight="1" x14ac:dyDescent="0.2">
      <c r="A5005" s="902"/>
      <c r="B5005" s="3">
        <v>3202</v>
      </c>
      <c r="C5005" s="197" t="s">
        <v>1365</v>
      </c>
      <c r="D5005" s="3" t="s">
        <v>39</v>
      </c>
      <c r="E5005" s="211" t="s">
        <v>1366</v>
      </c>
      <c r="F5005" s="848"/>
      <c r="G5005" s="211" t="s">
        <v>3648</v>
      </c>
      <c r="H5005" s="63">
        <v>45170</v>
      </c>
      <c r="I5005" s="211">
        <v>329</v>
      </c>
    </row>
    <row r="5006" spans="1:9" ht="51" x14ac:dyDescent="0.2">
      <c r="A5006" s="902"/>
      <c r="B5006" s="3">
        <v>3202</v>
      </c>
      <c r="C5006" s="197" t="s">
        <v>1367</v>
      </c>
      <c r="D5006" s="3" t="s">
        <v>39</v>
      </c>
      <c r="E5006" s="211" t="s">
        <v>1368</v>
      </c>
      <c r="F5006" s="848"/>
      <c r="G5006" s="211" t="s">
        <v>3648</v>
      </c>
      <c r="H5006" s="63">
        <v>45170</v>
      </c>
      <c r="I5006" s="211">
        <v>329</v>
      </c>
    </row>
    <row r="5007" spans="1:9" ht="63.75" x14ac:dyDescent="0.2">
      <c r="A5007" s="902"/>
      <c r="B5007" s="3">
        <v>3202</v>
      </c>
      <c r="C5007" s="197" t="s">
        <v>1369</v>
      </c>
      <c r="D5007" s="3" t="s">
        <v>39</v>
      </c>
      <c r="E5007" s="211" t="s">
        <v>1370</v>
      </c>
      <c r="F5007" s="848"/>
      <c r="G5007" s="211" t="s">
        <v>3648</v>
      </c>
      <c r="H5007" s="63">
        <v>45170</v>
      </c>
      <c r="I5007" s="211">
        <v>329</v>
      </c>
    </row>
    <row r="5008" spans="1:9" ht="25.5" x14ac:dyDescent="0.2">
      <c r="A5008" s="902"/>
      <c r="B5008" s="3">
        <v>3202</v>
      </c>
      <c r="C5008" s="197" t="s">
        <v>1371</v>
      </c>
      <c r="D5008" s="3" t="s">
        <v>39</v>
      </c>
      <c r="E5008" s="211" t="s">
        <v>1372</v>
      </c>
      <c r="F5008" s="848"/>
      <c r="G5008" s="211" t="s">
        <v>3648</v>
      </c>
      <c r="H5008" s="63">
        <v>45170</v>
      </c>
      <c r="I5008" s="211">
        <v>329</v>
      </c>
    </row>
    <row r="5009" spans="1:9" ht="25.5" x14ac:dyDescent="0.2">
      <c r="A5009" s="902"/>
      <c r="B5009" s="3">
        <v>3202</v>
      </c>
      <c r="C5009" s="197" t="s">
        <v>1482</v>
      </c>
      <c r="D5009" s="3" t="s">
        <v>39</v>
      </c>
      <c r="E5009" s="211">
        <v>27111535</v>
      </c>
      <c r="F5009" s="848"/>
      <c r="G5009" s="211" t="s">
        <v>3648</v>
      </c>
      <c r="H5009" s="63">
        <v>45170</v>
      </c>
      <c r="I5009" s="211">
        <v>329</v>
      </c>
    </row>
    <row r="5010" spans="1:9" ht="51" x14ac:dyDescent="0.2">
      <c r="A5010" s="902"/>
      <c r="B5010" s="3">
        <v>3202</v>
      </c>
      <c r="C5010" s="197" t="s">
        <v>1373</v>
      </c>
      <c r="D5010" s="3" t="s">
        <v>39</v>
      </c>
      <c r="E5010" s="211" t="s">
        <v>1374</v>
      </c>
      <c r="F5010" s="848"/>
      <c r="G5010" s="211" t="s">
        <v>3648</v>
      </c>
      <c r="H5010" s="63">
        <v>45170</v>
      </c>
      <c r="I5010" s="211">
        <v>329</v>
      </c>
    </row>
    <row r="5011" spans="1:9" ht="51" x14ac:dyDescent="0.2">
      <c r="A5011" s="902"/>
      <c r="B5011" s="3">
        <v>3202</v>
      </c>
      <c r="C5011" s="197" t="s">
        <v>1375</v>
      </c>
      <c r="D5011" s="3" t="s">
        <v>39</v>
      </c>
      <c r="E5011" s="211" t="s">
        <v>1376</v>
      </c>
      <c r="F5011" s="848"/>
      <c r="G5011" s="211" t="s">
        <v>3648</v>
      </c>
      <c r="H5011" s="63">
        <v>45170</v>
      </c>
      <c r="I5011" s="211">
        <v>329</v>
      </c>
    </row>
    <row r="5012" spans="1:9" ht="38.25" x14ac:dyDescent="0.2">
      <c r="A5012" s="902"/>
      <c r="B5012" s="3">
        <v>3202</v>
      </c>
      <c r="C5012" s="197" t="s">
        <v>1377</v>
      </c>
      <c r="D5012" s="3" t="s">
        <v>39</v>
      </c>
      <c r="E5012" s="211" t="s">
        <v>1378</v>
      </c>
      <c r="F5012" s="848"/>
      <c r="G5012" s="211" t="s">
        <v>3648</v>
      </c>
      <c r="H5012" s="63">
        <v>45170</v>
      </c>
      <c r="I5012" s="211">
        <v>329</v>
      </c>
    </row>
    <row r="5013" spans="1:9" ht="15" customHeight="1" x14ac:dyDescent="0.2">
      <c r="A5013" s="902"/>
      <c r="B5013" s="3">
        <v>3202</v>
      </c>
      <c r="C5013" s="197" t="s">
        <v>1484</v>
      </c>
      <c r="D5013" s="3" t="s">
        <v>39</v>
      </c>
      <c r="E5013" s="211">
        <v>39121722</v>
      </c>
      <c r="F5013" s="848"/>
      <c r="G5013" s="211" t="s">
        <v>3648</v>
      </c>
      <c r="H5013" s="63">
        <v>45170</v>
      </c>
      <c r="I5013" s="211">
        <v>329</v>
      </c>
    </row>
    <row r="5014" spans="1:9" ht="38.25" x14ac:dyDescent="0.2">
      <c r="A5014" s="902"/>
      <c r="B5014" s="3">
        <v>3202</v>
      </c>
      <c r="C5014" s="197" t="s">
        <v>1379</v>
      </c>
      <c r="D5014" s="3" t="s">
        <v>39</v>
      </c>
      <c r="E5014" s="211" t="s">
        <v>1380</v>
      </c>
      <c r="F5014" s="848"/>
      <c r="G5014" s="211" t="s">
        <v>3648</v>
      </c>
      <c r="H5014" s="63">
        <v>45170</v>
      </c>
      <c r="I5014" s="211">
        <v>329</v>
      </c>
    </row>
    <row r="5015" spans="1:9" ht="25.5" x14ac:dyDescent="0.2">
      <c r="A5015" s="902"/>
      <c r="B5015" s="3">
        <v>3202</v>
      </c>
      <c r="C5015" s="197" t="s">
        <v>1445</v>
      </c>
      <c r="D5015" s="3" t="s">
        <v>39</v>
      </c>
      <c r="E5015" s="211">
        <v>39121903</v>
      </c>
      <c r="F5015" s="848"/>
      <c r="G5015" s="211" t="s">
        <v>3648</v>
      </c>
      <c r="H5015" s="63">
        <v>45170</v>
      </c>
      <c r="I5015" s="211">
        <v>329</v>
      </c>
    </row>
    <row r="5016" spans="1:9" ht="51" x14ac:dyDescent="0.2">
      <c r="A5016" s="902"/>
      <c r="B5016" s="3">
        <v>3202</v>
      </c>
      <c r="C5016" s="197" t="s">
        <v>1382</v>
      </c>
      <c r="D5016" s="3" t="s">
        <v>39</v>
      </c>
      <c r="E5016" s="211" t="s">
        <v>1383</v>
      </c>
      <c r="F5016" s="848"/>
      <c r="G5016" s="211" t="s">
        <v>3648</v>
      </c>
      <c r="H5016" s="63">
        <v>45170</v>
      </c>
      <c r="I5016" s="211">
        <v>329</v>
      </c>
    </row>
    <row r="5017" spans="1:9" ht="15" customHeight="1" x14ac:dyDescent="0.2">
      <c r="A5017" s="902"/>
      <c r="B5017" s="3">
        <v>3202</v>
      </c>
      <c r="C5017" s="197" t="s">
        <v>1384</v>
      </c>
      <c r="D5017" s="3" t="s">
        <v>39</v>
      </c>
      <c r="E5017" s="211">
        <v>20111707</v>
      </c>
      <c r="F5017" s="848"/>
      <c r="G5017" s="211" t="s">
        <v>3648</v>
      </c>
      <c r="H5017" s="63">
        <v>45170</v>
      </c>
      <c r="I5017" s="211">
        <v>329</v>
      </c>
    </row>
    <row r="5018" spans="1:9" ht="15" customHeight="1" x14ac:dyDescent="0.2">
      <c r="A5018" s="902"/>
      <c r="B5018" s="3">
        <v>3202</v>
      </c>
      <c r="C5018" s="197" t="s">
        <v>1385</v>
      </c>
      <c r="D5018" s="3" t="s">
        <v>39</v>
      </c>
      <c r="E5018" s="211">
        <v>46182105</v>
      </c>
      <c r="F5018" s="848"/>
      <c r="G5018" s="211" t="s">
        <v>3648</v>
      </c>
      <c r="H5018" s="63">
        <v>45170</v>
      </c>
      <c r="I5018" s="211">
        <v>329</v>
      </c>
    </row>
    <row r="5019" spans="1:9" ht="15" customHeight="1" x14ac:dyDescent="0.2">
      <c r="A5019" s="902"/>
      <c r="B5019" s="3">
        <v>3202</v>
      </c>
      <c r="C5019" s="197" t="s">
        <v>1387</v>
      </c>
      <c r="D5019" s="3" t="s">
        <v>39</v>
      </c>
      <c r="E5019" s="211">
        <v>46182306</v>
      </c>
      <c r="F5019" s="848"/>
      <c r="G5019" s="211" t="s">
        <v>3648</v>
      </c>
      <c r="H5019" s="63">
        <v>45170</v>
      </c>
      <c r="I5019" s="211">
        <v>329</v>
      </c>
    </row>
    <row r="5020" spans="1:9" ht="15" customHeight="1" x14ac:dyDescent="0.2">
      <c r="A5020" s="902"/>
      <c r="B5020" s="3">
        <v>3202</v>
      </c>
      <c r="C5020" s="197" t="s">
        <v>1388</v>
      </c>
      <c r="D5020" s="3" t="s">
        <v>39</v>
      </c>
      <c r="E5020" s="211">
        <v>27112008</v>
      </c>
      <c r="F5020" s="848"/>
      <c r="G5020" s="211" t="s">
        <v>3648</v>
      </c>
      <c r="H5020" s="63">
        <v>45170</v>
      </c>
      <c r="I5020" s="211">
        <v>329</v>
      </c>
    </row>
    <row r="5021" spans="1:9" ht="25.5" x14ac:dyDescent="0.2">
      <c r="A5021" s="902"/>
      <c r="B5021" s="3">
        <v>3202</v>
      </c>
      <c r="C5021" s="197" t="s">
        <v>1389</v>
      </c>
      <c r="D5021" s="3" t="s">
        <v>39</v>
      </c>
      <c r="E5021" s="211">
        <v>53121602</v>
      </c>
      <c r="F5021" s="848"/>
      <c r="G5021" s="211" t="s">
        <v>3648</v>
      </c>
      <c r="H5021" s="63">
        <v>45170</v>
      </c>
      <c r="I5021" s="211">
        <v>329</v>
      </c>
    </row>
    <row r="5022" spans="1:9" ht="15" customHeight="1" x14ac:dyDescent="0.2">
      <c r="A5022" s="902"/>
      <c r="B5022" s="3">
        <v>3202</v>
      </c>
      <c r="C5022" s="197" t="s">
        <v>1390</v>
      </c>
      <c r="D5022" s="3" t="s">
        <v>39</v>
      </c>
      <c r="E5022" s="211">
        <v>27112813</v>
      </c>
      <c r="F5022" s="848"/>
      <c r="G5022" s="211" t="s">
        <v>3648</v>
      </c>
      <c r="H5022" s="63">
        <v>45170</v>
      </c>
      <c r="I5022" s="211">
        <v>329</v>
      </c>
    </row>
    <row r="5023" spans="1:9" ht="25.5" x14ac:dyDescent="0.2">
      <c r="A5023" s="902"/>
      <c r="B5023" s="3">
        <v>3202</v>
      </c>
      <c r="C5023" s="197" t="s">
        <v>1392</v>
      </c>
      <c r="D5023" s="3" t="s">
        <v>39</v>
      </c>
      <c r="E5023" s="211">
        <v>25172699</v>
      </c>
      <c r="F5023" s="848"/>
      <c r="G5023" s="211" t="s">
        <v>3648</v>
      </c>
      <c r="H5023" s="63">
        <v>45170</v>
      </c>
      <c r="I5023" s="211">
        <v>329</v>
      </c>
    </row>
    <row r="5024" spans="1:9" ht="15" customHeight="1" x14ac:dyDescent="0.2">
      <c r="A5024" s="902"/>
      <c r="B5024" s="3">
        <v>3202</v>
      </c>
      <c r="C5024" s="197" t="s">
        <v>1393</v>
      </c>
      <c r="D5024" s="3" t="s">
        <v>39</v>
      </c>
      <c r="E5024" s="211">
        <v>41111643</v>
      </c>
      <c r="F5024" s="848"/>
      <c r="G5024" s="211" t="s">
        <v>3648</v>
      </c>
      <c r="H5024" s="63">
        <v>45170</v>
      </c>
      <c r="I5024" s="211">
        <v>329</v>
      </c>
    </row>
    <row r="5025" spans="1:9" ht="15" customHeight="1" x14ac:dyDescent="0.2">
      <c r="A5025" s="902"/>
      <c r="B5025" s="3">
        <v>3202</v>
      </c>
      <c r="C5025" s="197" t="s">
        <v>1394</v>
      </c>
      <c r="D5025" s="3" t="s">
        <v>39</v>
      </c>
      <c r="E5025" s="211">
        <v>24101507</v>
      </c>
      <c r="F5025" s="848"/>
      <c r="G5025" s="211" t="s">
        <v>3648</v>
      </c>
      <c r="H5025" s="63">
        <v>45170</v>
      </c>
      <c r="I5025" s="211">
        <v>329</v>
      </c>
    </row>
    <row r="5026" spans="1:9" ht="15" customHeight="1" x14ac:dyDescent="0.2">
      <c r="A5026" s="902"/>
      <c r="B5026" s="97">
        <v>7428</v>
      </c>
      <c r="C5026" s="508" t="s">
        <v>8531</v>
      </c>
      <c r="D5026" s="97" t="s">
        <v>5902</v>
      </c>
      <c r="E5026" s="39" t="s">
        <v>8532</v>
      </c>
      <c r="F5026" s="848"/>
      <c r="G5026" s="39" t="s">
        <v>3648</v>
      </c>
      <c r="H5026" s="63">
        <v>45170</v>
      </c>
      <c r="I5026" s="39">
        <v>329</v>
      </c>
    </row>
    <row r="5027" spans="1:9" ht="15" customHeight="1" x14ac:dyDescent="0.2">
      <c r="A5027" s="902"/>
      <c r="B5027" s="3">
        <v>3202</v>
      </c>
      <c r="C5027" s="197" t="s">
        <v>1395</v>
      </c>
      <c r="D5027" s="3" t="s">
        <v>39</v>
      </c>
      <c r="E5027" s="211">
        <v>46181704</v>
      </c>
      <c r="F5027" s="848"/>
      <c r="G5027" s="211" t="s">
        <v>3648</v>
      </c>
      <c r="H5027" s="63">
        <v>45170</v>
      </c>
      <c r="I5027" s="211">
        <v>329</v>
      </c>
    </row>
    <row r="5028" spans="1:9" ht="15" customHeight="1" x14ac:dyDescent="0.2">
      <c r="A5028" s="902"/>
      <c r="B5028" s="3">
        <v>3202</v>
      </c>
      <c r="C5028" s="197" t="s">
        <v>1396</v>
      </c>
      <c r="D5028" s="3" t="s">
        <v>39</v>
      </c>
      <c r="E5028" s="211">
        <v>46181705</v>
      </c>
      <c r="F5028" s="848"/>
      <c r="G5028" s="211" t="s">
        <v>3648</v>
      </c>
      <c r="H5028" s="63">
        <v>45170</v>
      </c>
      <c r="I5028" s="211">
        <v>329</v>
      </c>
    </row>
    <row r="5029" spans="1:9" ht="15" customHeight="1" x14ac:dyDescent="0.2">
      <c r="A5029" s="902"/>
      <c r="B5029" s="3">
        <v>3202</v>
      </c>
      <c r="C5029" s="197" t="s">
        <v>1397</v>
      </c>
      <c r="D5029" s="3" t="s">
        <v>39</v>
      </c>
      <c r="E5029" s="211">
        <v>23271603</v>
      </c>
      <c r="F5029" s="848"/>
      <c r="G5029" s="211" t="s">
        <v>3648</v>
      </c>
      <c r="H5029" s="63">
        <v>45170</v>
      </c>
      <c r="I5029" s="211">
        <v>329</v>
      </c>
    </row>
    <row r="5030" spans="1:9" ht="25.5" x14ac:dyDescent="0.2">
      <c r="A5030" s="902"/>
      <c r="B5030" s="3">
        <v>3202</v>
      </c>
      <c r="C5030" s="197" t="s">
        <v>1398</v>
      </c>
      <c r="D5030" s="3" t="s">
        <v>39</v>
      </c>
      <c r="E5030" s="211">
        <v>27111514</v>
      </c>
      <c r="F5030" s="848"/>
      <c r="G5030" s="211" t="s">
        <v>3648</v>
      </c>
      <c r="H5030" s="63">
        <v>45170</v>
      </c>
      <c r="I5030" s="211">
        <v>329</v>
      </c>
    </row>
    <row r="5031" spans="1:9" ht="15" customHeight="1" x14ac:dyDescent="0.2">
      <c r="A5031" s="902"/>
      <c r="B5031" s="3">
        <v>3202</v>
      </c>
      <c r="C5031" s="197" t="s">
        <v>1399</v>
      </c>
      <c r="D5031" s="3" t="s">
        <v>39</v>
      </c>
      <c r="E5031" s="211">
        <v>27111999</v>
      </c>
      <c r="F5031" s="848"/>
      <c r="G5031" s="211" t="s">
        <v>3648</v>
      </c>
      <c r="H5031" s="63">
        <v>45170</v>
      </c>
      <c r="I5031" s="211">
        <v>329</v>
      </c>
    </row>
    <row r="5032" spans="1:9" ht="15" customHeight="1" x14ac:dyDescent="0.2">
      <c r="A5032" s="902"/>
      <c r="B5032" s="3">
        <v>3202</v>
      </c>
      <c r="C5032" s="197" t="s">
        <v>1400</v>
      </c>
      <c r="D5032" s="3" t="s">
        <v>39</v>
      </c>
      <c r="E5032" s="211">
        <v>27111801</v>
      </c>
      <c r="F5032" s="848"/>
      <c r="G5032" s="211" t="s">
        <v>3648</v>
      </c>
      <c r="H5032" s="63">
        <v>45170</v>
      </c>
      <c r="I5032" s="211">
        <v>329</v>
      </c>
    </row>
    <row r="5033" spans="1:9" ht="25.5" x14ac:dyDescent="0.2">
      <c r="A5033" s="902"/>
      <c r="B5033" s="97">
        <v>7428</v>
      </c>
      <c r="C5033" s="127" t="s">
        <v>8528</v>
      </c>
      <c r="D5033" s="97" t="s">
        <v>5902</v>
      </c>
      <c r="E5033" s="39" t="s">
        <v>8529</v>
      </c>
      <c r="F5033" s="848"/>
      <c r="G5033" s="39" t="s">
        <v>3648</v>
      </c>
      <c r="H5033" s="63">
        <v>45170</v>
      </c>
      <c r="I5033" s="39">
        <v>329</v>
      </c>
    </row>
    <row r="5034" spans="1:9" ht="38.25" x14ac:dyDescent="0.2">
      <c r="A5034" s="902"/>
      <c r="B5034" s="97">
        <v>7202</v>
      </c>
      <c r="C5034" s="508" t="s">
        <v>8790</v>
      </c>
      <c r="D5034" s="97" t="s">
        <v>5902</v>
      </c>
      <c r="E5034" s="39" t="s">
        <v>8791</v>
      </c>
      <c r="F5034" s="848"/>
      <c r="G5034" s="39" t="s">
        <v>3648</v>
      </c>
      <c r="H5034" s="682">
        <v>45200</v>
      </c>
      <c r="I5034" s="217">
        <v>329</v>
      </c>
    </row>
    <row r="5035" spans="1:9" ht="25.5" x14ac:dyDescent="0.2">
      <c r="A5035" s="902"/>
      <c r="B5035" s="97">
        <v>7410</v>
      </c>
      <c r="C5035" s="98" t="s">
        <v>8018</v>
      </c>
      <c r="D5035" s="97" t="s">
        <v>5902</v>
      </c>
      <c r="E5035" s="160">
        <v>27111801</v>
      </c>
      <c r="F5035" s="848"/>
      <c r="G5035" s="39" t="s">
        <v>3648</v>
      </c>
      <c r="H5035" s="309">
        <v>45170</v>
      </c>
      <c r="I5035" s="160">
        <v>329</v>
      </c>
    </row>
    <row r="5036" spans="1:9" ht="12" customHeight="1" x14ac:dyDescent="0.2">
      <c r="A5036" s="902"/>
      <c r="B5036" s="3">
        <v>3202</v>
      </c>
      <c r="C5036" s="197" t="s">
        <v>1401</v>
      </c>
      <c r="D5036" s="3" t="s">
        <v>39</v>
      </c>
      <c r="E5036" s="211">
        <v>52141504</v>
      </c>
      <c r="F5036" s="848"/>
      <c r="G5036" s="211" t="s">
        <v>3648</v>
      </c>
      <c r="H5036" s="63">
        <v>45170</v>
      </c>
      <c r="I5036" s="211">
        <v>329</v>
      </c>
    </row>
    <row r="5037" spans="1:9" ht="15" customHeight="1" x14ac:dyDescent="0.2">
      <c r="A5037" s="902"/>
      <c r="B5037" s="3">
        <v>3202</v>
      </c>
      <c r="C5037" s="197" t="s">
        <v>1402</v>
      </c>
      <c r="D5037" s="3" t="s">
        <v>39</v>
      </c>
      <c r="E5037" s="211">
        <v>23153025</v>
      </c>
      <c r="F5037" s="848"/>
      <c r="G5037" s="211" t="s">
        <v>3648</v>
      </c>
      <c r="H5037" s="63">
        <v>45170</v>
      </c>
      <c r="I5037" s="211">
        <v>329</v>
      </c>
    </row>
    <row r="5038" spans="1:9" ht="15" customHeight="1" x14ac:dyDescent="0.2">
      <c r="A5038" s="902"/>
      <c r="B5038" s="3">
        <v>3202</v>
      </c>
      <c r="C5038" s="197" t="s">
        <v>1403</v>
      </c>
      <c r="D5038" s="3" t="s">
        <v>39</v>
      </c>
      <c r="E5038" s="60">
        <v>23153025</v>
      </c>
      <c r="F5038" s="848"/>
      <c r="G5038" s="211" t="s">
        <v>3648</v>
      </c>
      <c r="H5038" s="63">
        <v>45170</v>
      </c>
      <c r="I5038" s="211">
        <v>329</v>
      </c>
    </row>
    <row r="5039" spans="1:9" ht="15" customHeight="1" x14ac:dyDescent="0.2">
      <c r="A5039" s="902"/>
      <c r="B5039" s="3">
        <v>3202</v>
      </c>
      <c r="C5039" s="197" t="s">
        <v>1404</v>
      </c>
      <c r="D5039" s="3" t="s">
        <v>39</v>
      </c>
      <c r="E5039" s="60">
        <v>24112204</v>
      </c>
      <c r="F5039" s="848"/>
      <c r="G5039" s="211" t="s">
        <v>3648</v>
      </c>
      <c r="H5039" s="63">
        <v>45170</v>
      </c>
      <c r="I5039" s="211">
        <v>329</v>
      </c>
    </row>
    <row r="5040" spans="1:9" ht="15" customHeight="1" x14ac:dyDescent="0.2">
      <c r="A5040" s="902"/>
      <c r="B5040" s="3">
        <v>3202</v>
      </c>
      <c r="C5040" s="197" t="s">
        <v>1405</v>
      </c>
      <c r="D5040" s="3" t="s">
        <v>39</v>
      </c>
      <c r="E5040" s="211">
        <v>27111501</v>
      </c>
      <c r="F5040" s="848"/>
      <c r="G5040" s="211" t="s">
        <v>3648</v>
      </c>
      <c r="H5040" s="63">
        <v>45170</v>
      </c>
      <c r="I5040" s="211">
        <v>329</v>
      </c>
    </row>
    <row r="5041" spans="1:9" ht="15" customHeight="1" x14ac:dyDescent="0.2">
      <c r="A5041" s="902"/>
      <c r="B5041" s="3">
        <v>3202</v>
      </c>
      <c r="C5041" s="197" t="s">
        <v>1406</v>
      </c>
      <c r="D5041" s="3" t="s">
        <v>39</v>
      </c>
      <c r="E5041" s="211">
        <v>46182314</v>
      </c>
      <c r="F5041" s="848"/>
      <c r="G5041" s="211" t="s">
        <v>3648</v>
      </c>
      <c r="H5041" s="63">
        <v>45170</v>
      </c>
      <c r="I5041" s="211">
        <v>329</v>
      </c>
    </row>
    <row r="5042" spans="1:9" ht="25.5" x14ac:dyDescent="0.2">
      <c r="A5042" s="902"/>
      <c r="B5042" s="3">
        <v>3202</v>
      </c>
      <c r="C5042" s="197" t="s">
        <v>1407</v>
      </c>
      <c r="D5042" s="3" t="s">
        <v>39</v>
      </c>
      <c r="E5042" s="211">
        <v>27112820</v>
      </c>
      <c r="F5042" s="848"/>
      <c r="G5042" s="211" t="s">
        <v>3648</v>
      </c>
      <c r="H5042" s="63">
        <v>45170</v>
      </c>
      <c r="I5042" s="211">
        <v>329</v>
      </c>
    </row>
    <row r="5043" spans="1:9" ht="15" customHeight="1" x14ac:dyDescent="0.2">
      <c r="A5043" s="902"/>
      <c r="B5043" s="3">
        <v>3202</v>
      </c>
      <c r="C5043" s="197" t="s">
        <v>1408</v>
      </c>
      <c r="D5043" s="3" t="s">
        <v>39</v>
      </c>
      <c r="E5043" s="211">
        <v>46181548</v>
      </c>
      <c r="F5043" s="848"/>
      <c r="G5043" s="211" t="s">
        <v>3648</v>
      </c>
      <c r="H5043" s="63">
        <v>45170</v>
      </c>
      <c r="I5043" s="211">
        <v>329</v>
      </c>
    </row>
    <row r="5044" spans="1:9" ht="15" customHeight="1" x14ac:dyDescent="0.2">
      <c r="A5044" s="902"/>
      <c r="B5044" s="3">
        <v>3202</v>
      </c>
      <c r="C5044" s="197" t="s">
        <v>1410</v>
      </c>
      <c r="D5044" s="3" t="s">
        <v>39</v>
      </c>
      <c r="E5044" s="211">
        <v>41114501</v>
      </c>
      <c r="F5044" s="848"/>
      <c r="G5044" s="211" t="s">
        <v>3648</v>
      </c>
      <c r="H5044" s="63">
        <v>45170</v>
      </c>
      <c r="I5044" s="211">
        <v>329</v>
      </c>
    </row>
    <row r="5045" spans="1:9" ht="15" customHeight="1" x14ac:dyDescent="0.2">
      <c r="A5045" s="902"/>
      <c r="B5045" s="3">
        <v>3202</v>
      </c>
      <c r="C5045" s="197" t="s">
        <v>1411</v>
      </c>
      <c r="D5045" s="3" t="s">
        <v>39</v>
      </c>
      <c r="E5045" s="211">
        <v>23251503</v>
      </c>
      <c r="F5045" s="848"/>
      <c r="G5045" s="211" t="s">
        <v>3648</v>
      </c>
      <c r="H5045" s="63">
        <v>45170</v>
      </c>
      <c r="I5045" s="211">
        <v>329</v>
      </c>
    </row>
    <row r="5046" spans="1:9" ht="15" customHeight="1" x14ac:dyDescent="0.2">
      <c r="A5046" s="902"/>
      <c r="B5046" s="3">
        <v>3202</v>
      </c>
      <c r="C5046" s="197" t="s">
        <v>1412</v>
      </c>
      <c r="D5046" s="3" t="s">
        <v>39</v>
      </c>
      <c r="E5046" s="211" t="s">
        <v>1413</v>
      </c>
      <c r="F5046" s="848"/>
      <c r="G5046" s="211" t="s">
        <v>3648</v>
      </c>
      <c r="H5046" s="63">
        <v>45170</v>
      </c>
      <c r="I5046" s="211">
        <v>329</v>
      </c>
    </row>
    <row r="5047" spans="1:9" ht="15" customHeight="1" x14ac:dyDescent="0.2">
      <c r="A5047" s="902"/>
      <c r="B5047" s="3">
        <v>3202</v>
      </c>
      <c r="C5047" s="197" t="s">
        <v>1414</v>
      </c>
      <c r="D5047" s="3" t="s">
        <v>39</v>
      </c>
      <c r="E5047" s="211">
        <v>24101611</v>
      </c>
      <c r="F5047" s="848"/>
      <c r="G5047" s="211" t="s">
        <v>3648</v>
      </c>
      <c r="H5047" s="63">
        <v>45170</v>
      </c>
      <c r="I5047" s="211">
        <v>329</v>
      </c>
    </row>
    <row r="5048" spans="1:9" ht="15" customHeight="1" x14ac:dyDescent="0.2">
      <c r="A5048" s="902"/>
      <c r="B5048" s="3">
        <v>3202</v>
      </c>
      <c r="C5048" s="197" t="s">
        <v>1415</v>
      </c>
      <c r="D5048" s="3" t="s">
        <v>39</v>
      </c>
      <c r="E5048" s="211">
        <v>11101502</v>
      </c>
      <c r="F5048" s="848"/>
      <c r="G5048" s="211" t="s">
        <v>3648</v>
      </c>
      <c r="H5048" s="63">
        <v>45170</v>
      </c>
      <c r="I5048" s="211">
        <v>329</v>
      </c>
    </row>
    <row r="5049" spans="1:9" ht="15" customHeight="1" x14ac:dyDescent="0.2">
      <c r="A5049" s="902"/>
      <c r="B5049" s="3">
        <v>3202</v>
      </c>
      <c r="C5049" s="197" t="s">
        <v>1416</v>
      </c>
      <c r="D5049" s="3" t="s">
        <v>39</v>
      </c>
      <c r="E5049" s="211">
        <v>27111909</v>
      </c>
      <c r="F5049" s="848"/>
      <c r="G5049" s="211" t="s">
        <v>3648</v>
      </c>
      <c r="H5049" s="63">
        <v>45170</v>
      </c>
      <c r="I5049" s="211">
        <v>329</v>
      </c>
    </row>
    <row r="5050" spans="1:9" ht="15" customHeight="1" x14ac:dyDescent="0.2">
      <c r="A5050" s="902"/>
      <c r="B5050" s="3">
        <v>3202</v>
      </c>
      <c r="C5050" s="197" t="s">
        <v>1417</v>
      </c>
      <c r="D5050" s="3" t="s">
        <v>39</v>
      </c>
      <c r="E5050" s="211">
        <v>46182314</v>
      </c>
      <c r="F5050" s="848"/>
      <c r="G5050" s="211" t="s">
        <v>3648</v>
      </c>
      <c r="H5050" s="63">
        <v>45170</v>
      </c>
      <c r="I5050" s="211">
        <v>329</v>
      </c>
    </row>
    <row r="5051" spans="1:9" ht="15" customHeight="1" x14ac:dyDescent="0.2">
      <c r="A5051" s="902"/>
      <c r="B5051" s="3">
        <v>3202</v>
      </c>
      <c r="C5051" s="197" t="s">
        <v>1418</v>
      </c>
      <c r="D5051" s="3" t="s">
        <v>39</v>
      </c>
      <c r="E5051" s="211">
        <v>39121440</v>
      </c>
      <c r="F5051" s="848"/>
      <c r="G5051" s="211" t="s">
        <v>3648</v>
      </c>
      <c r="H5051" s="63">
        <v>45170</v>
      </c>
      <c r="I5051" s="211">
        <v>329</v>
      </c>
    </row>
    <row r="5052" spans="1:9" ht="15" customHeight="1" x14ac:dyDescent="0.2">
      <c r="A5052" s="902"/>
      <c r="B5052" s="3">
        <v>3202</v>
      </c>
      <c r="C5052" s="197" t="s">
        <v>1419</v>
      </c>
      <c r="D5052" s="3" t="s">
        <v>39</v>
      </c>
      <c r="E5052" s="211">
        <v>27111712</v>
      </c>
      <c r="F5052" s="848"/>
      <c r="G5052" s="211" t="s">
        <v>3648</v>
      </c>
      <c r="H5052" s="63">
        <v>45170</v>
      </c>
      <c r="I5052" s="211">
        <v>329</v>
      </c>
    </row>
    <row r="5053" spans="1:9" ht="15" customHeight="1" x14ac:dyDescent="0.2">
      <c r="A5053" s="902"/>
      <c r="B5053" s="3">
        <v>3202</v>
      </c>
      <c r="C5053" s="197" t="s">
        <v>1420</v>
      </c>
      <c r="D5053" s="3" t="s">
        <v>39</v>
      </c>
      <c r="E5053" s="211">
        <v>26111803</v>
      </c>
      <c r="F5053" s="848"/>
      <c r="G5053" s="211" t="s">
        <v>3648</v>
      </c>
      <c r="H5053" s="63">
        <v>45170</v>
      </c>
      <c r="I5053" s="211">
        <v>329</v>
      </c>
    </row>
    <row r="5054" spans="1:9" ht="15" customHeight="1" x14ac:dyDescent="0.2">
      <c r="A5054" s="902"/>
      <c r="B5054" s="3">
        <v>3202</v>
      </c>
      <c r="C5054" s="197" t="s">
        <v>1421</v>
      </c>
      <c r="D5054" s="3" t="s">
        <v>39</v>
      </c>
      <c r="E5054" s="211">
        <v>46182313</v>
      </c>
      <c r="F5054" s="848"/>
      <c r="G5054" s="211" t="s">
        <v>3648</v>
      </c>
      <c r="H5054" s="63">
        <v>45170</v>
      </c>
      <c r="I5054" s="211">
        <v>329</v>
      </c>
    </row>
    <row r="5055" spans="1:9" ht="15" customHeight="1" x14ac:dyDescent="0.2">
      <c r="A5055" s="902"/>
      <c r="B5055" s="3">
        <v>3202</v>
      </c>
      <c r="C5055" s="197" t="s">
        <v>1422</v>
      </c>
      <c r="D5055" s="3" t="s">
        <v>39</v>
      </c>
      <c r="E5055" s="211">
        <v>27112137</v>
      </c>
      <c r="F5055" s="848"/>
      <c r="G5055" s="211" t="s">
        <v>3648</v>
      </c>
      <c r="H5055" s="63">
        <v>45170</v>
      </c>
      <c r="I5055" s="211">
        <v>329</v>
      </c>
    </row>
    <row r="5056" spans="1:9" ht="25.5" x14ac:dyDescent="0.2">
      <c r="A5056" s="902"/>
      <c r="B5056" s="3">
        <v>3202</v>
      </c>
      <c r="C5056" s="197" t="s">
        <v>1423</v>
      </c>
      <c r="D5056" s="3" t="s">
        <v>39</v>
      </c>
      <c r="E5056" s="211">
        <v>25171718</v>
      </c>
      <c r="F5056" s="848"/>
      <c r="G5056" s="211" t="s">
        <v>3648</v>
      </c>
      <c r="H5056" s="63">
        <v>45170</v>
      </c>
      <c r="I5056" s="211">
        <v>329</v>
      </c>
    </row>
    <row r="5057" spans="1:9" ht="25.5" x14ac:dyDescent="0.2">
      <c r="A5057" s="902"/>
      <c r="B5057" s="3">
        <v>3202</v>
      </c>
      <c r="C5057" s="197" t="s">
        <v>1424</v>
      </c>
      <c r="D5057" s="3" t="s">
        <v>39</v>
      </c>
      <c r="E5057" s="211">
        <v>27113204</v>
      </c>
      <c r="F5057" s="848"/>
      <c r="G5057" s="211" t="s">
        <v>3648</v>
      </c>
      <c r="H5057" s="63">
        <v>45170</v>
      </c>
      <c r="I5057" s="211">
        <v>329</v>
      </c>
    </row>
    <row r="5058" spans="1:9" ht="15" customHeight="1" x14ac:dyDescent="0.2">
      <c r="A5058" s="902"/>
      <c r="B5058" s="3">
        <v>3202</v>
      </c>
      <c r="C5058" s="197" t="s">
        <v>1425</v>
      </c>
      <c r="D5058" s="3" t="s">
        <v>39</v>
      </c>
      <c r="E5058" s="211">
        <v>32121705</v>
      </c>
      <c r="F5058" s="848"/>
      <c r="G5058" s="211" t="s">
        <v>3648</v>
      </c>
      <c r="H5058" s="63">
        <v>45170</v>
      </c>
      <c r="I5058" s="211">
        <v>329</v>
      </c>
    </row>
    <row r="5059" spans="1:9" ht="15" customHeight="1" x14ac:dyDescent="0.2">
      <c r="A5059" s="902"/>
      <c r="B5059" s="3">
        <v>3202</v>
      </c>
      <c r="C5059" s="197" t="s">
        <v>1426</v>
      </c>
      <c r="D5059" s="3" t="s">
        <v>39</v>
      </c>
      <c r="E5059" s="211">
        <v>24112204</v>
      </c>
      <c r="F5059" s="848"/>
      <c r="G5059" s="211" t="s">
        <v>3648</v>
      </c>
      <c r="H5059" s="63">
        <v>45170</v>
      </c>
      <c r="I5059" s="211">
        <v>329</v>
      </c>
    </row>
    <row r="5060" spans="1:9" ht="15" customHeight="1" x14ac:dyDescent="0.2">
      <c r="A5060" s="902"/>
      <c r="B5060" s="3">
        <v>3202</v>
      </c>
      <c r="C5060" s="197" t="s">
        <v>1427</v>
      </c>
      <c r="D5060" s="3" t="s">
        <v>39</v>
      </c>
      <c r="E5060" s="211">
        <v>27111505</v>
      </c>
      <c r="F5060" s="848"/>
      <c r="G5060" s="211" t="s">
        <v>3648</v>
      </c>
      <c r="H5060" s="63">
        <v>45170</v>
      </c>
      <c r="I5060" s="211">
        <v>329</v>
      </c>
    </row>
    <row r="5061" spans="1:9" ht="15" customHeight="1" x14ac:dyDescent="0.2">
      <c r="A5061" s="902"/>
      <c r="B5061" s="3">
        <v>3202</v>
      </c>
      <c r="C5061" s="197" t="s">
        <v>1428</v>
      </c>
      <c r="D5061" s="3" t="s">
        <v>39</v>
      </c>
      <c r="E5061" s="211">
        <v>27111999</v>
      </c>
      <c r="F5061" s="848"/>
      <c r="G5061" s="211" t="s">
        <v>3648</v>
      </c>
      <c r="H5061" s="63">
        <v>45170</v>
      </c>
      <c r="I5061" s="211">
        <v>329</v>
      </c>
    </row>
    <row r="5062" spans="1:9" ht="15" customHeight="1" x14ac:dyDescent="0.2">
      <c r="A5062" s="902"/>
      <c r="B5062" s="3">
        <v>3202</v>
      </c>
      <c r="C5062" s="197" t="s">
        <v>1430</v>
      </c>
      <c r="D5062" s="3" t="s">
        <v>39</v>
      </c>
      <c r="E5062" s="211">
        <v>27111763</v>
      </c>
      <c r="F5062" s="848"/>
      <c r="G5062" s="211" t="s">
        <v>3648</v>
      </c>
      <c r="H5062" s="63">
        <v>45170</v>
      </c>
      <c r="I5062" s="211">
        <v>329</v>
      </c>
    </row>
    <row r="5063" spans="1:9" ht="15" customHeight="1" x14ac:dyDescent="0.2">
      <c r="A5063" s="902"/>
      <c r="B5063" s="3">
        <v>3202</v>
      </c>
      <c r="C5063" s="197" t="s">
        <v>1431</v>
      </c>
      <c r="D5063" s="3" t="s">
        <v>39</v>
      </c>
      <c r="E5063" s="211">
        <v>27111713</v>
      </c>
      <c r="F5063" s="848"/>
      <c r="G5063" s="211" t="s">
        <v>3648</v>
      </c>
      <c r="H5063" s="63">
        <v>45170</v>
      </c>
      <c r="I5063" s="211">
        <v>329</v>
      </c>
    </row>
    <row r="5064" spans="1:9" ht="15" customHeight="1" x14ac:dyDescent="0.2">
      <c r="A5064" s="902"/>
      <c r="B5064" s="3">
        <v>3202</v>
      </c>
      <c r="C5064" s="197" t="s">
        <v>1432</v>
      </c>
      <c r="D5064" s="3" t="s">
        <v>39</v>
      </c>
      <c r="E5064" s="211">
        <v>27111749</v>
      </c>
      <c r="F5064" s="848"/>
      <c r="G5064" s="211" t="s">
        <v>3648</v>
      </c>
      <c r="H5064" s="63">
        <v>45170</v>
      </c>
      <c r="I5064" s="211">
        <v>329</v>
      </c>
    </row>
    <row r="5065" spans="1:9" ht="15" customHeight="1" x14ac:dyDescent="0.2">
      <c r="A5065" s="902"/>
      <c r="B5065" s="3">
        <v>3202</v>
      </c>
      <c r="C5065" s="197" t="s">
        <v>1433</v>
      </c>
      <c r="D5065" s="3" t="s">
        <v>39</v>
      </c>
      <c r="E5065" s="211">
        <v>27111716</v>
      </c>
      <c r="F5065" s="848"/>
      <c r="G5065" s="211" t="s">
        <v>3648</v>
      </c>
      <c r="H5065" s="63">
        <v>45170</v>
      </c>
      <c r="I5065" s="211">
        <v>329</v>
      </c>
    </row>
    <row r="5066" spans="1:9" ht="15" customHeight="1" x14ac:dyDescent="0.2">
      <c r="A5066" s="902"/>
      <c r="B5066" s="3">
        <v>3202</v>
      </c>
      <c r="C5066" s="197" t="s">
        <v>1434</v>
      </c>
      <c r="D5066" s="3" t="s">
        <v>39</v>
      </c>
      <c r="E5066" s="211">
        <v>27112301</v>
      </c>
      <c r="F5066" s="848"/>
      <c r="G5066" s="211" t="s">
        <v>3648</v>
      </c>
      <c r="H5066" s="63">
        <v>45170</v>
      </c>
      <c r="I5066" s="211">
        <v>329</v>
      </c>
    </row>
    <row r="5067" spans="1:9" ht="25.5" x14ac:dyDescent="0.2">
      <c r="A5067" s="902"/>
      <c r="B5067" s="3">
        <v>3202</v>
      </c>
      <c r="C5067" s="197" t="s">
        <v>1435</v>
      </c>
      <c r="D5067" s="3" t="s">
        <v>39</v>
      </c>
      <c r="E5067" s="211">
        <v>39121425</v>
      </c>
      <c r="F5067" s="848"/>
      <c r="G5067" s="211" t="s">
        <v>3648</v>
      </c>
      <c r="H5067" s="63">
        <v>45170</v>
      </c>
      <c r="I5067" s="211">
        <v>329</v>
      </c>
    </row>
    <row r="5068" spans="1:9" ht="25.5" x14ac:dyDescent="0.2">
      <c r="A5068" s="902"/>
      <c r="B5068" s="3">
        <v>3202</v>
      </c>
      <c r="C5068" s="197" t="s">
        <v>1436</v>
      </c>
      <c r="D5068" s="3" t="s">
        <v>39</v>
      </c>
      <c r="E5068" s="211">
        <v>39112006</v>
      </c>
      <c r="F5068" s="848"/>
      <c r="G5068" s="211" t="s">
        <v>3648</v>
      </c>
      <c r="H5068" s="63">
        <v>45170</v>
      </c>
      <c r="I5068" s="211">
        <v>329</v>
      </c>
    </row>
    <row r="5069" spans="1:9" ht="15" customHeight="1" x14ac:dyDescent="0.2">
      <c r="A5069" s="902"/>
      <c r="B5069" s="3">
        <v>3202</v>
      </c>
      <c r="C5069" s="197" t="s">
        <v>1437</v>
      </c>
      <c r="D5069" s="3" t="s">
        <v>39</v>
      </c>
      <c r="E5069" s="211">
        <v>39111610</v>
      </c>
      <c r="F5069" s="848"/>
      <c r="G5069" s="211" t="s">
        <v>3648</v>
      </c>
      <c r="H5069" s="63">
        <v>45170</v>
      </c>
      <c r="I5069" s="211">
        <v>329</v>
      </c>
    </row>
    <row r="5070" spans="1:9" ht="15" customHeight="1" x14ac:dyDescent="0.2">
      <c r="A5070" s="902"/>
      <c r="B5070" s="3">
        <v>3202</v>
      </c>
      <c r="C5070" s="197" t="s">
        <v>1438</v>
      </c>
      <c r="D5070" s="3" t="s">
        <v>39</v>
      </c>
      <c r="E5070" s="211">
        <v>27111729</v>
      </c>
      <c r="F5070" s="848"/>
      <c r="G5070" s="211" t="s">
        <v>3648</v>
      </c>
      <c r="H5070" s="63">
        <v>45170</v>
      </c>
      <c r="I5070" s="211">
        <v>329</v>
      </c>
    </row>
    <row r="5071" spans="1:9" ht="15" customHeight="1" x14ac:dyDescent="0.2">
      <c r="A5071" s="902"/>
      <c r="B5071" s="3">
        <v>3202</v>
      </c>
      <c r="C5071" s="197" t="s">
        <v>1439</v>
      </c>
      <c r="D5071" s="3" t="s">
        <v>39</v>
      </c>
      <c r="E5071" s="211">
        <v>27111932</v>
      </c>
      <c r="F5071" s="848"/>
      <c r="G5071" s="211" t="s">
        <v>3648</v>
      </c>
      <c r="H5071" s="63">
        <v>45170</v>
      </c>
      <c r="I5071" s="211">
        <v>329</v>
      </c>
    </row>
    <row r="5072" spans="1:9" ht="15" customHeight="1" x14ac:dyDescent="0.2">
      <c r="A5072" s="902"/>
      <c r="B5072" s="97">
        <v>7428</v>
      </c>
      <c r="C5072" s="508" t="s">
        <v>8537</v>
      </c>
      <c r="D5072" s="97" t="s">
        <v>5902</v>
      </c>
      <c r="E5072" s="39" t="s">
        <v>6584</v>
      </c>
      <c r="F5072" s="848"/>
      <c r="G5072" s="39" t="s">
        <v>3648</v>
      </c>
      <c r="H5072" s="63">
        <v>45170</v>
      </c>
      <c r="I5072" s="39">
        <v>329</v>
      </c>
    </row>
    <row r="5073" spans="1:9" ht="25.5" x14ac:dyDescent="0.2">
      <c r="A5073" s="902"/>
      <c r="B5073" s="51" t="s">
        <v>8663</v>
      </c>
      <c r="C5073" s="508" t="s">
        <v>6583</v>
      </c>
      <c r="D5073" s="97" t="s">
        <v>5902</v>
      </c>
      <c r="E5073" s="39" t="s">
        <v>6584</v>
      </c>
      <c r="F5073" s="848"/>
      <c r="G5073" s="39" t="s">
        <v>3648</v>
      </c>
      <c r="H5073" s="63">
        <v>45170</v>
      </c>
      <c r="I5073" s="382">
        <v>329</v>
      </c>
    </row>
    <row r="5074" spans="1:9" ht="25.5" x14ac:dyDescent="0.2">
      <c r="A5074" s="902"/>
      <c r="B5074" s="97" t="s">
        <v>8675</v>
      </c>
      <c r="C5074" s="508" t="s">
        <v>6583</v>
      </c>
      <c r="D5074" s="97" t="s">
        <v>5902</v>
      </c>
      <c r="E5074" s="39" t="s">
        <v>6584</v>
      </c>
      <c r="F5074" s="848"/>
      <c r="G5074" s="39" t="s">
        <v>3648</v>
      </c>
      <c r="H5074" s="63">
        <v>45170</v>
      </c>
      <c r="I5074" s="382">
        <v>329</v>
      </c>
    </row>
    <row r="5075" spans="1:9" ht="25.5" x14ac:dyDescent="0.2">
      <c r="A5075" s="902"/>
      <c r="B5075" s="97" t="s">
        <v>8676</v>
      </c>
      <c r="C5075" s="98" t="s">
        <v>6583</v>
      </c>
      <c r="D5075" s="97" t="s">
        <v>5902</v>
      </c>
      <c r="E5075" s="160" t="s">
        <v>6584</v>
      </c>
      <c r="F5075" s="848"/>
      <c r="G5075" s="160" t="s">
        <v>3648</v>
      </c>
      <c r="H5075" s="63">
        <v>45170</v>
      </c>
      <c r="I5075" s="160">
        <v>329</v>
      </c>
    </row>
    <row r="5076" spans="1:9" ht="25.5" x14ac:dyDescent="0.2">
      <c r="A5076" s="902"/>
      <c r="B5076" s="97" t="s">
        <v>8677</v>
      </c>
      <c r="C5076" s="98" t="s">
        <v>6583</v>
      </c>
      <c r="D5076" s="97" t="s">
        <v>5902</v>
      </c>
      <c r="E5076" s="160" t="s">
        <v>6584</v>
      </c>
      <c r="F5076" s="848"/>
      <c r="G5076" s="160" t="s">
        <v>3648</v>
      </c>
      <c r="H5076" s="63">
        <v>45170</v>
      </c>
      <c r="I5076" s="160">
        <v>329</v>
      </c>
    </row>
    <row r="5077" spans="1:9" ht="25.5" x14ac:dyDescent="0.2">
      <c r="A5077" s="902"/>
      <c r="B5077" s="97">
        <v>7202</v>
      </c>
      <c r="C5077" s="508" t="s">
        <v>8894</v>
      </c>
      <c r="D5077" s="97" t="s">
        <v>5902</v>
      </c>
      <c r="E5077" s="39" t="s">
        <v>8895</v>
      </c>
      <c r="F5077" s="848"/>
      <c r="G5077" s="39" t="s">
        <v>3648</v>
      </c>
      <c r="H5077" s="63">
        <v>45170</v>
      </c>
      <c r="I5077" s="217">
        <v>329</v>
      </c>
    </row>
    <row r="5078" spans="1:9" ht="25.5" x14ac:dyDescent="0.2">
      <c r="A5078" s="902"/>
      <c r="B5078" s="97">
        <v>7202</v>
      </c>
      <c r="C5078" s="508" t="s">
        <v>8896</v>
      </c>
      <c r="D5078" s="97" t="s">
        <v>5902</v>
      </c>
      <c r="E5078" s="39" t="s">
        <v>8895</v>
      </c>
      <c r="F5078" s="848"/>
      <c r="G5078" s="39" t="s">
        <v>3648</v>
      </c>
      <c r="H5078" s="63">
        <v>45170</v>
      </c>
      <c r="I5078" s="217">
        <v>329</v>
      </c>
    </row>
    <row r="5079" spans="1:9" ht="25.5" x14ac:dyDescent="0.2">
      <c r="A5079" s="902"/>
      <c r="B5079" s="97">
        <v>7202</v>
      </c>
      <c r="C5079" s="508" t="s">
        <v>8897</v>
      </c>
      <c r="D5079" s="97" t="s">
        <v>5902</v>
      </c>
      <c r="E5079" s="39" t="s">
        <v>8895</v>
      </c>
      <c r="F5079" s="848"/>
      <c r="G5079" s="39" t="s">
        <v>3648</v>
      </c>
      <c r="H5079" s="63">
        <v>45170</v>
      </c>
      <c r="I5079" s="217">
        <v>329</v>
      </c>
    </row>
    <row r="5080" spans="1:9" ht="15" customHeight="1" x14ac:dyDescent="0.2">
      <c r="A5080" s="902"/>
      <c r="B5080" s="3">
        <v>3202</v>
      </c>
      <c r="C5080" s="197" t="s">
        <v>1440</v>
      </c>
      <c r="D5080" s="3" t="s">
        <v>39</v>
      </c>
      <c r="E5080" s="211">
        <v>46161701</v>
      </c>
      <c r="F5080" s="848"/>
      <c r="G5080" s="211" t="s">
        <v>3648</v>
      </c>
      <c r="H5080" s="63">
        <v>45170</v>
      </c>
      <c r="I5080" s="211">
        <v>329</v>
      </c>
    </row>
    <row r="5081" spans="1:9" ht="15" customHeight="1" x14ac:dyDescent="0.2">
      <c r="A5081" s="902"/>
      <c r="B5081" s="3">
        <v>3202</v>
      </c>
      <c r="C5081" s="197" t="s">
        <v>1441</v>
      </c>
      <c r="D5081" s="3" t="s">
        <v>39</v>
      </c>
      <c r="E5081" s="211">
        <v>27112225</v>
      </c>
      <c r="F5081" s="848"/>
      <c r="G5081" s="211" t="s">
        <v>3648</v>
      </c>
      <c r="H5081" s="63">
        <v>45170</v>
      </c>
      <c r="I5081" s="211">
        <v>329</v>
      </c>
    </row>
    <row r="5082" spans="1:9" ht="15" customHeight="1" x14ac:dyDescent="0.2">
      <c r="A5082" s="902"/>
      <c r="B5082" s="3">
        <v>3202</v>
      </c>
      <c r="C5082" s="197" t="s">
        <v>1442</v>
      </c>
      <c r="D5082" s="3" t="s">
        <v>39</v>
      </c>
      <c r="E5082" s="211">
        <v>27111707</v>
      </c>
      <c r="F5082" s="848"/>
      <c r="G5082" s="211" t="s">
        <v>3648</v>
      </c>
      <c r="H5082" s="63">
        <v>45170</v>
      </c>
      <c r="I5082" s="211">
        <v>329</v>
      </c>
    </row>
    <row r="5083" spans="1:9" ht="15" customHeight="1" x14ac:dyDescent="0.2">
      <c r="A5083" s="902"/>
      <c r="B5083" s="3">
        <v>3202</v>
      </c>
      <c r="C5083" s="197" t="s">
        <v>1443</v>
      </c>
      <c r="D5083" s="3" t="s">
        <v>39</v>
      </c>
      <c r="E5083" s="211">
        <v>27111713</v>
      </c>
      <c r="F5083" s="848"/>
      <c r="G5083" s="211" t="s">
        <v>3648</v>
      </c>
      <c r="H5083" s="63">
        <v>45170</v>
      </c>
      <c r="I5083" s="211">
        <v>329</v>
      </c>
    </row>
    <row r="5084" spans="1:9" ht="15" customHeight="1" x14ac:dyDescent="0.2">
      <c r="A5084" s="902"/>
      <c r="B5084" s="3">
        <v>3202</v>
      </c>
      <c r="C5084" s="197" t="s">
        <v>1444</v>
      </c>
      <c r="D5084" s="3" t="s">
        <v>39</v>
      </c>
      <c r="E5084" s="211">
        <v>27111708</v>
      </c>
      <c r="F5084" s="848"/>
      <c r="G5084" s="211" t="s">
        <v>3648</v>
      </c>
      <c r="H5084" s="63">
        <v>45170</v>
      </c>
      <c r="I5084" s="211">
        <v>329</v>
      </c>
    </row>
    <row r="5085" spans="1:9" ht="25.5" x14ac:dyDescent="0.2">
      <c r="A5085" s="902"/>
      <c r="B5085" s="3">
        <v>3202</v>
      </c>
      <c r="C5085" s="197" t="s">
        <v>1447</v>
      </c>
      <c r="D5085" s="3" t="s">
        <v>39</v>
      </c>
      <c r="E5085" s="211">
        <v>27111720</v>
      </c>
      <c r="F5085" s="848"/>
      <c r="G5085" s="211" t="s">
        <v>3648</v>
      </c>
      <c r="H5085" s="63">
        <v>45170</v>
      </c>
      <c r="I5085" s="211">
        <v>329</v>
      </c>
    </row>
    <row r="5086" spans="1:9" ht="15" customHeight="1" x14ac:dyDescent="0.2">
      <c r="A5086" s="902"/>
      <c r="B5086" s="3">
        <v>3202</v>
      </c>
      <c r="C5086" s="197" t="s">
        <v>1448</v>
      </c>
      <c r="D5086" s="3" t="s">
        <v>39</v>
      </c>
      <c r="E5086" s="211">
        <v>27111715</v>
      </c>
      <c r="F5086" s="848"/>
      <c r="G5086" s="211" t="s">
        <v>3648</v>
      </c>
      <c r="H5086" s="63">
        <v>45170</v>
      </c>
      <c r="I5086" s="211">
        <v>329</v>
      </c>
    </row>
    <row r="5087" spans="1:9" ht="15" customHeight="1" x14ac:dyDescent="0.2">
      <c r="A5087" s="902"/>
      <c r="B5087" s="3">
        <v>3202</v>
      </c>
      <c r="C5087" s="197" t="s">
        <v>1449</v>
      </c>
      <c r="D5087" s="3" t="s">
        <v>39</v>
      </c>
      <c r="E5087" s="211">
        <v>27112001</v>
      </c>
      <c r="F5087" s="848"/>
      <c r="G5087" s="211" t="s">
        <v>3648</v>
      </c>
      <c r="H5087" s="63">
        <v>45170</v>
      </c>
      <c r="I5087" s="211">
        <v>329</v>
      </c>
    </row>
    <row r="5088" spans="1:9" ht="15" customHeight="1" x14ac:dyDescent="0.2">
      <c r="A5088" s="902"/>
      <c r="B5088" s="97">
        <v>7428</v>
      </c>
      <c r="C5088" s="508" t="s">
        <v>8534</v>
      </c>
      <c r="D5088" s="97" t="s">
        <v>5902</v>
      </c>
      <c r="E5088" s="39" t="s">
        <v>8535</v>
      </c>
      <c r="F5088" s="848"/>
      <c r="G5088" s="39" t="s">
        <v>3648</v>
      </c>
      <c r="H5088" s="63">
        <v>45170</v>
      </c>
      <c r="I5088" s="39">
        <v>329</v>
      </c>
    </row>
    <row r="5089" spans="1:9" ht="15" customHeight="1" x14ac:dyDescent="0.2">
      <c r="A5089" s="902"/>
      <c r="B5089" s="97">
        <v>7428</v>
      </c>
      <c r="C5089" s="508" t="s">
        <v>8533</v>
      </c>
      <c r="D5089" s="97" t="s">
        <v>5902</v>
      </c>
      <c r="E5089" s="39" t="s">
        <v>6581</v>
      </c>
      <c r="F5089" s="848"/>
      <c r="G5089" s="39" t="s">
        <v>3648</v>
      </c>
      <c r="H5089" s="63">
        <v>45170</v>
      </c>
      <c r="I5089" s="39">
        <v>329</v>
      </c>
    </row>
    <row r="5090" spans="1:9" ht="15" customHeight="1" x14ac:dyDescent="0.2">
      <c r="A5090" s="902"/>
      <c r="B5090" s="51" t="s">
        <v>8663</v>
      </c>
      <c r="C5090" s="508" t="s">
        <v>1449</v>
      </c>
      <c r="D5090" s="97" t="s">
        <v>5902</v>
      </c>
      <c r="E5090" s="39" t="s">
        <v>6581</v>
      </c>
      <c r="F5090" s="848"/>
      <c r="G5090" s="39" t="s">
        <v>3648</v>
      </c>
      <c r="H5090" s="63">
        <v>45170</v>
      </c>
      <c r="I5090" s="382">
        <v>329</v>
      </c>
    </row>
    <row r="5091" spans="1:9" ht="15" customHeight="1" x14ac:dyDescent="0.2">
      <c r="A5091" s="902"/>
      <c r="B5091" s="97" t="s">
        <v>8675</v>
      </c>
      <c r="C5091" s="508" t="s">
        <v>1449</v>
      </c>
      <c r="D5091" s="97" t="s">
        <v>5902</v>
      </c>
      <c r="E5091" s="39" t="s">
        <v>6581</v>
      </c>
      <c r="F5091" s="848"/>
      <c r="G5091" s="39" t="s">
        <v>3648</v>
      </c>
      <c r="H5091" s="63">
        <v>45170</v>
      </c>
      <c r="I5091" s="382">
        <v>329</v>
      </c>
    </row>
    <row r="5092" spans="1:9" ht="15" customHeight="1" x14ac:dyDescent="0.2">
      <c r="A5092" s="902"/>
      <c r="B5092" s="97" t="s">
        <v>8676</v>
      </c>
      <c r="C5092" s="98" t="s">
        <v>1449</v>
      </c>
      <c r="D5092" s="97" t="s">
        <v>5902</v>
      </c>
      <c r="E5092" s="160" t="s">
        <v>6581</v>
      </c>
      <c r="F5092" s="848"/>
      <c r="G5092" s="160" t="s">
        <v>3648</v>
      </c>
      <c r="H5092" s="63">
        <v>45170</v>
      </c>
      <c r="I5092" s="160">
        <v>329</v>
      </c>
    </row>
    <row r="5093" spans="1:9" ht="15" customHeight="1" x14ac:dyDescent="0.2">
      <c r="A5093" s="902"/>
      <c r="B5093" s="97" t="s">
        <v>8677</v>
      </c>
      <c r="C5093" s="98" t="s">
        <v>1449</v>
      </c>
      <c r="D5093" s="97" t="s">
        <v>5902</v>
      </c>
      <c r="E5093" s="160" t="s">
        <v>6581</v>
      </c>
      <c r="F5093" s="848"/>
      <c r="G5093" s="160" t="s">
        <v>3648</v>
      </c>
      <c r="H5093" s="63">
        <v>45170</v>
      </c>
      <c r="I5093" s="160">
        <v>329</v>
      </c>
    </row>
    <row r="5094" spans="1:9" ht="15" customHeight="1" x14ac:dyDescent="0.2">
      <c r="A5094" s="902"/>
      <c r="B5094" s="3">
        <v>3202</v>
      </c>
      <c r="C5094" s="197" t="s">
        <v>1450</v>
      </c>
      <c r="D5094" s="3" t="s">
        <v>39</v>
      </c>
      <c r="E5094" s="211">
        <v>53121702</v>
      </c>
      <c r="F5094" s="848"/>
      <c r="G5094" s="211" t="s">
        <v>3648</v>
      </c>
      <c r="H5094" s="63">
        <v>45170</v>
      </c>
      <c r="I5094" s="211">
        <v>329</v>
      </c>
    </row>
    <row r="5095" spans="1:9" ht="25.5" x14ac:dyDescent="0.2">
      <c r="A5095" s="902"/>
      <c r="B5095" s="3">
        <v>6202</v>
      </c>
      <c r="C5095" s="197" t="s">
        <v>3207</v>
      </c>
      <c r="D5095" s="3" t="s">
        <v>5795</v>
      </c>
      <c r="E5095" s="60">
        <v>42132205</v>
      </c>
      <c r="F5095" s="848"/>
      <c r="G5095" s="211" t="s">
        <v>3208</v>
      </c>
      <c r="H5095" s="63">
        <v>45078</v>
      </c>
      <c r="I5095" s="382">
        <v>329</v>
      </c>
    </row>
    <row r="5096" spans="1:9" ht="15" customHeight="1" x14ac:dyDescent="0.2">
      <c r="A5096" s="902"/>
      <c r="B5096" s="3">
        <v>3202</v>
      </c>
      <c r="C5096" s="197" t="s">
        <v>1451</v>
      </c>
      <c r="D5096" s="3" t="s">
        <v>39</v>
      </c>
      <c r="E5096" s="211">
        <v>23153140</v>
      </c>
      <c r="F5096" s="848"/>
      <c r="G5096" s="211" t="s">
        <v>3648</v>
      </c>
      <c r="H5096" s="63">
        <v>45170</v>
      </c>
      <c r="I5096" s="211">
        <v>329</v>
      </c>
    </row>
    <row r="5097" spans="1:9" ht="15" customHeight="1" x14ac:dyDescent="0.2">
      <c r="A5097" s="902"/>
      <c r="B5097" s="3">
        <v>3202</v>
      </c>
      <c r="C5097" s="197" t="s">
        <v>1452</v>
      </c>
      <c r="D5097" s="3" t="s">
        <v>39</v>
      </c>
      <c r="E5097" s="211">
        <v>27111757</v>
      </c>
      <c r="F5097" s="848"/>
      <c r="G5097" s="211" t="s">
        <v>3648</v>
      </c>
      <c r="H5097" s="63">
        <v>45170</v>
      </c>
      <c r="I5097" s="211">
        <v>329</v>
      </c>
    </row>
    <row r="5098" spans="1:9" ht="15" customHeight="1" x14ac:dyDescent="0.2">
      <c r="A5098" s="902"/>
      <c r="B5098" s="3">
        <v>3202</v>
      </c>
      <c r="C5098" s="197" t="s">
        <v>1453</v>
      </c>
      <c r="D5098" s="3" t="s">
        <v>39</v>
      </c>
      <c r="E5098" s="211">
        <v>40142008</v>
      </c>
      <c r="F5098" s="848"/>
      <c r="G5098" s="211" t="s">
        <v>3648</v>
      </c>
      <c r="H5098" s="63">
        <v>45170</v>
      </c>
      <c r="I5098" s="211">
        <v>329</v>
      </c>
    </row>
    <row r="5099" spans="1:9" ht="51" x14ac:dyDescent="0.2">
      <c r="A5099" s="902"/>
      <c r="B5099" s="97">
        <v>7202</v>
      </c>
      <c r="C5099" s="508" t="s">
        <v>8907</v>
      </c>
      <c r="D5099" s="97" t="s">
        <v>5902</v>
      </c>
      <c r="E5099" s="39" t="s">
        <v>6285</v>
      </c>
      <c r="F5099" s="848"/>
      <c r="G5099" s="39" t="s">
        <v>3208</v>
      </c>
      <c r="H5099" s="63">
        <v>45170</v>
      </c>
      <c r="I5099" s="217">
        <v>329</v>
      </c>
    </row>
    <row r="5100" spans="1:9" ht="15" customHeight="1" x14ac:dyDescent="0.2">
      <c r="A5100" s="902"/>
      <c r="B5100" s="3">
        <v>3202</v>
      </c>
      <c r="C5100" s="197" t="s">
        <v>1454</v>
      </c>
      <c r="D5100" s="3" t="s">
        <v>39</v>
      </c>
      <c r="E5100" s="211">
        <v>23151820</v>
      </c>
      <c r="F5100" s="848"/>
      <c r="G5100" s="211" t="s">
        <v>3648</v>
      </c>
      <c r="H5100" s="63">
        <v>45170</v>
      </c>
      <c r="I5100" s="211">
        <v>329</v>
      </c>
    </row>
    <row r="5101" spans="1:9" ht="15" customHeight="1" x14ac:dyDescent="0.2">
      <c r="A5101" s="902"/>
      <c r="B5101" s="3">
        <v>3202</v>
      </c>
      <c r="C5101" s="197" t="s">
        <v>1455</v>
      </c>
      <c r="D5101" s="3" t="s">
        <v>39</v>
      </c>
      <c r="E5101" s="211">
        <v>27111548</v>
      </c>
      <c r="F5101" s="848"/>
      <c r="G5101" s="211" t="s">
        <v>3648</v>
      </c>
      <c r="H5101" s="63">
        <v>45170</v>
      </c>
      <c r="I5101" s="211">
        <v>329</v>
      </c>
    </row>
    <row r="5102" spans="1:9" ht="15" customHeight="1" x14ac:dyDescent="0.2">
      <c r="A5102" s="902"/>
      <c r="B5102" s="3">
        <v>3202</v>
      </c>
      <c r="C5102" s="197" t="s">
        <v>1456</v>
      </c>
      <c r="D5102" s="3" t="s">
        <v>39</v>
      </c>
      <c r="E5102" s="211">
        <v>27111602</v>
      </c>
      <c r="F5102" s="848"/>
      <c r="G5102" s="211" t="s">
        <v>3648</v>
      </c>
      <c r="H5102" s="63">
        <v>45170</v>
      </c>
      <c r="I5102" s="211">
        <v>329</v>
      </c>
    </row>
    <row r="5103" spans="1:9" ht="15" customHeight="1" x14ac:dyDescent="0.2">
      <c r="A5103" s="902"/>
      <c r="B5103" s="3">
        <v>3202</v>
      </c>
      <c r="C5103" s="197" t="s">
        <v>1457</v>
      </c>
      <c r="D5103" s="3" t="s">
        <v>39</v>
      </c>
      <c r="E5103" s="211">
        <v>27111601</v>
      </c>
      <c r="F5103" s="848"/>
      <c r="G5103" s="211" t="s">
        <v>3648</v>
      </c>
      <c r="H5103" s="63">
        <v>45170</v>
      </c>
      <c r="I5103" s="211">
        <v>329</v>
      </c>
    </row>
    <row r="5104" spans="1:9" ht="15" customHeight="1" x14ac:dyDescent="0.2">
      <c r="A5104" s="902"/>
      <c r="B5104" s="3">
        <v>3202</v>
      </c>
      <c r="C5104" s="197" t="s">
        <v>1459</v>
      </c>
      <c r="D5104" s="3" t="s">
        <v>39</v>
      </c>
      <c r="E5104" s="211">
        <v>27112120</v>
      </c>
      <c r="F5104" s="848"/>
      <c r="G5104" s="211" t="s">
        <v>3648</v>
      </c>
      <c r="H5104" s="63">
        <v>45170</v>
      </c>
      <c r="I5104" s="211">
        <v>329</v>
      </c>
    </row>
    <row r="5105" spans="1:9" ht="15" customHeight="1" x14ac:dyDescent="0.2">
      <c r="A5105" s="902"/>
      <c r="B5105" s="3">
        <v>3202</v>
      </c>
      <c r="C5105" s="197" t="s">
        <v>1460</v>
      </c>
      <c r="D5105" s="3" t="s">
        <v>39</v>
      </c>
      <c r="E5105" s="211">
        <v>31171804</v>
      </c>
      <c r="F5105" s="848"/>
      <c r="G5105" s="211" t="s">
        <v>3648</v>
      </c>
      <c r="H5105" s="63">
        <v>45170</v>
      </c>
      <c r="I5105" s="211">
        <v>329</v>
      </c>
    </row>
    <row r="5106" spans="1:9" ht="15" customHeight="1" x14ac:dyDescent="0.2">
      <c r="A5106" s="902"/>
      <c r="B5106" s="3">
        <v>3202</v>
      </c>
      <c r="C5106" s="197" t="s">
        <v>1461</v>
      </c>
      <c r="D5106" s="3" t="s">
        <v>39</v>
      </c>
      <c r="E5106" s="211">
        <v>27112813</v>
      </c>
      <c r="F5106" s="848"/>
      <c r="G5106" s="211" t="s">
        <v>3648</v>
      </c>
      <c r="H5106" s="63">
        <v>45170</v>
      </c>
      <c r="I5106" s="211">
        <v>329</v>
      </c>
    </row>
    <row r="5107" spans="1:9" ht="15" customHeight="1" x14ac:dyDescent="0.2">
      <c r="A5107" s="902"/>
      <c r="B5107" s="3">
        <v>3202</v>
      </c>
      <c r="C5107" s="197" t="s">
        <v>1462</v>
      </c>
      <c r="D5107" s="3" t="s">
        <v>39</v>
      </c>
      <c r="E5107" s="211" t="s">
        <v>1463</v>
      </c>
      <c r="F5107" s="848"/>
      <c r="G5107" s="211" t="s">
        <v>3648</v>
      </c>
      <c r="H5107" s="63">
        <v>45170</v>
      </c>
      <c r="I5107" s="211">
        <v>329</v>
      </c>
    </row>
    <row r="5108" spans="1:9" ht="15" customHeight="1" x14ac:dyDescent="0.2">
      <c r="A5108" s="902"/>
      <c r="B5108" s="3">
        <v>3202</v>
      </c>
      <c r="C5108" s="197" t="s">
        <v>1464</v>
      </c>
      <c r="D5108" s="3" t="s">
        <v>39</v>
      </c>
      <c r="E5108" s="211">
        <v>27131502</v>
      </c>
      <c r="F5108" s="848"/>
      <c r="G5108" s="211" t="s">
        <v>3648</v>
      </c>
      <c r="H5108" s="63">
        <v>45170</v>
      </c>
      <c r="I5108" s="211">
        <v>329</v>
      </c>
    </row>
    <row r="5109" spans="1:9" ht="15" customHeight="1" x14ac:dyDescent="0.2">
      <c r="A5109" s="902"/>
      <c r="B5109" s="3">
        <v>3202</v>
      </c>
      <c r="C5109" s="197" t="s">
        <v>1465</v>
      </c>
      <c r="D5109" s="3" t="s">
        <v>39</v>
      </c>
      <c r="E5109" s="211">
        <v>31211908</v>
      </c>
      <c r="F5109" s="848"/>
      <c r="G5109" s="211" t="s">
        <v>3648</v>
      </c>
      <c r="H5109" s="63">
        <v>45170</v>
      </c>
      <c r="I5109" s="211">
        <v>329</v>
      </c>
    </row>
    <row r="5110" spans="1:9" ht="25.5" x14ac:dyDescent="0.2">
      <c r="A5110" s="902"/>
      <c r="B5110" s="3">
        <v>3202</v>
      </c>
      <c r="C5110" s="197" t="s">
        <v>1466</v>
      </c>
      <c r="D5110" s="3" t="s">
        <v>39</v>
      </c>
      <c r="E5110" s="211">
        <v>31211908</v>
      </c>
      <c r="F5110" s="848"/>
      <c r="G5110" s="211" t="s">
        <v>3648</v>
      </c>
      <c r="H5110" s="63">
        <v>45170</v>
      </c>
      <c r="I5110" s="211">
        <v>329</v>
      </c>
    </row>
    <row r="5111" spans="1:9" ht="15" customHeight="1" x14ac:dyDescent="0.2">
      <c r="A5111" s="902"/>
      <c r="B5111" s="3">
        <v>3202</v>
      </c>
      <c r="C5111" s="197" t="s">
        <v>1467</v>
      </c>
      <c r="D5111" s="3" t="s">
        <v>39</v>
      </c>
      <c r="E5111" s="211">
        <v>27112120</v>
      </c>
      <c r="F5111" s="848"/>
      <c r="G5111" s="211" t="s">
        <v>3648</v>
      </c>
      <c r="H5111" s="63">
        <v>45170</v>
      </c>
      <c r="I5111" s="211">
        <v>329</v>
      </c>
    </row>
    <row r="5112" spans="1:9" ht="25.5" x14ac:dyDescent="0.2">
      <c r="A5112" s="902"/>
      <c r="B5112" s="3">
        <v>3202</v>
      </c>
      <c r="C5112" s="197" t="s">
        <v>1468</v>
      </c>
      <c r="D5112" s="3" t="s">
        <v>39</v>
      </c>
      <c r="E5112" s="211">
        <v>41113669</v>
      </c>
      <c r="F5112" s="848"/>
      <c r="G5112" s="211" t="s">
        <v>3648</v>
      </c>
      <c r="H5112" s="63">
        <v>45170</v>
      </c>
      <c r="I5112" s="211">
        <v>329</v>
      </c>
    </row>
    <row r="5113" spans="1:9" ht="15" customHeight="1" x14ac:dyDescent="0.2">
      <c r="A5113" s="902"/>
      <c r="B5113" s="3">
        <v>3202</v>
      </c>
      <c r="C5113" s="197" t="s">
        <v>1469</v>
      </c>
      <c r="D5113" s="3" t="s">
        <v>39</v>
      </c>
      <c r="E5113" s="211">
        <v>24101604</v>
      </c>
      <c r="F5113" s="848"/>
      <c r="G5113" s="211" t="s">
        <v>3648</v>
      </c>
      <c r="H5113" s="63">
        <v>45170</v>
      </c>
      <c r="I5113" s="211">
        <v>329</v>
      </c>
    </row>
    <row r="5114" spans="1:9" ht="25.5" x14ac:dyDescent="0.2">
      <c r="A5114" s="902"/>
      <c r="B5114" s="3">
        <v>3202</v>
      </c>
      <c r="C5114" s="197" t="s">
        <v>1470</v>
      </c>
      <c r="D5114" s="3" t="s">
        <v>39</v>
      </c>
      <c r="E5114" s="211">
        <v>20121524</v>
      </c>
      <c r="F5114" s="848"/>
      <c r="G5114" s="211" t="s">
        <v>3648</v>
      </c>
      <c r="H5114" s="63">
        <v>45170</v>
      </c>
      <c r="I5114" s="211">
        <v>329</v>
      </c>
    </row>
    <row r="5115" spans="1:9" ht="15" customHeight="1" x14ac:dyDescent="0.2">
      <c r="A5115" s="902"/>
      <c r="B5115" s="3">
        <v>3202</v>
      </c>
      <c r="C5115" s="197" t="s">
        <v>1471</v>
      </c>
      <c r="D5115" s="3" t="s">
        <v>39</v>
      </c>
      <c r="E5115" s="211">
        <v>27111549</v>
      </c>
      <c r="F5115" s="848"/>
      <c r="G5115" s="211" t="s">
        <v>3648</v>
      </c>
      <c r="H5115" s="63">
        <v>45170</v>
      </c>
      <c r="I5115" s="211">
        <v>329</v>
      </c>
    </row>
    <row r="5116" spans="1:9" ht="15" customHeight="1" x14ac:dyDescent="0.2">
      <c r="A5116" s="902"/>
      <c r="B5116" s="3">
        <v>3202</v>
      </c>
      <c r="C5116" s="197" t="s">
        <v>1472</v>
      </c>
      <c r="D5116" s="3" t="s">
        <v>39</v>
      </c>
      <c r="E5116" s="211">
        <v>27112003</v>
      </c>
      <c r="F5116" s="848"/>
      <c r="G5116" s="211" t="s">
        <v>3648</v>
      </c>
      <c r="H5116" s="63">
        <v>45170</v>
      </c>
      <c r="I5116" s="211">
        <v>329</v>
      </c>
    </row>
    <row r="5117" spans="1:9" ht="15" customHeight="1" x14ac:dyDescent="0.2">
      <c r="A5117" s="902"/>
      <c r="B5117" s="97">
        <v>7428</v>
      </c>
      <c r="C5117" s="508" t="s">
        <v>8536</v>
      </c>
      <c r="D5117" s="97" t="s">
        <v>5902</v>
      </c>
      <c r="E5117" s="39" t="s">
        <v>6590</v>
      </c>
      <c r="F5117" s="848"/>
      <c r="G5117" s="39" t="s">
        <v>3648</v>
      </c>
      <c r="H5117" s="251">
        <v>45261</v>
      </c>
      <c r="I5117" s="39">
        <v>329</v>
      </c>
    </row>
    <row r="5118" spans="1:9" ht="15" customHeight="1" x14ac:dyDescent="0.2">
      <c r="A5118" s="902"/>
      <c r="B5118" s="51" t="s">
        <v>8663</v>
      </c>
      <c r="C5118" s="508" t="s">
        <v>6589</v>
      </c>
      <c r="D5118" s="97" t="s">
        <v>5902</v>
      </c>
      <c r="E5118" s="39" t="s">
        <v>6590</v>
      </c>
      <c r="F5118" s="848"/>
      <c r="G5118" s="39" t="s">
        <v>3648</v>
      </c>
      <c r="H5118" s="63">
        <v>45261</v>
      </c>
      <c r="I5118" s="382">
        <v>329</v>
      </c>
    </row>
    <row r="5119" spans="1:9" ht="15" customHeight="1" x14ac:dyDescent="0.2">
      <c r="A5119" s="902"/>
      <c r="B5119" s="97" t="s">
        <v>8675</v>
      </c>
      <c r="C5119" s="508" t="s">
        <v>6589</v>
      </c>
      <c r="D5119" s="97" t="s">
        <v>5902</v>
      </c>
      <c r="E5119" s="39" t="s">
        <v>6590</v>
      </c>
      <c r="F5119" s="848"/>
      <c r="G5119" s="39" t="s">
        <v>3648</v>
      </c>
      <c r="H5119" s="63">
        <v>45261</v>
      </c>
      <c r="I5119" s="382">
        <v>329</v>
      </c>
    </row>
    <row r="5120" spans="1:9" ht="15" customHeight="1" x14ac:dyDescent="0.2">
      <c r="A5120" s="902"/>
      <c r="B5120" s="97" t="s">
        <v>8676</v>
      </c>
      <c r="C5120" s="98" t="s">
        <v>6589</v>
      </c>
      <c r="D5120" s="97" t="s">
        <v>5902</v>
      </c>
      <c r="E5120" s="160" t="s">
        <v>6590</v>
      </c>
      <c r="F5120" s="848"/>
      <c r="G5120" s="160" t="s">
        <v>3648</v>
      </c>
      <c r="H5120" s="309">
        <v>45261</v>
      </c>
      <c r="I5120" s="160">
        <v>329</v>
      </c>
    </row>
    <row r="5121" spans="1:9" ht="15" customHeight="1" x14ac:dyDescent="0.2">
      <c r="A5121" s="902"/>
      <c r="B5121" s="84">
        <v>2502</v>
      </c>
      <c r="C5121" s="127" t="s">
        <v>3901</v>
      </c>
      <c r="D5121" s="84" t="s">
        <v>34</v>
      </c>
      <c r="E5121" s="131">
        <v>27112003</v>
      </c>
      <c r="F5121" s="848"/>
      <c r="G5121" s="131" t="s">
        <v>693</v>
      </c>
      <c r="H5121" s="63">
        <v>45200</v>
      </c>
      <c r="I5121" s="382">
        <v>329</v>
      </c>
    </row>
    <row r="5122" spans="1:9" ht="15" customHeight="1" x14ac:dyDescent="0.2">
      <c r="A5122" s="902"/>
      <c r="B5122" s="3">
        <v>3202</v>
      </c>
      <c r="C5122" s="197" t="s">
        <v>1473</v>
      </c>
      <c r="D5122" s="3" t="s">
        <v>39</v>
      </c>
      <c r="E5122" s="211">
        <v>27111711</v>
      </c>
      <c r="F5122" s="848"/>
      <c r="G5122" s="211" t="s">
        <v>3648</v>
      </c>
      <c r="H5122" s="63">
        <v>45170</v>
      </c>
      <c r="I5122" s="211">
        <v>329</v>
      </c>
    </row>
    <row r="5123" spans="1:9" ht="15" customHeight="1" x14ac:dyDescent="0.2">
      <c r="A5123" s="902"/>
      <c r="B5123" s="3">
        <v>3202</v>
      </c>
      <c r="C5123" s="197" t="s">
        <v>1474</v>
      </c>
      <c r="D5123" s="3" t="s">
        <v>39</v>
      </c>
      <c r="E5123" s="211">
        <v>27111757</v>
      </c>
      <c r="F5123" s="848"/>
      <c r="G5123" s="211" t="s">
        <v>3648</v>
      </c>
      <c r="H5123" s="63">
        <v>45170</v>
      </c>
      <c r="I5123" s="211">
        <v>329</v>
      </c>
    </row>
    <row r="5124" spans="1:9" ht="25.5" x14ac:dyDescent="0.2">
      <c r="A5124" s="902"/>
      <c r="B5124" s="3">
        <v>3202</v>
      </c>
      <c r="C5124" s="197" t="s">
        <v>1475</v>
      </c>
      <c r="D5124" s="3" t="s">
        <v>39</v>
      </c>
      <c r="E5124" s="211" t="s">
        <v>1476</v>
      </c>
      <c r="F5124" s="848"/>
      <c r="G5124" s="211" t="s">
        <v>3648</v>
      </c>
      <c r="H5124" s="63">
        <v>45170</v>
      </c>
      <c r="I5124" s="211">
        <v>329</v>
      </c>
    </row>
    <row r="5125" spans="1:9" ht="15" customHeight="1" x14ac:dyDescent="0.2">
      <c r="A5125" s="902"/>
      <c r="B5125" s="3">
        <v>3202</v>
      </c>
      <c r="C5125" s="197" t="s">
        <v>1477</v>
      </c>
      <c r="D5125" s="3" t="s">
        <v>39</v>
      </c>
      <c r="E5125" s="211">
        <v>27111544</v>
      </c>
      <c r="F5125" s="848"/>
      <c r="G5125" s="211" t="s">
        <v>3648</v>
      </c>
      <c r="H5125" s="63">
        <v>45170</v>
      </c>
      <c r="I5125" s="211">
        <v>329</v>
      </c>
    </row>
    <row r="5126" spans="1:9" ht="25.5" x14ac:dyDescent="0.2">
      <c r="A5126" s="902"/>
      <c r="B5126" s="3">
        <v>3202</v>
      </c>
      <c r="C5126" s="197" t="s">
        <v>1478</v>
      </c>
      <c r="D5126" s="3" t="s">
        <v>39</v>
      </c>
      <c r="E5126" s="211">
        <v>23101512</v>
      </c>
      <c r="F5126" s="848"/>
      <c r="G5126" s="211" t="s">
        <v>3648</v>
      </c>
      <c r="H5126" s="63">
        <v>45170</v>
      </c>
      <c r="I5126" s="211">
        <v>329</v>
      </c>
    </row>
    <row r="5127" spans="1:9" ht="15" customHeight="1" x14ac:dyDescent="0.2">
      <c r="A5127" s="902"/>
      <c r="B5127" s="3">
        <v>3202</v>
      </c>
      <c r="C5127" s="197" t="s">
        <v>1479</v>
      </c>
      <c r="D5127" s="3" t="s">
        <v>39</v>
      </c>
      <c r="E5127" s="211">
        <v>27112040</v>
      </c>
      <c r="F5127" s="848"/>
      <c r="G5127" s="211" t="s">
        <v>3648</v>
      </c>
      <c r="H5127" s="63">
        <v>45170</v>
      </c>
      <c r="I5127" s="211">
        <v>329</v>
      </c>
    </row>
    <row r="5128" spans="1:9" ht="15" customHeight="1" x14ac:dyDescent="0.2">
      <c r="A5128" s="902"/>
      <c r="B5128" s="3">
        <v>3202</v>
      </c>
      <c r="C5128" s="197" t="s">
        <v>1480</v>
      </c>
      <c r="D5128" s="3" t="s">
        <v>39</v>
      </c>
      <c r="E5128" s="211">
        <v>27112040</v>
      </c>
      <c r="F5128" s="848"/>
      <c r="G5128" s="211" t="s">
        <v>3648</v>
      </c>
      <c r="H5128" s="63">
        <v>45170</v>
      </c>
      <c r="I5128" s="211">
        <v>329</v>
      </c>
    </row>
    <row r="5129" spans="1:9" ht="15" customHeight="1" x14ac:dyDescent="0.2">
      <c r="A5129" s="902"/>
      <c r="B5129" s="3">
        <v>3202</v>
      </c>
      <c r="C5129" s="197" t="s">
        <v>1481</v>
      </c>
      <c r="D5129" s="3" t="s">
        <v>39</v>
      </c>
      <c r="E5129" s="211">
        <v>27112701</v>
      </c>
      <c r="F5129" s="848"/>
      <c r="G5129" s="211" t="s">
        <v>3648</v>
      </c>
      <c r="H5129" s="63">
        <v>45170</v>
      </c>
      <c r="I5129" s="211">
        <v>329</v>
      </c>
    </row>
    <row r="5130" spans="1:9" ht="15" customHeight="1" x14ac:dyDescent="0.2">
      <c r="A5130" s="902"/>
      <c r="B5130" s="3">
        <v>3202</v>
      </c>
      <c r="C5130" s="197" t="s">
        <v>1483</v>
      </c>
      <c r="D5130" s="3" t="s">
        <v>39</v>
      </c>
      <c r="E5130" s="211">
        <v>27112039</v>
      </c>
      <c r="F5130" s="848"/>
      <c r="G5130" s="211" t="s">
        <v>3648</v>
      </c>
      <c r="H5130" s="63">
        <v>45170</v>
      </c>
      <c r="I5130" s="211">
        <v>329</v>
      </c>
    </row>
    <row r="5131" spans="1:9" ht="25.5" x14ac:dyDescent="0.2">
      <c r="A5131" s="902"/>
      <c r="B5131" s="84">
        <v>2502</v>
      </c>
      <c r="C5131" s="508" t="s">
        <v>3613</v>
      </c>
      <c r="D5131" s="84" t="s">
        <v>34</v>
      </c>
      <c r="E5131" s="131" t="s">
        <v>3615</v>
      </c>
      <c r="F5131" s="848"/>
      <c r="G5131" s="211" t="s">
        <v>3648</v>
      </c>
      <c r="H5131" s="63">
        <v>45200</v>
      </c>
      <c r="I5131" s="382">
        <v>329</v>
      </c>
    </row>
    <row r="5132" spans="1:9" ht="25.5" x14ac:dyDescent="0.2">
      <c r="A5132" s="902"/>
      <c r="B5132" s="84">
        <v>2502</v>
      </c>
      <c r="C5132" s="508" t="s">
        <v>3613</v>
      </c>
      <c r="D5132" s="84" t="s">
        <v>34</v>
      </c>
      <c r="E5132" s="131" t="s">
        <v>3618</v>
      </c>
      <c r="F5132" s="848"/>
      <c r="G5132" s="211" t="s">
        <v>3648</v>
      </c>
      <c r="H5132" s="63">
        <v>45200</v>
      </c>
      <c r="I5132" s="382">
        <v>329</v>
      </c>
    </row>
    <row r="5133" spans="1:9" ht="25.5" x14ac:dyDescent="0.2">
      <c r="A5133" s="902"/>
      <c r="B5133" s="97">
        <v>7202</v>
      </c>
      <c r="C5133" s="508" t="s">
        <v>8842</v>
      </c>
      <c r="D5133" s="97" t="s">
        <v>5902</v>
      </c>
      <c r="E5133" s="39" t="s">
        <v>8545</v>
      </c>
      <c r="F5133" s="848"/>
      <c r="G5133" s="211" t="s">
        <v>3648</v>
      </c>
      <c r="H5133" s="63">
        <v>45200</v>
      </c>
      <c r="I5133" s="217">
        <v>329</v>
      </c>
    </row>
    <row r="5134" spans="1:9" ht="25.5" x14ac:dyDescent="0.2">
      <c r="A5134" s="902"/>
      <c r="B5134" s="211">
        <v>2820</v>
      </c>
      <c r="C5134" s="197" t="s">
        <v>4746</v>
      </c>
      <c r="D5134" s="211" t="s">
        <v>4510</v>
      </c>
      <c r="E5134" s="211">
        <v>43223332</v>
      </c>
      <c r="F5134" s="848"/>
      <c r="G5134" s="211" t="s">
        <v>3648</v>
      </c>
      <c r="H5134" s="63">
        <v>44986</v>
      </c>
      <c r="I5134" s="382">
        <v>329</v>
      </c>
    </row>
    <row r="5135" spans="1:9" ht="15" customHeight="1" x14ac:dyDescent="0.2">
      <c r="A5135" s="902"/>
      <c r="B5135" s="97">
        <v>7410</v>
      </c>
      <c r="C5135" s="98" t="s">
        <v>7956</v>
      </c>
      <c r="D5135" s="97" t="s">
        <v>5902</v>
      </c>
      <c r="E5135" s="160">
        <v>27111802</v>
      </c>
      <c r="F5135" s="848"/>
      <c r="G5135" s="160" t="s">
        <v>3648</v>
      </c>
      <c r="H5135" s="309">
        <v>45261</v>
      </c>
      <c r="I5135" s="97">
        <v>329</v>
      </c>
    </row>
    <row r="5136" spans="1:9" ht="38.25" x14ac:dyDescent="0.2">
      <c r="A5136" s="902"/>
      <c r="B5136" s="97">
        <v>7202</v>
      </c>
      <c r="C5136" s="520" t="s">
        <v>8927</v>
      </c>
      <c r="D5136" s="97" t="s">
        <v>5902</v>
      </c>
      <c r="E5136" s="39" t="s">
        <v>8726</v>
      </c>
      <c r="F5136" s="848"/>
      <c r="G5136" s="160" t="s">
        <v>3648</v>
      </c>
      <c r="H5136" s="309">
        <v>45261</v>
      </c>
      <c r="I5136" s="217">
        <v>329</v>
      </c>
    </row>
    <row r="5137" spans="1:9" ht="51" x14ac:dyDescent="0.2">
      <c r="A5137" s="902"/>
      <c r="B5137" s="97">
        <v>7202</v>
      </c>
      <c r="C5137" s="520" t="s">
        <v>8928</v>
      </c>
      <c r="D5137" s="97" t="s">
        <v>5902</v>
      </c>
      <c r="E5137" s="39" t="s">
        <v>2876</v>
      </c>
      <c r="F5137" s="848"/>
      <c r="G5137" s="160" t="s">
        <v>3648</v>
      </c>
      <c r="H5137" s="309">
        <v>45261</v>
      </c>
      <c r="I5137" s="217">
        <v>329</v>
      </c>
    </row>
    <row r="5138" spans="1:9" ht="63.75" x14ac:dyDescent="0.2">
      <c r="A5138" s="902"/>
      <c r="B5138" s="97">
        <v>7202</v>
      </c>
      <c r="C5138" s="520" t="s">
        <v>8943</v>
      </c>
      <c r="D5138" s="97" t="s">
        <v>5902</v>
      </c>
      <c r="E5138" s="39" t="s">
        <v>8941</v>
      </c>
      <c r="F5138" s="848"/>
      <c r="G5138" s="160" t="s">
        <v>3648</v>
      </c>
      <c r="H5138" s="309">
        <v>44986</v>
      </c>
      <c r="I5138" s="217">
        <v>329</v>
      </c>
    </row>
    <row r="5139" spans="1:9" ht="51" x14ac:dyDescent="0.2">
      <c r="A5139" s="902"/>
      <c r="B5139" s="97">
        <v>7202</v>
      </c>
      <c r="C5139" s="520" t="s">
        <v>8963</v>
      </c>
      <c r="D5139" s="97" t="s">
        <v>5902</v>
      </c>
      <c r="E5139" s="39" t="s">
        <v>8964</v>
      </c>
      <c r="F5139" s="848"/>
      <c r="G5139" s="160" t="s">
        <v>3648</v>
      </c>
      <c r="H5139" s="309">
        <v>45261</v>
      </c>
      <c r="I5139" s="217">
        <v>329</v>
      </c>
    </row>
    <row r="5140" spans="1:9" ht="51" x14ac:dyDescent="0.2">
      <c r="A5140" s="903"/>
      <c r="B5140" s="97">
        <v>7202</v>
      </c>
      <c r="C5140" s="520" t="s">
        <v>8965</v>
      </c>
      <c r="D5140" s="97" t="s">
        <v>5902</v>
      </c>
      <c r="E5140" s="39" t="s">
        <v>8966</v>
      </c>
      <c r="F5140" s="849"/>
      <c r="G5140" s="160" t="s">
        <v>3648</v>
      </c>
      <c r="H5140" s="309">
        <v>45261</v>
      </c>
      <c r="I5140" s="217">
        <v>329</v>
      </c>
    </row>
    <row r="5141" spans="1:9" ht="25.5" x14ac:dyDescent="0.2">
      <c r="A5141" s="891">
        <v>242</v>
      </c>
      <c r="B5141" s="3">
        <v>3210</v>
      </c>
      <c r="C5141" s="197" t="s">
        <v>1794</v>
      </c>
      <c r="D5141" s="3" t="s">
        <v>39</v>
      </c>
      <c r="E5141" s="211"/>
      <c r="F5141" s="894">
        <v>220000000</v>
      </c>
      <c r="G5141" s="211" t="s">
        <v>669</v>
      </c>
      <c r="H5141" s="692" t="s">
        <v>111</v>
      </c>
      <c r="I5141" s="211">
        <v>334</v>
      </c>
    </row>
    <row r="5142" spans="1:9" ht="25.5" x14ac:dyDescent="0.2">
      <c r="A5142" s="891"/>
      <c r="B5142" s="61">
        <v>3210</v>
      </c>
      <c r="C5142" s="66" t="s">
        <v>1796</v>
      </c>
      <c r="D5142" s="3" t="s">
        <v>39</v>
      </c>
      <c r="E5142" s="382"/>
      <c r="F5142" s="894"/>
      <c r="G5142" s="382" t="s">
        <v>669</v>
      </c>
      <c r="H5142" s="661" t="s">
        <v>111</v>
      </c>
      <c r="I5142" s="382">
        <v>334</v>
      </c>
    </row>
    <row r="5143" spans="1:9" ht="25.5" x14ac:dyDescent="0.2">
      <c r="A5143" s="891"/>
      <c r="B5143" s="61">
        <v>3210</v>
      </c>
      <c r="C5143" s="66" t="s">
        <v>1797</v>
      </c>
      <c r="D5143" s="3" t="s">
        <v>39</v>
      </c>
      <c r="E5143" s="382"/>
      <c r="F5143" s="894"/>
      <c r="G5143" s="382" t="s">
        <v>669</v>
      </c>
      <c r="H5143" s="661" t="s">
        <v>1798</v>
      </c>
      <c r="I5143" s="382">
        <v>334</v>
      </c>
    </row>
    <row r="5144" spans="1:9" ht="38.25" x14ac:dyDescent="0.2">
      <c r="A5144" s="891"/>
      <c r="B5144" s="61">
        <v>3210</v>
      </c>
      <c r="C5144" s="66" t="s">
        <v>1800</v>
      </c>
      <c r="D5144" s="3" t="s">
        <v>39</v>
      </c>
      <c r="E5144" s="382"/>
      <c r="F5144" s="894"/>
      <c r="G5144" s="382" t="s">
        <v>669</v>
      </c>
      <c r="H5144" s="661" t="s">
        <v>1798</v>
      </c>
      <c r="I5144" s="382">
        <v>334</v>
      </c>
    </row>
    <row r="5145" spans="1:9" ht="38.25" x14ac:dyDescent="0.2">
      <c r="A5145" s="891"/>
      <c r="B5145" s="61">
        <v>3210</v>
      </c>
      <c r="C5145" s="66" t="s">
        <v>1801</v>
      </c>
      <c r="D5145" s="3" t="s">
        <v>39</v>
      </c>
      <c r="E5145" s="382"/>
      <c r="F5145" s="894"/>
      <c r="G5145" s="382" t="s">
        <v>669</v>
      </c>
      <c r="H5145" s="661" t="s">
        <v>1798</v>
      </c>
      <c r="I5145" s="382">
        <v>334</v>
      </c>
    </row>
    <row r="5146" spans="1:9" ht="38.25" x14ac:dyDescent="0.2">
      <c r="A5146" s="891"/>
      <c r="B5146" s="61">
        <v>3210</v>
      </c>
      <c r="C5146" s="66" t="s">
        <v>1802</v>
      </c>
      <c r="D5146" s="3" t="s">
        <v>39</v>
      </c>
      <c r="E5146" s="382"/>
      <c r="F5146" s="894"/>
      <c r="G5146" s="382" t="s">
        <v>669</v>
      </c>
      <c r="H5146" s="661" t="s">
        <v>1798</v>
      </c>
      <c r="I5146" s="382">
        <v>334</v>
      </c>
    </row>
    <row r="5147" spans="1:9" ht="25.5" x14ac:dyDescent="0.2">
      <c r="A5147" s="891"/>
      <c r="B5147" s="61">
        <v>3210</v>
      </c>
      <c r="C5147" s="66" t="s">
        <v>1803</v>
      </c>
      <c r="D5147" s="3" t="s">
        <v>39</v>
      </c>
      <c r="E5147" s="382"/>
      <c r="F5147" s="894"/>
      <c r="G5147" s="382" t="s">
        <v>669</v>
      </c>
      <c r="H5147" s="661" t="s">
        <v>1798</v>
      </c>
      <c r="I5147" s="382">
        <v>334</v>
      </c>
    </row>
    <row r="5148" spans="1:9" ht="25.5" x14ac:dyDescent="0.2">
      <c r="A5148" s="891"/>
      <c r="B5148" s="61">
        <v>3210</v>
      </c>
      <c r="C5148" s="66" t="s">
        <v>1804</v>
      </c>
      <c r="D5148" s="3" t="s">
        <v>39</v>
      </c>
      <c r="E5148" s="382"/>
      <c r="F5148" s="894"/>
      <c r="G5148" s="382" t="s">
        <v>669</v>
      </c>
      <c r="H5148" s="661" t="s">
        <v>1798</v>
      </c>
      <c r="I5148" s="382">
        <v>334</v>
      </c>
    </row>
    <row r="5149" spans="1:9" ht="38.25" x14ac:dyDescent="0.2">
      <c r="A5149" s="891"/>
      <c r="B5149" s="61">
        <v>3210</v>
      </c>
      <c r="C5149" s="66" t="s">
        <v>1805</v>
      </c>
      <c r="D5149" s="3" t="s">
        <v>39</v>
      </c>
      <c r="E5149" s="382"/>
      <c r="F5149" s="894"/>
      <c r="G5149" s="382" t="s">
        <v>669</v>
      </c>
      <c r="H5149" s="661" t="s">
        <v>1798</v>
      </c>
      <c r="I5149" s="382">
        <v>334</v>
      </c>
    </row>
    <row r="5150" spans="1:9" ht="38.25" x14ac:dyDescent="0.2">
      <c r="A5150" s="891"/>
      <c r="B5150" s="61">
        <v>3210</v>
      </c>
      <c r="C5150" s="66" t="s">
        <v>1806</v>
      </c>
      <c r="D5150" s="3" t="s">
        <v>39</v>
      </c>
      <c r="E5150" s="382"/>
      <c r="F5150" s="894"/>
      <c r="G5150" s="382" t="s">
        <v>669</v>
      </c>
      <c r="H5150" s="661" t="s">
        <v>1798</v>
      </c>
      <c r="I5150" s="382">
        <v>334</v>
      </c>
    </row>
    <row r="5151" spans="1:9" ht="38.25" x14ac:dyDescent="0.2">
      <c r="A5151" s="891"/>
      <c r="B5151" s="61">
        <v>3210</v>
      </c>
      <c r="C5151" s="66" t="s">
        <v>1807</v>
      </c>
      <c r="D5151" s="3" t="s">
        <v>39</v>
      </c>
      <c r="E5151" s="382"/>
      <c r="F5151" s="894"/>
      <c r="G5151" s="382" t="s">
        <v>669</v>
      </c>
      <c r="H5151" s="661" t="s">
        <v>1798</v>
      </c>
      <c r="I5151" s="382">
        <v>334</v>
      </c>
    </row>
    <row r="5152" spans="1:9" ht="38.25" x14ac:dyDescent="0.2">
      <c r="A5152" s="891"/>
      <c r="B5152" s="61">
        <v>3210</v>
      </c>
      <c r="C5152" s="66" t="s">
        <v>1808</v>
      </c>
      <c r="D5152" s="3" t="s">
        <v>39</v>
      </c>
      <c r="E5152" s="382"/>
      <c r="F5152" s="894"/>
      <c r="G5152" s="382" t="s">
        <v>669</v>
      </c>
      <c r="H5152" s="661" t="s">
        <v>1798</v>
      </c>
      <c r="I5152" s="382">
        <v>334</v>
      </c>
    </row>
    <row r="5153" spans="1:9" ht="38.25" x14ac:dyDescent="0.2">
      <c r="A5153" s="891"/>
      <c r="B5153" s="61">
        <v>3210</v>
      </c>
      <c r="C5153" s="66" t="s">
        <v>1809</v>
      </c>
      <c r="D5153" s="3" t="s">
        <v>39</v>
      </c>
      <c r="E5153" s="382"/>
      <c r="F5153" s="894"/>
      <c r="G5153" s="382" t="s">
        <v>669</v>
      </c>
      <c r="H5153" s="661" t="s">
        <v>1798</v>
      </c>
      <c r="I5153" s="382">
        <v>334</v>
      </c>
    </row>
    <row r="5154" spans="1:9" ht="38.25" x14ac:dyDescent="0.2">
      <c r="A5154" s="891"/>
      <c r="B5154" s="61">
        <v>3210</v>
      </c>
      <c r="C5154" s="66" t="s">
        <v>1810</v>
      </c>
      <c r="D5154" s="3" t="s">
        <v>39</v>
      </c>
      <c r="E5154" s="382"/>
      <c r="F5154" s="894"/>
      <c r="G5154" s="382" t="s">
        <v>669</v>
      </c>
      <c r="H5154" s="661" t="s">
        <v>1798</v>
      </c>
      <c r="I5154" s="382">
        <v>334</v>
      </c>
    </row>
    <row r="5155" spans="1:9" ht="25.5" x14ac:dyDescent="0.2">
      <c r="A5155" s="891"/>
      <c r="B5155" s="61">
        <v>3210</v>
      </c>
      <c r="C5155" s="66" t="s">
        <v>1811</v>
      </c>
      <c r="D5155" s="3" t="s">
        <v>39</v>
      </c>
      <c r="E5155" s="382"/>
      <c r="F5155" s="894"/>
      <c r="G5155" s="382" t="s">
        <v>669</v>
      </c>
      <c r="H5155" s="661" t="s">
        <v>1798</v>
      </c>
      <c r="I5155" s="382">
        <v>334</v>
      </c>
    </row>
    <row r="5156" spans="1:9" ht="25.5" x14ac:dyDescent="0.2">
      <c r="A5156" s="891"/>
      <c r="B5156" s="61">
        <v>3210</v>
      </c>
      <c r="C5156" s="66" t="s">
        <v>1812</v>
      </c>
      <c r="D5156" s="3" t="s">
        <v>39</v>
      </c>
      <c r="E5156" s="382"/>
      <c r="F5156" s="894"/>
      <c r="G5156" s="382" t="s">
        <v>669</v>
      </c>
      <c r="H5156" s="661" t="s">
        <v>1798</v>
      </c>
      <c r="I5156" s="382">
        <v>334</v>
      </c>
    </row>
    <row r="5157" spans="1:9" ht="38.25" x14ac:dyDescent="0.2">
      <c r="A5157" s="891"/>
      <c r="B5157" s="61">
        <v>3210</v>
      </c>
      <c r="C5157" s="66" t="s">
        <v>1813</v>
      </c>
      <c r="D5157" s="3" t="s">
        <v>39</v>
      </c>
      <c r="E5157" s="382"/>
      <c r="F5157" s="894"/>
      <c r="G5157" s="382" t="s">
        <v>669</v>
      </c>
      <c r="H5157" s="661" t="s">
        <v>1798</v>
      </c>
      <c r="I5157" s="382">
        <v>334</v>
      </c>
    </row>
    <row r="5158" spans="1:9" ht="25.5" x14ac:dyDescent="0.2">
      <c r="A5158" s="891"/>
      <c r="B5158" s="61">
        <v>3210</v>
      </c>
      <c r="C5158" s="66" t="s">
        <v>1814</v>
      </c>
      <c r="D5158" s="3" t="s">
        <v>39</v>
      </c>
      <c r="E5158" s="382"/>
      <c r="F5158" s="894"/>
      <c r="G5158" s="382" t="s">
        <v>669</v>
      </c>
      <c r="H5158" s="661" t="s">
        <v>1798</v>
      </c>
      <c r="I5158" s="382">
        <v>334</v>
      </c>
    </row>
    <row r="5159" spans="1:9" ht="25.5" x14ac:dyDescent="0.2">
      <c r="A5159" s="891"/>
      <c r="B5159" s="61">
        <v>3210</v>
      </c>
      <c r="C5159" s="66" t="s">
        <v>1815</v>
      </c>
      <c r="D5159" s="3" t="s">
        <v>39</v>
      </c>
      <c r="E5159" s="382"/>
      <c r="F5159" s="894"/>
      <c r="G5159" s="382" t="s">
        <v>364</v>
      </c>
      <c r="H5159" s="661" t="s">
        <v>152</v>
      </c>
      <c r="I5159" s="382">
        <v>334</v>
      </c>
    </row>
    <row r="5160" spans="1:9" ht="15" customHeight="1" x14ac:dyDescent="0.2">
      <c r="A5160" s="891"/>
      <c r="B5160" s="61">
        <v>3210</v>
      </c>
      <c r="C5160" s="66" t="s">
        <v>1817</v>
      </c>
      <c r="D5160" s="3" t="s">
        <v>39</v>
      </c>
      <c r="E5160" s="382"/>
      <c r="F5160" s="894"/>
      <c r="G5160" s="382" t="s">
        <v>669</v>
      </c>
      <c r="H5160" s="661" t="s">
        <v>152</v>
      </c>
      <c r="I5160" s="382">
        <v>334</v>
      </c>
    </row>
    <row r="5161" spans="1:9" ht="15" customHeight="1" x14ac:dyDescent="0.2">
      <c r="A5161" s="891"/>
      <c r="B5161" s="61">
        <v>3210</v>
      </c>
      <c r="C5161" s="66" t="s">
        <v>1818</v>
      </c>
      <c r="D5161" s="3" t="s">
        <v>39</v>
      </c>
      <c r="E5161" s="382"/>
      <c r="F5161" s="894"/>
      <c r="G5161" s="382" t="s">
        <v>669</v>
      </c>
      <c r="H5161" s="661" t="s">
        <v>152</v>
      </c>
      <c r="I5161" s="382">
        <v>334</v>
      </c>
    </row>
    <row r="5162" spans="1:9" ht="15" customHeight="1" x14ac:dyDescent="0.2">
      <c r="A5162" s="891"/>
      <c r="B5162" s="61">
        <v>3210</v>
      </c>
      <c r="C5162" s="66" t="s">
        <v>1819</v>
      </c>
      <c r="D5162" s="3" t="s">
        <v>39</v>
      </c>
      <c r="E5162" s="382"/>
      <c r="F5162" s="894"/>
      <c r="G5162" s="382" t="s">
        <v>669</v>
      </c>
      <c r="H5162" s="661" t="s">
        <v>152</v>
      </c>
      <c r="I5162" s="382">
        <v>334</v>
      </c>
    </row>
    <row r="5163" spans="1:9" ht="15" customHeight="1" x14ac:dyDescent="0.2">
      <c r="A5163" s="891"/>
      <c r="B5163" s="61">
        <v>3210</v>
      </c>
      <c r="C5163" s="66" t="s">
        <v>1820</v>
      </c>
      <c r="D5163" s="3" t="s">
        <v>39</v>
      </c>
      <c r="E5163" s="382"/>
      <c r="F5163" s="894"/>
      <c r="G5163" s="382" t="s">
        <v>669</v>
      </c>
      <c r="H5163" s="661" t="s">
        <v>152</v>
      </c>
      <c r="I5163" s="382">
        <v>334</v>
      </c>
    </row>
    <row r="5164" spans="1:9" ht="25.5" x14ac:dyDescent="0.2">
      <c r="A5164" s="891"/>
      <c r="B5164" s="61">
        <v>3210</v>
      </c>
      <c r="C5164" s="66" t="s">
        <v>1821</v>
      </c>
      <c r="D5164" s="3" t="s">
        <v>39</v>
      </c>
      <c r="E5164" s="382"/>
      <c r="F5164" s="894"/>
      <c r="G5164" s="382" t="s">
        <v>669</v>
      </c>
      <c r="H5164" s="661" t="s">
        <v>1798</v>
      </c>
      <c r="I5164" s="382">
        <v>334</v>
      </c>
    </row>
    <row r="5165" spans="1:9" ht="51" x14ac:dyDescent="0.2">
      <c r="A5165" s="891"/>
      <c r="B5165" s="61">
        <v>3210</v>
      </c>
      <c r="C5165" s="66" t="s">
        <v>1823</v>
      </c>
      <c r="D5165" s="3" t="s">
        <v>39</v>
      </c>
      <c r="E5165" s="382"/>
      <c r="F5165" s="894"/>
      <c r="G5165" s="382" t="s">
        <v>669</v>
      </c>
      <c r="H5165" s="661" t="s">
        <v>1798</v>
      </c>
      <c r="I5165" s="382">
        <v>334</v>
      </c>
    </row>
    <row r="5166" spans="1:9" ht="51" x14ac:dyDescent="0.2">
      <c r="A5166" s="891"/>
      <c r="B5166" s="61">
        <v>3210</v>
      </c>
      <c r="C5166" s="66" t="s">
        <v>1824</v>
      </c>
      <c r="D5166" s="3" t="s">
        <v>39</v>
      </c>
      <c r="E5166" s="382"/>
      <c r="F5166" s="894"/>
      <c r="G5166" s="382" t="s">
        <v>669</v>
      </c>
      <c r="H5166" s="661" t="s">
        <v>1798</v>
      </c>
      <c r="I5166" s="382">
        <v>334</v>
      </c>
    </row>
    <row r="5167" spans="1:9" ht="25.5" x14ac:dyDescent="0.2">
      <c r="A5167" s="891"/>
      <c r="B5167" s="61">
        <v>3210</v>
      </c>
      <c r="C5167" s="66" t="s">
        <v>1825</v>
      </c>
      <c r="D5167" s="3" t="s">
        <v>39</v>
      </c>
      <c r="E5167" s="382" t="s">
        <v>1826</v>
      </c>
      <c r="F5167" s="894"/>
      <c r="G5167" s="382" t="s">
        <v>669</v>
      </c>
      <c r="H5167" s="661" t="s">
        <v>54</v>
      </c>
      <c r="I5167" s="382">
        <v>334</v>
      </c>
    </row>
    <row r="5168" spans="1:9" ht="25.5" x14ac:dyDescent="0.2">
      <c r="A5168" s="891"/>
      <c r="B5168" s="61">
        <v>3210</v>
      </c>
      <c r="C5168" s="66" t="s">
        <v>1828</v>
      </c>
      <c r="D5168" s="3" t="s">
        <v>39</v>
      </c>
      <c r="E5168" s="382"/>
      <c r="F5168" s="894"/>
      <c r="G5168" s="382" t="s">
        <v>669</v>
      </c>
      <c r="H5168" s="661" t="s">
        <v>54</v>
      </c>
      <c r="I5168" s="382">
        <v>334</v>
      </c>
    </row>
    <row r="5169" spans="1:9" ht="25.5" x14ac:dyDescent="0.2">
      <c r="A5169" s="891"/>
      <c r="B5169" s="61">
        <v>3210</v>
      </c>
      <c r="C5169" s="66" t="s">
        <v>1829</v>
      </c>
      <c r="D5169" s="3" t="s">
        <v>39</v>
      </c>
      <c r="E5169" s="382" t="s">
        <v>1830</v>
      </c>
      <c r="F5169" s="894"/>
      <c r="G5169" s="382" t="s">
        <v>669</v>
      </c>
      <c r="H5169" s="661" t="s">
        <v>54</v>
      </c>
      <c r="I5169" s="382">
        <v>334</v>
      </c>
    </row>
    <row r="5170" spans="1:9" ht="25.5" x14ac:dyDescent="0.2">
      <c r="A5170" s="891"/>
      <c r="B5170" s="61">
        <v>3210</v>
      </c>
      <c r="C5170" s="66" t="s">
        <v>1831</v>
      </c>
      <c r="D5170" s="3" t="s">
        <v>39</v>
      </c>
      <c r="E5170" s="382" t="s">
        <v>1832</v>
      </c>
      <c r="F5170" s="894"/>
      <c r="G5170" s="382" t="s">
        <v>669</v>
      </c>
      <c r="H5170" s="661" t="s">
        <v>54</v>
      </c>
      <c r="I5170" s="382">
        <v>334</v>
      </c>
    </row>
    <row r="5171" spans="1:9" ht="38.25" x14ac:dyDescent="0.2">
      <c r="A5171" s="891"/>
      <c r="B5171" s="61">
        <v>3210</v>
      </c>
      <c r="C5171" s="66" t="s">
        <v>1833</v>
      </c>
      <c r="D5171" s="3" t="s">
        <v>39</v>
      </c>
      <c r="E5171" s="382"/>
      <c r="F5171" s="894"/>
      <c r="G5171" s="382" t="s">
        <v>669</v>
      </c>
      <c r="H5171" s="661" t="s">
        <v>54</v>
      </c>
      <c r="I5171" s="382">
        <v>334</v>
      </c>
    </row>
    <row r="5172" spans="1:9" ht="25.5" x14ac:dyDescent="0.2">
      <c r="A5172" s="891"/>
      <c r="B5172" s="61">
        <v>3210</v>
      </c>
      <c r="C5172" s="66" t="s">
        <v>1834</v>
      </c>
      <c r="D5172" s="3" t="s">
        <v>39</v>
      </c>
      <c r="E5172" s="382" t="s">
        <v>1835</v>
      </c>
      <c r="F5172" s="894"/>
      <c r="G5172" s="382" t="s">
        <v>669</v>
      </c>
      <c r="H5172" s="661" t="s">
        <v>54</v>
      </c>
      <c r="I5172" s="382">
        <v>334</v>
      </c>
    </row>
    <row r="5173" spans="1:9" ht="25.5" x14ac:dyDescent="0.2">
      <c r="A5173" s="891"/>
      <c r="B5173" s="61">
        <v>3210</v>
      </c>
      <c r="C5173" s="66" t="s">
        <v>1836</v>
      </c>
      <c r="D5173" s="3" t="s">
        <v>39</v>
      </c>
      <c r="E5173" s="382" t="s">
        <v>1837</v>
      </c>
      <c r="F5173" s="894"/>
      <c r="G5173" s="382" t="s">
        <v>669</v>
      </c>
      <c r="H5173" s="661" t="s">
        <v>54</v>
      </c>
      <c r="I5173" s="382">
        <v>334</v>
      </c>
    </row>
    <row r="5174" spans="1:9" ht="25.5" x14ac:dyDescent="0.2">
      <c r="A5174" s="891"/>
      <c r="B5174" s="61">
        <v>3210</v>
      </c>
      <c r="C5174" s="66" t="s">
        <v>1838</v>
      </c>
      <c r="D5174" s="3" t="s">
        <v>39</v>
      </c>
      <c r="E5174" s="382"/>
      <c r="F5174" s="894"/>
      <c r="G5174" s="382" t="s">
        <v>669</v>
      </c>
      <c r="H5174" s="661" t="s">
        <v>54</v>
      </c>
      <c r="I5174" s="382">
        <v>334</v>
      </c>
    </row>
    <row r="5175" spans="1:9" ht="25.5" x14ac:dyDescent="0.2">
      <c r="A5175" s="891"/>
      <c r="B5175" s="61">
        <v>3210</v>
      </c>
      <c r="C5175" s="66" t="s">
        <v>1839</v>
      </c>
      <c r="D5175" s="3" t="s">
        <v>39</v>
      </c>
      <c r="E5175" s="382" t="s">
        <v>1840</v>
      </c>
      <c r="F5175" s="894"/>
      <c r="G5175" s="382" t="s">
        <v>669</v>
      </c>
      <c r="H5175" s="661" t="s">
        <v>54</v>
      </c>
      <c r="I5175" s="382">
        <v>334</v>
      </c>
    </row>
    <row r="5176" spans="1:9" ht="38.25" x14ac:dyDescent="0.2">
      <c r="A5176" s="891"/>
      <c r="B5176" s="61">
        <v>3210</v>
      </c>
      <c r="C5176" s="66" t="s">
        <v>1841</v>
      </c>
      <c r="D5176" s="3" t="s">
        <v>39</v>
      </c>
      <c r="E5176" s="382"/>
      <c r="F5176" s="894"/>
      <c r="G5176" s="382" t="s">
        <v>669</v>
      </c>
      <c r="H5176" s="661" t="s">
        <v>54</v>
      </c>
      <c r="I5176" s="382">
        <v>334</v>
      </c>
    </row>
    <row r="5177" spans="1:9" ht="25.5" x14ac:dyDescent="0.2">
      <c r="A5177" s="891"/>
      <c r="B5177" s="61">
        <v>3210</v>
      </c>
      <c r="C5177" s="66" t="s">
        <v>1842</v>
      </c>
      <c r="D5177" s="3" t="s">
        <v>39</v>
      </c>
      <c r="E5177" s="382" t="s">
        <v>1843</v>
      </c>
      <c r="F5177" s="894"/>
      <c r="G5177" s="382" t="s">
        <v>669</v>
      </c>
      <c r="H5177" s="661" t="s">
        <v>54</v>
      </c>
      <c r="I5177" s="382">
        <v>334</v>
      </c>
    </row>
    <row r="5178" spans="1:9" ht="25.5" x14ac:dyDescent="0.2">
      <c r="A5178" s="891"/>
      <c r="B5178" s="61">
        <v>3210</v>
      </c>
      <c r="C5178" s="66" t="s">
        <v>1844</v>
      </c>
      <c r="D5178" s="3" t="s">
        <v>39</v>
      </c>
      <c r="E5178" s="382"/>
      <c r="F5178" s="894"/>
      <c r="G5178" s="382" t="s">
        <v>669</v>
      </c>
      <c r="H5178" s="661" t="s">
        <v>54</v>
      </c>
      <c r="I5178" s="382">
        <v>334</v>
      </c>
    </row>
    <row r="5179" spans="1:9" ht="25.5" x14ac:dyDescent="0.2">
      <c r="A5179" s="891"/>
      <c r="B5179" s="61">
        <v>3210</v>
      </c>
      <c r="C5179" s="66" t="s">
        <v>1845</v>
      </c>
      <c r="D5179" s="3" t="s">
        <v>39</v>
      </c>
      <c r="E5179" s="382"/>
      <c r="F5179" s="894"/>
      <c r="G5179" s="382" t="s">
        <v>669</v>
      </c>
      <c r="H5179" s="661" t="s">
        <v>54</v>
      </c>
      <c r="I5179" s="382">
        <v>334</v>
      </c>
    </row>
    <row r="5180" spans="1:9" ht="25.5" x14ac:dyDescent="0.2">
      <c r="A5180" s="891"/>
      <c r="B5180" s="61">
        <v>3210</v>
      </c>
      <c r="C5180" s="66" t="s">
        <v>1846</v>
      </c>
      <c r="D5180" s="3" t="s">
        <v>39</v>
      </c>
      <c r="E5180" s="382" t="s">
        <v>1847</v>
      </c>
      <c r="F5180" s="894"/>
      <c r="G5180" s="382" t="s">
        <v>669</v>
      </c>
      <c r="H5180" s="661" t="s">
        <v>54</v>
      </c>
      <c r="I5180" s="382">
        <v>334</v>
      </c>
    </row>
    <row r="5181" spans="1:9" ht="25.5" x14ac:dyDescent="0.2">
      <c r="A5181" s="891"/>
      <c r="B5181" s="61">
        <v>3210</v>
      </c>
      <c r="C5181" s="66" t="s">
        <v>1848</v>
      </c>
      <c r="D5181" s="3" t="s">
        <v>39</v>
      </c>
      <c r="E5181" s="382" t="s">
        <v>1849</v>
      </c>
      <c r="F5181" s="894"/>
      <c r="G5181" s="382" t="s">
        <v>669</v>
      </c>
      <c r="H5181" s="661" t="s">
        <v>54</v>
      </c>
      <c r="I5181" s="382">
        <v>334</v>
      </c>
    </row>
    <row r="5182" spans="1:9" ht="38.25" x14ac:dyDescent="0.2">
      <c r="A5182" s="891"/>
      <c r="B5182" s="61">
        <v>3210</v>
      </c>
      <c r="C5182" s="66" t="s">
        <v>1850</v>
      </c>
      <c r="D5182" s="3" t="s">
        <v>39</v>
      </c>
      <c r="E5182" s="382"/>
      <c r="F5182" s="894"/>
      <c r="G5182" s="382" t="s">
        <v>669</v>
      </c>
      <c r="H5182" s="661" t="s">
        <v>54</v>
      </c>
      <c r="I5182" s="382">
        <v>334</v>
      </c>
    </row>
    <row r="5183" spans="1:9" ht="38.25" x14ac:dyDescent="0.2">
      <c r="A5183" s="891"/>
      <c r="B5183" s="61">
        <v>3210</v>
      </c>
      <c r="C5183" s="66" t="s">
        <v>1851</v>
      </c>
      <c r="D5183" s="3" t="s">
        <v>39</v>
      </c>
      <c r="E5183" s="382" t="s">
        <v>1852</v>
      </c>
      <c r="F5183" s="894"/>
      <c r="G5183" s="382" t="s">
        <v>669</v>
      </c>
      <c r="H5183" s="661" t="s">
        <v>54</v>
      </c>
      <c r="I5183" s="382">
        <v>334</v>
      </c>
    </row>
    <row r="5184" spans="1:9" ht="25.5" x14ac:dyDescent="0.2">
      <c r="A5184" s="891"/>
      <c r="B5184" s="61">
        <v>3210</v>
      </c>
      <c r="C5184" s="66" t="s">
        <v>1853</v>
      </c>
      <c r="D5184" s="3" t="s">
        <v>39</v>
      </c>
      <c r="E5184" s="382" t="s">
        <v>1854</v>
      </c>
      <c r="F5184" s="894"/>
      <c r="G5184" s="382" t="s">
        <v>669</v>
      </c>
      <c r="H5184" s="661" t="s">
        <v>54</v>
      </c>
      <c r="I5184" s="382">
        <v>334</v>
      </c>
    </row>
    <row r="5185" spans="1:9" ht="25.5" x14ac:dyDescent="0.2">
      <c r="A5185" s="891"/>
      <c r="B5185" s="61">
        <v>3210</v>
      </c>
      <c r="C5185" s="66" t="s">
        <v>1855</v>
      </c>
      <c r="D5185" s="3" t="s">
        <v>39</v>
      </c>
      <c r="E5185" s="382" t="s">
        <v>1856</v>
      </c>
      <c r="F5185" s="894"/>
      <c r="G5185" s="382" t="s">
        <v>669</v>
      </c>
      <c r="H5185" s="661" t="s">
        <v>54</v>
      </c>
      <c r="I5185" s="382">
        <v>334</v>
      </c>
    </row>
    <row r="5186" spans="1:9" ht="38.25" x14ac:dyDescent="0.2">
      <c r="A5186" s="891"/>
      <c r="B5186" s="61">
        <v>3210</v>
      </c>
      <c r="C5186" s="66" t="s">
        <v>1857</v>
      </c>
      <c r="D5186" s="3" t="s">
        <v>39</v>
      </c>
      <c r="E5186" s="382"/>
      <c r="F5186" s="894"/>
      <c r="G5186" s="382" t="s">
        <v>669</v>
      </c>
      <c r="H5186" s="661" t="s">
        <v>54</v>
      </c>
      <c r="I5186" s="382">
        <v>334</v>
      </c>
    </row>
    <row r="5187" spans="1:9" ht="38.25" x14ac:dyDescent="0.2">
      <c r="A5187" s="891"/>
      <c r="B5187" s="61">
        <v>3210</v>
      </c>
      <c r="C5187" s="66" t="s">
        <v>1858</v>
      </c>
      <c r="D5187" s="3" t="s">
        <v>39</v>
      </c>
      <c r="E5187" s="382" t="s">
        <v>1859</v>
      </c>
      <c r="F5187" s="894"/>
      <c r="G5187" s="382" t="s">
        <v>669</v>
      </c>
      <c r="H5187" s="661" t="s">
        <v>54</v>
      </c>
      <c r="I5187" s="382">
        <v>334</v>
      </c>
    </row>
    <row r="5188" spans="1:9" ht="38.25" x14ac:dyDescent="0.2">
      <c r="A5188" s="891"/>
      <c r="B5188" s="61">
        <v>3210</v>
      </c>
      <c r="C5188" s="66" t="s">
        <v>1860</v>
      </c>
      <c r="D5188" s="3" t="s">
        <v>39</v>
      </c>
      <c r="E5188" s="382" t="s">
        <v>1861</v>
      </c>
      <c r="F5188" s="894"/>
      <c r="G5188" s="39" t="s">
        <v>669</v>
      </c>
      <c r="H5188" s="661" t="s">
        <v>54</v>
      </c>
      <c r="I5188" s="382">
        <v>334</v>
      </c>
    </row>
    <row r="5189" spans="1:9" ht="25.5" x14ac:dyDescent="0.2">
      <c r="A5189" s="891"/>
      <c r="B5189" s="61">
        <v>3210</v>
      </c>
      <c r="C5189" s="66" t="s">
        <v>1862</v>
      </c>
      <c r="D5189" s="3" t="s">
        <v>39</v>
      </c>
      <c r="E5189" s="382"/>
      <c r="F5189" s="894"/>
      <c r="G5189" s="39" t="s">
        <v>669</v>
      </c>
      <c r="H5189" s="661" t="s">
        <v>120</v>
      </c>
      <c r="I5189" s="382">
        <v>334</v>
      </c>
    </row>
    <row r="5190" spans="1:9" ht="25.5" x14ac:dyDescent="0.2">
      <c r="A5190" s="891"/>
      <c r="B5190" s="61">
        <v>3210</v>
      </c>
      <c r="C5190" s="66" t="s">
        <v>1864</v>
      </c>
      <c r="D5190" s="3" t="s">
        <v>39</v>
      </c>
      <c r="E5190" s="382"/>
      <c r="F5190" s="894"/>
      <c r="G5190" s="39" t="s">
        <v>669</v>
      </c>
      <c r="H5190" s="661" t="s">
        <v>120</v>
      </c>
      <c r="I5190" s="382">
        <v>334</v>
      </c>
    </row>
    <row r="5191" spans="1:9" ht="25.5" x14ac:dyDescent="0.2">
      <c r="A5191" s="891"/>
      <c r="B5191" s="61">
        <v>3210</v>
      </c>
      <c r="C5191" s="66" t="s">
        <v>1865</v>
      </c>
      <c r="D5191" s="3" t="s">
        <v>39</v>
      </c>
      <c r="E5191" s="382"/>
      <c r="F5191" s="894"/>
      <c r="G5191" s="39" t="s">
        <v>669</v>
      </c>
      <c r="H5191" s="661" t="s">
        <v>120</v>
      </c>
      <c r="I5191" s="382">
        <v>334</v>
      </c>
    </row>
    <row r="5192" spans="1:9" ht="25.5" x14ac:dyDescent="0.2">
      <c r="A5192" s="891"/>
      <c r="B5192" s="61">
        <v>3210</v>
      </c>
      <c r="C5192" s="66" t="s">
        <v>1866</v>
      </c>
      <c r="D5192" s="3" t="s">
        <v>39</v>
      </c>
      <c r="E5192" s="382"/>
      <c r="F5192" s="894"/>
      <c r="G5192" s="39" t="s">
        <v>669</v>
      </c>
      <c r="H5192" s="661" t="s">
        <v>120</v>
      </c>
      <c r="I5192" s="382">
        <v>334</v>
      </c>
    </row>
    <row r="5193" spans="1:9" ht="38.25" x14ac:dyDescent="0.2">
      <c r="A5193" s="891"/>
      <c r="B5193" s="61">
        <v>3210</v>
      </c>
      <c r="C5193" s="66" t="s">
        <v>1867</v>
      </c>
      <c r="D5193" s="3" t="s">
        <v>39</v>
      </c>
      <c r="E5193" s="382"/>
      <c r="F5193" s="894"/>
      <c r="G5193" s="39" t="s">
        <v>669</v>
      </c>
      <c r="H5193" s="661" t="s">
        <v>152</v>
      </c>
      <c r="I5193" s="382">
        <v>334</v>
      </c>
    </row>
    <row r="5194" spans="1:9" ht="25.5" x14ac:dyDescent="0.2">
      <c r="A5194" s="891"/>
      <c r="B5194" s="61">
        <v>3210</v>
      </c>
      <c r="C5194" s="66" t="s">
        <v>1869</v>
      </c>
      <c r="D5194" s="3" t="s">
        <v>39</v>
      </c>
      <c r="E5194" s="382"/>
      <c r="F5194" s="894"/>
      <c r="G5194" s="39" t="s">
        <v>669</v>
      </c>
      <c r="H5194" s="661" t="s">
        <v>152</v>
      </c>
      <c r="I5194" s="382">
        <v>334</v>
      </c>
    </row>
    <row r="5195" spans="1:9" ht="15" customHeight="1" x14ac:dyDescent="0.2">
      <c r="A5195" s="891">
        <v>243</v>
      </c>
      <c r="B5195" s="51">
        <v>7413</v>
      </c>
      <c r="C5195" s="508" t="s">
        <v>9217</v>
      </c>
      <c r="D5195" s="97" t="s">
        <v>5902</v>
      </c>
      <c r="E5195" s="39">
        <v>31181506</v>
      </c>
      <c r="F5195" s="893">
        <v>356500</v>
      </c>
      <c r="G5195" s="39" t="s">
        <v>669</v>
      </c>
      <c r="H5195" s="538">
        <v>45047</v>
      </c>
      <c r="I5195" s="51">
        <v>340</v>
      </c>
    </row>
    <row r="5196" spans="1:9" ht="15" customHeight="1" x14ac:dyDescent="0.2">
      <c r="A5196" s="891"/>
      <c r="B5196" s="51">
        <v>7413</v>
      </c>
      <c r="C5196" s="508" t="s">
        <v>9218</v>
      </c>
      <c r="D5196" s="97" t="s">
        <v>5902</v>
      </c>
      <c r="E5196" s="39">
        <v>31181506</v>
      </c>
      <c r="F5196" s="893"/>
      <c r="G5196" s="39" t="s">
        <v>669</v>
      </c>
      <c r="H5196" s="538">
        <v>45047</v>
      </c>
      <c r="I5196" s="51">
        <v>340</v>
      </c>
    </row>
    <row r="5197" spans="1:9" ht="15" customHeight="1" x14ac:dyDescent="0.2">
      <c r="A5197" s="891"/>
      <c r="B5197" s="51">
        <v>7413</v>
      </c>
      <c r="C5197" s="508" t="s">
        <v>9219</v>
      </c>
      <c r="D5197" s="97" t="s">
        <v>5902</v>
      </c>
      <c r="E5197" s="39">
        <v>31181506</v>
      </c>
      <c r="F5197" s="893"/>
      <c r="G5197" s="39" t="s">
        <v>669</v>
      </c>
      <c r="H5197" s="538">
        <v>45047</v>
      </c>
      <c r="I5197" s="51">
        <v>340</v>
      </c>
    </row>
    <row r="5198" spans="1:9" ht="15" customHeight="1" x14ac:dyDescent="0.2">
      <c r="A5198" s="891"/>
      <c r="B5198" s="51">
        <v>7413</v>
      </c>
      <c r="C5198" s="508" t="s">
        <v>9220</v>
      </c>
      <c r="D5198" s="97" t="s">
        <v>5902</v>
      </c>
      <c r="E5198" s="39">
        <v>31181506</v>
      </c>
      <c r="F5198" s="893"/>
      <c r="G5198" s="39" t="s">
        <v>669</v>
      </c>
      <c r="H5198" s="538">
        <v>45047</v>
      </c>
      <c r="I5198" s="51">
        <v>340</v>
      </c>
    </row>
    <row r="5199" spans="1:9" ht="15" customHeight="1" x14ac:dyDescent="0.2">
      <c r="A5199" s="891"/>
      <c r="B5199" s="51">
        <v>7413</v>
      </c>
      <c r="C5199" s="508" t="s">
        <v>9221</v>
      </c>
      <c r="D5199" s="97" t="s">
        <v>5902</v>
      </c>
      <c r="E5199" s="39">
        <v>31181506</v>
      </c>
      <c r="F5199" s="893"/>
      <c r="G5199" s="39" t="s">
        <v>669</v>
      </c>
      <c r="H5199" s="538">
        <v>45047</v>
      </c>
      <c r="I5199" s="51">
        <v>340</v>
      </c>
    </row>
    <row r="5200" spans="1:9" ht="15" customHeight="1" x14ac:dyDescent="0.2">
      <c r="A5200" s="891"/>
      <c r="B5200" s="51">
        <v>7413</v>
      </c>
      <c r="C5200" s="508" t="s">
        <v>9222</v>
      </c>
      <c r="D5200" s="97" t="s">
        <v>5902</v>
      </c>
      <c r="E5200" s="39">
        <v>31181506</v>
      </c>
      <c r="F5200" s="893"/>
      <c r="G5200" s="39" t="s">
        <v>669</v>
      </c>
      <c r="H5200" s="538">
        <v>45047</v>
      </c>
      <c r="I5200" s="51">
        <v>340</v>
      </c>
    </row>
    <row r="5201" spans="1:9" ht="15" customHeight="1" x14ac:dyDescent="0.2">
      <c r="A5201" s="891"/>
      <c r="B5201" s="51">
        <v>7413</v>
      </c>
      <c r="C5201" s="508" t="s">
        <v>9223</v>
      </c>
      <c r="D5201" s="97" t="s">
        <v>5902</v>
      </c>
      <c r="E5201" s="39">
        <v>31181506</v>
      </c>
      <c r="F5201" s="893"/>
      <c r="G5201" s="39" t="s">
        <v>669</v>
      </c>
      <c r="H5201" s="538">
        <v>45047</v>
      </c>
      <c r="I5201" s="51">
        <v>340</v>
      </c>
    </row>
    <row r="5202" spans="1:9" ht="15" customHeight="1" x14ac:dyDescent="0.2">
      <c r="A5202" s="891"/>
      <c r="B5202" s="51">
        <v>7413</v>
      </c>
      <c r="C5202" s="508" t="s">
        <v>9224</v>
      </c>
      <c r="D5202" s="97" t="s">
        <v>5902</v>
      </c>
      <c r="E5202" s="39">
        <v>31181506</v>
      </c>
      <c r="F5202" s="893"/>
      <c r="G5202" s="39" t="s">
        <v>669</v>
      </c>
      <c r="H5202" s="538">
        <v>45047</v>
      </c>
      <c r="I5202" s="51">
        <v>340</v>
      </c>
    </row>
    <row r="5203" spans="1:9" ht="15" customHeight="1" x14ac:dyDescent="0.2">
      <c r="A5203" s="891"/>
      <c r="B5203" s="51">
        <v>7413</v>
      </c>
      <c r="C5203" s="508" t="s">
        <v>9225</v>
      </c>
      <c r="D5203" s="97" t="s">
        <v>5902</v>
      </c>
      <c r="E5203" s="39">
        <v>31181506</v>
      </c>
      <c r="F5203" s="893"/>
      <c r="G5203" s="39" t="s">
        <v>669</v>
      </c>
      <c r="H5203" s="538">
        <v>45047</v>
      </c>
      <c r="I5203" s="51">
        <v>340</v>
      </c>
    </row>
    <row r="5204" spans="1:9" ht="15" customHeight="1" x14ac:dyDescent="0.2">
      <c r="A5204" s="891"/>
      <c r="B5204" s="51">
        <v>7413</v>
      </c>
      <c r="C5204" s="508" t="s">
        <v>9226</v>
      </c>
      <c r="D5204" s="97" t="s">
        <v>5902</v>
      </c>
      <c r="E5204" s="39">
        <v>31181506</v>
      </c>
      <c r="F5204" s="893"/>
      <c r="G5204" s="39" t="s">
        <v>669</v>
      </c>
      <c r="H5204" s="538">
        <v>45047</v>
      </c>
      <c r="I5204" s="51">
        <v>340</v>
      </c>
    </row>
    <row r="5205" spans="1:9" ht="15" customHeight="1" x14ac:dyDescent="0.2">
      <c r="A5205" s="891"/>
      <c r="B5205" s="51">
        <v>7413</v>
      </c>
      <c r="C5205" s="508" t="s">
        <v>9227</v>
      </c>
      <c r="D5205" s="97" t="s">
        <v>5902</v>
      </c>
      <c r="E5205" s="39">
        <v>31181506</v>
      </c>
      <c r="F5205" s="893"/>
      <c r="G5205" s="39" t="s">
        <v>669</v>
      </c>
      <c r="H5205" s="538">
        <v>45047</v>
      </c>
      <c r="I5205" s="51">
        <v>340</v>
      </c>
    </row>
    <row r="5206" spans="1:9" ht="15" customHeight="1" x14ac:dyDescent="0.2">
      <c r="A5206" s="891"/>
      <c r="B5206" s="51">
        <v>6326</v>
      </c>
      <c r="C5206" s="520" t="s">
        <v>10505</v>
      </c>
      <c r="D5206" s="97" t="s">
        <v>5902</v>
      </c>
      <c r="E5206" s="39">
        <v>31181506</v>
      </c>
      <c r="F5206" s="893"/>
      <c r="G5206" s="39" t="s">
        <v>669</v>
      </c>
      <c r="H5206" s="63">
        <v>45261</v>
      </c>
      <c r="I5206" s="539">
        <v>340</v>
      </c>
    </row>
    <row r="5207" spans="1:9" ht="15" customHeight="1" x14ac:dyDescent="0.2">
      <c r="A5207" s="891"/>
      <c r="B5207" s="51">
        <v>6326</v>
      </c>
      <c r="C5207" s="520" t="s">
        <v>10506</v>
      </c>
      <c r="D5207" s="97" t="s">
        <v>5902</v>
      </c>
      <c r="E5207" s="39">
        <v>31181506</v>
      </c>
      <c r="F5207" s="893"/>
      <c r="G5207" s="39" t="s">
        <v>669</v>
      </c>
      <c r="H5207" s="63">
        <v>45261</v>
      </c>
      <c r="I5207" s="539">
        <v>340</v>
      </c>
    </row>
    <row r="5208" spans="1:9" ht="15" customHeight="1" x14ac:dyDescent="0.2">
      <c r="A5208" s="891"/>
      <c r="B5208" s="51">
        <v>6326</v>
      </c>
      <c r="C5208" s="520" t="s">
        <v>10507</v>
      </c>
      <c r="D5208" s="97" t="s">
        <v>5902</v>
      </c>
      <c r="E5208" s="39">
        <v>31181506</v>
      </c>
      <c r="F5208" s="893"/>
      <c r="G5208" s="39" t="s">
        <v>669</v>
      </c>
      <c r="H5208" s="63">
        <v>45261</v>
      </c>
      <c r="I5208" s="539">
        <v>340</v>
      </c>
    </row>
    <row r="5209" spans="1:9" ht="15" customHeight="1" x14ac:dyDescent="0.2">
      <c r="A5209" s="891"/>
      <c r="B5209" s="51">
        <v>6326</v>
      </c>
      <c r="C5209" s="520" t="s">
        <v>10508</v>
      </c>
      <c r="D5209" s="97" t="s">
        <v>5902</v>
      </c>
      <c r="E5209" s="39">
        <v>31181506</v>
      </c>
      <c r="F5209" s="893"/>
      <c r="G5209" s="39" t="s">
        <v>669</v>
      </c>
      <c r="H5209" s="63">
        <v>45261</v>
      </c>
      <c r="I5209" s="539">
        <v>340</v>
      </c>
    </row>
    <row r="5210" spans="1:9" ht="15" customHeight="1" x14ac:dyDescent="0.2">
      <c r="A5210" s="891"/>
      <c r="B5210" s="51">
        <v>6326</v>
      </c>
      <c r="C5210" s="520" t="s">
        <v>10509</v>
      </c>
      <c r="D5210" s="97" t="s">
        <v>5902</v>
      </c>
      <c r="E5210" s="39">
        <v>31181506</v>
      </c>
      <c r="F5210" s="893"/>
      <c r="G5210" s="39" t="s">
        <v>669</v>
      </c>
      <c r="H5210" s="63">
        <v>45261</v>
      </c>
      <c r="I5210" s="539">
        <v>340</v>
      </c>
    </row>
    <row r="5211" spans="1:9" ht="15" customHeight="1" x14ac:dyDescent="0.2">
      <c r="A5211" s="891"/>
      <c r="B5211" s="51">
        <v>6326</v>
      </c>
      <c r="C5211" s="520" t="s">
        <v>10510</v>
      </c>
      <c r="D5211" s="97" t="s">
        <v>5902</v>
      </c>
      <c r="E5211" s="39">
        <v>31181506</v>
      </c>
      <c r="F5211" s="893"/>
      <c r="G5211" s="39" t="s">
        <v>669</v>
      </c>
      <c r="H5211" s="63">
        <v>45261</v>
      </c>
      <c r="I5211" s="539">
        <v>340</v>
      </c>
    </row>
    <row r="5212" spans="1:9" ht="15" customHeight="1" x14ac:dyDescent="0.2">
      <c r="A5212" s="891"/>
      <c r="B5212" s="51">
        <v>6326</v>
      </c>
      <c r="C5212" s="520" t="s">
        <v>10511</v>
      </c>
      <c r="D5212" s="97" t="s">
        <v>5902</v>
      </c>
      <c r="E5212" s="39">
        <v>31181506</v>
      </c>
      <c r="F5212" s="893"/>
      <c r="G5212" s="39" t="s">
        <v>669</v>
      </c>
      <c r="H5212" s="63">
        <v>45261</v>
      </c>
      <c r="I5212" s="539">
        <v>340</v>
      </c>
    </row>
    <row r="5213" spans="1:9" ht="15" customHeight="1" x14ac:dyDescent="0.2">
      <c r="A5213" s="891"/>
      <c r="B5213" s="51">
        <v>6326</v>
      </c>
      <c r="C5213" s="520" t="s">
        <v>10512</v>
      </c>
      <c r="D5213" s="97" t="s">
        <v>5902</v>
      </c>
      <c r="E5213" s="39">
        <v>31181506</v>
      </c>
      <c r="F5213" s="893"/>
      <c r="G5213" s="39" t="s">
        <v>669</v>
      </c>
      <c r="H5213" s="63">
        <v>45261</v>
      </c>
      <c r="I5213" s="539">
        <v>340</v>
      </c>
    </row>
    <row r="5214" spans="1:9" ht="114.75" x14ac:dyDescent="0.2">
      <c r="A5214" s="3">
        <v>244</v>
      </c>
      <c r="B5214" s="51">
        <v>7413</v>
      </c>
      <c r="C5214" s="508" t="s">
        <v>9136</v>
      </c>
      <c r="D5214" s="97" t="s">
        <v>5902</v>
      </c>
      <c r="E5214" s="39" t="s">
        <v>9137</v>
      </c>
      <c r="F5214" s="638">
        <v>14000000</v>
      </c>
      <c r="G5214" s="39" t="s">
        <v>669</v>
      </c>
      <c r="H5214" s="63">
        <v>44958</v>
      </c>
      <c r="I5214" s="382">
        <v>340</v>
      </c>
    </row>
    <row r="5215" spans="1:9" ht="51" x14ac:dyDescent="0.2">
      <c r="A5215" s="3">
        <v>245</v>
      </c>
      <c r="B5215" s="51">
        <v>7413</v>
      </c>
      <c r="C5215" s="508" t="s">
        <v>9152</v>
      </c>
      <c r="D5215" s="97" t="s">
        <v>5902</v>
      </c>
      <c r="E5215" s="39">
        <v>40141613</v>
      </c>
      <c r="F5215" s="582">
        <v>15000000</v>
      </c>
      <c r="G5215" s="39" t="s">
        <v>669</v>
      </c>
      <c r="H5215" s="538">
        <v>44958</v>
      </c>
      <c r="I5215" s="39">
        <v>340</v>
      </c>
    </row>
    <row r="5216" spans="1:9" ht="15" customHeight="1" x14ac:dyDescent="0.2">
      <c r="A5216" s="891">
        <v>246</v>
      </c>
      <c r="B5216" s="51">
        <v>6326</v>
      </c>
      <c r="C5216" s="520" t="s">
        <v>9528</v>
      </c>
      <c r="D5216" s="97" t="s">
        <v>5902</v>
      </c>
      <c r="E5216" s="39">
        <v>40141607</v>
      </c>
      <c r="F5216" s="938">
        <v>6865000</v>
      </c>
      <c r="G5216" s="39" t="s">
        <v>669</v>
      </c>
      <c r="H5216" s="63">
        <v>45261</v>
      </c>
      <c r="I5216" s="539">
        <v>340</v>
      </c>
    </row>
    <row r="5217" spans="1:9" ht="15" customHeight="1" x14ac:dyDescent="0.2">
      <c r="A5217" s="891"/>
      <c r="B5217" s="51">
        <v>6326</v>
      </c>
      <c r="C5217" s="520" t="s">
        <v>9529</v>
      </c>
      <c r="D5217" s="97" t="s">
        <v>5902</v>
      </c>
      <c r="E5217" s="39">
        <v>40141607</v>
      </c>
      <c r="F5217" s="938"/>
      <c r="G5217" s="39" t="s">
        <v>669</v>
      </c>
      <c r="H5217" s="63">
        <v>45261</v>
      </c>
      <c r="I5217" s="539">
        <v>340</v>
      </c>
    </row>
    <row r="5218" spans="1:9" ht="15" customHeight="1" x14ac:dyDescent="0.2">
      <c r="A5218" s="891"/>
      <c r="B5218" s="51">
        <v>6326</v>
      </c>
      <c r="C5218" s="520" t="s">
        <v>9530</v>
      </c>
      <c r="D5218" s="97" t="s">
        <v>5902</v>
      </c>
      <c r="E5218" s="39">
        <v>40141607</v>
      </c>
      <c r="F5218" s="938"/>
      <c r="G5218" s="39" t="s">
        <v>669</v>
      </c>
      <c r="H5218" s="63">
        <v>45261</v>
      </c>
      <c r="I5218" s="539">
        <v>340</v>
      </c>
    </row>
    <row r="5219" spans="1:9" ht="25.5" x14ac:dyDescent="0.2">
      <c r="A5219" s="891"/>
      <c r="B5219" s="51">
        <v>6326</v>
      </c>
      <c r="C5219" s="520" t="s">
        <v>9531</v>
      </c>
      <c r="D5219" s="97" t="s">
        <v>5902</v>
      </c>
      <c r="E5219" s="39">
        <v>40141607</v>
      </c>
      <c r="F5219" s="938"/>
      <c r="G5219" s="39" t="s">
        <v>669</v>
      </c>
      <c r="H5219" s="63">
        <v>45261</v>
      </c>
      <c r="I5219" s="539">
        <v>340</v>
      </c>
    </row>
    <row r="5220" spans="1:9" ht="15" customHeight="1" x14ac:dyDescent="0.2">
      <c r="A5220" s="891"/>
      <c r="B5220" s="51">
        <v>6326</v>
      </c>
      <c r="C5220" s="520" t="s">
        <v>9532</v>
      </c>
      <c r="D5220" s="97" t="s">
        <v>5902</v>
      </c>
      <c r="E5220" s="39">
        <v>40141607</v>
      </c>
      <c r="F5220" s="938"/>
      <c r="G5220" s="39" t="s">
        <v>669</v>
      </c>
      <c r="H5220" s="63">
        <v>45261</v>
      </c>
      <c r="I5220" s="539">
        <v>340</v>
      </c>
    </row>
    <row r="5221" spans="1:9" ht="25.5" x14ac:dyDescent="0.2">
      <c r="A5221" s="891"/>
      <c r="B5221" s="51">
        <v>6326</v>
      </c>
      <c r="C5221" s="520" t="s">
        <v>9533</v>
      </c>
      <c r="D5221" s="97" t="s">
        <v>5902</v>
      </c>
      <c r="E5221" s="39">
        <v>40141613</v>
      </c>
      <c r="F5221" s="938"/>
      <c r="G5221" s="39" t="s">
        <v>669</v>
      </c>
      <c r="H5221" s="63">
        <v>45261</v>
      </c>
      <c r="I5221" s="539">
        <v>340</v>
      </c>
    </row>
    <row r="5222" spans="1:9" ht="25.5" x14ac:dyDescent="0.2">
      <c r="A5222" s="891"/>
      <c r="B5222" s="51">
        <v>6326</v>
      </c>
      <c r="C5222" s="520" t="s">
        <v>9534</v>
      </c>
      <c r="D5222" s="97" t="s">
        <v>5902</v>
      </c>
      <c r="E5222" s="39">
        <v>40141613</v>
      </c>
      <c r="F5222" s="938"/>
      <c r="G5222" s="39" t="s">
        <v>669</v>
      </c>
      <c r="H5222" s="63">
        <v>45261</v>
      </c>
      <c r="I5222" s="539">
        <v>340</v>
      </c>
    </row>
    <row r="5223" spans="1:9" ht="25.5" x14ac:dyDescent="0.2">
      <c r="A5223" s="891"/>
      <c r="B5223" s="51">
        <v>6326</v>
      </c>
      <c r="C5223" s="520" t="s">
        <v>9535</v>
      </c>
      <c r="D5223" s="97" t="s">
        <v>5902</v>
      </c>
      <c r="E5223" s="39">
        <v>40141613</v>
      </c>
      <c r="F5223" s="938"/>
      <c r="G5223" s="39" t="s">
        <v>669</v>
      </c>
      <c r="H5223" s="63">
        <v>45261</v>
      </c>
      <c r="I5223" s="539">
        <v>340</v>
      </c>
    </row>
    <row r="5224" spans="1:9" ht="25.5" x14ac:dyDescent="0.2">
      <c r="A5224" s="891"/>
      <c r="B5224" s="51">
        <v>6326</v>
      </c>
      <c r="C5224" s="520" t="s">
        <v>9536</v>
      </c>
      <c r="D5224" s="97" t="s">
        <v>5902</v>
      </c>
      <c r="E5224" s="39">
        <v>40141613</v>
      </c>
      <c r="F5224" s="938"/>
      <c r="G5224" s="39" t="s">
        <v>669</v>
      </c>
      <c r="H5224" s="63">
        <v>45261</v>
      </c>
      <c r="I5224" s="539">
        <v>340</v>
      </c>
    </row>
    <row r="5225" spans="1:9" ht="25.5" x14ac:dyDescent="0.2">
      <c r="A5225" s="891"/>
      <c r="B5225" s="51">
        <v>6326</v>
      </c>
      <c r="C5225" s="520" t="s">
        <v>9537</v>
      </c>
      <c r="D5225" s="97" t="s">
        <v>5902</v>
      </c>
      <c r="E5225" s="39">
        <v>40141613</v>
      </c>
      <c r="F5225" s="938"/>
      <c r="G5225" s="39" t="s">
        <v>669</v>
      </c>
      <c r="H5225" s="63">
        <v>45261</v>
      </c>
      <c r="I5225" s="539">
        <v>340</v>
      </c>
    </row>
    <row r="5226" spans="1:9" ht="25.5" x14ac:dyDescent="0.2">
      <c r="A5226" s="891"/>
      <c r="B5226" s="51">
        <v>6326</v>
      </c>
      <c r="C5226" s="520" t="s">
        <v>9538</v>
      </c>
      <c r="D5226" s="97" t="s">
        <v>5902</v>
      </c>
      <c r="E5226" s="39">
        <v>40141619</v>
      </c>
      <c r="F5226" s="938"/>
      <c r="G5226" s="39" t="s">
        <v>669</v>
      </c>
      <c r="H5226" s="63">
        <v>45261</v>
      </c>
      <c r="I5226" s="539">
        <v>340</v>
      </c>
    </row>
    <row r="5227" spans="1:9" ht="25.5" x14ac:dyDescent="0.2">
      <c r="A5227" s="891"/>
      <c r="B5227" s="51">
        <v>6326</v>
      </c>
      <c r="C5227" s="520" t="s">
        <v>9539</v>
      </c>
      <c r="D5227" s="97" t="s">
        <v>5902</v>
      </c>
      <c r="E5227" s="39">
        <v>40141619</v>
      </c>
      <c r="F5227" s="938"/>
      <c r="G5227" s="39" t="s">
        <v>669</v>
      </c>
      <c r="H5227" s="63">
        <v>45261</v>
      </c>
      <c r="I5227" s="539">
        <v>340</v>
      </c>
    </row>
    <row r="5228" spans="1:9" ht="15" customHeight="1" x14ac:dyDescent="0.2">
      <c r="A5228" s="891"/>
      <c r="B5228" s="51">
        <v>6326</v>
      </c>
      <c r="C5228" s="520" t="s">
        <v>9540</v>
      </c>
      <c r="D5228" s="97" t="s">
        <v>5902</v>
      </c>
      <c r="E5228" s="39">
        <v>40141611</v>
      </c>
      <c r="F5228" s="938"/>
      <c r="G5228" s="39" t="s">
        <v>669</v>
      </c>
      <c r="H5228" s="63">
        <v>45261</v>
      </c>
      <c r="I5228" s="539">
        <v>340</v>
      </c>
    </row>
    <row r="5229" spans="1:9" ht="25.5" x14ac:dyDescent="0.2">
      <c r="A5229" s="891"/>
      <c r="B5229" s="51">
        <v>6326</v>
      </c>
      <c r="C5229" s="520" t="s">
        <v>9541</v>
      </c>
      <c r="D5229" s="97" t="s">
        <v>5902</v>
      </c>
      <c r="E5229" s="39">
        <v>40141611</v>
      </c>
      <c r="F5229" s="938"/>
      <c r="G5229" s="39" t="s">
        <v>669</v>
      </c>
      <c r="H5229" s="63">
        <v>45261</v>
      </c>
      <c r="I5229" s="539">
        <v>340</v>
      </c>
    </row>
    <row r="5230" spans="1:9" ht="15" customHeight="1" x14ac:dyDescent="0.2">
      <c r="A5230" s="891"/>
      <c r="B5230" s="51">
        <v>6326</v>
      </c>
      <c r="C5230" s="520" t="s">
        <v>9542</v>
      </c>
      <c r="D5230" s="97" t="s">
        <v>5902</v>
      </c>
      <c r="E5230" s="39">
        <v>40141611</v>
      </c>
      <c r="F5230" s="938"/>
      <c r="G5230" s="39" t="s">
        <v>669</v>
      </c>
      <c r="H5230" s="63">
        <v>45261</v>
      </c>
      <c r="I5230" s="539">
        <v>340</v>
      </c>
    </row>
    <row r="5231" spans="1:9" ht="25.5" x14ac:dyDescent="0.2">
      <c r="A5231" s="891"/>
      <c r="B5231" s="51">
        <v>6326</v>
      </c>
      <c r="C5231" s="520" t="s">
        <v>9543</v>
      </c>
      <c r="D5231" s="97" t="s">
        <v>5902</v>
      </c>
      <c r="E5231" s="39">
        <v>40141611</v>
      </c>
      <c r="F5231" s="938"/>
      <c r="G5231" s="39" t="s">
        <v>669</v>
      </c>
      <c r="H5231" s="63">
        <v>45261</v>
      </c>
      <c r="I5231" s="539">
        <v>340</v>
      </c>
    </row>
    <row r="5232" spans="1:9" ht="25.5" x14ac:dyDescent="0.2">
      <c r="A5232" s="891"/>
      <c r="B5232" s="51">
        <v>6326</v>
      </c>
      <c r="C5232" s="520" t="s">
        <v>9563</v>
      </c>
      <c r="D5232" s="97" t="s">
        <v>5902</v>
      </c>
      <c r="E5232" s="39">
        <v>40141608</v>
      </c>
      <c r="F5232" s="938"/>
      <c r="G5232" s="39" t="s">
        <v>669</v>
      </c>
      <c r="H5232" s="63">
        <v>45261</v>
      </c>
      <c r="I5232" s="539">
        <v>340</v>
      </c>
    </row>
    <row r="5233" spans="1:9" ht="63.75" x14ac:dyDescent="0.2">
      <c r="A5233" s="3">
        <v>247</v>
      </c>
      <c r="B5233" s="51">
        <v>6325</v>
      </c>
      <c r="C5233" s="548" t="s">
        <v>9858</v>
      </c>
      <c r="D5233" s="97" t="s">
        <v>5902</v>
      </c>
      <c r="E5233" s="545">
        <v>43211903</v>
      </c>
      <c r="F5233" s="634">
        <v>128389.06</v>
      </c>
      <c r="G5233" s="39" t="s">
        <v>669</v>
      </c>
      <c r="H5233" s="538">
        <v>44927</v>
      </c>
      <c r="I5233" s="549">
        <v>340</v>
      </c>
    </row>
    <row r="5234" spans="1:9" ht="114.75" x14ac:dyDescent="0.2">
      <c r="A5234" s="3">
        <v>248</v>
      </c>
      <c r="B5234" s="51">
        <v>7413</v>
      </c>
      <c r="C5234" s="508" t="s">
        <v>9142</v>
      </c>
      <c r="D5234" s="97" t="s">
        <v>5902</v>
      </c>
      <c r="E5234" s="39" t="s">
        <v>9143</v>
      </c>
      <c r="F5234" s="637">
        <v>20000000</v>
      </c>
      <c r="G5234" s="39" t="s">
        <v>669</v>
      </c>
      <c r="H5234" s="63">
        <v>44927</v>
      </c>
      <c r="I5234" s="382">
        <v>340</v>
      </c>
    </row>
    <row r="5235" spans="1:9" ht="25.5" x14ac:dyDescent="0.2">
      <c r="A5235" s="3">
        <v>249</v>
      </c>
      <c r="B5235" s="51">
        <v>6326</v>
      </c>
      <c r="C5235" s="520" t="s">
        <v>9570</v>
      </c>
      <c r="D5235" s="97" t="s">
        <v>5902</v>
      </c>
      <c r="E5235" s="39">
        <v>20142904</v>
      </c>
      <c r="F5235" s="641">
        <v>400000</v>
      </c>
      <c r="G5235" s="39" t="s">
        <v>669</v>
      </c>
      <c r="H5235" s="63">
        <v>45261</v>
      </c>
      <c r="I5235" s="539">
        <v>340</v>
      </c>
    </row>
    <row r="5236" spans="1:9" ht="25.5" x14ac:dyDescent="0.2">
      <c r="A5236" s="892">
        <v>250</v>
      </c>
      <c r="B5236" s="51">
        <v>7413</v>
      </c>
      <c r="C5236" s="508" t="s">
        <v>9192</v>
      </c>
      <c r="D5236" s="97" t="s">
        <v>5902</v>
      </c>
      <c r="E5236" s="39">
        <v>31171605</v>
      </c>
      <c r="F5236" s="893">
        <v>10450000</v>
      </c>
      <c r="G5236" s="39" t="s">
        <v>669</v>
      </c>
      <c r="H5236" s="538">
        <v>45047</v>
      </c>
      <c r="I5236" s="51">
        <v>340</v>
      </c>
    </row>
    <row r="5237" spans="1:9" ht="25.5" x14ac:dyDescent="0.2">
      <c r="A5237" s="892"/>
      <c r="B5237" s="51">
        <v>7413</v>
      </c>
      <c r="C5237" s="508" t="s">
        <v>9193</v>
      </c>
      <c r="D5237" s="97" t="s">
        <v>5902</v>
      </c>
      <c r="E5237" s="39">
        <v>31171605</v>
      </c>
      <c r="F5237" s="893"/>
      <c r="G5237" s="39" t="s">
        <v>669</v>
      </c>
      <c r="H5237" s="538">
        <v>45047</v>
      </c>
      <c r="I5237" s="51">
        <v>340</v>
      </c>
    </row>
    <row r="5238" spans="1:9" ht="25.5" x14ac:dyDescent="0.2">
      <c r="A5238" s="892"/>
      <c r="B5238" s="51">
        <v>7413</v>
      </c>
      <c r="C5238" s="508" t="s">
        <v>9194</v>
      </c>
      <c r="D5238" s="97" t="s">
        <v>5902</v>
      </c>
      <c r="E5238" s="39">
        <v>31171605</v>
      </c>
      <c r="F5238" s="893"/>
      <c r="G5238" s="39" t="s">
        <v>669</v>
      </c>
      <c r="H5238" s="538">
        <v>45047</v>
      </c>
      <c r="I5238" s="51">
        <v>340</v>
      </c>
    </row>
    <row r="5239" spans="1:9" ht="12.75" x14ac:dyDescent="0.2">
      <c r="A5239" s="892">
        <v>251</v>
      </c>
      <c r="B5239" s="51">
        <v>6326</v>
      </c>
      <c r="C5239" s="520" t="s">
        <v>9557</v>
      </c>
      <c r="D5239" s="97" t="s">
        <v>5902</v>
      </c>
      <c r="E5239" s="39">
        <v>40161505</v>
      </c>
      <c r="F5239" s="938">
        <v>315928.21999999997</v>
      </c>
      <c r="G5239" s="39" t="s">
        <v>669</v>
      </c>
      <c r="H5239" s="63">
        <v>45261</v>
      </c>
      <c r="I5239" s="539">
        <v>340</v>
      </c>
    </row>
    <row r="5240" spans="1:9" ht="12.75" x14ac:dyDescent="0.2">
      <c r="A5240" s="892"/>
      <c r="B5240" s="51">
        <v>6326</v>
      </c>
      <c r="C5240" s="520" t="s">
        <v>9558</v>
      </c>
      <c r="D5240" s="97" t="s">
        <v>5902</v>
      </c>
      <c r="E5240" s="39">
        <v>40161504</v>
      </c>
      <c r="F5240" s="938"/>
      <c r="G5240" s="39" t="s">
        <v>669</v>
      </c>
      <c r="H5240" s="63">
        <v>45261</v>
      </c>
      <c r="I5240" s="539">
        <v>340</v>
      </c>
    </row>
    <row r="5241" spans="1:9" ht="25.5" x14ac:dyDescent="0.2">
      <c r="A5241" s="892"/>
      <c r="B5241" s="51">
        <v>6325</v>
      </c>
      <c r="C5241" s="508" t="s">
        <v>10208</v>
      </c>
      <c r="D5241" s="97" t="s">
        <v>5902</v>
      </c>
      <c r="E5241" s="39">
        <v>40161504</v>
      </c>
      <c r="F5241" s="938"/>
      <c r="G5241" s="39" t="s">
        <v>669</v>
      </c>
      <c r="H5241" s="538">
        <v>44927</v>
      </c>
      <c r="I5241" s="51">
        <v>340</v>
      </c>
    </row>
    <row r="5242" spans="1:9" ht="12.75" x14ac:dyDescent="0.2">
      <c r="A5242" s="892"/>
      <c r="B5242" s="51">
        <v>6326</v>
      </c>
      <c r="C5242" s="520" t="s">
        <v>9559</v>
      </c>
      <c r="D5242" s="97" t="s">
        <v>5902</v>
      </c>
      <c r="E5242" s="39">
        <v>40161502</v>
      </c>
      <c r="F5242" s="938"/>
      <c r="G5242" s="39" t="s">
        <v>669</v>
      </c>
      <c r="H5242" s="63">
        <v>45261</v>
      </c>
      <c r="I5242" s="539">
        <v>340</v>
      </c>
    </row>
    <row r="5243" spans="1:9" ht="12.75" x14ac:dyDescent="0.2">
      <c r="A5243" s="892"/>
      <c r="B5243" s="51">
        <v>6326</v>
      </c>
      <c r="C5243" s="520" t="s">
        <v>9560</v>
      </c>
      <c r="D5243" s="97" t="s">
        <v>5902</v>
      </c>
      <c r="E5243" s="39">
        <v>40161513</v>
      </c>
      <c r="F5243" s="938"/>
      <c r="G5243" s="39" t="s">
        <v>669</v>
      </c>
      <c r="H5243" s="63">
        <v>45261</v>
      </c>
      <c r="I5243" s="539">
        <v>340</v>
      </c>
    </row>
    <row r="5244" spans="1:9" ht="127.5" x14ac:dyDescent="0.2">
      <c r="A5244" s="3">
        <v>252</v>
      </c>
      <c r="B5244" s="51">
        <v>7413</v>
      </c>
      <c r="C5244" s="508" t="s">
        <v>10410</v>
      </c>
      <c r="D5244" s="97" t="s">
        <v>5902</v>
      </c>
      <c r="E5244" s="39" t="s">
        <v>9122</v>
      </c>
      <c r="F5244" s="638">
        <v>213000000</v>
      </c>
      <c r="G5244" s="39" t="s">
        <v>669</v>
      </c>
      <c r="H5244" s="63">
        <v>44958</v>
      </c>
      <c r="I5244" s="382">
        <v>340</v>
      </c>
    </row>
    <row r="5245" spans="1:9" ht="89.25" x14ac:dyDescent="0.2">
      <c r="A5245" s="3">
        <v>253</v>
      </c>
      <c r="B5245" s="51">
        <v>7413</v>
      </c>
      <c r="C5245" s="508" t="s">
        <v>10412</v>
      </c>
      <c r="D5245" s="97" t="s">
        <v>5902</v>
      </c>
      <c r="E5245" s="39" t="s">
        <v>9127</v>
      </c>
      <c r="F5245" s="638">
        <v>20000000</v>
      </c>
      <c r="G5245" s="39" t="s">
        <v>669</v>
      </c>
      <c r="H5245" s="63">
        <v>44958</v>
      </c>
      <c r="I5245" s="382">
        <v>340</v>
      </c>
    </row>
    <row r="5246" spans="1:9" ht="89.25" x14ac:dyDescent="0.2">
      <c r="A5246" s="3">
        <v>254</v>
      </c>
      <c r="B5246" s="51">
        <v>7413</v>
      </c>
      <c r="C5246" s="508" t="s">
        <v>10519</v>
      </c>
      <c r="D5246" s="97" t="s">
        <v>5902</v>
      </c>
      <c r="E5246" s="39" t="s">
        <v>9128</v>
      </c>
      <c r="F5246" s="638">
        <v>12000000</v>
      </c>
      <c r="G5246" s="39" t="s">
        <v>669</v>
      </c>
      <c r="H5246" s="63">
        <v>44958</v>
      </c>
      <c r="I5246" s="382">
        <v>340</v>
      </c>
    </row>
    <row r="5247" spans="1:9" ht="102" x14ac:dyDescent="0.2">
      <c r="A5247" s="3">
        <v>255</v>
      </c>
      <c r="B5247" s="51">
        <v>7413</v>
      </c>
      <c r="C5247" s="508" t="s">
        <v>10414</v>
      </c>
      <c r="D5247" s="97" t="s">
        <v>5902</v>
      </c>
      <c r="E5247" s="39" t="s">
        <v>9129</v>
      </c>
      <c r="F5247" s="638">
        <v>13500000</v>
      </c>
      <c r="G5247" s="39" t="s">
        <v>669</v>
      </c>
      <c r="H5247" s="63">
        <v>44958</v>
      </c>
      <c r="I5247" s="382">
        <v>340</v>
      </c>
    </row>
    <row r="5248" spans="1:9" ht="38.25" x14ac:dyDescent="0.2">
      <c r="A5248" s="3">
        <v>256</v>
      </c>
      <c r="B5248" s="51">
        <v>7413</v>
      </c>
      <c r="C5248" s="508" t="s">
        <v>9165</v>
      </c>
      <c r="D5248" s="97" t="s">
        <v>5902</v>
      </c>
      <c r="E5248" s="39">
        <v>26111601</v>
      </c>
      <c r="F5248" s="582">
        <v>20000000</v>
      </c>
      <c r="G5248" s="39" t="s">
        <v>669</v>
      </c>
      <c r="H5248" s="538">
        <v>44986</v>
      </c>
      <c r="I5248" s="51">
        <v>340</v>
      </c>
    </row>
    <row r="5249" spans="1:9" ht="127.5" x14ac:dyDescent="0.2">
      <c r="A5249" s="892">
        <v>257</v>
      </c>
      <c r="B5249" s="51">
        <v>7413</v>
      </c>
      <c r="C5249" s="508" t="s">
        <v>10415</v>
      </c>
      <c r="D5249" s="97" t="s">
        <v>5902</v>
      </c>
      <c r="E5249" s="39" t="s">
        <v>9139</v>
      </c>
      <c r="F5249" s="948">
        <v>22700000</v>
      </c>
      <c r="G5249" s="39" t="s">
        <v>669</v>
      </c>
      <c r="H5249" s="63">
        <v>45017</v>
      </c>
      <c r="I5249" s="382">
        <v>340</v>
      </c>
    </row>
    <row r="5250" spans="1:9" ht="178.5" x14ac:dyDescent="0.2">
      <c r="A5250" s="892"/>
      <c r="B5250" s="51">
        <v>7413</v>
      </c>
      <c r="C5250" s="508" t="s">
        <v>10416</v>
      </c>
      <c r="D5250" s="97" t="s">
        <v>5902</v>
      </c>
      <c r="E5250" s="39" t="s">
        <v>9141</v>
      </c>
      <c r="F5250" s="948"/>
      <c r="G5250" s="39" t="s">
        <v>669</v>
      </c>
      <c r="H5250" s="63">
        <v>45017</v>
      </c>
      <c r="I5250" s="382">
        <v>340</v>
      </c>
    </row>
    <row r="5251" spans="1:9" ht="242.25" x14ac:dyDescent="0.2">
      <c r="A5251" s="892"/>
      <c r="B5251" s="51">
        <v>7413</v>
      </c>
      <c r="C5251" s="508" t="s">
        <v>10417</v>
      </c>
      <c r="D5251" s="97" t="s">
        <v>5902</v>
      </c>
      <c r="E5251" s="39" t="s">
        <v>10418</v>
      </c>
      <c r="F5251" s="948"/>
      <c r="G5251" s="39" t="s">
        <v>669</v>
      </c>
      <c r="H5251" s="63">
        <v>45017</v>
      </c>
      <c r="I5251" s="382">
        <v>340</v>
      </c>
    </row>
    <row r="5252" spans="1:9" ht="38.25" x14ac:dyDescent="0.2">
      <c r="A5252" s="892">
        <v>258</v>
      </c>
      <c r="B5252" s="51">
        <v>7413</v>
      </c>
      <c r="C5252" s="508" t="s">
        <v>9190</v>
      </c>
      <c r="D5252" s="97" t="s">
        <v>5902</v>
      </c>
      <c r="E5252" s="39">
        <v>31181602</v>
      </c>
      <c r="F5252" s="893">
        <v>1500000</v>
      </c>
      <c r="G5252" s="39" t="s">
        <v>669</v>
      </c>
      <c r="H5252" s="538">
        <v>45047</v>
      </c>
      <c r="I5252" s="51">
        <v>340</v>
      </c>
    </row>
    <row r="5253" spans="1:9" ht="38.25" x14ac:dyDescent="0.2">
      <c r="A5253" s="892"/>
      <c r="B5253" s="51">
        <v>7413</v>
      </c>
      <c r="C5253" s="508" t="s">
        <v>9191</v>
      </c>
      <c r="D5253" s="97" t="s">
        <v>5902</v>
      </c>
      <c r="E5253" s="39">
        <v>31181602</v>
      </c>
      <c r="F5253" s="893"/>
      <c r="G5253" s="39" t="s">
        <v>669</v>
      </c>
      <c r="H5253" s="538">
        <v>45047</v>
      </c>
      <c r="I5253" s="51">
        <v>340</v>
      </c>
    </row>
    <row r="5254" spans="1:9" ht="25.5" x14ac:dyDescent="0.2">
      <c r="A5254" s="3">
        <v>259</v>
      </c>
      <c r="B5254" s="51">
        <v>7413</v>
      </c>
      <c r="C5254" s="508" t="s">
        <v>9387</v>
      </c>
      <c r="D5254" s="97" t="s">
        <v>5902</v>
      </c>
      <c r="E5254" s="39">
        <v>41111927</v>
      </c>
      <c r="F5254" s="634">
        <v>600000</v>
      </c>
      <c r="G5254" s="39" t="s">
        <v>669</v>
      </c>
      <c r="H5254" s="63">
        <v>45261</v>
      </c>
      <c r="I5254" s="51">
        <v>340</v>
      </c>
    </row>
    <row r="5255" spans="1:9" ht="25.5" x14ac:dyDescent="0.2">
      <c r="A5255" s="3">
        <v>260</v>
      </c>
      <c r="B5255" s="51">
        <v>6326</v>
      </c>
      <c r="C5255" s="520" t="s">
        <v>9544</v>
      </c>
      <c r="D5255" s="97" t="s">
        <v>5902</v>
      </c>
      <c r="E5255" s="39">
        <v>31181601</v>
      </c>
      <c r="F5255" s="641">
        <v>2665000</v>
      </c>
      <c r="G5255" s="39" t="s">
        <v>669</v>
      </c>
      <c r="H5255" s="63">
        <v>45261</v>
      </c>
      <c r="I5255" s="539">
        <v>340</v>
      </c>
    </row>
    <row r="5256" spans="1:9" ht="12.75" x14ac:dyDescent="0.2">
      <c r="A5256" s="892">
        <v>261</v>
      </c>
      <c r="B5256" s="51">
        <v>6326</v>
      </c>
      <c r="C5256" s="520" t="s">
        <v>9545</v>
      </c>
      <c r="D5256" s="97" t="s">
        <v>5902</v>
      </c>
      <c r="E5256" s="39">
        <v>31163202</v>
      </c>
      <c r="F5256" s="938">
        <v>290000</v>
      </c>
      <c r="G5256" s="39" t="s">
        <v>669</v>
      </c>
      <c r="H5256" s="63">
        <v>45261</v>
      </c>
      <c r="I5256" s="539">
        <v>340</v>
      </c>
    </row>
    <row r="5257" spans="1:9" ht="12.75" x14ac:dyDescent="0.2">
      <c r="A5257" s="892"/>
      <c r="B5257" s="51">
        <v>6326</v>
      </c>
      <c r="C5257" s="520" t="s">
        <v>9569</v>
      </c>
      <c r="D5257" s="97" t="s">
        <v>5902</v>
      </c>
      <c r="E5257" s="39">
        <v>31171505</v>
      </c>
      <c r="F5257" s="938"/>
      <c r="G5257" s="39" t="s">
        <v>669</v>
      </c>
      <c r="H5257" s="63">
        <v>45261</v>
      </c>
      <c r="I5257" s="539">
        <v>340</v>
      </c>
    </row>
    <row r="5258" spans="1:9" ht="102" x14ac:dyDescent="0.2">
      <c r="A5258" s="3">
        <v>262</v>
      </c>
      <c r="B5258" s="51">
        <v>7413</v>
      </c>
      <c r="C5258" s="508" t="s">
        <v>9130</v>
      </c>
      <c r="D5258" s="97" t="s">
        <v>5902</v>
      </c>
      <c r="E5258" s="39">
        <v>81101504</v>
      </c>
      <c r="F5258" s="638">
        <v>400000000</v>
      </c>
      <c r="G5258" s="39" t="s">
        <v>669</v>
      </c>
      <c r="H5258" s="63">
        <v>44958</v>
      </c>
      <c r="I5258" s="382">
        <v>340</v>
      </c>
    </row>
    <row r="5259" spans="1:9" ht="255" x14ac:dyDescent="0.2">
      <c r="A5259" s="3">
        <v>263</v>
      </c>
      <c r="B5259" s="51">
        <v>7413</v>
      </c>
      <c r="C5259" s="508" t="s">
        <v>9132</v>
      </c>
      <c r="D5259" s="97" t="s">
        <v>5902</v>
      </c>
      <c r="E5259" s="39">
        <v>26101766</v>
      </c>
      <c r="F5259" s="638">
        <v>80000000</v>
      </c>
      <c r="G5259" s="39" t="s">
        <v>669</v>
      </c>
      <c r="H5259" s="63">
        <v>45139</v>
      </c>
      <c r="I5259" s="382">
        <v>340</v>
      </c>
    </row>
    <row r="5260" spans="1:9" ht="102" x14ac:dyDescent="0.2">
      <c r="A5260" s="3">
        <v>264</v>
      </c>
      <c r="B5260" s="51">
        <v>7413</v>
      </c>
      <c r="C5260" s="508" t="s">
        <v>9134</v>
      </c>
      <c r="D5260" s="97" t="s">
        <v>5902</v>
      </c>
      <c r="E5260" s="39">
        <v>43221724</v>
      </c>
      <c r="F5260" s="638">
        <v>65000000</v>
      </c>
      <c r="G5260" s="39" t="s">
        <v>669</v>
      </c>
      <c r="H5260" s="63">
        <v>45139</v>
      </c>
      <c r="I5260" s="382">
        <v>340</v>
      </c>
    </row>
    <row r="5261" spans="1:9" ht="25.5" x14ac:dyDescent="0.2">
      <c r="A5261" s="891">
        <v>265</v>
      </c>
      <c r="B5261" s="51">
        <v>7413</v>
      </c>
      <c r="C5261" s="508" t="s">
        <v>9345</v>
      </c>
      <c r="D5261" s="97" t="s">
        <v>5902</v>
      </c>
      <c r="E5261" s="39">
        <v>26101404</v>
      </c>
      <c r="F5261" s="938">
        <v>3846527.37</v>
      </c>
      <c r="G5261" s="39" t="s">
        <v>669</v>
      </c>
      <c r="H5261" s="63">
        <v>45261</v>
      </c>
      <c r="I5261" s="51">
        <v>340</v>
      </c>
    </row>
    <row r="5262" spans="1:9" ht="51" x14ac:dyDescent="0.2">
      <c r="A5262" s="891"/>
      <c r="B5262" s="51">
        <v>6325</v>
      </c>
      <c r="C5262" s="508" t="s">
        <v>9678</v>
      </c>
      <c r="D5262" s="97" t="s">
        <v>5902</v>
      </c>
      <c r="E5262" s="39">
        <v>26101404</v>
      </c>
      <c r="F5262" s="938"/>
      <c r="G5262" s="39" t="s">
        <v>669</v>
      </c>
      <c r="H5262" s="538">
        <v>44927</v>
      </c>
      <c r="I5262" s="51">
        <v>340</v>
      </c>
    </row>
    <row r="5263" spans="1:9" ht="38.25" x14ac:dyDescent="0.2">
      <c r="A5263" s="891"/>
      <c r="B5263" s="51">
        <v>6325</v>
      </c>
      <c r="C5263" s="508" t="s">
        <v>9679</v>
      </c>
      <c r="D5263" s="97" t="s">
        <v>5902</v>
      </c>
      <c r="E5263" s="39">
        <v>26101404</v>
      </c>
      <c r="F5263" s="938"/>
      <c r="G5263" s="39" t="s">
        <v>669</v>
      </c>
      <c r="H5263" s="538">
        <v>44927</v>
      </c>
      <c r="I5263" s="39">
        <v>340</v>
      </c>
    </row>
    <row r="5264" spans="1:9" ht="38.25" x14ac:dyDescent="0.2">
      <c r="A5264" s="891"/>
      <c r="B5264" s="51">
        <v>6325</v>
      </c>
      <c r="C5264" s="508" t="s">
        <v>9681</v>
      </c>
      <c r="D5264" s="97" t="s">
        <v>5902</v>
      </c>
      <c r="E5264" s="39">
        <v>26101404</v>
      </c>
      <c r="F5264" s="938"/>
      <c r="G5264" s="39" t="s">
        <v>669</v>
      </c>
      <c r="H5264" s="538">
        <v>44927</v>
      </c>
      <c r="I5264" s="51">
        <v>340</v>
      </c>
    </row>
    <row r="5265" spans="1:9" ht="38.25" x14ac:dyDescent="0.2">
      <c r="A5265" s="891"/>
      <c r="B5265" s="51">
        <v>6325</v>
      </c>
      <c r="C5265" s="508" t="s">
        <v>9684</v>
      </c>
      <c r="D5265" s="97" t="s">
        <v>5902</v>
      </c>
      <c r="E5265" s="39">
        <v>26101404</v>
      </c>
      <c r="F5265" s="938"/>
      <c r="G5265" s="39" t="s">
        <v>669</v>
      </c>
      <c r="H5265" s="538">
        <v>44927</v>
      </c>
      <c r="I5265" s="51">
        <v>340</v>
      </c>
    </row>
    <row r="5266" spans="1:9" ht="51" x14ac:dyDescent="0.2">
      <c r="A5266" s="3">
        <v>266</v>
      </c>
      <c r="B5266" s="51">
        <v>7413</v>
      </c>
      <c r="C5266" s="508" t="s">
        <v>9154</v>
      </c>
      <c r="D5266" s="97" t="s">
        <v>5902</v>
      </c>
      <c r="E5266" s="39">
        <v>41113637</v>
      </c>
      <c r="F5266" s="582">
        <v>6000000</v>
      </c>
      <c r="G5266" s="39" t="s">
        <v>669</v>
      </c>
      <c r="H5266" s="538">
        <v>44958</v>
      </c>
      <c r="I5266" s="39">
        <v>340</v>
      </c>
    </row>
    <row r="5267" spans="1:9" ht="12.75" x14ac:dyDescent="0.2">
      <c r="A5267" s="3">
        <v>267</v>
      </c>
      <c r="B5267" s="51">
        <v>7413</v>
      </c>
      <c r="C5267" s="508" t="s">
        <v>9156</v>
      </c>
      <c r="D5267" s="97" t="s">
        <v>5902</v>
      </c>
      <c r="E5267" s="39">
        <v>39122210</v>
      </c>
      <c r="F5267" s="582">
        <v>3500000</v>
      </c>
      <c r="G5267" s="39" t="s">
        <v>669</v>
      </c>
      <c r="H5267" s="538">
        <v>44927</v>
      </c>
      <c r="I5267" s="39">
        <v>340</v>
      </c>
    </row>
    <row r="5268" spans="1:9" ht="25.5" x14ac:dyDescent="0.2">
      <c r="A5268" s="892">
        <v>268</v>
      </c>
      <c r="B5268" s="51">
        <v>7413</v>
      </c>
      <c r="C5268" s="508" t="s">
        <v>9160</v>
      </c>
      <c r="D5268" s="97" t="s">
        <v>5902</v>
      </c>
      <c r="E5268" s="39">
        <v>32121701</v>
      </c>
      <c r="F5268" s="893">
        <v>13800000</v>
      </c>
      <c r="G5268" s="39" t="s">
        <v>669</v>
      </c>
      <c r="H5268" s="39" t="s">
        <v>5485</v>
      </c>
      <c r="I5268" s="51">
        <v>340</v>
      </c>
    </row>
    <row r="5269" spans="1:9" ht="25.5" x14ac:dyDescent="0.2">
      <c r="A5269" s="892"/>
      <c r="B5269" s="51">
        <v>7413</v>
      </c>
      <c r="C5269" s="508" t="s">
        <v>9162</v>
      </c>
      <c r="D5269" s="97" t="s">
        <v>5902</v>
      </c>
      <c r="E5269" s="39">
        <v>32151709</v>
      </c>
      <c r="F5269" s="893"/>
      <c r="G5269" s="39" t="s">
        <v>669</v>
      </c>
      <c r="H5269" s="39" t="s">
        <v>5485</v>
      </c>
      <c r="I5269" s="51">
        <v>340</v>
      </c>
    </row>
    <row r="5270" spans="1:9" ht="25.5" x14ac:dyDescent="0.2">
      <c r="A5270" s="892"/>
      <c r="B5270" s="51">
        <v>7413</v>
      </c>
      <c r="C5270" s="508" t="s">
        <v>9163</v>
      </c>
      <c r="D5270" s="97" t="s">
        <v>5902</v>
      </c>
      <c r="E5270" s="39">
        <v>32151705</v>
      </c>
      <c r="F5270" s="893"/>
      <c r="G5270" s="39" t="s">
        <v>669</v>
      </c>
      <c r="H5270" s="39" t="s">
        <v>5485</v>
      </c>
      <c r="I5270" s="51">
        <v>340</v>
      </c>
    </row>
    <row r="5271" spans="1:9" ht="25.5" x14ac:dyDescent="0.2">
      <c r="A5271" s="892"/>
      <c r="B5271" s="51">
        <v>7413</v>
      </c>
      <c r="C5271" s="508" t="s">
        <v>9164</v>
      </c>
      <c r="D5271" s="97" t="s">
        <v>5902</v>
      </c>
      <c r="E5271" s="39">
        <v>39121552</v>
      </c>
      <c r="F5271" s="893"/>
      <c r="G5271" s="39" t="s">
        <v>669</v>
      </c>
      <c r="H5271" s="39" t="s">
        <v>5485</v>
      </c>
      <c r="I5271" s="51">
        <v>340</v>
      </c>
    </row>
    <row r="5272" spans="1:9" ht="12.75" x14ac:dyDescent="0.2">
      <c r="A5272" s="892"/>
      <c r="B5272" s="51">
        <v>7413</v>
      </c>
      <c r="C5272" s="508" t="s">
        <v>9167</v>
      </c>
      <c r="D5272" s="97" t="s">
        <v>5902</v>
      </c>
      <c r="E5272" s="39">
        <v>39121552</v>
      </c>
      <c r="F5272" s="893"/>
      <c r="G5272" s="39" t="s">
        <v>669</v>
      </c>
      <c r="H5272" s="538">
        <v>45047</v>
      </c>
      <c r="I5272" s="51">
        <v>340</v>
      </c>
    </row>
    <row r="5273" spans="1:9" ht="25.5" x14ac:dyDescent="0.2">
      <c r="A5273" s="3">
        <v>269</v>
      </c>
      <c r="B5273" s="51">
        <v>7413</v>
      </c>
      <c r="C5273" s="508" t="s">
        <v>9390</v>
      </c>
      <c r="D5273" s="97" t="s">
        <v>5902</v>
      </c>
      <c r="E5273" s="39">
        <v>39122331</v>
      </c>
      <c r="F5273" s="634">
        <v>1700000</v>
      </c>
      <c r="G5273" s="39" t="s">
        <v>669</v>
      </c>
      <c r="H5273" s="63">
        <v>45261</v>
      </c>
      <c r="I5273" s="51">
        <v>340</v>
      </c>
    </row>
    <row r="5274" spans="1:9" ht="25.5" x14ac:dyDescent="0.2">
      <c r="A5274" s="3">
        <v>270</v>
      </c>
      <c r="B5274" s="51">
        <v>6326</v>
      </c>
      <c r="C5274" s="520" t="s">
        <v>9561</v>
      </c>
      <c r="D5274" s="97" t="s">
        <v>5902</v>
      </c>
      <c r="E5274" s="39">
        <v>40151510</v>
      </c>
      <c r="F5274" s="641">
        <v>350000</v>
      </c>
      <c r="G5274" s="39" t="s">
        <v>669</v>
      </c>
      <c r="H5274" s="63">
        <v>45261</v>
      </c>
      <c r="I5274" s="539">
        <v>340</v>
      </c>
    </row>
    <row r="5275" spans="1:9" ht="12.75" x14ac:dyDescent="0.2">
      <c r="A5275" s="3">
        <v>271</v>
      </c>
      <c r="B5275" s="51">
        <v>6326</v>
      </c>
      <c r="C5275" s="520" t="s">
        <v>9566</v>
      </c>
      <c r="D5275" s="97" t="s">
        <v>5902</v>
      </c>
      <c r="E5275" s="39">
        <v>26111807</v>
      </c>
      <c r="F5275" s="641">
        <v>50000</v>
      </c>
      <c r="G5275" s="39" t="s">
        <v>669</v>
      </c>
      <c r="H5275" s="63">
        <v>45261</v>
      </c>
      <c r="I5275" s="539">
        <v>340</v>
      </c>
    </row>
    <row r="5276" spans="1:9" ht="12.75" x14ac:dyDescent="0.2">
      <c r="A5276" s="3">
        <v>272</v>
      </c>
      <c r="B5276" s="51">
        <v>6326</v>
      </c>
      <c r="C5276" s="520" t="s">
        <v>2828</v>
      </c>
      <c r="D5276" s="97" t="s">
        <v>5902</v>
      </c>
      <c r="E5276" s="39">
        <v>31171520</v>
      </c>
      <c r="F5276" s="641">
        <v>100000</v>
      </c>
      <c r="G5276" s="39" t="s">
        <v>669</v>
      </c>
      <c r="H5276" s="63">
        <v>45261</v>
      </c>
      <c r="I5276" s="539">
        <v>340</v>
      </c>
    </row>
    <row r="5277" spans="1:9" ht="12.75" x14ac:dyDescent="0.2">
      <c r="A5277" s="3">
        <v>273</v>
      </c>
      <c r="B5277" s="51">
        <v>6326</v>
      </c>
      <c r="C5277" s="520" t="s">
        <v>9568</v>
      </c>
      <c r="D5277" s="97" t="s">
        <v>5902</v>
      </c>
      <c r="E5277" s="39">
        <v>41103311</v>
      </c>
      <c r="F5277" s="641">
        <v>300000</v>
      </c>
      <c r="G5277" s="39" t="s">
        <v>669</v>
      </c>
      <c r="H5277" s="63">
        <v>45261</v>
      </c>
      <c r="I5277" s="539">
        <v>340</v>
      </c>
    </row>
    <row r="5278" spans="1:9" ht="51" x14ac:dyDescent="0.2">
      <c r="A5278" s="3">
        <v>274</v>
      </c>
      <c r="B5278" s="51">
        <v>6325</v>
      </c>
      <c r="C5278" s="508" t="s">
        <v>9939</v>
      </c>
      <c r="D5278" s="97" t="s">
        <v>5902</v>
      </c>
      <c r="E5278" s="39">
        <v>39122325</v>
      </c>
      <c r="F5278" s="634">
        <v>100000</v>
      </c>
      <c r="G5278" s="39" t="s">
        <v>669</v>
      </c>
      <c r="H5278" s="538">
        <v>44927</v>
      </c>
      <c r="I5278" s="549">
        <v>340</v>
      </c>
    </row>
    <row r="5279" spans="1:9" ht="76.5" x14ac:dyDescent="0.2">
      <c r="A5279" s="3">
        <v>285</v>
      </c>
      <c r="B5279" s="51">
        <v>7413</v>
      </c>
      <c r="C5279" s="508" t="s">
        <v>9145</v>
      </c>
      <c r="D5279" s="97" t="s">
        <v>5902</v>
      </c>
      <c r="E5279" s="39" t="s">
        <v>9146</v>
      </c>
      <c r="F5279" s="638">
        <v>3500000</v>
      </c>
      <c r="G5279" s="39" t="s">
        <v>669</v>
      </c>
      <c r="H5279" s="63">
        <v>44927</v>
      </c>
      <c r="I5279" s="382">
        <v>340</v>
      </c>
    </row>
    <row r="5280" spans="1:9" ht="12.75" x14ac:dyDescent="0.2">
      <c r="A5280" s="3">
        <v>276</v>
      </c>
      <c r="B5280" s="51">
        <v>6326</v>
      </c>
      <c r="C5280" s="520" t="s">
        <v>9562</v>
      </c>
      <c r="D5280" s="97" t="s">
        <v>5902</v>
      </c>
      <c r="E5280" s="39">
        <v>40151533</v>
      </c>
      <c r="F5280" s="641">
        <v>500000</v>
      </c>
      <c r="G5280" s="39" t="s">
        <v>669</v>
      </c>
      <c r="H5280" s="63">
        <v>45261</v>
      </c>
      <c r="I5280" s="539">
        <v>340</v>
      </c>
    </row>
    <row r="5281" spans="1:9" ht="25.5" x14ac:dyDescent="0.2">
      <c r="A5281" s="891">
        <v>277</v>
      </c>
      <c r="B5281" s="51">
        <v>7413</v>
      </c>
      <c r="C5281" s="508" t="s">
        <v>9382</v>
      </c>
      <c r="D5281" s="97" t="s">
        <v>5902</v>
      </c>
      <c r="E5281" s="39">
        <v>31151705</v>
      </c>
      <c r="F5281" s="938">
        <v>750000</v>
      </c>
      <c r="G5281" s="39" t="s">
        <v>669</v>
      </c>
      <c r="H5281" s="63">
        <v>45261</v>
      </c>
      <c r="I5281" s="51">
        <v>340</v>
      </c>
    </row>
    <row r="5282" spans="1:9" ht="25.5" x14ac:dyDescent="0.2">
      <c r="A5282" s="891"/>
      <c r="B5282" s="51">
        <v>7413</v>
      </c>
      <c r="C5282" s="508" t="s">
        <v>9383</v>
      </c>
      <c r="D5282" s="97" t="s">
        <v>5902</v>
      </c>
      <c r="E5282" s="39">
        <v>31151705</v>
      </c>
      <c r="F5282" s="938"/>
      <c r="G5282" s="39" t="s">
        <v>669</v>
      </c>
      <c r="H5282" s="63">
        <v>45261</v>
      </c>
      <c r="I5282" s="51">
        <v>340</v>
      </c>
    </row>
    <row r="5283" spans="1:9" ht="25.5" x14ac:dyDescent="0.2">
      <c r="A5283" s="891"/>
      <c r="B5283" s="51">
        <v>6326</v>
      </c>
      <c r="C5283" s="520" t="s">
        <v>9382</v>
      </c>
      <c r="D5283" s="97" t="s">
        <v>5902</v>
      </c>
      <c r="E5283" s="39">
        <v>31151705</v>
      </c>
      <c r="F5283" s="938"/>
      <c r="G5283" s="39" t="s">
        <v>669</v>
      </c>
      <c r="H5283" s="63">
        <v>45261</v>
      </c>
      <c r="I5283" s="539">
        <v>340</v>
      </c>
    </row>
    <row r="5284" spans="1:9" ht="25.5" x14ac:dyDescent="0.2">
      <c r="A5284" s="891"/>
      <c r="B5284" s="51">
        <v>6326</v>
      </c>
      <c r="C5284" s="520" t="s">
        <v>9383</v>
      </c>
      <c r="D5284" s="97" t="s">
        <v>5902</v>
      </c>
      <c r="E5284" s="39">
        <v>31151705</v>
      </c>
      <c r="F5284" s="938"/>
      <c r="G5284" s="39" t="s">
        <v>669</v>
      </c>
      <c r="H5284" s="63">
        <v>45261</v>
      </c>
      <c r="I5284" s="539">
        <v>340</v>
      </c>
    </row>
    <row r="5285" spans="1:9" ht="25.5" x14ac:dyDescent="0.2">
      <c r="A5285" s="892">
        <v>278</v>
      </c>
      <c r="B5285" s="51">
        <v>6326</v>
      </c>
      <c r="C5285" s="520" t="s">
        <v>9554</v>
      </c>
      <c r="D5285" s="97" t="s">
        <v>5902</v>
      </c>
      <c r="E5285" s="39">
        <v>40142006</v>
      </c>
      <c r="F5285" s="938">
        <v>600000</v>
      </c>
      <c r="G5285" s="39" t="s">
        <v>669</v>
      </c>
      <c r="H5285" s="63">
        <v>45261</v>
      </c>
      <c r="I5285" s="539">
        <v>340</v>
      </c>
    </row>
    <row r="5286" spans="1:9" ht="25.5" x14ac:dyDescent="0.2">
      <c r="A5286" s="892"/>
      <c r="B5286" s="51">
        <v>6326</v>
      </c>
      <c r="C5286" s="520" t="s">
        <v>9555</v>
      </c>
      <c r="D5286" s="97" t="s">
        <v>5902</v>
      </c>
      <c r="E5286" s="39">
        <v>40142002</v>
      </c>
      <c r="F5286" s="938"/>
      <c r="G5286" s="39" t="s">
        <v>669</v>
      </c>
      <c r="H5286" s="63">
        <v>45261</v>
      </c>
      <c r="I5286" s="539">
        <v>340</v>
      </c>
    </row>
    <row r="5287" spans="1:9" ht="51" x14ac:dyDescent="0.2">
      <c r="A5287" s="3">
        <v>279</v>
      </c>
      <c r="B5287" s="51">
        <v>7413</v>
      </c>
      <c r="C5287" s="508" t="s">
        <v>9158</v>
      </c>
      <c r="D5287" s="97" t="s">
        <v>5902</v>
      </c>
      <c r="E5287" s="39">
        <v>30102005</v>
      </c>
      <c r="F5287" s="582">
        <v>1250000</v>
      </c>
      <c r="G5287" s="39" t="s">
        <v>669</v>
      </c>
      <c r="H5287" s="538">
        <v>44927</v>
      </c>
      <c r="I5287" s="51">
        <v>340</v>
      </c>
    </row>
    <row r="5288" spans="1:9" ht="12.75" x14ac:dyDescent="0.2">
      <c r="A5288" s="892">
        <v>280</v>
      </c>
      <c r="B5288" s="51">
        <v>7413</v>
      </c>
      <c r="C5288" s="508" t="s">
        <v>9384</v>
      </c>
      <c r="D5288" s="97" t="s">
        <v>5902</v>
      </c>
      <c r="E5288" s="39">
        <v>31162803</v>
      </c>
      <c r="F5288" s="938">
        <v>200000</v>
      </c>
      <c r="G5288" s="39" t="s">
        <v>669</v>
      </c>
      <c r="H5288" s="63">
        <v>45261</v>
      </c>
      <c r="I5288" s="51">
        <v>340</v>
      </c>
    </row>
    <row r="5289" spans="1:9" ht="12.75" x14ac:dyDescent="0.2">
      <c r="A5289" s="892"/>
      <c r="B5289" s="51">
        <v>6326</v>
      </c>
      <c r="C5289" s="520" t="s">
        <v>9384</v>
      </c>
      <c r="D5289" s="97" t="s">
        <v>5902</v>
      </c>
      <c r="E5289" s="39">
        <v>31162803</v>
      </c>
      <c r="F5289" s="938"/>
      <c r="G5289" s="39" t="s">
        <v>669</v>
      </c>
      <c r="H5289" s="63">
        <v>45261</v>
      </c>
      <c r="I5289" s="539">
        <v>340</v>
      </c>
    </row>
    <row r="5290" spans="1:9" ht="25.5" x14ac:dyDescent="0.2">
      <c r="A5290" s="3">
        <v>281</v>
      </c>
      <c r="B5290" s="51">
        <v>6326</v>
      </c>
      <c r="C5290" s="541" t="s">
        <v>9571</v>
      </c>
      <c r="D5290" s="97" t="s">
        <v>5902</v>
      </c>
      <c r="E5290" s="39">
        <v>40101802</v>
      </c>
      <c r="F5290" s="640">
        <v>800000</v>
      </c>
      <c r="G5290" s="39" t="s">
        <v>669</v>
      </c>
      <c r="H5290" s="63">
        <v>45261</v>
      </c>
      <c r="I5290" s="539">
        <v>340</v>
      </c>
    </row>
    <row r="5291" spans="1:9" ht="12.75" x14ac:dyDescent="0.2">
      <c r="A5291" s="3">
        <v>282</v>
      </c>
      <c r="B5291" s="51">
        <v>6326</v>
      </c>
      <c r="C5291" s="520" t="s">
        <v>9567</v>
      </c>
      <c r="D5291" s="97" t="s">
        <v>5902</v>
      </c>
      <c r="E5291" s="39">
        <v>40173602</v>
      </c>
      <c r="F5291" s="640">
        <v>150000</v>
      </c>
      <c r="G5291" s="39" t="s">
        <v>669</v>
      </c>
      <c r="H5291" s="63">
        <v>45261</v>
      </c>
      <c r="I5291" s="539">
        <v>340</v>
      </c>
    </row>
    <row r="5292" spans="1:9" ht="12.75" x14ac:dyDescent="0.2">
      <c r="A5292" s="892">
        <v>283</v>
      </c>
      <c r="B5292" s="51">
        <v>7413</v>
      </c>
      <c r="C5292" s="508" t="s">
        <v>9385</v>
      </c>
      <c r="D5292" s="97" t="s">
        <v>5902</v>
      </c>
      <c r="E5292" s="39">
        <v>39121705</v>
      </c>
      <c r="F5292" s="938">
        <v>200000</v>
      </c>
      <c r="G5292" s="39" t="s">
        <v>669</v>
      </c>
      <c r="H5292" s="63">
        <v>45261</v>
      </c>
      <c r="I5292" s="51">
        <v>340</v>
      </c>
    </row>
    <row r="5293" spans="1:9" ht="12.75" x14ac:dyDescent="0.2">
      <c r="A5293" s="892"/>
      <c r="B5293" s="51">
        <v>6326</v>
      </c>
      <c r="C5293" s="520" t="s">
        <v>9385</v>
      </c>
      <c r="D5293" s="97" t="s">
        <v>5902</v>
      </c>
      <c r="E5293" s="39">
        <v>39121705</v>
      </c>
      <c r="F5293" s="938"/>
      <c r="G5293" s="39" t="s">
        <v>669</v>
      </c>
      <c r="H5293" s="63">
        <v>45261</v>
      </c>
      <c r="I5293" s="539">
        <v>340</v>
      </c>
    </row>
    <row r="5294" spans="1:9" ht="178.5" x14ac:dyDescent="0.2">
      <c r="A5294" s="3">
        <v>284</v>
      </c>
      <c r="B5294" s="51">
        <v>6325</v>
      </c>
      <c r="C5294" s="508" t="s">
        <v>9683</v>
      </c>
      <c r="D5294" s="97" t="s">
        <v>5902</v>
      </c>
      <c r="E5294" s="546">
        <v>26101404</v>
      </c>
      <c r="F5294" s="634">
        <v>928155</v>
      </c>
      <c r="G5294" s="39" t="s">
        <v>669</v>
      </c>
      <c r="H5294" s="538">
        <v>44927</v>
      </c>
      <c r="I5294" s="51">
        <v>340</v>
      </c>
    </row>
    <row r="5295" spans="1:9" ht="51" x14ac:dyDescent="0.2">
      <c r="A5295" s="891">
        <v>285</v>
      </c>
      <c r="B5295" s="51">
        <v>7413</v>
      </c>
      <c r="C5295" s="508" t="s">
        <v>9333</v>
      </c>
      <c r="D5295" s="97" t="s">
        <v>5902</v>
      </c>
      <c r="E5295" s="39">
        <v>30102516</v>
      </c>
      <c r="F5295" s="938">
        <v>849653.66</v>
      </c>
      <c r="G5295" s="39" t="s">
        <v>669</v>
      </c>
      <c r="H5295" s="63">
        <v>45261</v>
      </c>
      <c r="I5295" s="51">
        <v>340</v>
      </c>
    </row>
    <row r="5296" spans="1:9" ht="25.5" x14ac:dyDescent="0.2">
      <c r="A5296" s="891"/>
      <c r="B5296" s="51">
        <v>6326</v>
      </c>
      <c r="C5296" s="520" t="s">
        <v>9556</v>
      </c>
      <c r="D5296" s="97" t="s">
        <v>5902</v>
      </c>
      <c r="E5296" s="39">
        <v>31162906</v>
      </c>
      <c r="F5296" s="938"/>
      <c r="G5296" s="39" t="s">
        <v>669</v>
      </c>
      <c r="H5296" s="63">
        <v>45261</v>
      </c>
      <c r="I5296" s="539">
        <v>340</v>
      </c>
    </row>
    <row r="5297" spans="1:9" ht="15" customHeight="1" x14ac:dyDescent="0.2">
      <c r="A5297" s="891"/>
      <c r="B5297" s="51">
        <v>6326</v>
      </c>
      <c r="C5297" s="520" t="s">
        <v>9564</v>
      </c>
      <c r="D5297" s="97" t="s">
        <v>5902</v>
      </c>
      <c r="E5297" s="39">
        <v>25171713</v>
      </c>
      <c r="F5297" s="938"/>
      <c r="G5297" s="39" t="s">
        <v>669</v>
      </c>
      <c r="H5297" s="63">
        <v>45261</v>
      </c>
      <c r="I5297" s="539">
        <v>340</v>
      </c>
    </row>
    <row r="5298" spans="1:9" ht="15" customHeight="1" x14ac:dyDescent="0.2">
      <c r="A5298" s="891"/>
      <c r="B5298" s="51">
        <v>6326</v>
      </c>
      <c r="C5298" s="520" t="s">
        <v>9565</v>
      </c>
      <c r="D5298" s="97" t="s">
        <v>5902</v>
      </c>
      <c r="E5298" s="39">
        <v>26111801</v>
      </c>
      <c r="F5298" s="938"/>
      <c r="G5298" s="39" t="s">
        <v>669</v>
      </c>
      <c r="H5298" s="63">
        <v>45261</v>
      </c>
      <c r="I5298" s="539">
        <v>340</v>
      </c>
    </row>
    <row r="5299" spans="1:9" ht="15" customHeight="1" x14ac:dyDescent="0.2">
      <c r="A5299" s="891"/>
      <c r="B5299" s="51">
        <v>6326</v>
      </c>
      <c r="C5299" s="520" t="s">
        <v>2848</v>
      </c>
      <c r="D5299" s="97" t="s">
        <v>5902</v>
      </c>
      <c r="E5299" s="39">
        <v>30102521</v>
      </c>
      <c r="F5299" s="938"/>
      <c r="G5299" s="39" t="s">
        <v>669</v>
      </c>
      <c r="H5299" s="63">
        <v>45261</v>
      </c>
      <c r="I5299" s="539">
        <v>340</v>
      </c>
    </row>
    <row r="5300" spans="1:9" ht="51" x14ac:dyDescent="0.2">
      <c r="A5300" s="891"/>
      <c r="B5300" s="51">
        <v>6325</v>
      </c>
      <c r="C5300" s="508" t="s">
        <v>9333</v>
      </c>
      <c r="D5300" s="97" t="s">
        <v>5902</v>
      </c>
      <c r="E5300" s="39">
        <v>30102516</v>
      </c>
      <c r="F5300" s="938"/>
      <c r="G5300" s="39" t="s">
        <v>669</v>
      </c>
      <c r="H5300" s="538">
        <v>44927</v>
      </c>
      <c r="I5300" s="51">
        <v>340</v>
      </c>
    </row>
    <row r="5301" spans="1:9" ht="25.5" x14ac:dyDescent="0.2">
      <c r="A5301" s="891"/>
      <c r="B5301" s="51">
        <v>6325</v>
      </c>
      <c r="C5301" s="548" t="s">
        <v>9860</v>
      </c>
      <c r="D5301" s="97" t="s">
        <v>5902</v>
      </c>
      <c r="E5301" s="39">
        <v>31163202</v>
      </c>
      <c r="F5301" s="938"/>
      <c r="G5301" s="39" t="s">
        <v>669</v>
      </c>
      <c r="H5301" s="538">
        <v>44927</v>
      </c>
      <c r="I5301" s="549">
        <v>340</v>
      </c>
    </row>
    <row r="5302" spans="1:9" ht="25.5" x14ac:dyDescent="0.2">
      <c r="A5302" s="891"/>
      <c r="B5302" s="51">
        <v>6325</v>
      </c>
      <c r="C5302" s="548" t="s">
        <v>9862</v>
      </c>
      <c r="D5302" s="97" t="s">
        <v>5902</v>
      </c>
      <c r="E5302" s="39">
        <v>42271936</v>
      </c>
      <c r="F5302" s="938"/>
      <c r="G5302" s="39" t="s">
        <v>669</v>
      </c>
      <c r="H5302" s="538">
        <v>44927</v>
      </c>
      <c r="I5302" s="549">
        <v>340</v>
      </c>
    </row>
    <row r="5303" spans="1:9" ht="25.5" x14ac:dyDescent="0.2">
      <c r="A5303" s="891"/>
      <c r="B5303" s="51">
        <v>6325</v>
      </c>
      <c r="C5303" s="508" t="s">
        <v>9870</v>
      </c>
      <c r="D5303" s="97" t="s">
        <v>5902</v>
      </c>
      <c r="E5303" s="39">
        <v>40101604</v>
      </c>
      <c r="F5303" s="938"/>
      <c r="G5303" s="39" t="s">
        <v>669</v>
      </c>
      <c r="H5303" s="538">
        <v>44927</v>
      </c>
      <c r="I5303" s="51">
        <v>340</v>
      </c>
    </row>
    <row r="5304" spans="1:9" ht="25.5" x14ac:dyDescent="0.2">
      <c r="A5304" s="891"/>
      <c r="B5304" s="51">
        <v>6325</v>
      </c>
      <c r="C5304" s="548" t="s">
        <v>9878</v>
      </c>
      <c r="D5304" s="97" t="s">
        <v>5902</v>
      </c>
      <c r="E5304" s="39">
        <v>26111704</v>
      </c>
      <c r="F5304" s="938"/>
      <c r="G5304" s="39" t="s">
        <v>669</v>
      </c>
      <c r="H5304" s="538">
        <v>44927</v>
      </c>
      <c r="I5304" s="549">
        <v>340</v>
      </c>
    </row>
    <row r="5305" spans="1:9" ht="15" customHeight="1" x14ac:dyDescent="0.2">
      <c r="A5305" s="891"/>
      <c r="B5305" s="51">
        <v>6325</v>
      </c>
      <c r="C5305" s="508" t="s">
        <v>9879</v>
      </c>
      <c r="D5305" s="97" t="s">
        <v>5902</v>
      </c>
      <c r="E5305" s="39">
        <v>52141807</v>
      </c>
      <c r="F5305" s="938"/>
      <c r="G5305" s="39" t="s">
        <v>669</v>
      </c>
      <c r="H5305" s="538">
        <v>44927</v>
      </c>
      <c r="I5305" s="51">
        <v>340</v>
      </c>
    </row>
    <row r="5306" spans="1:9" ht="25.5" x14ac:dyDescent="0.2">
      <c r="A5306" s="891"/>
      <c r="B5306" s="51">
        <v>6325</v>
      </c>
      <c r="C5306" s="508" t="s">
        <v>9888</v>
      </c>
      <c r="D5306" s="97" t="s">
        <v>5902</v>
      </c>
      <c r="E5306" s="39">
        <v>31163011</v>
      </c>
      <c r="F5306" s="938"/>
      <c r="G5306" s="39" t="s">
        <v>669</v>
      </c>
      <c r="H5306" s="538">
        <v>44927</v>
      </c>
      <c r="I5306" s="51">
        <v>340</v>
      </c>
    </row>
    <row r="5307" spans="1:9" ht="38.25" x14ac:dyDescent="0.2">
      <c r="A5307" s="891"/>
      <c r="B5307" s="51">
        <v>6325</v>
      </c>
      <c r="C5307" s="548" t="s">
        <v>9889</v>
      </c>
      <c r="D5307" s="97" t="s">
        <v>5902</v>
      </c>
      <c r="E5307" s="39">
        <v>39111706</v>
      </c>
      <c r="F5307" s="938"/>
      <c r="G5307" s="39" t="s">
        <v>669</v>
      </c>
      <c r="H5307" s="538">
        <v>44927</v>
      </c>
      <c r="I5307" s="549">
        <v>340</v>
      </c>
    </row>
    <row r="5308" spans="1:9" ht="25.5" x14ac:dyDescent="0.2">
      <c r="A5308" s="891"/>
      <c r="B5308" s="51">
        <v>6325</v>
      </c>
      <c r="C5308" s="508" t="s">
        <v>9940</v>
      </c>
      <c r="D5308" s="97" t="s">
        <v>5902</v>
      </c>
      <c r="E5308" s="39">
        <v>39122335</v>
      </c>
      <c r="F5308" s="938"/>
      <c r="G5308" s="39" t="s">
        <v>669</v>
      </c>
      <c r="H5308" s="538">
        <v>44927</v>
      </c>
      <c r="I5308" s="549">
        <v>340</v>
      </c>
    </row>
    <row r="5309" spans="1:9" ht="15" customHeight="1" x14ac:dyDescent="0.2">
      <c r="A5309" s="891"/>
      <c r="B5309" s="51">
        <v>6325</v>
      </c>
      <c r="C5309" s="508" t="s">
        <v>10000</v>
      </c>
      <c r="D5309" s="97" t="s">
        <v>5902</v>
      </c>
      <c r="E5309" s="39">
        <v>26111703</v>
      </c>
      <c r="F5309" s="938"/>
      <c r="G5309" s="39" t="s">
        <v>669</v>
      </c>
      <c r="H5309" s="538">
        <v>44927</v>
      </c>
      <c r="I5309" s="51">
        <v>340</v>
      </c>
    </row>
    <row r="5310" spans="1:9" ht="38.25" x14ac:dyDescent="0.2">
      <c r="A5310" s="891"/>
      <c r="B5310" s="51">
        <v>6325</v>
      </c>
      <c r="C5310" s="508" t="s">
        <v>10004</v>
      </c>
      <c r="D5310" s="97" t="s">
        <v>5902</v>
      </c>
      <c r="E5310" s="39">
        <v>39121303</v>
      </c>
      <c r="F5310" s="938"/>
      <c r="G5310" s="39" t="s">
        <v>669</v>
      </c>
      <c r="H5310" s="538">
        <v>44927</v>
      </c>
      <c r="I5310" s="51">
        <v>340</v>
      </c>
    </row>
    <row r="5311" spans="1:9" ht="15" customHeight="1" x14ac:dyDescent="0.2">
      <c r="A5311" s="891"/>
      <c r="B5311" s="51">
        <v>6325</v>
      </c>
      <c r="C5311" s="508" t="s">
        <v>10108</v>
      </c>
      <c r="D5311" s="97" t="s">
        <v>5902</v>
      </c>
      <c r="E5311" s="39">
        <v>39131704</v>
      </c>
      <c r="F5311" s="938"/>
      <c r="G5311" s="39" t="s">
        <v>669</v>
      </c>
      <c r="H5311" s="538">
        <v>44927</v>
      </c>
      <c r="I5311" s="550">
        <v>340</v>
      </c>
    </row>
    <row r="5312" spans="1:9" ht="25.5" x14ac:dyDescent="0.2">
      <c r="A5312" s="891"/>
      <c r="B5312" s="51">
        <v>6325</v>
      </c>
      <c r="C5312" s="508" t="s">
        <v>10195</v>
      </c>
      <c r="D5312" s="97" t="s">
        <v>5902</v>
      </c>
      <c r="E5312" s="39">
        <v>39122250</v>
      </c>
      <c r="F5312" s="938"/>
      <c r="G5312" s="39" t="s">
        <v>669</v>
      </c>
      <c r="H5312" s="538">
        <v>44927</v>
      </c>
      <c r="I5312" s="51">
        <v>340</v>
      </c>
    </row>
    <row r="5313" spans="1:9" ht="38.25" x14ac:dyDescent="0.2">
      <c r="A5313" s="891"/>
      <c r="B5313" s="51">
        <v>6325</v>
      </c>
      <c r="C5313" s="508" t="s">
        <v>10197</v>
      </c>
      <c r="D5313" s="97" t="s">
        <v>5902</v>
      </c>
      <c r="E5313" s="39">
        <v>26111701</v>
      </c>
      <c r="F5313" s="938"/>
      <c r="G5313" s="39" t="s">
        <v>669</v>
      </c>
      <c r="H5313" s="538">
        <v>44927</v>
      </c>
      <c r="I5313" s="51">
        <v>340</v>
      </c>
    </row>
    <row r="5314" spans="1:9" ht="25.5" x14ac:dyDescent="0.2">
      <c r="A5314" s="891"/>
      <c r="B5314" s="51">
        <v>6325</v>
      </c>
      <c r="C5314" s="508" t="s">
        <v>10225</v>
      </c>
      <c r="D5314" s="97" t="s">
        <v>5902</v>
      </c>
      <c r="E5314" s="39">
        <v>39121004</v>
      </c>
      <c r="F5314" s="938"/>
      <c r="G5314" s="39" t="s">
        <v>669</v>
      </c>
      <c r="H5314" s="538">
        <v>44927</v>
      </c>
      <c r="I5314" s="51">
        <v>340</v>
      </c>
    </row>
    <row r="5315" spans="1:9" ht="38.25" x14ac:dyDescent="0.2">
      <c r="A5315" s="891"/>
      <c r="B5315" s="51">
        <v>6325</v>
      </c>
      <c r="C5315" s="508" t="s">
        <v>10240</v>
      </c>
      <c r="D5315" s="97" t="s">
        <v>5902</v>
      </c>
      <c r="E5315" s="39">
        <v>25172411</v>
      </c>
      <c r="F5315" s="938"/>
      <c r="G5315" s="39" t="s">
        <v>669</v>
      </c>
      <c r="H5315" s="538">
        <v>44927</v>
      </c>
      <c r="I5315" s="549">
        <v>340</v>
      </c>
    </row>
    <row r="5316" spans="1:9" ht="242.25" x14ac:dyDescent="0.2">
      <c r="A5316" s="3">
        <v>286</v>
      </c>
      <c r="B5316" s="97" t="s">
        <v>8662</v>
      </c>
      <c r="C5316" s="98" t="s">
        <v>6542</v>
      </c>
      <c r="D5316" s="97" t="s">
        <v>5902</v>
      </c>
      <c r="E5316" s="160" t="s">
        <v>6543</v>
      </c>
      <c r="F5316" s="557">
        <v>114000</v>
      </c>
      <c r="G5316" s="160" t="s">
        <v>505</v>
      </c>
      <c r="H5316" s="309">
        <v>45261</v>
      </c>
      <c r="I5316" s="97">
        <v>344</v>
      </c>
    </row>
    <row r="5317" spans="1:9" ht="127.5" x14ac:dyDescent="0.2">
      <c r="A5317" s="3">
        <v>287</v>
      </c>
      <c r="B5317" s="97" t="s">
        <v>8662</v>
      </c>
      <c r="C5317" s="98" t="s">
        <v>6544</v>
      </c>
      <c r="D5317" s="97" t="s">
        <v>5902</v>
      </c>
      <c r="E5317" s="160" t="s">
        <v>6545</v>
      </c>
      <c r="F5317" s="557">
        <v>72000</v>
      </c>
      <c r="G5317" s="160" t="s">
        <v>505</v>
      </c>
      <c r="H5317" s="309">
        <v>45261</v>
      </c>
      <c r="I5317" s="97">
        <v>344</v>
      </c>
    </row>
    <row r="5318" spans="1:9" ht="229.5" x14ac:dyDescent="0.2">
      <c r="A5318" s="3">
        <v>288</v>
      </c>
      <c r="B5318" s="3">
        <v>7020</v>
      </c>
      <c r="C5318" s="197" t="s">
        <v>3150</v>
      </c>
      <c r="D5318" s="3" t="s">
        <v>10514</v>
      </c>
      <c r="E5318" s="211">
        <v>39121552</v>
      </c>
      <c r="F5318" s="595">
        <v>74290000</v>
      </c>
      <c r="G5318" s="39" t="s">
        <v>669</v>
      </c>
      <c r="H5318" s="661" t="s">
        <v>120</v>
      </c>
      <c r="I5318" s="382">
        <v>344</v>
      </c>
    </row>
    <row r="5319" spans="1:9" ht="76.5" x14ac:dyDescent="0.2">
      <c r="A5319" s="3">
        <v>289</v>
      </c>
      <c r="B5319" s="211">
        <v>2830</v>
      </c>
      <c r="C5319" s="508" t="s">
        <v>4886</v>
      </c>
      <c r="D5319" s="382" t="s">
        <v>4510</v>
      </c>
      <c r="E5319" s="382">
        <v>81112307</v>
      </c>
      <c r="F5319" s="580">
        <v>7000000</v>
      </c>
      <c r="G5319" s="39" t="s">
        <v>669</v>
      </c>
      <c r="H5319" s="159">
        <v>45017</v>
      </c>
      <c r="I5319" s="39" t="s">
        <v>2157</v>
      </c>
    </row>
    <row r="5320" spans="1:9" ht="38.25" x14ac:dyDescent="0.2">
      <c r="A5320" s="3">
        <v>290</v>
      </c>
      <c r="B5320" s="372">
        <v>4321</v>
      </c>
      <c r="C5320" s="373" t="s">
        <v>5519</v>
      </c>
      <c r="D5320" s="372" t="s">
        <v>39</v>
      </c>
      <c r="E5320" s="146">
        <v>26111711</v>
      </c>
      <c r="F5320" s="633">
        <v>2600000</v>
      </c>
      <c r="G5320" s="39" t="s">
        <v>669</v>
      </c>
      <c r="H5320" s="159">
        <v>45139</v>
      </c>
      <c r="I5320" s="160">
        <v>344</v>
      </c>
    </row>
    <row r="5321" spans="1:9" ht="51" x14ac:dyDescent="0.2">
      <c r="A5321" s="3">
        <v>291</v>
      </c>
      <c r="B5321" s="160">
        <v>7401</v>
      </c>
      <c r="C5321" s="98" t="s">
        <v>5984</v>
      </c>
      <c r="D5321" s="97" t="s">
        <v>5902</v>
      </c>
      <c r="E5321" s="160" t="s">
        <v>5985</v>
      </c>
      <c r="F5321" s="557">
        <v>3575000</v>
      </c>
      <c r="G5321" s="39" t="s">
        <v>669</v>
      </c>
      <c r="H5321" s="309">
        <v>45261</v>
      </c>
      <c r="I5321" s="160">
        <v>344</v>
      </c>
    </row>
    <row r="5322" spans="1:9" ht="25.5" x14ac:dyDescent="0.2">
      <c r="A5322" s="3">
        <v>292</v>
      </c>
      <c r="B5322" s="97">
        <v>7410</v>
      </c>
      <c r="C5322" s="98" t="s">
        <v>7973</v>
      </c>
      <c r="D5322" s="97" t="s">
        <v>5902</v>
      </c>
      <c r="E5322" s="160">
        <v>25181712</v>
      </c>
      <c r="F5322" s="557">
        <v>285200</v>
      </c>
      <c r="G5322" s="160" t="s">
        <v>669</v>
      </c>
      <c r="H5322" s="309">
        <v>45261</v>
      </c>
      <c r="I5322" s="97">
        <v>344</v>
      </c>
    </row>
    <row r="5323" spans="1:9" ht="25.5" x14ac:dyDescent="0.2">
      <c r="A5323" s="3">
        <v>293</v>
      </c>
      <c r="B5323" s="97">
        <v>7202</v>
      </c>
      <c r="C5323" s="508" t="s">
        <v>8768</v>
      </c>
      <c r="D5323" s="97" t="s">
        <v>5902</v>
      </c>
      <c r="E5323" s="39" t="s">
        <v>8742</v>
      </c>
      <c r="F5323" s="634">
        <v>241680</v>
      </c>
      <c r="G5323" s="160" t="s">
        <v>669</v>
      </c>
      <c r="H5323" s="63">
        <v>45078</v>
      </c>
      <c r="I5323" s="217">
        <v>344</v>
      </c>
    </row>
    <row r="5324" spans="1:9" ht="25.5" x14ac:dyDescent="0.2">
      <c r="A5324" s="891">
        <v>294</v>
      </c>
      <c r="B5324" s="97" t="s">
        <v>8677</v>
      </c>
      <c r="C5324" s="98" t="s">
        <v>6459</v>
      </c>
      <c r="D5324" s="97" t="s">
        <v>5902</v>
      </c>
      <c r="E5324" s="160" t="s">
        <v>6460</v>
      </c>
      <c r="F5324" s="911">
        <v>4064044</v>
      </c>
      <c r="G5324" s="160" t="s">
        <v>669</v>
      </c>
      <c r="H5324" s="309">
        <v>45261</v>
      </c>
      <c r="I5324" s="160">
        <v>344</v>
      </c>
    </row>
    <row r="5325" spans="1:9" ht="25.5" x14ac:dyDescent="0.2">
      <c r="A5325" s="891"/>
      <c r="B5325" s="97" t="s">
        <v>8677</v>
      </c>
      <c r="C5325" s="98" t="s">
        <v>6462</v>
      </c>
      <c r="D5325" s="97" t="s">
        <v>5902</v>
      </c>
      <c r="E5325" s="160" t="s">
        <v>6464</v>
      </c>
      <c r="F5325" s="911"/>
      <c r="G5325" s="160" t="s">
        <v>669</v>
      </c>
      <c r="H5325" s="309">
        <v>45261</v>
      </c>
      <c r="I5325" s="160">
        <v>344</v>
      </c>
    </row>
    <row r="5326" spans="1:9" ht="25.5" x14ac:dyDescent="0.2">
      <c r="A5326" s="891"/>
      <c r="B5326" s="97" t="s">
        <v>8677</v>
      </c>
      <c r="C5326" s="98" t="s">
        <v>6465</v>
      </c>
      <c r="D5326" s="97" t="s">
        <v>5902</v>
      </c>
      <c r="E5326" s="160" t="s">
        <v>6466</v>
      </c>
      <c r="F5326" s="911"/>
      <c r="G5326" s="160" t="s">
        <v>669</v>
      </c>
      <c r="H5326" s="309">
        <v>45261</v>
      </c>
      <c r="I5326" s="160">
        <v>344</v>
      </c>
    </row>
    <row r="5327" spans="1:9" ht="25.5" x14ac:dyDescent="0.2">
      <c r="A5327" s="891"/>
      <c r="B5327" s="97" t="s">
        <v>8677</v>
      </c>
      <c r="C5327" s="98" t="s">
        <v>6467</v>
      </c>
      <c r="D5327" s="97" t="s">
        <v>5902</v>
      </c>
      <c r="E5327" s="160" t="s">
        <v>6468</v>
      </c>
      <c r="F5327" s="911"/>
      <c r="G5327" s="160" t="s">
        <v>669</v>
      </c>
      <c r="H5327" s="309">
        <v>45261</v>
      </c>
      <c r="I5327" s="160">
        <v>344</v>
      </c>
    </row>
    <row r="5328" spans="1:9" ht="25.5" x14ac:dyDescent="0.2">
      <c r="A5328" s="891"/>
      <c r="B5328" s="97" t="s">
        <v>8677</v>
      </c>
      <c r="C5328" s="98" t="s">
        <v>6475</v>
      </c>
      <c r="D5328" s="97" t="s">
        <v>5902</v>
      </c>
      <c r="E5328" s="160" t="s">
        <v>6476</v>
      </c>
      <c r="F5328" s="911"/>
      <c r="G5328" s="160" t="s">
        <v>669</v>
      </c>
      <c r="H5328" s="309">
        <v>45261</v>
      </c>
      <c r="I5328" s="160">
        <v>344</v>
      </c>
    </row>
    <row r="5329" spans="1:9" ht="63.75" x14ac:dyDescent="0.2">
      <c r="A5329" s="891"/>
      <c r="B5329" s="97">
        <v>7202</v>
      </c>
      <c r="C5329" s="508" t="s">
        <v>8741</v>
      </c>
      <c r="D5329" s="97" t="s">
        <v>5902</v>
      </c>
      <c r="E5329" s="39" t="s">
        <v>8742</v>
      </c>
      <c r="F5329" s="911"/>
      <c r="G5329" s="160" t="s">
        <v>669</v>
      </c>
      <c r="H5329" s="63">
        <v>44986</v>
      </c>
      <c r="I5329" s="217">
        <v>344</v>
      </c>
    </row>
    <row r="5330" spans="1:9" ht="25.5" x14ac:dyDescent="0.2">
      <c r="A5330" s="891"/>
      <c r="B5330" s="97" t="s">
        <v>8675</v>
      </c>
      <c r="C5330" s="508" t="s">
        <v>6473</v>
      </c>
      <c r="D5330" s="97" t="s">
        <v>5902</v>
      </c>
      <c r="E5330" s="39" t="s">
        <v>6474</v>
      </c>
      <c r="F5330" s="911"/>
      <c r="G5330" s="39" t="s">
        <v>669</v>
      </c>
      <c r="H5330" s="309">
        <v>45261</v>
      </c>
      <c r="I5330" s="382">
        <v>344</v>
      </c>
    </row>
    <row r="5331" spans="1:9" ht="25.5" x14ac:dyDescent="0.2">
      <c r="A5331" s="891"/>
      <c r="B5331" s="97" t="s">
        <v>8675</v>
      </c>
      <c r="C5331" s="508" t="s">
        <v>6475</v>
      </c>
      <c r="D5331" s="97" t="s">
        <v>5902</v>
      </c>
      <c r="E5331" s="39" t="s">
        <v>6476</v>
      </c>
      <c r="F5331" s="911"/>
      <c r="G5331" s="39" t="s">
        <v>669</v>
      </c>
      <c r="H5331" s="309">
        <v>45261</v>
      </c>
      <c r="I5331" s="382">
        <v>344</v>
      </c>
    </row>
    <row r="5332" spans="1:9" ht="25.5" x14ac:dyDescent="0.2">
      <c r="A5332" s="891"/>
      <c r="B5332" s="97" t="s">
        <v>8675</v>
      </c>
      <c r="C5332" s="508" t="s">
        <v>6477</v>
      </c>
      <c r="D5332" s="97" t="s">
        <v>5902</v>
      </c>
      <c r="E5332" s="39" t="s">
        <v>6478</v>
      </c>
      <c r="F5332" s="911"/>
      <c r="G5332" s="39" t="s">
        <v>669</v>
      </c>
      <c r="H5332" s="309">
        <v>45261</v>
      </c>
      <c r="I5332" s="382">
        <v>344</v>
      </c>
    </row>
    <row r="5333" spans="1:9" ht="25.5" x14ac:dyDescent="0.2">
      <c r="A5333" s="891"/>
      <c r="B5333" s="97" t="s">
        <v>8676</v>
      </c>
      <c r="C5333" s="98" t="s">
        <v>6459</v>
      </c>
      <c r="D5333" s="97" t="s">
        <v>5902</v>
      </c>
      <c r="E5333" s="160" t="s">
        <v>6460</v>
      </c>
      <c r="F5333" s="911"/>
      <c r="G5333" s="160" t="s">
        <v>669</v>
      </c>
      <c r="H5333" s="309">
        <v>45261</v>
      </c>
      <c r="I5333" s="160">
        <v>344</v>
      </c>
    </row>
    <row r="5334" spans="1:9" ht="25.5" x14ac:dyDescent="0.2">
      <c r="A5334" s="891"/>
      <c r="B5334" s="97" t="s">
        <v>8676</v>
      </c>
      <c r="C5334" s="98" t="s">
        <v>6462</v>
      </c>
      <c r="D5334" s="97" t="s">
        <v>5902</v>
      </c>
      <c r="E5334" s="160" t="s">
        <v>6464</v>
      </c>
      <c r="F5334" s="911"/>
      <c r="G5334" s="160" t="s">
        <v>669</v>
      </c>
      <c r="H5334" s="309">
        <v>45261</v>
      </c>
      <c r="I5334" s="160">
        <v>344</v>
      </c>
    </row>
    <row r="5335" spans="1:9" ht="25.5" x14ac:dyDescent="0.2">
      <c r="A5335" s="891"/>
      <c r="B5335" s="97" t="s">
        <v>8676</v>
      </c>
      <c r="C5335" s="98" t="s">
        <v>6465</v>
      </c>
      <c r="D5335" s="97" t="s">
        <v>5902</v>
      </c>
      <c r="E5335" s="160" t="s">
        <v>6466</v>
      </c>
      <c r="F5335" s="911"/>
      <c r="G5335" s="160" t="s">
        <v>669</v>
      </c>
      <c r="H5335" s="309">
        <v>45261</v>
      </c>
      <c r="I5335" s="160">
        <v>344</v>
      </c>
    </row>
    <row r="5336" spans="1:9" ht="25.5" x14ac:dyDescent="0.2">
      <c r="A5336" s="891"/>
      <c r="B5336" s="97" t="s">
        <v>8676</v>
      </c>
      <c r="C5336" s="98" t="s">
        <v>6467</v>
      </c>
      <c r="D5336" s="97" t="s">
        <v>5902</v>
      </c>
      <c r="E5336" s="160" t="s">
        <v>6468</v>
      </c>
      <c r="F5336" s="911"/>
      <c r="G5336" s="160" t="s">
        <v>669</v>
      </c>
      <c r="H5336" s="309">
        <v>45261</v>
      </c>
      <c r="I5336" s="160">
        <v>344</v>
      </c>
    </row>
    <row r="5337" spans="1:9" ht="25.5" x14ac:dyDescent="0.2">
      <c r="A5337" s="891"/>
      <c r="B5337" s="97" t="s">
        <v>8676</v>
      </c>
      <c r="C5337" s="98" t="s">
        <v>6471</v>
      </c>
      <c r="D5337" s="97" t="s">
        <v>5902</v>
      </c>
      <c r="E5337" s="160" t="s">
        <v>6472</v>
      </c>
      <c r="F5337" s="911"/>
      <c r="G5337" s="160" t="s">
        <v>669</v>
      </c>
      <c r="H5337" s="309">
        <v>45261</v>
      </c>
      <c r="I5337" s="160">
        <v>344</v>
      </c>
    </row>
    <row r="5338" spans="1:9" ht="25.5" x14ac:dyDescent="0.2">
      <c r="A5338" s="891"/>
      <c r="B5338" s="97" t="s">
        <v>8676</v>
      </c>
      <c r="C5338" s="98" t="s">
        <v>6473</v>
      </c>
      <c r="D5338" s="97" t="s">
        <v>5902</v>
      </c>
      <c r="E5338" s="160" t="s">
        <v>6474</v>
      </c>
      <c r="F5338" s="911"/>
      <c r="G5338" s="160" t="s">
        <v>669</v>
      </c>
      <c r="H5338" s="309">
        <v>45261</v>
      </c>
      <c r="I5338" s="160">
        <v>344</v>
      </c>
    </row>
    <row r="5339" spans="1:9" ht="25.5" x14ac:dyDescent="0.2">
      <c r="A5339" s="891"/>
      <c r="B5339" s="97" t="s">
        <v>8676</v>
      </c>
      <c r="C5339" s="98" t="s">
        <v>6475</v>
      </c>
      <c r="D5339" s="97" t="s">
        <v>5902</v>
      </c>
      <c r="E5339" s="160" t="s">
        <v>6476</v>
      </c>
      <c r="F5339" s="911"/>
      <c r="G5339" s="160" t="s">
        <v>669</v>
      </c>
      <c r="H5339" s="309">
        <v>45261</v>
      </c>
      <c r="I5339" s="160">
        <v>344</v>
      </c>
    </row>
    <row r="5340" spans="1:9" ht="25.5" x14ac:dyDescent="0.2">
      <c r="A5340" s="891"/>
      <c r="B5340" s="97" t="s">
        <v>8676</v>
      </c>
      <c r="C5340" s="98" t="s">
        <v>6477</v>
      </c>
      <c r="D5340" s="97" t="s">
        <v>5902</v>
      </c>
      <c r="E5340" s="160" t="s">
        <v>6478</v>
      </c>
      <c r="F5340" s="911"/>
      <c r="G5340" s="160" t="s">
        <v>669</v>
      </c>
      <c r="H5340" s="309">
        <v>45261</v>
      </c>
      <c r="I5340" s="160">
        <v>344</v>
      </c>
    </row>
    <row r="5341" spans="1:9" ht="25.5" x14ac:dyDescent="0.2">
      <c r="A5341" s="891"/>
      <c r="B5341" s="51" t="s">
        <v>8663</v>
      </c>
      <c r="C5341" s="508" t="s">
        <v>6459</v>
      </c>
      <c r="D5341" s="97" t="s">
        <v>5902</v>
      </c>
      <c r="E5341" s="39" t="s">
        <v>6460</v>
      </c>
      <c r="F5341" s="911"/>
      <c r="G5341" s="39" t="s">
        <v>669</v>
      </c>
      <c r="H5341" s="309">
        <v>45261</v>
      </c>
      <c r="I5341" s="382">
        <v>344</v>
      </c>
    </row>
    <row r="5342" spans="1:9" ht="25.5" x14ac:dyDescent="0.2">
      <c r="A5342" s="891"/>
      <c r="B5342" s="51" t="s">
        <v>8663</v>
      </c>
      <c r="C5342" s="508" t="s">
        <v>6462</v>
      </c>
      <c r="D5342" s="97" t="s">
        <v>5902</v>
      </c>
      <c r="E5342" s="39" t="s">
        <v>6464</v>
      </c>
      <c r="F5342" s="911"/>
      <c r="G5342" s="39" t="s">
        <v>669</v>
      </c>
      <c r="H5342" s="309">
        <v>45261</v>
      </c>
      <c r="I5342" s="382">
        <v>344</v>
      </c>
    </row>
    <row r="5343" spans="1:9" ht="25.5" x14ac:dyDescent="0.2">
      <c r="A5343" s="891"/>
      <c r="B5343" s="51" t="s">
        <v>8663</v>
      </c>
      <c r="C5343" s="508" t="s">
        <v>6465</v>
      </c>
      <c r="D5343" s="97" t="s">
        <v>5902</v>
      </c>
      <c r="E5343" s="39" t="s">
        <v>6466</v>
      </c>
      <c r="F5343" s="911"/>
      <c r="G5343" s="39" t="s">
        <v>669</v>
      </c>
      <c r="H5343" s="309">
        <v>45261</v>
      </c>
      <c r="I5343" s="382">
        <v>344</v>
      </c>
    </row>
    <row r="5344" spans="1:9" ht="25.5" x14ac:dyDescent="0.2">
      <c r="A5344" s="891"/>
      <c r="B5344" s="51" t="s">
        <v>8663</v>
      </c>
      <c r="C5344" s="508" t="s">
        <v>6467</v>
      </c>
      <c r="D5344" s="97" t="s">
        <v>5902</v>
      </c>
      <c r="E5344" s="39" t="s">
        <v>6468</v>
      </c>
      <c r="F5344" s="911"/>
      <c r="G5344" s="39" t="s">
        <v>669</v>
      </c>
      <c r="H5344" s="309">
        <v>45261</v>
      </c>
      <c r="I5344" s="382">
        <v>344</v>
      </c>
    </row>
    <row r="5345" spans="1:9" ht="15" customHeight="1" x14ac:dyDescent="0.2">
      <c r="A5345" s="891"/>
      <c r="B5345" s="51" t="s">
        <v>8663</v>
      </c>
      <c r="C5345" s="508" t="s">
        <v>6469</v>
      </c>
      <c r="D5345" s="97" t="s">
        <v>5902</v>
      </c>
      <c r="E5345" s="39" t="s">
        <v>6470</v>
      </c>
      <c r="F5345" s="911"/>
      <c r="G5345" s="39" t="s">
        <v>669</v>
      </c>
      <c r="H5345" s="309">
        <v>45261</v>
      </c>
      <c r="I5345" s="382">
        <v>344</v>
      </c>
    </row>
    <row r="5346" spans="1:9" ht="25.5" x14ac:dyDescent="0.2">
      <c r="A5346" s="891"/>
      <c r="B5346" s="51" t="s">
        <v>8663</v>
      </c>
      <c r="C5346" s="508" t="s">
        <v>6473</v>
      </c>
      <c r="D5346" s="97" t="s">
        <v>5902</v>
      </c>
      <c r="E5346" s="39" t="s">
        <v>6474</v>
      </c>
      <c r="F5346" s="911"/>
      <c r="G5346" s="39" t="s">
        <v>669</v>
      </c>
      <c r="H5346" s="309">
        <v>45261</v>
      </c>
      <c r="I5346" s="382">
        <v>344</v>
      </c>
    </row>
    <row r="5347" spans="1:9" ht="25.5" x14ac:dyDescent="0.2">
      <c r="A5347" s="891"/>
      <c r="B5347" s="51" t="s">
        <v>8663</v>
      </c>
      <c r="C5347" s="508" t="s">
        <v>6475</v>
      </c>
      <c r="D5347" s="97" t="s">
        <v>5902</v>
      </c>
      <c r="E5347" s="39" t="s">
        <v>6476</v>
      </c>
      <c r="F5347" s="911"/>
      <c r="G5347" s="39" t="s">
        <v>669</v>
      </c>
      <c r="H5347" s="309">
        <v>45261</v>
      </c>
      <c r="I5347" s="382">
        <v>344</v>
      </c>
    </row>
    <row r="5348" spans="1:9" ht="25.5" x14ac:dyDescent="0.2">
      <c r="A5348" s="891"/>
      <c r="B5348" s="51" t="s">
        <v>8663</v>
      </c>
      <c r="C5348" s="508" t="s">
        <v>6477</v>
      </c>
      <c r="D5348" s="97" t="s">
        <v>5902</v>
      </c>
      <c r="E5348" s="39" t="s">
        <v>6478</v>
      </c>
      <c r="F5348" s="911"/>
      <c r="G5348" s="39" t="s">
        <v>669</v>
      </c>
      <c r="H5348" s="309">
        <v>45261</v>
      </c>
      <c r="I5348" s="382">
        <v>344</v>
      </c>
    </row>
    <row r="5349" spans="1:9" ht="25.5" x14ac:dyDescent="0.2">
      <c r="A5349" s="891"/>
      <c r="B5349" s="97" t="s">
        <v>8675</v>
      </c>
      <c r="C5349" s="508" t="s">
        <v>6459</v>
      </c>
      <c r="D5349" s="97" t="s">
        <v>5902</v>
      </c>
      <c r="E5349" s="39" t="s">
        <v>6460</v>
      </c>
      <c r="F5349" s="911"/>
      <c r="G5349" s="39" t="s">
        <v>669</v>
      </c>
      <c r="H5349" s="309">
        <v>45261</v>
      </c>
      <c r="I5349" s="382">
        <v>344</v>
      </c>
    </row>
    <row r="5350" spans="1:9" ht="25.5" x14ac:dyDescent="0.2">
      <c r="A5350" s="891"/>
      <c r="B5350" s="97" t="s">
        <v>8675</v>
      </c>
      <c r="C5350" s="508" t="s">
        <v>6462</v>
      </c>
      <c r="D5350" s="97" t="s">
        <v>5902</v>
      </c>
      <c r="E5350" s="39" t="s">
        <v>6464</v>
      </c>
      <c r="F5350" s="911"/>
      <c r="G5350" s="39" t="s">
        <v>669</v>
      </c>
      <c r="H5350" s="309">
        <v>45261</v>
      </c>
      <c r="I5350" s="382">
        <v>344</v>
      </c>
    </row>
    <row r="5351" spans="1:9" ht="25.5" x14ac:dyDescent="0.2">
      <c r="A5351" s="891"/>
      <c r="B5351" s="97" t="s">
        <v>8675</v>
      </c>
      <c r="C5351" s="508" t="s">
        <v>6465</v>
      </c>
      <c r="D5351" s="97" t="s">
        <v>5902</v>
      </c>
      <c r="E5351" s="39" t="s">
        <v>6466</v>
      </c>
      <c r="F5351" s="911"/>
      <c r="G5351" s="39" t="s">
        <v>669</v>
      </c>
      <c r="H5351" s="309">
        <v>45261</v>
      </c>
      <c r="I5351" s="382">
        <v>344</v>
      </c>
    </row>
    <row r="5352" spans="1:9" ht="25.5" x14ac:dyDescent="0.2">
      <c r="A5352" s="891"/>
      <c r="B5352" s="97" t="s">
        <v>8675</v>
      </c>
      <c r="C5352" s="508" t="s">
        <v>6467</v>
      </c>
      <c r="D5352" s="97" t="s">
        <v>5902</v>
      </c>
      <c r="E5352" s="39" t="s">
        <v>6468</v>
      </c>
      <c r="F5352" s="911"/>
      <c r="G5352" s="39" t="s">
        <v>669</v>
      </c>
      <c r="H5352" s="309">
        <v>45261</v>
      </c>
      <c r="I5352" s="382">
        <v>344</v>
      </c>
    </row>
    <row r="5353" spans="1:9" ht="15" customHeight="1" x14ac:dyDescent="0.2">
      <c r="A5353" s="891"/>
      <c r="B5353" s="97" t="s">
        <v>8675</v>
      </c>
      <c r="C5353" s="508" t="s">
        <v>6469</v>
      </c>
      <c r="D5353" s="97" t="s">
        <v>5902</v>
      </c>
      <c r="E5353" s="39" t="s">
        <v>6470</v>
      </c>
      <c r="F5353" s="911"/>
      <c r="G5353" s="39" t="s">
        <v>669</v>
      </c>
      <c r="H5353" s="309">
        <v>45261</v>
      </c>
      <c r="I5353" s="382">
        <v>344</v>
      </c>
    </row>
    <row r="5354" spans="1:9" ht="25.5" x14ac:dyDescent="0.2">
      <c r="A5354" s="891"/>
      <c r="B5354" s="97" t="s">
        <v>9048</v>
      </c>
      <c r="C5354" s="508" t="s">
        <v>9072</v>
      </c>
      <c r="D5354" s="97" t="s">
        <v>5902</v>
      </c>
      <c r="E5354" s="39" t="s">
        <v>8224</v>
      </c>
      <c r="F5354" s="911"/>
      <c r="G5354" s="651" t="s">
        <v>669</v>
      </c>
      <c r="H5354" s="309">
        <v>45261</v>
      </c>
      <c r="I5354" s="51">
        <v>344</v>
      </c>
    </row>
    <row r="5355" spans="1:9" ht="25.5" x14ac:dyDescent="0.2">
      <c r="A5355" s="891"/>
      <c r="B5355" s="97" t="s">
        <v>8661</v>
      </c>
      <c r="C5355" s="98" t="s">
        <v>6459</v>
      </c>
      <c r="D5355" s="97" t="s">
        <v>5902</v>
      </c>
      <c r="E5355" s="160" t="s">
        <v>6460</v>
      </c>
      <c r="F5355" s="911"/>
      <c r="G5355" s="160" t="s">
        <v>669</v>
      </c>
      <c r="H5355" s="309">
        <v>45261</v>
      </c>
      <c r="I5355" s="160">
        <v>344</v>
      </c>
    </row>
    <row r="5356" spans="1:9" ht="25.5" x14ac:dyDescent="0.2">
      <c r="A5356" s="891"/>
      <c r="B5356" s="97" t="s">
        <v>8661</v>
      </c>
      <c r="C5356" s="98" t="s">
        <v>6462</v>
      </c>
      <c r="D5356" s="97" t="s">
        <v>5902</v>
      </c>
      <c r="E5356" s="160" t="s">
        <v>6464</v>
      </c>
      <c r="F5356" s="911"/>
      <c r="G5356" s="160" t="s">
        <v>669</v>
      </c>
      <c r="H5356" s="309">
        <v>45261</v>
      </c>
      <c r="I5356" s="160">
        <v>344</v>
      </c>
    </row>
    <row r="5357" spans="1:9" ht="25.5" x14ac:dyDescent="0.2">
      <c r="A5357" s="891"/>
      <c r="B5357" s="97" t="s">
        <v>8661</v>
      </c>
      <c r="C5357" s="98" t="s">
        <v>6465</v>
      </c>
      <c r="D5357" s="97" t="s">
        <v>5902</v>
      </c>
      <c r="E5357" s="160" t="s">
        <v>6466</v>
      </c>
      <c r="F5357" s="911"/>
      <c r="G5357" s="160" t="s">
        <v>669</v>
      </c>
      <c r="H5357" s="309">
        <v>45261</v>
      </c>
      <c r="I5357" s="160">
        <v>344</v>
      </c>
    </row>
    <row r="5358" spans="1:9" ht="25.5" x14ac:dyDescent="0.2">
      <c r="A5358" s="891"/>
      <c r="B5358" s="97" t="s">
        <v>8661</v>
      </c>
      <c r="C5358" s="98" t="s">
        <v>6467</v>
      </c>
      <c r="D5358" s="97" t="s">
        <v>5902</v>
      </c>
      <c r="E5358" s="160" t="s">
        <v>6468</v>
      </c>
      <c r="F5358" s="911"/>
      <c r="G5358" s="160" t="s">
        <v>669</v>
      </c>
      <c r="H5358" s="309">
        <v>45261</v>
      </c>
      <c r="I5358" s="160">
        <v>344</v>
      </c>
    </row>
    <row r="5359" spans="1:9" ht="15" customHeight="1" x14ac:dyDescent="0.2">
      <c r="A5359" s="891"/>
      <c r="B5359" s="97" t="s">
        <v>8661</v>
      </c>
      <c r="C5359" s="98" t="s">
        <v>6469</v>
      </c>
      <c r="D5359" s="97" t="s">
        <v>5902</v>
      </c>
      <c r="E5359" s="160" t="s">
        <v>6470</v>
      </c>
      <c r="F5359" s="911"/>
      <c r="G5359" s="160" t="s">
        <v>669</v>
      </c>
      <c r="H5359" s="309">
        <v>45261</v>
      </c>
      <c r="I5359" s="160">
        <v>344</v>
      </c>
    </row>
    <row r="5360" spans="1:9" ht="25.5" x14ac:dyDescent="0.2">
      <c r="A5360" s="891"/>
      <c r="B5360" s="97" t="s">
        <v>8661</v>
      </c>
      <c r="C5360" s="98" t="s">
        <v>6471</v>
      </c>
      <c r="D5360" s="97" t="s">
        <v>5902</v>
      </c>
      <c r="E5360" s="160" t="s">
        <v>6472</v>
      </c>
      <c r="F5360" s="911"/>
      <c r="G5360" s="160" t="s">
        <v>669</v>
      </c>
      <c r="H5360" s="309">
        <v>45261</v>
      </c>
      <c r="I5360" s="160">
        <v>344</v>
      </c>
    </row>
    <row r="5361" spans="1:9" ht="25.5" x14ac:dyDescent="0.2">
      <c r="A5361" s="891"/>
      <c r="B5361" s="97" t="s">
        <v>8661</v>
      </c>
      <c r="C5361" s="98" t="s">
        <v>6473</v>
      </c>
      <c r="D5361" s="97" t="s">
        <v>5902</v>
      </c>
      <c r="E5361" s="160" t="s">
        <v>6474</v>
      </c>
      <c r="F5361" s="911"/>
      <c r="G5361" s="160" t="s">
        <v>669</v>
      </c>
      <c r="H5361" s="309">
        <v>45261</v>
      </c>
      <c r="I5361" s="160">
        <v>344</v>
      </c>
    </row>
    <row r="5362" spans="1:9" ht="25.5" x14ac:dyDescent="0.2">
      <c r="A5362" s="891"/>
      <c r="B5362" s="97" t="s">
        <v>8661</v>
      </c>
      <c r="C5362" s="98" t="s">
        <v>6475</v>
      </c>
      <c r="D5362" s="97" t="s">
        <v>5902</v>
      </c>
      <c r="E5362" s="160" t="s">
        <v>6476</v>
      </c>
      <c r="F5362" s="911"/>
      <c r="G5362" s="160" t="s">
        <v>669</v>
      </c>
      <c r="H5362" s="309">
        <v>45261</v>
      </c>
      <c r="I5362" s="160">
        <v>344</v>
      </c>
    </row>
    <row r="5363" spans="1:9" ht="25.5" x14ac:dyDescent="0.2">
      <c r="A5363" s="891"/>
      <c r="B5363" s="97" t="s">
        <v>8661</v>
      </c>
      <c r="C5363" s="98" t="s">
        <v>6477</v>
      </c>
      <c r="D5363" s="97" t="s">
        <v>5902</v>
      </c>
      <c r="E5363" s="160" t="s">
        <v>6478</v>
      </c>
      <c r="F5363" s="911"/>
      <c r="G5363" s="160" t="s">
        <v>669</v>
      </c>
      <c r="H5363" s="309">
        <v>45261</v>
      </c>
      <c r="I5363" s="160">
        <v>344</v>
      </c>
    </row>
    <row r="5364" spans="1:9" ht="25.5" x14ac:dyDescent="0.2">
      <c r="A5364" s="891"/>
      <c r="B5364" s="97">
        <v>7421</v>
      </c>
      <c r="C5364" s="508" t="s">
        <v>8223</v>
      </c>
      <c r="D5364" s="97" t="s">
        <v>5902</v>
      </c>
      <c r="E5364" s="382" t="s">
        <v>8224</v>
      </c>
      <c r="F5364" s="911"/>
      <c r="G5364" s="651" t="s">
        <v>669</v>
      </c>
      <c r="H5364" s="309">
        <v>45261</v>
      </c>
      <c r="I5364" s="51">
        <v>344</v>
      </c>
    </row>
    <row r="5365" spans="1:9" ht="14.25" customHeight="1" x14ac:dyDescent="0.2">
      <c r="A5365" s="891"/>
      <c r="B5365" s="97">
        <v>7421</v>
      </c>
      <c r="C5365" s="508" t="s">
        <v>8226</v>
      </c>
      <c r="D5365" s="97" t="s">
        <v>5902</v>
      </c>
      <c r="E5365" s="382" t="s">
        <v>6151</v>
      </c>
      <c r="F5365" s="911"/>
      <c r="G5365" s="651" t="s">
        <v>669</v>
      </c>
      <c r="H5365" s="309">
        <v>45261</v>
      </c>
      <c r="I5365" s="51">
        <v>344</v>
      </c>
    </row>
    <row r="5366" spans="1:9" ht="63.75" x14ac:dyDescent="0.2">
      <c r="A5366" s="891"/>
      <c r="B5366" s="372">
        <v>7428</v>
      </c>
      <c r="C5366" s="127" t="s">
        <v>8613</v>
      </c>
      <c r="D5366" s="372" t="s">
        <v>5902</v>
      </c>
      <c r="E5366" s="131" t="s">
        <v>8614</v>
      </c>
      <c r="F5366" s="911"/>
      <c r="G5366" s="131" t="s">
        <v>2186</v>
      </c>
      <c r="H5366" s="686">
        <v>45261</v>
      </c>
      <c r="I5366" s="146">
        <v>344</v>
      </c>
    </row>
    <row r="5367" spans="1:9" ht="63" customHeight="1" x14ac:dyDescent="0.2">
      <c r="A5367" s="891"/>
      <c r="B5367" s="372">
        <v>7428</v>
      </c>
      <c r="C5367" s="127" t="s">
        <v>8616</v>
      </c>
      <c r="D5367" s="372" t="s">
        <v>5902</v>
      </c>
      <c r="E5367" s="131" t="s">
        <v>8617</v>
      </c>
      <c r="F5367" s="911"/>
      <c r="G5367" s="131" t="s">
        <v>2186</v>
      </c>
      <c r="H5367" s="686">
        <v>45261</v>
      </c>
      <c r="I5367" s="146">
        <v>344</v>
      </c>
    </row>
    <row r="5368" spans="1:9" ht="103.5" customHeight="1" x14ac:dyDescent="0.2">
      <c r="A5368" s="891"/>
      <c r="B5368" s="372">
        <v>7431</v>
      </c>
      <c r="C5368" s="373" t="s">
        <v>6281</v>
      </c>
      <c r="D5368" s="372" t="s">
        <v>5902</v>
      </c>
      <c r="E5368" s="146" t="s">
        <v>6282</v>
      </c>
      <c r="F5368" s="911"/>
      <c r="G5368" s="146" t="s">
        <v>693</v>
      </c>
      <c r="H5368" s="159">
        <v>44958</v>
      </c>
      <c r="I5368" s="146">
        <v>344</v>
      </c>
    </row>
    <row r="5369" spans="1:9" ht="39.75" customHeight="1" x14ac:dyDescent="0.2">
      <c r="A5369" s="891"/>
      <c r="B5369" s="84" t="s">
        <v>8663</v>
      </c>
      <c r="C5369" s="127" t="s">
        <v>6471</v>
      </c>
      <c r="D5369" s="372" t="s">
        <v>5902</v>
      </c>
      <c r="E5369" s="131" t="s">
        <v>6472</v>
      </c>
      <c r="F5369" s="911"/>
      <c r="G5369" s="131" t="s">
        <v>669</v>
      </c>
      <c r="H5369" s="72">
        <v>45261</v>
      </c>
      <c r="I5369" s="146">
        <v>344</v>
      </c>
    </row>
    <row r="5370" spans="1:9" ht="35.25" customHeight="1" x14ac:dyDescent="0.2">
      <c r="A5370" s="891"/>
      <c r="B5370" s="372" t="s">
        <v>8675</v>
      </c>
      <c r="C5370" s="127" t="s">
        <v>6471</v>
      </c>
      <c r="D5370" s="372" t="s">
        <v>5902</v>
      </c>
      <c r="E5370" s="131" t="s">
        <v>6472</v>
      </c>
      <c r="F5370" s="911"/>
      <c r="G5370" s="131" t="s">
        <v>669</v>
      </c>
      <c r="H5370" s="72">
        <v>45261</v>
      </c>
      <c r="I5370" s="146">
        <v>344</v>
      </c>
    </row>
    <row r="5371" spans="1:9" ht="35.25" customHeight="1" x14ac:dyDescent="0.2">
      <c r="A5371" s="891"/>
      <c r="B5371" s="97">
        <v>7202</v>
      </c>
      <c r="C5371" s="508" t="s">
        <v>8804</v>
      </c>
      <c r="D5371" s="97" t="s">
        <v>5902</v>
      </c>
      <c r="E5371" s="39" t="s">
        <v>8805</v>
      </c>
      <c r="F5371" s="911"/>
      <c r="G5371" s="39" t="s">
        <v>693</v>
      </c>
      <c r="H5371" s="682">
        <v>45078</v>
      </c>
      <c r="I5371" s="146">
        <v>344</v>
      </c>
    </row>
    <row r="5372" spans="1:9" ht="35.25" customHeight="1" x14ac:dyDescent="0.2">
      <c r="A5372" s="891"/>
      <c r="B5372" s="97">
        <v>7202</v>
      </c>
      <c r="C5372" s="508" t="s">
        <v>8782</v>
      </c>
      <c r="D5372" s="97" t="s">
        <v>5902</v>
      </c>
      <c r="E5372" s="39" t="s">
        <v>8783</v>
      </c>
      <c r="F5372" s="911"/>
      <c r="G5372" s="39" t="s">
        <v>693</v>
      </c>
      <c r="H5372" s="682">
        <v>45108</v>
      </c>
      <c r="I5372" s="146">
        <v>344</v>
      </c>
    </row>
    <row r="5373" spans="1:9" ht="35.25" customHeight="1" x14ac:dyDescent="0.2">
      <c r="A5373" s="891"/>
      <c r="B5373" s="84">
        <v>2502</v>
      </c>
      <c r="C5373" s="127" t="s">
        <v>3909</v>
      </c>
      <c r="D5373" s="84" t="s">
        <v>34</v>
      </c>
      <c r="E5373" s="131">
        <v>311515</v>
      </c>
      <c r="F5373" s="911"/>
      <c r="G5373" s="131" t="s">
        <v>693</v>
      </c>
      <c r="H5373" s="63">
        <v>45200</v>
      </c>
      <c r="I5373" s="146">
        <v>344</v>
      </c>
    </row>
    <row r="5374" spans="1:9" ht="25.5" x14ac:dyDescent="0.2">
      <c r="A5374" s="3">
        <v>295</v>
      </c>
      <c r="B5374" s="372">
        <v>4011</v>
      </c>
      <c r="C5374" s="373" t="s">
        <v>5438</v>
      </c>
      <c r="D5374" s="372" t="s">
        <v>114</v>
      </c>
      <c r="E5374" s="146" t="s">
        <v>5439</v>
      </c>
      <c r="F5374" s="585">
        <v>300000</v>
      </c>
      <c r="G5374" s="146" t="s">
        <v>669</v>
      </c>
      <c r="H5374" s="159">
        <v>45261</v>
      </c>
      <c r="I5374" s="146">
        <v>344</v>
      </c>
    </row>
    <row r="5375" spans="1:9" ht="12.75" x14ac:dyDescent="0.2">
      <c r="A5375" s="3">
        <v>296</v>
      </c>
      <c r="B5375" s="211">
        <v>2505</v>
      </c>
      <c r="C5375" s="197" t="s">
        <v>4303</v>
      </c>
      <c r="D5375" s="211" t="s">
        <v>34</v>
      </c>
      <c r="E5375" s="211" t="s">
        <v>4304</v>
      </c>
      <c r="F5375" s="614">
        <v>255000</v>
      </c>
      <c r="G5375" s="211" t="s">
        <v>669</v>
      </c>
      <c r="H5375" s="72">
        <v>44958</v>
      </c>
      <c r="I5375" s="211">
        <v>344</v>
      </c>
    </row>
    <row r="5376" spans="1:9" ht="25.5" x14ac:dyDescent="0.2">
      <c r="A5376" s="891">
        <v>297</v>
      </c>
      <c r="B5376" s="211">
        <v>2820</v>
      </c>
      <c r="C5376" s="197" t="s">
        <v>4767</v>
      </c>
      <c r="D5376" s="211" t="s">
        <v>4750</v>
      </c>
      <c r="E5376" s="211">
        <v>26111711</v>
      </c>
      <c r="F5376" s="919">
        <v>20171000</v>
      </c>
      <c r="G5376" s="211" t="s">
        <v>4705</v>
      </c>
      <c r="H5376" s="63">
        <v>45047</v>
      </c>
      <c r="I5376" s="382">
        <v>344</v>
      </c>
    </row>
    <row r="5377" spans="1:9" ht="25.5" x14ac:dyDescent="0.2">
      <c r="A5377" s="891"/>
      <c r="B5377" s="211">
        <v>2820</v>
      </c>
      <c r="C5377" s="197" t="s">
        <v>4777</v>
      </c>
      <c r="D5377" s="211" t="s">
        <v>4750</v>
      </c>
      <c r="E5377" s="211">
        <v>26111711</v>
      </c>
      <c r="F5377" s="919"/>
      <c r="G5377" s="211" t="s">
        <v>4705</v>
      </c>
      <c r="H5377" s="63">
        <v>45047</v>
      </c>
      <c r="I5377" s="211">
        <v>344</v>
      </c>
    </row>
    <row r="5378" spans="1:9" ht="15" customHeight="1" x14ac:dyDescent="0.2">
      <c r="A5378" s="891"/>
      <c r="B5378" s="211">
        <v>2820</v>
      </c>
      <c r="C5378" s="197" t="s">
        <v>4780</v>
      </c>
      <c r="D5378" s="211" t="s">
        <v>4750</v>
      </c>
      <c r="E5378" s="211">
        <v>43221709</v>
      </c>
      <c r="F5378" s="919"/>
      <c r="G5378" s="211" t="s">
        <v>4705</v>
      </c>
      <c r="H5378" s="63">
        <v>45047</v>
      </c>
      <c r="I5378" s="211">
        <v>344</v>
      </c>
    </row>
    <row r="5379" spans="1:9" ht="25.5" x14ac:dyDescent="0.2">
      <c r="A5379" s="891"/>
      <c r="B5379" s="211">
        <v>2820</v>
      </c>
      <c r="C5379" s="197" t="s">
        <v>4781</v>
      </c>
      <c r="D5379" s="211" t="s">
        <v>4750</v>
      </c>
      <c r="E5379" s="211">
        <v>43222817</v>
      </c>
      <c r="F5379" s="919"/>
      <c r="G5379" s="211" t="s">
        <v>4705</v>
      </c>
      <c r="H5379" s="63">
        <v>45047</v>
      </c>
      <c r="I5379" s="211">
        <v>344</v>
      </c>
    </row>
    <row r="5380" spans="1:9" ht="63.75" x14ac:dyDescent="0.2">
      <c r="A5380" s="891"/>
      <c r="B5380" s="61">
        <v>4150</v>
      </c>
      <c r="C5380" s="66" t="s">
        <v>1965</v>
      </c>
      <c r="D5380" s="382" t="s">
        <v>2137</v>
      </c>
      <c r="E5380" s="382">
        <v>26111701</v>
      </c>
      <c r="F5380" s="919"/>
      <c r="G5380" s="382" t="s">
        <v>669</v>
      </c>
      <c r="H5380" s="63">
        <v>45200</v>
      </c>
      <c r="I5380" s="382">
        <v>344</v>
      </c>
    </row>
    <row r="5381" spans="1:9" ht="63.75" x14ac:dyDescent="0.2">
      <c r="A5381" s="891"/>
      <c r="B5381" s="61">
        <v>4170</v>
      </c>
      <c r="C5381" s="66" t="s">
        <v>1965</v>
      </c>
      <c r="D5381" s="382" t="s">
        <v>2137</v>
      </c>
      <c r="E5381" s="382">
        <v>26111701</v>
      </c>
      <c r="F5381" s="919"/>
      <c r="G5381" s="382" t="s">
        <v>669</v>
      </c>
      <c r="H5381" s="63">
        <v>45200</v>
      </c>
      <c r="I5381" s="382">
        <v>344</v>
      </c>
    </row>
    <row r="5382" spans="1:9" ht="63.75" x14ac:dyDescent="0.2">
      <c r="A5382" s="891"/>
      <c r="B5382" s="61">
        <v>4180</v>
      </c>
      <c r="C5382" s="66" t="s">
        <v>1965</v>
      </c>
      <c r="D5382" s="382" t="s">
        <v>2137</v>
      </c>
      <c r="E5382" s="382">
        <v>26111701</v>
      </c>
      <c r="F5382" s="919"/>
      <c r="G5382" s="382" t="s">
        <v>669</v>
      </c>
      <c r="H5382" s="63">
        <v>45200</v>
      </c>
      <c r="I5382" s="382">
        <v>344</v>
      </c>
    </row>
    <row r="5383" spans="1:9" ht="63.75" x14ac:dyDescent="0.2">
      <c r="A5383" s="891"/>
      <c r="B5383" s="61">
        <v>4160</v>
      </c>
      <c r="C5383" s="66" t="s">
        <v>1965</v>
      </c>
      <c r="D5383" s="382" t="s">
        <v>2137</v>
      </c>
      <c r="E5383" s="382">
        <v>26111701</v>
      </c>
      <c r="F5383" s="919"/>
      <c r="G5383" s="382" t="s">
        <v>669</v>
      </c>
      <c r="H5383" s="63">
        <v>45200</v>
      </c>
      <c r="I5383" s="382">
        <v>344</v>
      </c>
    </row>
    <row r="5384" spans="1:9" ht="25.5" x14ac:dyDescent="0.2">
      <c r="A5384" s="3">
        <v>298</v>
      </c>
      <c r="B5384" s="211">
        <v>6311</v>
      </c>
      <c r="C5384" s="197" t="s">
        <v>2837</v>
      </c>
      <c r="D5384" s="211" t="s">
        <v>10514</v>
      </c>
      <c r="E5384" s="211">
        <v>41122498</v>
      </c>
      <c r="F5384" s="685">
        <v>7900000</v>
      </c>
      <c r="G5384" s="382" t="s">
        <v>669</v>
      </c>
      <c r="H5384" s="63">
        <v>44986</v>
      </c>
      <c r="I5384" s="382">
        <v>344</v>
      </c>
    </row>
    <row r="5385" spans="1:9" ht="38.25" x14ac:dyDescent="0.2">
      <c r="A5385" s="3">
        <v>299</v>
      </c>
      <c r="B5385" s="211">
        <v>6311</v>
      </c>
      <c r="C5385" s="197" t="s">
        <v>2839</v>
      </c>
      <c r="D5385" s="211" t="s">
        <v>10514</v>
      </c>
      <c r="E5385" s="211">
        <v>26111701</v>
      </c>
      <c r="F5385" s="685">
        <v>5000000</v>
      </c>
      <c r="G5385" s="382" t="s">
        <v>669</v>
      </c>
      <c r="H5385" s="63">
        <v>44986</v>
      </c>
      <c r="I5385" s="382">
        <v>344</v>
      </c>
    </row>
    <row r="5386" spans="1:9" ht="38.25" x14ac:dyDescent="0.2">
      <c r="A5386" s="3">
        <v>300</v>
      </c>
      <c r="B5386" s="3">
        <v>6320</v>
      </c>
      <c r="C5386" s="197" t="s">
        <v>3067</v>
      </c>
      <c r="D5386" s="3" t="s">
        <v>10514</v>
      </c>
      <c r="E5386" s="382">
        <v>40183108</v>
      </c>
      <c r="F5386" s="585">
        <v>1365000</v>
      </c>
      <c r="G5386" s="382" t="s">
        <v>669</v>
      </c>
      <c r="H5386" s="63">
        <v>45047</v>
      </c>
      <c r="I5386" s="382">
        <v>344</v>
      </c>
    </row>
    <row r="5387" spans="1:9" ht="63.75" x14ac:dyDescent="0.2">
      <c r="A5387" s="3">
        <v>301</v>
      </c>
      <c r="B5387" s="61">
        <v>7315</v>
      </c>
      <c r="C5387" s="197" t="s">
        <v>2311</v>
      </c>
      <c r="D5387" s="61" t="s">
        <v>10514</v>
      </c>
      <c r="E5387" s="382">
        <v>26111701</v>
      </c>
      <c r="F5387" s="557">
        <v>156000</v>
      </c>
      <c r="G5387" s="382" t="s">
        <v>669</v>
      </c>
      <c r="H5387" s="227">
        <v>45047</v>
      </c>
      <c r="I5387" s="382">
        <v>344</v>
      </c>
    </row>
    <row r="5388" spans="1:9" ht="25.5" x14ac:dyDescent="0.2">
      <c r="A5388" s="892">
        <v>302</v>
      </c>
      <c r="B5388" s="84">
        <v>2502</v>
      </c>
      <c r="C5388" s="127" t="s">
        <v>3693</v>
      </c>
      <c r="D5388" s="84" t="s">
        <v>34</v>
      </c>
      <c r="E5388" s="131">
        <v>26111701</v>
      </c>
      <c r="F5388" s="910">
        <v>200000</v>
      </c>
      <c r="G5388" s="131" t="s">
        <v>669</v>
      </c>
      <c r="H5388" s="63">
        <v>45200</v>
      </c>
      <c r="I5388" s="382">
        <v>344</v>
      </c>
    </row>
    <row r="5389" spans="1:9" ht="25.5" x14ac:dyDescent="0.2">
      <c r="A5389" s="892"/>
      <c r="B5389" s="84">
        <v>2502</v>
      </c>
      <c r="C5389" s="127" t="s">
        <v>3695</v>
      </c>
      <c r="D5389" s="84" t="s">
        <v>34</v>
      </c>
      <c r="E5389" s="131">
        <v>26111701</v>
      </c>
      <c r="F5389" s="910"/>
      <c r="G5389" s="47" t="s">
        <v>669</v>
      </c>
      <c r="H5389" s="63">
        <v>45200</v>
      </c>
      <c r="I5389" s="382">
        <v>344</v>
      </c>
    </row>
    <row r="5390" spans="1:9" ht="25.5" x14ac:dyDescent="0.2">
      <c r="A5390" s="892">
        <v>303</v>
      </c>
      <c r="B5390" s="47">
        <v>7203</v>
      </c>
      <c r="C5390" s="46" t="s">
        <v>686</v>
      </c>
      <c r="D5390" s="47" t="s">
        <v>39</v>
      </c>
      <c r="E5390" s="47">
        <v>40182003</v>
      </c>
      <c r="F5390" s="893">
        <v>614000</v>
      </c>
      <c r="G5390" s="47" t="s">
        <v>669</v>
      </c>
      <c r="H5390" s="661" t="s">
        <v>41</v>
      </c>
      <c r="I5390" s="47">
        <v>344</v>
      </c>
    </row>
    <row r="5391" spans="1:9" ht="25.5" x14ac:dyDescent="0.2">
      <c r="A5391" s="892"/>
      <c r="B5391" s="47">
        <v>7203</v>
      </c>
      <c r="C5391" s="46" t="s">
        <v>687</v>
      </c>
      <c r="D5391" s="47" t="s">
        <v>39</v>
      </c>
      <c r="E5391" s="47">
        <v>40182003</v>
      </c>
      <c r="F5391" s="893"/>
      <c r="G5391" s="47" t="s">
        <v>669</v>
      </c>
      <c r="H5391" s="661" t="s">
        <v>41</v>
      </c>
      <c r="I5391" s="47">
        <v>344</v>
      </c>
    </row>
    <row r="5392" spans="1:9" ht="25.5" x14ac:dyDescent="0.2">
      <c r="A5392" s="892"/>
      <c r="B5392" s="47">
        <v>7203</v>
      </c>
      <c r="C5392" s="46" t="s">
        <v>688</v>
      </c>
      <c r="D5392" s="47" t="s">
        <v>39</v>
      </c>
      <c r="E5392" s="47">
        <v>40182003</v>
      </c>
      <c r="F5392" s="893"/>
      <c r="G5392" s="47" t="s">
        <v>669</v>
      </c>
      <c r="H5392" s="661" t="s">
        <v>41</v>
      </c>
      <c r="I5392" s="47">
        <v>344</v>
      </c>
    </row>
    <row r="5393" spans="1:9" ht="25.5" x14ac:dyDescent="0.2">
      <c r="A5393" s="892"/>
      <c r="B5393" s="47">
        <v>7203</v>
      </c>
      <c r="C5393" s="46" t="s">
        <v>689</v>
      </c>
      <c r="D5393" s="47" t="s">
        <v>39</v>
      </c>
      <c r="E5393" s="47">
        <v>40182003</v>
      </c>
      <c r="F5393" s="893"/>
      <c r="G5393" s="47" t="s">
        <v>669</v>
      </c>
      <c r="H5393" s="661" t="s">
        <v>41</v>
      </c>
      <c r="I5393" s="47">
        <v>344</v>
      </c>
    </row>
    <row r="5394" spans="1:9" ht="25.5" x14ac:dyDescent="0.2">
      <c r="A5394" s="892"/>
      <c r="B5394" s="47">
        <v>7203</v>
      </c>
      <c r="C5394" s="46" t="s">
        <v>690</v>
      </c>
      <c r="D5394" s="47" t="s">
        <v>39</v>
      </c>
      <c r="E5394" s="47">
        <v>40182003</v>
      </c>
      <c r="F5394" s="893"/>
      <c r="G5394" s="47" t="s">
        <v>669</v>
      </c>
      <c r="H5394" s="661" t="s">
        <v>41</v>
      </c>
      <c r="I5394" s="47">
        <v>344</v>
      </c>
    </row>
    <row r="5395" spans="1:9" ht="25.5" x14ac:dyDescent="0.2">
      <c r="A5395" s="892"/>
      <c r="B5395" s="47">
        <v>7203</v>
      </c>
      <c r="C5395" s="46" t="s">
        <v>691</v>
      </c>
      <c r="D5395" s="47" t="s">
        <v>39</v>
      </c>
      <c r="E5395" s="47">
        <v>40182003</v>
      </c>
      <c r="F5395" s="893"/>
      <c r="G5395" s="47" t="s">
        <v>669</v>
      </c>
      <c r="H5395" s="661" t="s">
        <v>41</v>
      </c>
      <c r="I5395" s="47">
        <v>344</v>
      </c>
    </row>
    <row r="5396" spans="1:9" ht="15" customHeight="1" x14ac:dyDescent="0.2">
      <c r="A5396" s="891">
        <v>304</v>
      </c>
      <c r="B5396" s="3">
        <v>3001</v>
      </c>
      <c r="C5396" s="66" t="s">
        <v>43</v>
      </c>
      <c r="D5396" s="61" t="s">
        <v>39</v>
      </c>
      <c r="E5396" s="382">
        <v>44101706</v>
      </c>
      <c r="F5396" s="911">
        <v>2938000</v>
      </c>
      <c r="G5396" s="47" t="s">
        <v>669</v>
      </c>
      <c r="H5396" s="661" t="s">
        <v>41</v>
      </c>
      <c r="I5396" s="382">
        <v>344</v>
      </c>
    </row>
    <row r="5397" spans="1:9" ht="15" customHeight="1" x14ac:dyDescent="0.2">
      <c r="A5397" s="891"/>
      <c r="B5397" s="3">
        <v>3320</v>
      </c>
      <c r="C5397" s="66" t="s">
        <v>43</v>
      </c>
      <c r="D5397" s="61" t="s">
        <v>39</v>
      </c>
      <c r="E5397" s="382">
        <v>44101706</v>
      </c>
      <c r="F5397" s="911"/>
      <c r="G5397" s="47" t="s">
        <v>669</v>
      </c>
      <c r="H5397" s="661" t="s">
        <v>41</v>
      </c>
      <c r="I5397" s="382">
        <v>344</v>
      </c>
    </row>
    <row r="5398" spans="1:9" ht="15" customHeight="1" x14ac:dyDescent="0.2">
      <c r="A5398" s="891"/>
      <c r="B5398" s="3">
        <v>3101</v>
      </c>
      <c r="C5398" s="66" t="s">
        <v>43</v>
      </c>
      <c r="D5398" s="61" t="s">
        <v>39</v>
      </c>
      <c r="E5398" s="382">
        <v>44101706</v>
      </c>
      <c r="F5398" s="911"/>
      <c r="G5398" s="47" t="s">
        <v>669</v>
      </c>
      <c r="H5398" s="63">
        <v>45108</v>
      </c>
      <c r="I5398" s="382">
        <v>344</v>
      </c>
    </row>
    <row r="5399" spans="1:9" ht="25.5" x14ac:dyDescent="0.2">
      <c r="A5399" s="891"/>
      <c r="B5399" s="61">
        <v>3201</v>
      </c>
      <c r="C5399" s="197" t="s">
        <v>101</v>
      </c>
      <c r="D5399" s="3" t="s">
        <v>39</v>
      </c>
      <c r="E5399" s="211">
        <v>44101706</v>
      </c>
      <c r="F5399" s="911"/>
      <c r="G5399" s="47" t="s">
        <v>669</v>
      </c>
      <c r="H5399" s="661" t="s">
        <v>102</v>
      </c>
      <c r="I5399" s="382">
        <v>344</v>
      </c>
    </row>
    <row r="5400" spans="1:9" ht="15" customHeight="1" x14ac:dyDescent="0.2">
      <c r="A5400" s="891"/>
      <c r="B5400" s="61">
        <v>3240</v>
      </c>
      <c r="C5400" s="66" t="s">
        <v>245</v>
      </c>
      <c r="D5400" s="3" t="s">
        <v>39</v>
      </c>
      <c r="E5400" s="382">
        <v>44101706</v>
      </c>
      <c r="F5400" s="911"/>
      <c r="G5400" s="47" t="s">
        <v>669</v>
      </c>
      <c r="H5400" s="661" t="s">
        <v>106</v>
      </c>
      <c r="I5400" s="61">
        <v>344</v>
      </c>
    </row>
    <row r="5401" spans="1:9" ht="15" customHeight="1" x14ac:dyDescent="0.2">
      <c r="A5401" s="891"/>
      <c r="B5401" s="47">
        <v>7203</v>
      </c>
      <c r="C5401" s="46" t="s">
        <v>668</v>
      </c>
      <c r="D5401" s="47" t="s">
        <v>39</v>
      </c>
      <c r="E5401" s="47">
        <v>44101706</v>
      </c>
      <c r="F5401" s="911"/>
      <c r="G5401" s="47" t="s">
        <v>669</v>
      </c>
      <c r="H5401" s="661" t="s">
        <v>41</v>
      </c>
      <c r="I5401" s="47">
        <v>344</v>
      </c>
    </row>
    <row r="5402" spans="1:9" ht="25.5" x14ac:dyDescent="0.2">
      <c r="A5402" s="891"/>
      <c r="B5402" s="3">
        <v>3220</v>
      </c>
      <c r="C5402" s="197" t="s">
        <v>101</v>
      </c>
      <c r="D5402" s="3" t="s">
        <v>39</v>
      </c>
      <c r="E5402" s="211">
        <v>44101706</v>
      </c>
      <c r="F5402" s="911"/>
      <c r="G5402" s="47" t="s">
        <v>669</v>
      </c>
      <c r="H5402" s="661" t="s">
        <v>102</v>
      </c>
      <c r="I5402" s="382">
        <v>344</v>
      </c>
    </row>
    <row r="5403" spans="1:9" ht="25.5" x14ac:dyDescent="0.2">
      <c r="A5403" s="891"/>
      <c r="B5403" s="61">
        <v>3210</v>
      </c>
      <c r="C5403" s="66" t="s">
        <v>1871</v>
      </c>
      <c r="D5403" s="3" t="s">
        <v>39</v>
      </c>
      <c r="E5403" s="382"/>
      <c r="F5403" s="911"/>
      <c r="G5403" s="47" t="s">
        <v>669</v>
      </c>
      <c r="H5403" s="661" t="s">
        <v>116</v>
      </c>
      <c r="I5403" s="382">
        <v>344</v>
      </c>
    </row>
    <row r="5404" spans="1:9" ht="38.25" x14ac:dyDescent="0.2">
      <c r="A5404" s="891"/>
      <c r="B5404" s="3">
        <v>6223</v>
      </c>
      <c r="C5404" s="197" t="s">
        <v>2591</v>
      </c>
      <c r="D5404" s="3" t="s">
        <v>10515</v>
      </c>
      <c r="E5404" s="211" t="s">
        <v>2592</v>
      </c>
      <c r="F5404" s="911"/>
      <c r="G5404" s="47" t="s">
        <v>669</v>
      </c>
      <c r="H5404" s="227">
        <v>45078</v>
      </c>
      <c r="I5404" s="3">
        <v>344</v>
      </c>
    </row>
    <row r="5405" spans="1:9" ht="63.75" x14ac:dyDescent="0.2">
      <c r="A5405" s="891"/>
      <c r="B5405" s="3">
        <v>6224</v>
      </c>
      <c r="C5405" s="197" t="s">
        <v>2646</v>
      </c>
      <c r="D5405" s="3" t="s">
        <v>10515</v>
      </c>
      <c r="E5405" s="211" t="s">
        <v>2592</v>
      </c>
      <c r="F5405" s="911"/>
      <c r="G5405" s="47" t="s">
        <v>669</v>
      </c>
      <c r="H5405" s="227">
        <v>45078</v>
      </c>
      <c r="I5405" s="382">
        <v>344</v>
      </c>
    </row>
    <row r="5406" spans="1:9" ht="51" x14ac:dyDescent="0.2">
      <c r="A5406" s="891"/>
      <c r="B5406" s="3">
        <v>7020</v>
      </c>
      <c r="C5406" s="197" t="s">
        <v>3159</v>
      </c>
      <c r="D5406" s="3" t="s">
        <v>10514</v>
      </c>
      <c r="E5406" s="211">
        <v>44101706</v>
      </c>
      <c r="F5406" s="911"/>
      <c r="G5406" s="47" t="s">
        <v>669</v>
      </c>
      <c r="H5406" s="661" t="s">
        <v>858</v>
      </c>
      <c r="I5406" s="382">
        <v>344</v>
      </c>
    </row>
    <row r="5407" spans="1:9" ht="38.25" x14ac:dyDescent="0.2">
      <c r="A5407" s="891"/>
      <c r="B5407" s="3">
        <v>6202</v>
      </c>
      <c r="C5407" s="197" t="s">
        <v>3209</v>
      </c>
      <c r="D5407" s="3" t="s">
        <v>10514</v>
      </c>
      <c r="E5407" s="60">
        <v>44101706</v>
      </c>
      <c r="F5407" s="911"/>
      <c r="G5407" s="47" t="s">
        <v>669</v>
      </c>
      <c r="H5407" s="661" t="s">
        <v>120</v>
      </c>
      <c r="I5407" s="382">
        <v>344</v>
      </c>
    </row>
    <row r="5408" spans="1:9" ht="38.25" x14ac:dyDescent="0.2">
      <c r="A5408" s="891"/>
      <c r="B5408" s="3">
        <v>6202</v>
      </c>
      <c r="C5408" s="197" t="s">
        <v>3210</v>
      </c>
      <c r="D5408" s="3" t="s">
        <v>10514</v>
      </c>
      <c r="E5408" s="60">
        <v>44101706</v>
      </c>
      <c r="F5408" s="911"/>
      <c r="G5408" s="47" t="s">
        <v>669</v>
      </c>
      <c r="H5408" s="661" t="s">
        <v>120</v>
      </c>
      <c r="I5408" s="382">
        <v>344</v>
      </c>
    </row>
    <row r="5409" spans="1:9" ht="38.25" x14ac:dyDescent="0.2">
      <c r="A5409" s="891"/>
      <c r="B5409" s="258">
        <v>6030</v>
      </c>
      <c r="C5409" s="66" t="s">
        <v>3374</v>
      </c>
      <c r="D5409" s="258" t="s">
        <v>10514</v>
      </c>
      <c r="E5409" s="382">
        <v>44101706</v>
      </c>
      <c r="F5409" s="911"/>
      <c r="G5409" s="47" t="s">
        <v>669</v>
      </c>
      <c r="H5409" s="661" t="s">
        <v>120</v>
      </c>
      <c r="I5409" s="258">
        <v>344</v>
      </c>
    </row>
    <row r="5410" spans="1:9" ht="15" customHeight="1" x14ac:dyDescent="0.2">
      <c r="A5410" s="891"/>
      <c r="B5410" s="372">
        <v>4011</v>
      </c>
      <c r="C5410" s="373" t="s">
        <v>5435</v>
      </c>
      <c r="D5410" s="372" t="s">
        <v>114</v>
      </c>
      <c r="E5410" s="146" t="s">
        <v>5436</v>
      </c>
      <c r="F5410" s="911"/>
      <c r="G5410" s="146" t="s">
        <v>669</v>
      </c>
      <c r="H5410" s="159">
        <v>45261</v>
      </c>
      <c r="I5410" s="146">
        <v>344</v>
      </c>
    </row>
    <row r="5411" spans="1:9" ht="51" x14ac:dyDescent="0.2">
      <c r="A5411" s="891"/>
      <c r="B5411" s="61">
        <v>4160</v>
      </c>
      <c r="C5411" s="66" t="s">
        <v>2041</v>
      </c>
      <c r="D5411" s="382" t="s">
        <v>2137</v>
      </c>
      <c r="E5411" s="382" t="s">
        <v>2161</v>
      </c>
      <c r="F5411" s="911"/>
      <c r="G5411" s="382" t="s">
        <v>669</v>
      </c>
      <c r="H5411" s="63">
        <v>45200</v>
      </c>
      <c r="I5411" s="382">
        <v>344</v>
      </c>
    </row>
    <row r="5412" spans="1:9" ht="15" customHeight="1" x14ac:dyDescent="0.2">
      <c r="A5412" s="891"/>
      <c r="B5412" s="258">
        <v>6030</v>
      </c>
      <c r="C5412" s="66" t="s">
        <v>3375</v>
      </c>
      <c r="D5412" s="258" t="s">
        <v>10514</v>
      </c>
      <c r="E5412" s="382" t="s">
        <v>3376</v>
      </c>
      <c r="F5412" s="911"/>
      <c r="G5412" s="382" t="s">
        <v>669</v>
      </c>
      <c r="H5412" s="661" t="s">
        <v>120</v>
      </c>
      <c r="I5412" s="258">
        <v>344</v>
      </c>
    </row>
    <row r="5413" spans="1:9" ht="15" customHeight="1" x14ac:dyDescent="0.2">
      <c r="A5413" s="891"/>
      <c r="B5413" s="258">
        <v>6030</v>
      </c>
      <c r="C5413" s="66" t="s">
        <v>3375</v>
      </c>
      <c r="D5413" s="258" t="s">
        <v>10514</v>
      </c>
      <c r="E5413" s="382" t="s">
        <v>3378</v>
      </c>
      <c r="F5413" s="911"/>
      <c r="G5413" s="382" t="s">
        <v>669</v>
      </c>
      <c r="H5413" s="661" t="s">
        <v>120</v>
      </c>
      <c r="I5413" s="258">
        <v>344</v>
      </c>
    </row>
    <row r="5414" spans="1:9" ht="25.5" x14ac:dyDescent="0.2">
      <c r="A5414" s="892">
        <v>305</v>
      </c>
      <c r="B5414" s="47">
        <v>7203</v>
      </c>
      <c r="C5414" s="46" t="s">
        <v>673</v>
      </c>
      <c r="D5414" s="47" t="s">
        <v>39</v>
      </c>
      <c r="E5414" s="47">
        <v>40151510</v>
      </c>
      <c r="F5414" s="893">
        <v>1100000</v>
      </c>
      <c r="G5414" s="382" t="s">
        <v>669</v>
      </c>
      <c r="H5414" s="661" t="s">
        <v>41</v>
      </c>
      <c r="I5414" s="47">
        <v>344</v>
      </c>
    </row>
    <row r="5415" spans="1:9" ht="12.75" x14ac:dyDescent="0.2">
      <c r="A5415" s="892"/>
      <c r="B5415" s="47">
        <v>7203</v>
      </c>
      <c r="C5415" s="46" t="s">
        <v>674</v>
      </c>
      <c r="D5415" s="47" t="s">
        <v>39</v>
      </c>
      <c r="E5415" s="47">
        <v>40151510</v>
      </c>
      <c r="F5415" s="893"/>
      <c r="G5415" s="382" t="s">
        <v>669</v>
      </c>
      <c r="H5415" s="661" t="s">
        <v>41</v>
      </c>
      <c r="I5415" s="47">
        <v>344</v>
      </c>
    </row>
    <row r="5416" spans="1:9" ht="51" x14ac:dyDescent="0.2">
      <c r="A5416" s="892">
        <v>306</v>
      </c>
      <c r="B5416" s="3">
        <v>7020</v>
      </c>
      <c r="C5416" s="197" t="s">
        <v>3152</v>
      </c>
      <c r="D5416" s="3" t="s">
        <v>5795</v>
      </c>
      <c r="E5416" s="211">
        <v>40142007</v>
      </c>
      <c r="F5416" s="909">
        <v>607000</v>
      </c>
      <c r="G5416" s="47" t="s">
        <v>669</v>
      </c>
      <c r="H5416" s="661" t="s">
        <v>858</v>
      </c>
      <c r="I5416" s="382">
        <v>344</v>
      </c>
    </row>
    <row r="5417" spans="1:9" ht="51" x14ac:dyDescent="0.2">
      <c r="A5417" s="892"/>
      <c r="B5417" s="3">
        <v>7020</v>
      </c>
      <c r="C5417" s="197" t="s">
        <v>3154</v>
      </c>
      <c r="D5417" s="3" t="s">
        <v>5795</v>
      </c>
      <c r="E5417" s="211">
        <v>40142007</v>
      </c>
      <c r="F5417" s="909"/>
      <c r="G5417" s="47" t="s">
        <v>669</v>
      </c>
      <c r="H5417" s="661" t="s">
        <v>858</v>
      </c>
      <c r="I5417" s="382">
        <v>344</v>
      </c>
    </row>
    <row r="5418" spans="1:9" ht="51" x14ac:dyDescent="0.2">
      <c r="A5418" s="892"/>
      <c r="B5418" s="3">
        <v>7020</v>
      </c>
      <c r="C5418" s="197" t="s">
        <v>3156</v>
      </c>
      <c r="D5418" s="3" t="s">
        <v>5795</v>
      </c>
      <c r="E5418" s="211">
        <v>40142007</v>
      </c>
      <c r="F5418" s="909"/>
      <c r="G5418" s="47" t="s">
        <v>669</v>
      </c>
      <c r="H5418" s="661" t="s">
        <v>858</v>
      </c>
      <c r="I5418" s="382">
        <v>344</v>
      </c>
    </row>
    <row r="5419" spans="1:9" ht="38.25" x14ac:dyDescent="0.2">
      <c r="A5419" s="892">
        <v>307</v>
      </c>
      <c r="B5419" s="47">
        <v>7203</v>
      </c>
      <c r="C5419" s="46" t="s">
        <v>683</v>
      </c>
      <c r="D5419" s="47" t="s">
        <v>39</v>
      </c>
      <c r="E5419" s="47">
        <v>24111819</v>
      </c>
      <c r="F5419" s="893">
        <v>1150000</v>
      </c>
      <c r="G5419" s="47" t="s">
        <v>669</v>
      </c>
      <c r="H5419" s="661" t="s">
        <v>41</v>
      </c>
      <c r="I5419" s="47">
        <v>344</v>
      </c>
    </row>
    <row r="5420" spans="1:9" ht="38.25" x14ac:dyDescent="0.2">
      <c r="A5420" s="892"/>
      <c r="B5420" s="47">
        <v>7203</v>
      </c>
      <c r="C5420" s="46" t="s">
        <v>684</v>
      </c>
      <c r="D5420" s="47" t="s">
        <v>39</v>
      </c>
      <c r="E5420" s="47">
        <v>24111819</v>
      </c>
      <c r="F5420" s="893"/>
      <c r="G5420" s="47" t="s">
        <v>669</v>
      </c>
      <c r="H5420" s="661" t="s">
        <v>41</v>
      </c>
      <c r="I5420" s="47">
        <v>344</v>
      </c>
    </row>
    <row r="5421" spans="1:9" ht="25.5" x14ac:dyDescent="0.2">
      <c r="A5421" s="892">
        <v>308</v>
      </c>
      <c r="B5421" s="47">
        <v>7203</v>
      </c>
      <c r="C5421" s="46" t="s">
        <v>680</v>
      </c>
      <c r="D5421" s="47" t="s">
        <v>39</v>
      </c>
      <c r="E5421" s="47">
        <v>26101112</v>
      </c>
      <c r="F5421" s="893">
        <v>218000</v>
      </c>
      <c r="G5421" s="47" t="s">
        <v>669</v>
      </c>
      <c r="H5421" s="661" t="s">
        <v>41</v>
      </c>
      <c r="I5421" s="47">
        <v>344</v>
      </c>
    </row>
    <row r="5422" spans="1:9" ht="25.5" x14ac:dyDescent="0.2">
      <c r="A5422" s="892"/>
      <c r="B5422" s="47">
        <v>7203</v>
      </c>
      <c r="C5422" s="46" t="s">
        <v>681</v>
      </c>
      <c r="D5422" s="47" t="s">
        <v>39</v>
      </c>
      <c r="E5422" s="47">
        <v>26101112</v>
      </c>
      <c r="F5422" s="893"/>
      <c r="G5422" s="47" t="s">
        <v>669</v>
      </c>
      <c r="H5422" s="661" t="s">
        <v>41</v>
      </c>
      <c r="I5422" s="47">
        <v>344</v>
      </c>
    </row>
    <row r="5423" spans="1:9" ht="76.5" x14ac:dyDescent="0.2">
      <c r="A5423" s="892">
        <v>309</v>
      </c>
      <c r="B5423" s="47">
        <v>7203</v>
      </c>
      <c r="C5423" s="46" t="s">
        <v>675</v>
      </c>
      <c r="D5423" s="47" t="s">
        <v>39</v>
      </c>
      <c r="E5423" s="47">
        <v>40101704</v>
      </c>
      <c r="F5423" s="893">
        <v>335000</v>
      </c>
      <c r="G5423" s="47" t="s">
        <v>669</v>
      </c>
      <c r="H5423" s="661" t="s">
        <v>41</v>
      </c>
      <c r="I5423" s="47">
        <v>344</v>
      </c>
    </row>
    <row r="5424" spans="1:9" ht="76.5" x14ac:dyDescent="0.2">
      <c r="A5424" s="892"/>
      <c r="B5424" s="47">
        <v>7203</v>
      </c>
      <c r="C5424" s="46" t="s">
        <v>675</v>
      </c>
      <c r="D5424" s="47" t="s">
        <v>39</v>
      </c>
      <c r="E5424" s="47">
        <v>40101704</v>
      </c>
      <c r="F5424" s="893"/>
      <c r="G5424" s="47" t="s">
        <v>669</v>
      </c>
      <c r="H5424" s="661" t="s">
        <v>41</v>
      </c>
      <c r="I5424" s="47">
        <v>344</v>
      </c>
    </row>
    <row r="5425" spans="1:9" ht="51" x14ac:dyDescent="0.2">
      <c r="A5425" s="892">
        <v>310</v>
      </c>
      <c r="B5425" s="47">
        <v>7203</v>
      </c>
      <c r="C5425" s="46" t="s">
        <v>670</v>
      </c>
      <c r="D5425" s="47" t="s">
        <v>39</v>
      </c>
      <c r="E5425" s="47">
        <v>30141505</v>
      </c>
      <c r="F5425" s="893">
        <v>84000</v>
      </c>
      <c r="G5425" s="47" t="s">
        <v>669</v>
      </c>
      <c r="H5425" s="661" t="s">
        <v>41</v>
      </c>
      <c r="I5425" s="47">
        <v>344</v>
      </c>
    </row>
    <row r="5426" spans="1:9" ht="51" x14ac:dyDescent="0.2">
      <c r="A5426" s="892"/>
      <c r="B5426" s="47">
        <v>7203</v>
      </c>
      <c r="C5426" s="46" t="s">
        <v>671</v>
      </c>
      <c r="D5426" s="47" t="s">
        <v>39</v>
      </c>
      <c r="E5426" s="47">
        <v>30141505</v>
      </c>
      <c r="F5426" s="893"/>
      <c r="G5426" s="47" t="s">
        <v>669</v>
      </c>
      <c r="H5426" s="661" t="s">
        <v>41</v>
      </c>
      <c r="I5426" s="47">
        <v>344</v>
      </c>
    </row>
    <row r="5427" spans="1:9" ht="51" x14ac:dyDescent="0.2">
      <c r="A5427" s="892"/>
      <c r="B5427" s="47">
        <v>7203</v>
      </c>
      <c r="C5427" s="46" t="s">
        <v>672</v>
      </c>
      <c r="D5427" s="47" t="s">
        <v>39</v>
      </c>
      <c r="E5427" s="47">
        <v>30141505</v>
      </c>
      <c r="F5427" s="893"/>
      <c r="G5427" s="39" t="s">
        <v>4705</v>
      </c>
      <c r="H5427" s="661" t="s">
        <v>41</v>
      </c>
      <c r="I5427" s="47">
        <v>344</v>
      </c>
    </row>
    <row r="5428" spans="1:9" ht="25.5" x14ac:dyDescent="0.2">
      <c r="A5428" s="892">
        <v>311</v>
      </c>
      <c r="B5428" s="47">
        <v>7203</v>
      </c>
      <c r="C5428" s="46" t="s">
        <v>676</v>
      </c>
      <c r="D5428" s="47" t="s">
        <v>39</v>
      </c>
      <c r="E5428" s="47">
        <v>39121529</v>
      </c>
      <c r="F5428" s="893">
        <v>210000</v>
      </c>
      <c r="G5428" s="39" t="s">
        <v>4705</v>
      </c>
      <c r="H5428" s="661" t="s">
        <v>41</v>
      </c>
      <c r="I5428" s="47">
        <v>344</v>
      </c>
    </row>
    <row r="5429" spans="1:9" ht="25.5" x14ac:dyDescent="0.2">
      <c r="A5429" s="892"/>
      <c r="B5429" s="47">
        <v>7203</v>
      </c>
      <c r="C5429" s="46" t="s">
        <v>677</v>
      </c>
      <c r="D5429" s="47" t="s">
        <v>39</v>
      </c>
      <c r="E5429" s="47">
        <v>39121529</v>
      </c>
      <c r="F5429" s="893"/>
      <c r="G5429" s="39" t="s">
        <v>4705</v>
      </c>
      <c r="H5429" s="661" t="s">
        <v>41</v>
      </c>
      <c r="I5429" s="47">
        <v>344</v>
      </c>
    </row>
    <row r="5430" spans="1:9" ht="25.5" x14ac:dyDescent="0.2">
      <c r="A5430" s="892"/>
      <c r="B5430" s="47">
        <v>7203</v>
      </c>
      <c r="C5430" s="46" t="s">
        <v>678</v>
      </c>
      <c r="D5430" s="47" t="s">
        <v>39</v>
      </c>
      <c r="E5430" s="47">
        <v>39121529</v>
      </c>
      <c r="F5430" s="893"/>
      <c r="G5430" s="39" t="s">
        <v>4705</v>
      </c>
      <c r="H5430" s="661" t="s">
        <v>41</v>
      </c>
      <c r="I5430" s="47">
        <v>344</v>
      </c>
    </row>
    <row r="5431" spans="1:9" ht="25.5" x14ac:dyDescent="0.2">
      <c r="A5431" s="892"/>
      <c r="B5431" s="47">
        <v>7203</v>
      </c>
      <c r="C5431" s="46" t="s">
        <v>679</v>
      </c>
      <c r="D5431" s="47" t="s">
        <v>39</v>
      </c>
      <c r="E5431" s="47">
        <v>39121529</v>
      </c>
      <c r="F5431" s="893"/>
      <c r="G5431" s="39" t="s">
        <v>4705</v>
      </c>
      <c r="H5431" s="661" t="s">
        <v>41</v>
      </c>
      <c r="I5431" s="47">
        <v>344</v>
      </c>
    </row>
    <row r="5432" spans="1:9" ht="25.5" x14ac:dyDescent="0.2">
      <c r="A5432" s="3">
        <v>312</v>
      </c>
      <c r="B5432" s="47">
        <v>7203</v>
      </c>
      <c r="C5432" s="46" t="s">
        <v>682</v>
      </c>
      <c r="D5432" s="47" t="s">
        <v>39</v>
      </c>
      <c r="E5432" s="47">
        <v>23271812</v>
      </c>
      <c r="F5432" s="580">
        <v>167000</v>
      </c>
      <c r="G5432" s="39" t="s">
        <v>4705</v>
      </c>
      <c r="H5432" s="661" t="s">
        <v>41</v>
      </c>
      <c r="I5432" s="47">
        <v>344</v>
      </c>
    </row>
    <row r="5433" spans="1:9" ht="25.5" x14ac:dyDescent="0.2">
      <c r="A5433" s="3">
        <v>313</v>
      </c>
      <c r="B5433" s="47">
        <v>7203</v>
      </c>
      <c r="C5433" s="46" t="s">
        <v>685</v>
      </c>
      <c r="D5433" s="47" t="s">
        <v>39</v>
      </c>
      <c r="E5433" s="47">
        <v>32101503</v>
      </c>
      <c r="F5433" s="580">
        <v>72000</v>
      </c>
      <c r="G5433" s="39" t="s">
        <v>4705</v>
      </c>
      <c r="H5433" s="661" t="s">
        <v>41</v>
      </c>
      <c r="I5433" s="47">
        <v>344</v>
      </c>
    </row>
    <row r="5434" spans="1:9" ht="89.25" x14ac:dyDescent="0.2">
      <c r="A5434" s="3">
        <v>314</v>
      </c>
      <c r="B5434" s="61">
        <v>4001</v>
      </c>
      <c r="C5434" s="66" t="s">
        <v>2036</v>
      </c>
      <c r="D5434" s="382" t="s">
        <v>2145</v>
      </c>
      <c r="E5434" s="382"/>
      <c r="F5434" s="577">
        <v>2000000</v>
      </c>
      <c r="G5434" s="39" t="s">
        <v>4705</v>
      </c>
      <c r="H5434" s="63">
        <v>45200</v>
      </c>
      <c r="I5434" s="61">
        <v>344</v>
      </c>
    </row>
    <row r="5435" spans="1:9" ht="15" customHeight="1" x14ac:dyDescent="0.2">
      <c r="A5435" s="891">
        <v>315</v>
      </c>
      <c r="B5435" s="3">
        <v>6226</v>
      </c>
      <c r="C5435" s="197" t="s">
        <v>2888</v>
      </c>
      <c r="D5435" s="3" t="s">
        <v>10514</v>
      </c>
      <c r="E5435" s="60">
        <v>44103109</v>
      </c>
      <c r="F5435" s="909">
        <v>1275000</v>
      </c>
      <c r="G5435" s="39" t="s">
        <v>4705</v>
      </c>
      <c r="H5435" s="227">
        <v>45017</v>
      </c>
      <c r="I5435" s="211">
        <v>344</v>
      </c>
    </row>
    <row r="5436" spans="1:9" ht="25.5" x14ac:dyDescent="0.2">
      <c r="A5436" s="891"/>
      <c r="B5436" s="3">
        <v>6229</v>
      </c>
      <c r="C5436" s="197" t="s">
        <v>2941</v>
      </c>
      <c r="D5436" s="3" t="s">
        <v>10514</v>
      </c>
      <c r="E5436" s="463">
        <v>27112823</v>
      </c>
      <c r="F5436" s="909"/>
      <c r="G5436" s="39" t="s">
        <v>4705</v>
      </c>
      <c r="H5436" s="227">
        <v>45078</v>
      </c>
      <c r="I5436" s="382">
        <v>344</v>
      </c>
    </row>
    <row r="5437" spans="1:9" ht="15" customHeight="1" x14ac:dyDescent="0.2">
      <c r="A5437" s="891"/>
      <c r="B5437" s="3">
        <v>6229</v>
      </c>
      <c r="C5437" s="197" t="s">
        <v>2942</v>
      </c>
      <c r="D5437" s="3" t="s">
        <v>10514</v>
      </c>
      <c r="E5437" s="256">
        <v>27112802</v>
      </c>
      <c r="F5437" s="909"/>
      <c r="G5437" s="39" t="s">
        <v>4705</v>
      </c>
      <c r="H5437" s="227">
        <v>45078</v>
      </c>
      <c r="I5437" s="382">
        <v>344</v>
      </c>
    </row>
    <row r="5438" spans="1:9" ht="51" x14ac:dyDescent="0.2">
      <c r="A5438" s="891"/>
      <c r="B5438" s="3">
        <v>6320</v>
      </c>
      <c r="C5438" s="197" t="s">
        <v>3065</v>
      </c>
      <c r="D5438" s="3" t="s">
        <v>10514</v>
      </c>
      <c r="E5438" s="60">
        <v>40151712</v>
      </c>
      <c r="F5438" s="909"/>
      <c r="G5438" s="39" t="s">
        <v>4705</v>
      </c>
      <c r="H5438" s="227">
        <v>45061</v>
      </c>
      <c r="I5438" s="382">
        <v>344</v>
      </c>
    </row>
    <row r="5439" spans="1:9" ht="15" customHeight="1" x14ac:dyDescent="0.2">
      <c r="A5439" s="891"/>
      <c r="B5439" s="3">
        <v>6320</v>
      </c>
      <c r="C5439" s="197" t="s">
        <v>3066</v>
      </c>
      <c r="D5439" s="3" t="s">
        <v>10514</v>
      </c>
      <c r="E5439" s="382">
        <v>31181502</v>
      </c>
      <c r="F5439" s="909"/>
      <c r="G5439" s="39" t="s">
        <v>4705</v>
      </c>
      <c r="H5439" s="227">
        <v>45061</v>
      </c>
      <c r="I5439" s="382">
        <v>344</v>
      </c>
    </row>
    <row r="5440" spans="1:9" ht="38.25" x14ac:dyDescent="0.2">
      <c r="A5440" s="3">
        <v>316</v>
      </c>
      <c r="B5440" s="3">
        <v>6320</v>
      </c>
      <c r="C5440" s="197" t="s">
        <v>3068</v>
      </c>
      <c r="D5440" s="3" t="s">
        <v>10514</v>
      </c>
      <c r="E5440" s="382">
        <v>40172599</v>
      </c>
      <c r="F5440" s="585">
        <v>610000</v>
      </c>
      <c r="G5440" s="39" t="s">
        <v>4705</v>
      </c>
      <c r="H5440" s="227">
        <v>45076</v>
      </c>
      <c r="I5440" s="382">
        <v>344</v>
      </c>
    </row>
    <row r="5441" spans="1:9" ht="51" x14ac:dyDescent="0.2">
      <c r="A5441" s="3">
        <v>317</v>
      </c>
      <c r="B5441" s="3">
        <v>7020</v>
      </c>
      <c r="C5441" s="197" t="s">
        <v>3151</v>
      </c>
      <c r="D5441" s="3" t="s">
        <v>10514</v>
      </c>
      <c r="E5441" s="211">
        <v>23271813</v>
      </c>
      <c r="F5441" s="585">
        <v>184000</v>
      </c>
      <c r="G5441" s="39" t="s">
        <v>4705</v>
      </c>
      <c r="H5441" s="661" t="s">
        <v>858</v>
      </c>
      <c r="I5441" s="382">
        <v>344</v>
      </c>
    </row>
    <row r="5442" spans="1:9" ht="51" x14ac:dyDescent="0.2">
      <c r="A5442" s="3">
        <v>318</v>
      </c>
      <c r="B5442" s="3">
        <v>7020</v>
      </c>
      <c r="C5442" s="197" t="s">
        <v>3158</v>
      </c>
      <c r="D5442" s="3" t="s">
        <v>10514</v>
      </c>
      <c r="E5442" s="211">
        <v>41112404</v>
      </c>
      <c r="F5442" s="585">
        <v>130000</v>
      </c>
      <c r="G5442" s="39" t="s">
        <v>4705</v>
      </c>
      <c r="H5442" s="661" t="s">
        <v>858</v>
      </c>
      <c r="I5442" s="382">
        <v>344</v>
      </c>
    </row>
    <row r="5443" spans="1:9" ht="12.75" x14ac:dyDescent="0.2">
      <c r="A5443" s="892">
        <v>319</v>
      </c>
      <c r="B5443" s="84">
        <v>2502</v>
      </c>
      <c r="C5443" s="127" t="s">
        <v>3884</v>
      </c>
      <c r="D5443" s="84" t="s">
        <v>34</v>
      </c>
      <c r="E5443" s="131">
        <v>70111799</v>
      </c>
      <c r="F5443" s="910">
        <v>1785000</v>
      </c>
      <c r="G5443" s="39" t="s">
        <v>4705</v>
      </c>
      <c r="H5443" s="63">
        <v>45261</v>
      </c>
      <c r="I5443" s="382">
        <v>344</v>
      </c>
    </row>
    <row r="5444" spans="1:9" ht="25.5" x14ac:dyDescent="0.2">
      <c r="A5444" s="892"/>
      <c r="B5444" s="211">
        <v>2505</v>
      </c>
      <c r="C5444" s="197" t="s">
        <v>4286</v>
      </c>
      <c r="D5444" s="211" t="s">
        <v>34</v>
      </c>
      <c r="E5444" s="211" t="s">
        <v>4287</v>
      </c>
      <c r="F5444" s="910"/>
      <c r="G5444" s="39" t="s">
        <v>4705</v>
      </c>
      <c r="H5444" s="72">
        <v>44958</v>
      </c>
      <c r="I5444" s="211">
        <v>344</v>
      </c>
    </row>
    <row r="5445" spans="1:9" ht="25.5" x14ac:dyDescent="0.2">
      <c r="A5445" s="892"/>
      <c r="B5445" s="211">
        <v>2505</v>
      </c>
      <c r="C5445" s="197" t="s">
        <v>4289</v>
      </c>
      <c r="D5445" s="211" t="s">
        <v>34</v>
      </c>
      <c r="E5445" s="211" t="s">
        <v>4290</v>
      </c>
      <c r="F5445" s="910"/>
      <c r="G5445" s="39" t="s">
        <v>4705</v>
      </c>
      <c r="H5445" s="72">
        <v>44958</v>
      </c>
      <c r="I5445" s="211">
        <v>344</v>
      </c>
    </row>
    <row r="5446" spans="1:9" ht="25.5" x14ac:dyDescent="0.2">
      <c r="A5446" s="892"/>
      <c r="B5446" s="211">
        <v>2505</v>
      </c>
      <c r="C5446" s="197" t="s">
        <v>4292</v>
      </c>
      <c r="D5446" s="211" t="s">
        <v>34</v>
      </c>
      <c r="E5446" s="211">
        <v>32101530</v>
      </c>
      <c r="F5446" s="910"/>
      <c r="G5446" s="39" t="s">
        <v>4705</v>
      </c>
      <c r="H5446" s="72">
        <v>44958</v>
      </c>
      <c r="I5446" s="211">
        <v>344</v>
      </c>
    </row>
    <row r="5447" spans="1:9" ht="12.75" x14ac:dyDescent="0.2">
      <c r="A5447" s="892"/>
      <c r="B5447" s="211">
        <v>2505</v>
      </c>
      <c r="C5447" s="197" t="s">
        <v>4294</v>
      </c>
      <c r="D5447" s="211" t="s">
        <v>34</v>
      </c>
      <c r="E5447" s="211" t="s">
        <v>4295</v>
      </c>
      <c r="F5447" s="910"/>
      <c r="G5447" s="39" t="s">
        <v>4705</v>
      </c>
      <c r="H5447" s="72">
        <v>44958</v>
      </c>
      <c r="I5447" s="211">
        <v>344</v>
      </c>
    </row>
    <row r="5448" spans="1:9" ht="12.75" x14ac:dyDescent="0.2">
      <c r="A5448" s="892"/>
      <c r="B5448" s="211">
        <v>2505</v>
      </c>
      <c r="C5448" s="197" t="s">
        <v>4297</v>
      </c>
      <c r="D5448" s="211" t="s">
        <v>34</v>
      </c>
      <c r="E5448" s="211" t="s">
        <v>4298</v>
      </c>
      <c r="F5448" s="910"/>
      <c r="G5448" s="39" t="s">
        <v>4705</v>
      </c>
      <c r="H5448" s="72">
        <v>44958</v>
      </c>
      <c r="I5448" s="211">
        <v>344</v>
      </c>
    </row>
    <row r="5449" spans="1:9" ht="25.5" x14ac:dyDescent="0.2">
      <c r="A5449" s="892"/>
      <c r="B5449" s="211">
        <v>2505</v>
      </c>
      <c r="C5449" s="197" t="s">
        <v>4300</v>
      </c>
      <c r="D5449" s="211" t="s">
        <v>34</v>
      </c>
      <c r="E5449" s="211" t="s">
        <v>3647</v>
      </c>
      <c r="F5449" s="910"/>
      <c r="G5449" s="39" t="s">
        <v>4705</v>
      </c>
      <c r="H5449" s="72">
        <v>44958</v>
      </c>
      <c r="I5449" s="211">
        <v>344</v>
      </c>
    </row>
    <row r="5450" spans="1:9" ht="12.75" x14ac:dyDescent="0.2">
      <c r="A5450" s="892"/>
      <c r="B5450" s="211">
        <v>2505</v>
      </c>
      <c r="C5450" s="197" t="s">
        <v>4301</v>
      </c>
      <c r="D5450" s="211" t="s">
        <v>34</v>
      </c>
      <c r="E5450" s="211" t="s">
        <v>3647</v>
      </c>
      <c r="F5450" s="910"/>
      <c r="G5450" s="39" t="s">
        <v>4705</v>
      </c>
      <c r="H5450" s="72">
        <v>44958</v>
      </c>
      <c r="I5450" s="211">
        <v>344</v>
      </c>
    </row>
    <row r="5451" spans="1:9" ht="25.5" x14ac:dyDescent="0.2">
      <c r="A5451" s="892">
        <v>320</v>
      </c>
      <c r="B5451" s="97">
        <v>2601</v>
      </c>
      <c r="C5451" s="98" t="s">
        <v>2282</v>
      </c>
      <c r="D5451" s="97" t="s">
        <v>39</v>
      </c>
      <c r="E5451" s="343" t="s">
        <v>5613</v>
      </c>
      <c r="F5451" s="912">
        <v>630000</v>
      </c>
      <c r="G5451" s="39" t="s">
        <v>4705</v>
      </c>
      <c r="H5451" s="309">
        <v>45261</v>
      </c>
      <c r="I5451" s="342">
        <v>344</v>
      </c>
    </row>
    <row r="5452" spans="1:9" ht="25.5" x14ac:dyDescent="0.2">
      <c r="A5452" s="892"/>
      <c r="B5452" s="97">
        <v>2602</v>
      </c>
      <c r="C5452" s="98" t="s">
        <v>2282</v>
      </c>
      <c r="D5452" s="97" t="s">
        <v>39</v>
      </c>
      <c r="E5452" s="343">
        <v>4410170692017740</v>
      </c>
      <c r="F5452" s="912"/>
      <c r="G5452" s="39" t="s">
        <v>4705</v>
      </c>
      <c r="H5452" s="309">
        <v>45261</v>
      </c>
      <c r="I5452" s="342">
        <v>344</v>
      </c>
    </row>
    <row r="5453" spans="1:9" ht="25.5" x14ac:dyDescent="0.2">
      <c r="A5453" s="892"/>
      <c r="B5453" s="97">
        <v>2603</v>
      </c>
      <c r="C5453" s="98" t="s">
        <v>2282</v>
      </c>
      <c r="D5453" s="97" t="s">
        <v>39</v>
      </c>
      <c r="E5453" s="343">
        <v>4410170692017740</v>
      </c>
      <c r="F5453" s="912"/>
      <c r="G5453" s="39" t="s">
        <v>4705</v>
      </c>
      <c r="H5453" s="309">
        <v>45261</v>
      </c>
      <c r="I5453" s="342">
        <v>344</v>
      </c>
    </row>
    <row r="5454" spans="1:9" ht="38.25" x14ac:dyDescent="0.2">
      <c r="A5454" s="892">
        <v>321</v>
      </c>
      <c r="B5454" s="310">
        <v>3230</v>
      </c>
      <c r="C5454" s="66" t="s">
        <v>5175</v>
      </c>
      <c r="D5454" s="310" t="s">
        <v>39</v>
      </c>
      <c r="E5454" s="60">
        <v>31201610</v>
      </c>
      <c r="F5454" s="910">
        <v>1280694.47</v>
      </c>
      <c r="G5454" s="39" t="s">
        <v>4705</v>
      </c>
      <c r="H5454" s="313">
        <v>45231</v>
      </c>
      <c r="I5454" s="382">
        <v>344</v>
      </c>
    </row>
    <row r="5455" spans="1:9" ht="51" x14ac:dyDescent="0.2">
      <c r="A5455" s="892"/>
      <c r="B5455" s="310">
        <v>3230</v>
      </c>
      <c r="C5455" s="66" t="s">
        <v>5177</v>
      </c>
      <c r="D5455" s="310" t="s">
        <v>39</v>
      </c>
      <c r="E5455" s="60">
        <v>31201610</v>
      </c>
      <c r="F5455" s="910"/>
      <c r="G5455" s="39" t="s">
        <v>4705</v>
      </c>
      <c r="H5455" s="313">
        <v>45231</v>
      </c>
      <c r="I5455" s="382">
        <v>344</v>
      </c>
    </row>
    <row r="5456" spans="1:9" ht="25.5" x14ac:dyDescent="0.2">
      <c r="A5456" s="892"/>
      <c r="B5456" s="310">
        <v>3230</v>
      </c>
      <c r="C5456" s="66" t="s">
        <v>5178</v>
      </c>
      <c r="D5456" s="310" t="s">
        <v>39</v>
      </c>
      <c r="E5456" s="211">
        <v>44101798</v>
      </c>
      <c r="F5456" s="910"/>
      <c r="G5456" s="39" t="s">
        <v>4705</v>
      </c>
      <c r="H5456" s="313">
        <v>45231</v>
      </c>
      <c r="I5456" s="382">
        <v>344</v>
      </c>
    </row>
    <row r="5457" spans="1:9" ht="25.5" x14ac:dyDescent="0.2">
      <c r="A5457" s="892"/>
      <c r="B5457" s="372">
        <v>4321</v>
      </c>
      <c r="C5457" s="373" t="s">
        <v>5516</v>
      </c>
      <c r="D5457" s="372" t="s">
        <v>39</v>
      </c>
      <c r="E5457" s="146">
        <v>40151802</v>
      </c>
      <c r="F5457" s="910"/>
      <c r="G5457" s="39" t="s">
        <v>4705</v>
      </c>
      <c r="H5457" s="146" t="s">
        <v>5517</v>
      </c>
      <c r="I5457" s="160">
        <v>344</v>
      </c>
    </row>
    <row r="5458" spans="1:9" ht="38.25" x14ac:dyDescent="0.2">
      <c r="A5458" s="901">
        <v>322</v>
      </c>
      <c r="B5458" s="310">
        <v>3230</v>
      </c>
      <c r="C5458" s="66" t="s">
        <v>5187</v>
      </c>
      <c r="D5458" s="310" t="s">
        <v>39</v>
      </c>
      <c r="E5458" s="211">
        <v>44101798</v>
      </c>
      <c r="F5458" s="910"/>
      <c r="G5458" s="39" t="s">
        <v>4705</v>
      </c>
      <c r="H5458" s="313">
        <v>45231</v>
      </c>
      <c r="I5458" s="382">
        <v>344</v>
      </c>
    </row>
    <row r="5459" spans="1:9" ht="89.25" x14ac:dyDescent="0.2">
      <c r="A5459" s="902"/>
      <c r="B5459" s="97">
        <v>7428</v>
      </c>
      <c r="C5459" s="508" t="s">
        <v>8540</v>
      </c>
      <c r="D5459" s="97" t="s">
        <v>5902</v>
      </c>
      <c r="E5459" s="39" t="s">
        <v>8541</v>
      </c>
      <c r="F5459" s="910"/>
      <c r="G5459" s="39" t="s">
        <v>4705</v>
      </c>
      <c r="H5459" s="251">
        <v>45261</v>
      </c>
      <c r="I5459" s="39">
        <v>344</v>
      </c>
    </row>
    <row r="5460" spans="1:9" ht="38.25" x14ac:dyDescent="0.2">
      <c r="A5460" s="902"/>
      <c r="B5460" s="97">
        <v>7428</v>
      </c>
      <c r="C5460" s="508" t="s">
        <v>8542</v>
      </c>
      <c r="D5460" s="97" t="s">
        <v>5902</v>
      </c>
      <c r="E5460" s="526" t="s">
        <v>8543</v>
      </c>
      <c r="F5460" s="910"/>
      <c r="G5460" s="39" t="s">
        <v>4705</v>
      </c>
      <c r="H5460" s="251">
        <v>45261</v>
      </c>
      <c r="I5460" s="39">
        <v>344</v>
      </c>
    </row>
    <row r="5461" spans="1:9" ht="38.25" x14ac:dyDescent="0.2">
      <c r="A5461" s="902"/>
      <c r="B5461" s="97" t="s">
        <v>8661</v>
      </c>
      <c r="C5461" s="518" t="s">
        <v>6479</v>
      </c>
      <c r="D5461" s="97" t="s">
        <v>5902</v>
      </c>
      <c r="E5461" s="160" t="s">
        <v>6480</v>
      </c>
      <c r="F5461" s="910"/>
      <c r="G5461" s="39" t="s">
        <v>4705</v>
      </c>
      <c r="H5461" s="309">
        <v>45261</v>
      </c>
      <c r="I5461" s="160">
        <v>344</v>
      </c>
    </row>
    <row r="5462" spans="1:9" ht="38.25" x14ac:dyDescent="0.2">
      <c r="A5462" s="902"/>
      <c r="B5462" s="97">
        <v>7410</v>
      </c>
      <c r="C5462" s="98" t="s">
        <v>7958</v>
      </c>
      <c r="D5462" s="97" t="s">
        <v>5902</v>
      </c>
      <c r="E5462" s="160">
        <v>23231199</v>
      </c>
      <c r="F5462" s="910"/>
      <c r="G5462" s="39" t="s">
        <v>4705</v>
      </c>
      <c r="H5462" s="309">
        <v>45078</v>
      </c>
      <c r="I5462" s="160">
        <v>344</v>
      </c>
    </row>
    <row r="5463" spans="1:9" ht="51" x14ac:dyDescent="0.2">
      <c r="A5463" s="902"/>
      <c r="B5463" s="97">
        <v>7410</v>
      </c>
      <c r="C5463" s="98" t="s">
        <v>7959</v>
      </c>
      <c r="D5463" s="97" t="s">
        <v>5902</v>
      </c>
      <c r="E5463" s="160">
        <v>23231199</v>
      </c>
      <c r="F5463" s="910"/>
      <c r="G5463" s="39" t="s">
        <v>4705</v>
      </c>
      <c r="H5463" s="309">
        <v>45078</v>
      </c>
      <c r="I5463" s="160">
        <v>344</v>
      </c>
    </row>
    <row r="5464" spans="1:9" ht="38.25" x14ac:dyDescent="0.2">
      <c r="A5464" s="902"/>
      <c r="B5464" s="97">
        <v>7410</v>
      </c>
      <c r="C5464" s="98" t="s">
        <v>7960</v>
      </c>
      <c r="D5464" s="97" t="s">
        <v>5902</v>
      </c>
      <c r="E5464" s="160">
        <v>23231199</v>
      </c>
      <c r="F5464" s="910"/>
      <c r="G5464" s="39" t="s">
        <v>4705</v>
      </c>
      <c r="H5464" s="309">
        <v>45078</v>
      </c>
      <c r="I5464" s="160">
        <v>344</v>
      </c>
    </row>
    <row r="5465" spans="1:9" ht="51" x14ac:dyDescent="0.2">
      <c r="A5465" s="902"/>
      <c r="B5465" s="97">
        <v>7410</v>
      </c>
      <c r="C5465" s="98" t="s">
        <v>7961</v>
      </c>
      <c r="D5465" s="97" t="s">
        <v>5902</v>
      </c>
      <c r="E5465" s="160">
        <v>23231199</v>
      </c>
      <c r="F5465" s="910"/>
      <c r="G5465" s="39" t="s">
        <v>4705</v>
      </c>
      <c r="H5465" s="309">
        <v>45078</v>
      </c>
      <c r="I5465" s="160">
        <v>344</v>
      </c>
    </row>
    <row r="5466" spans="1:9" ht="25.5" x14ac:dyDescent="0.2">
      <c r="A5466" s="902"/>
      <c r="B5466" s="97">
        <v>7410</v>
      </c>
      <c r="C5466" s="98" t="s">
        <v>7962</v>
      </c>
      <c r="D5466" s="97" t="s">
        <v>5902</v>
      </c>
      <c r="E5466" s="160">
        <v>23242112</v>
      </c>
      <c r="F5466" s="910"/>
      <c r="G5466" s="39" t="s">
        <v>4705</v>
      </c>
      <c r="H5466" s="309">
        <v>45078</v>
      </c>
      <c r="I5466" s="97">
        <v>344</v>
      </c>
    </row>
    <row r="5467" spans="1:9" ht="38.25" x14ac:dyDescent="0.2">
      <c r="A5467" s="902"/>
      <c r="B5467" s="97">
        <v>7410</v>
      </c>
      <c r="C5467" s="98" t="s">
        <v>7963</v>
      </c>
      <c r="D5467" s="97" t="s">
        <v>5902</v>
      </c>
      <c r="E5467" s="160">
        <v>41103311</v>
      </c>
      <c r="F5467" s="910"/>
      <c r="G5467" s="39" t="s">
        <v>4705</v>
      </c>
      <c r="H5467" s="309">
        <v>45261</v>
      </c>
      <c r="I5467" s="97">
        <v>344</v>
      </c>
    </row>
    <row r="5468" spans="1:9" ht="25.5" x14ac:dyDescent="0.2">
      <c r="A5468" s="902"/>
      <c r="B5468" s="97">
        <v>7410</v>
      </c>
      <c r="C5468" s="98" t="s">
        <v>7965</v>
      </c>
      <c r="D5468" s="97" t="s">
        <v>5902</v>
      </c>
      <c r="E5468" s="160">
        <v>31171507</v>
      </c>
      <c r="F5468" s="910"/>
      <c r="G5468" s="39" t="s">
        <v>4705</v>
      </c>
      <c r="H5468" s="309">
        <v>45261</v>
      </c>
      <c r="I5468" s="97">
        <v>344</v>
      </c>
    </row>
    <row r="5469" spans="1:9" ht="25.5" x14ac:dyDescent="0.2">
      <c r="A5469" s="902"/>
      <c r="B5469" s="97">
        <v>7410</v>
      </c>
      <c r="C5469" s="98" t="s">
        <v>7967</v>
      </c>
      <c r="D5469" s="97" t="s">
        <v>5902</v>
      </c>
      <c r="E5469" s="160">
        <v>31171507</v>
      </c>
      <c r="F5469" s="910"/>
      <c r="G5469" s="39" t="s">
        <v>4705</v>
      </c>
      <c r="H5469" s="309">
        <v>45261</v>
      </c>
      <c r="I5469" s="97">
        <v>344</v>
      </c>
    </row>
    <row r="5470" spans="1:9" ht="15" customHeight="1" x14ac:dyDescent="0.2">
      <c r="A5470" s="902"/>
      <c r="B5470" s="97">
        <v>7410</v>
      </c>
      <c r="C5470" s="98" t="s">
        <v>7968</v>
      </c>
      <c r="D5470" s="97" t="s">
        <v>5902</v>
      </c>
      <c r="E5470" s="160">
        <v>31171507</v>
      </c>
      <c r="F5470" s="910"/>
      <c r="G5470" s="39" t="s">
        <v>4705</v>
      </c>
      <c r="H5470" s="309">
        <v>45261</v>
      </c>
      <c r="I5470" s="97">
        <v>344</v>
      </c>
    </row>
    <row r="5471" spans="1:9" ht="89.25" x14ac:dyDescent="0.2">
      <c r="A5471" s="902"/>
      <c r="B5471" s="97">
        <v>7410</v>
      </c>
      <c r="C5471" s="98" t="s">
        <v>7970</v>
      </c>
      <c r="D5471" s="97" t="s">
        <v>5902</v>
      </c>
      <c r="E5471" s="160">
        <v>25172503</v>
      </c>
      <c r="F5471" s="910"/>
      <c r="G5471" s="39" t="s">
        <v>4705</v>
      </c>
      <c r="H5471" s="309">
        <v>45261</v>
      </c>
      <c r="I5471" s="97">
        <v>344</v>
      </c>
    </row>
    <row r="5472" spans="1:9" ht="15" customHeight="1" x14ac:dyDescent="0.2">
      <c r="A5472" s="902"/>
      <c r="B5472" s="97" t="s">
        <v>9048</v>
      </c>
      <c r="C5472" s="508" t="s">
        <v>8226</v>
      </c>
      <c r="D5472" s="97" t="s">
        <v>5902</v>
      </c>
      <c r="E5472" s="39" t="s">
        <v>6151</v>
      </c>
      <c r="F5472" s="910"/>
      <c r="G5472" s="39" t="s">
        <v>4705</v>
      </c>
      <c r="H5472" s="309">
        <v>45261</v>
      </c>
      <c r="I5472" s="51">
        <v>344</v>
      </c>
    </row>
    <row r="5473" spans="1:9" ht="38.25" x14ac:dyDescent="0.2">
      <c r="A5473" s="902"/>
      <c r="B5473" s="51">
        <v>7413</v>
      </c>
      <c r="C5473" s="508" t="s">
        <v>9349</v>
      </c>
      <c r="D5473" s="97" t="s">
        <v>5902</v>
      </c>
      <c r="E5473" s="39">
        <v>31171505</v>
      </c>
      <c r="F5473" s="910"/>
      <c r="G5473" s="39" t="s">
        <v>4705</v>
      </c>
      <c r="H5473" s="309">
        <v>45261</v>
      </c>
      <c r="I5473" s="51">
        <v>344</v>
      </c>
    </row>
    <row r="5474" spans="1:9" ht="38.25" x14ac:dyDescent="0.2">
      <c r="A5474" s="902"/>
      <c r="B5474" s="51">
        <v>6326</v>
      </c>
      <c r="C5474" s="541" t="s">
        <v>9572</v>
      </c>
      <c r="D5474" s="97" t="s">
        <v>5902</v>
      </c>
      <c r="E5474" s="39">
        <v>23271712</v>
      </c>
      <c r="F5474" s="910"/>
      <c r="G5474" s="39" t="s">
        <v>4705</v>
      </c>
      <c r="H5474" s="309">
        <v>45261</v>
      </c>
      <c r="I5474" s="539">
        <v>344</v>
      </c>
    </row>
    <row r="5475" spans="1:9" ht="25.5" x14ac:dyDescent="0.2">
      <c r="A5475" s="902"/>
      <c r="B5475" s="51">
        <v>6326</v>
      </c>
      <c r="C5475" s="541" t="s">
        <v>9573</v>
      </c>
      <c r="D5475" s="97" t="s">
        <v>5902</v>
      </c>
      <c r="E5475" s="39">
        <v>73152108</v>
      </c>
      <c r="F5475" s="910"/>
      <c r="G5475" s="39" t="s">
        <v>4705</v>
      </c>
      <c r="H5475" s="309">
        <v>45261</v>
      </c>
      <c r="I5475" s="539">
        <v>344</v>
      </c>
    </row>
    <row r="5476" spans="1:9" ht="38.25" x14ac:dyDescent="0.2">
      <c r="A5476" s="902"/>
      <c r="B5476" s="51">
        <v>6325</v>
      </c>
      <c r="C5476" s="508" t="s">
        <v>9349</v>
      </c>
      <c r="D5476" s="97" t="s">
        <v>5902</v>
      </c>
      <c r="E5476" s="39">
        <v>31171505</v>
      </c>
      <c r="F5476" s="910"/>
      <c r="G5476" s="39" t="s">
        <v>4705</v>
      </c>
      <c r="H5476" s="538">
        <v>44927</v>
      </c>
      <c r="I5476" s="51">
        <v>344</v>
      </c>
    </row>
    <row r="5477" spans="1:9" ht="25.5" x14ac:dyDescent="0.2">
      <c r="A5477" s="903"/>
      <c r="B5477" s="51">
        <v>6325</v>
      </c>
      <c r="C5477" s="508" t="s">
        <v>9875</v>
      </c>
      <c r="D5477" s="97" t="s">
        <v>5902</v>
      </c>
      <c r="E5477" s="39">
        <v>46182005</v>
      </c>
      <c r="F5477" s="910"/>
      <c r="G5477" s="39" t="s">
        <v>4705</v>
      </c>
      <c r="H5477" s="538">
        <v>44927</v>
      </c>
      <c r="I5477" s="51">
        <v>344</v>
      </c>
    </row>
    <row r="5478" spans="1:9" ht="89.25" x14ac:dyDescent="0.2">
      <c r="A5478" s="3">
        <v>323</v>
      </c>
      <c r="B5478" s="61">
        <v>4040</v>
      </c>
      <c r="C5478" s="66" t="s">
        <v>2073</v>
      </c>
      <c r="D5478" s="3" t="s">
        <v>2132</v>
      </c>
      <c r="E5478" s="382">
        <v>44</v>
      </c>
      <c r="F5478" s="577">
        <v>50000</v>
      </c>
      <c r="G5478" s="382" t="s">
        <v>136</v>
      </c>
      <c r="H5478" s="63">
        <v>45200</v>
      </c>
      <c r="I5478" s="382">
        <v>344</v>
      </c>
    </row>
    <row r="5479" spans="1:9" ht="114.75" x14ac:dyDescent="0.2">
      <c r="A5479" s="3">
        <v>324</v>
      </c>
      <c r="B5479" s="3">
        <v>6040</v>
      </c>
      <c r="C5479" s="127" t="s">
        <v>2331</v>
      </c>
      <c r="D5479" s="3" t="s">
        <v>10514</v>
      </c>
      <c r="E5479" s="211">
        <v>26121619</v>
      </c>
      <c r="F5479" s="585">
        <v>60000</v>
      </c>
      <c r="G5479" s="211" t="s">
        <v>2332</v>
      </c>
      <c r="H5479" s="227">
        <v>45078</v>
      </c>
      <c r="I5479" s="84" t="s">
        <v>2157</v>
      </c>
    </row>
    <row r="5480" spans="1:9" ht="38.25" x14ac:dyDescent="0.2">
      <c r="A5480" s="901">
        <v>325</v>
      </c>
      <c r="B5480" s="61">
        <v>3201</v>
      </c>
      <c r="C5480" s="197" t="s">
        <v>110</v>
      </c>
      <c r="D5480" s="3" t="s">
        <v>39</v>
      </c>
      <c r="E5480" s="211">
        <v>60121525</v>
      </c>
      <c r="F5480" s="847">
        <v>10090034.73</v>
      </c>
      <c r="G5480" s="211" t="s">
        <v>1901</v>
      </c>
      <c r="H5480" s="159">
        <v>45261</v>
      </c>
      <c r="I5480" s="382">
        <v>350</v>
      </c>
    </row>
    <row r="5481" spans="1:9" ht="38.25" x14ac:dyDescent="0.2">
      <c r="A5481" s="902"/>
      <c r="B5481" s="3">
        <v>2030</v>
      </c>
      <c r="C5481" s="197" t="s">
        <v>110</v>
      </c>
      <c r="D5481" s="3" t="s">
        <v>39</v>
      </c>
      <c r="E5481" s="211">
        <v>60121525</v>
      </c>
      <c r="F5481" s="848"/>
      <c r="G5481" s="211" t="s">
        <v>1901</v>
      </c>
      <c r="H5481" s="159">
        <v>45261</v>
      </c>
      <c r="I5481" s="382">
        <v>350</v>
      </c>
    </row>
    <row r="5482" spans="1:9" ht="25.5" x14ac:dyDescent="0.2">
      <c r="A5482" s="902"/>
      <c r="B5482" s="3">
        <v>2030</v>
      </c>
      <c r="C5482" s="197" t="s">
        <v>170</v>
      </c>
      <c r="D5482" s="3" t="s">
        <v>39</v>
      </c>
      <c r="E5482" s="211">
        <v>44122118</v>
      </c>
      <c r="F5482" s="848"/>
      <c r="G5482" s="211" t="s">
        <v>1901</v>
      </c>
      <c r="H5482" s="159">
        <v>45261</v>
      </c>
      <c r="I5482" s="382">
        <v>350</v>
      </c>
    </row>
    <row r="5483" spans="1:9" ht="25.5" x14ac:dyDescent="0.2">
      <c r="A5483" s="902"/>
      <c r="B5483" s="3">
        <v>2030</v>
      </c>
      <c r="C5483" s="197" t="s">
        <v>171</v>
      </c>
      <c r="D5483" s="3" t="s">
        <v>39</v>
      </c>
      <c r="E5483" s="211">
        <v>44122104</v>
      </c>
      <c r="F5483" s="848"/>
      <c r="G5483" s="211" t="s">
        <v>1901</v>
      </c>
      <c r="H5483" s="159">
        <v>45261</v>
      </c>
      <c r="I5483" s="382">
        <v>350</v>
      </c>
    </row>
    <row r="5484" spans="1:9" ht="25.5" x14ac:dyDescent="0.2">
      <c r="A5484" s="902"/>
      <c r="B5484" s="3">
        <v>2030</v>
      </c>
      <c r="C5484" s="197" t="s">
        <v>172</v>
      </c>
      <c r="D5484" s="3" t="s">
        <v>39</v>
      </c>
      <c r="E5484" s="211">
        <v>44121634</v>
      </c>
      <c r="F5484" s="848"/>
      <c r="G5484" s="211" t="s">
        <v>1901</v>
      </c>
      <c r="H5484" s="159">
        <v>45261</v>
      </c>
      <c r="I5484" s="382">
        <v>350</v>
      </c>
    </row>
    <row r="5485" spans="1:9" ht="51" x14ac:dyDescent="0.2">
      <c r="A5485" s="902"/>
      <c r="B5485" s="3">
        <v>2030</v>
      </c>
      <c r="C5485" s="197" t="s">
        <v>173</v>
      </c>
      <c r="D5485" s="3" t="s">
        <v>39</v>
      </c>
      <c r="E5485" s="211">
        <v>44122016</v>
      </c>
      <c r="F5485" s="848"/>
      <c r="G5485" s="211" t="s">
        <v>1901</v>
      </c>
      <c r="H5485" s="159">
        <v>45261</v>
      </c>
      <c r="I5485" s="382">
        <v>350</v>
      </c>
    </row>
    <row r="5486" spans="1:9" ht="38.25" x14ac:dyDescent="0.2">
      <c r="A5486" s="902"/>
      <c r="B5486" s="3">
        <v>2030</v>
      </c>
      <c r="C5486" s="197" t="s">
        <v>174</v>
      </c>
      <c r="D5486" s="3" t="s">
        <v>39</v>
      </c>
      <c r="E5486" s="211">
        <v>44121708</v>
      </c>
      <c r="F5486" s="848"/>
      <c r="G5486" s="211" t="s">
        <v>1901</v>
      </c>
      <c r="H5486" s="159">
        <v>45261</v>
      </c>
      <c r="I5486" s="382">
        <v>350</v>
      </c>
    </row>
    <row r="5487" spans="1:9" ht="25.5" x14ac:dyDescent="0.2">
      <c r="A5487" s="902"/>
      <c r="B5487" s="3">
        <v>2030</v>
      </c>
      <c r="C5487" s="197" t="s">
        <v>175</v>
      </c>
      <c r="D5487" s="3" t="s">
        <v>39</v>
      </c>
      <c r="E5487" s="211">
        <v>44121708</v>
      </c>
      <c r="F5487" s="848"/>
      <c r="G5487" s="211" t="s">
        <v>1901</v>
      </c>
      <c r="H5487" s="159">
        <v>45261</v>
      </c>
      <c r="I5487" s="382">
        <v>350</v>
      </c>
    </row>
    <row r="5488" spans="1:9" ht="51" x14ac:dyDescent="0.2">
      <c r="A5488" s="902"/>
      <c r="B5488" s="3">
        <v>2030</v>
      </c>
      <c r="C5488" s="197" t="s">
        <v>176</v>
      </c>
      <c r="D5488" s="3" t="s">
        <v>39</v>
      </c>
      <c r="E5488" s="211">
        <v>44121627</v>
      </c>
      <c r="F5488" s="848"/>
      <c r="G5488" s="211" t="s">
        <v>1901</v>
      </c>
      <c r="H5488" s="159">
        <v>45261</v>
      </c>
      <c r="I5488" s="382">
        <v>350</v>
      </c>
    </row>
    <row r="5489" spans="1:9" ht="25.5" x14ac:dyDescent="0.2">
      <c r="A5489" s="902"/>
      <c r="B5489" s="3">
        <v>2030</v>
      </c>
      <c r="C5489" s="197" t="s">
        <v>177</v>
      </c>
      <c r="D5489" s="3" t="s">
        <v>39</v>
      </c>
      <c r="E5489" s="211">
        <v>44121804</v>
      </c>
      <c r="F5489" s="848"/>
      <c r="G5489" s="211" t="s">
        <v>1901</v>
      </c>
      <c r="H5489" s="159">
        <v>45261</v>
      </c>
      <c r="I5489" s="382">
        <v>350</v>
      </c>
    </row>
    <row r="5490" spans="1:9" ht="38.25" x14ac:dyDescent="0.2">
      <c r="A5490" s="902"/>
      <c r="B5490" s="3">
        <v>2030</v>
      </c>
      <c r="C5490" s="197" t="s">
        <v>178</v>
      </c>
      <c r="D5490" s="3" t="s">
        <v>39</v>
      </c>
      <c r="E5490" s="211">
        <v>44122012</v>
      </c>
      <c r="F5490" s="848"/>
      <c r="G5490" s="211" t="s">
        <v>1901</v>
      </c>
      <c r="H5490" s="159">
        <v>45261</v>
      </c>
      <c r="I5490" s="382">
        <v>350</v>
      </c>
    </row>
    <row r="5491" spans="1:9" ht="15" customHeight="1" x14ac:dyDescent="0.2">
      <c r="A5491" s="902"/>
      <c r="B5491" s="3">
        <v>2030</v>
      </c>
      <c r="C5491" s="197" t="s">
        <v>179</v>
      </c>
      <c r="D5491" s="3" t="s">
        <v>39</v>
      </c>
      <c r="E5491" s="211">
        <v>55121616</v>
      </c>
      <c r="F5491" s="848"/>
      <c r="G5491" s="211" t="s">
        <v>1901</v>
      </c>
      <c r="H5491" s="159">
        <v>45261</v>
      </c>
      <c r="I5491" s="382">
        <v>350</v>
      </c>
    </row>
    <row r="5492" spans="1:9" ht="25.5" x14ac:dyDescent="0.2">
      <c r="A5492" s="902"/>
      <c r="B5492" s="3">
        <v>2030</v>
      </c>
      <c r="C5492" s="197" t="s">
        <v>180</v>
      </c>
      <c r="D5492" s="3" t="s">
        <v>39</v>
      </c>
      <c r="E5492" s="211">
        <v>312015</v>
      </c>
      <c r="F5492" s="848"/>
      <c r="G5492" s="211" t="s">
        <v>1901</v>
      </c>
      <c r="H5492" s="159">
        <v>45261</v>
      </c>
      <c r="I5492" s="382">
        <v>350</v>
      </c>
    </row>
    <row r="5493" spans="1:9" ht="25.5" x14ac:dyDescent="0.2">
      <c r="A5493" s="902"/>
      <c r="B5493" s="3">
        <v>2030</v>
      </c>
      <c r="C5493" s="197" t="s">
        <v>181</v>
      </c>
      <c r="D5493" s="3" t="s">
        <v>39</v>
      </c>
      <c r="E5493" s="211">
        <v>44122104</v>
      </c>
      <c r="F5493" s="848"/>
      <c r="G5493" s="211" t="s">
        <v>1901</v>
      </c>
      <c r="H5493" s="159">
        <v>45261</v>
      </c>
      <c r="I5493" s="382">
        <v>350</v>
      </c>
    </row>
    <row r="5494" spans="1:9" ht="25.5" x14ac:dyDescent="0.2">
      <c r="A5494" s="902"/>
      <c r="B5494" s="3">
        <v>2030</v>
      </c>
      <c r="C5494" s="197" t="s">
        <v>182</v>
      </c>
      <c r="D5494" s="3" t="s">
        <v>39</v>
      </c>
      <c r="E5494" s="211">
        <v>44122107</v>
      </c>
      <c r="F5494" s="848"/>
      <c r="G5494" s="211" t="s">
        <v>1901</v>
      </c>
      <c r="H5494" s="159">
        <v>45261</v>
      </c>
      <c r="I5494" s="382">
        <v>350</v>
      </c>
    </row>
    <row r="5495" spans="1:9" ht="25.5" x14ac:dyDescent="0.2">
      <c r="A5495" s="902"/>
      <c r="B5495" s="3">
        <v>2030</v>
      </c>
      <c r="C5495" s="197" t="s">
        <v>183</v>
      </c>
      <c r="D5495" s="3" t="s">
        <v>39</v>
      </c>
      <c r="E5495" s="211">
        <v>46171515</v>
      </c>
      <c r="F5495" s="848"/>
      <c r="G5495" s="211" t="s">
        <v>1901</v>
      </c>
      <c r="H5495" s="159">
        <v>45261</v>
      </c>
      <c r="I5495" s="382">
        <v>350</v>
      </c>
    </row>
    <row r="5496" spans="1:9" ht="25.5" x14ac:dyDescent="0.2">
      <c r="A5496" s="902"/>
      <c r="B5496" s="3">
        <v>2030</v>
      </c>
      <c r="C5496" s="197" t="s">
        <v>184</v>
      </c>
      <c r="D5496" s="3" t="s">
        <v>39</v>
      </c>
      <c r="E5496" s="211">
        <v>44121611</v>
      </c>
      <c r="F5496" s="848"/>
      <c r="G5496" s="211" t="s">
        <v>1901</v>
      </c>
      <c r="H5496" s="159">
        <v>45261</v>
      </c>
      <c r="I5496" s="382">
        <v>350</v>
      </c>
    </row>
    <row r="5497" spans="1:9" ht="25.5" x14ac:dyDescent="0.2">
      <c r="A5497" s="902"/>
      <c r="B5497" s="3">
        <v>2030</v>
      </c>
      <c r="C5497" s="197" t="s">
        <v>185</v>
      </c>
      <c r="D5497" s="3" t="s">
        <v>39</v>
      </c>
      <c r="E5497" s="211">
        <v>44121615</v>
      </c>
      <c r="F5497" s="848"/>
      <c r="G5497" s="211" t="s">
        <v>1901</v>
      </c>
      <c r="H5497" s="159">
        <v>45261</v>
      </c>
      <c r="I5497" s="382">
        <v>350</v>
      </c>
    </row>
    <row r="5498" spans="1:9" ht="25.5" x14ac:dyDescent="0.2">
      <c r="A5498" s="902"/>
      <c r="B5498" s="3">
        <v>2030</v>
      </c>
      <c r="C5498" s="197" t="s">
        <v>186</v>
      </c>
      <c r="D5498" s="3" t="s">
        <v>39</v>
      </c>
      <c r="E5498" s="211">
        <v>27111501</v>
      </c>
      <c r="F5498" s="848"/>
      <c r="G5498" s="211" t="s">
        <v>1901</v>
      </c>
      <c r="H5498" s="159">
        <v>45261</v>
      </c>
      <c r="I5498" s="382">
        <v>350</v>
      </c>
    </row>
    <row r="5499" spans="1:9" ht="25.5" x14ac:dyDescent="0.2">
      <c r="A5499" s="902"/>
      <c r="B5499" s="3">
        <v>2030</v>
      </c>
      <c r="C5499" s="197" t="s">
        <v>187</v>
      </c>
      <c r="D5499" s="3" t="s">
        <v>39</v>
      </c>
      <c r="E5499" s="211">
        <v>44121904</v>
      </c>
      <c r="F5499" s="848"/>
      <c r="G5499" s="211" t="s">
        <v>1901</v>
      </c>
      <c r="H5499" s="159">
        <v>45261</v>
      </c>
      <c r="I5499" s="382">
        <v>350</v>
      </c>
    </row>
    <row r="5500" spans="1:9" ht="38.25" x14ac:dyDescent="0.2">
      <c r="A5500" s="902"/>
      <c r="B5500" s="3">
        <v>2030</v>
      </c>
      <c r="C5500" s="197" t="s">
        <v>188</v>
      </c>
      <c r="D5500" s="3" t="s">
        <v>39</v>
      </c>
      <c r="E5500" s="211">
        <v>44122106</v>
      </c>
      <c r="F5500" s="848"/>
      <c r="G5500" s="211" t="s">
        <v>1901</v>
      </c>
      <c r="H5500" s="159">
        <v>45261</v>
      </c>
      <c r="I5500" s="382">
        <v>350</v>
      </c>
    </row>
    <row r="5501" spans="1:9" ht="25.5" x14ac:dyDescent="0.2">
      <c r="A5501" s="902"/>
      <c r="B5501" s="3">
        <v>2030</v>
      </c>
      <c r="C5501" s="197" t="s">
        <v>190</v>
      </c>
      <c r="D5501" s="3" t="s">
        <v>39</v>
      </c>
      <c r="E5501" s="211">
        <v>31201503</v>
      </c>
      <c r="F5501" s="848"/>
      <c r="G5501" s="211" t="s">
        <v>1901</v>
      </c>
      <c r="H5501" s="159">
        <v>45261</v>
      </c>
      <c r="I5501" s="382">
        <v>350</v>
      </c>
    </row>
    <row r="5502" spans="1:9" ht="15" customHeight="1" x14ac:dyDescent="0.2">
      <c r="A5502" s="902"/>
      <c r="B5502" s="61">
        <v>3240</v>
      </c>
      <c r="C5502" s="66" t="s">
        <v>247</v>
      </c>
      <c r="D5502" s="3" t="s">
        <v>39</v>
      </c>
      <c r="E5502" s="382" t="s">
        <v>248</v>
      </c>
      <c r="F5502" s="848"/>
      <c r="G5502" s="211" t="s">
        <v>1901</v>
      </c>
      <c r="H5502" s="159">
        <v>45261</v>
      </c>
      <c r="I5502" s="61">
        <v>350</v>
      </c>
    </row>
    <row r="5503" spans="1:9" ht="15" customHeight="1" x14ac:dyDescent="0.2">
      <c r="A5503" s="902"/>
      <c r="B5503" s="61">
        <v>3240</v>
      </c>
      <c r="C5503" s="66" t="s">
        <v>250</v>
      </c>
      <c r="D5503" s="3" t="s">
        <v>39</v>
      </c>
      <c r="E5503" s="382" t="s">
        <v>251</v>
      </c>
      <c r="F5503" s="848"/>
      <c r="G5503" s="211" t="s">
        <v>1901</v>
      </c>
      <c r="H5503" s="159">
        <v>45261</v>
      </c>
      <c r="I5503" s="61">
        <v>350</v>
      </c>
    </row>
    <row r="5504" spans="1:9" ht="15" customHeight="1" x14ac:dyDescent="0.2">
      <c r="A5504" s="902"/>
      <c r="B5504" s="61">
        <v>3240</v>
      </c>
      <c r="C5504" s="66" t="s">
        <v>252</v>
      </c>
      <c r="D5504" s="3" t="s">
        <v>39</v>
      </c>
      <c r="E5504" s="382" t="s">
        <v>253</v>
      </c>
      <c r="F5504" s="848"/>
      <c r="G5504" s="211" t="s">
        <v>1901</v>
      </c>
      <c r="H5504" s="159">
        <v>45261</v>
      </c>
      <c r="I5504" s="61">
        <v>350</v>
      </c>
    </row>
    <row r="5505" spans="1:9" ht="15" customHeight="1" x14ac:dyDescent="0.2">
      <c r="A5505" s="902"/>
      <c r="B5505" s="61">
        <v>3240</v>
      </c>
      <c r="C5505" s="66" t="s">
        <v>254</v>
      </c>
      <c r="D5505" s="3" t="s">
        <v>39</v>
      </c>
      <c r="E5505" s="382" t="s">
        <v>255</v>
      </c>
      <c r="F5505" s="848"/>
      <c r="G5505" s="211" t="s">
        <v>1901</v>
      </c>
      <c r="H5505" s="159">
        <v>45261</v>
      </c>
      <c r="I5505" s="61">
        <v>350</v>
      </c>
    </row>
    <row r="5506" spans="1:9" ht="15" customHeight="1" x14ac:dyDescent="0.2">
      <c r="A5506" s="902"/>
      <c r="B5506" s="61">
        <v>3240</v>
      </c>
      <c r="C5506" s="66" t="s">
        <v>256</v>
      </c>
      <c r="D5506" s="3" t="s">
        <v>39</v>
      </c>
      <c r="E5506" s="382" t="s">
        <v>257</v>
      </c>
      <c r="F5506" s="848"/>
      <c r="G5506" s="211" t="s">
        <v>1901</v>
      </c>
      <c r="H5506" s="159">
        <v>45261</v>
      </c>
      <c r="I5506" s="61">
        <v>350</v>
      </c>
    </row>
    <row r="5507" spans="1:9" ht="15" customHeight="1" x14ac:dyDescent="0.2">
      <c r="A5507" s="902"/>
      <c r="B5507" s="61">
        <v>3240</v>
      </c>
      <c r="C5507" s="66" t="s">
        <v>258</v>
      </c>
      <c r="D5507" s="3" t="s">
        <v>39</v>
      </c>
      <c r="E5507" s="382" t="s">
        <v>259</v>
      </c>
      <c r="F5507" s="848"/>
      <c r="G5507" s="211" t="s">
        <v>1901</v>
      </c>
      <c r="H5507" s="159">
        <v>45261</v>
      </c>
      <c r="I5507" s="61">
        <v>350</v>
      </c>
    </row>
    <row r="5508" spans="1:9" ht="15" customHeight="1" x14ac:dyDescent="0.2">
      <c r="A5508" s="902"/>
      <c r="B5508" s="61">
        <v>3240</v>
      </c>
      <c r="C5508" s="66" t="s">
        <v>260</v>
      </c>
      <c r="D5508" s="3" t="s">
        <v>39</v>
      </c>
      <c r="E5508" s="382" t="s">
        <v>261</v>
      </c>
      <c r="F5508" s="848"/>
      <c r="G5508" s="211" t="s">
        <v>1901</v>
      </c>
      <c r="H5508" s="159">
        <v>45261</v>
      </c>
      <c r="I5508" s="61">
        <v>350</v>
      </c>
    </row>
    <row r="5509" spans="1:9" ht="15" customHeight="1" x14ac:dyDescent="0.2">
      <c r="A5509" s="902"/>
      <c r="B5509" s="61">
        <v>3240</v>
      </c>
      <c r="C5509" s="66" t="s">
        <v>262</v>
      </c>
      <c r="D5509" s="3" t="s">
        <v>39</v>
      </c>
      <c r="E5509" s="382" t="s">
        <v>263</v>
      </c>
      <c r="F5509" s="848"/>
      <c r="G5509" s="211" t="s">
        <v>1901</v>
      </c>
      <c r="H5509" s="159">
        <v>45261</v>
      </c>
      <c r="I5509" s="61">
        <v>350</v>
      </c>
    </row>
    <row r="5510" spans="1:9" ht="15" customHeight="1" x14ac:dyDescent="0.2">
      <c r="A5510" s="902"/>
      <c r="B5510" s="61">
        <v>3240</v>
      </c>
      <c r="C5510" s="66" t="s">
        <v>264</v>
      </c>
      <c r="D5510" s="3" t="s">
        <v>39</v>
      </c>
      <c r="E5510" s="382" t="s">
        <v>265</v>
      </c>
      <c r="F5510" s="848"/>
      <c r="G5510" s="211" t="s">
        <v>1901</v>
      </c>
      <c r="H5510" s="159">
        <v>45261</v>
      </c>
      <c r="I5510" s="61">
        <v>350</v>
      </c>
    </row>
    <row r="5511" spans="1:9" ht="25.5" x14ac:dyDescent="0.2">
      <c r="A5511" s="902"/>
      <c r="B5511" s="61">
        <v>3240</v>
      </c>
      <c r="C5511" s="66" t="s">
        <v>266</v>
      </c>
      <c r="D5511" s="3" t="s">
        <v>39</v>
      </c>
      <c r="E5511" s="382" t="s">
        <v>267</v>
      </c>
      <c r="F5511" s="848"/>
      <c r="G5511" s="211" t="s">
        <v>1901</v>
      </c>
      <c r="H5511" s="159">
        <v>45261</v>
      </c>
      <c r="I5511" s="61">
        <v>350</v>
      </c>
    </row>
    <row r="5512" spans="1:9" ht="25.5" x14ac:dyDescent="0.2">
      <c r="A5512" s="902"/>
      <c r="B5512" s="61">
        <v>3240</v>
      </c>
      <c r="C5512" s="66" t="s">
        <v>268</v>
      </c>
      <c r="D5512" s="3" t="s">
        <v>39</v>
      </c>
      <c r="E5512" s="382" t="s">
        <v>269</v>
      </c>
      <c r="F5512" s="848"/>
      <c r="G5512" s="211" t="s">
        <v>1901</v>
      </c>
      <c r="H5512" s="159">
        <v>45261</v>
      </c>
      <c r="I5512" s="61">
        <v>350</v>
      </c>
    </row>
    <row r="5513" spans="1:9" ht="15" customHeight="1" x14ac:dyDescent="0.2">
      <c r="A5513" s="902"/>
      <c r="B5513" s="61">
        <v>3240</v>
      </c>
      <c r="C5513" s="66" t="s">
        <v>270</v>
      </c>
      <c r="D5513" s="3" t="s">
        <v>39</v>
      </c>
      <c r="E5513" s="382" t="s">
        <v>271</v>
      </c>
      <c r="F5513" s="848"/>
      <c r="G5513" s="211" t="s">
        <v>1901</v>
      </c>
      <c r="H5513" s="159">
        <v>45261</v>
      </c>
      <c r="I5513" s="61">
        <v>350</v>
      </c>
    </row>
    <row r="5514" spans="1:9" ht="38.25" x14ac:dyDescent="0.2">
      <c r="A5514" s="902"/>
      <c r="B5514" s="61">
        <v>3240</v>
      </c>
      <c r="C5514" s="66" t="s">
        <v>272</v>
      </c>
      <c r="D5514" s="3" t="s">
        <v>39</v>
      </c>
      <c r="E5514" s="382" t="s">
        <v>273</v>
      </c>
      <c r="F5514" s="848"/>
      <c r="G5514" s="211" t="s">
        <v>1901</v>
      </c>
      <c r="H5514" s="159">
        <v>45261</v>
      </c>
      <c r="I5514" s="61">
        <v>350</v>
      </c>
    </row>
    <row r="5515" spans="1:9" ht="15" customHeight="1" x14ac:dyDescent="0.2">
      <c r="A5515" s="902"/>
      <c r="B5515" s="61">
        <v>3240</v>
      </c>
      <c r="C5515" s="66" t="s">
        <v>274</v>
      </c>
      <c r="D5515" s="3" t="s">
        <v>39</v>
      </c>
      <c r="E5515" s="382" t="s">
        <v>275</v>
      </c>
      <c r="F5515" s="848"/>
      <c r="G5515" s="211" t="s">
        <v>1901</v>
      </c>
      <c r="H5515" s="159">
        <v>45261</v>
      </c>
      <c r="I5515" s="61">
        <v>350</v>
      </c>
    </row>
    <row r="5516" spans="1:9" ht="25.5" x14ac:dyDescent="0.2">
      <c r="A5516" s="902"/>
      <c r="B5516" s="129">
        <v>7210</v>
      </c>
      <c r="C5516" s="408" t="s">
        <v>789</v>
      </c>
      <c r="D5516" s="419" t="s">
        <v>754</v>
      </c>
      <c r="E5516" s="419" t="s">
        <v>790</v>
      </c>
      <c r="F5516" s="848"/>
      <c r="G5516" s="211" t="s">
        <v>1901</v>
      </c>
      <c r="H5516" s="159">
        <v>45261</v>
      </c>
      <c r="I5516" s="382">
        <v>350</v>
      </c>
    </row>
    <row r="5517" spans="1:9" ht="25.5" x14ac:dyDescent="0.2">
      <c r="A5517" s="902"/>
      <c r="B5517" s="129">
        <v>7210</v>
      </c>
      <c r="C5517" s="408" t="s">
        <v>792</v>
      </c>
      <c r="D5517" s="419" t="s">
        <v>754</v>
      </c>
      <c r="E5517" s="419" t="s">
        <v>790</v>
      </c>
      <c r="F5517" s="848"/>
      <c r="G5517" s="211" t="s">
        <v>1901</v>
      </c>
      <c r="H5517" s="159">
        <v>45261</v>
      </c>
      <c r="I5517" s="382">
        <v>350</v>
      </c>
    </row>
    <row r="5518" spans="1:9" ht="25.5" x14ac:dyDescent="0.2">
      <c r="A5518" s="902"/>
      <c r="B5518" s="129">
        <v>7210</v>
      </c>
      <c r="C5518" s="408" t="s">
        <v>793</v>
      </c>
      <c r="D5518" s="419" t="s">
        <v>754</v>
      </c>
      <c r="E5518" s="419" t="s">
        <v>790</v>
      </c>
      <c r="F5518" s="848"/>
      <c r="G5518" s="211" t="s">
        <v>1901</v>
      </c>
      <c r="H5518" s="159">
        <v>45261</v>
      </c>
      <c r="I5518" s="382">
        <v>350</v>
      </c>
    </row>
    <row r="5519" spans="1:9" ht="25.5" x14ac:dyDescent="0.2">
      <c r="A5519" s="902"/>
      <c r="B5519" s="129">
        <v>7210</v>
      </c>
      <c r="C5519" s="408" t="s">
        <v>794</v>
      </c>
      <c r="D5519" s="419" t="s">
        <v>754</v>
      </c>
      <c r="E5519" s="419" t="s">
        <v>790</v>
      </c>
      <c r="F5519" s="848"/>
      <c r="G5519" s="211" t="s">
        <v>1901</v>
      </c>
      <c r="H5519" s="159">
        <v>45261</v>
      </c>
      <c r="I5519" s="382">
        <v>350</v>
      </c>
    </row>
    <row r="5520" spans="1:9" ht="25.5" x14ac:dyDescent="0.2">
      <c r="A5520" s="902"/>
      <c r="B5520" s="129">
        <v>7210</v>
      </c>
      <c r="C5520" s="408" t="s">
        <v>795</v>
      </c>
      <c r="D5520" s="419" t="s">
        <v>754</v>
      </c>
      <c r="E5520" s="419" t="s">
        <v>790</v>
      </c>
      <c r="F5520" s="848"/>
      <c r="G5520" s="211" t="s">
        <v>1901</v>
      </c>
      <c r="H5520" s="159">
        <v>45261</v>
      </c>
      <c r="I5520" s="382">
        <v>350</v>
      </c>
    </row>
    <row r="5521" spans="1:9" ht="25.5" x14ac:dyDescent="0.2">
      <c r="A5521" s="902"/>
      <c r="B5521" s="129">
        <v>7210</v>
      </c>
      <c r="C5521" s="408" t="s">
        <v>796</v>
      </c>
      <c r="D5521" s="419" t="s">
        <v>754</v>
      </c>
      <c r="E5521" s="419" t="s">
        <v>790</v>
      </c>
      <c r="F5521" s="848"/>
      <c r="G5521" s="211" t="s">
        <v>1901</v>
      </c>
      <c r="H5521" s="159">
        <v>45261</v>
      </c>
      <c r="I5521" s="382">
        <v>350</v>
      </c>
    </row>
    <row r="5522" spans="1:9" ht="25.5" x14ac:dyDescent="0.2">
      <c r="A5522" s="902"/>
      <c r="B5522" s="129">
        <v>7210</v>
      </c>
      <c r="C5522" s="408" t="s">
        <v>797</v>
      </c>
      <c r="D5522" s="419" t="s">
        <v>754</v>
      </c>
      <c r="E5522" s="419" t="s">
        <v>790</v>
      </c>
      <c r="F5522" s="848"/>
      <c r="G5522" s="211" t="s">
        <v>1901</v>
      </c>
      <c r="H5522" s="159">
        <v>45261</v>
      </c>
      <c r="I5522" s="382">
        <v>350</v>
      </c>
    </row>
    <row r="5523" spans="1:9" ht="25.5" x14ac:dyDescent="0.2">
      <c r="A5523" s="902"/>
      <c r="B5523" s="129">
        <v>7210</v>
      </c>
      <c r="C5523" s="408" t="s">
        <v>798</v>
      </c>
      <c r="D5523" s="419" t="s">
        <v>754</v>
      </c>
      <c r="E5523" s="419" t="s">
        <v>790</v>
      </c>
      <c r="F5523" s="848"/>
      <c r="G5523" s="211" t="s">
        <v>1901</v>
      </c>
      <c r="H5523" s="159">
        <v>45261</v>
      </c>
      <c r="I5523" s="382">
        <v>350</v>
      </c>
    </row>
    <row r="5524" spans="1:9" ht="25.5" x14ac:dyDescent="0.2">
      <c r="A5524" s="902"/>
      <c r="B5524" s="129">
        <v>7210</v>
      </c>
      <c r="C5524" s="408" t="s">
        <v>799</v>
      </c>
      <c r="D5524" s="419" t="s">
        <v>754</v>
      </c>
      <c r="E5524" s="419" t="s">
        <v>790</v>
      </c>
      <c r="F5524" s="848"/>
      <c r="G5524" s="211" t="s">
        <v>1901</v>
      </c>
      <c r="H5524" s="159">
        <v>45261</v>
      </c>
      <c r="I5524" s="382">
        <v>350</v>
      </c>
    </row>
    <row r="5525" spans="1:9" ht="25.5" x14ac:dyDescent="0.2">
      <c r="A5525" s="902"/>
      <c r="B5525" s="129">
        <v>7210</v>
      </c>
      <c r="C5525" s="408" t="s">
        <v>800</v>
      </c>
      <c r="D5525" s="419" t="s">
        <v>754</v>
      </c>
      <c r="E5525" s="419" t="s">
        <v>790</v>
      </c>
      <c r="F5525" s="848"/>
      <c r="G5525" s="211" t="s">
        <v>1901</v>
      </c>
      <c r="H5525" s="159">
        <v>45261</v>
      </c>
      <c r="I5525" s="382">
        <v>350</v>
      </c>
    </row>
    <row r="5526" spans="1:9" ht="25.5" x14ac:dyDescent="0.2">
      <c r="A5526" s="902"/>
      <c r="B5526" s="129">
        <v>7210</v>
      </c>
      <c r="C5526" s="408" t="s">
        <v>801</v>
      </c>
      <c r="D5526" s="419" t="s">
        <v>754</v>
      </c>
      <c r="E5526" s="419" t="s">
        <v>790</v>
      </c>
      <c r="F5526" s="848"/>
      <c r="G5526" s="211" t="s">
        <v>1901</v>
      </c>
      <c r="H5526" s="159">
        <v>45261</v>
      </c>
      <c r="I5526" s="382">
        <v>350</v>
      </c>
    </row>
    <row r="5527" spans="1:9" ht="25.5" x14ac:dyDescent="0.2">
      <c r="A5527" s="902"/>
      <c r="B5527" s="129">
        <v>7210</v>
      </c>
      <c r="C5527" s="408" t="s">
        <v>252</v>
      </c>
      <c r="D5527" s="419" t="s">
        <v>754</v>
      </c>
      <c r="E5527" s="419" t="s">
        <v>790</v>
      </c>
      <c r="F5527" s="848"/>
      <c r="G5527" s="211" t="s">
        <v>1901</v>
      </c>
      <c r="H5527" s="159">
        <v>45261</v>
      </c>
      <c r="I5527" s="382">
        <v>350</v>
      </c>
    </row>
    <row r="5528" spans="1:9" ht="25.5" x14ac:dyDescent="0.2">
      <c r="A5528" s="902"/>
      <c r="B5528" s="3">
        <v>3220</v>
      </c>
      <c r="C5528" s="197" t="s">
        <v>837</v>
      </c>
      <c r="D5528" s="3" t="s">
        <v>39</v>
      </c>
      <c r="E5528" s="211">
        <v>44121701</v>
      </c>
      <c r="F5528" s="848"/>
      <c r="G5528" s="211" t="s">
        <v>1901</v>
      </c>
      <c r="H5528" s="159">
        <v>45261</v>
      </c>
      <c r="I5528" s="382">
        <v>350</v>
      </c>
    </row>
    <row r="5529" spans="1:9" ht="15" customHeight="1" x14ac:dyDescent="0.2">
      <c r="A5529" s="902"/>
      <c r="B5529" s="3">
        <v>3220</v>
      </c>
      <c r="C5529" s="197" t="s">
        <v>838</v>
      </c>
      <c r="D5529" s="3" t="s">
        <v>39</v>
      </c>
      <c r="E5529" s="211">
        <v>44122104</v>
      </c>
      <c r="F5529" s="848"/>
      <c r="G5529" s="211" t="s">
        <v>1901</v>
      </c>
      <c r="H5529" s="159">
        <v>45261</v>
      </c>
      <c r="I5529" s="382">
        <v>350</v>
      </c>
    </row>
    <row r="5530" spans="1:9" ht="25.5" x14ac:dyDescent="0.2">
      <c r="A5530" s="902"/>
      <c r="B5530" s="3">
        <v>3220</v>
      </c>
      <c r="C5530" s="197" t="s">
        <v>839</v>
      </c>
      <c r="D5530" s="3" t="s">
        <v>39</v>
      </c>
      <c r="E5530" s="211">
        <v>44121615</v>
      </c>
      <c r="F5530" s="848"/>
      <c r="G5530" s="211" t="s">
        <v>1901</v>
      </c>
      <c r="H5530" s="159">
        <v>45261</v>
      </c>
      <c r="I5530" s="382">
        <v>350</v>
      </c>
    </row>
    <row r="5531" spans="1:9" ht="15" customHeight="1" x14ac:dyDescent="0.2">
      <c r="A5531" s="902"/>
      <c r="B5531" s="3">
        <v>3220</v>
      </c>
      <c r="C5531" s="197" t="s">
        <v>840</v>
      </c>
      <c r="D5531" s="3" t="s">
        <v>39</v>
      </c>
      <c r="E5531" s="211">
        <v>44122107</v>
      </c>
      <c r="F5531" s="848"/>
      <c r="G5531" s="211" t="s">
        <v>1901</v>
      </c>
      <c r="H5531" s="159">
        <v>45261</v>
      </c>
      <c r="I5531" s="382">
        <v>350</v>
      </c>
    </row>
    <row r="5532" spans="1:9" ht="38.25" x14ac:dyDescent="0.2">
      <c r="A5532" s="902"/>
      <c r="B5532" s="3">
        <v>3220</v>
      </c>
      <c r="C5532" s="197" t="s">
        <v>841</v>
      </c>
      <c r="D5532" s="3" t="s">
        <v>39</v>
      </c>
      <c r="E5532" s="211">
        <v>31201512</v>
      </c>
      <c r="F5532" s="848"/>
      <c r="G5532" s="211" t="s">
        <v>1901</v>
      </c>
      <c r="H5532" s="159">
        <v>45261</v>
      </c>
      <c r="I5532" s="382">
        <v>350</v>
      </c>
    </row>
    <row r="5533" spans="1:9" ht="15" customHeight="1" x14ac:dyDescent="0.2">
      <c r="A5533" s="902"/>
      <c r="B5533" s="3">
        <v>3220</v>
      </c>
      <c r="C5533" s="197" t="s">
        <v>842</v>
      </c>
      <c r="D5533" s="3" t="s">
        <v>39</v>
      </c>
      <c r="E5533" s="211">
        <v>31181602</v>
      </c>
      <c r="F5533" s="848"/>
      <c r="G5533" s="211" t="s">
        <v>1901</v>
      </c>
      <c r="H5533" s="159">
        <v>45261</v>
      </c>
      <c r="I5533" s="382">
        <v>350</v>
      </c>
    </row>
    <row r="5534" spans="1:9" ht="15" customHeight="1" x14ac:dyDescent="0.2">
      <c r="A5534" s="902"/>
      <c r="B5534" s="3">
        <v>3220</v>
      </c>
      <c r="C5534" s="197" t="s">
        <v>843</v>
      </c>
      <c r="D5534" s="3" t="s">
        <v>39</v>
      </c>
      <c r="E5534" s="211">
        <v>44121618</v>
      </c>
      <c r="F5534" s="848"/>
      <c r="G5534" s="211" t="s">
        <v>1901</v>
      </c>
      <c r="H5534" s="159">
        <v>45261</v>
      </c>
      <c r="I5534" s="382">
        <v>350</v>
      </c>
    </row>
    <row r="5535" spans="1:9" ht="25.5" x14ac:dyDescent="0.2">
      <c r="A5535" s="902"/>
      <c r="B5535" s="3">
        <v>3220</v>
      </c>
      <c r="C5535" s="197" t="s">
        <v>844</v>
      </c>
      <c r="D5535" s="3" t="s">
        <v>39</v>
      </c>
      <c r="E5535" s="211">
        <v>44122011</v>
      </c>
      <c r="F5535" s="848"/>
      <c r="G5535" s="211" t="s">
        <v>1901</v>
      </c>
      <c r="H5535" s="159">
        <v>45261</v>
      </c>
      <c r="I5535" s="382">
        <v>350</v>
      </c>
    </row>
    <row r="5536" spans="1:9" ht="38.25" x14ac:dyDescent="0.2">
      <c r="A5536" s="902"/>
      <c r="B5536" s="3">
        <v>3220</v>
      </c>
      <c r="C5536" s="197" t="s">
        <v>845</v>
      </c>
      <c r="D5536" s="3" t="s">
        <v>39</v>
      </c>
      <c r="E5536" s="211">
        <v>44122118</v>
      </c>
      <c r="F5536" s="848"/>
      <c r="G5536" s="211" t="s">
        <v>1901</v>
      </c>
      <c r="H5536" s="159">
        <v>45261</v>
      </c>
      <c r="I5536" s="382">
        <v>350</v>
      </c>
    </row>
    <row r="5537" spans="1:9" ht="38.25" x14ac:dyDescent="0.2">
      <c r="A5537" s="902"/>
      <c r="B5537" s="3">
        <v>3220</v>
      </c>
      <c r="C5537" s="197" t="s">
        <v>846</v>
      </c>
      <c r="D5537" s="3" t="s">
        <v>39</v>
      </c>
      <c r="E5537" s="211">
        <v>44121708</v>
      </c>
      <c r="F5537" s="848"/>
      <c r="G5537" s="211" t="s">
        <v>1901</v>
      </c>
      <c r="H5537" s="159">
        <v>45261</v>
      </c>
      <c r="I5537" s="382">
        <v>350</v>
      </c>
    </row>
    <row r="5538" spans="1:9" ht="15" customHeight="1" x14ac:dyDescent="0.2">
      <c r="A5538" s="902"/>
      <c r="B5538" s="3">
        <v>3220</v>
      </c>
      <c r="C5538" s="197" t="s">
        <v>847</v>
      </c>
      <c r="D5538" s="3" t="s">
        <v>39</v>
      </c>
      <c r="E5538" s="211">
        <v>44121611</v>
      </c>
      <c r="F5538" s="848"/>
      <c r="G5538" s="211" t="s">
        <v>1901</v>
      </c>
      <c r="H5538" s="159">
        <v>45261</v>
      </c>
      <c r="I5538" s="382">
        <v>350</v>
      </c>
    </row>
    <row r="5539" spans="1:9" ht="25.5" x14ac:dyDescent="0.2">
      <c r="A5539" s="902"/>
      <c r="B5539" s="3">
        <v>3220</v>
      </c>
      <c r="C5539" s="197" t="s">
        <v>848</v>
      </c>
      <c r="D5539" s="3" t="s">
        <v>39</v>
      </c>
      <c r="E5539" s="211">
        <v>44121708</v>
      </c>
      <c r="F5539" s="848"/>
      <c r="G5539" s="211" t="s">
        <v>1901</v>
      </c>
      <c r="H5539" s="159">
        <v>45261</v>
      </c>
      <c r="I5539" s="382">
        <v>350</v>
      </c>
    </row>
    <row r="5540" spans="1:9" ht="15" customHeight="1" x14ac:dyDescent="0.2">
      <c r="A5540" s="902"/>
      <c r="B5540" s="61">
        <v>3220</v>
      </c>
      <c r="C5540" s="66" t="s">
        <v>849</v>
      </c>
      <c r="D5540" s="3" t="s">
        <v>39</v>
      </c>
      <c r="E5540" s="382">
        <v>44121904</v>
      </c>
      <c r="F5540" s="848"/>
      <c r="G5540" s="211" t="s">
        <v>1901</v>
      </c>
      <c r="H5540" s="159">
        <v>45261</v>
      </c>
      <c r="I5540" s="382">
        <v>350</v>
      </c>
    </row>
    <row r="5541" spans="1:9" ht="15" customHeight="1" x14ac:dyDescent="0.2">
      <c r="A5541" s="902"/>
      <c r="B5541" s="3">
        <v>3220</v>
      </c>
      <c r="C5541" s="197" t="s">
        <v>850</v>
      </c>
      <c r="D5541" s="3" t="s">
        <v>39</v>
      </c>
      <c r="E5541" s="211">
        <v>27111501</v>
      </c>
      <c r="F5541" s="848"/>
      <c r="G5541" s="211" t="s">
        <v>1901</v>
      </c>
      <c r="H5541" s="159">
        <v>45261</v>
      </c>
      <c r="I5541" s="382">
        <v>350</v>
      </c>
    </row>
    <row r="5542" spans="1:9" ht="25.5" x14ac:dyDescent="0.2">
      <c r="A5542" s="902"/>
      <c r="B5542" s="61">
        <v>3210</v>
      </c>
      <c r="C5542" s="66" t="s">
        <v>1900</v>
      </c>
      <c r="D5542" s="3" t="s">
        <v>39</v>
      </c>
      <c r="E5542" s="382">
        <v>44111912</v>
      </c>
      <c r="F5542" s="848"/>
      <c r="G5542" s="211" t="s">
        <v>1901</v>
      </c>
      <c r="H5542" s="159">
        <v>45261</v>
      </c>
      <c r="I5542" s="382">
        <v>350</v>
      </c>
    </row>
    <row r="5543" spans="1:9" ht="15" customHeight="1" x14ac:dyDescent="0.2">
      <c r="A5543" s="902"/>
      <c r="B5543" s="61">
        <v>3210</v>
      </c>
      <c r="C5543" s="66" t="s">
        <v>1902</v>
      </c>
      <c r="D5543" s="3" t="s">
        <v>39</v>
      </c>
      <c r="E5543" s="382"/>
      <c r="F5543" s="848"/>
      <c r="G5543" s="211" t="s">
        <v>1901</v>
      </c>
      <c r="H5543" s="159">
        <v>45261</v>
      </c>
      <c r="I5543" s="382">
        <v>350</v>
      </c>
    </row>
    <row r="5544" spans="1:9" ht="25.5" x14ac:dyDescent="0.2">
      <c r="A5544" s="902"/>
      <c r="B5544" s="61">
        <v>3210</v>
      </c>
      <c r="C5544" s="66" t="s">
        <v>1903</v>
      </c>
      <c r="D5544" s="3" t="s">
        <v>39</v>
      </c>
      <c r="E5544" s="382"/>
      <c r="F5544" s="848"/>
      <c r="G5544" s="211" t="s">
        <v>1901</v>
      </c>
      <c r="H5544" s="159">
        <v>45261</v>
      </c>
      <c r="I5544" s="382">
        <v>350</v>
      </c>
    </row>
    <row r="5545" spans="1:9" ht="25.5" x14ac:dyDescent="0.2">
      <c r="A5545" s="902"/>
      <c r="B5545" s="61">
        <v>3210</v>
      </c>
      <c r="C5545" s="66" t="s">
        <v>1904</v>
      </c>
      <c r="D5545" s="3" t="s">
        <v>39</v>
      </c>
      <c r="E5545" s="211">
        <v>44121708</v>
      </c>
      <c r="F5545" s="848"/>
      <c r="G5545" s="211" t="s">
        <v>1901</v>
      </c>
      <c r="H5545" s="159">
        <v>45261</v>
      </c>
      <c r="I5545" s="382">
        <v>350</v>
      </c>
    </row>
    <row r="5546" spans="1:9" ht="25.5" x14ac:dyDescent="0.2">
      <c r="A5546" s="902"/>
      <c r="B5546" s="61">
        <v>3210</v>
      </c>
      <c r="C5546" s="66" t="s">
        <v>1905</v>
      </c>
      <c r="D5546" s="3" t="s">
        <v>39</v>
      </c>
      <c r="E5546" s="211">
        <v>44121708</v>
      </c>
      <c r="F5546" s="848"/>
      <c r="G5546" s="211" t="s">
        <v>1901</v>
      </c>
      <c r="H5546" s="159">
        <v>45261</v>
      </c>
      <c r="I5546" s="382">
        <v>350</v>
      </c>
    </row>
    <row r="5547" spans="1:9" ht="25.5" x14ac:dyDescent="0.2">
      <c r="A5547" s="902"/>
      <c r="B5547" s="61">
        <v>3210</v>
      </c>
      <c r="C5547" s="66" t="s">
        <v>1906</v>
      </c>
      <c r="D5547" s="3" t="s">
        <v>39</v>
      </c>
      <c r="E5547" s="211">
        <v>44121708</v>
      </c>
      <c r="F5547" s="848"/>
      <c r="G5547" s="211" t="s">
        <v>1901</v>
      </c>
      <c r="H5547" s="159">
        <v>45261</v>
      </c>
      <c r="I5547" s="382">
        <v>350</v>
      </c>
    </row>
    <row r="5548" spans="1:9" ht="15" customHeight="1" x14ac:dyDescent="0.2">
      <c r="A5548" s="902"/>
      <c r="B5548" s="61">
        <v>3210</v>
      </c>
      <c r="C5548" s="66" t="s">
        <v>1907</v>
      </c>
      <c r="D5548" s="3" t="s">
        <v>39</v>
      </c>
      <c r="E5548" s="382">
        <v>44121802</v>
      </c>
      <c r="F5548" s="848"/>
      <c r="G5548" s="211" t="s">
        <v>1901</v>
      </c>
      <c r="H5548" s="159">
        <v>45261</v>
      </c>
      <c r="I5548" s="382">
        <v>350</v>
      </c>
    </row>
    <row r="5549" spans="1:9" ht="38.25" x14ac:dyDescent="0.2">
      <c r="A5549" s="902"/>
      <c r="B5549" s="61">
        <v>3210</v>
      </c>
      <c r="C5549" s="66" t="s">
        <v>1908</v>
      </c>
      <c r="D5549" s="3" t="s">
        <v>39</v>
      </c>
      <c r="E5549" s="382"/>
      <c r="F5549" s="848"/>
      <c r="G5549" s="211" t="s">
        <v>1901</v>
      </c>
      <c r="H5549" s="159">
        <v>45261</v>
      </c>
      <c r="I5549" s="382">
        <v>350</v>
      </c>
    </row>
    <row r="5550" spans="1:9" ht="38.25" x14ac:dyDescent="0.2">
      <c r="A5550" s="902"/>
      <c r="B5550" s="61">
        <v>3210</v>
      </c>
      <c r="C5550" s="66" t="s">
        <v>1909</v>
      </c>
      <c r="D5550" s="3" t="s">
        <v>39</v>
      </c>
      <c r="E5550" s="382"/>
      <c r="F5550" s="848"/>
      <c r="G5550" s="211" t="s">
        <v>1901</v>
      </c>
      <c r="H5550" s="159">
        <v>45261</v>
      </c>
      <c r="I5550" s="382">
        <v>350</v>
      </c>
    </row>
    <row r="5551" spans="1:9" ht="25.5" x14ac:dyDescent="0.2">
      <c r="A5551" s="902"/>
      <c r="B5551" s="61">
        <v>3210</v>
      </c>
      <c r="C5551" s="66" t="s">
        <v>1910</v>
      </c>
      <c r="D5551" s="3" t="s">
        <v>39</v>
      </c>
      <c r="E5551" s="211">
        <v>60121525</v>
      </c>
      <c r="F5551" s="848"/>
      <c r="G5551" s="211" t="s">
        <v>1901</v>
      </c>
      <c r="H5551" s="159">
        <v>45261</v>
      </c>
      <c r="I5551" s="382">
        <v>350</v>
      </c>
    </row>
    <row r="5552" spans="1:9" ht="25.5" x14ac:dyDescent="0.2">
      <c r="A5552" s="902"/>
      <c r="B5552" s="61">
        <v>3210</v>
      </c>
      <c r="C5552" s="66" t="s">
        <v>1911</v>
      </c>
      <c r="D5552" s="3" t="s">
        <v>39</v>
      </c>
      <c r="E5552" s="211">
        <v>60121525</v>
      </c>
      <c r="F5552" s="848"/>
      <c r="G5552" s="211" t="s">
        <v>1901</v>
      </c>
      <c r="H5552" s="159">
        <v>45261</v>
      </c>
      <c r="I5552" s="382">
        <v>350</v>
      </c>
    </row>
    <row r="5553" spans="1:9" ht="25.5" x14ac:dyDescent="0.2">
      <c r="A5553" s="902"/>
      <c r="B5553" s="61">
        <v>3210</v>
      </c>
      <c r="C5553" s="66" t="s">
        <v>1912</v>
      </c>
      <c r="D5553" s="3" t="s">
        <v>39</v>
      </c>
      <c r="E5553" s="211">
        <v>60121525</v>
      </c>
      <c r="F5553" s="848"/>
      <c r="G5553" s="211" t="s">
        <v>1901</v>
      </c>
      <c r="H5553" s="159">
        <v>45261</v>
      </c>
      <c r="I5553" s="382">
        <v>350</v>
      </c>
    </row>
    <row r="5554" spans="1:9" ht="25.5" x14ac:dyDescent="0.2">
      <c r="A5554" s="902"/>
      <c r="B5554" s="61">
        <v>3210</v>
      </c>
      <c r="C5554" s="66" t="s">
        <v>1913</v>
      </c>
      <c r="D5554" s="3" t="s">
        <v>39</v>
      </c>
      <c r="E5554" s="382">
        <v>44121706</v>
      </c>
      <c r="F5554" s="848"/>
      <c r="G5554" s="211" t="s">
        <v>1901</v>
      </c>
      <c r="H5554" s="159">
        <v>45261</v>
      </c>
      <c r="I5554" s="382">
        <v>350</v>
      </c>
    </row>
    <row r="5555" spans="1:9" ht="25.5" x14ac:dyDescent="0.2">
      <c r="A5555" s="902"/>
      <c r="B5555" s="61">
        <v>3210</v>
      </c>
      <c r="C5555" s="66" t="s">
        <v>1914</v>
      </c>
      <c r="D5555" s="3" t="s">
        <v>39</v>
      </c>
      <c r="E5555" s="382"/>
      <c r="F5555" s="848"/>
      <c r="G5555" s="211" t="s">
        <v>1901</v>
      </c>
      <c r="H5555" s="159">
        <v>45261</v>
      </c>
      <c r="I5555" s="382">
        <v>350</v>
      </c>
    </row>
    <row r="5556" spans="1:9" ht="25.5" x14ac:dyDescent="0.2">
      <c r="A5556" s="902"/>
      <c r="B5556" s="61">
        <v>3210</v>
      </c>
      <c r="C5556" s="66" t="s">
        <v>1915</v>
      </c>
      <c r="D5556" s="3" t="s">
        <v>39</v>
      </c>
      <c r="E5556" s="382">
        <v>44121804</v>
      </c>
      <c r="F5556" s="848"/>
      <c r="G5556" s="211" t="s">
        <v>1901</v>
      </c>
      <c r="H5556" s="159">
        <v>45261</v>
      </c>
      <c r="I5556" s="382">
        <v>350</v>
      </c>
    </row>
    <row r="5557" spans="1:9" ht="15" customHeight="1" x14ac:dyDescent="0.2">
      <c r="A5557" s="902"/>
      <c r="B5557" s="61">
        <v>3210</v>
      </c>
      <c r="C5557" s="66" t="s">
        <v>1916</v>
      </c>
      <c r="D5557" s="3" t="s">
        <v>39</v>
      </c>
      <c r="E5557" s="382"/>
      <c r="F5557" s="848"/>
      <c r="G5557" s="211" t="s">
        <v>1901</v>
      </c>
      <c r="H5557" s="159">
        <v>45261</v>
      </c>
      <c r="I5557" s="382">
        <v>350</v>
      </c>
    </row>
    <row r="5558" spans="1:9" ht="15" customHeight="1" x14ac:dyDescent="0.2">
      <c r="A5558" s="902"/>
      <c r="B5558" s="61">
        <v>3210</v>
      </c>
      <c r="C5558" s="66" t="s">
        <v>1917</v>
      </c>
      <c r="D5558" s="3" t="s">
        <v>39</v>
      </c>
      <c r="E5558" s="211">
        <v>44122107</v>
      </c>
      <c r="F5558" s="848"/>
      <c r="G5558" s="211" t="s">
        <v>1901</v>
      </c>
      <c r="H5558" s="159">
        <v>45261</v>
      </c>
      <c r="I5558" s="382">
        <v>350</v>
      </c>
    </row>
    <row r="5559" spans="1:9" ht="15" customHeight="1" x14ac:dyDescent="0.2">
      <c r="A5559" s="902"/>
      <c r="B5559" s="61">
        <v>3210</v>
      </c>
      <c r="C5559" s="66" t="s">
        <v>1918</v>
      </c>
      <c r="D5559" s="3" t="s">
        <v>39</v>
      </c>
      <c r="E5559" s="382">
        <v>44121618</v>
      </c>
      <c r="F5559" s="848"/>
      <c r="G5559" s="211" t="s">
        <v>1901</v>
      </c>
      <c r="H5559" s="159">
        <v>45261</v>
      </c>
      <c r="I5559" s="382">
        <v>350</v>
      </c>
    </row>
    <row r="5560" spans="1:9" ht="38.25" x14ac:dyDescent="0.2">
      <c r="A5560" s="902"/>
      <c r="B5560" s="61">
        <v>3210</v>
      </c>
      <c r="C5560" s="66" t="s">
        <v>1919</v>
      </c>
      <c r="D5560" s="3" t="s">
        <v>39</v>
      </c>
      <c r="E5560" s="211">
        <v>55121616</v>
      </c>
      <c r="F5560" s="848"/>
      <c r="G5560" s="211" t="s">
        <v>1901</v>
      </c>
      <c r="H5560" s="159">
        <v>45261</v>
      </c>
      <c r="I5560" s="382">
        <v>350</v>
      </c>
    </row>
    <row r="5561" spans="1:9" ht="25.5" x14ac:dyDescent="0.2">
      <c r="A5561" s="902"/>
      <c r="B5561" s="61">
        <v>3210</v>
      </c>
      <c r="C5561" s="66" t="s">
        <v>1920</v>
      </c>
      <c r="D5561" s="3" t="s">
        <v>39</v>
      </c>
      <c r="E5561" s="211">
        <v>44121708</v>
      </c>
      <c r="F5561" s="848"/>
      <c r="G5561" s="211" t="s">
        <v>1901</v>
      </c>
      <c r="H5561" s="159">
        <v>45261</v>
      </c>
      <c r="I5561" s="382">
        <v>350</v>
      </c>
    </row>
    <row r="5562" spans="1:9" ht="25.5" x14ac:dyDescent="0.2">
      <c r="A5562" s="902"/>
      <c r="B5562" s="61">
        <v>3210</v>
      </c>
      <c r="C5562" s="66" t="s">
        <v>1921</v>
      </c>
      <c r="D5562" s="3" t="s">
        <v>39</v>
      </c>
      <c r="E5562" s="211">
        <v>44121708</v>
      </c>
      <c r="F5562" s="848"/>
      <c r="G5562" s="211" t="s">
        <v>1901</v>
      </c>
      <c r="H5562" s="159">
        <v>45261</v>
      </c>
      <c r="I5562" s="382">
        <v>350</v>
      </c>
    </row>
    <row r="5563" spans="1:9" ht="25.5" x14ac:dyDescent="0.2">
      <c r="A5563" s="902"/>
      <c r="B5563" s="61">
        <v>3210</v>
      </c>
      <c r="C5563" s="66" t="s">
        <v>1922</v>
      </c>
      <c r="D5563" s="3" t="s">
        <v>39</v>
      </c>
      <c r="E5563" s="211">
        <v>44121708</v>
      </c>
      <c r="F5563" s="848"/>
      <c r="G5563" s="211" t="s">
        <v>1901</v>
      </c>
      <c r="H5563" s="159">
        <v>45261</v>
      </c>
      <c r="I5563" s="382">
        <v>350</v>
      </c>
    </row>
    <row r="5564" spans="1:9" ht="25.5" x14ac:dyDescent="0.2">
      <c r="A5564" s="902"/>
      <c r="B5564" s="61">
        <v>3210</v>
      </c>
      <c r="C5564" s="66" t="s">
        <v>1923</v>
      </c>
      <c r="D5564" s="3" t="s">
        <v>39</v>
      </c>
      <c r="E5564" s="211">
        <v>44121708</v>
      </c>
      <c r="F5564" s="848"/>
      <c r="G5564" s="211" t="s">
        <v>1901</v>
      </c>
      <c r="H5564" s="159">
        <v>45261</v>
      </c>
      <c r="I5564" s="382">
        <v>350</v>
      </c>
    </row>
    <row r="5565" spans="1:9" ht="25.5" x14ac:dyDescent="0.2">
      <c r="A5565" s="902"/>
      <c r="B5565" s="61">
        <v>3210</v>
      </c>
      <c r="C5565" s="66" t="s">
        <v>1924</v>
      </c>
      <c r="D5565" s="3" t="s">
        <v>39</v>
      </c>
      <c r="E5565" s="211">
        <v>44121708</v>
      </c>
      <c r="F5565" s="848"/>
      <c r="G5565" s="211" t="s">
        <v>1901</v>
      </c>
      <c r="H5565" s="159">
        <v>45261</v>
      </c>
      <c r="I5565" s="382">
        <v>350</v>
      </c>
    </row>
    <row r="5566" spans="1:9" ht="25.5" x14ac:dyDescent="0.2">
      <c r="A5566" s="902"/>
      <c r="B5566" s="61">
        <v>3210</v>
      </c>
      <c r="C5566" s="66" t="s">
        <v>1925</v>
      </c>
      <c r="D5566" s="3" t="s">
        <v>39</v>
      </c>
      <c r="E5566" s="211">
        <v>44121708</v>
      </c>
      <c r="F5566" s="848"/>
      <c r="G5566" s="211" t="s">
        <v>1901</v>
      </c>
      <c r="H5566" s="159">
        <v>45261</v>
      </c>
      <c r="I5566" s="382">
        <v>350</v>
      </c>
    </row>
    <row r="5567" spans="1:9" ht="25.5" x14ac:dyDescent="0.2">
      <c r="A5567" s="902"/>
      <c r="B5567" s="61">
        <v>3210</v>
      </c>
      <c r="C5567" s="66" t="s">
        <v>1926</v>
      </c>
      <c r="D5567" s="3" t="s">
        <v>39</v>
      </c>
      <c r="E5567" s="211">
        <v>44121708</v>
      </c>
      <c r="F5567" s="848"/>
      <c r="G5567" s="211" t="s">
        <v>1901</v>
      </c>
      <c r="H5567" s="159">
        <v>45261</v>
      </c>
      <c r="I5567" s="382">
        <v>350</v>
      </c>
    </row>
    <row r="5568" spans="1:9" ht="25.5" x14ac:dyDescent="0.2">
      <c r="A5568" s="902"/>
      <c r="B5568" s="61">
        <v>3210</v>
      </c>
      <c r="C5568" s="66" t="s">
        <v>1927</v>
      </c>
      <c r="D5568" s="3" t="s">
        <v>39</v>
      </c>
      <c r="E5568" s="211">
        <v>44121708</v>
      </c>
      <c r="F5568" s="848"/>
      <c r="G5568" s="211" t="s">
        <v>1901</v>
      </c>
      <c r="H5568" s="159">
        <v>45261</v>
      </c>
      <c r="I5568" s="382">
        <v>350</v>
      </c>
    </row>
    <row r="5569" spans="1:9" ht="15" customHeight="1" x14ac:dyDescent="0.2">
      <c r="A5569" s="902"/>
      <c r="B5569" s="61">
        <v>3210</v>
      </c>
      <c r="C5569" s="66" t="s">
        <v>1928</v>
      </c>
      <c r="D5569" s="3" t="s">
        <v>39</v>
      </c>
      <c r="E5569" s="382">
        <v>41111604</v>
      </c>
      <c r="F5569" s="848"/>
      <c r="G5569" s="211" t="s">
        <v>1901</v>
      </c>
      <c r="H5569" s="159">
        <v>45261</v>
      </c>
      <c r="I5569" s="382">
        <v>350</v>
      </c>
    </row>
    <row r="5570" spans="1:9" ht="25.5" x14ac:dyDescent="0.2">
      <c r="A5570" s="902"/>
      <c r="B5570" s="61">
        <v>3210</v>
      </c>
      <c r="C5570" s="66" t="s">
        <v>1929</v>
      </c>
      <c r="D5570" s="3" t="s">
        <v>39</v>
      </c>
      <c r="E5570" s="39">
        <v>44122011</v>
      </c>
      <c r="F5570" s="848"/>
      <c r="G5570" s="211" t="s">
        <v>1901</v>
      </c>
      <c r="H5570" s="159">
        <v>45261</v>
      </c>
      <c r="I5570" s="382">
        <v>350</v>
      </c>
    </row>
    <row r="5571" spans="1:9" ht="38.25" x14ac:dyDescent="0.2">
      <c r="A5571" s="902"/>
      <c r="B5571" s="61">
        <v>3210</v>
      </c>
      <c r="C5571" s="66" t="s">
        <v>1930</v>
      </c>
      <c r="D5571" s="3" t="s">
        <v>39</v>
      </c>
      <c r="E5571" s="39">
        <v>44122011</v>
      </c>
      <c r="F5571" s="848"/>
      <c r="G5571" s="211" t="s">
        <v>1901</v>
      </c>
      <c r="H5571" s="159">
        <v>45261</v>
      </c>
      <c r="I5571" s="382">
        <v>350</v>
      </c>
    </row>
    <row r="5572" spans="1:9" ht="15" customHeight="1" x14ac:dyDescent="0.2">
      <c r="A5572" s="902"/>
      <c r="B5572" s="61">
        <v>3210</v>
      </c>
      <c r="C5572" s="66" t="s">
        <v>1931</v>
      </c>
      <c r="D5572" s="3" t="s">
        <v>39</v>
      </c>
      <c r="E5572" s="211">
        <v>44121615</v>
      </c>
      <c r="F5572" s="848"/>
      <c r="G5572" s="211" t="s">
        <v>1901</v>
      </c>
      <c r="H5572" s="159">
        <v>45261</v>
      </c>
      <c r="I5572" s="382">
        <v>350</v>
      </c>
    </row>
    <row r="5573" spans="1:9" ht="38.25" x14ac:dyDescent="0.2">
      <c r="A5573" s="902"/>
      <c r="B5573" s="61">
        <v>3210</v>
      </c>
      <c r="C5573" s="66" t="s">
        <v>1932</v>
      </c>
      <c r="D5573" s="3" t="s">
        <v>39</v>
      </c>
      <c r="E5573" s="211">
        <v>44121634</v>
      </c>
      <c r="F5573" s="848"/>
      <c r="G5573" s="211" t="s">
        <v>1901</v>
      </c>
      <c r="H5573" s="159">
        <v>45261</v>
      </c>
      <c r="I5573" s="382">
        <v>350</v>
      </c>
    </row>
    <row r="5574" spans="1:9" ht="25.5" x14ac:dyDescent="0.2">
      <c r="A5574" s="902"/>
      <c r="B5574" s="61">
        <v>3210</v>
      </c>
      <c r="C5574" s="66" t="s">
        <v>1933</v>
      </c>
      <c r="D5574" s="3" t="s">
        <v>39</v>
      </c>
      <c r="E5574" s="382">
        <v>42192211</v>
      </c>
      <c r="F5574" s="848"/>
      <c r="G5574" s="211" t="s">
        <v>1901</v>
      </c>
      <c r="H5574" s="159">
        <v>45261</v>
      </c>
      <c r="I5574" s="382">
        <v>350</v>
      </c>
    </row>
    <row r="5575" spans="1:9" ht="25.5" x14ac:dyDescent="0.2">
      <c r="A5575" s="902"/>
      <c r="B5575" s="61">
        <v>3210</v>
      </c>
      <c r="C5575" s="66" t="s">
        <v>1934</v>
      </c>
      <c r="D5575" s="3" t="s">
        <v>39</v>
      </c>
      <c r="E5575" s="211">
        <v>44122118</v>
      </c>
      <c r="F5575" s="848"/>
      <c r="G5575" s="211" t="s">
        <v>1901</v>
      </c>
      <c r="H5575" s="159">
        <v>45261</v>
      </c>
      <c r="I5575" s="382">
        <v>350</v>
      </c>
    </row>
    <row r="5576" spans="1:9" ht="15" customHeight="1" x14ac:dyDescent="0.2">
      <c r="A5576" s="902"/>
      <c r="B5576" s="61">
        <v>3210</v>
      </c>
      <c r="C5576" s="66" t="s">
        <v>1935</v>
      </c>
      <c r="D5576" s="3" t="s">
        <v>39</v>
      </c>
      <c r="E5576" s="382">
        <v>60121411</v>
      </c>
      <c r="F5576" s="848"/>
      <c r="G5576" s="211" t="s">
        <v>1901</v>
      </c>
      <c r="H5576" s="159">
        <v>45261</v>
      </c>
      <c r="I5576" s="382">
        <v>350</v>
      </c>
    </row>
    <row r="5577" spans="1:9" ht="25.5" x14ac:dyDescent="0.2">
      <c r="A5577" s="902"/>
      <c r="B5577" s="61">
        <v>3210</v>
      </c>
      <c r="C5577" s="66" t="s">
        <v>1936</v>
      </c>
      <c r="D5577" s="3" t="s">
        <v>39</v>
      </c>
      <c r="E5577" s="382">
        <v>141115</v>
      </c>
      <c r="F5577" s="848"/>
      <c r="G5577" s="211" t="s">
        <v>1901</v>
      </c>
      <c r="H5577" s="159">
        <v>45261</v>
      </c>
      <c r="I5577" s="382">
        <v>350</v>
      </c>
    </row>
    <row r="5578" spans="1:9" ht="25.5" x14ac:dyDescent="0.2">
      <c r="A5578" s="902"/>
      <c r="B5578" s="61">
        <v>3210</v>
      </c>
      <c r="C5578" s="66" t="s">
        <v>1937</v>
      </c>
      <c r="D5578" s="3" t="s">
        <v>39</v>
      </c>
      <c r="E5578" s="211">
        <v>44122104</v>
      </c>
      <c r="F5578" s="848"/>
      <c r="G5578" s="211" t="s">
        <v>1901</v>
      </c>
      <c r="H5578" s="159">
        <v>45261</v>
      </c>
      <c r="I5578" s="382">
        <v>350</v>
      </c>
    </row>
    <row r="5579" spans="1:9" ht="25.5" x14ac:dyDescent="0.2">
      <c r="A5579" s="902"/>
      <c r="B5579" s="61">
        <v>3210</v>
      </c>
      <c r="C5579" s="66" t="s">
        <v>1938</v>
      </c>
      <c r="D5579" s="3" t="s">
        <v>39</v>
      </c>
      <c r="E5579" s="211">
        <v>44122104</v>
      </c>
      <c r="F5579" s="848"/>
      <c r="G5579" s="211" t="s">
        <v>1901</v>
      </c>
      <c r="H5579" s="159">
        <v>45261</v>
      </c>
      <c r="I5579" s="382">
        <v>350</v>
      </c>
    </row>
    <row r="5580" spans="1:9" ht="38.25" x14ac:dyDescent="0.2">
      <c r="A5580" s="902"/>
      <c r="B5580" s="61">
        <v>3210</v>
      </c>
      <c r="C5580" s="66" t="s">
        <v>1939</v>
      </c>
      <c r="D5580" s="3" t="s">
        <v>39</v>
      </c>
      <c r="E5580" s="211">
        <v>55121616</v>
      </c>
      <c r="F5580" s="848"/>
      <c r="G5580" s="211" t="s">
        <v>1901</v>
      </c>
      <c r="H5580" s="159">
        <v>45261</v>
      </c>
      <c r="I5580" s="382">
        <v>350</v>
      </c>
    </row>
    <row r="5581" spans="1:9" ht="38.25" x14ac:dyDescent="0.2">
      <c r="A5581" s="902"/>
      <c r="B5581" s="61">
        <v>3210</v>
      </c>
      <c r="C5581" s="66" t="s">
        <v>1940</v>
      </c>
      <c r="D5581" s="3" t="s">
        <v>39</v>
      </c>
      <c r="E5581" s="211">
        <v>55121616</v>
      </c>
      <c r="F5581" s="848"/>
      <c r="G5581" s="211" t="s">
        <v>1901</v>
      </c>
      <c r="H5581" s="159">
        <v>45261</v>
      </c>
      <c r="I5581" s="382">
        <v>350</v>
      </c>
    </row>
    <row r="5582" spans="1:9" ht="15" customHeight="1" x14ac:dyDescent="0.2">
      <c r="A5582" s="902"/>
      <c r="B5582" s="61">
        <v>3210</v>
      </c>
      <c r="C5582" s="66" t="s">
        <v>1941</v>
      </c>
      <c r="D5582" s="3" t="s">
        <v>39</v>
      </c>
      <c r="E5582" s="382">
        <v>441018</v>
      </c>
      <c r="F5582" s="848"/>
      <c r="G5582" s="211" t="s">
        <v>1901</v>
      </c>
      <c r="H5582" s="159">
        <v>45261</v>
      </c>
      <c r="I5582" s="382">
        <v>350</v>
      </c>
    </row>
    <row r="5583" spans="1:9" ht="15" customHeight="1" x14ac:dyDescent="0.2">
      <c r="A5583" s="902"/>
      <c r="B5583" s="3">
        <v>6001</v>
      </c>
      <c r="C5583" s="197" t="s">
        <v>1931</v>
      </c>
      <c r="D5583" s="61" t="s">
        <v>10514</v>
      </c>
      <c r="E5583" s="211" t="s">
        <v>2363</v>
      </c>
      <c r="F5583" s="848"/>
      <c r="G5583" s="211" t="s">
        <v>1901</v>
      </c>
      <c r="H5583" s="159">
        <v>45261</v>
      </c>
      <c r="I5583" s="382">
        <v>350</v>
      </c>
    </row>
    <row r="5584" spans="1:9" ht="15" customHeight="1" x14ac:dyDescent="0.2">
      <c r="A5584" s="902"/>
      <c r="B5584" s="3">
        <v>6001</v>
      </c>
      <c r="C5584" s="197" t="s">
        <v>2364</v>
      </c>
      <c r="D5584" s="61" t="s">
        <v>10514</v>
      </c>
      <c r="E5584" s="211" t="s">
        <v>2365</v>
      </c>
      <c r="F5584" s="848"/>
      <c r="G5584" s="211" t="s">
        <v>1901</v>
      </c>
      <c r="H5584" s="159">
        <v>45261</v>
      </c>
      <c r="I5584" s="382">
        <v>350</v>
      </c>
    </row>
    <row r="5585" spans="1:9" ht="15" customHeight="1" x14ac:dyDescent="0.2">
      <c r="A5585" s="902"/>
      <c r="B5585" s="3">
        <v>6001</v>
      </c>
      <c r="C5585" s="197" t="s">
        <v>2366</v>
      </c>
      <c r="D5585" s="61" t="s">
        <v>10514</v>
      </c>
      <c r="E5585" s="211">
        <v>44121701</v>
      </c>
      <c r="F5585" s="848"/>
      <c r="G5585" s="211" t="s">
        <v>1901</v>
      </c>
      <c r="H5585" s="159">
        <v>45261</v>
      </c>
      <c r="I5585" s="382">
        <v>350</v>
      </c>
    </row>
    <row r="5586" spans="1:9" ht="15" customHeight="1" x14ac:dyDescent="0.2">
      <c r="A5586" s="902"/>
      <c r="B5586" s="3">
        <v>6001</v>
      </c>
      <c r="C5586" s="197" t="s">
        <v>2367</v>
      </c>
      <c r="D5586" s="61" t="s">
        <v>10514</v>
      </c>
      <c r="E5586" s="211">
        <v>44121701</v>
      </c>
      <c r="F5586" s="848"/>
      <c r="G5586" s="211" t="s">
        <v>1901</v>
      </c>
      <c r="H5586" s="159">
        <v>45261</v>
      </c>
      <c r="I5586" s="382">
        <v>350</v>
      </c>
    </row>
    <row r="5587" spans="1:9" ht="15" customHeight="1" x14ac:dyDescent="0.2">
      <c r="A5587" s="902"/>
      <c r="B5587" s="3">
        <v>6001</v>
      </c>
      <c r="C5587" s="197" t="s">
        <v>2368</v>
      </c>
      <c r="D5587" s="61" t="s">
        <v>10514</v>
      </c>
      <c r="E5587" s="211">
        <v>44121701</v>
      </c>
      <c r="F5587" s="848"/>
      <c r="G5587" s="211" t="s">
        <v>1901</v>
      </c>
      <c r="H5587" s="159">
        <v>45261</v>
      </c>
      <c r="I5587" s="382">
        <v>350</v>
      </c>
    </row>
    <row r="5588" spans="1:9" ht="15" customHeight="1" x14ac:dyDescent="0.2">
      <c r="A5588" s="902"/>
      <c r="B5588" s="3">
        <v>6001</v>
      </c>
      <c r="C5588" s="197" t="s">
        <v>2369</v>
      </c>
      <c r="D5588" s="61" t="s">
        <v>10514</v>
      </c>
      <c r="E5588" s="211">
        <v>44121701</v>
      </c>
      <c r="F5588" s="848"/>
      <c r="G5588" s="211" t="s">
        <v>1901</v>
      </c>
      <c r="H5588" s="159">
        <v>45261</v>
      </c>
      <c r="I5588" s="382">
        <v>350</v>
      </c>
    </row>
    <row r="5589" spans="1:9" ht="15" customHeight="1" x14ac:dyDescent="0.2">
      <c r="A5589" s="902"/>
      <c r="B5589" s="3">
        <v>6001</v>
      </c>
      <c r="C5589" s="197" t="s">
        <v>2371</v>
      </c>
      <c r="D5589" s="61" t="s">
        <v>10514</v>
      </c>
      <c r="E5589" s="211">
        <v>14111530</v>
      </c>
      <c r="F5589" s="848"/>
      <c r="G5589" s="211" t="s">
        <v>1901</v>
      </c>
      <c r="H5589" s="159">
        <v>45261</v>
      </c>
      <c r="I5589" s="382">
        <v>350</v>
      </c>
    </row>
    <row r="5590" spans="1:9" ht="15" customHeight="1" x14ac:dyDescent="0.2">
      <c r="A5590" s="902"/>
      <c r="B5590" s="3">
        <v>6001</v>
      </c>
      <c r="C5590" s="197" t="s">
        <v>2372</v>
      </c>
      <c r="D5590" s="61" t="s">
        <v>10514</v>
      </c>
      <c r="E5590" s="211">
        <v>44122107</v>
      </c>
      <c r="F5590" s="848"/>
      <c r="G5590" s="211" t="s">
        <v>1901</v>
      </c>
      <c r="H5590" s="159">
        <v>45261</v>
      </c>
      <c r="I5590" s="382">
        <v>350</v>
      </c>
    </row>
    <row r="5591" spans="1:9" ht="25.5" x14ac:dyDescent="0.2">
      <c r="A5591" s="902"/>
      <c r="B5591" s="3">
        <v>6001</v>
      </c>
      <c r="C5591" s="197" t="s">
        <v>2373</v>
      </c>
      <c r="D5591" s="61" t="s">
        <v>10514</v>
      </c>
      <c r="E5591" s="211" t="s">
        <v>2374</v>
      </c>
      <c r="F5591" s="848"/>
      <c r="G5591" s="211" t="s">
        <v>1901</v>
      </c>
      <c r="H5591" s="159">
        <v>45261</v>
      </c>
      <c r="I5591" s="382">
        <v>350</v>
      </c>
    </row>
    <row r="5592" spans="1:9" ht="15" customHeight="1" x14ac:dyDescent="0.2">
      <c r="A5592" s="902"/>
      <c r="B5592" s="3">
        <v>6001</v>
      </c>
      <c r="C5592" s="197" t="s">
        <v>2375</v>
      </c>
      <c r="D5592" s="61" t="s">
        <v>10514</v>
      </c>
      <c r="E5592" s="211" t="s">
        <v>2376</v>
      </c>
      <c r="F5592" s="848"/>
      <c r="G5592" s="211" t="s">
        <v>1901</v>
      </c>
      <c r="H5592" s="159">
        <v>45261</v>
      </c>
      <c r="I5592" s="382">
        <v>350</v>
      </c>
    </row>
    <row r="5593" spans="1:9" ht="25.5" x14ac:dyDescent="0.2">
      <c r="A5593" s="902"/>
      <c r="B5593" s="3">
        <v>6001</v>
      </c>
      <c r="C5593" s="197" t="s">
        <v>2377</v>
      </c>
      <c r="D5593" s="61" t="s">
        <v>10514</v>
      </c>
      <c r="E5593" s="211" t="s">
        <v>2378</v>
      </c>
      <c r="F5593" s="848"/>
      <c r="G5593" s="211" t="s">
        <v>1901</v>
      </c>
      <c r="H5593" s="159">
        <v>45261</v>
      </c>
      <c r="I5593" s="382">
        <v>350</v>
      </c>
    </row>
    <row r="5594" spans="1:9" ht="25.5" x14ac:dyDescent="0.2">
      <c r="A5594" s="902"/>
      <c r="B5594" s="3">
        <v>6001</v>
      </c>
      <c r="C5594" s="197" t="s">
        <v>2379</v>
      </c>
      <c r="D5594" s="61" t="s">
        <v>10514</v>
      </c>
      <c r="E5594" s="211" t="s">
        <v>2380</v>
      </c>
      <c r="F5594" s="848"/>
      <c r="G5594" s="211" t="s">
        <v>1901</v>
      </c>
      <c r="H5594" s="159">
        <v>45261</v>
      </c>
      <c r="I5594" s="382">
        <v>350</v>
      </c>
    </row>
    <row r="5595" spans="1:9" ht="25.5" x14ac:dyDescent="0.2">
      <c r="A5595" s="902"/>
      <c r="B5595" s="3">
        <v>6001</v>
      </c>
      <c r="C5595" s="197" t="s">
        <v>2381</v>
      </c>
      <c r="D5595" s="61" t="s">
        <v>10514</v>
      </c>
      <c r="E5595" s="211" t="s">
        <v>2382</v>
      </c>
      <c r="F5595" s="848"/>
      <c r="G5595" s="211" t="s">
        <v>1901</v>
      </c>
      <c r="H5595" s="159">
        <v>45261</v>
      </c>
      <c r="I5595" s="382">
        <v>350</v>
      </c>
    </row>
    <row r="5596" spans="1:9" ht="25.5" x14ac:dyDescent="0.2">
      <c r="A5596" s="902"/>
      <c r="B5596" s="3">
        <v>6001</v>
      </c>
      <c r="C5596" s="197" t="s">
        <v>2383</v>
      </c>
      <c r="D5596" s="61" t="s">
        <v>10514</v>
      </c>
      <c r="E5596" s="211">
        <v>44121708</v>
      </c>
      <c r="F5596" s="848"/>
      <c r="G5596" s="211" t="s">
        <v>1901</v>
      </c>
      <c r="H5596" s="159">
        <v>45261</v>
      </c>
      <c r="I5596" s="382">
        <v>350</v>
      </c>
    </row>
    <row r="5597" spans="1:9" ht="25.5" x14ac:dyDescent="0.2">
      <c r="A5597" s="902"/>
      <c r="B5597" s="3">
        <v>6001</v>
      </c>
      <c r="C5597" s="197" t="s">
        <v>2384</v>
      </c>
      <c r="D5597" s="61" t="s">
        <v>10514</v>
      </c>
      <c r="E5597" s="211">
        <v>44121708</v>
      </c>
      <c r="F5597" s="848"/>
      <c r="G5597" s="211" t="s">
        <v>1901</v>
      </c>
      <c r="H5597" s="159">
        <v>45261</v>
      </c>
      <c r="I5597" s="382">
        <v>350</v>
      </c>
    </row>
    <row r="5598" spans="1:9" ht="25.5" x14ac:dyDescent="0.2">
      <c r="A5598" s="902"/>
      <c r="B5598" s="3">
        <v>6001</v>
      </c>
      <c r="C5598" s="197" t="s">
        <v>2385</v>
      </c>
      <c r="D5598" s="61" t="s">
        <v>10514</v>
      </c>
      <c r="E5598" s="211">
        <v>44121708</v>
      </c>
      <c r="F5598" s="848"/>
      <c r="G5598" s="211" t="s">
        <v>1901</v>
      </c>
      <c r="H5598" s="159">
        <v>45261</v>
      </c>
      <c r="I5598" s="382">
        <v>350</v>
      </c>
    </row>
    <row r="5599" spans="1:9" ht="25.5" x14ac:dyDescent="0.2">
      <c r="A5599" s="902"/>
      <c r="B5599" s="3">
        <v>6001</v>
      </c>
      <c r="C5599" s="197" t="s">
        <v>2386</v>
      </c>
      <c r="D5599" s="61" t="s">
        <v>10514</v>
      </c>
      <c r="E5599" s="211" t="s">
        <v>2387</v>
      </c>
      <c r="F5599" s="848"/>
      <c r="G5599" s="211" t="s">
        <v>1901</v>
      </c>
      <c r="H5599" s="159">
        <v>45261</v>
      </c>
      <c r="I5599" s="382">
        <v>350</v>
      </c>
    </row>
    <row r="5600" spans="1:9" ht="25.5" x14ac:dyDescent="0.2">
      <c r="A5600" s="902"/>
      <c r="B5600" s="3">
        <v>6001</v>
      </c>
      <c r="C5600" s="197" t="s">
        <v>2388</v>
      </c>
      <c r="D5600" s="61" t="s">
        <v>10514</v>
      </c>
      <c r="E5600" s="211" t="s">
        <v>2389</v>
      </c>
      <c r="F5600" s="848"/>
      <c r="G5600" s="211" t="s">
        <v>1901</v>
      </c>
      <c r="H5600" s="159">
        <v>45261</v>
      </c>
      <c r="I5600" s="382">
        <v>350</v>
      </c>
    </row>
    <row r="5601" spans="1:9" ht="25.5" x14ac:dyDescent="0.2">
      <c r="A5601" s="902"/>
      <c r="B5601" s="3">
        <v>6001</v>
      </c>
      <c r="C5601" s="197" t="s">
        <v>2390</v>
      </c>
      <c r="D5601" s="61" t="s">
        <v>10514</v>
      </c>
      <c r="E5601" s="211">
        <v>44122026</v>
      </c>
      <c r="F5601" s="848"/>
      <c r="G5601" s="211" t="s">
        <v>1901</v>
      </c>
      <c r="H5601" s="159">
        <v>45261</v>
      </c>
      <c r="I5601" s="382">
        <v>350</v>
      </c>
    </row>
    <row r="5602" spans="1:9" ht="15" customHeight="1" x14ac:dyDescent="0.2">
      <c r="A5602" s="902"/>
      <c r="B5602" s="3">
        <v>6001</v>
      </c>
      <c r="C5602" s="197" t="s">
        <v>2391</v>
      </c>
      <c r="D5602" s="61" t="s">
        <v>10514</v>
      </c>
      <c r="E5602" s="211">
        <v>44121702</v>
      </c>
      <c r="F5602" s="848"/>
      <c r="G5602" s="211" t="s">
        <v>1901</v>
      </c>
      <c r="H5602" s="159">
        <v>45261</v>
      </c>
      <c r="I5602" s="382">
        <v>350</v>
      </c>
    </row>
    <row r="5603" spans="1:9" ht="15" customHeight="1" x14ac:dyDescent="0.2">
      <c r="A5603" s="902"/>
      <c r="B5603" s="3">
        <v>6001</v>
      </c>
      <c r="C5603" s="197" t="s">
        <v>2392</v>
      </c>
      <c r="D5603" s="61" t="s">
        <v>10514</v>
      </c>
      <c r="E5603" s="211">
        <v>44111912</v>
      </c>
      <c r="F5603" s="848"/>
      <c r="G5603" s="211" t="s">
        <v>1901</v>
      </c>
      <c r="H5603" s="159">
        <v>45261</v>
      </c>
      <c r="I5603" s="382">
        <v>350</v>
      </c>
    </row>
    <row r="5604" spans="1:9" ht="15" customHeight="1" x14ac:dyDescent="0.2">
      <c r="A5604" s="902"/>
      <c r="B5604" s="3">
        <v>6001</v>
      </c>
      <c r="C5604" s="197" t="s">
        <v>2393</v>
      </c>
      <c r="D5604" s="61" t="s">
        <v>10514</v>
      </c>
      <c r="E5604" s="211">
        <v>31201501</v>
      </c>
      <c r="F5604" s="848"/>
      <c r="G5604" s="211" t="s">
        <v>1901</v>
      </c>
      <c r="H5604" s="159">
        <v>45261</v>
      </c>
      <c r="I5604" s="382">
        <v>350</v>
      </c>
    </row>
    <row r="5605" spans="1:9" ht="15" customHeight="1" x14ac:dyDescent="0.2">
      <c r="A5605" s="902"/>
      <c r="B5605" s="3">
        <v>6001</v>
      </c>
      <c r="C5605" s="197" t="s">
        <v>2394</v>
      </c>
      <c r="D5605" s="61" t="s">
        <v>10514</v>
      </c>
      <c r="E5605" s="211">
        <v>46111502</v>
      </c>
      <c r="F5605" s="848"/>
      <c r="G5605" s="211" t="s">
        <v>1901</v>
      </c>
      <c r="H5605" s="159">
        <v>45261</v>
      </c>
      <c r="I5605" s="382">
        <v>350</v>
      </c>
    </row>
    <row r="5606" spans="1:9" ht="15" customHeight="1" x14ac:dyDescent="0.2">
      <c r="A5606" s="902"/>
      <c r="B5606" s="3">
        <v>6001</v>
      </c>
      <c r="C5606" s="197" t="s">
        <v>2395</v>
      </c>
      <c r="D5606" s="61" t="s">
        <v>10514</v>
      </c>
      <c r="E5606" s="211">
        <v>46111502</v>
      </c>
      <c r="F5606" s="848"/>
      <c r="G5606" s="211" t="s">
        <v>1901</v>
      </c>
      <c r="H5606" s="159">
        <v>45261</v>
      </c>
      <c r="I5606" s="382">
        <v>350</v>
      </c>
    </row>
    <row r="5607" spans="1:9" ht="15" customHeight="1" x14ac:dyDescent="0.2">
      <c r="A5607" s="902"/>
      <c r="B5607" s="3">
        <v>6001</v>
      </c>
      <c r="C5607" s="197" t="s">
        <v>2396</v>
      </c>
      <c r="D5607" s="61" t="s">
        <v>10514</v>
      </c>
      <c r="E5607" s="211" t="s">
        <v>2397</v>
      </c>
      <c r="F5607" s="848"/>
      <c r="G5607" s="211" t="s">
        <v>1901</v>
      </c>
      <c r="H5607" s="159">
        <v>45261</v>
      </c>
      <c r="I5607" s="382">
        <v>350</v>
      </c>
    </row>
    <row r="5608" spans="1:9" ht="15" customHeight="1" x14ac:dyDescent="0.2">
      <c r="A5608" s="902"/>
      <c r="B5608" s="3">
        <v>6001</v>
      </c>
      <c r="C5608" s="197" t="s">
        <v>2398</v>
      </c>
      <c r="D5608" s="61" t="s">
        <v>10514</v>
      </c>
      <c r="E5608" s="211">
        <v>44122029</v>
      </c>
      <c r="F5608" s="848"/>
      <c r="G5608" s="211" t="s">
        <v>1901</v>
      </c>
      <c r="H5608" s="159">
        <v>45261</v>
      </c>
      <c r="I5608" s="382">
        <v>350</v>
      </c>
    </row>
    <row r="5609" spans="1:9" ht="15" customHeight="1" x14ac:dyDescent="0.2">
      <c r="A5609" s="902"/>
      <c r="B5609" s="3">
        <v>6001</v>
      </c>
      <c r="C5609" s="197" t="s">
        <v>2399</v>
      </c>
      <c r="D5609" s="61" t="s">
        <v>10514</v>
      </c>
      <c r="E5609" s="211" t="s">
        <v>2400</v>
      </c>
      <c r="F5609" s="848"/>
      <c r="G5609" s="211" t="s">
        <v>1901</v>
      </c>
      <c r="H5609" s="159">
        <v>45261</v>
      </c>
      <c r="I5609" s="382">
        <v>350</v>
      </c>
    </row>
    <row r="5610" spans="1:9" ht="25.5" x14ac:dyDescent="0.2">
      <c r="A5610" s="902"/>
      <c r="B5610" s="3">
        <v>6001</v>
      </c>
      <c r="C5610" s="197" t="s">
        <v>2401</v>
      </c>
      <c r="D5610" s="61" t="s">
        <v>10514</v>
      </c>
      <c r="E5610" s="211" t="s">
        <v>2402</v>
      </c>
      <c r="F5610" s="848"/>
      <c r="G5610" s="211" t="s">
        <v>1901</v>
      </c>
      <c r="H5610" s="159">
        <v>45261</v>
      </c>
      <c r="I5610" s="382">
        <v>350</v>
      </c>
    </row>
    <row r="5611" spans="1:9" ht="25.5" x14ac:dyDescent="0.2">
      <c r="A5611" s="902"/>
      <c r="B5611" s="194">
        <v>6001</v>
      </c>
      <c r="C5611" s="197" t="s">
        <v>2409</v>
      </c>
      <c r="D5611" s="61" t="s">
        <v>10514</v>
      </c>
      <c r="E5611" s="211" t="s">
        <v>2374</v>
      </c>
      <c r="F5611" s="848"/>
      <c r="G5611" s="211" t="s">
        <v>1901</v>
      </c>
      <c r="H5611" s="159">
        <v>45261</v>
      </c>
      <c r="I5611" s="90">
        <v>350</v>
      </c>
    </row>
    <row r="5612" spans="1:9" ht="51" x14ac:dyDescent="0.2">
      <c r="A5612" s="902"/>
      <c r="B5612" s="194">
        <v>6001</v>
      </c>
      <c r="C5612" s="197" t="s">
        <v>2413</v>
      </c>
      <c r="D5612" s="61" t="s">
        <v>10514</v>
      </c>
      <c r="E5612" s="211" t="s">
        <v>2414</v>
      </c>
      <c r="F5612" s="848"/>
      <c r="G5612" s="211" t="s">
        <v>1901</v>
      </c>
      <c r="H5612" s="159">
        <v>45261</v>
      </c>
      <c r="I5612" s="194">
        <v>350</v>
      </c>
    </row>
    <row r="5613" spans="1:9" ht="38.25" x14ac:dyDescent="0.2">
      <c r="A5613" s="902"/>
      <c r="B5613" s="3">
        <v>6223</v>
      </c>
      <c r="C5613" s="197" t="s">
        <v>2507</v>
      </c>
      <c r="D5613" s="3" t="s">
        <v>10515</v>
      </c>
      <c r="E5613" s="211">
        <v>44122104</v>
      </c>
      <c r="F5613" s="848"/>
      <c r="G5613" s="211" t="s">
        <v>1901</v>
      </c>
      <c r="H5613" s="159">
        <v>45261</v>
      </c>
      <c r="I5613" s="3">
        <v>350</v>
      </c>
    </row>
    <row r="5614" spans="1:9" ht="25.5" x14ac:dyDescent="0.2">
      <c r="A5614" s="902"/>
      <c r="B5614" s="3">
        <v>6223</v>
      </c>
      <c r="C5614" s="197" t="s">
        <v>2509</v>
      </c>
      <c r="D5614" s="3" t="s">
        <v>10515</v>
      </c>
      <c r="E5614" s="211" t="s">
        <v>2510</v>
      </c>
      <c r="F5614" s="848"/>
      <c r="G5614" s="211" t="s">
        <v>1901</v>
      </c>
      <c r="H5614" s="159">
        <v>45261</v>
      </c>
      <c r="I5614" s="3">
        <v>350</v>
      </c>
    </row>
    <row r="5615" spans="1:9" ht="25.5" x14ac:dyDescent="0.2">
      <c r="A5615" s="902"/>
      <c r="B5615" s="3">
        <v>6223</v>
      </c>
      <c r="C5615" s="197" t="s">
        <v>2512</v>
      </c>
      <c r="D5615" s="3" t="s">
        <v>10515</v>
      </c>
      <c r="E5615" s="211" t="s">
        <v>2510</v>
      </c>
      <c r="F5615" s="848"/>
      <c r="G5615" s="211" t="s">
        <v>1901</v>
      </c>
      <c r="H5615" s="159">
        <v>45261</v>
      </c>
      <c r="I5615" s="3">
        <v>350</v>
      </c>
    </row>
    <row r="5616" spans="1:9" ht="15" customHeight="1" x14ac:dyDescent="0.2">
      <c r="A5616" s="902"/>
      <c r="B5616" s="3">
        <v>6223</v>
      </c>
      <c r="C5616" s="197" t="s">
        <v>2513</v>
      </c>
      <c r="D5616" s="3" t="s">
        <v>10515</v>
      </c>
      <c r="E5616" s="211" t="s">
        <v>2514</v>
      </c>
      <c r="F5616" s="848"/>
      <c r="G5616" s="211" t="s">
        <v>1901</v>
      </c>
      <c r="H5616" s="159">
        <v>45261</v>
      </c>
      <c r="I5616" s="3">
        <v>350</v>
      </c>
    </row>
    <row r="5617" spans="1:9" ht="38.25" x14ac:dyDescent="0.2">
      <c r="A5617" s="902"/>
      <c r="B5617" s="3">
        <v>6223</v>
      </c>
      <c r="C5617" s="197" t="s">
        <v>2515</v>
      </c>
      <c r="D5617" s="3" t="s">
        <v>10515</v>
      </c>
      <c r="E5617" s="211" t="s">
        <v>2516</v>
      </c>
      <c r="F5617" s="848"/>
      <c r="G5617" s="211" t="s">
        <v>1901</v>
      </c>
      <c r="H5617" s="159">
        <v>45261</v>
      </c>
      <c r="I5617" s="3">
        <v>350</v>
      </c>
    </row>
    <row r="5618" spans="1:9" ht="38.25" x14ac:dyDescent="0.2">
      <c r="A5618" s="902"/>
      <c r="B5618" s="3">
        <v>6223</v>
      </c>
      <c r="C5618" s="197" t="s">
        <v>2517</v>
      </c>
      <c r="D5618" s="3" t="s">
        <v>10515</v>
      </c>
      <c r="E5618" s="211" t="s">
        <v>2397</v>
      </c>
      <c r="F5618" s="848"/>
      <c r="G5618" s="211" t="s">
        <v>1901</v>
      </c>
      <c r="H5618" s="159">
        <v>45261</v>
      </c>
      <c r="I5618" s="3">
        <v>350</v>
      </c>
    </row>
    <row r="5619" spans="1:9" ht="38.25" x14ac:dyDescent="0.2">
      <c r="A5619" s="902"/>
      <c r="B5619" s="3">
        <v>6223</v>
      </c>
      <c r="C5619" s="197" t="s">
        <v>2518</v>
      </c>
      <c r="D5619" s="3" t="s">
        <v>10515</v>
      </c>
      <c r="E5619" s="211" t="s">
        <v>2519</v>
      </c>
      <c r="F5619" s="848"/>
      <c r="G5619" s="211" t="s">
        <v>1901</v>
      </c>
      <c r="H5619" s="159">
        <v>45261</v>
      </c>
      <c r="I5619" s="3">
        <v>350</v>
      </c>
    </row>
    <row r="5620" spans="1:9" ht="38.25" x14ac:dyDescent="0.2">
      <c r="A5620" s="902"/>
      <c r="B5620" s="3">
        <v>6223</v>
      </c>
      <c r="C5620" s="197" t="s">
        <v>2520</v>
      </c>
      <c r="D5620" s="3" t="s">
        <v>10515</v>
      </c>
      <c r="E5620" s="211">
        <v>44121708</v>
      </c>
      <c r="F5620" s="848"/>
      <c r="G5620" s="211" t="s">
        <v>1901</v>
      </c>
      <c r="H5620" s="159">
        <v>45261</v>
      </c>
      <c r="I5620" s="3">
        <v>350</v>
      </c>
    </row>
    <row r="5621" spans="1:9" ht="38.25" x14ac:dyDescent="0.2">
      <c r="A5621" s="902"/>
      <c r="B5621" s="3">
        <v>6223</v>
      </c>
      <c r="C5621" s="197" t="s">
        <v>2521</v>
      </c>
      <c r="D5621" s="3" t="s">
        <v>10515</v>
      </c>
      <c r="E5621" s="211">
        <v>44121708</v>
      </c>
      <c r="F5621" s="848"/>
      <c r="G5621" s="211" t="s">
        <v>1901</v>
      </c>
      <c r="H5621" s="159">
        <v>45261</v>
      </c>
      <c r="I5621" s="3">
        <v>350</v>
      </c>
    </row>
    <row r="5622" spans="1:9" ht="38.25" x14ac:dyDescent="0.2">
      <c r="A5622" s="902"/>
      <c r="B5622" s="3">
        <v>6223</v>
      </c>
      <c r="C5622" s="197" t="s">
        <v>2522</v>
      </c>
      <c r="D5622" s="3" t="s">
        <v>10515</v>
      </c>
      <c r="E5622" s="211">
        <v>44121708</v>
      </c>
      <c r="F5622" s="848"/>
      <c r="G5622" s="211" t="s">
        <v>1901</v>
      </c>
      <c r="H5622" s="159">
        <v>45261</v>
      </c>
      <c r="I5622" s="3">
        <v>350</v>
      </c>
    </row>
    <row r="5623" spans="1:9" ht="25.5" x14ac:dyDescent="0.2">
      <c r="A5623" s="902"/>
      <c r="B5623" s="3">
        <v>6223</v>
      </c>
      <c r="C5623" s="197" t="s">
        <v>2523</v>
      </c>
      <c r="D5623" s="3" t="s">
        <v>10515</v>
      </c>
      <c r="E5623" s="211">
        <v>44121627</v>
      </c>
      <c r="F5623" s="848"/>
      <c r="G5623" s="211" t="s">
        <v>1901</v>
      </c>
      <c r="H5623" s="159">
        <v>45261</v>
      </c>
      <c r="I5623" s="3">
        <v>350</v>
      </c>
    </row>
    <row r="5624" spans="1:9" ht="25.5" x14ac:dyDescent="0.2">
      <c r="A5624" s="902"/>
      <c r="B5624" s="3">
        <v>6223</v>
      </c>
      <c r="C5624" s="197" t="s">
        <v>2524</v>
      </c>
      <c r="D5624" s="3" t="s">
        <v>10515</v>
      </c>
      <c r="E5624" s="211">
        <v>44121627</v>
      </c>
      <c r="F5624" s="848"/>
      <c r="G5624" s="211" t="s">
        <v>1901</v>
      </c>
      <c r="H5624" s="159">
        <v>45261</v>
      </c>
      <c r="I5624" s="3">
        <v>350</v>
      </c>
    </row>
    <row r="5625" spans="1:9" ht="38.25" x14ac:dyDescent="0.2">
      <c r="A5625" s="902"/>
      <c r="B5625" s="3">
        <v>6223</v>
      </c>
      <c r="C5625" s="197" t="s">
        <v>2525</v>
      </c>
      <c r="D5625" s="3" t="s">
        <v>10515</v>
      </c>
      <c r="E5625" s="211">
        <v>44121708</v>
      </c>
      <c r="F5625" s="848"/>
      <c r="G5625" s="211" t="s">
        <v>1901</v>
      </c>
      <c r="H5625" s="159">
        <v>45261</v>
      </c>
      <c r="I5625" s="3">
        <v>350</v>
      </c>
    </row>
    <row r="5626" spans="1:9" ht="38.25" x14ac:dyDescent="0.2">
      <c r="A5626" s="902"/>
      <c r="B5626" s="3">
        <v>6223</v>
      </c>
      <c r="C5626" s="197" t="s">
        <v>2526</v>
      </c>
      <c r="D5626" s="3" t="s">
        <v>10515</v>
      </c>
      <c r="E5626" s="211">
        <v>44121708</v>
      </c>
      <c r="F5626" s="848"/>
      <c r="G5626" s="211" t="s">
        <v>1901</v>
      </c>
      <c r="H5626" s="159">
        <v>45261</v>
      </c>
      <c r="I5626" s="3">
        <v>350</v>
      </c>
    </row>
    <row r="5627" spans="1:9" ht="25.5" x14ac:dyDescent="0.2">
      <c r="A5627" s="902"/>
      <c r="B5627" s="3">
        <v>6223</v>
      </c>
      <c r="C5627" s="197" t="s">
        <v>2390</v>
      </c>
      <c r="D5627" s="3" t="s">
        <v>10515</v>
      </c>
      <c r="E5627" s="211">
        <v>44122026</v>
      </c>
      <c r="F5627" s="848"/>
      <c r="G5627" s="211" t="s">
        <v>1901</v>
      </c>
      <c r="H5627" s="159">
        <v>45261</v>
      </c>
      <c r="I5627" s="3">
        <v>350</v>
      </c>
    </row>
    <row r="5628" spans="1:9" ht="38.25" x14ac:dyDescent="0.2">
      <c r="A5628" s="902"/>
      <c r="B5628" s="3">
        <v>6223</v>
      </c>
      <c r="C5628" s="197" t="s">
        <v>2527</v>
      </c>
      <c r="D5628" s="3" t="s">
        <v>10515</v>
      </c>
      <c r="E5628" s="211" t="s">
        <v>2528</v>
      </c>
      <c r="F5628" s="848"/>
      <c r="G5628" s="211" t="s">
        <v>1901</v>
      </c>
      <c r="H5628" s="159">
        <v>45261</v>
      </c>
      <c r="I5628" s="3">
        <v>350</v>
      </c>
    </row>
    <row r="5629" spans="1:9" ht="51" x14ac:dyDescent="0.2">
      <c r="A5629" s="902"/>
      <c r="B5629" s="3">
        <v>6223</v>
      </c>
      <c r="C5629" s="197" t="s">
        <v>2413</v>
      </c>
      <c r="D5629" s="3" t="s">
        <v>10515</v>
      </c>
      <c r="E5629" s="211" t="s">
        <v>2414</v>
      </c>
      <c r="F5629" s="848"/>
      <c r="G5629" s="211" t="s">
        <v>1901</v>
      </c>
      <c r="H5629" s="159">
        <v>45261</v>
      </c>
      <c r="I5629" s="3">
        <v>350</v>
      </c>
    </row>
    <row r="5630" spans="1:9" ht="15" customHeight="1" x14ac:dyDescent="0.2">
      <c r="A5630" s="902"/>
      <c r="B5630" s="3">
        <v>6223</v>
      </c>
      <c r="C5630" s="197" t="s">
        <v>2602</v>
      </c>
      <c r="D5630" s="3" t="s">
        <v>10515</v>
      </c>
      <c r="E5630" s="211" t="s">
        <v>2603</v>
      </c>
      <c r="F5630" s="848"/>
      <c r="G5630" s="211" t="s">
        <v>1901</v>
      </c>
      <c r="H5630" s="159">
        <v>45261</v>
      </c>
      <c r="I5630" s="3">
        <v>350</v>
      </c>
    </row>
    <row r="5631" spans="1:9" ht="25.5" x14ac:dyDescent="0.2">
      <c r="A5631" s="902"/>
      <c r="B5631" s="3">
        <v>6223</v>
      </c>
      <c r="C5631" s="197" t="s">
        <v>2605</v>
      </c>
      <c r="D5631" s="3" t="s">
        <v>10515</v>
      </c>
      <c r="E5631" s="211" t="s">
        <v>2606</v>
      </c>
      <c r="F5631" s="848"/>
      <c r="G5631" s="211" t="s">
        <v>1901</v>
      </c>
      <c r="H5631" s="159">
        <v>45261</v>
      </c>
      <c r="I5631" s="3">
        <v>350</v>
      </c>
    </row>
    <row r="5632" spans="1:9" ht="15" customHeight="1" x14ac:dyDescent="0.2">
      <c r="A5632" s="902"/>
      <c r="B5632" s="3">
        <v>6223</v>
      </c>
      <c r="C5632" s="197" t="s">
        <v>2607</v>
      </c>
      <c r="D5632" s="3" t="s">
        <v>10515</v>
      </c>
      <c r="E5632" s="211" t="s">
        <v>2608</v>
      </c>
      <c r="F5632" s="848"/>
      <c r="G5632" s="211" t="s">
        <v>1901</v>
      </c>
      <c r="H5632" s="159">
        <v>45261</v>
      </c>
      <c r="I5632" s="3">
        <v>350</v>
      </c>
    </row>
    <row r="5633" spans="1:9" ht="38.25" x14ac:dyDescent="0.2">
      <c r="A5633" s="902"/>
      <c r="B5633" s="3">
        <v>6223</v>
      </c>
      <c r="C5633" s="197" t="s">
        <v>2610</v>
      </c>
      <c r="D5633" s="3" t="s">
        <v>10515</v>
      </c>
      <c r="E5633" s="211" t="s">
        <v>2611</v>
      </c>
      <c r="F5633" s="848"/>
      <c r="G5633" s="211" t="s">
        <v>1901</v>
      </c>
      <c r="H5633" s="159">
        <v>45261</v>
      </c>
      <c r="I5633" s="3">
        <v>350</v>
      </c>
    </row>
    <row r="5634" spans="1:9" ht="38.25" x14ac:dyDescent="0.2">
      <c r="A5634" s="902"/>
      <c r="B5634" s="3">
        <v>6223</v>
      </c>
      <c r="C5634" s="197" t="s">
        <v>2613</v>
      </c>
      <c r="D5634" s="3" t="s">
        <v>10515</v>
      </c>
      <c r="E5634" s="211" t="s">
        <v>2387</v>
      </c>
      <c r="F5634" s="848"/>
      <c r="G5634" s="211" t="s">
        <v>1901</v>
      </c>
      <c r="H5634" s="159">
        <v>45261</v>
      </c>
      <c r="I5634" s="3">
        <v>350</v>
      </c>
    </row>
    <row r="5635" spans="1:9" ht="25.5" x14ac:dyDescent="0.2">
      <c r="A5635" s="902"/>
      <c r="B5635" s="3">
        <v>6223</v>
      </c>
      <c r="C5635" s="197" t="s">
        <v>2614</v>
      </c>
      <c r="D5635" s="3" t="s">
        <v>10515</v>
      </c>
      <c r="E5635" s="211" t="s">
        <v>2615</v>
      </c>
      <c r="F5635" s="848"/>
      <c r="G5635" s="211" t="s">
        <v>1901</v>
      </c>
      <c r="H5635" s="159">
        <v>45261</v>
      </c>
      <c r="I5635" s="3">
        <v>350</v>
      </c>
    </row>
    <row r="5636" spans="1:9" ht="25.5" x14ac:dyDescent="0.2">
      <c r="A5636" s="902"/>
      <c r="B5636" s="3">
        <v>6223</v>
      </c>
      <c r="C5636" s="197" t="s">
        <v>2616</v>
      </c>
      <c r="D5636" s="3" t="s">
        <v>10515</v>
      </c>
      <c r="E5636" s="211" t="s">
        <v>2617</v>
      </c>
      <c r="F5636" s="848"/>
      <c r="G5636" s="211" t="s">
        <v>1901</v>
      </c>
      <c r="H5636" s="159">
        <v>45261</v>
      </c>
      <c r="I5636" s="3">
        <v>350</v>
      </c>
    </row>
    <row r="5637" spans="1:9" ht="25.5" x14ac:dyDescent="0.2">
      <c r="A5637" s="902"/>
      <c r="B5637" s="3">
        <v>6223</v>
      </c>
      <c r="C5637" s="197" t="s">
        <v>2619</v>
      </c>
      <c r="D5637" s="3" t="s">
        <v>10515</v>
      </c>
      <c r="E5637" s="211" t="s">
        <v>2620</v>
      </c>
      <c r="F5637" s="848"/>
      <c r="G5637" s="211" t="s">
        <v>1901</v>
      </c>
      <c r="H5637" s="159">
        <v>45261</v>
      </c>
      <c r="I5637" s="3">
        <v>350</v>
      </c>
    </row>
    <row r="5638" spans="1:9" ht="25.5" x14ac:dyDescent="0.2">
      <c r="A5638" s="902"/>
      <c r="B5638" s="3">
        <v>6223</v>
      </c>
      <c r="C5638" s="197" t="s">
        <v>2621</v>
      </c>
      <c r="D5638" s="3" t="s">
        <v>10515</v>
      </c>
      <c r="E5638" s="211" t="s">
        <v>2622</v>
      </c>
      <c r="F5638" s="848"/>
      <c r="G5638" s="211" t="s">
        <v>1901</v>
      </c>
      <c r="H5638" s="159">
        <v>45261</v>
      </c>
      <c r="I5638" s="3">
        <v>350</v>
      </c>
    </row>
    <row r="5639" spans="1:9" ht="25.5" x14ac:dyDescent="0.2">
      <c r="A5639" s="902"/>
      <c r="B5639" s="3">
        <v>6223</v>
      </c>
      <c r="C5639" s="197" t="s">
        <v>2623</v>
      </c>
      <c r="D5639" s="3" t="s">
        <v>10515</v>
      </c>
      <c r="E5639" s="211" t="s">
        <v>2624</v>
      </c>
      <c r="F5639" s="848"/>
      <c r="G5639" s="211" t="s">
        <v>1901</v>
      </c>
      <c r="H5639" s="159">
        <v>45261</v>
      </c>
      <c r="I5639" s="3">
        <v>350</v>
      </c>
    </row>
    <row r="5640" spans="1:9" ht="15" customHeight="1" x14ac:dyDescent="0.2">
      <c r="A5640" s="902"/>
      <c r="B5640" s="211">
        <v>6110</v>
      </c>
      <c r="C5640" s="197" t="s">
        <v>1931</v>
      </c>
      <c r="D5640" s="211" t="s">
        <v>10514</v>
      </c>
      <c r="E5640" s="211">
        <v>44121615</v>
      </c>
      <c r="F5640" s="848"/>
      <c r="G5640" s="211" t="s">
        <v>1901</v>
      </c>
      <c r="H5640" s="159">
        <v>45261</v>
      </c>
      <c r="I5640" s="382">
        <v>350</v>
      </c>
    </row>
    <row r="5641" spans="1:9" ht="15" customHeight="1" x14ac:dyDescent="0.2">
      <c r="A5641" s="902"/>
      <c r="B5641" s="211">
        <v>6110</v>
      </c>
      <c r="C5641" s="197" t="s">
        <v>2364</v>
      </c>
      <c r="D5641" s="211" t="s">
        <v>10514</v>
      </c>
      <c r="E5641" s="211">
        <v>14111530</v>
      </c>
      <c r="F5641" s="848"/>
      <c r="G5641" s="211" t="s">
        <v>1901</v>
      </c>
      <c r="H5641" s="159">
        <v>45261</v>
      </c>
      <c r="I5641" s="382">
        <v>350</v>
      </c>
    </row>
    <row r="5642" spans="1:9" ht="15" customHeight="1" x14ac:dyDescent="0.2">
      <c r="A5642" s="902"/>
      <c r="B5642" s="211">
        <v>6110</v>
      </c>
      <c r="C5642" s="197" t="s">
        <v>2366</v>
      </c>
      <c r="D5642" s="211" t="s">
        <v>10514</v>
      </c>
      <c r="E5642" s="211">
        <v>44121701</v>
      </c>
      <c r="F5642" s="848"/>
      <c r="G5642" s="211" t="s">
        <v>1901</v>
      </c>
      <c r="H5642" s="159">
        <v>45261</v>
      </c>
      <c r="I5642" s="382">
        <v>350</v>
      </c>
    </row>
    <row r="5643" spans="1:9" ht="15" customHeight="1" x14ac:dyDescent="0.2">
      <c r="A5643" s="902"/>
      <c r="B5643" s="211">
        <v>6110</v>
      </c>
      <c r="C5643" s="197" t="s">
        <v>2367</v>
      </c>
      <c r="D5643" s="211" t="s">
        <v>10514</v>
      </c>
      <c r="E5643" s="211">
        <v>44121701</v>
      </c>
      <c r="F5643" s="848"/>
      <c r="G5643" s="211" t="s">
        <v>1901</v>
      </c>
      <c r="H5643" s="159">
        <v>45261</v>
      </c>
      <c r="I5643" s="382">
        <v>350</v>
      </c>
    </row>
    <row r="5644" spans="1:9" ht="15" customHeight="1" x14ac:dyDescent="0.2">
      <c r="A5644" s="902"/>
      <c r="B5644" s="211">
        <v>6110</v>
      </c>
      <c r="C5644" s="197" t="s">
        <v>2368</v>
      </c>
      <c r="D5644" s="211" t="s">
        <v>10514</v>
      </c>
      <c r="E5644" s="211">
        <v>44121701</v>
      </c>
      <c r="F5644" s="848"/>
      <c r="G5644" s="211" t="s">
        <v>1901</v>
      </c>
      <c r="H5644" s="159">
        <v>45261</v>
      </c>
      <c r="I5644" s="382">
        <v>350</v>
      </c>
    </row>
    <row r="5645" spans="1:9" ht="15" customHeight="1" x14ac:dyDescent="0.2">
      <c r="A5645" s="902"/>
      <c r="B5645" s="211">
        <v>6110</v>
      </c>
      <c r="C5645" s="197" t="s">
        <v>2752</v>
      </c>
      <c r="D5645" s="211" t="s">
        <v>10514</v>
      </c>
      <c r="E5645" s="211">
        <v>14111530</v>
      </c>
      <c r="F5645" s="848"/>
      <c r="G5645" s="211" t="s">
        <v>1901</v>
      </c>
      <c r="H5645" s="159">
        <v>45261</v>
      </c>
      <c r="I5645" s="382">
        <v>350</v>
      </c>
    </row>
    <row r="5646" spans="1:9" ht="15" customHeight="1" x14ac:dyDescent="0.2">
      <c r="A5646" s="902"/>
      <c r="B5646" s="211">
        <v>6110</v>
      </c>
      <c r="C5646" s="197" t="s">
        <v>2372</v>
      </c>
      <c r="D5646" s="211" t="s">
        <v>10514</v>
      </c>
      <c r="E5646" s="211">
        <v>44122107</v>
      </c>
      <c r="F5646" s="848"/>
      <c r="G5646" s="211" t="s">
        <v>1901</v>
      </c>
      <c r="H5646" s="159">
        <v>45261</v>
      </c>
      <c r="I5646" s="382">
        <v>350</v>
      </c>
    </row>
    <row r="5647" spans="1:9" ht="15" customHeight="1" x14ac:dyDescent="0.2">
      <c r="A5647" s="902"/>
      <c r="B5647" s="211">
        <v>6110</v>
      </c>
      <c r="C5647" s="197" t="s">
        <v>2375</v>
      </c>
      <c r="D5647" s="211" t="s">
        <v>10514</v>
      </c>
      <c r="E5647" s="211">
        <v>44121618</v>
      </c>
      <c r="F5647" s="848"/>
      <c r="G5647" s="211" t="s">
        <v>1901</v>
      </c>
      <c r="H5647" s="159">
        <v>45261</v>
      </c>
      <c r="I5647" s="382">
        <v>350</v>
      </c>
    </row>
    <row r="5648" spans="1:9" ht="25.5" x14ac:dyDescent="0.2">
      <c r="A5648" s="902"/>
      <c r="B5648" s="211">
        <v>6110</v>
      </c>
      <c r="C5648" s="197" t="s">
        <v>2377</v>
      </c>
      <c r="D5648" s="211" t="s">
        <v>10514</v>
      </c>
      <c r="E5648" s="211">
        <v>44121716</v>
      </c>
      <c r="F5648" s="848"/>
      <c r="G5648" s="211" t="s">
        <v>1901</v>
      </c>
      <c r="H5648" s="159">
        <v>45261</v>
      </c>
      <c r="I5648" s="382">
        <v>350</v>
      </c>
    </row>
    <row r="5649" spans="1:9" ht="25.5" x14ac:dyDescent="0.2">
      <c r="A5649" s="902"/>
      <c r="B5649" s="211">
        <v>6110</v>
      </c>
      <c r="C5649" s="197" t="s">
        <v>2379</v>
      </c>
      <c r="D5649" s="211" t="s">
        <v>10514</v>
      </c>
      <c r="E5649" s="211">
        <v>44121716</v>
      </c>
      <c r="F5649" s="848"/>
      <c r="G5649" s="211" t="s">
        <v>1901</v>
      </c>
      <c r="H5649" s="159">
        <v>45261</v>
      </c>
      <c r="I5649" s="382">
        <v>350</v>
      </c>
    </row>
    <row r="5650" spans="1:9" ht="25.5" x14ac:dyDescent="0.2">
      <c r="A5650" s="902"/>
      <c r="B5650" s="211">
        <v>6110</v>
      </c>
      <c r="C5650" s="197" t="s">
        <v>2381</v>
      </c>
      <c r="D5650" s="211" t="s">
        <v>10514</v>
      </c>
      <c r="E5650" s="211">
        <v>44121716</v>
      </c>
      <c r="F5650" s="848"/>
      <c r="G5650" s="211" t="s">
        <v>1901</v>
      </c>
      <c r="H5650" s="159">
        <v>45261</v>
      </c>
      <c r="I5650" s="382">
        <v>350</v>
      </c>
    </row>
    <row r="5651" spans="1:9" ht="25.5" x14ac:dyDescent="0.2">
      <c r="A5651" s="902"/>
      <c r="B5651" s="211">
        <v>6110</v>
      </c>
      <c r="C5651" s="197" t="s">
        <v>2383</v>
      </c>
      <c r="D5651" s="211" t="s">
        <v>10514</v>
      </c>
      <c r="E5651" s="211">
        <v>44121708</v>
      </c>
      <c r="F5651" s="848"/>
      <c r="G5651" s="211" t="s">
        <v>1901</v>
      </c>
      <c r="H5651" s="159">
        <v>45261</v>
      </c>
      <c r="I5651" s="382">
        <v>350</v>
      </c>
    </row>
    <row r="5652" spans="1:9" ht="25.5" x14ac:dyDescent="0.2">
      <c r="A5652" s="902"/>
      <c r="B5652" s="211">
        <v>6110</v>
      </c>
      <c r="C5652" s="197" t="s">
        <v>2384</v>
      </c>
      <c r="D5652" s="211" t="s">
        <v>10514</v>
      </c>
      <c r="E5652" s="211">
        <v>44121708</v>
      </c>
      <c r="F5652" s="848"/>
      <c r="G5652" s="211" t="s">
        <v>1901</v>
      </c>
      <c r="H5652" s="159">
        <v>45261</v>
      </c>
      <c r="I5652" s="382">
        <v>350</v>
      </c>
    </row>
    <row r="5653" spans="1:9" ht="25.5" x14ac:dyDescent="0.2">
      <c r="A5653" s="902"/>
      <c r="B5653" s="211">
        <v>6110</v>
      </c>
      <c r="C5653" s="197" t="s">
        <v>2385</v>
      </c>
      <c r="D5653" s="211" t="s">
        <v>10514</v>
      </c>
      <c r="E5653" s="211">
        <v>44121708</v>
      </c>
      <c r="F5653" s="848"/>
      <c r="G5653" s="211" t="s">
        <v>1901</v>
      </c>
      <c r="H5653" s="159">
        <v>45261</v>
      </c>
      <c r="I5653" s="382">
        <v>350</v>
      </c>
    </row>
    <row r="5654" spans="1:9" ht="25.5" x14ac:dyDescent="0.2">
      <c r="A5654" s="902"/>
      <c r="B5654" s="211">
        <v>6110</v>
      </c>
      <c r="C5654" s="197" t="s">
        <v>2386</v>
      </c>
      <c r="D5654" s="211" t="s">
        <v>10514</v>
      </c>
      <c r="E5654" s="211">
        <v>44121708</v>
      </c>
      <c r="F5654" s="848"/>
      <c r="G5654" s="211" t="s">
        <v>1901</v>
      </c>
      <c r="H5654" s="159">
        <v>45261</v>
      </c>
      <c r="I5654" s="382">
        <v>350</v>
      </c>
    </row>
    <row r="5655" spans="1:9" ht="25.5" x14ac:dyDescent="0.2">
      <c r="A5655" s="902"/>
      <c r="B5655" s="211">
        <v>6110</v>
      </c>
      <c r="C5655" s="197" t="s">
        <v>2388</v>
      </c>
      <c r="D5655" s="211" t="s">
        <v>10514</v>
      </c>
      <c r="E5655" s="211">
        <v>44121708</v>
      </c>
      <c r="F5655" s="848"/>
      <c r="G5655" s="211" t="s">
        <v>1901</v>
      </c>
      <c r="H5655" s="159">
        <v>45261</v>
      </c>
      <c r="I5655" s="382">
        <v>350</v>
      </c>
    </row>
    <row r="5656" spans="1:9" ht="15" customHeight="1" x14ac:dyDescent="0.2">
      <c r="A5656" s="902"/>
      <c r="B5656" s="211">
        <v>6110</v>
      </c>
      <c r="C5656" s="197" t="s">
        <v>2753</v>
      </c>
      <c r="D5656" s="211" t="s">
        <v>10514</v>
      </c>
      <c r="E5656" s="211">
        <v>44122026</v>
      </c>
      <c r="F5656" s="848"/>
      <c r="G5656" s="211" t="s">
        <v>1901</v>
      </c>
      <c r="H5656" s="159">
        <v>45261</v>
      </c>
      <c r="I5656" s="382">
        <v>350</v>
      </c>
    </row>
    <row r="5657" spans="1:9" ht="15" customHeight="1" x14ac:dyDescent="0.2">
      <c r="A5657" s="902"/>
      <c r="B5657" s="211">
        <v>6110</v>
      </c>
      <c r="C5657" s="197" t="s">
        <v>2391</v>
      </c>
      <c r="D5657" s="211" t="s">
        <v>10514</v>
      </c>
      <c r="E5657" s="211">
        <v>44121702</v>
      </c>
      <c r="F5657" s="848"/>
      <c r="G5657" s="211" t="s">
        <v>1901</v>
      </c>
      <c r="H5657" s="159">
        <v>45261</v>
      </c>
      <c r="I5657" s="382">
        <v>350</v>
      </c>
    </row>
    <row r="5658" spans="1:9" ht="15" customHeight="1" x14ac:dyDescent="0.2">
      <c r="A5658" s="902"/>
      <c r="B5658" s="211">
        <v>6110</v>
      </c>
      <c r="C5658" s="197" t="s">
        <v>2392</v>
      </c>
      <c r="D5658" s="211" t="s">
        <v>10514</v>
      </c>
      <c r="E5658" s="211">
        <v>44111912</v>
      </c>
      <c r="F5658" s="848"/>
      <c r="G5658" s="211" t="s">
        <v>1901</v>
      </c>
      <c r="H5658" s="159">
        <v>45261</v>
      </c>
      <c r="I5658" s="382">
        <v>350</v>
      </c>
    </row>
    <row r="5659" spans="1:9" ht="15" customHeight="1" x14ac:dyDescent="0.2">
      <c r="A5659" s="902"/>
      <c r="B5659" s="211">
        <v>6110</v>
      </c>
      <c r="C5659" s="197" t="s">
        <v>2754</v>
      </c>
      <c r="D5659" s="211" t="s">
        <v>10514</v>
      </c>
      <c r="E5659" s="211">
        <v>31201512</v>
      </c>
      <c r="F5659" s="848"/>
      <c r="G5659" s="211" t="s">
        <v>1901</v>
      </c>
      <c r="H5659" s="159">
        <v>45261</v>
      </c>
      <c r="I5659" s="382">
        <v>350</v>
      </c>
    </row>
    <row r="5660" spans="1:9" ht="15" customHeight="1" x14ac:dyDescent="0.2">
      <c r="A5660" s="902"/>
      <c r="B5660" s="211">
        <v>6110</v>
      </c>
      <c r="C5660" s="197" t="s">
        <v>2394</v>
      </c>
      <c r="D5660" s="211" t="s">
        <v>10514</v>
      </c>
      <c r="E5660" s="211">
        <v>46111502</v>
      </c>
      <c r="F5660" s="848"/>
      <c r="G5660" s="211" t="s">
        <v>1901</v>
      </c>
      <c r="H5660" s="159">
        <v>45261</v>
      </c>
      <c r="I5660" s="382">
        <v>350</v>
      </c>
    </row>
    <row r="5661" spans="1:9" ht="15" customHeight="1" x14ac:dyDescent="0.2">
      <c r="A5661" s="902"/>
      <c r="B5661" s="211">
        <v>6110</v>
      </c>
      <c r="C5661" s="197" t="s">
        <v>2395</v>
      </c>
      <c r="D5661" s="211" t="s">
        <v>10514</v>
      </c>
      <c r="E5661" s="211">
        <v>46111502</v>
      </c>
      <c r="F5661" s="848"/>
      <c r="G5661" s="211" t="s">
        <v>1901</v>
      </c>
      <c r="H5661" s="159">
        <v>45261</v>
      </c>
      <c r="I5661" s="382">
        <v>350</v>
      </c>
    </row>
    <row r="5662" spans="1:9" ht="15" customHeight="1" x14ac:dyDescent="0.2">
      <c r="A5662" s="902"/>
      <c r="B5662" s="211">
        <v>6110</v>
      </c>
      <c r="C5662" s="197" t="s">
        <v>2396</v>
      </c>
      <c r="D5662" s="211" t="s">
        <v>10514</v>
      </c>
      <c r="E5662" s="211">
        <v>44122011</v>
      </c>
      <c r="F5662" s="848"/>
      <c r="G5662" s="211" t="s">
        <v>1901</v>
      </c>
      <c r="H5662" s="159">
        <v>45261</v>
      </c>
      <c r="I5662" s="382">
        <v>350</v>
      </c>
    </row>
    <row r="5663" spans="1:9" ht="15" customHeight="1" x14ac:dyDescent="0.2">
      <c r="A5663" s="902"/>
      <c r="B5663" s="211">
        <v>6110</v>
      </c>
      <c r="C5663" s="197" t="s">
        <v>2398</v>
      </c>
      <c r="D5663" s="211" t="s">
        <v>10514</v>
      </c>
      <c r="E5663" s="211">
        <v>44122029</v>
      </c>
      <c r="F5663" s="848"/>
      <c r="G5663" s="211" t="s">
        <v>1901</v>
      </c>
      <c r="H5663" s="159">
        <v>45261</v>
      </c>
      <c r="I5663" s="382">
        <v>350</v>
      </c>
    </row>
    <row r="5664" spans="1:9" ht="15" customHeight="1" x14ac:dyDescent="0.2">
      <c r="A5664" s="902"/>
      <c r="B5664" s="211">
        <v>6110</v>
      </c>
      <c r="C5664" s="197" t="s">
        <v>2399</v>
      </c>
      <c r="D5664" s="211" t="s">
        <v>10514</v>
      </c>
      <c r="E5664" s="211">
        <v>44121802</v>
      </c>
      <c r="F5664" s="848"/>
      <c r="G5664" s="211" t="s">
        <v>1901</v>
      </c>
      <c r="H5664" s="159">
        <v>45261</v>
      </c>
      <c r="I5664" s="382">
        <v>350</v>
      </c>
    </row>
    <row r="5665" spans="1:9" ht="15" customHeight="1" x14ac:dyDescent="0.2">
      <c r="A5665" s="902"/>
      <c r="B5665" s="211">
        <v>6110</v>
      </c>
      <c r="C5665" s="197" t="s">
        <v>2409</v>
      </c>
      <c r="D5665" s="211" t="s">
        <v>10514</v>
      </c>
      <c r="E5665" s="211">
        <v>31201503</v>
      </c>
      <c r="F5665" s="848"/>
      <c r="G5665" s="211" t="s">
        <v>1901</v>
      </c>
      <c r="H5665" s="159">
        <v>45261</v>
      </c>
      <c r="I5665" s="382">
        <v>350</v>
      </c>
    </row>
    <row r="5666" spans="1:9" ht="15" customHeight="1" x14ac:dyDescent="0.2">
      <c r="A5666" s="902"/>
      <c r="B5666" s="211">
        <v>6110</v>
      </c>
      <c r="C5666" s="197" t="s">
        <v>2755</v>
      </c>
      <c r="D5666" s="211" t="s">
        <v>10514</v>
      </c>
      <c r="E5666" s="211">
        <v>31163211</v>
      </c>
      <c r="F5666" s="848"/>
      <c r="G5666" s="211" t="s">
        <v>1901</v>
      </c>
      <c r="H5666" s="159">
        <v>45261</v>
      </c>
      <c r="I5666" s="382">
        <v>350</v>
      </c>
    </row>
    <row r="5667" spans="1:9" ht="15" customHeight="1" x14ac:dyDescent="0.2">
      <c r="A5667" s="902"/>
      <c r="B5667" s="211">
        <v>6120</v>
      </c>
      <c r="C5667" s="197" t="s">
        <v>1931</v>
      </c>
      <c r="D5667" s="211" t="s">
        <v>10514</v>
      </c>
      <c r="E5667" s="211">
        <v>44121615</v>
      </c>
      <c r="F5667" s="848"/>
      <c r="G5667" s="211" t="s">
        <v>1901</v>
      </c>
      <c r="H5667" s="159">
        <v>45261</v>
      </c>
      <c r="I5667" s="382">
        <v>350</v>
      </c>
    </row>
    <row r="5668" spans="1:9" ht="15" customHeight="1" x14ac:dyDescent="0.2">
      <c r="A5668" s="902"/>
      <c r="B5668" s="211">
        <v>6120</v>
      </c>
      <c r="C5668" s="197" t="s">
        <v>2364</v>
      </c>
      <c r="D5668" s="211" t="s">
        <v>10514</v>
      </c>
      <c r="E5668" s="211">
        <v>14111530</v>
      </c>
      <c r="F5668" s="848"/>
      <c r="G5668" s="211" t="s">
        <v>1901</v>
      </c>
      <c r="H5668" s="159">
        <v>45261</v>
      </c>
      <c r="I5668" s="382">
        <v>350</v>
      </c>
    </row>
    <row r="5669" spans="1:9" ht="15" customHeight="1" x14ac:dyDescent="0.2">
      <c r="A5669" s="902"/>
      <c r="B5669" s="211">
        <v>6120</v>
      </c>
      <c r="C5669" s="197" t="s">
        <v>2366</v>
      </c>
      <c r="D5669" s="211" t="s">
        <v>10514</v>
      </c>
      <c r="E5669" s="211">
        <v>44121701</v>
      </c>
      <c r="F5669" s="848"/>
      <c r="G5669" s="211" t="s">
        <v>1901</v>
      </c>
      <c r="H5669" s="159">
        <v>45261</v>
      </c>
      <c r="I5669" s="382">
        <v>350</v>
      </c>
    </row>
    <row r="5670" spans="1:9" ht="15" customHeight="1" x14ac:dyDescent="0.2">
      <c r="A5670" s="902"/>
      <c r="B5670" s="211">
        <v>6120</v>
      </c>
      <c r="C5670" s="197" t="s">
        <v>2367</v>
      </c>
      <c r="D5670" s="211" t="s">
        <v>10514</v>
      </c>
      <c r="E5670" s="211">
        <v>44121701</v>
      </c>
      <c r="F5670" s="848"/>
      <c r="G5670" s="211" t="s">
        <v>1901</v>
      </c>
      <c r="H5670" s="159">
        <v>45261</v>
      </c>
      <c r="I5670" s="382">
        <v>350</v>
      </c>
    </row>
    <row r="5671" spans="1:9" ht="15" customHeight="1" x14ac:dyDescent="0.2">
      <c r="A5671" s="902"/>
      <c r="B5671" s="211">
        <v>6120</v>
      </c>
      <c r="C5671" s="197" t="s">
        <v>2368</v>
      </c>
      <c r="D5671" s="211" t="s">
        <v>10514</v>
      </c>
      <c r="E5671" s="211">
        <v>44121701</v>
      </c>
      <c r="F5671" s="848"/>
      <c r="G5671" s="211" t="s">
        <v>1901</v>
      </c>
      <c r="H5671" s="159">
        <v>45261</v>
      </c>
      <c r="I5671" s="382">
        <v>350</v>
      </c>
    </row>
    <row r="5672" spans="1:9" ht="15" customHeight="1" x14ac:dyDescent="0.2">
      <c r="A5672" s="902"/>
      <c r="B5672" s="211">
        <v>6120</v>
      </c>
      <c r="C5672" s="197" t="s">
        <v>2752</v>
      </c>
      <c r="D5672" s="211" t="s">
        <v>10514</v>
      </c>
      <c r="E5672" s="211">
        <v>14111530</v>
      </c>
      <c r="F5672" s="848"/>
      <c r="G5672" s="211" t="s">
        <v>1901</v>
      </c>
      <c r="H5672" s="159">
        <v>45261</v>
      </c>
      <c r="I5672" s="382">
        <v>350</v>
      </c>
    </row>
    <row r="5673" spans="1:9" ht="15" customHeight="1" x14ac:dyDescent="0.2">
      <c r="A5673" s="902"/>
      <c r="B5673" s="211">
        <v>6120</v>
      </c>
      <c r="C5673" s="197" t="s">
        <v>2372</v>
      </c>
      <c r="D5673" s="211" t="s">
        <v>10514</v>
      </c>
      <c r="E5673" s="211">
        <v>44122107</v>
      </c>
      <c r="F5673" s="848"/>
      <c r="G5673" s="211" t="s">
        <v>1901</v>
      </c>
      <c r="H5673" s="159">
        <v>45261</v>
      </c>
      <c r="I5673" s="382">
        <v>350</v>
      </c>
    </row>
    <row r="5674" spans="1:9" ht="15" customHeight="1" x14ac:dyDescent="0.2">
      <c r="A5674" s="902"/>
      <c r="B5674" s="211">
        <v>6120</v>
      </c>
      <c r="C5674" s="197" t="s">
        <v>2375</v>
      </c>
      <c r="D5674" s="211" t="s">
        <v>10514</v>
      </c>
      <c r="E5674" s="211">
        <v>44121618</v>
      </c>
      <c r="F5674" s="848"/>
      <c r="G5674" s="211" t="s">
        <v>1901</v>
      </c>
      <c r="H5674" s="159">
        <v>45261</v>
      </c>
      <c r="I5674" s="382">
        <v>350</v>
      </c>
    </row>
    <row r="5675" spans="1:9" ht="25.5" x14ac:dyDescent="0.2">
      <c r="A5675" s="902"/>
      <c r="B5675" s="211">
        <v>6120</v>
      </c>
      <c r="C5675" s="197" t="s">
        <v>2377</v>
      </c>
      <c r="D5675" s="211" t="s">
        <v>10514</v>
      </c>
      <c r="E5675" s="211">
        <v>44121716</v>
      </c>
      <c r="F5675" s="848"/>
      <c r="G5675" s="211" t="s">
        <v>1901</v>
      </c>
      <c r="H5675" s="159">
        <v>45261</v>
      </c>
      <c r="I5675" s="382">
        <v>350</v>
      </c>
    </row>
    <row r="5676" spans="1:9" ht="25.5" x14ac:dyDescent="0.2">
      <c r="A5676" s="902"/>
      <c r="B5676" s="211">
        <v>6120</v>
      </c>
      <c r="C5676" s="197" t="s">
        <v>2379</v>
      </c>
      <c r="D5676" s="211" t="s">
        <v>10514</v>
      </c>
      <c r="E5676" s="211">
        <v>44121716</v>
      </c>
      <c r="F5676" s="848"/>
      <c r="G5676" s="211" t="s">
        <v>1901</v>
      </c>
      <c r="H5676" s="159">
        <v>45261</v>
      </c>
      <c r="I5676" s="382">
        <v>350</v>
      </c>
    </row>
    <row r="5677" spans="1:9" ht="25.5" x14ac:dyDescent="0.2">
      <c r="A5677" s="902"/>
      <c r="B5677" s="211">
        <v>6120</v>
      </c>
      <c r="C5677" s="197" t="s">
        <v>2381</v>
      </c>
      <c r="D5677" s="211" t="s">
        <v>10514</v>
      </c>
      <c r="E5677" s="211">
        <v>44121716</v>
      </c>
      <c r="F5677" s="848"/>
      <c r="G5677" s="211" t="s">
        <v>1901</v>
      </c>
      <c r="H5677" s="159">
        <v>45261</v>
      </c>
      <c r="I5677" s="382">
        <v>350</v>
      </c>
    </row>
    <row r="5678" spans="1:9" ht="25.5" x14ac:dyDescent="0.2">
      <c r="A5678" s="902"/>
      <c r="B5678" s="211">
        <v>6120</v>
      </c>
      <c r="C5678" s="197" t="s">
        <v>2383</v>
      </c>
      <c r="D5678" s="211" t="s">
        <v>10514</v>
      </c>
      <c r="E5678" s="211">
        <v>44121708</v>
      </c>
      <c r="F5678" s="848"/>
      <c r="G5678" s="211" t="s">
        <v>1901</v>
      </c>
      <c r="H5678" s="159">
        <v>45261</v>
      </c>
      <c r="I5678" s="382">
        <v>350</v>
      </c>
    </row>
    <row r="5679" spans="1:9" ht="25.5" x14ac:dyDescent="0.2">
      <c r="A5679" s="902"/>
      <c r="B5679" s="211">
        <v>6120</v>
      </c>
      <c r="C5679" s="197" t="s">
        <v>2384</v>
      </c>
      <c r="D5679" s="211" t="s">
        <v>10514</v>
      </c>
      <c r="E5679" s="211">
        <v>44121708</v>
      </c>
      <c r="F5679" s="848"/>
      <c r="G5679" s="211" t="s">
        <v>1901</v>
      </c>
      <c r="H5679" s="159">
        <v>45261</v>
      </c>
      <c r="I5679" s="382">
        <v>350</v>
      </c>
    </row>
    <row r="5680" spans="1:9" ht="25.5" x14ac:dyDescent="0.2">
      <c r="A5680" s="902"/>
      <c r="B5680" s="211">
        <v>6120</v>
      </c>
      <c r="C5680" s="197" t="s">
        <v>2385</v>
      </c>
      <c r="D5680" s="211" t="s">
        <v>10514</v>
      </c>
      <c r="E5680" s="211">
        <v>44121708</v>
      </c>
      <c r="F5680" s="848"/>
      <c r="G5680" s="211" t="s">
        <v>1901</v>
      </c>
      <c r="H5680" s="159">
        <v>45261</v>
      </c>
      <c r="I5680" s="382">
        <v>350</v>
      </c>
    </row>
    <row r="5681" spans="1:9" ht="25.5" x14ac:dyDescent="0.2">
      <c r="A5681" s="902"/>
      <c r="B5681" s="211">
        <v>6120</v>
      </c>
      <c r="C5681" s="197" t="s">
        <v>2386</v>
      </c>
      <c r="D5681" s="211" t="s">
        <v>10514</v>
      </c>
      <c r="E5681" s="211">
        <v>44121708</v>
      </c>
      <c r="F5681" s="848"/>
      <c r="G5681" s="211" t="s">
        <v>1901</v>
      </c>
      <c r="H5681" s="159">
        <v>45261</v>
      </c>
      <c r="I5681" s="382">
        <v>350</v>
      </c>
    </row>
    <row r="5682" spans="1:9" ht="25.5" x14ac:dyDescent="0.2">
      <c r="A5682" s="902"/>
      <c r="B5682" s="211">
        <v>6120</v>
      </c>
      <c r="C5682" s="197" t="s">
        <v>2388</v>
      </c>
      <c r="D5682" s="211" t="s">
        <v>10514</v>
      </c>
      <c r="E5682" s="211">
        <v>44121708</v>
      </c>
      <c r="F5682" s="848"/>
      <c r="G5682" s="211" t="s">
        <v>1901</v>
      </c>
      <c r="H5682" s="159">
        <v>45261</v>
      </c>
      <c r="I5682" s="382">
        <v>350</v>
      </c>
    </row>
    <row r="5683" spans="1:9" ht="15" customHeight="1" x14ac:dyDescent="0.2">
      <c r="A5683" s="902"/>
      <c r="B5683" s="211">
        <v>6120</v>
      </c>
      <c r="C5683" s="197" t="s">
        <v>2753</v>
      </c>
      <c r="D5683" s="211" t="s">
        <v>10514</v>
      </c>
      <c r="E5683" s="211">
        <v>44122026</v>
      </c>
      <c r="F5683" s="848"/>
      <c r="G5683" s="211" t="s">
        <v>1901</v>
      </c>
      <c r="H5683" s="159">
        <v>45261</v>
      </c>
      <c r="I5683" s="382">
        <v>350</v>
      </c>
    </row>
    <row r="5684" spans="1:9" ht="15" customHeight="1" x14ac:dyDescent="0.2">
      <c r="A5684" s="902"/>
      <c r="B5684" s="211">
        <v>6120</v>
      </c>
      <c r="C5684" s="197" t="s">
        <v>2391</v>
      </c>
      <c r="D5684" s="211" t="s">
        <v>10514</v>
      </c>
      <c r="E5684" s="211">
        <v>44121702</v>
      </c>
      <c r="F5684" s="848"/>
      <c r="G5684" s="211" t="s">
        <v>1901</v>
      </c>
      <c r="H5684" s="159">
        <v>45261</v>
      </c>
      <c r="I5684" s="382">
        <v>350</v>
      </c>
    </row>
    <row r="5685" spans="1:9" ht="15" customHeight="1" x14ac:dyDescent="0.2">
      <c r="A5685" s="902"/>
      <c r="B5685" s="211">
        <v>6120</v>
      </c>
      <c r="C5685" s="197" t="s">
        <v>2392</v>
      </c>
      <c r="D5685" s="211" t="s">
        <v>10514</v>
      </c>
      <c r="E5685" s="211">
        <v>44111912</v>
      </c>
      <c r="F5685" s="848"/>
      <c r="G5685" s="211" t="s">
        <v>1901</v>
      </c>
      <c r="H5685" s="159">
        <v>45261</v>
      </c>
      <c r="I5685" s="382">
        <v>350</v>
      </c>
    </row>
    <row r="5686" spans="1:9" ht="15" customHeight="1" x14ac:dyDescent="0.2">
      <c r="A5686" s="902"/>
      <c r="B5686" s="211">
        <v>6120</v>
      </c>
      <c r="C5686" s="197" t="s">
        <v>2754</v>
      </c>
      <c r="D5686" s="211" t="s">
        <v>10514</v>
      </c>
      <c r="E5686" s="211">
        <v>31201512</v>
      </c>
      <c r="F5686" s="848"/>
      <c r="G5686" s="211" t="s">
        <v>1901</v>
      </c>
      <c r="H5686" s="159">
        <v>45261</v>
      </c>
      <c r="I5686" s="382">
        <v>350</v>
      </c>
    </row>
    <row r="5687" spans="1:9" ht="15" customHeight="1" x14ac:dyDescent="0.2">
      <c r="A5687" s="902"/>
      <c r="B5687" s="211">
        <v>6120</v>
      </c>
      <c r="C5687" s="197" t="s">
        <v>2394</v>
      </c>
      <c r="D5687" s="211" t="s">
        <v>10514</v>
      </c>
      <c r="E5687" s="211">
        <v>46111502</v>
      </c>
      <c r="F5687" s="848"/>
      <c r="G5687" s="211" t="s">
        <v>1901</v>
      </c>
      <c r="H5687" s="159">
        <v>45261</v>
      </c>
      <c r="I5687" s="382">
        <v>350</v>
      </c>
    </row>
    <row r="5688" spans="1:9" ht="15" customHeight="1" x14ac:dyDescent="0.2">
      <c r="A5688" s="902"/>
      <c r="B5688" s="211">
        <v>6120</v>
      </c>
      <c r="C5688" s="197" t="s">
        <v>2395</v>
      </c>
      <c r="D5688" s="211" t="s">
        <v>10514</v>
      </c>
      <c r="E5688" s="211">
        <v>46111502</v>
      </c>
      <c r="F5688" s="848"/>
      <c r="G5688" s="211" t="s">
        <v>1901</v>
      </c>
      <c r="H5688" s="159">
        <v>45261</v>
      </c>
      <c r="I5688" s="382">
        <v>350</v>
      </c>
    </row>
    <row r="5689" spans="1:9" ht="15" customHeight="1" x14ac:dyDescent="0.2">
      <c r="A5689" s="902"/>
      <c r="B5689" s="211">
        <v>6120</v>
      </c>
      <c r="C5689" s="197" t="s">
        <v>2396</v>
      </c>
      <c r="D5689" s="211" t="s">
        <v>10514</v>
      </c>
      <c r="E5689" s="211">
        <v>44122011</v>
      </c>
      <c r="F5689" s="848"/>
      <c r="G5689" s="211" t="s">
        <v>1901</v>
      </c>
      <c r="H5689" s="159">
        <v>45261</v>
      </c>
      <c r="I5689" s="382">
        <v>350</v>
      </c>
    </row>
    <row r="5690" spans="1:9" ht="15" customHeight="1" x14ac:dyDescent="0.2">
      <c r="A5690" s="902"/>
      <c r="B5690" s="211">
        <v>6120</v>
      </c>
      <c r="C5690" s="197" t="s">
        <v>2398</v>
      </c>
      <c r="D5690" s="211" t="s">
        <v>10514</v>
      </c>
      <c r="E5690" s="211">
        <v>44122029</v>
      </c>
      <c r="F5690" s="848"/>
      <c r="G5690" s="211" t="s">
        <v>1901</v>
      </c>
      <c r="H5690" s="159">
        <v>45261</v>
      </c>
      <c r="I5690" s="382">
        <v>350</v>
      </c>
    </row>
    <row r="5691" spans="1:9" ht="15" customHeight="1" x14ac:dyDescent="0.2">
      <c r="A5691" s="902"/>
      <c r="B5691" s="211">
        <v>6120</v>
      </c>
      <c r="C5691" s="197" t="s">
        <v>2399</v>
      </c>
      <c r="D5691" s="211" t="s">
        <v>10514</v>
      </c>
      <c r="E5691" s="211">
        <v>44121802</v>
      </c>
      <c r="F5691" s="848"/>
      <c r="G5691" s="211" t="s">
        <v>1901</v>
      </c>
      <c r="H5691" s="159">
        <v>45261</v>
      </c>
      <c r="I5691" s="382">
        <v>350</v>
      </c>
    </row>
    <row r="5692" spans="1:9" ht="15" customHeight="1" x14ac:dyDescent="0.2">
      <c r="A5692" s="902"/>
      <c r="B5692" s="211">
        <v>6120</v>
      </c>
      <c r="C5692" s="197" t="s">
        <v>2409</v>
      </c>
      <c r="D5692" s="211" t="s">
        <v>10514</v>
      </c>
      <c r="E5692" s="211">
        <v>31201503</v>
      </c>
      <c r="F5692" s="848"/>
      <c r="G5692" s="211" t="s">
        <v>1901</v>
      </c>
      <c r="H5692" s="159">
        <v>45261</v>
      </c>
      <c r="I5692" s="382">
        <v>350</v>
      </c>
    </row>
    <row r="5693" spans="1:9" ht="15" customHeight="1" x14ac:dyDescent="0.2">
      <c r="A5693" s="902"/>
      <c r="B5693" s="211">
        <v>6120</v>
      </c>
      <c r="C5693" s="197" t="s">
        <v>2755</v>
      </c>
      <c r="D5693" s="211" t="s">
        <v>10514</v>
      </c>
      <c r="E5693" s="211">
        <v>31163211</v>
      </c>
      <c r="F5693" s="848"/>
      <c r="G5693" s="211" t="s">
        <v>1901</v>
      </c>
      <c r="H5693" s="159">
        <v>45261</v>
      </c>
      <c r="I5693" s="382">
        <v>350</v>
      </c>
    </row>
    <row r="5694" spans="1:9" ht="15" customHeight="1" x14ac:dyDescent="0.2">
      <c r="A5694" s="902"/>
      <c r="B5694" s="211">
        <v>6311</v>
      </c>
      <c r="C5694" s="197" t="s">
        <v>1931</v>
      </c>
      <c r="D5694" s="211" t="s">
        <v>10514</v>
      </c>
      <c r="E5694" s="211">
        <v>44121615</v>
      </c>
      <c r="F5694" s="848"/>
      <c r="G5694" s="211" t="s">
        <v>1901</v>
      </c>
      <c r="H5694" s="159">
        <v>45261</v>
      </c>
      <c r="I5694" s="382">
        <v>350</v>
      </c>
    </row>
    <row r="5695" spans="1:9" ht="15" customHeight="1" x14ac:dyDescent="0.2">
      <c r="A5695" s="902"/>
      <c r="B5695" s="211">
        <v>6311</v>
      </c>
      <c r="C5695" s="197" t="s">
        <v>2364</v>
      </c>
      <c r="D5695" s="211" t="s">
        <v>10514</v>
      </c>
      <c r="E5695" s="211">
        <v>14111530</v>
      </c>
      <c r="F5695" s="848"/>
      <c r="G5695" s="211" t="s">
        <v>1901</v>
      </c>
      <c r="H5695" s="159">
        <v>45261</v>
      </c>
      <c r="I5695" s="382">
        <v>350</v>
      </c>
    </row>
    <row r="5696" spans="1:9" ht="15" customHeight="1" x14ac:dyDescent="0.2">
      <c r="A5696" s="902"/>
      <c r="B5696" s="211">
        <v>6311</v>
      </c>
      <c r="C5696" s="197" t="s">
        <v>2366</v>
      </c>
      <c r="D5696" s="211" t="s">
        <v>10514</v>
      </c>
      <c r="E5696" s="211">
        <v>44121701</v>
      </c>
      <c r="F5696" s="848"/>
      <c r="G5696" s="211" t="s">
        <v>1901</v>
      </c>
      <c r="H5696" s="159">
        <v>45261</v>
      </c>
      <c r="I5696" s="382">
        <v>350</v>
      </c>
    </row>
    <row r="5697" spans="1:9" ht="15" customHeight="1" x14ac:dyDescent="0.2">
      <c r="A5697" s="902"/>
      <c r="B5697" s="211">
        <v>6311</v>
      </c>
      <c r="C5697" s="197" t="s">
        <v>2367</v>
      </c>
      <c r="D5697" s="211" t="s">
        <v>10514</v>
      </c>
      <c r="E5697" s="211">
        <v>44121701</v>
      </c>
      <c r="F5697" s="848"/>
      <c r="G5697" s="211" t="s">
        <v>1901</v>
      </c>
      <c r="H5697" s="159">
        <v>45261</v>
      </c>
      <c r="I5697" s="382">
        <v>350</v>
      </c>
    </row>
    <row r="5698" spans="1:9" ht="15" customHeight="1" x14ac:dyDescent="0.2">
      <c r="A5698" s="902"/>
      <c r="B5698" s="211">
        <v>6311</v>
      </c>
      <c r="C5698" s="197" t="s">
        <v>2368</v>
      </c>
      <c r="D5698" s="211" t="s">
        <v>10514</v>
      </c>
      <c r="E5698" s="211">
        <v>44121701</v>
      </c>
      <c r="F5698" s="848"/>
      <c r="G5698" s="211" t="s">
        <v>1901</v>
      </c>
      <c r="H5698" s="159">
        <v>45261</v>
      </c>
      <c r="I5698" s="382">
        <v>350</v>
      </c>
    </row>
    <row r="5699" spans="1:9" ht="15" customHeight="1" x14ac:dyDescent="0.2">
      <c r="A5699" s="902"/>
      <c r="B5699" s="211">
        <v>6311</v>
      </c>
      <c r="C5699" s="197" t="s">
        <v>2752</v>
      </c>
      <c r="D5699" s="211" t="s">
        <v>10514</v>
      </c>
      <c r="E5699" s="211">
        <v>14111530</v>
      </c>
      <c r="F5699" s="848"/>
      <c r="G5699" s="211" t="s">
        <v>1901</v>
      </c>
      <c r="H5699" s="159">
        <v>45261</v>
      </c>
      <c r="I5699" s="382">
        <v>350</v>
      </c>
    </row>
    <row r="5700" spans="1:9" ht="15" customHeight="1" x14ac:dyDescent="0.2">
      <c r="A5700" s="902"/>
      <c r="B5700" s="211">
        <v>6311</v>
      </c>
      <c r="C5700" s="197" t="s">
        <v>2372</v>
      </c>
      <c r="D5700" s="211" t="s">
        <v>10514</v>
      </c>
      <c r="E5700" s="211">
        <v>44122107</v>
      </c>
      <c r="F5700" s="848"/>
      <c r="G5700" s="211" t="s">
        <v>1901</v>
      </c>
      <c r="H5700" s="159">
        <v>45261</v>
      </c>
      <c r="I5700" s="382">
        <v>350</v>
      </c>
    </row>
    <row r="5701" spans="1:9" ht="15" customHeight="1" x14ac:dyDescent="0.2">
      <c r="A5701" s="902"/>
      <c r="B5701" s="211">
        <v>6311</v>
      </c>
      <c r="C5701" s="197" t="s">
        <v>2375</v>
      </c>
      <c r="D5701" s="211" t="s">
        <v>10514</v>
      </c>
      <c r="E5701" s="211">
        <v>44121618</v>
      </c>
      <c r="F5701" s="848"/>
      <c r="G5701" s="211" t="s">
        <v>1901</v>
      </c>
      <c r="H5701" s="159">
        <v>45261</v>
      </c>
      <c r="I5701" s="382">
        <v>350</v>
      </c>
    </row>
    <row r="5702" spans="1:9" ht="25.5" x14ac:dyDescent="0.2">
      <c r="A5702" s="902"/>
      <c r="B5702" s="211">
        <v>6311</v>
      </c>
      <c r="C5702" s="197" t="s">
        <v>2377</v>
      </c>
      <c r="D5702" s="211" t="s">
        <v>10514</v>
      </c>
      <c r="E5702" s="211">
        <v>44121716</v>
      </c>
      <c r="F5702" s="848"/>
      <c r="G5702" s="211" t="s">
        <v>1901</v>
      </c>
      <c r="H5702" s="159">
        <v>45261</v>
      </c>
      <c r="I5702" s="382">
        <v>350</v>
      </c>
    </row>
    <row r="5703" spans="1:9" ht="25.5" x14ac:dyDescent="0.2">
      <c r="A5703" s="902"/>
      <c r="B5703" s="211">
        <v>6311</v>
      </c>
      <c r="C5703" s="197" t="s">
        <v>2379</v>
      </c>
      <c r="D5703" s="211" t="s">
        <v>10514</v>
      </c>
      <c r="E5703" s="211">
        <v>44121716</v>
      </c>
      <c r="F5703" s="848"/>
      <c r="G5703" s="211" t="s">
        <v>1901</v>
      </c>
      <c r="H5703" s="159">
        <v>45261</v>
      </c>
      <c r="I5703" s="382">
        <v>350</v>
      </c>
    </row>
    <row r="5704" spans="1:9" ht="25.5" x14ac:dyDescent="0.2">
      <c r="A5704" s="902"/>
      <c r="B5704" s="211">
        <v>6311</v>
      </c>
      <c r="C5704" s="197" t="s">
        <v>2381</v>
      </c>
      <c r="D5704" s="211" t="s">
        <v>10514</v>
      </c>
      <c r="E5704" s="211">
        <v>44121716</v>
      </c>
      <c r="F5704" s="848"/>
      <c r="G5704" s="211" t="s">
        <v>1901</v>
      </c>
      <c r="H5704" s="159">
        <v>45261</v>
      </c>
      <c r="I5704" s="382">
        <v>350</v>
      </c>
    </row>
    <row r="5705" spans="1:9" ht="25.5" x14ac:dyDescent="0.2">
      <c r="A5705" s="902"/>
      <c r="B5705" s="211">
        <v>6311</v>
      </c>
      <c r="C5705" s="197" t="s">
        <v>2383</v>
      </c>
      <c r="D5705" s="211" t="s">
        <v>10514</v>
      </c>
      <c r="E5705" s="211">
        <v>44121708</v>
      </c>
      <c r="F5705" s="848"/>
      <c r="G5705" s="211" t="s">
        <v>1901</v>
      </c>
      <c r="H5705" s="159">
        <v>45261</v>
      </c>
      <c r="I5705" s="382">
        <v>350</v>
      </c>
    </row>
    <row r="5706" spans="1:9" ht="25.5" x14ac:dyDescent="0.2">
      <c r="A5706" s="902"/>
      <c r="B5706" s="211">
        <v>6311</v>
      </c>
      <c r="C5706" s="197" t="s">
        <v>2384</v>
      </c>
      <c r="D5706" s="211" t="s">
        <v>10514</v>
      </c>
      <c r="E5706" s="211">
        <v>44121708</v>
      </c>
      <c r="F5706" s="848"/>
      <c r="G5706" s="211" t="s">
        <v>1901</v>
      </c>
      <c r="H5706" s="159">
        <v>45261</v>
      </c>
      <c r="I5706" s="382">
        <v>350</v>
      </c>
    </row>
    <row r="5707" spans="1:9" ht="25.5" x14ac:dyDescent="0.2">
      <c r="A5707" s="902"/>
      <c r="B5707" s="211">
        <v>6311</v>
      </c>
      <c r="C5707" s="197" t="s">
        <v>2385</v>
      </c>
      <c r="D5707" s="211" t="s">
        <v>10514</v>
      </c>
      <c r="E5707" s="211">
        <v>44121708</v>
      </c>
      <c r="F5707" s="848"/>
      <c r="G5707" s="211" t="s">
        <v>1901</v>
      </c>
      <c r="H5707" s="159">
        <v>45261</v>
      </c>
      <c r="I5707" s="382">
        <v>350</v>
      </c>
    </row>
    <row r="5708" spans="1:9" ht="25.5" x14ac:dyDescent="0.2">
      <c r="A5708" s="902"/>
      <c r="B5708" s="211">
        <v>6311</v>
      </c>
      <c r="C5708" s="197" t="s">
        <v>2386</v>
      </c>
      <c r="D5708" s="211" t="s">
        <v>10514</v>
      </c>
      <c r="E5708" s="211">
        <v>44121708</v>
      </c>
      <c r="F5708" s="848"/>
      <c r="G5708" s="211" t="s">
        <v>1901</v>
      </c>
      <c r="H5708" s="159">
        <v>45261</v>
      </c>
      <c r="I5708" s="382">
        <v>350</v>
      </c>
    </row>
    <row r="5709" spans="1:9" ht="25.5" x14ac:dyDescent="0.2">
      <c r="A5709" s="902"/>
      <c r="B5709" s="211">
        <v>6311</v>
      </c>
      <c r="C5709" s="197" t="s">
        <v>2388</v>
      </c>
      <c r="D5709" s="211" t="s">
        <v>10514</v>
      </c>
      <c r="E5709" s="211">
        <v>44121708</v>
      </c>
      <c r="F5709" s="848"/>
      <c r="G5709" s="211" t="s">
        <v>1901</v>
      </c>
      <c r="H5709" s="159">
        <v>45261</v>
      </c>
      <c r="I5709" s="382">
        <v>350</v>
      </c>
    </row>
    <row r="5710" spans="1:9" ht="15" customHeight="1" x14ac:dyDescent="0.2">
      <c r="A5710" s="902"/>
      <c r="B5710" s="211">
        <v>6311</v>
      </c>
      <c r="C5710" s="197" t="s">
        <v>2753</v>
      </c>
      <c r="D5710" s="211" t="s">
        <v>10514</v>
      </c>
      <c r="E5710" s="211">
        <v>44122026</v>
      </c>
      <c r="F5710" s="848"/>
      <c r="G5710" s="211" t="s">
        <v>1901</v>
      </c>
      <c r="H5710" s="159">
        <v>45261</v>
      </c>
      <c r="I5710" s="382">
        <v>350</v>
      </c>
    </row>
    <row r="5711" spans="1:9" ht="15" customHeight="1" x14ac:dyDescent="0.2">
      <c r="A5711" s="902"/>
      <c r="B5711" s="211">
        <v>6311</v>
      </c>
      <c r="C5711" s="197" t="s">
        <v>2391</v>
      </c>
      <c r="D5711" s="211" t="s">
        <v>10514</v>
      </c>
      <c r="E5711" s="211">
        <v>44121702</v>
      </c>
      <c r="F5711" s="848"/>
      <c r="G5711" s="211" t="s">
        <v>1901</v>
      </c>
      <c r="H5711" s="159">
        <v>45261</v>
      </c>
      <c r="I5711" s="382">
        <v>350</v>
      </c>
    </row>
    <row r="5712" spans="1:9" ht="15" customHeight="1" x14ac:dyDescent="0.2">
      <c r="A5712" s="902"/>
      <c r="B5712" s="211">
        <v>6311</v>
      </c>
      <c r="C5712" s="197" t="s">
        <v>2392</v>
      </c>
      <c r="D5712" s="211" t="s">
        <v>10514</v>
      </c>
      <c r="E5712" s="211">
        <v>44111912</v>
      </c>
      <c r="F5712" s="848"/>
      <c r="G5712" s="211" t="s">
        <v>1901</v>
      </c>
      <c r="H5712" s="159">
        <v>45261</v>
      </c>
      <c r="I5712" s="382">
        <v>350</v>
      </c>
    </row>
    <row r="5713" spans="1:9" ht="15" customHeight="1" x14ac:dyDescent="0.2">
      <c r="A5713" s="902"/>
      <c r="B5713" s="211">
        <v>6311</v>
      </c>
      <c r="C5713" s="197" t="s">
        <v>2754</v>
      </c>
      <c r="D5713" s="211" t="s">
        <v>10514</v>
      </c>
      <c r="E5713" s="211">
        <v>31201512</v>
      </c>
      <c r="F5713" s="848"/>
      <c r="G5713" s="211" t="s">
        <v>1901</v>
      </c>
      <c r="H5713" s="159">
        <v>45261</v>
      </c>
      <c r="I5713" s="382">
        <v>350</v>
      </c>
    </row>
    <row r="5714" spans="1:9" ht="15" customHeight="1" x14ac:dyDescent="0.2">
      <c r="A5714" s="902"/>
      <c r="B5714" s="211">
        <v>6311</v>
      </c>
      <c r="C5714" s="197" t="s">
        <v>2394</v>
      </c>
      <c r="D5714" s="211" t="s">
        <v>10514</v>
      </c>
      <c r="E5714" s="211">
        <v>46111502</v>
      </c>
      <c r="F5714" s="848"/>
      <c r="G5714" s="211" t="s">
        <v>1901</v>
      </c>
      <c r="H5714" s="159">
        <v>45261</v>
      </c>
      <c r="I5714" s="382">
        <v>350</v>
      </c>
    </row>
    <row r="5715" spans="1:9" ht="15" customHeight="1" x14ac:dyDescent="0.2">
      <c r="A5715" s="902"/>
      <c r="B5715" s="211">
        <v>6311</v>
      </c>
      <c r="C5715" s="197" t="s">
        <v>2395</v>
      </c>
      <c r="D5715" s="211" t="s">
        <v>10514</v>
      </c>
      <c r="E5715" s="211">
        <v>46111502</v>
      </c>
      <c r="F5715" s="848"/>
      <c r="G5715" s="211" t="s">
        <v>1901</v>
      </c>
      <c r="H5715" s="159">
        <v>45261</v>
      </c>
      <c r="I5715" s="382">
        <v>350</v>
      </c>
    </row>
    <row r="5716" spans="1:9" ht="15" customHeight="1" x14ac:dyDescent="0.2">
      <c r="A5716" s="902"/>
      <c r="B5716" s="211">
        <v>6311</v>
      </c>
      <c r="C5716" s="197" t="s">
        <v>2396</v>
      </c>
      <c r="D5716" s="211" t="s">
        <v>10514</v>
      </c>
      <c r="E5716" s="211">
        <v>44122011</v>
      </c>
      <c r="F5716" s="848"/>
      <c r="G5716" s="211" t="s">
        <v>1901</v>
      </c>
      <c r="H5716" s="159">
        <v>45261</v>
      </c>
      <c r="I5716" s="382">
        <v>350</v>
      </c>
    </row>
    <row r="5717" spans="1:9" ht="15" customHeight="1" x14ac:dyDescent="0.2">
      <c r="A5717" s="902"/>
      <c r="B5717" s="211">
        <v>6311</v>
      </c>
      <c r="C5717" s="197" t="s">
        <v>2398</v>
      </c>
      <c r="D5717" s="211" t="s">
        <v>10514</v>
      </c>
      <c r="E5717" s="211">
        <v>44122029</v>
      </c>
      <c r="F5717" s="848"/>
      <c r="G5717" s="211" t="s">
        <v>1901</v>
      </c>
      <c r="H5717" s="159">
        <v>45261</v>
      </c>
      <c r="I5717" s="382">
        <v>350</v>
      </c>
    </row>
    <row r="5718" spans="1:9" ht="15" customHeight="1" x14ac:dyDescent="0.2">
      <c r="A5718" s="902"/>
      <c r="B5718" s="211">
        <v>6311</v>
      </c>
      <c r="C5718" s="197" t="s">
        <v>2399</v>
      </c>
      <c r="D5718" s="211" t="s">
        <v>10514</v>
      </c>
      <c r="E5718" s="211">
        <v>44121802</v>
      </c>
      <c r="F5718" s="848"/>
      <c r="G5718" s="211" t="s">
        <v>1901</v>
      </c>
      <c r="H5718" s="159">
        <v>45261</v>
      </c>
      <c r="I5718" s="382">
        <v>350</v>
      </c>
    </row>
    <row r="5719" spans="1:9" ht="15" customHeight="1" x14ac:dyDescent="0.2">
      <c r="A5719" s="902"/>
      <c r="B5719" s="211">
        <v>6311</v>
      </c>
      <c r="C5719" s="197" t="s">
        <v>2409</v>
      </c>
      <c r="D5719" s="211" t="s">
        <v>10514</v>
      </c>
      <c r="E5719" s="211">
        <v>31201503</v>
      </c>
      <c r="F5719" s="848"/>
      <c r="G5719" s="211" t="s">
        <v>1901</v>
      </c>
      <c r="H5719" s="159">
        <v>45261</v>
      </c>
      <c r="I5719" s="382">
        <v>350</v>
      </c>
    </row>
    <row r="5720" spans="1:9" ht="15" customHeight="1" x14ac:dyDescent="0.2">
      <c r="A5720" s="902"/>
      <c r="B5720" s="211">
        <v>6311</v>
      </c>
      <c r="C5720" s="197" t="s">
        <v>2755</v>
      </c>
      <c r="D5720" s="211" t="s">
        <v>10514</v>
      </c>
      <c r="E5720" s="211">
        <v>31163211</v>
      </c>
      <c r="F5720" s="848"/>
      <c r="G5720" s="211" t="s">
        <v>1901</v>
      </c>
      <c r="H5720" s="159">
        <v>45261</v>
      </c>
      <c r="I5720" s="211">
        <v>350</v>
      </c>
    </row>
    <row r="5721" spans="1:9" ht="15" customHeight="1" x14ac:dyDescent="0.2">
      <c r="A5721" s="902"/>
      <c r="B5721" s="3">
        <v>6226</v>
      </c>
      <c r="C5721" s="197" t="s">
        <v>2890</v>
      </c>
      <c r="D5721" s="3" t="s">
        <v>10514</v>
      </c>
      <c r="E5721" s="60" t="s">
        <v>2891</v>
      </c>
      <c r="F5721" s="848"/>
      <c r="G5721" s="211" t="s">
        <v>1901</v>
      </c>
      <c r="H5721" s="159">
        <v>45261</v>
      </c>
      <c r="I5721" s="211">
        <v>350</v>
      </c>
    </row>
    <row r="5722" spans="1:9" ht="15" customHeight="1" x14ac:dyDescent="0.2">
      <c r="A5722" s="902"/>
      <c r="B5722" s="3">
        <v>6226</v>
      </c>
      <c r="C5722" s="197" t="s">
        <v>2893</v>
      </c>
      <c r="D5722" s="3" t="s">
        <v>10514</v>
      </c>
      <c r="E5722" s="60" t="s">
        <v>2894</v>
      </c>
      <c r="F5722" s="848"/>
      <c r="G5722" s="211" t="s">
        <v>1901</v>
      </c>
      <c r="H5722" s="159">
        <v>45261</v>
      </c>
      <c r="I5722" s="211">
        <v>350</v>
      </c>
    </row>
    <row r="5723" spans="1:9" ht="15" customHeight="1" x14ac:dyDescent="0.2">
      <c r="A5723" s="902"/>
      <c r="B5723" s="3">
        <v>6226</v>
      </c>
      <c r="C5723" s="197" t="s">
        <v>2895</v>
      </c>
      <c r="D5723" s="3" t="s">
        <v>10514</v>
      </c>
      <c r="E5723" s="60" t="s">
        <v>2896</v>
      </c>
      <c r="F5723" s="848"/>
      <c r="G5723" s="211" t="s">
        <v>1901</v>
      </c>
      <c r="H5723" s="159">
        <v>45261</v>
      </c>
      <c r="I5723" s="211">
        <v>350</v>
      </c>
    </row>
    <row r="5724" spans="1:9" ht="15" customHeight="1" x14ac:dyDescent="0.2">
      <c r="A5724" s="902"/>
      <c r="B5724" s="3">
        <v>6226</v>
      </c>
      <c r="C5724" s="197" t="s">
        <v>260</v>
      </c>
      <c r="D5724" s="3" t="s">
        <v>10514</v>
      </c>
      <c r="E5724" s="60" t="s">
        <v>2897</v>
      </c>
      <c r="F5724" s="848"/>
      <c r="G5724" s="211" t="s">
        <v>1901</v>
      </c>
      <c r="H5724" s="159">
        <v>45261</v>
      </c>
      <c r="I5724" s="211">
        <v>350</v>
      </c>
    </row>
    <row r="5725" spans="1:9" ht="15" customHeight="1" x14ac:dyDescent="0.2">
      <c r="A5725" s="902"/>
      <c r="B5725" s="3">
        <v>6226</v>
      </c>
      <c r="C5725" s="197" t="s">
        <v>2755</v>
      </c>
      <c r="D5725" s="3" t="s">
        <v>10514</v>
      </c>
      <c r="E5725" s="60" t="s">
        <v>2414</v>
      </c>
      <c r="F5725" s="848"/>
      <c r="G5725" s="211" t="s">
        <v>1901</v>
      </c>
      <c r="H5725" s="159">
        <v>45261</v>
      </c>
      <c r="I5725" s="211">
        <v>350</v>
      </c>
    </row>
    <row r="5726" spans="1:9" ht="15" customHeight="1" x14ac:dyDescent="0.2">
      <c r="A5726" s="902"/>
      <c r="B5726" s="3">
        <v>6226</v>
      </c>
      <c r="C5726" s="197" t="s">
        <v>262</v>
      </c>
      <c r="D5726" s="3" t="s">
        <v>10514</v>
      </c>
      <c r="E5726" s="60" t="s">
        <v>2898</v>
      </c>
      <c r="F5726" s="848"/>
      <c r="G5726" s="211" t="s">
        <v>1901</v>
      </c>
      <c r="H5726" s="159">
        <v>45261</v>
      </c>
      <c r="I5726" s="211">
        <v>350</v>
      </c>
    </row>
    <row r="5727" spans="1:9" ht="15" customHeight="1" x14ac:dyDescent="0.2">
      <c r="A5727" s="902"/>
      <c r="B5727" s="3">
        <v>6226</v>
      </c>
      <c r="C5727" s="197" t="s">
        <v>2899</v>
      </c>
      <c r="D5727" s="3" t="s">
        <v>10514</v>
      </c>
      <c r="E5727" s="60" t="s">
        <v>2900</v>
      </c>
      <c r="F5727" s="848"/>
      <c r="G5727" s="211" t="s">
        <v>1901</v>
      </c>
      <c r="H5727" s="159">
        <v>45261</v>
      </c>
      <c r="I5727" s="211">
        <v>350</v>
      </c>
    </row>
    <row r="5728" spans="1:9" ht="15" customHeight="1" x14ac:dyDescent="0.2">
      <c r="A5728" s="902"/>
      <c r="B5728" s="3">
        <v>6226</v>
      </c>
      <c r="C5728" s="197" t="s">
        <v>2901</v>
      </c>
      <c r="D5728" s="3" t="s">
        <v>10514</v>
      </c>
      <c r="E5728" s="60" t="s">
        <v>2902</v>
      </c>
      <c r="F5728" s="848"/>
      <c r="G5728" s="211" t="s">
        <v>1901</v>
      </c>
      <c r="H5728" s="159">
        <v>45261</v>
      </c>
      <c r="I5728" s="211">
        <v>350</v>
      </c>
    </row>
    <row r="5729" spans="1:9" ht="15" customHeight="1" x14ac:dyDescent="0.2">
      <c r="A5729" s="902"/>
      <c r="B5729" s="3">
        <v>6226</v>
      </c>
      <c r="C5729" s="197" t="s">
        <v>2903</v>
      </c>
      <c r="D5729" s="3" t="s">
        <v>10514</v>
      </c>
      <c r="E5729" s="60" t="s">
        <v>2382</v>
      </c>
      <c r="F5729" s="848"/>
      <c r="G5729" s="211" t="s">
        <v>1901</v>
      </c>
      <c r="H5729" s="159">
        <v>45261</v>
      </c>
      <c r="I5729" s="211">
        <v>350</v>
      </c>
    </row>
    <row r="5730" spans="1:9" ht="15" customHeight="1" x14ac:dyDescent="0.2">
      <c r="A5730" s="902"/>
      <c r="B5730" s="3">
        <v>6226</v>
      </c>
      <c r="C5730" s="197" t="s">
        <v>2904</v>
      </c>
      <c r="D5730" s="3" t="s">
        <v>10514</v>
      </c>
      <c r="E5730" s="60" t="s">
        <v>2905</v>
      </c>
      <c r="F5730" s="848"/>
      <c r="G5730" s="211" t="s">
        <v>1901</v>
      </c>
      <c r="H5730" s="159">
        <v>45261</v>
      </c>
      <c r="I5730" s="211">
        <v>350</v>
      </c>
    </row>
    <row r="5731" spans="1:9" ht="15" customHeight="1" x14ac:dyDescent="0.2">
      <c r="A5731" s="902"/>
      <c r="B5731" s="3">
        <v>6226</v>
      </c>
      <c r="C5731" s="197" t="s">
        <v>2906</v>
      </c>
      <c r="D5731" s="3" t="s">
        <v>10514</v>
      </c>
      <c r="E5731" s="60" t="s">
        <v>2907</v>
      </c>
      <c r="F5731" s="848"/>
      <c r="G5731" s="211" t="s">
        <v>1901</v>
      </c>
      <c r="H5731" s="159">
        <v>45261</v>
      </c>
      <c r="I5731" s="211">
        <v>350</v>
      </c>
    </row>
    <row r="5732" spans="1:9" ht="15" customHeight="1" x14ac:dyDescent="0.2">
      <c r="A5732" s="902"/>
      <c r="B5732" s="3">
        <v>6226</v>
      </c>
      <c r="C5732" s="197" t="s">
        <v>2908</v>
      </c>
      <c r="D5732" s="3" t="s">
        <v>10514</v>
      </c>
      <c r="E5732" s="60" t="s">
        <v>2909</v>
      </c>
      <c r="F5732" s="848"/>
      <c r="G5732" s="211" t="s">
        <v>1901</v>
      </c>
      <c r="H5732" s="159">
        <v>45261</v>
      </c>
      <c r="I5732" s="211">
        <v>350</v>
      </c>
    </row>
    <row r="5733" spans="1:9" ht="15" customHeight="1" x14ac:dyDescent="0.2">
      <c r="A5733" s="902"/>
      <c r="B5733" s="3">
        <v>6226</v>
      </c>
      <c r="C5733" s="197" t="s">
        <v>2910</v>
      </c>
      <c r="D5733" s="3" t="s">
        <v>10514</v>
      </c>
      <c r="E5733" s="60" t="s">
        <v>2911</v>
      </c>
      <c r="F5733" s="848"/>
      <c r="G5733" s="211" t="s">
        <v>1901</v>
      </c>
      <c r="H5733" s="159">
        <v>45261</v>
      </c>
      <c r="I5733" s="211">
        <v>350</v>
      </c>
    </row>
    <row r="5734" spans="1:9" ht="25.5" x14ac:dyDescent="0.2">
      <c r="A5734" s="902"/>
      <c r="B5734" s="3">
        <v>6226</v>
      </c>
      <c r="C5734" s="197" t="s">
        <v>2912</v>
      </c>
      <c r="D5734" s="3" t="s">
        <v>10514</v>
      </c>
      <c r="E5734" s="60" t="s">
        <v>2913</v>
      </c>
      <c r="F5734" s="848"/>
      <c r="G5734" s="211" t="s">
        <v>1901</v>
      </c>
      <c r="H5734" s="159">
        <v>45261</v>
      </c>
      <c r="I5734" s="211">
        <v>350</v>
      </c>
    </row>
    <row r="5735" spans="1:9" ht="25.5" x14ac:dyDescent="0.2">
      <c r="A5735" s="902"/>
      <c r="B5735" s="3">
        <v>6226</v>
      </c>
      <c r="C5735" s="197" t="s">
        <v>2914</v>
      </c>
      <c r="D5735" s="3" t="s">
        <v>10514</v>
      </c>
      <c r="E5735" s="60" t="s">
        <v>2915</v>
      </c>
      <c r="F5735" s="848"/>
      <c r="G5735" s="211" t="s">
        <v>1901</v>
      </c>
      <c r="H5735" s="159">
        <v>45261</v>
      </c>
      <c r="I5735" s="211">
        <v>350</v>
      </c>
    </row>
    <row r="5736" spans="1:9" ht="25.5" x14ac:dyDescent="0.2">
      <c r="A5736" s="902"/>
      <c r="B5736" s="3">
        <v>6226</v>
      </c>
      <c r="C5736" s="197" t="s">
        <v>2916</v>
      </c>
      <c r="D5736" s="3" t="s">
        <v>10514</v>
      </c>
      <c r="E5736" s="60" t="s">
        <v>2917</v>
      </c>
      <c r="F5736" s="848"/>
      <c r="G5736" s="211" t="s">
        <v>1901</v>
      </c>
      <c r="H5736" s="159">
        <v>45261</v>
      </c>
      <c r="I5736" s="211">
        <v>350</v>
      </c>
    </row>
    <row r="5737" spans="1:9" ht="15" customHeight="1" x14ac:dyDescent="0.2">
      <c r="A5737" s="902"/>
      <c r="B5737" s="3">
        <v>6226</v>
      </c>
      <c r="C5737" s="197" t="s">
        <v>2918</v>
      </c>
      <c r="D5737" s="3" t="s">
        <v>10514</v>
      </c>
      <c r="E5737" s="60" t="s">
        <v>2919</v>
      </c>
      <c r="F5737" s="848"/>
      <c r="G5737" s="211" t="s">
        <v>1901</v>
      </c>
      <c r="H5737" s="159">
        <v>45261</v>
      </c>
      <c r="I5737" s="211">
        <v>350</v>
      </c>
    </row>
    <row r="5738" spans="1:9" ht="25.5" x14ac:dyDescent="0.2">
      <c r="A5738" s="902"/>
      <c r="B5738" s="3">
        <v>6226</v>
      </c>
      <c r="C5738" s="197" t="s">
        <v>2920</v>
      </c>
      <c r="D5738" s="3" t="s">
        <v>10514</v>
      </c>
      <c r="E5738" s="60" t="s">
        <v>2921</v>
      </c>
      <c r="F5738" s="848"/>
      <c r="G5738" s="211" t="s">
        <v>1901</v>
      </c>
      <c r="H5738" s="159">
        <v>45261</v>
      </c>
      <c r="I5738" s="211">
        <v>350</v>
      </c>
    </row>
    <row r="5739" spans="1:9" ht="25.5" x14ac:dyDescent="0.2">
      <c r="A5739" s="902"/>
      <c r="B5739" s="3">
        <v>6226</v>
      </c>
      <c r="C5739" s="197" t="s">
        <v>2922</v>
      </c>
      <c r="D5739" s="3" t="s">
        <v>10514</v>
      </c>
      <c r="E5739" s="60" t="s">
        <v>2923</v>
      </c>
      <c r="F5739" s="848"/>
      <c r="G5739" s="211" t="s">
        <v>1901</v>
      </c>
      <c r="H5739" s="159">
        <v>45261</v>
      </c>
      <c r="I5739" s="211">
        <v>350</v>
      </c>
    </row>
    <row r="5740" spans="1:9" ht="15" customHeight="1" x14ac:dyDescent="0.2">
      <c r="A5740" s="902"/>
      <c r="B5740" s="3">
        <v>6229</v>
      </c>
      <c r="C5740" s="197" t="s">
        <v>2890</v>
      </c>
      <c r="D5740" s="3" t="s">
        <v>10514</v>
      </c>
      <c r="E5740" s="463" t="s">
        <v>2891</v>
      </c>
      <c r="F5740" s="848"/>
      <c r="G5740" s="211" t="s">
        <v>1901</v>
      </c>
      <c r="H5740" s="159">
        <v>45261</v>
      </c>
      <c r="I5740" s="382">
        <v>350</v>
      </c>
    </row>
    <row r="5741" spans="1:9" ht="15" customHeight="1" x14ac:dyDescent="0.2">
      <c r="A5741" s="902"/>
      <c r="B5741" s="3">
        <v>6229</v>
      </c>
      <c r="C5741" s="197" t="s">
        <v>2893</v>
      </c>
      <c r="D5741" s="3" t="s">
        <v>10514</v>
      </c>
      <c r="E5741" s="463" t="s">
        <v>2894</v>
      </c>
      <c r="F5741" s="848"/>
      <c r="G5741" s="211" t="s">
        <v>1901</v>
      </c>
      <c r="H5741" s="159">
        <v>45261</v>
      </c>
      <c r="I5741" s="382">
        <v>350</v>
      </c>
    </row>
    <row r="5742" spans="1:9" ht="15" customHeight="1" x14ac:dyDescent="0.2">
      <c r="A5742" s="902"/>
      <c r="B5742" s="3">
        <v>6229</v>
      </c>
      <c r="C5742" s="197" t="s">
        <v>2895</v>
      </c>
      <c r="D5742" s="3" t="s">
        <v>10514</v>
      </c>
      <c r="E5742" s="463" t="s">
        <v>2896</v>
      </c>
      <c r="F5742" s="848"/>
      <c r="G5742" s="211" t="s">
        <v>1901</v>
      </c>
      <c r="H5742" s="159">
        <v>45261</v>
      </c>
      <c r="I5742" s="382">
        <v>350</v>
      </c>
    </row>
    <row r="5743" spans="1:9" ht="15" customHeight="1" x14ac:dyDescent="0.2">
      <c r="A5743" s="902"/>
      <c r="B5743" s="3">
        <v>6229</v>
      </c>
      <c r="C5743" s="197" t="s">
        <v>260</v>
      </c>
      <c r="D5743" s="3" t="s">
        <v>10514</v>
      </c>
      <c r="E5743" s="463" t="s">
        <v>2897</v>
      </c>
      <c r="F5743" s="848"/>
      <c r="G5743" s="211" t="s">
        <v>1901</v>
      </c>
      <c r="H5743" s="159">
        <v>45261</v>
      </c>
      <c r="I5743" s="382">
        <v>350</v>
      </c>
    </row>
    <row r="5744" spans="1:9" ht="15" customHeight="1" x14ac:dyDescent="0.2">
      <c r="A5744" s="902"/>
      <c r="B5744" s="3">
        <v>6229</v>
      </c>
      <c r="C5744" s="197" t="s">
        <v>2755</v>
      </c>
      <c r="D5744" s="3" t="s">
        <v>10514</v>
      </c>
      <c r="E5744" s="463" t="s">
        <v>2414</v>
      </c>
      <c r="F5744" s="848"/>
      <c r="G5744" s="211" t="s">
        <v>1901</v>
      </c>
      <c r="H5744" s="159">
        <v>45261</v>
      </c>
      <c r="I5744" s="382">
        <v>350</v>
      </c>
    </row>
    <row r="5745" spans="1:9" ht="15" customHeight="1" x14ac:dyDescent="0.2">
      <c r="A5745" s="902"/>
      <c r="B5745" s="3">
        <v>6229</v>
      </c>
      <c r="C5745" s="197" t="s">
        <v>2960</v>
      </c>
      <c r="D5745" s="3" t="s">
        <v>10514</v>
      </c>
      <c r="E5745" s="463" t="s">
        <v>2961</v>
      </c>
      <c r="F5745" s="848"/>
      <c r="G5745" s="211" t="s">
        <v>1901</v>
      </c>
      <c r="H5745" s="159">
        <v>45261</v>
      </c>
      <c r="I5745" s="382">
        <v>350</v>
      </c>
    </row>
    <row r="5746" spans="1:9" ht="15" customHeight="1" x14ac:dyDescent="0.2">
      <c r="A5746" s="902"/>
      <c r="B5746" s="3">
        <v>6229</v>
      </c>
      <c r="C5746" s="197" t="s">
        <v>262</v>
      </c>
      <c r="D5746" s="3" t="s">
        <v>10514</v>
      </c>
      <c r="E5746" s="463" t="s">
        <v>2898</v>
      </c>
      <c r="F5746" s="848"/>
      <c r="G5746" s="211" t="s">
        <v>1901</v>
      </c>
      <c r="H5746" s="159">
        <v>45261</v>
      </c>
      <c r="I5746" s="382">
        <v>350</v>
      </c>
    </row>
    <row r="5747" spans="1:9" ht="15" customHeight="1" x14ac:dyDescent="0.2">
      <c r="A5747" s="902"/>
      <c r="B5747" s="3">
        <v>6229</v>
      </c>
      <c r="C5747" s="197" t="s">
        <v>2899</v>
      </c>
      <c r="D5747" s="3" t="s">
        <v>10514</v>
      </c>
      <c r="E5747" s="463" t="s">
        <v>2900</v>
      </c>
      <c r="F5747" s="848"/>
      <c r="G5747" s="211" t="s">
        <v>1901</v>
      </c>
      <c r="H5747" s="159">
        <v>45261</v>
      </c>
      <c r="I5747" s="382">
        <v>350</v>
      </c>
    </row>
    <row r="5748" spans="1:9" ht="15" customHeight="1" x14ac:dyDescent="0.2">
      <c r="A5748" s="902"/>
      <c r="B5748" s="3">
        <v>6229</v>
      </c>
      <c r="C5748" s="197" t="s">
        <v>2901</v>
      </c>
      <c r="D5748" s="3" t="s">
        <v>10514</v>
      </c>
      <c r="E5748" s="463" t="s">
        <v>2902</v>
      </c>
      <c r="F5748" s="848"/>
      <c r="G5748" s="211" t="s">
        <v>1901</v>
      </c>
      <c r="H5748" s="159">
        <v>45261</v>
      </c>
      <c r="I5748" s="382">
        <v>350</v>
      </c>
    </row>
    <row r="5749" spans="1:9" ht="15" customHeight="1" x14ac:dyDescent="0.2">
      <c r="A5749" s="902"/>
      <c r="B5749" s="3">
        <v>6229</v>
      </c>
      <c r="C5749" s="197" t="s">
        <v>2962</v>
      </c>
      <c r="D5749" s="3" t="s">
        <v>10514</v>
      </c>
      <c r="E5749" s="463" t="s">
        <v>2400</v>
      </c>
      <c r="F5749" s="848"/>
      <c r="G5749" s="211" t="s">
        <v>1901</v>
      </c>
      <c r="H5749" s="159">
        <v>45261</v>
      </c>
      <c r="I5749" s="382">
        <v>350</v>
      </c>
    </row>
    <row r="5750" spans="1:9" ht="15" customHeight="1" x14ac:dyDescent="0.2">
      <c r="A5750" s="902"/>
      <c r="B5750" s="3">
        <v>6229</v>
      </c>
      <c r="C5750" s="197" t="s">
        <v>2963</v>
      </c>
      <c r="D5750" s="3" t="s">
        <v>10514</v>
      </c>
      <c r="E5750" s="463" t="s">
        <v>2964</v>
      </c>
      <c r="F5750" s="848"/>
      <c r="G5750" s="211" t="s">
        <v>1901</v>
      </c>
      <c r="H5750" s="159">
        <v>45261</v>
      </c>
      <c r="I5750" s="382">
        <v>350</v>
      </c>
    </row>
    <row r="5751" spans="1:9" ht="15" customHeight="1" x14ac:dyDescent="0.2">
      <c r="A5751" s="902"/>
      <c r="B5751" s="3">
        <v>6229</v>
      </c>
      <c r="C5751" s="197" t="s">
        <v>2903</v>
      </c>
      <c r="D5751" s="3" t="s">
        <v>10514</v>
      </c>
      <c r="E5751" s="463" t="s">
        <v>2382</v>
      </c>
      <c r="F5751" s="848"/>
      <c r="G5751" s="211" t="s">
        <v>1901</v>
      </c>
      <c r="H5751" s="159">
        <v>45261</v>
      </c>
      <c r="I5751" s="382">
        <v>350</v>
      </c>
    </row>
    <row r="5752" spans="1:9" ht="15" customHeight="1" x14ac:dyDescent="0.2">
      <c r="A5752" s="902"/>
      <c r="B5752" s="3">
        <v>6229</v>
      </c>
      <c r="C5752" s="197" t="s">
        <v>2904</v>
      </c>
      <c r="D5752" s="3" t="s">
        <v>10514</v>
      </c>
      <c r="E5752" s="463" t="s">
        <v>2905</v>
      </c>
      <c r="F5752" s="848"/>
      <c r="G5752" s="211" t="s">
        <v>1901</v>
      </c>
      <c r="H5752" s="159">
        <v>45261</v>
      </c>
      <c r="I5752" s="382">
        <v>350</v>
      </c>
    </row>
    <row r="5753" spans="1:9" ht="15" customHeight="1" x14ac:dyDescent="0.2">
      <c r="A5753" s="902"/>
      <c r="B5753" s="3">
        <v>6229</v>
      </c>
      <c r="C5753" s="197" t="s">
        <v>2906</v>
      </c>
      <c r="D5753" s="3" t="s">
        <v>10514</v>
      </c>
      <c r="E5753" s="463" t="s">
        <v>2907</v>
      </c>
      <c r="F5753" s="848"/>
      <c r="G5753" s="211" t="s">
        <v>1901</v>
      </c>
      <c r="H5753" s="159">
        <v>45261</v>
      </c>
      <c r="I5753" s="382">
        <v>350</v>
      </c>
    </row>
    <row r="5754" spans="1:9" ht="15" customHeight="1" x14ac:dyDescent="0.2">
      <c r="A5754" s="902"/>
      <c r="B5754" s="3">
        <v>6229</v>
      </c>
      <c r="C5754" s="197" t="s">
        <v>2908</v>
      </c>
      <c r="D5754" s="3" t="s">
        <v>10514</v>
      </c>
      <c r="E5754" s="463" t="s">
        <v>2909</v>
      </c>
      <c r="F5754" s="848"/>
      <c r="G5754" s="211" t="s">
        <v>1901</v>
      </c>
      <c r="H5754" s="159">
        <v>45261</v>
      </c>
      <c r="I5754" s="382">
        <v>350</v>
      </c>
    </row>
    <row r="5755" spans="1:9" ht="15" customHeight="1" x14ac:dyDescent="0.2">
      <c r="A5755" s="902"/>
      <c r="B5755" s="3">
        <v>6229</v>
      </c>
      <c r="C5755" s="197" t="s">
        <v>264</v>
      </c>
      <c r="D5755" s="3" t="s">
        <v>10514</v>
      </c>
      <c r="E5755" s="463" t="s">
        <v>2376</v>
      </c>
      <c r="F5755" s="848"/>
      <c r="G5755" s="211" t="s">
        <v>1901</v>
      </c>
      <c r="H5755" s="159">
        <v>45261</v>
      </c>
      <c r="I5755" s="382">
        <v>350</v>
      </c>
    </row>
    <row r="5756" spans="1:9" ht="15" customHeight="1" x14ac:dyDescent="0.2">
      <c r="A5756" s="902"/>
      <c r="B5756" s="3">
        <v>6229</v>
      </c>
      <c r="C5756" s="197" t="s">
        <v>2910</v>
      </c>
      <c r="D5756" s="3" t="s">
        <v>10514</v>
      </c>
      <c r="E5756" s="463" t="s">
        <v>2911</v>
      </c>
      <c r="F5756" s="848"/>
      <c r="G5756" s="211" t="s">
        <v>1901</v>
      </c>
      <c r="H5756" s="159">
        <v>45261</v>
      </c>
      <c r="I5756" s="382">
        <v>350</v>
      </c>
    </row>
    <row r="5757" spans="1:9" ht="15" customHeight="1" x14ac:dyDescent="0.2">
      <c r="A5757" s="902"/>
      <c r="B5757" s="3">
        <v>6229</v>
      </c>
      <c r="C5757" s="197" t="s">
        <v>2965</v>
      </c>
      <c r="D5757" s="3" t="s">
        <v>10514</v>
      </c>
      <c r="E5757" s="463" t="s">
        <v>2966</v>
      </c>
      <c r="F5757" s="848"/>
      <c r="G5757" s="211" t="s">
        <v>1901</v>
      </c>
      <c r="H5757" s="159">
        <v>45261</v>
      </c>
      <c r="I5757" s="382">
        <v>350</v>
      </c>
    </row>
    <row r="5758" spans="1:9" ht="25.5" x14ac:dyDescent="0.2">
      <c r="A5758" s="902"/>
      <c r="B5758" s="3">
        <v>6229</v>
      </c>
      <c r="C5758" s="197" t="s">
        <v>2912</v>
      </c>
      <c r="D5758" s="3" t="s">
        <v>10514</v>
      </c>
      <c r="E5758" s="463" t="s">
        <v>2913</v>
      </c>
      <c r="F5758" s="848"/>
      <c r="G5758" s="211" t="s">
        <v>1901</v>
      </c>
      <c r="H5758" s="159">
        <v>45261</v>
      </c>
      <c r="I5758" s="382">
        <v>350</v>
      </c>
    </row>
    <row r="5759" spans="1:9" ht="25.5" x14ac:dyDescent="0.2">
      <c r="A5759" s="902"/>
      <c r="B5759" s="3">
        <v>6229</v>
      </c>
      <c r="C5759" s="197" t="s">
        <v>2914</v>
      </c>
      <c r="D5759" s="3" t="s">
        <v>10514</v>
      </c>
      <c r="E5759" s="463" t="s">
        <v>2915</v>
      </c>
      <c r="F5759" s="848"/>
      <c r="G5759" s="211" t="s">
        <v>1901</v>
      </c>
      <c r="H5759" s="159">
        <v>45261</v>
      </c>
      <c r="I5759" s="382">
        <v>350</v>
      </c>
    </row>
    <row r="5760" spans="1:9" ht="25.5" x14ac:dyDescent="0.2">
      <c r="A5760" s="902"/>
      <c r="B5760" s="3">
        <v>6229</v>
      </c>
      <c r="C5760" s="197" t="s">
        <v>2967</v>
      </c>
      <c r="D5760" s="3" t="s">
        <v>10514</v>
      </c>
      <c r="E5760" s="463" t="s">
        <v>2968</v>
      </c>
      <c r="F5760" s="848"/>
      <c r="G5760" s="211" t="s">
        <v>1901</v>
      </c>
      <c r="H5760" s="159">
        <v>45261</v>
      </c>
      <c r="I5760" s="382">
        <v>350</v>
      </c>
    </row>
    <row r="5761" spans="1:9" ht="15" customHeight="1" x14ac:dyDescent="0.2">
      <c r="A5761" s="902"/>
      <c r="B5761" s="3">
        <v>6229</v>
      </c>
      <c r="C5761" s="197" t="s">
        <v>2969</v>
      </c>
      <c r="D5761" s="3" t="s">
        <v>10514</v>
      </c>
      <c r="E5761" s="463" t="s">
        <v>2970</v>
      </c>
      <c r="F5761" s="848"/>
      <c r="G5761" s="211" t="s">
        <v>1901</v>
      </c>
      <c r="H5761" s="159">
        <v>45261</v>
      </c>
      <c r="I5761" s="382">
        <v>350</v>
      </c>
    </row>
    <row r="5762" spans="1:9" ht="15" customHeight="1" x14ac:dyDescent="0.2">
      <c r="A5762" s="902"/>
      <c r="B5762" s="3">
        <v>6229</v>
      </c>
      <c r="C5762" s="197" t="s">
        <v>2971</v>
      </c>
      <c r="D5762" s="3" t="s">
        <v>10514</v>
      </c>
      <c r="E5762" s="463" t="s">
        <v>2972</v>
      </c>
      <c r="F5762" s="848"/>
      <c r="G5762" s="211" t="s">
        <v>1901</v>
      </c>
      <c r="H5762" s="159">
        <v>45261</v>
      </c>
      <c r="I5762" s="382">
        <v>350</v>
      </c>
    </row>
    <row r="5763" spans="1:9" ht="25.5" x14ac:dyDescent="0.2">
      <c r="A5763" s="902"/>
      <c r="B5763" s="3">
        <v>6229</v>
      </c>
      <c r="C5763" s="197" t="s">
        <v>2916</v>
      </c>
      <c r="D5763" s="3" t="s">
        <v>10514</v>
      </c>
      <c r="E5763" s="463" t="s">
        <v>2917</v>
      </c>
      <c r="F5763" s="848"/>
      <c r="G5763" s="211" t="s">
        <v>1901</v>
      </c>
      <c r="H5763" s="159">
        <v>45261</v>
      </c>
      <c r="I5763" s="382">
        <v>350</v>
      </c>
    </row>
    <row r="5764" spans="1:9" ht="15" customHeight="1" x14ac:dyDescent="0.2">
      <c r="A5764" s="902"/>
      <c r="B5764" s="3">
        <v>6229</v>
      </c>
      <c r="C5764" s="197" t="s">
        <v>2918</v>
      </c>
      <c r="D5764" s="3" t="s">
        <v>10514</v>
      </c>
      <c r="E5764" s="463" t="s">
        <v>2919</v>
      </c>
      <c r="F5764" s="848"/>
      <c r="G5764" s="211" t="s">
        <v>1901</v>
      </c>
      <c r="H5764" s="159">
        <v>45261</v>
      </c>
      <c r="I5764" s="382">
        <v>350</v>
      </c>
    </row>
    <row r="5765" spans="1:9" ht="25.5" x14ac:dyDescent="0.2">
      <c r="A5765" s="902"/>
      <c r="B5765" s="3">
        <v>6229</v>
      </c>
      <c r="C5765" s="197" t="s">
        <v>2920</v>
      </c>
      <c r="D5765" s="3" t="s">
        <v>10514</v>
      </c>
      <c r="E5765" s="463" t="s">
        <v>2921</v>
      </c>
      <c r="F5765" s="848"/>
      <c r="G5765" s="211" t="s">
        <v>1901</v>
      </c>
      <c r="H5765" s="159">
        <v>45261</v>
      </c>
      <c r="I5765" s="382">
        <v>350</v>
      </c>
    </row>
    <row r="5766" spans="1:9" ht="15" customHeight="1" x14ac:dyDescent="0.2">
      <c r="A5766" s="902"/>
      <c r="B5766" s="3">
        <v>6229</v>
      </c>
      <c r="C5766" s="197" t="s">
        <v>2973</v>
      </c>
      <c r="D5766" s="3" t="s">
        <v>10514</v>
      </c>
      <c r="E5766" s="463" t="s">
        <v>2974</v>
      </c>
      <c r="F5766" s="848"/>
      <c r="G5766" s="211" t="s">
        <v>1901</v>
      </c>
      <c r="H5766" s="159">
        <v>45261</v>
      </c>
      <c r="I5766" s="382">
        <v>350</v>
      </c>
    </row>
    <row r="5767" spans="1:9" ht="25.5" x14ac:dyDescent="0.2">
      <c r="A5767" s="902"/>
      <c r="B5767" s="3">
        <v>6229</v>
      </c>
      <c r="C5767" s="197" t="s">
        <v>2922</v>
      </c>
      <c r="D5767" s="3" t="s">
        <v>10514</v>
      </c>
      <c r="E5767" s="463" t="s">
        <v>2923</v>
      </c>
      <c r="F5767" s="848"/>
      <c r="G5767" s="211" t="s">
        <v>1901</v>
      </c>
      <c r="H5767" s="159">
        <v>45261</v>
      </c>
      <c r="I5767" s="382">
        <v>350</v>
      </c>
    </row>
    <row r="5768" spans="1:9" ht="25.5" x14ac:dyDescent="0.2">
      <c r="A5768" s="902"/>
      <c r="B5768" s="3">
        <v>6229</v>
      </c>
      <c r="C5768" s="197" t="s">
        <v>2975</v>
      </c>
      <c r="D5768" s="3" t="s">
        <v>10514</v>
      </c>
      <c r="E5768" s="463" t="s">
        <v>2976</v>
      </c>
      <c r="F5768" s="848"/>
      <c r="G5768" s="211" t="s">
        <v>1901</v>
      </c>
      <c r="H5768" s="159">
        <v>45261</v>
      </c>
      <c r="I5768" s="382">
        <v>350</v>
      </c>
    </row>
    <row r="5769" spans="1:9" ht="15" customHeight="1" x14ac:dyDescent="0.2">
      <c r="A5769" s="902"/>
      <c r="B5769" s="3">
        <v>6229</v>
      </c>
      <c r="C5769" s="197" t="s">
        <v>2977</v>
      </c>
      <c r="D5769" s="3" t="s">
        <v>10514</v>
      </c>
      <c r="E5769" s="463">
        <v>92046570</v>
      </c>
      <c r="F5769" s="848"/>
      <c r="G5769" s="211" t="s">
        <v>1901</v>
      </c>
      <c r="H5769" s="159">
        <v>45261</v>
      </c>
      <c r="I5769" s="382">
        <v>350</v>
      </c>
    </row>
    <row r="5770" spans="1:9" ht="38.25" x14ac:dyDescent="0.2">
      <c r="A5770" s="902"/>
      <c r="B5770" s="3">
        <v>6320</v>
      </c>
      <c r="C5770" s="197" t="s">
        <v>3086</v>
      </c>
      <c r="D5770" s="3" t="s">
        <v>10514</v>
      </c>
      <c r="E5770" s="211" t="s">
        <v>2891</v>
      </c>
      <c r="F5770" s="848"/>
      <c r="G5770" s="211" t="s">
        <v>1901</v>
      </c>
      <c r="H5770" s="159">
        <v>45261</v>
      </c>
      <c r="I5770" s="382">
        <v>350</v>
      </c>
    </row>
    <row r="5771" spans="1:9" ht="38.25" x14ac:dyDescent="0.2">
      <c r="A5771" s="902"/>
      <c r="B5771" s="3">
        <v>6320</v>
      </c>
      <c r="C5771" s="197" t="s">
        <v>3087</v>
      </c>
      <c r="D5771" s="3" t="s">
        <v>10514</v>
      </c>
      <c r="E5771" s="211" t="s">
        <v>2894</v>
      </c>
      <c r="F5771" s="848"/>
      <c r="G5771" s="211" t="s">
        <v>1901</v>
      </c>
      <c r="H5771" s="159">
        <v>45261</v>
      </c>
      <c r="I5771" s="382">
        <v>350</v>
      </c>
    </row>
    <row r="5772" spans="1:9" ht="15" customHeight="1" x14ac:dyDescent="0.2">
      <c r="A5772" s="902"/>
      <c r="B5772" s="3">
        <v>6320</v>
      </c>
      <c r="C5772" s="197" t="s">
        <v>2372</v>
      </c>
      <c r="D5772" s="3" t="s">
        <v>10514</v>
      </c>
      <c r="E5772" s="211" t="s">
        <v>2897</v>
      </c>
      <c r="F5772" s="848"/>
      <c r="G5772" s="211" t="s">
        <v>1901</v>
      </c>
      <c r="H5772" s="159">
        <v>45261</v>
      </c>
      <c r="I5772" s="382">
        <v>350</v>
      </c>
    </row>
    <row r="5773" spans="1:9" ht="25.5" x14ac:dyDescent="0.2">
      <c r="A5773" s="902"/>
      <c r="B5773" s="3">
        <v>6320</v>
      </c>
      <c r="C5773" s="197" t="s">
        <v>3088</v>
      </c>
      <c r="D5773" s="3" t="s">
        <v>10514</v>
      </c>
      <c r="E5773" s="211" t="s">
        <v>2414</v>
      </c>
      <c r="F5773" s="848"/>
      <c r="G5773" s="211" t="s">
        <v>1901</v>
      </c>
      <c r="H5773" s="159">
        <v>45261</v>
      </c>
      <c r="I5773" s="382">
        <v>350</v>
      </c>
    </row>
    <row r="5774" spans="1:9" ht="15" customHeight="1" x14ac:dyDescent="0.2">
      <c r="A5774" s="902"/>
      <c r="B5774" s="3">
        <v>6320</v>
      </c>
      <c r="C5774" s="197" t="s">
        <v>2965</v>
      </c>
      <c r="D5774" s="3" t="s">
        <v>10514</v>
      </c>
      <c r="E5774" s="211" t="s">
        <v>2966</v>
      </c>
      <c r="F5774" s="848"/>
      <c r="G5774" s="211" t="s">
        <v>1901</v>
      </c>
      <c r="H5774" s="159">
        <v>45261</v>
      </c>
      <c r="I5774" s="382">
        <v>350</v>
      </c>
    </row>
    <row r="5775" spans="1:9" ht="38.25" x14ac:dyDescent="0.2">
      <c r="A5775" s="902"/>
      <c r="B5775" s="3">
        <v>6320</v>
      </c>
      <c r="C5775" s="197" t="s">
        <v>3089</v>
      </c>
      <c r="D5775" s="3" t="s">
        <v>10514</v>
      </c>
      <c r="E5775" s="211" t="s">
        <v>2913</v>
      </c>
      <c r="F5775" s="848"/>
      <c r="G5775" s="211" t="s">
        <v>1901</v>
      </c>
      <c r="H5775" s="159">
        <v>45261</v>
      </c>
      <c r="I5775" s="382">
        <v>350</v>
      </c>
    </row>
    <row r="5776" spans="1:9" ht="38.25" x14ac:dyDescent="0.2">
      <c r="A5776" s="902"/>
      <c r="B5776" s="3">
        <v>6320</v>
      </c>
      <c r="C5776" s="197" t="s">
        <v>3090</v>
      </c>
      <c r="D5776" s="3" t="s">
        <v>10514</v>
      </c>
      <c r="E5776" s="211" t="s">
        <v>2915</v>
      </c>
      <c r="F5776" s="848"/>
      <c r="G5776" s="211" t="s">
        <v>1901</v>
      </c>
      <c r="H5776" s="159">
        <v>45261</v>
      </c>
      <c r="I5776" s="382">
        <v>350</v>
      </c>
    </row>
    <row r="5777" spans="1:9" ht="25.5" x14ac:dyDescent="0.2">
      <c r="A5777" s="902"/>
      <c r="B5777" s="3">
        <v>6320</v>
      </c>
      <c r="C5777" s="197" t="s">
        <v>3091</v>
      </c>
      <c r="D5777" s="3" t="s">
        <v>10514</v>
      </c>
      <c r="E5777" s="211" t="s">
        <v>2898</v>
      </c>
      <c r="F5777" s="848"/>
      <c r="G5777" s="211" t="s">
        <v>1901</v>
      </c>
      <c r="H5777" s="159">
        <v>45261</v>
      </c>
      <c r="I5777" s="382">
        <v>350</v>
      </c>
    </row>
    <row r="5778" spans="1:9" ht="38.25" x14ac:dyDescent="0.2">
      <c r="A5778" s="902"/>
      <c r="B5778" s="3">
        <v>6320</v>
      </c>
      <c r="C5778" s="197" t="s">
        <v>3092</v>
      </c>
      <c r="D5778" s="3" t="s">
        <v>10514</v>
      </c>
      <c r="E5778" s="211" t="s">
        <v>2968</v>
      </c>
      <c r="F5778" s="848"/>
      <c r="G5778" s="211" t="s">
        <v>1901</v>
      </c>
      <c r="H5778" s="159">
        <v>45261</v>
      </c>
      <c r="I5778" s="382">
        <v>350</v>
      </c>
    </row>
    <row r="5779" spans="1:9" ht="25.5" x14ac:dyDescent="0.2">
      <c r="A5779" s="902"/>
      <c r="B5779" s="3">
        <v>6320</v>
      </c>
      <c r="C5779" s="197" t="s">
        <v>3093</v>
      </c>
      <c r="D5779" s="3" t="s">
        <v>10514</v>
      </c>
      <c r="E5779" s="211" t="s">
        <v>2970</v>
      </c>
      <c r="F5779" s="848"/>
      <c r="G5779" s="211" t="s">
        <v>1901</v>
      </c>
      <c r="H5779" s="159">
        <v>45261</v>
      </c>
      <c r="I5779" s="382">
        <v>350</v>
      </c>
    </row>
    <row r="5780" spans="1:9" ht="25.5" x14ac:dyDescent="0.2">
      <c r="A5780" s="902"/>
      <c r="B5780" s="3">
        <v>6320</v>
      </c>
      <c r="C5780" s="197" t="s">
        <v>3094</v>
      </c>
      <c r="D5780" s="3" t="s">
        <v>10514</v>
      </c>
      <c r="E5780" s="211" t="s">
        <v>2972</v>
      </c>
      <c r="F5780" s="848"/>
      <c r="G5780" s="211" t="s">
        <v>1901</v>
      </c>
      <c r="H5780" s="159">
        <v>45261</v>
      </c>
      <c r="I5780" s="382">
        <v>350</v>
      </c>
    </row>
    <row r="5781" spans="1:9" ht="25.5" x14ac:dyDescent="0.2">
      <c r="A5781" s="902"/>
      <c r="B5781" s="3">
        <v>6320</v>
      </c>
      <c r="C5781" s="197" t="s">
        <v>3095</v>
      </c>
      <c r="D5781" s="3" t="s">
        <v>10514</v>
      </c>
      <c r="E5781" s="211" t="s">
        <v>2917</v>
      </c>
      <c r="F5781" s="848"/>
      <c r="G5781" s="211" t="s">
        <v>1901</v>
      </c>
      <c r="H5781" s="159">
        <v>45261</v>
      </c>
      <c r="I5781" s="382">
        <v>350</v>
      </c>
    </row>
    <row r="5782" spans="1:9" ht="25.5" x14ac:dyDescent="0.2">
      <c r="A5782" s="902"/>
      <c r="B5782" s="3">
        <v>6320</v>
      </c>
      <c r="C5782" s="197" t="s">
        <v>3096</v>
      </c>
      <c r="D5782" s="3" t="s">
        <v>10514</v>
      </c>
      <c r="E5782" s="211" t="s">
        <v>2919</v>
      </c>
      <c r="F5782" s="848"/>
      <c r="G5782" s="211" t="s">
        <v>1901</v>
      </c>
      <c r="H5782" s="159">
        <v>45261</v>
      </c>
      <c r="I5782" s="382">
        <v>350</v>
      </c>
    </row>
    <row r="5783" spans="1:9" ht="25.5" x14ac:dyDescent="0.2">
      <c r="A5783" s="902"/>
      <c r="B5783" s="3">
        <v>6320</v>
      </c>
      <c r="C5783" s="197" t="s">
        <v>3097</v>
      </c>
      <c r="D5783" s="3" t="s">
        <v>10514</v>
      </c>
      <c r="E5783" s="211" t="s">
        <v>2921</v>
      </c>
      <c r="F5783" s="848"/>
      <c r="G5783" s="211" t="s">
        <v>1901</v>
      </c>
      <c r="H5783" s="159">
        <v>45261</v>
      </c>
      <c r="I5783" s="382">
        <v>350</v>
      </c>
    </row>
    <row r="5784" spans="1:9" ht="15" customHeight="1" x14ac:dyDescent="0.2">
      <c r="A5784" s="902"/>
      <c r="B5784" s="3">
        <v>6320</v>
      </c>
      <c r="C5784" s="197" t="s">
        <v>2973</v>
      </c>
      <c r="D5784" s="3" t="s">
        <v>10514</v>
      </c>
      <c r="E5784" s="211" t="s">
        <v>2974</v>
      </c>
      <c r="F5784" s="848"/>
      <c r="G5784" s="211" t="s">
        <v>1901</v>
      </c>
      <c r="H5784" s="159">
        <v>45261</v>
      </c>
      <c r="I5784" s="382">
        <v>350</v>
      </c>
    </row>
    <row r="5785" spans="1:9" ht="25.5" x14ac:dyDescent="0.2">
      <c r="A5785" s="902"/>
      <c r="B5785" s="3">
        <v>6320</v>
      </c>
      <c r="C5785" s="197" t="s">
        <v>2922</v>
      </c>
      <c r="D5785" s="3" t="s">
        <v>10514</v>
      </c>
      <c r="E5785" s="211" t="s">
        <v>2923</v>
      </c>
      <c r="F5785" s="848"/>
      <c r="G5785" s="211" t="s">
        <v>1901</v>
      </c>
      <c r="H5785" s="159">
        <v>45261</v>
      </c>
      <c r="I5785" s="382">
        <v>350</v>
      </c>
    </row>
    <row r="5786" spans="1:9" ht="25.5" x14ac:dyDescent="0.2">
      <c r="A5786" s="902"/>
      <c r="B5786" s="3">
        <v>6320</v>
      </c>
      <c r="C5786" s="197" t="s">
        <v>3098</v>
      </c>
      <c r="D5786" s="3" t="s">
        <v>10514</v>
      </c>
      <c r="E5786" s="211" t="s">
        <v>2976</v>
      </c>
      <c r="F5786" s="848"/>
      <c r="G5786" s="211" t="s">
        <v>1901</v>
      </c>
      <c r="H5786" s="159">
        <v>45261</v>
      </c>
      <c r="I5786" s="382">
        <v>350</v>
      </c>
    </row>
    <row r="5787" spans="1:9" ht="15" customHeight="1" x14ac:dyDescent="0.2">
      <c r="A5787" s="902"/>
      <c r="B5787" s="3">
        <v>6320</v>
      </c>
      <c r="C5787" s="197" t="s">
        <v>3099</v>
      </c>
      <c r="D5787" s="3" t="s">
        <v>10514</v>
      </c>
      <c r="E5787" s="211" t="s">
        <v>2902</v>
      </c>
      <c r="F5787" s="848"/>
      <c r="G5787" s="211" t="s">
        <v>1901</v>
      </c>
      <c r="H5787" s="159">
        <v>45261</v>
      </c>
      <c r="I5787" s="382">
        <v>350</v>
      </c>
    </row>
    <row r="5788" spans="1:9" ht="15" customHeight="1" x14ac:dyDescent="0.2">
      <c r="A5788" s="902"/>
      <c r="B5788" s="3">
        <v>6320</v>
      </c>
      <c r="C5788" s="197" t="s">
        <v>3100</v>
      </c>
      <c r="D5788" s="3" t="s">
        <v>10514</v>
      </c>
      <c r="E5788" s="211" t="s">
        <v>2400</v>
      </c>
      <c r="F5788" s="848"/>
      <c r="G5788" s="211" t="s">
        <v>1901</v>
      </c>
      <c r="H5788" s="159">
        <v>45261</v>
      </c>
      <c r="I5788" s="382">
        <v>350</v>
      </c>
    </row>
    <row r="5789" spans="1:9" ht="38.25" x14ac:dyDescent="0.2">
      <c r="A5789" s="902"/>
      <c r="B5789" s="3">
        <v>6320</v>
      </c>
      <c r="C5789" s="197" t="s">
        <v>3101</v>
      </c>
      <c r="D5789" s="3" t="s">
        <v>10514</v>
      </c>
      <c r="E5789" s="211" t="s">
        <v>2964</v>
      </c>
      <c r="F5789" s="848"/>
      <c r="G5789" s="211" t="s">
        <v>1901</v>
      </c>
      <c r="H5789" s="159">
        <v>45261</v>
      </c>
      <c r="I5789" s="382">
        <v>350</v>
      </c>
    </row>
    <row r="5790" spans="1:9" ht="38.25" x14ac:dyDescent="0.2">
      <c r="A5790" s="902"/>
      <c r="B5790" s="3">
        <v>6320</v>
      </c>
      <c r="C5790" s="197" t="s">
        <v>3102</v>
      </c>
      <c r="D5790" s="3" t="s">
        <v>10514</v>
      </c>
      <c r="E5790" s="211" t="s">
        <v>2382</v>
      </c>
      <c r="F5790" s="848"/>
      <c r="G5790" s="211" t="s">
        <v>1901</v>
      </c>
      <c r="H5790" s="159">
        <v>45261</v>
      </c>
      <c r="I5790" s="382">
        <v>350</v>
      </c>
    </row>
    <row r="5791" spans="1:9" ht="15" customHeight="1" x14ac:dyDescent="0.2">
      <c r="A5791" s="902"/>
      <c r="B5791" s="3">
        <v>6320</v>
      </c>
      <c r="C5791" s="197" t="s">
        <v>3103</v>
      </c>
      <c r="D5791" s="3" t="s">
        <v>10514</v>
      </c>
      <c r="E5791" s="211" t="s">
        <v>2911</v>
      </c>
      <c r="F5791" s="848"/>
      <c r="G5791" s="211" t="s">
        <v>1901</v>
      </c>
      <c r="H5791" s="159">
        <v>45261</v>
      </c>
      <c r="I5791" s="382">
        <v>350</v>
      </c>
    </row>
    <row r="5792" spans="1:9" ht="15" customHeight="1" x14ac:dyDescent="0.2">
      <c r="A5792" s="902"/>
      <c r="B5792" s="3">
        <v>6320</v>
      </c>
      <c r="C5792" s="197" t="s">
        <v>3104</v>
      </c>
      <c r="D5792" s="3" t="s">
        <v>10514</v>
      </c>
      <c r="E5792" s="211">
        <v>92046570</v>
      </c>
      <c r="F5792" s="848"/>
      <c r="G5792" s="211" t="s">
        <v>1901</v>
      </c>
      <c r="H5792" s="159">
        <v>45261</v>
      </c>
      <c r="I5792" s="382">
        <v>350</v>
      </c>
    </row>
    <row r="5793" spans="1:9" ht="15" customHeight="1" x14ac:dyDescent="0.2">
      <c r="A5793" s="902"/>
      <c r="B5793" s="3">
        <v>7020</v>
      </c>
      <c r="C5793" s="197" t="s">
        <v>2890</v>
      </c>
      <c r="D5793" s="3" t="s">
        <v>10514</v>
      </c>
      <c r="E5793" s="211">
        <v>44121701</v>
      </c>
      <c r="F5793" s="848"/>
      <c r="G5793" s="211" t="s">
        <v>1901</v>
      </c>
      <c r="H5793" s="159">
        <v>45261</v>
      </c>
      <c r="I5793" s="382">
        <v>350</v>
      </c>
    </row>
    <row r="5794" spans="1:9" ht="15" customHeight="1" x14ac:dyDescent="0.2">
      <c r="A5794" s="902"/>
      <c r="B5794" s="3">
        <v>7020</v>
      </c>
      <c r="C5794" s="197" t="s">
        <v>2895</v>
      </c>
      <c r="D5794" s="3" t="s">
        <v>10514</v>
      </c>
      <c r="E5794" s="211">
        <v>44121701</v>
      </c>
      <c r="F5794" s="848"/>
      <c r="G5794" s="211" t="s">
        <v>1901</v>
      </c>
      <c r="H5794" s="159">
        <v>45261</v>
      </c>
      <c r="I5794" s="382">
        <v>350</v>
      </c>
    </row>
    <row r="5795" spans="1:9" ht="15" customHeight="1" x14ac:dyDescent="0.2">
      <c r="A5795" s="902"/>
      <c r="B5795" s="3">
        <v>7020</v>
      </c>
      <c r="C5795" s="197" t="s">
        <v>260</v>
      </c>
      <c r="D5795" s="3" t="s">
        <v>10514</v>
      </c>
      <c r="E5795" s="211">
        <v>44122107</v>
      </c>
      <c r="F5795" s="848"/>
      <c r="G5795" s="211" t="s">
        <v>1901</v>
      </c>
      <c r="H5795" s="159">
        <v>45261</v>
      </c>
      <c r="I5795" s="382">
        <v>350</v>
      </c>
    </row>
    <row r="5796" spans="1:9" ht="15" customHeight="1" x14ac:dyDescent="0.2">
      <c r="A5796" s="902"/>
      <c r="B5796" s="3">
        <v>7020</v>
      </c>
      <c r="C5796" s="197" t="s">
        <v>3175</v>
      </c>
      <c r="D5796" s="3" t="s">
        <v>10514</v>
      </c>
      <c r="E5796" s="211">
        <v>44122104</v>
      </c>
      <c r="F5796" s="848"/>
      <c r="G5796" s="211" t="s">
        <v>1901</v>
      </c>
      <c r="H5796" s="159">
        <v>45261</v>
      </c>
      <c r="I5796" s="382">
        <v>350</v>
      </c>
    </row>
    <row r="5797" spans="1:9" ht="15" customHeight="1" x14ac:dyDescent="0.2">
      <c r="A5797" s="902"/>
      <c r="B5797" s="3">
        <v>7020</v>
      </c>
      <c r="C5797" s="197" t="s">
        <v>262</v>
      </c>
      <c r="D5797" s="3" t="s">
        <v>10514</v>
      </c>
      <c r="E5797" s="211">
        <v>44122026</v>
      </c>
      <c r="F5797" s="848"/>
      <c r="G5797" s="211" t="s">
        <v>1901</v>
      </c>
      <c r="H5797" s="159">
        <v>45261</v>
      </c>
      <c r="I5797" s="382">
        <v>350</v>
      </c>
    </row>
    <row r="5798" spans="1:9" ht="15" customHeight="1" x14ac:dyDescent="0.2">
      <c r="A5798" s="902"/>
      <c r="B5798" s="3">
        <v>7020</v>
      </c>
      <c r="C5798" s="197" t="s">
        <v>2901</v>
      </c>
      <c r="D5798" s="3" t="s">
        <v>10514</v>
      </c>
      <c r="E5798" s="211">
        <v>44121804</v>
      </c>
      <c r="F5798" s="848"/>
      <c r="G5798" s="211" t="s">
        <v>1901</v>
      </c>
      <c r="H5798" s="159">
        <v>45261</v>
      </c>
      <c r="I5798" s="382">
        <v>350</v>
      </c>
    </row>
    <row r="5799" spans="1:9" ht="15" customHeight="1" x14ac:dyDescent="0.2">
      <c r="A5799" s="902"/>
      <c r="B5799" s="3">
        <v>7020</v>
      </c>
      <c r="C5799" s="197" t="s">
        <v>2962</v>
      </c>
      <c r="D5799" s="3" t="s">
        <v>10514</v>
      </c>
      <c r="E5799" s="211">
        <v>44121802</v>
      </c>
      <c r="F5799" s="848"/>
      <c r="G5799" s="211" t="s">
        <v>1901</v>
      </c>
      <c r="H5799" s="159">
        <v>45261</v>
      </c>
      <c r="I5799" s="382">
        <v>350</v>
      </c>
    </row>
    <row r="5800" spans="1:9" ht="25.5" x14ac:dyDescent="0.2">
      <c r="A5800" s="902"/>
      <c r="B5800" s="3">
        <v>7020</v>
      </c>
      <c r="C5800" s="197" t="s">
        <v>3176</v>
      </c>
      <c r="D5800" s="3" t="s">
        <v>10514</v>
      </c>
      <c r="E5800" s="211">
        <v>44121716</v>
      </c>
      <c r="F5800" s="848"/>
      <c r="G5800" s="211" t="s">
        <v>1901</v>
      </c>
      <c r="H5800" s="159">
        <v>45261</v>
      </c>
      <c r="I5800" s="382">
        <v>350</v>
      </c>
    </row>
    <row r="5801" spans="1:9" ht="15" customHeight="1" x14ac:dyDescent="0.2">
      <c r="A5801" s="902"/>
      <c r="B5801" s="3">
        <v>7020</v>
      </c>
      <c r="C5801" s="197" t="s">
        <v>2903</v>
      </c>
      <c r="D5801" s="3" t="s">
        <v>10514</v>
      </c>
      <c r="E5801" s="211">
        <v>44121716</v>
      </c>
      <c r="F5801" s="848"/>
      <c r="G5801" s="211" t="s">
        <v>1901</v>
      </c>
      <c r="H5801" s="159">
        <v>45261</v>
      </c>
      <c r="I5801" s="382">
        <v>350</v>
      </c>
    </row>
    <row r="5802" spans="1:9" ht="15" customHeight="1" x14ac:dyDescent="0.2">
      <c r="A5802" s="902"/>
      <c r="B5802" s="3">
        <v>7020</v>
      </c>
      <c r="C5802" s="197" t="s">
        <v>2904</v>
      </c>
      <c r="D5802" s="3" t="s">
        <v>10514</v>
      </c>
      <c r="E5802" s="211">
        <v>44121716</v>
      </c>
      <c r="F5802" s="848"/>
      <c r="G5802" s="211" t="s">
        <v>1901</v>
      </c>
      <c r="H5802" s="159">
        <v>45261</v>
      </c>
      <c r="I5802" s="382">
        <v>350</v>
      </c>
    </row>
    <row r="5803" spans="1:9" ht="15" customHeight="1" x14ac:dyDescent="0.2">
      <c r="A5803" s="902"/>
      <c r="B5803" s="3">
        <v>7020</v>
      </c>
      <c r="C5803" s="197" t="s">
        <v>3177</v>
      </c>
      <c r="D5803" s="3" t="s">
        <v>10514</v>
      </c>
      <c r="E5803" s="211">
        <v>44121716</v>
      </c>
      <c r="F5803" s="848"/>
      <c r="G5803" s="211" t="s">
        <v>1901</v>
      </c>
      <c r="H5803" s="159">
        <v>45261</v>
      </c>
      <c r="I5803" s="382">
        <v>350</v>
      </c>
    </row>
    <row r="5804" spans="1:9" ht="15" customHeight="1" x14ac:dyDescent="0.2">
      <c r="A5804" s="902"/>
      <c r="B5804" s="3">
        <v>7020</v>
      </c>
      <c r="C5804" s="197" t="s">
        <v>3178</v>
      </c>
      <c r="D5804" s="3" t="s">
        <v>10514</v>
      </c>
      <c r="E5804" s="211">
        <v>44121716</v>
      </c>
      <c r="F5804" s="848"/>
      <c r="G5804" s="211" t="s">
        <v>1901</v>
      </c>
      <c r="H5804" s="159">
        <v>45261</v>
      </c>
      <c r="I5804" s="382">
        <v>350</v>
      </c>
    </row>
    <row r="5805" spans="1:9" ht="15" customHeight="1" x14ac:dyDescent="0.2">
      <c r="A5805" s="902"/>
      <c r="B5805" s="3">
        <v>7020</v>
      </c>
      <c r="C5805" s="197" t="s">
        <v>3179</v>
      </c>
      <c r="D5805" s="3" t="s">
        <v>10514</v>
      </c>
      <c r="E5805" s="211">
        <v>44121716</v>
      </c>
      <c r="F5805" s="848"/>
      <c r="G5805" s="211" t="s">
        <v>1901</v>
      </c>
      <c r="H5805" s="159">
        <v>45261</v>
      </c>
      <c r="I5805" s="382">
        <v>350</v>
      </c>
    </row>
    <row r="5806" spans="1:9" ht="15" customHeight="1" x14ac:dyDescent="0.2">
      <c r="A5806" s="902"/>
      <c r="B5806" s="3">
        <v>7020</v>
      </c>
      <c r="C5806" s="197" t="s">
        <v>2908</v>
      </c>
      <c r="D5806" s="3" t="s">
        <v>10514</v>
      </c>
      <c r="E5806" s="211">
        <v>44111501</v>
      </c>
      <c r="F5806" s="848"/>
      <c r="G5806" s="211" t="s">
        <v>1901</v>
      </c>
      <c r="H5806" s="159">
        <v>45261</v>
      </c>
      <c r="I5806" s="382">
        <v>350</v>
      </c>
    </row>
    <row r="5807" spans="1:9" ht="15" customHeight="1" x14ac:dyDescent="0.2">
      <c r="A5807" s="902"/>
      <c r="B5807" s="3">
        <v>7020</v>
      </c>
      <c r="C5807" s="197" t="s">
        <v>264</v>
      </c>
      <c r="D5807" s="3" t="s">
        <v>10514</v>
      </c>
      <c r="E5807" s="211">
        <v>44121618</v>
      </c>
      <c r="F5807" s="848"/>
      <c r="G5807" s="211" t="s">
        <v>1901</v>
      </c>
      <c r="H5807" s="159">
        <v>45261</v>
      </c>
      <c r="I5807" s="382">
        <v>350</v>
      </c>
    </row>
    <row r="5808" spans="1:9" ht="15" customHeight="1" x14ac:dyDescent="0.2">
      <c r="A5808" s="902"/>
      <c r="B5808" s="3">
        <v>7020</v>
      </c>
      <c r="C5808" s="197" t="s">
        <v>2910</v>
      </c>
      <c r="D5808" s="3" t="s">
        <v>10514</v>
      </c>
      <c r="E5808" s="211">
        <v>44121615</v>
      </c>
      <c r="F5808" s="848"/>
      <c r="G5808" s="211" t="s">
        <v>1901</v>
      </c>
      <c r="H5808" s="159">
        <v>45261</v>
      </c>
      <c r="I5808" s="382">
        <v>350</v>
      </c>
    </row>
    <row r="5809" spans="1:9" ht="15" customHeight="1" x14ac:dyDescent="0.2">
      <c r="A5809" s="902"/>
      <c r="B5809" s="3">
        <v>7020</v>
      </c>
      <c r="C5809" s="197" t="s">
        <v>3180</v>
      </c>
      <c r="D5809" s="3" t="s">
        <v>10514</v>
      </c>
      <c r="E5809" s="211">
        <v>41111604</v>
      </c>
      <c r="F5809" s="848"/>
      <c r="G5809" s="211" t="s">
        <v>1901</v>
      </c>
      <c r="H5809" s="159">
        <v>45261</v>
      </c>
      <c r="I5809" s="382">
        <v>350</v>
      </c>
    </row>
    <row r="5810" spans="1:9" ht="15" customHeight="1" x14ac:dyDescent="0.2">
      <c r="A5810" s="902"/>
      <c r="B5810" s="3">
        <v>7020</v>
      </c>
      <c r="C5810" s="197" t="s">
        <v>3181</v>
      </c>
      <c r="D5810" s="3" t="s">
        <v>10514</v>
      </c>
      <c r="E5810" s="211">
        <v>27112309</v>
      </c>
      <c r="F5810" s="848"/>
      <c r="G5810" s="211" t="s">
        <v>1901</v>
      </c>
      <c r="H5810" s="159">
        <v>45261</v>
      </c>
      <c r="I5810" s="382">
        <v>350</v>
      </c>
    </row>
    <row r="5811" spans="1:9" ht="25.5" x14ac:dyDescent="0.2">
      <c r="A5811" s="902"/>
      <c r="B5811" s="3">
        <v>7020</v>
      </c>
      <c r="C5811" s="197" t="s">
        <v>2914</v>
      </c>
      <c r="D5811" s="3" t="s">
        <v>10514</v>
      </c>
      <c r="E5811" s="211">
        <v>44121708</v>
      </c>
      <c r="F5811" s="848"/>
      <c r="G5811" s="211" t="s">
        <v>1901</v>
      </c>
      <c r="H5811" s="159">
        <v>45261</v>
      </c>
      <c r="I5811" s="382">
        <v>350</v>
      </c>
    </row>
    <row r="5812" spans="1:9" ht="25.5" x14ac:dyDescent="0.2">
      <c r="A5812" s="902"/>
      <c r="B5812" s="3">
        <v>7020</v>
      </c>
      <c r="C5812" s="197" t="s">
        <v>2967</v>
      </c>
      <c r="D5812" s="3" t="s">
        <v>10514</v>
      </c>
      <c r="E5812" s="211">
        <v>44121708</v>
      </c>
      <c r="F5812" s="848"/>
      <c r="G5812" s="211" t="s">
        <v>1901</v>
      </c>
      <c r="H5812" s="159">
        <v>45261</v>
      </c>
      <c r="I5812" s="382">
        <v>350</v>
      </c>
    </row>
    <row r="5813" spans="1:9" ht="15" customHeight="1" x14ac:dyDescent="0.2">
      <c r="A5813" s="902"/>
      <c r="B5813" s="3">
        <v>7020</v>
      </c>
      <c r="C5813" s="197" t="s">
        <v>2969</v>
      </c>
      <c r="D5813" s="3" t="s">
        <v>10514</v>
      </c>
      <c r="E5813" s="211">
        <v>31201610</v>
      </c>
      <c r="F5813" s="848"/>
      <c r="G5813" s="211" t="s">
        <v>1901</v>
      </c>
      <c r="H5813" s="159">
        <v>45261</v>
      </c>
      <c r="I5813" s="382">
        <v>350</v>
      </c>
    </row>
    <row r="5814" spans="1:9" ht="15" customHeight="1" x14ac:dyDescent="0.2">
      <c r="A5814" s="902"/>
      <c r="B5814" s="3">
        <v>7020</v>
      </c>
      <c r="C5814" s="197" t="s">
        <v>2971</v>
      </c>
      <c r="D5814" s="3" t="s">
        <v>10514</v>
      </c>
      <c r="E5814" s="211">
        <v>31201610</v>
      </c>
      <c r="F5814" s="848"/>
      <c r="G5814" s="211" t="s">
        <v>1901</v>
      </c>
      <c r="H5814" s="159">
        <v>45261</v>
      </c>
      <c r="I5814" s="382">
        <v>350</v>
      </c>
    </row>
    <row r="5815" spans="1:9" ht="25.5" x14ac:dyDescent="0.2">
      <c r="A5815" s="902"/>
      <c r="B5815" s="3">
        <v>7020</v>
      </c>
      <c r="C5815" s="197" t="s">
        <v>2916</v>
      </c>
      <c r="D5815" s="3" t="s">
        <v>10514</v>
      </c>
      <c r="E5815" s="211">
        <v>44121708</v>
      </c>
      <c r="F5815" s="848"/>
      <c r="G5815" s="211" t="s">
        <v>1901</v>
      </c>
      <c r="H5815" s="159">
        <v>45261</v>
      </c>
      <c r="I5815" s="382">
        <v>350</v>
      </c>
    </row>
    <row r="5816" spans="1:9" ht="15" customHeight="1" x14ac:dyDescent="0.2">
      <c r="A5816" s="902"/>
      <c r="B5816" s="3">
        <v>7020</v>
      </c>
      <c r="C5816" s="197" t="s">
        <v>2918</v>
      </c>
      <c r="D5816" s="3" t="s">
        <v>10514</v>
      </c>
      <c r="E5816" s="211">
        <v>44121708</v>
      </c>
      <c r="F5816" s="848"/>
      <c r="G5816" s="211" t="s">
        <v>1901</v>
      </c>
      <c r="H5816" s="159">
        <v>45261</v>
      </c>
      <c r="I5816" s="382">
        <v>350</v>
      </c>
    </row>
    <row r="5817" spans="1:9" ht="25.5" x14ac:dyDescent="0.2">
      <c r="A5817" s="902"/>
      <c r="B5817" s="3">
        <v>7020</v>
      </c>
      <c r="C5817" s="197" t="s">
        <v>2920</v>
      </c>
      <c r="D5817" s="3" t="s">
        <v>10514</v>
      </c>
      <c r="E5817" s="211">
        <v>44121708</v>
      </c>
      <c r="F5817" s="848"/>
      <c r="G5817" s="211" t="s">
        <v>1901</v>
      </c>
      <c r="H5817" s="159">
        <v>45261</v>
      </c>
      <c r="I5817" s="382">
        <v>350</v>
      </c>
    </row>
    <row r="5818" spans="1:9" ht="25.5" x14ac:dyDescent="0.2">
      <c r="A5818" s="902"/>
      <c r="B5818" s="3">
        <v>7020</v>
      </c>
      <c r="C5818" s="197" t="s">
        <v>3182</v>
      </c>
      <c r="D5818" s="3" t="s">
        <v>10514</v>
      </c>
      <c r="E5818" s="211">
        <v>44121708</v>
      </c>
      <c r="F5818" s="848"/>
      <c r="G5818" s="211" t="s">
        <v>1901</v>
      </c>
      <c r="H5818" s="159">
        <v>45261</v>
      </c>
      <c r="I5818" s="382">
        <v>350</v>
      </c>
    </row>
    <row r="5819" spans="1:9" ht="15" customHeight="1" x14ac:dyDescent="0.2">
      <c r="A5819" s="902"/>
      <c r="B5819" s="3">
        <v>7020</v>
      </c>
      <c r="C5819" s="197" t="s">
        <v>2973</v>
      </c>
      <c r="D5819" s="3" t="s">
        <v>10514</v>
      </c>
      <c r="E5819" s="211">
        <v>44121619</v>
      </c>
      <c r="F5819" s="848"/>
      <c r="G5819" s="211" t="s">
        <v>1901</v>
      </c>
      <c r="H5819" s="159">
        <v>45261</v>
      </c>
      <c r="I5819" s="382">
        <v>350</v>
      </c>
    </row>
    <row r="5820" spans="1:9" ht="25.5" x14ac:dyDescent="0.2">
      <c r="A5820" s="902"/>
      <c r="B5820" s="3">
        <v>7020</v>
      </c>
      <c r="C5820" s="197" t="s">
        <v>2922</v>
      </c>
      <c r="D5820" s="3" t="s">
        <v>10514</v>
      </c>
      <c r="E5820" s="211">
        <v>31201512</v>
      </c>
      <c r="F5820" s="848"/>
      <c r="G5820" s="211" t="s">
        <v>1901</v>
      </c>
      <c r="H5820" s="159">
        <v>45261</v>
      </c>
      <c r="I5820" s="382">
        <v>350</v>
      </c>
    </row>
    <row r="5821" spans="1:9" ht="15" customHeight="1" x14ac:dyDescent="0.2">
      <c r="A5821" s="902"/>
      <c r="B5821" s="3">
        <v>7020</v>
      </c>
      <c r="C5821" s="197" t="s">
        <v>2977</v>
      </c>
      <c r="D5821" s="3" t="s">
        <v>10514</v>
      </c>
      <c r="E5821" s="211">
        <v>44122012</v>
      </c>
      <c r="F5821" s="848"/>
      <c r="G5821" s="211" t="s">
        <v>1901</v>
      </c>
      <c r="H5821" s="159">
        <v>45261</v>
      </c>
      <c r="I5821" s="382">
        <v>350</v>
      </c>
    </row>
    <row r="5822" spans="1:9" ht="15" customHeight="1" x14ac:dyDescent="0.2">
      <c r="A5822" s="902"/>
      <c r="B5822" s="3">
        <v>6202</v>
      </c>
      <c r="C5822" s="197" t="s">
        <v>3211</v>
      </c>
      <c r="D5822" s="3" t="s">
        <v>10514</v>
      </c>
      <c r="E5822" s="60">
        <v>42291614</v>
      </c>
      <c r="F5822" s="848"/>
      <c r="G5822" s="211" t="s">
        <v>1901</v>
      </c>
      <c r="H5822" s="159">
        <v>45261</v>
      </c>
      <c r="I5822" s="382">
        <v>350</v>
      </c>
    </row>
    <row r="5823" spans="1:9" ht="15" customHeight="1" x14ac:dyDescent="0.2">
      <c r="A5823" s="902"/>
      <c r="B5823" s="3">
        <v>6202</v>
      </c>
      <c r="C5823" s="197" t="s">
        <v>2890</v>
      </c>
      <c r="D5823" s="3" t="s">
        <v>10514</v>
      </c>
      <c r="E5823" s="60" t="s">
        <v>2891</v>
      </c>
      <c r="F5823" s="848"/>
      <c r="G5823" s="211" t="s">
        <v>1901</v>
      </c>
      <c r="H5823" s="159">
        <v>45261</v>
      </c>
      <c r="I5823" s="382">
        <v>350</v>
      </c>
    </row>
    <row r="5824" spans="1:9" ht="15" customHeight="1" x14ac:dyDescent="0.2">
      <c r="A5824" s="902"/>
      <c r="B5824" s="3">
        <v>6202</v>
      </c>
      <c r="C5824" s="197" t="s">
        <v>2893</v>
      </c>
      <c r="D5824" s="3" t="s">
        <v>10514</v>
      </c>
      <c r="E5824" s="60" t="s">
        <v>2894</v>
      </c>
      <c r="F5824" s="848"/>
      <c r="G5824" s="211" t="s">
        <v>1901</v>
      </c>
      <c r="H5824" s="159">
        <v>45261</v>
      </c>
      <c r="I5824" s="382">
        <v>350</v>
      </c>
    </row>
    <row r="5825" spans="1:9" ht="15" customHeight="1" x14ac:dyDescent="0.2">
      <c r="A5825" s="902"/>
      <c r="B5825" s="3">
        <v>6202</v>
      </c>
      <c r="C5825" s="197" t="s">
        <v>2895</v>
      </c>
      <c r="D5825" s="3" t="s">
        <v>10514</v>
      </c>
      <c r="E5825" s="60" t="s">
        <v>2896</v>
      </c>
      <c r="F5825" s="848"/>
      <c r="G5825" s="211" t="s">
        <v>1901</v>
      </c>
      <c r="H5825" s="159">
        <v>45261</v>
      </c>
      <c r="I5825" s="382">
        <v>350</v>
      </c>
    </row>
    <row r="5826" spans="1:9" ht="15" customHeight="1" x14ac:dyDescent="0.2">
      <c r="A5826" s="902"/>
      <c r="B5826" s="3">
        <v>6202</v>
      </c>
      <c r="C5826" s="197" t="s">
        <v>3212</v>
      </c>
      <c r="D5826" s="3" t="s">
        <v>10514</v>
      </c>
      <c r="E5826" s="60" t="s">
        <v>2897</v>
      </c>
      <c r="F5826" s="848"/>
      <c r="G5826" s="211" t="s">
        <v>1901</v>
      </c>
      <c r="H5826" s="159">
        <v>45261</v>
      </c>
      <c r="I5826" s="382">
        <v>350</v>
      </c>
    </row>
    <row r="5827" spans="1:9" ht="15" customHeight="1" x14ac:dyDescent="0.2">
      <c r="A5827" s="902"/>
      <c r="B5827" s="3">
        <v>6202</v>
      </c>
      <c r="C5827" s="197" t="s">
        <v>3213</v>
      </c>
      <c r="D5827" s="3" t="s">
        <v>10514</v>
      </c>
      <c r="E5827" s="60" t="s">
        <v>2414</v>
      </c>
      <c r="F5827" s="848"/>
      <c r="G5827" s="211" t="s">
        <v>1901</v>
      </c>
      <c r="H5827" s="159">
        <v>45261</v>
      </c>
      <c r="I5827" s="382">
        <v>350</v>
      </c>
    </row>
    <row r="5828" spans="1:9" ht="15" customHeight="1" x14ac:dyDescent="0.2">
      <c r="A5828" s="902"/>
      <c r="B5828" s="3">
        <v>6202</v>
      </c>
      <c r="C5828" s="197" t="s">
        <v>3214</v>
      </c>
      <c r="D5828" s="3" t="s">
        <v>10514</v>
      </c>
      <c r="E5828" s="60" t="s">
        <v>2961</v>
      </c>
      <c r="F5828" s="848"/>
      <c r="G5828" s="211" t="s">
        <v>1901</v>
      </c>
      <c r="H5828" s="159">
        <v>45261</v>
      </c>
      <c r="I5828" s="382">
        <v>350</v>
      </c>
    </row>
    <row r="5829" spans="1:9" ht="15" customHeight="1" x14ac:dyDescent="0.2">
      <c r="A5829" s="902"/>
      <c r="B5829" s="3">
        <v>6202</v>
      </c>
      <c r="C5829" s="197" t="s">
        <v>3215</v>
      </c>
      <c r="D5829" s="3" t="s">
        <v>10514</v>
      </c>
      <c r="E5829" s="60" t="s">
        <v>3216</v>
      </c>
      <c r="F5829" s="848"/>
      <c r="G5829" s="211" t="s">
        <v>1901</v>
      </c>
      <c r="H5829" s="159">
        <v>45261</v>
      </c>
      <c r="I5829" s="382">
        <v>350</v>
      </c>
    </row>
    <row r="5830" spans="1:9" ht="15" customHeight="1" x14ac:dyDescent="0.2">
      <c r="A5830" s="902"/>
      <c r="B5830" s="3">
        <v>6202</v>
      </c>
      <c r="C5830" s="197" t="s">
        <v>3217</v>
      </c>
      <c r="D5830" s="3" t="s">
        <v>10514</v>
      </c>
      <c r="E5830" s="60" t="s">
        <v>2900</v>
      </c>
      <c r="F5830" s="848"/>
      <c r="G5830" s="211" t="s">
        <v>1901</v>
      </c>
      <c r="H5830" s="159">
        <v>45261</v>
      </c>
      <c r="I5830" s="382">
        <v>350</v>
      </c>
    </row>
    <row r="5831" spans="1:9" ht="15" customHeight="1" x14ac:dyDescent="0.2">
      <c r="A5831" s="902"/>
      <c r="B5831" s="3">
        <v>6202</v>
      </c>
      <c r="C5831" s="197" t="s">
        <v>2901</v>
      </c>
      <c r="D5831" s="3" t="s">
        <v>10514</v>
      </c>
      <c r="E5831" s="60" t="s">
        <v>2902</v>
      </c>
      <c r="F5831" s="848"/>
      <c r="G5831" s="211" t="s">
        <v>1901</v>
      </c>
      <c r="H5831" s="159">
        <v>45261</v>
      </c>
      <c r="I5831" s="382">
        <v>350</v>
      </c>
    </row>
    <row r="5832" spans="1:9" ht="15" customHeight="1" x14ac:dyDescent="0.2">
      <c r="A5832" s="902"/>
      <c r="B5832" s="3">
        <v>6202</v>
      </c>
      <c r="C5832" s="197" t="s">
        <v>2963</v>
      </c>
      <c r="D5832" s="3" t="s">
        <v>10514</v>
      </c>
      <c r="E5832" s="60" t="s">
        <v>2380</v>
      </c>
      <c r="F5832" s="848"/>
      <c r="G5832" s="211" t="s">
        <v>1901</v>
      </c>
      <c r="H5832" s="159">
        <v>45261</v>
      </c>
      <c r="I5832" s="382">
        <v>350</v>
      </c>
    </row>
    <row r="5833" spans="1:9" ht="15" customHeight="1" x14ac:dyDescent="0.2">
      <c r="A5833" s="902"/>
      <c r="B5833" s="3">
        <v>6202</v>
      </c>
      <c r="C5833" s="197" t="s">
        <v>2903</v>
      </c>
      <c r="D5833" s="3" t="s">
        <v>10514</v>
      </c>
      <c r="E5833" s="60" t="s">
        <v>2382</v>
      </c>
      <c r="F5833" s="848"/>
      <c r="G5833" s="211" t="s">
        <v>1901</v>
      </c>
      <c r="H5833" s="159">
        <v>45261</v>
      </c>
      <c r="I5833" s="382">
        <v>350</v>
      </c>
    </row>
    <row r="5834" spans="1:9" ht="15" customHeight="1" x14ac:dyDescent="0.2">
      <c r="A5834" s="902"/>
      <c r="B5834" s="3">
        <v>6202</v>
      </c>
      <c r="C5834" s="197" t="s">
        <v>2904</v>
      </c>
      <c r="D5834" s="3" t="s">
        <v>10514</v>
      </c>
      <c r="E5834" s="60" t="s">
        <v>2905</v>
      </c>
      <c r="F5834" s="848"/>
      <c r="G5834" s="211" t="s">
        <v>1901</v>
      </c>
      <c r="H5834" s="159">
        <v>45261</v>
      </c>
      <c r="I5834" s="382">
        <v>350</v>
      </c>
    </row>
    <row r="5835" spans="1:9" ht="25.5" x14ac:dyDescent="0.2">
      <c r="A5835" s="902"/>
      <c r="B5835" s="3">
        <v>6202</v>
      </c>
      <c r="C5835" s="197" t="s">
        <v>3218</v>
      </c>
      <c r="D5835" s="3" t="s">
        <v>10514</v>
      </c>
      <c r="E5835" s="60" t="s">
        <v>3219</v>
      </c>
      <c r="F5835" s="848"/>
      <c r="G5835" s="211" t="s">
        <v>1901</v>
      </c>
      <c r="H5835" s="159">
        <v>45261</v>
      </c>
      <c r="I5835" s="382">
        <v>350</v>
      </c>
    </row>
    <row r="5836" spans="1:9" ht="15" customHeight="1" x14ac:dyDescent="0.2">
      <c r="A5836" s="902"/>
      <c r="B5836" s="3">
        <v>6202</v>
      </c>
      <c r="C5836" s="197" t="s">
        <v>2908</v>
      </c>
      <c r="D5836" s="3" t="s">
        <v>10514</v>
      </c>
      <c r="E5836" s="60" t="s">
        <v>2909</v>
      </c>
      <c r="F5836" s="848"/>
      <c r="G5836" s="211" t="s">
        <v>1901</v>
      </c>
      <c r="H5836" s="159">
        <v>45261</v>
      </c>
      <c r="I5836" s="382">
        <v>350</v>
      </c>
    </row>
    <row r="5837" spans="1:9" ht="15" customHeight="1" x14ac:dyDescent="0.2">
      <c r="A5837" s="902"/>
      <c r="B5837" s="3">
        <v>6202</v>
      </c>
      <c r="C5837" s="197" t="s">
        <v>264</v>
      </c>
      <c r="D5837" s="3" t="s">
        <v>10514</v>
      </c>
      <c r="E5837" s="60" t="s">
        <v>2376</v>
      </c>
      <c r="F5837" s="848"/>
      <c r="G5837" s="211" t="s">
        <v>1901</v>
      </c>
      <c r="H5837" s="159">
        <v>45261</v>
      </c>
      <c r="I5837" s="382">
        <v>350</v>
      </c>
    </row>
    <row r="5838" spans="1:9" ht="15" customHeight="1" x14ac:dyDescent="0.2">
      <c r="A5838" s="902"/>
      <c r="B5838" s="3">
        <v>6202</v>
      </c>
      <c r="C5838" s="197" t="s">
        <v>2910</v>
      </c>
      <c r="D5838" s="3" t="s">
        <v>10514</v>
      </c>
      <c r="E5838" s="60" t="s">
        <v>3220</v>
      </c>
      <c r="F5838" s="848"/>
      <c r="G5838" s="211" t="s">
        <v>1901</v>
      </c>
      <c r="H5838" s="159">
        <v>45261</v>
      </c>
      <c r="I5838" s="382">
        <v>350</v>
      </c>
    </row>
    <row r="5839" spans="1:9" ht="15" customHeight="1" x14ac:dyDescent="0.2">
      <c r="A5839" s="902"/>
      <c r="B5839" s="3">
        <v>6202</v>
      </c>
      <c r="C5839" s="197" t="s">
        <v>3180</v>
      </c>
      <c r="D5839" s="3" t="s">
        <v>10514</v>
      </c>
      <c r="E5839" s="60" t="s">
        <v>3221</v>
      </c>
      <c r="F5839" s="848"/>
      <c r="G5839" s="211" t="s">
        <v>1901</v>
      </c>
      <c r="H5839" s="159">
        <v>45261</v>
      </c>
      <c r="I5839" s="382">
        <v>350</v>
      </c>
    </row>
    <row r="5840" spans="1:9" ht="15" customHeight="1" x14ac:dyDescent="0.2">
      <c r="A5840" s="902"/>
      <c r="B5840" s="3">
        <v>6202</v>
      </c>
      <c r="C5840" s="197" t="s">
        <v>3222</v>
      </c>
      <c r="D5840" s="3" t="s">
        <v>10514</v>
      </c>
      <c r="E5840" s="60" t="s">
        <v>3223</v>
      </c>
      <c r="F5840" s="848"/>
      <c r="G5840" s="211" t="s">
        <v>1901</v>
      </c>
      <c r="H5840" s="159">
        <v>45261</v>
      </c>
      <c r="I5840" s="382">
        <v>350</v>
      </c>
    </row>
    <row r="5841" spans="1:9" ht="25.5" x14ac:dyDescent="0.2">
      <c r="A5841" s="902"/>
      <c r="B5841" s="3">
        <v>6202</v>
      </c>
      <c r="C5841" s="197" t="s">
        <v>3224</v>
      </c>
      <c r="D5841" s="3" t="s">
        <v>10514</v>
      </c>
      <c r="E5841" s="60">
        <v>31201512</v>
      </c>
      <c r="F5841" s="848"/>
      <c r="G5841" s="211" t="s">
        <v>1901</v>
      </c>
      <c r="H5841" s="159">
        <v>45261</v>
      </c>
      <c r="I5841" s="382">
        <v>350</v>
      </c>
    </row>
    <row r="5842" spans="1:9" ht="25.5" x14ac:dyDescent="0.2">
      <c r="A5842" s="902"/>
      <c r="B5842" s="3">
        <v>6202</v>
      </c>
      <c r="C5842" s="197" t="s">
        <v>3225</v>
      </c>
      <c r="D5842" s="3" t="s">
        <v>10514</v>
      </c>
      <c r="E5842" s="60">
        <v>31201512</v>
      </c>
      <c r="F5842" s="848"/>
      <c r="G5842" s="211" t="s">
        <v>1901</v>
      </c>
      <c r="H5842" s="159">
        <v>45261</v>
      </c>
      <c r="I5842" s="382">
        <v>350</v>
      </c>
    </row>
    <row r="5843" spans="1:9" ht="38.25" x14ac:dyDescent="0.2">
      <c r="A5843" s="902"/>
      <c r="B5843" s="3">
        <v>6202</v>
      </c>
      <c r="C5843" s="197" t="s">
        <v>3226</v>
      </c>
      <c r="D5843" s="3" t="s">
        <v>10514</v>
      </c>
      <c r="E5843" s="60">
        <v>31201512</v>
      </c>
      <c r="F5843" s="848"/>
      <c r="G5843" s="211" t="s">
        <v>1901</v>
      </c>
      <c r="H5843" s="159">
        <v>45261</v>
      </c>
      <c r="I5843" s="382">
        <v>350</v>
      </c>
    </row>
    <row r="5844" spans="1:9" ht="25.5" x14ac:dyDescent="0.2">
      <c r="A5844" s="902"/>
      <c r="B5844" s="3">
        <v>6202</v>
      </c>
      <c r="C5844" s="197" t="s">
        <v>3227</v>
      </c>
      <c r="D5844" s="3" t="s">
        <v>10514</v>
      </c>
      <c r="E5844" s="60">
        <v>44121802</v>
      </c>
      <c r="F5844" s="848"/>
      <c r="G5844" s="211" t="s">
        <v>1901</v>
      </c>
      <c r="H5844" s="159">
        <v>45261</v>
      </c>
      <c r="I5844" s="382">
        <v>350</v>
      </c>
    </row>
    <row r="5845" spans="1:9" ht="15" customHeight="1" x14ac:dyDescent="0.2">
      <c r="A5845" s="902"/>
      <c r="B5845" s="3">
        <v>6202</v>
      </c>
      <c r="C5845" s="197" t="s">
        <v>3228</v>
      </c>
      <c r="D5845" s="3" t="s">
        <v>10514</v>
      </c>
      <c r="E5845" s="60">
        <v>44121708</v>
      </c>
      <c r="F5845" s="848"/>
      <c r="G5845" s="211" t="s">
        <v>1901</v>
      </c>
      <c r="H5845" s="159">
        <v>45261</v>
      </c>
      <c r="I5845" s="382">
        <v>350</v>
      </c>
    </row>
    <row r="5846" spans="1:9" ht="38.25" x14ac:dyDescent="0.2">
      <c r="A5846" s="902"/>
      <c r="B5846" s="3">
        <v>6202</v>
      </c>
      <c r="C5846" s="197" t="s">
        <v>3229</v>
      </c>
      <c r="D5846" s="3" t="s">
        <v>10514</v>
      </c>
      <c r="E5846" s="60">
        <v>44121708</v>
      </c>
      <c r="F5846" s="848"/>
      <c r="G5846" s="211" t="s">
        <v>1901</v>
      </c>
      <c r="H5846" s="159">
        <v>45261</v>
      </c>
      <c r="I5846" s="382">
        <v>350</v>
      </c>
    </row>
    <row r="5847" spans="1:9" ht="38.25" x14ac:dyDescent="0.2">
      <c r="A5847" s="902"/>
      <c r="B5847" s="3">
        <v>6202</v>
      </c>
      <c r="C5847" s="197" t="s">
        <v>3230</v>
      </c>
      <c r="D5847" s="3" t="s">
        <v>10514</v>
      </c>
      <c r="E5847" s="60">
        <v>44121708</v>
      </c>
      <c r="F5847" s="848"/>
      <c r="G5847" s="211" t="s">
        <v>1901</v>
      </c>
      <c r="H5847" s="159">
        <v>45261</v>
      </c>
      <c r="I5847" s="382">
        <v>350</v>
      </c>
    </row>
    <row r="5848" spans="1:9" ht="38.25" x14ac:dyDescent="0.2">
      <c r="A5848" s="902"/>
      <c r="B5848" s="3">
        <v>6202</v>
      </c>
      <c r="C5848" s="688" t="s">
        <v>3231</v>
      </c>
      <c r="D5848" s="3" t="s">
        <v>10514</v>
      </c>
      <c r="E5848" s="60">
        <v>44121708</v>
      </c>
      <c r="F5848" s="848"/>
      <c r="G5848" s="211" t="s">
        <v>1901</v>
      </c>
      <c r="H5848" s="159">
        <v>45261</v>
      </c>
      <c r="I5848" s="194">
        <v>350</v>
      </c>
    </row>
    <row r="5849" spans="1:9" ht="38.25" x14ac:dyDescent="0.2">
      <c r="A5849" s="902"/>
      <c r="B5849" s="3">
        <v>6202</v>
      </c>
      <c r="C5849" s="688" t="s">
        <v>3232</v>
      </c>
      <c r="D5849" s="3" t="s">
        <v>10514</v>
      </c>
      <c r="E5849" s="60">
        <v>44121708</v>
      </c>
      <c r="F5849" s="848"/>
      <c r="G5849" s="211" t="s">
        <v>1901</v>
      </c>
      <c r="H5849" s="159">
        <v>45261</v>
      </c>
      <c r="I5849" s="194">
        <v>350</v>
      </c>
    </row>
    <row r="5850" spans="1:9" ht="38.25" x14ac:dyDescent="0.2">
      <c r="A5850" s="902"/>
      <c r="B5850" s="3">
        <v>6202</v>
      </c>
      <c r="C5850" s="688" t="s">
        <v>3233</v>
      </c>
      <c r="D5850" s="3" t="s">
        <v>10514</v>
      </c>
      <c r="E5850" s="60">
        <v>44121708</v>
      </c>
      <c r="F5850" s="848"/>
      <c r="G5850" s="211" t="s">
        <v>1901</v>
      </c>
      <c r="H5850" s="159">
        <v>45261</v>
      </c>
      <c r="I5850" s="194">
        <v>350</v>
      </c>
    </row>
    <row r="5851" spans="1:9" ht="38.25" x14ac:dyDescent="0.2">
      <c r="A5851" s="902"/>
      <c r="B5851" s="3">
        <v>6202</v>
      </c>
      <c r="C5851" s="688" t="s">
        <v>3234</v>
      </c>
      <c r="D5851" s="3" t="s">
        <v>10514</v>
      </c>
      <c r="E5851" s="60">
        <v>44121708</v>
      </c>
      <c r="F5851" s="848"/>
      <c r="G5851" s="211" t="s">
        <v>1901</v>
      </c>
      <c r="H5851" s="159">
        <v>45261</v>
      </c>
      <c r="I5851" s="194">
        <v>350</v>
      </c>
    </row>
    <row r="5852" spans="1:9" ht="38.25" x14ac:dyDescent="0.2">
      <c r="A5852" s="902"/>
      <c r="B5852" s="3">
        <v>6202</v>
      </c>
      <c r="C5852" s="688" t="s">
        <v>3235</v>
      </c>
      <c r="D5852" s="3" t="s">
        <v>10514</v>
      </c>
      <c r="E5852" s="60">
        <v>44121708</v>
      </c>
      <c r="F5852" s="848"/>
      <c r="G5852" s="211" t="s">
        <v>1901</v>
      </c>
      <c r="H5852" s="159">
        <v>45261</v>
      </c>
      <c r="I5852" s="194">
        <v>350</v>
      </c>
    </row>
    <row r="5853" spans="1:9" ht="38.25" x14ac:dyDescent="0.2">
      <c r="A5853" s="902"/>
      <c r="B5853" s="3">
        <v>6202</v>
      </c>
      <c r="C5853" s="688" t="s">
        <v>3236</v>
      </c>
      <c r="D5853" s="3" t="s">
        <v>10514</v>
      </c>
      <c r="E5853" s="60">
        <v>44121708</v>
      </c>
      <c r="F5853" s="848"/>
      <c r="G5853" s="211" t="s">
        <v>1901</v>
      </c>
      <c r="H5853" s="159">
        <v>45261</v>
      </c>
      <c r="I5853" s="194">
        <v>350</v>
      </c>
    </row>
    <row r="5854" spans="1:9" ht="51" x14ac:dyDescent="0.2">
      <c r="A5854" s="902"/>
      <c r="B5854" s="3">
        <v>6202</v>
      </c>
      <c r="C5854" s="688" t="s">
        <v>3237</v>
      </c>
      <c r="D5854" s="3" t="s">
        <v>10514</v>
      </c>
      <c r="E5854" s="60">
        <v>44121622</v>
      </c>
      <c r="F5854" s="848"/>
      <c r="G5854" s="211" t="s">
        <v>1901</v>
      </c>
      <c r="H5854" s="159">
        <v>45261</v>
      </c>
      <c r="I5854" s="194">
        <v>350</v>
      </c>
    </row>
    <row r="5855" spans="1:9" ht="38.25" x14ac:dyDescent="0.2">
      <c r="A5855" s="902"/>
      <c r="B5855" s="3">
        <v>6202</v>
      </c>
      <c r="C5855" s="688" t="s">
        <v>3238</v>
      </c>
      <c r="D5855" s="3" t="s">
        <v>10514</v>
      </c>
      <c r="E5855" s="60">
        <v>45101903</v>
      </c>
      <c r="F5855" s="848"/>
      <c r="G5855" s="211" t="s">
        <v>1901</v>
      </c>
      <c r="H5855" s="159">
        <v>45261</v>
      </c>
      <c r="I5855" s="194">
        <v>350</v>
      </c>
    </row>
    <row r="5856" spans="1:9" ht="15" customHeight="1" x14ac:dyDescent="0.2">
      <c r="A5856" s="902"/>
      <c r="B5856" s="3">
        <v>6202</v>
      </c>
      <c r="C5856" s="688" t="s">
        <v>3239</v>
      </c>
      <c r="D5856" s="3" t="s">
        <v>10514</v>
      </c>
      <c r="E5856" s="60">
        <v>14111531</v>
      </c>
      <c r="F5856" s="848"/>
      <c r="G5856" s="211" t="s">
        <v>1901</v>
      </c>
      <c r="H5856" s="159">
        <v>45261</v>
      </c>
      <c r="I5856" s="194">
        <v>350</v>
      </c>
    </row>
    <row r="5857" spans="1:9" ht="15" customHeight="1" x14ac:dyDescent="0.2">
      <c r="A5857" s="902"/>
      <c r="B5857" s="3">
        <v>6202</v>
      </c>
      <c r="C5857" s="688" t="s">
        <v>3240</v>
      </c>
      <c r="D5857" s="3" t="s">
        <v>10514</v>
      </c>
      <c r="E5857" s="60">
        <v>44122011</v>
      </c>
      <c r="F5857" s="848"/>
      <c r="G5857" s="211" t="s">
        <v>1901</v>
      </c>
      <c r="H5857" s="159">
        <v>45261</v>
      </c>
      <c r="I5857" s="194">
        <v>350</v>
      </c>
    </row>
    <row r="5858" spans="1:9" ht="15" customHeight="1" x14ac:dyDescent="0.2">
      <c r="A5858" s="902"/>
      <c r="B5858" s="3">
        <v>6202</v>
      </c>
      <c r="C5858" s="688" t="s">
        <v>3241</v>
      </c>
      <c r="D5858" s="3" t="s">
        <v>10514</v>
      </c>
      <c r="E5858" s="60">
        <v>44122118</v>
      </c>
      <c r="F5858" s="848"/>
      <c r="G5858" s="211" t="s">
        <v>1901</v>
      </c>
      <c r="H5858" s="159">
        <v>45261</v>
      </c>
      <c r="I5858" s="194">
        <v>350</v>
      </c>
    </row>
    <row r="5859" spans="1:9" ht="15" customHeight="1" x14ac:dyDescent="0.2">
      <c r="A5859" s="902"/>
      <c r="B5859" s="3">
        <v>6202</v>
      </c>
      <c r="C5859" s="688" t="s">
        <v>3242</v>
      </c>
      <c r="D5859" s="3" t="s">
        <v>10514</v>
      </c>
      <c r="E5859" s="60">
        <v>44122023</v>
      </c>
      <c r="F5859" s="848"/>
      <c r="G5859" s="211" t="s">
        <v>1901</v>
      </c>
      <c r="H5859" s="159">
        <v>45261</v>
      </c>
      <c r="I5859" s="194">
        <v>350</v>
      </c>
    </row>
    <row r="5860" spans="1:9" ht="25.5" x14ac:dyDescent="0.2">
      <c r="A5860" s="902"/>
      <c r="B5860" s="3">
        <v>6202</v>
      </c>
      <c r="C5860" s="688" t="s">
        <v>172</v>
      </c>
      <c r="D5860" s="3" t="s">
        <v>10514</v>
      </c>
      <c r="E5860" s="60">
        <v>44121634</v>
      </c>
      <c r="F5860" s="848"/>
      <c r="G5860" s="211" t="s">
        <v>1901</v>
      </c>
      <c r="H5860" s="159">
        <v>45261</v>
      </c>
      <c r="I5860" s="194">
        <v>350</v>
      </c>
    </row>
    <row r="5861" spans="1:9" ht="38.25" x14ac:dyDescent="0.2">
      <c r="A5861" s="902"/>
      <c r="B5861" s="3">
        <v>6202</v>
      </c>
      <c r="C5861" s="688" t="s">
        <v>3243</v>
      </c>
      <c r="D5861" s="3" t="s">
        <v>10514</v>
      </c>
      <c r="E5861" s="60">
        <v>44122012</v>
      </c>
      <c r="F5861" s="848"/>
      <c r="G5861" s="211" t="s">
        <v>1901</v>
      </c>
      <c r="H5861" s="159">
        <v>45261</v>
      </c>
      <c r="I5861" s="194">
        <v>350</v>
      </c>
    </row>
    <row r="5862" spans="1:9" ht="25.5" x14ac:dyDescent="0.2">
      <c r="A5862" s="902"/>
      <c r="B5862" s="61">
        <v>7301</v>
      </c>
      <c r="C5862" s="66" t="s">
        <v>3277</v>
      </c>
      <c r="D5862" s="61" t="s">
        <v>10514</v>
      </c>
      <c r="E5862" s="256" t="s">
        <v>3278</v>
      </c>
      <c r="F5862" s="848"/>
      <c r="G5862" s="211" t="s">
        <v>1901</v>
      </c>
      <c r="H5862" s="159">
        <v>45261</v>
      </c>
      <c r="I5862" s="61">
        <v>350</v>
      </c>
    </row>
    <row r="5863" spans="1:9" ht="25.5" x14ac:dyDescent="0.2">
      <c r="A5863" s="902"/>
      <c r="B5863" s="61">
        <v>7301</v>
      </c>
      <c r="C5863" s="66" t="s">
        <v>3280</v>
      </c>
      <c r="D5863" s="61" t="s">
        <v>10514</v>
      </c>
      <c r="E5863" s="256" t="s">
        <v>3281</v>
      </c>
      <c r="F5863" s="848"/>
      <c r="G5863" s="211" t="s">
        <v>1901</v>
      </c>
      <c r="H5863" s="159">
        <v>45261</v>
      </c>
      <c r="I5863" s="61">
        <v>350</v>
      </c>
    </row>
    <row r="5864" spans="1:9" ht="38.25" x14ac:dyDescent="0.2">
      <c r="A5864" s="902"/>
      <c r="B5864" s="61">
        <v>7301</v>
      </c>
      <c r="C5864" s="66" t="s">
        <v>272</v>
      </c>
      <c r="D5864" s="61" t="s">
        <v>10514</v>
      </c>
      <c r="E5864" s="256" t="s">
        <v>3282</v>
      </c>
      <c r="F5864" s="848"/>
      <c r="G5864" s="211" t="s">
        <v>1901</v>
      </c>
      <c r="H5864" s="159">
        <v>45261</v>
      </c>
      <c r="I5864" s="61">
        <v>350</v>
      </c>
    </row>
    <row r="5865" spans="1:9" ht="15" customHeight="1" x14ac:dyDescent="0.2">
      <c r="A5865" s="902"/>
      <c r="B5865" s="61">
        <v>7301</v>
      </c>
      <c r="C5865" s="66" t="s">
        <v>3283</v>
      </c>
      <c r="D5865" s="61" t="s">
        <v>10514</v>
      </c>
      <c r="E5865" s="256" t="s">
        <v>3284</v>
      </c>
      <c r="F5865" s="848"/>
      <c r="G5865" s="211" t="s">
        <v>1901</v>
      </c>
      <c r="H5865" s="159">
        <v>45261</v>
      </c>
      <c r="I5865" s="61">
        <v>350</v>
      </c>
    </row>
    <row r="5866" spans="1:9" ht="15" customHeight="1" x14ac:dyDescent="0.2">
      <c r="A5866" s="902"/>
      <c r="B5866" s="211">
        <v>2505</v>
      </c>
      <c r="C5866" s="197" t="s">
        <v>4197</v>
      </c>
      <c r="D5866" s="211" t="s">
        <v>34</v>
      </c>
      <c r="E5866" s="211" t="s">
        <v>4198</v>
      </c>
      <c r="F5866" s="848"/>
      <c r="G5866" s="211" t="s">
        <v>1901</v>
      </c>
      <c r="H5866" s="159">
        <v>45261</v>
      </c>
      <c r="I5866" s="211">
        <v>350</v>
      </c>
    </row>
    <row r="5867" spans="1:9" ht="15" customHeight="1" x14ac:dyDescent="0.2">
      <c r="A5867" s="902"/>
      <c r="B5867" s="211">
        <v>2505</v>
      </c>
      <c r="C5867" s="197" t="s">
        <v>4200</v>
      </c>
      <c r="D5867" s="211" t="s">
        <v>34</v>
      </c>
      <c r="E5867" s="211" t="s">
        <v>4201</v>
      </c>
      <c r="F5867" s="848"/>
      <c r="G5867" s="211" t="s">
        <v>1901</v>
      </c>
      <c r="H5867" s="159">
        <v>45261</v>
      </c>
      <c r="I5867" s="211">
        <v>350</v>
      </c>
    </row>
    <row r="5868" spans="1:9" ht="15" customHeight="1" x14ac:dyDescent="0.2">
      <c r="A5868" s="902"/>
      <c r="B5868" s="211">
        <v>2505</v>
      </c>
      <c r="C5868" s="197" t="s">
        <v>4203</v>
      </c>
      <c r="D5868" s="211" t="s">
        <v>34</v>
      </c>
      <c r="E5868" s="211" t="s">
        <v>2397</v>
      </c>
      <c r="F5868" s="848"/>
      <c r="G5868" s="211" t="s">
        <v>1901</v>
      </c>
      <c r="H5868" s="159">
        <v>45261</v>
      </c>
      <c r="I5868" s="211">
        <v>350</v>
      </c>
    </row>
    <row r="5869" spans="1:9" ht="63.75" x14ac:dyDescent="0.2">
      <c r="A5869" s="902"/>
      <c r="B5869" s="211">
        <v>2505</v>
      </c>
      <c r="C5869" s="197" t="s">
        <v>10520</v>
      </c>
      <c r="D5869" s="211" t="s">
        <v>34</v>
      </c>
      <c r="E5869" s="211" t="s">
        <v>4226</v>
      </c>
      <c r="F5869" s="848"/>
      <c r="G5869" s="211" t="s">
        <v>1901</v>
      </c>
      <c r="H5869" s="159">
        <v>45261</v>
      </c>
      <c r="I5869" s="211">
        <v>350</v>
      </c>
    </row>
    <row r="5870" spans="1:9" ht="25.5" x14ac:dyDescent="0.2">
      <c r="A5870" s="902"/>
      <c r="B5870" s="211">
        <v>2505</v>
      </c>
      <c r="C5870" s="197" t="s">
        <v>2362</v>
      </c>
      <c r="D5870" s="211" t="s">
        <v>34</v>
      </c>
      <c r="E5870" s="211" t="s">
        <v>4234</v>
      </c>
      <c r="F5870" s="848"/>
      <c r="G5870" s="211" t="s">
        <v>1901</v>
      </c>
      <c r="H5870" s="159">
        <v>45261</v>
      </c>
      <c r="I5870" s="211">
        <v>350</v>
      </c>
    </row>
    <row r="5871" spans="1:9" ht="25.5" x14ac:dyDescent="0.2">
      <c r="A5871" s="902"/>
      <c r="B5871" s="211">
        <v>2505</v>
      </c>
      <c r="C5871" s="197" t="s">
        <v>4309</v>
      </c>
      <c r="D5871" s="211" t="s">
        <v>34</v>
      </c>
      <c r="E5871" s="140" t="s">
        <v>4310</v>
      </c>
      <c r="F5871" s="848"/>
      <c r="G5871" s="211" t="s">
        <v>1901</v>
      </c>
      <c r="H5871" s="159">
        <v>45261</v>
      </c>
      <c r="I5871" s="211">
        <v>350</v>
      </c>
    </row>
    <row r="5872" spans="1:9" ht="25.5" x14ac:dyDescent="0.2">
      <c r="A5872" s="902"/>
      <c r="B5872" s="211">
        <v>2505</v>
      </c>
      <c r="C5872" s="197" t="s">
        <v>4313</v>
      </c>
      <c r="D5872" s="211" t="s">
        <v>34</v>
      </c>
      <c r="E5872" s="140" t="s">
        <v>4314</v>
      </c>
      <c r="F5872" s="848"/>
      <c r="G5872" s="211" t="s">
        <v>1901</v>
      </c>
      <c r="H5872" s="159">
        <v>45261</v>
      </c>
      <c r="I5872" s="211">
        <v>350</v>
      </c>
    </row>
    <row r="5873" spans="1:9" ht="25.5" x14ac:dyDescent="0.2">
      <c r="A5873" s="902"/>
      <c r="B5873" s="211">
        <v>2505</v>
      </c>
      <c r="C5873" s="197" t="s">
        <v>4315</v>
      </c>
      <c r="D5873" s="211" t="s">
        <v>34</v>
      </c>
      <c r="E5873" s="140" t="s">
        <v>4316</v>
      </c>
      <c r="F5873" s="848"/>
      <c r="G5873" s="211" t="s">
        <v>1901</v>
      </c>
      <c r="H5873" s="159">
        <v>45261</v>
      </c>
      <c r="I5873" s="211">
        <v>350</v>
      </c>
    </row>
    <row r="5874" spans="1:9" ht="25.5" x14ac:dyDescent="0.2">
      <c r="A5874" s="902"/>
      <c r="B5874" s="211">
        <v>2505</v>
      </c>
      <c r="C5874" s="197" t="s">
        <v>4317</v>
      </c>
      <c r="D5874" s="211" t="s">
        <v>34</v>
      </c>
      <c r="E5874" s="140" t="s">
        <v>4318</v>
      </c>
      <c r="F5874" s="848"/>
      <c r="G5874" s="211" t="s">
        <v>1901</v>
      </c>
      <c r="H5874" s="159">
        <v>45261</v>
      </c>
      <c r="I5874" s="211">
        <v>350</v>
      </c>
    </row>
    <row r="5875" spans="1:9" ht="15" customHeight="1" x14ac:dyDescent="0.2">
      <c r="A5875" s="902"/>
      <c r="B5875" s="211">
        <v>2505</v>
      </c>
      <c r="C5875" s="197" t="s">
        <v>4319</v>
      </c>
      <c r="D5875" s="211" t="s">
        <v>34</v>
      </c>
      <c r="E5875" s="140" t="s">
        <v>4320</v>
      </c>
      <c r="F5875" s="848"/>
      <c r="G5875" s="211" t="s">
        <v>1901</v>
      </c>
      <c r="H5875" s="159">
        <v>45261</v>
      </c>
      <c r="I5875" s="211">
        <v>350</v>
      </c>
    </row>
    <row r="5876" spans="1:9" ht="38.25" x14ac:dyDescent="0.2">
      <c r="A5876" s="902"/>
      <c r="B5876" s="211">
        <v>2505</v>
      </c>
      <c r="C5876" s="197" t="s">
        <v>4321</v>
      </c>
      <c r="D5876" s="211" t="s">
        <v>34</v>
      </c>
      <c r="E5876" s="211" t="s">
        <v>4322</v>
      </c>
      <c r="F5876" s="848"/>
      <c r="G5876" s="211" t="s">
        <v>1901</v>
      </c>
      <c r="H5876" s="159">
        <v>45261</v>
      </c>
      <c r="I5876" s="211">
        <v>350</v>
      </c>
    </row>
    <row r="5877" spans="1:9" ht="25.5" x14ac:dyDescent="0.2">
      <c r="A5877" s="902"/>
      <c r="B5877" s="211">
        <v>2505</v>
      </c>
      <c r="C5877" s="197" t="s">
        <v>4323</v>
      </c>
      <c r="D5877" s="211" t="s">
        <v>34</v>
      </c>
      <c r="E5877" s="211" t="s">
        <v>4324</v>
      </c>
      <c r="F5877" s="848"/>
      <c r="G5877" s="211" t="s">
        <v>1901</v>
      </c>
      <c r="H5877" s="159">
        <v>45261</v>
      </c>
      <c r="I5877" s="211">
        <v>350</v>
      </c>
    </row>
    <row r="5878" spans="1:9" ht="15" customHeight="1" x14ac:dyDescent="0.2">
      <c r="A5878" s="902"/>
      <c r="B5878" s="211">
        <v>2505</v>
      </c>
      <c r="C5878" s="197" t="s">
        <v>4325</v>
      </c>
      <c r="D5878" s="211" t="s">
        <v>34</v>
      </c>
      <c r="E5878" s="140" t="s">
        <v>4201</v>
      </c>
      <c r="F5878" s="848"/>
      <c r="G5878" s="211" t="s">
        <v>1901</v>
      </c>
      <c r="H5878" s="159">
        <v>45261</v>
      </c>
      <c r="I5878" s="211">
        <v>350</v>
      </c>
    </row>
    <row r="5879" spans="1:9" ht="25.5" x14ac:dyDescent="0.2">
      <c r="A5879" s="902"/>
      <c r="B5879" s="211">
        <v>2505</v>
      </c>
      <c r="C5879" s="197" t="s">
        <v>2910</v>
      </c>
      <c r="D5879" s="211" t="s">
        <v>34</v>
      </c>
      <c r="E5879" s="140" t="s">
        <v>4326</v>
      </c>
      <c r="F5879" s="848"/>
      <c r="G5879" s="211" t="s">
        <v>1901</v>
      </c>
      <c r="H5879" s="159">
        <v>45261</v>
      </c>
      <c r="I5879" s="211">
        <v>350</v>
      </c>
    </row>
    <row r="5880" spans="1:9" ht="25.5" x14ac:dyDescent="0.2">
      <c r="A5880" s="902"/>
      <c r="B5880" s="211">
        <v>2505</v>
      </c>
      <c r="C5880" s="197" t="s">
        <v>4327</v>
      </c>
      <c r="D5880" s="211" t="s">
        <v>34</v>
      </c>
      <c r="E5880" s="211" t="s">
        <v>4328</v>
      </c>
      <c r="F5880" s="848"/>
      <c r="G5880" s="211" t="s">
        <v>1901</v>
      </c>
      <c r="H5880" s="159">
        <v>45261</v>
      </c>
      <c r="I5880" s="211">
        <v>350</v>
      </c>
    </row>
    <row r="5881" spans="1:9" ht="15" customHeight="1" x14ac:dyDescent="0.2">
      <c r="A5881" s="902"/>
      <c r="B5881" s="211">
        <v>2505</v>
      </c>
      <c r="C5881" s="197" t="s">
        <v>4329</v>
      </c>
      <c r="D5881" s="211" t="s">
        <v>34</v>
      </c>
      <c r="E5881" s="140" t="s">
        <v>3216</v>
      </c>
      <c r="F5881" s="848"/>
      <c r="G5881" s="211" t="s">
        <v>1901</v>
      </c>
      <c r="H5881" s="159">
        <v>45261</v>
      </c>
      <c r="I5881" s="211">
        <v>350</v>
      </c>
    </row>
    <row r="5882" spans="1:9" ht="25.5" x14ac:dyDescent="0.2">
      <c r="A5882" s="902"/>
      <c r="B5882" s="211">
        <v>2505</v>
      </c>
      <c r="C5882" s="197" t="s">
        <v>4330</v>
      </c>
      <c r="D5882" s="211" t="s">
        <v>34</v>
      </c>
      <c r="E5882" s="140" t="s">
        <v>4331</v>
      </c>
      <c r="F5882" s="848"/>
      <c r="G5882" s="211" t="s">
        <v>1901</v>
      </c>
      <c r="H5882" s="159">
        <v>45261</v>
      </c>
      <c r="I5882" s="211">
        <v>350</v>
      </c>
    </row>
    <row r="5883" spans="1:9" ht="25.5" x14ac:dyDescent="0.2">
      <c r="A5883" s="902"/>
      <c r="B5883" s="211">
        <v>2505</v>
      </c>
      <c r="C5883" s="197" t="s">
        <v>4332</v>
      </c>
      <c r="D5883" s="211" t="s">
        <v>34</v>
      </c>
      <c r="E5883" s="140" t="s">
        <v>4333</v>
      </c>
      <c r="F5883" s="848"/>
      <c r="G5883" s="211" t="s">
        <v>1901</v>
      </c>
      <c r="H5883" s="159">
        <v>45261</v>
      </c>
      <c r="I5883" s="211">
        <v>350</v>
      </c>
    </row>
    <row r="5884" spans="1:9" ht="15" customHeight="1" x14ac:dyDescent="0.2">
      <c r="A5884" s="902"/>
      <c r="B5884" s="211">
        <v>2505</v>
      </c>
      <c r="C5884" s="197" t="s">
        <v>4334</v>
      </c>
      <c r="D5884" s="211" t="s">
        <v>34</v>
      </c>
      <c r="E5884" s="140" t="s">
        <v>4335</v>
      </c>
      <c r="F5884" s="848"/>
      <c r="G5884" s="211" t="s">
        <v>1901</v>
      </c>
      <c r="H5884" s="159">
        <v>45261</v>
      </c>
      <c r="I5884" s="211">
        <v>350</v>
      </c>
    </row>
    <row r="5885" spans="1:9" ht="25.5" x14ac:dyDescent="0.2">
      <c r="A5885" s="902"/>
      <c r="B5885" s="211">
        <v>2505</v>
      </c>
      <c r="C5885" s="197" t="s">
        <v>4336</v>
      </c>
      <c r="D5885" s="211" t="s">
        <v>34</v>
      </c>
      <c r="E5885" s="211" t="s">
        <v>4337</v>
      </c>
      <c r="F5885" s="848"/>
      <c r="G5885" s="211" t="s">
        <v>1901</v>
      </c>
      <c r="H5885" s="159">
        <v>45261</v>
      </c>
      <c r="I5885" s="211">
        <v>350</v>
      </c>
    </row>
    <row r="5886" spans="1:9" ht="25.5" x14ac:dyDescent="0.2">
      <c r="A5886" s="902"/>
      <c r="B5886" s="211">
        <v>2505</v>
      </c>
      <c r="C5886" s="197" t="s">
        <v>4338</v>
      </c>
      <c r="D5886" s="211" t="s">
        <v>34</v>
      </c>
      <c r="E5886" s="211" t="s">
        <v>4339</v>
      </c>
      <c r="F5886" s="848"/>
      <c r="G5886" s="211" t="s">
        <v>1901</v>
      </c>
      <c r="H5886" s="159">
        <v>45261</v>
      </c>
      <c r="I5886" s="211">
        <v>350</v>
      </c>
    </row>
    <row r="5887" spans="1:9" ht="25.5" x14ac:dyDescent="0.2">
      <c r="A5887" s="902"/>
      <c r="B5887" s="211">
        <v>2505</v>
      </c>
      <c r="C5887" s="197" t="s">
        <v>4340</v>
      </c>
      <c r="D5887" s="211" t="s">
        <v>34</v>
      </c>
      <c r="E5887" s="211" t="s">
        <v>4341</v>
      </c>
      <c r="F5887" s="848"/>
      <c r="G5887" s="211" t="s">
        <v>1901</v>
      </c>
      <c r="H5887" s="159">
        <v>45261</v>
      </c>
      <c r="I5887" s="211">
        <v>350</v>
      </c>
    </row>
    <row r="5888" spans="1:9" ht="25.5" x14ac:dyDescent="0.2">
      <c r="A5888" s="902"/>
      <c r="B5888" s="211">
        <v>2505</v>
      </c>
      <c r="C5888" s="197" t="s">
        <v>4342</v>
      </c>
      <c r="D5888" s="211" t="s">
        <v>34</v>
      </c>
      <c r="E5888" s="140" t="s">
        <v>4343</v>
      </c>
      <c r="F5888" s="848"/>
      <c r="G5888" s="211" t="s">
        <v>1901</v>
      </c>
      <c r="H5888" s="159">
        <v>45261</v>
      </c>
      <c r="I5888" s="211">
        <v>350</v>
      </c>
    </row>
    <row r="5889" spans="1:9" ht="25.5" x14ac:dyDescent="0.2">
      <c r="A5889" s="902"/>
      <c r="B5889" s="211">
        <v>2505</v>
      </c>
      <c r="C5889" s="197" t="s">
        <v>4344</v>
      </c>
      <c r="D5889" s="211" t="s">
        <v>34</v>
      </c>
      <c r="E5889" s="211" t="s">
        <v>4345</v>
      </c>
      <c r="F5889" s="848"/>
      <c r="G5889" s="211" t="s">
        <v>1901</v>
      </c>
      <c r="H5889" s="159">
        <v>45261</v>
      </c>
      <c r="I5889" s="211">
        <v>350</v>
      </c>
    </row>
    <row r="5890" spans="1:9" ht="15" customHeight="1" x14ac:dyDescent="0.2">
      <c r="A5890" s="902"/>
      <c r="B5890" s="211">
        <v>2505</v>
      </c>
      <c r="C5890" s="197" t="s">
        <v>4346</v>
      </c>
      <c r="D5890" s="211" t="s">
        <v>34</v>
      </c>
      <c r="E5890" s="140" t="s">
        <v>4347</v>
      </c>
      <c r="F5890" s="848"/>
      <c r="G5890" s="211" t="s">
        <v>1901</v>
      </c>
      <c r="H5890" s="159">
        <v>45261</v>
      </c>
      <c r="I5890" s="211">
        <v>350</v>
      </c>
    </row>
    <row r="5891" spans="1:9" ht="15" customHeight="1" x14ac:dyDescent="0.2">
      <c r="A5891" s="902"/>
      <c r="B5891" s="211">
        <v>2505</v>
      </c>
      <c r="C5891" s="197" t="s">
        <v>4348</v>
      </c>
      <c r="D5891" s="211" t="s">
        <v>34</v>
      </c>
      <c r="E5891" s="140" t="s">
        <v>4349</v>
      </c>
      <c r="F5891" s="848"/>
      <c r="G5891" s="211" t="s">
        <v>1901</v>
      </c>
      <c r="H5891" s="159">
        <v>45261</v>
      </c>
      <c r="I5891" s="211">
        <v>350</v>
      </c>
    </row>
    <row r="5892" spans="1:9" ht="15" customHeight="1" x14ac:dyDescent="0.2">
      <c r="A5892" s="902"/>
      <c r="B5892" s="211">
        <v>2505</v>
      </c>
      <c r="C5892" s="197" t="s">
        <v>4350</v>
      </c>
      <c r="D5892" s="211" t="s">
        <v>34</v>
      </c>
      <c r="E5892" s="140" t="s">
        <v>4351</v>
      </c>
      <c r="F5892" s="848"/>
      <c r="G5892" s="211" t="s">
        <v>1901</v>
      </c>
      <c r="H5892" s="159">
        <v>45261</v>
      </c>
      <c r="I5892" s="211">
        <v>350</v>
      </c>
    </row>
    <row r="5893" spans="1:9" ht="15" customHeight="1" x14ac:dyDescent="0.2">
      <c r="A5893" s="902"/>
      <c r="B5893" s="211">
        <v>2505</v>
      </c>
      <c r="C5893" s="197" t="s">
        <v>4554</v>
      </c>
      <c r="D5893" s="211" t="s">
        <v>34</v>
      </c>
      <c r="E5893" s="211">
        <v>44121701</v>
      </c>
      <c r="F5893" s="848"/>
      <c r="G5893" s="211" t="s">
        <v>1901</v>
      </c>
      <c r="H5893" s="159">
        <v>45261</v>
      </c>
      <c r="I5893" s="211">
        <v>350</v>
      </c>
    </row>
    <row r="5894" spans="1:9" ht="15" customHeight="1" x14ac:dyDescent="0.2">
      <c r="A5894" s="902"/>
      <c r="B5894" s="211">
        <v>2505</v>
      </c>
      <c r="C5894" s="197" t="s">
        <v>4560</v>
      </c>
      <c r="D5894" s="211" t="s">
        <v>34</v>
      </c>
      <c r="E5894" s="211" t="s">
        <v>4561</v>
      </c>
      <c r="F5894" s="848"/>
      <c r="G5894" s="211" t="s">
        <v>1901</v>
      </c>
      <c r="H5894" s="159">
        <v>45261</v>
      </c>
      <c r="I5894" s="211">
        <v>350</v>
      </c>
    </row>
    <row r="5895" spans="1:9" ht="15" customHeight="1" x14ac:dyDescent="0.2">
      <c r="A5895" s="902"/>
      <c r="B5895" s="211">
        <v>2505</v>
      </c>
      <c r="C5895" s="197" t="s">
        <v>4562</v>
      </c>
      <c r="D5895" s="211" t="s">
        <v>34</v>
      </c>
      <c r="E5895" s="211" t="s">
        <v>4563</v>
      </c>
      <c r="F5895" s="848"/>
      <c r="G5895" s="211" t="s">
        <v>1901</v>
      </c>
      <c r="H5895" s="159">
        <v>45261</v>
      </c>
      <c r="I5895" s="211">
        <v>350</v>
      </c>
    </row>
    <row r="5896" spans="1:9" ht="15" customHeight="1" x14ac:dyDescent="0.2">
      <c r="A5896" s="902"/>
      <c r="B5896" s="211">
        <v>2505</v>
      </c>
      <c r="C5896" s="197" t="s">
        <v>4566</v>
      </c>
      <c r="D5896" s="211" t="s">
        <v>34</v>
      </c>
      <c r="E5896" s="211" t="s">
        <v>4567</v>
      </c>
      <c r="F5896" s="848"/>
      <c r="G5896" s="211" t="s">
        <v>1901</v>
      </c>
      <c r="H5896" s="159">
        <v>45261</v>
      </c>
      <c r="I5896" s="211">
        <v>350</v>
      </c>
    </row>
    <row r="5897" spans="1:9" ht="15" customHeight="1" x14ac:dyDescent="0.2">
      <c r="A5897" s="902"/>
      <c r="B5897" s="211">
        <v>2505</v>
      </c>
      <c r="C5897" s="197" t="s">
        <v>4568</v>
      </c>
      <c r="D5897" s="211" t="s">
        <v>34</v>
      </c>
      <c r="E5897" s="211" t="s">
        <v>2389</v>
      </c>
      <c r="F5897" s="848"/>
      <c r="G5897" s="211" t="s">
        <v>1901</v>
      </c>
      <c r="H5897" s="159">
        <v>45261</v>
      </c>
      <c r="I5897" s="211">
        <v>350</v>
      </c>
    </row>
    <row r="5898" spans="1:9" ht="51" x14ac:dyDescent="0.2">
      <c r="A5898" s="902"/>
      <c r="B5898" s="310">
        <v>3230</v>
      </c>
      <c r="C5898" s="66" t="s">
        <v>5193</v>
      </c>
      <c r="D5898" s="310" t="s">
        <v>39</v>
      </c>
      <c r="E5898" s="211">
        <v>4412</v>
      </c>
      <c r="F5898" s="848"/>
      <c r="G5898" s="211" t="s">
        <v>1901</v>
      </c>
      <c r="H5898" s="159">
        <v>45261</v>
      </c>
      <c r="I5898" s="310">
        <v>350</v>
      </c>
    </row>
    <row r="5899" spans="1:9" ht="25.5" x14ac:dyDescent="0.2">
      <c r="A5899" s="902"/>
      <c r="B5899" s="372">
        <v>4011</v>
      </c>
      <c r="C5899" s="373" t="s">
        <v>5452</v>
      </c>
      <c r="D5899" s="372" t="s">
        <v>114</v>
      </c>
      <c r="E5899" s="146" t="s">
        <v>4706</v>
      </c>
      <c r="F5899" s="848"/>
      <c r="G5899" s="211" t="s">
        <v>1901</v>
      </c>
      <c r="H5899" s="159">
        <v>45261</v>
      </c>
      <c r="I5899" s="146">
        <v>350</v>
      </c>
    </row>
    <row r="5900" spans="1:9" ht="25.5" x14ac:dyDescent="0.2">
      <c r="A5900" s="902"/>
      <c r="B5900" s="372">
        <v>4011</v>
      </c>
      <c r="C5900" s="373" t="s">
        <v>5454</v>
      </c>
      <c r="D5900" s="372" t="s">
        <v>114</v>
      </c>
      <c r="E5900" s="146" t="s">
        <v>5230</v>
      </c>
      <c r="F5900" s="848"/>
      <c r="G5900" s="211" t="s">
        <v>1901</v>
      </c>
      <c r="H5900" s="159">
        <v>45261</v>
      </c>
      <c r="I5900" s="146">
        <v>350</v>
      </c>
    </row>
    <row r="5901" spans="1:9" ht="15" customHeight="1" x14ac:dyDescent="0.2">
      <c r="A5901" s="902"/>
      <c r="B5901" s="372">
        <v>4011</v>
      </c>
      <c r="C5901" s="373" t="s">
        <v>5456</v>
      </c>
      <c r="D5901" s="372" t="s">
        <v>114</v>
      </c>
      <c r="E5901" s="146" t="s">
        <v>5230</v>
      </c>
      <c r="F5901" s="848"/>
      <c r="G5901" s="211" t="s">
        <v>1901</v>
      </c>
      <c r="H5901" s="159">
        <v>45261</v>
      </c>
      <c r="I5901" s="146">
        <v>350</v>
      </c>
    </row>
    <row r="5902" spans="1:9" ht="25.5" x14ac:dyDescent="0.2">
      <c r="A5902" s="902"/>
      <c r="B5902" s="372">
        <v>4011</v>
      </c>
      <c r="C5902" s="373" t="s">
        <v>5457</v>
      </c>
      <c r="D5902" s="372" t="s">
        <v>114</v>
      </c>
      <c r="E5902" s="146" t="s">
        <v>4347</v>
      </c>
      <c r="F5902" s="848"/>
      <c r="G5902" s="211" t="s">
        <v>1901</v>
      </c>
      <c r="H5902" s="159">
        <v>45261</v>
      </c>
      <c r="I5902" s="146">
        <v>350</v>
      </c>
    </row>
    <row r="5903" spans="1:9" ht="25.5" x14ac:dyDescent="0.2">
      <c r="A5903" s="902"/>
      <c r="B5903" s="372">
        <v>4011</v>
      </c>
      <c r="C5903" s="373" t="s">
        <v>5459</v>
      </c>
      <c r="D5903" s="372" t="s">
        <v>114</v>
      </c>
      <c r="E5903" s="146" t="s">
        <v>2603</v>
      </c>
      <c r="F5903" s="848"/>
      <c r="G5903" s="211" t="s">
        <v>1901</v>
      </c>
      <c r="H5903" s="159">
        <v>45261</v>
      </c>
      <c r="I5903" s="146">
        <v>350</v>
      </c>
    </row>
    <row r="5904" spans="1:9" ht="25.5" x14ac:dyDescent="0.2">
      <c r="A5904" s="902"/>
      <c r="B5904" s="372">
        <v>4011</v>
      </c>
      <c r="C5904" s="373" t="s">
        <v>5461</v>
      </c>
      <c r="D5904" s="372" t="s">
        <v>114</v>
      </c>
      <c r="E5904" s="146" t="s">
        <v>2603</v>
      </c>
      <c r="F5904" s="848"/>
      <c r="G5904" s="211" t="s">
        <v>1901</v>
      </c>
      <c r="H5904" s="159">
        <v>45261</v>
      </c>
      <c r="I5904" s="146">
        <v>350</v>
      </c>
    </row>
    <row r="5905" spans="1:9" ht="25.5" x14ac:dyDescent="0.2">
      <c r="A5905" s="902"/>
      <c r="B5905" s="372">
        <v>4011</v>
      </c>
      <c r="C5905" s="373" t="s">
        <v>5462</v>
      </c>
      <c r="D5905" s="372" t="s">
        <v>114</v>
      </c>
      <c r="E5905" s="146" t="s">
        <v>2603</v>
      </c>
      <c r="F5905" s="848"/>
      <c r="G5905" s="211" t="s">
        <v>1901</v>
      </c>
      <c r="H5905" s="159">
        <v>45261</v>
      </c>
      <c r="I5905" s="146">
        <v>350</v>
      </c>
    </row>
    <row r="5906" spans="1:9" ht="127.5" x14ac:dyDescent="0.2">
      <c r="A5906" s="902"/>
      <c r="B5906" s="97">
        <v>7001</v>
      </c>
      <c r="C5906" s="518" t="s">
        <v>5829</v>
      </c>
      <c r="D5906" s="97" t="s">
        <v>5902</v>
      </c>
      <c r="E5906" s="160">
        <v>27112309</v>
      </c>
      <c r="F5906" s="848"/>
      <c r="G5906" s="211" t="s">
        <v>1901</v>
      </c>
      <c r="H5906" s="159">
        <v>45261</v>
      </c>
      <c r="I5906" s="97">
        <v>350</v>
      </c>
    </row>
    <row r="5907" spans="1:9" ht="306" x14ac:dyDescent="0.2">
      <c r="A5907" s="902"/>
      <c r="B5907" s="97">
        <v>7001</v>
      </c>
      <c r="C5907" s="518" t="s">
        <v>5831</v>
      </c>
      <c r="D5907" s="97" t="s">
        <v>5902</v>
      </c>
      <c r="E5907" s="160">
        <v>44121701</v>
      </c>
      <c r="F5907" s="848"/>
      <c r="G5907" s="211" t="s">
        <v>1901</v>
      </c>
      <c r="H5907" s="159">
        <v>45261</v>
      </c>
      <c r="I5907" s="160">
        <v>350</v>
      </c>
    </row>
    <row r="5908" spans="1:9" ht="306" x14ac:dyDescent="0.2">
      <c r="A5908" s="902"/>
      <c r="B5908" s="97">
        <v>7001</v>
      </c>
      <c r="C5908" s="518" t="s">
        <v>5832</v>
      </c>
      <c r="D5908" s="97" t="s">
        <v>5902</v>
      </c>
      <c r="E5908" s="160">
        <v>44121701</v>
      </c>
      <c r="F5908" s="848"/>
      <c r="G5908" s="211" t="s">
        <v>1901</v>
      </c>
      <c r="H5908" s="159">
        <v>45261</v>
      </c>
      <c r="I5908" s="160">
        <v>350</v>
      </c>
    </row>
    <row r="5909" spans="1:9" ht="306" x14ac:dyDescent="0.2">
      <c r="A5909" s="902"/>
      <c r="B5909" s="97">
        <v>7001</v>
      </c>
      <c r="C5909" s="518" t="s">
        <v>5833</v>
      </c>
      <c r="D5909" s="97" t="s">
        <v>5902</v>
      </c>
      <c r="E5909" s="160">
        <v>44121701</v>
      </c>
      <c r="F5909" s="848"/>
      <c r="G5909" s="211" t="s">
        <v>1901</v>
      </c>
      <c r="H5909" s="159">
        <v>45261</v>
      </c>
      <c r="I5909" s="160">
        <v>350</v>
      </c>
    </row>
    <row r="5910" spans="1:9" ht="357" x14ac:dyDescent="0.2">
      <c r="A5910" s="902"/>
      <c r="B5910" s="97">
        <v>7001</v>
      </c>
      <c r="C5910" s="518" t="s">
        <v>5834</v>
      </c>
      <c r="D5910" s="97" t="s">
        <v>5902</v>
      </c>
      <c r="E5910" s="160">
        <v>44121708</v>
      </c>
      <c r="F5910" s="848"/>
      <c r="G5910" s="211" t="s">
        <v>1901</v>
      </c>
      <c r="H5910" s="159">
        <v>45261</v>
      </c>
      <c r="I5910" s="160">
        <v>350</v>
      </c>
    </row>
    <row r="5911" spans="1:9" ht="15" customHeight="1" x14ac:dyDescent="0.2">
      <c r="A5911" s="902"/>
      <c r="B5911" s="97">
        <v>7001</v>
      </c>
      <c r="C5911" s="518" t="s">
        <v>3212</v>
      </c>
      <c r="D5911" s="97" t="s">
        <v>5902</v>
      </c>
      <c r="E5911" s="160">
        <v>44122107</v>
      </c>
      <c r="F5911" s="848"/>
      <c r="G5911" s="211" t="s">
        <v>1901</v>
      </c>
      <c r="H5911" s="159">
        <v>45261</v>
      </c>
      <c r="I5911" s="160">
        <v>350</v>
      </c>
    </row>
    <row r="5912" spans="1:9" ht="25.5" x14ac:dyDescent="0.2">
      <c r="A5912" s="902"/>
      <c r="B5912" s="97">
        <v>7001</v>
      </c>
      <c r="C5912" s="98" t="s">
        <v>5835</v>
      </c>
      <c r="D5912" s="97" t="s">
        <v>5902</v>
      </c>
      <c r="E5912" s="160">
        <v>14111514</v>
      </c>
      <c r="F5912" s="848"/>
      <c r="G5912" s="211" t="s">
        <v>1901</v>
      </c>
      <c r="H5912" s="159">
        <v>45261</v>
      </c>
      <c r="I5912" s="160">
        <v>350</v>
      </c>
    </row>
    <row r="5913" spans="1:9" ht="25.5" x14ac:dyDescent="0.2">
      <c r="A5913" s="902"/>
      <c r="B5913" s="97">
        <v>7001</v>
      </c>
      <c r="C5913" s="98" t="s">
        <v>5836</v>
      </c>
      <c r="D5913" s="97" t="s">
        <v>5902</v>
      </c>
      <c r="E5913" s="160">
        <v>14111531</v>
      </c>
      <c r="F5913" s="848"/>
      <c r="G5913" s="211" t="s">
        <v>1901</v>
      </c>
      <c r="H5913" s="159">
        <v>45261</v>
      </c>
      <c r="I5913" s="160">
        <v>350</v>
      </c>
    </row>
    <row r="5914" spans="1:9" ht="114.75" x14ac:dyDescent="0.2">
      <c r="A5914" s="902"/>
      <c r="B5914" s="97">
        <v>7001</v>
      </c>
      <c r="C5914" s="98" t="s">
        <v>5837</v>
      </c>
      <c r="D5914" s="97" t="s">
        <v>5902</v>
      </c>
      <c r="E5914" s="160">
        <v>44122011</v>
      </c>
      <c r="F5914" s="848"/>
      <c r="G5914" s="211" t="s">
        <v>1901</v>
      </c>
      <c r="H5914" s="159">
        <v>45261</v>
      </c>
      <c r="I5914" s="160">
        <v>350</v>
      </c>
    </row>
    <row r="5915" spans="1:9" ht="38.25" x14ac:dyDescent="0.2">
      <c r="A5915" s="902"/>
      <c r="B5915" s="97">
        <v>7001</v>
      </c>
      <c r="C5915" s="98" t="s">
        <v>5838</v>
      </c>
      <c r="D5915" s="97" t="s">
        <v>5902</v>
      </c>
      <c r="E5915" s="160">
        <v>44121902</v>
      </c>
      <c r="F5915" s="848"/>
      <c r="G5915" s="211" t="s">
        <v>1901</v>
      </c>
      <c r="H5915" s="159">
        <v>45261</v>
      </c>
      <c r="I5915" s="160">
        <v>350</v>
      </c>
    </row>
    <row r="5916" spans="1:9" ht="25.5" x14ac:dyDescent="0.2">
      <c r="A5916" s="902"/>
      <c r="B5916" s="97">
        <v>7005</v>
      </c>
      <c r="C5916" s="98" t="s">
        <v>5931</v>
      </c>
      <c r="D5916" s="97" t="s">
        <v>5902</v>
      </c>
      <c r="E5916" s="160">
        <v>44121701</v>
      </c>
      <c r="F5916" s="848"/>
      <c r="G5916" s="211" t="s">
        <v>1901</v>
      </c>
      <c r="H5916" s="159">
        <v>45261</v>
      </c>
      <c r="I5916" s="97">
        <v>350</v>
      </c>
    </row>
    <row r="5917" spans="1:9" ht="25.5" x14ac:dyDescent="0.2">
      <c r="A5917" s="902"/>
      <c r="B5917" s="97">
        <v>7005</v>
      </c>
      <c r="C5917" s="98" t="s">
        <v>5933</v>
      </c>
      <c r="D5917" s="97" t="s">
        <v>5902</v>
      </c>
      <c r="E5917" s="160">
        <v>44121701</v>
      </c>
      <c r="F5917" s="848"/>
      <c r="G5917" s="211" t="s">
        <v>1901</v>
      </c>
      <c r="H5917" s="159">
        <v>45261</v>
      </c>
      <c r="I5917" s="97">
        <v>350</v>
      </c>
    </row>
    <row r="5918" spans="1:9" ht="15" customHeight="1" x14ac:dyDescent="0.2">
      <c r="A5918" s="902"/>
      <c r="B5918" s="97">
        <v>7005</v>
      </c>
      <c r="C5918" s="98" t="s">
        <v>5934</v>
      </c>
      <c r="D5918" s="97" t="s">
        <v>5902</v>
      </c>
      <c r="E5918" s="160">
        <v>31201512</v>
      </c>
      <c r="F5918" s="848"/>
      <c r="G5918" s="211" t="s">
        <v>1901</v>
      </c>
      <c r="H5918" s="159">
        <v>45261</v>
      </c>
      <c r="I5918" s="97">
        <v>350</v>
      </c>
    </row>
    <row r="5919" spans="1:9" ht="15" customHeight="1" x14ac:dyDescent="0.2">
      <c r="A5919" s="902"/>
      <c r="B5919" s="97">
        <v>7005</v>
      </c>
      <c r="C5919" s="98" t="s">
        <v>5935</v>
      </c>
      <c r="D5919" s="97" t="s">
        <v>5902</v>
      </c>
      <c r="E5919" s="160">
        <v>44121801</v>
      </c>
      <c r="F5919" s="848"/>
      <c r="G5919" s="211" t="s">
        <v>1901</v>
      </c>
      <c r="H5919" s="159">
        <v>45261</v>
      </c>
      <c r="I5919" s="97">
        <v>350</v>
      </c>
    </row>
    <row r="5920" spans="1:9" ht="15" customHeight="1" x14ac:dyDescent="0.2">
      <c r="A5920" s="902"/>
      <c r="B5920" s="97">
        <v>7005</v>
      </c>
      <c r="C5920" s="98" t="s">
        <v>5936</v>
      </c>
      <c r="D5920" s="97" t="s">
        <v>5902</v>
      </c>
      <c r="E5920" s="160">
        <v>44121804</v>
      </c>
      <c r="F5920" s="848"/>
      <c r="G5920" s="211" t="s">
        <v>1901</v>
      </c>
      <c r="H5920" s="159">
        <v>45261</v>
      </c>
      <c r="I5920" s="97">
        <v>350</v>
      </c>
    </row>
    <row r="5921" spans="1:9" ht="15" customHeight="1" x14ac:dyDescent="0.2">
      <c r="A5921" s="902"/>
      <c r="B5921" s="97">
        <v>7005</v>
      </c>
      <c r="C5921" s="98" t="s">
        <v>5937</v>
      </c>
      <c r="D5921" s="97" t="s">
        <v>5902</v>
      </c>
      <c r="E5921" s="160">
        <v>44122107</v>
      </c>
      <c r="F5921" s="848"/>
      <c r="G5921" s="211" t="s">
        <v>1901</v>
      </c>
      <c r="H5921" s="159">
        <v>45261</v>
      </c>
      <c r="I5921" s="97">
        <v>350</v>
      </c>
    </row>
    <row r="5922" spans="1:9" ht="25.5" x14ac:dyDescent="0.2">
      <c r="A5922" s="902"/>
      <c r="B5922" s="97">
        <v>7005</v>
      </c>
      <c r="C5922" s="98" t="s">
        <v>5938</v>
      </c>
      <c r="D5922" s="97" t="s">
        <v>5902</v>
      </c>
      <c r="E5922" s="160">
        <v>44121708</v>
      </c>
      <c r="F5922" s="848"/>
      <c r="G5922" s="211" t="s">
        <v>1901</v>
      </c>
      <c r="H5922" s="159">
        <v>45261</v>
      </c>
      <c r="I5922" s="97">
        <v>350</v>
      </c>
    </row>
    <row r="5923" spans="1:9" ht="25.5" x14ac:dyDescent="0.2">
      <c r="A5923" s="902"/>
      <c r="B5923" s="97">
        <v>7005</v>
      </c>
      <c r="C5923" s="98" t="s">
        <v>5939</v>
      </c>
      <c r="D5923" s="97" t="s">
        <v>5902</v>
      </c>
      <c r="E5923" s="160">
        <v>44121708</v>
      </c>
      <c r="F5923" s="848"/>
      <c r="G5923" s="211" t="s">
        <v>1901</v>
      </c>
      <c r="H5923" s="159">
        <v>45261</v>
      </c>
      <c r="I5923" s="97">
        <v>350</v>
      </c>
    </row>
    <row r="5924" spans="1:9" ht="25.5" x14ac:dyDescent="0.2">
      <c r="A5924" s="902"/>
      <c r="B5924" s="97">
        <v>7005</v>
      </c>
      <c r="C5924" s="98" t="s">
        <v>5940</v>
      </c>
      <c r="D5924" s="97" t="s">
        <v>5902</v>
      </c>
      <c r="E5924" s="160">
        <v>44121708</v>
      </c>
      <c r="F5924" s="848"/>
      <c r="G5924" s="211" t="s">
        <v>1901</v>
      </c>
      <c r="H5924" s="159">
        <v>45261</v>
      </c>
      <c r="I5924" s="97">
        <v>350</v>
      </c>
    </row>
    <row r="5925" spans="1:9" ht="38.25" x14ac:dyDescent="0.2">
      <c r="A5925" s="902"/>
      <c r="B5925" s="97">
        <v>7005</v>
      </c>
      <c r="C5925" s="98" t="s">
        <v>5941</v>
      </c>
      <c r="D5925" s="97" t="s">
        <v>5902</v>
      </c>
      <c r="E5925" s="160">
        <v>44121708</v>
      </c>
      <c r="F5925" s="848"/>
      <c r="G5925" s="211" t="s">
        <v>1901</v>
      </c>
      <c r="H5925" s="159">
        <v>45261</v>
      </c>
      <c r="I5925" s="97">
        <v>350</v>
      </c>
    </row>
    <row r="5926" spans="1:9" ht="38.25" x14ac:dyDescent="0.2">
      <c r="A5926" s="902"/>
      <c r="B5926" s="97">
        <v>7005</v>
      </c>
      <c r="C5926" s="98" t="s">
        <v>5942</v>
      </c>
      <c r="D5926" s="97" t="s">
        <v>5902</v>
      </c>
      <c r="E5926" s="160">
        <v>44121708</v>
      </c>
      <c r="F5926" s="848"/>
      <c r="G5926" s="211" t="s">
        <v>1901</v>
      </c>
      <c r="H5926" s="159">
        <v>45261</v>
      </c>
      <c r="I5926" s="97">
        <v>350</v>
      </c>
    </row>
    <row r="5927" spans="1:9" ht="25.5" x14ac:dyDescent="0.2">
      <c r="A5927" s="902"/>
      <c r="B5927" s="97">
        <v>7005</v>
      </c>
      <c r="C5927" s="98" t="s">
        <v>5943</v>
      </c>
      <c r="D5927" s="97" t="s">
        <v>5902</v>
      </c>
      <c r="E5927" s="160">
        <v>31201512</v>
      </c>
      <c r="F5927" s="848"/>
      <c r="G5927" s="211" t="s">
        <v>1901</v>
      </c>
      <c r="H5927" s="159">
        <v>45261</v>
      </c>
      <c r="I5927" s="97">
        <v>350</v>
      </c>
    </row>
    <row r="5928" spans="1:9" ht="38.25" x14ac:dyDescent="0.2">
      <c r="A5928" s="902"/>
      <c r="B5928" s="97">
        <v>7005</v>
      </c>
      <c r="C5928" s="98" t="s">
        <v>5944</v>
      </c>
      <c r="D5928" s="97" t="s">
        <v>5902</v>
      </c>
      <c r="E5928" s="160">
        <v>44122104</v>
      </c>
      <c r="F5928" s="848"/>
      <c r="G5928" s="211" t="s">
        <v>1901</v>
      </c>
      <c r="H5928" s="159">
        <v>45261</v>
      </c>
      <c r="I5928" s="97">
        <v>350</v>
      </c>
    </row>
    <row r="5929" spans="1:9" ht="25.5" x14ac:dyDescent="0.2">
      <c r="A5929" s="902"/>
      <c r="B5929" s="97">
        <v>7005</v>
      </c>
      <c r="C5929" s="98" t="s">
        <v>5945</v>
      </c>
      <c r="D5929" s="97" t="s">
        <v>5902</v>
      </c>
      <c r="E5929" s="160">
        <v>27112309</v>
      </c>
      <c r="F5929" s="848"/>
      <c r="G5929" s="211" t="s">
        <v>1901</v>
      </c>
      <c r="H5929" s="159">
        <v>45261</v>
      </c>
      <c r="I5929" s="97">
        <v>350</v>
      </c>
    </row>
    <row r="5930" spans="1:9" ht="25.5" x14ac:dyDescent="0.2">
      <c r="A5930" s="902"/>
      <c r="B5930" s="97">
        <v>7005</v>
      </c>
      <c r="C5930" s="98" t="s">
        <v>5946</v>
      </c>
      <c r="D5930" s="97" t="s">
        <v>5902</v>
      </c>
      <c r="E5930" s="160">
        <v>31201610</v>
      </c>
      <c r="F5930" s="848"/>
      <c r="G5930" s="211" t="s">
        <v>1901</v>
      </c>
      <c r="H5930" s="159">
        <v>45261</v>
      </c>
      <c r="I5930" s="97">
        <v>350</v>
      </c>
    </row>
    <row r="5931" spans="1:9" ht="25.5" x14ac:dyDescent="0.2">
      <c r="A5931" s="902"/>
      <c r="B5931" s="97">
        <v>7005</v>
      </c>
      <c r="C5931" s="98" t="s">
        <v>5947</v>
      </c>
      <c r="D5931" s="97" t="s">
        <v>5902</v>
      </c>
      <c r="E5931" s="160">
        <v>44122029</v>
      </c>
      <c r="F5931" s="848"/>
      <c r="G5931" s="211" t="s">
        <v>1901</v>
      </c>
      <c r="H5931" s="159">
        <v>45261</v>
      </c>
      <c r="I5931" s="97">
        <v>350</v>
      </c>
    </row>
    <row r="5932" spans="1:9" ht="51" x14ac:dyDescent="0.2">
      <c r="A5932" s="902"/>
      <c r="B5932" s="160">
        <v>7401</v>
      </c>
      <c r="C5932" s="98" t="s">
        <v>5987</v>
      </c>
      <c r="D5932" s="97" t="s">
        <v>5902</v>
      </c>
      <c r="E5932" s="160" t="s">
        <v>5988</v>
      </c>
      <c r="F5932" s="848"/>
      <c r="G5932" s="211" t="s">
        <v>1901</v>
      </c>
      <c r="H5932" s="159">
        <v>45261</v>
      </c>
      <c r="I5932" s="160">
        <v>350</v>
      </c>
    </row>
    <row r="5933" spans="1:9" ht="204" x14ac:dyDescent="0.2">
      <c r="A5933" s="902"/>
      <c r="B5933" s="160">
        <v>7401</v>
      </c>
      <c r="C5933" s="520" t="s">
        <v>5990</v>
      </c>
      <c r="D5933" s="97" t="s">
        <v>5902</v>
      </c>
      <c r="E5933" s="160" t="s">
        <v>2603</v>
      </c>
      <c r="F5933" s="848"/>
      <c r="G5933" s="211" t="s">
        <v>1901</v>
      </c>
      <c r="H5933" s="159">
        <v>45261</v>
      </c>
      <c r="I5933" s="160">
        <v>350</v>
      </c>
    </row>
    <row r="5934" spans="1:9" ht="153" x14ac:dyDescent="0.2">
      <c r="A5934" s="902"/>
      <c r="B5934" s="160">
        <v>7401</v>
      </c>
      <c r="C5934" s="520" t="s">
        <v>5991</v>
      </c>
      <c r="D5934" s="97" t="s">
        <v>5902</v>
      </c>
      <c r="E5934" s="160" t="s">
        <v>2891</v>
      </c>
      <c r="F5934" s="848"/>
      <c r="G5934" s="211" t="s">
        <v>1901</v>
      </c>
      <c r="H5934" s="159">
        <v>45261</v>
      </c>
      <c r="I5934" s="160">
        <v>350</v>
      </c>
    </row>
    <row r="5935" spans="1:9" ht="102" x14ac:dyDescent="0.2">
      <c r="A5935" s="902"/>
      <c r="B5935" s="160">
        <v>7401</v>
      </c>
      <c r="C5935" s="98" t="s">
        <v>5992</v>
      </c>
      <c r="D5935" s="97" t="s">
        <v>5902</v>
      </c>
      <c r="E5935" s="160" t="s">
        <v>5993</v>
      </c>
      <c r="F5935" s="848"/>
      <c r="G5935" s="211" t="s">
        <v>1901</v>
      </c>
      <c r="H5935" s="159">
        <v>45261</v>
      </c>
      <c r="I5935" s="160">
        <v>350</v>
      </c>
    </row>
    <row r="5936" spans="1:9" ht="140.25" x14ac:dyDescent="0.2">
      <c r="A5936" s="902"/>
      <c r="B5936" s="160">
        <v>7401</v>
      </c>
      <c r="C5936" s="98" t="s">
        <v>5994</v>
      </c>
      <c r="D5936" s="97" t="s">
        <v>5902</v>
      </c>
      <c r="E5936" s="160" t="s">
        <v>5995</v>
      </c>
      <c r="F5936" s="848"/>
      <c r="G5936" s="211" t="s">
        <v>1901</v>
      </c>
      <c r="H5936" s="159">
        <v>45261</v>
      </c>
      <c r="I5936" s="160">
        <v>350</v>
      </c>
    </row>
    <row r="5937" spans="1:9" ht="76.5" x14ac:dyDescent="0.2">
      <c r="A5937" s="902"/>
      <c r="B5937" s="160">
        <v>7401</v>
      </c>
      <c r="C5937" s="98" t="s">
        <v>5996</v>
      </c>
      <c r="D5937" s="97" t="s">
        <v>5902</v>
      </c>
      <c r="E5937" s="160" t="s">
        <v>4706</v>
      </c>
      <c r="F5937" s="848"/>
      <c r="G5937" s="211" t="s">
        <v>1901</v>
      </c>
      <c r="H5937" s="159">
        <v>45261</v>
      </c>
      <c r="I5937" s="160">
        <v>350</v>
      </c>
    </row>
    <row r="5938" spans="1:9" ht="165.75" x14ac:dyDescent="0.2">
      <c r="A5938" s="902"/>
      <c r="B5938" s="160">
        <v>7401</v>
      </c>
      <c r="C5938" s="98" t="s">
        <v>5997</v>
      </c>
      <c r="D5938" s="97" t="s">
        <v>5902</v>
      </c>
      <c r="E5938" s="160" t="s">
        <v>5998</v>
      </c>
      <c r="F5938" s="848"/>
      <c r="G5938" s="211" t="s">
        <v>1901</v>
      </c>
      <c r="H5938" s="159">
        <v>45261</v>
      </c>
      <c r="I5938" s="160">
        <v>350</v>
      </c>
    </row>
    <row r="5939" spans="1:9" ht="140.25" x14ac:dyDescent="0.2">
      <c r="A5939" s="902"/>
      <c r="B5939" s="160">
        <v>7401</v>
      </c>
      <c r="C5939" s="98" t="s">
        <v>5999</v>
      </c>
      <c r="D5939" s="97" t="s">
        <v>5902</v>
      </c>
      <c r="E5939" s="160" t="s">
        <v>6000</v>
      </c>
      <c r="F5939" s="848"/>
      <c r="G5939" s="211" t="s">
        <v>1901</v>
      </c>
      <c r="H5939" s="159">
        <v>45261</v>
      </c>
      <c r="I5939" s="160">
        <v>350</v>
      </c>
    </row>
    <row r="5940" spans="1:9" ht="204" x14ac:dyDescent="0.2">
      <c r="A5940" s="902"/>
      <c r="B5940" s="160">
        <v>7401</v>
      </c>
      <c r="C5940" s="520" t="s">
        <v>6001</v>
      </c>
      <c r="D5940" s="97" t="s">
        <v>5902</v>
      </c>
      <c r="E5940" s="160" t="s">
        <v>2387</v>
      </c>
      <c r="F5940" s="848"/>
      <c r="G5940" s="211" t="s">
        <v>1901</v>
      </c>
      <c r="H5940" s="159">
        <v>45261</v>
      </c>
      <c r="I5940" s="160">
        <v>350</v>
      </c>
    </row>
    <row r="5941" spans="1:9" ht="204" x14ac:dyDescent="0.2">
      <c r="A5941" s="902"/>
      <c r="B5941" s="160">
        <v>7401</v>
      </c>
      <c r="C5941" s="98" t="s">
        <v>6002</v>
      </c>
      <c r="D5941" s="97" t="s">
        <v>5902</v>
      </c>
      <c r="E5941" s="160" t="s">
        <v>2389</v>
      </c>
      <c r="F5941" s="848"/>
      <c r="G5941" s="211" t="s">
        <v>1901</v>
      </c>
      <c r="H5941" s="159">
        <v>45261</v>
      </c>
      <c r="I5941" s="160">
        <v>350</v>
      </c>
    </row>
    <row r="5942" spans="1:9" ht="102" x14ac:dyDescent="0.2">
      <c r="A5942" s="902"/>
      <c r="B5942" s="160">
        <v>7401</v>
      </c>
      <c r="C5942" s="98" t="s">
        <v>6003</v>
      </c>
      <c r="D5942" s="97" t="s">
        <v>5902</v>
      </c>
      <c r="E5942" s="160" t="s">
        <v>6004</v>
      </c>
      <c r="F5942" s="848"/>
      <c r="G5942" s="211" t="s">
        <v>1901</v>
      </c>
      <c r="H5942" s="159">
        <v>45261</v>
      </c>
      <c r="I5942" s="160">
        <v>350</v>
      </c>
    </row>
    <row r="5943" spans="1:9" ht="63.75" x14ac:dyDescent="0.2">
      <c r="A5943" s="902"/>
      <c r="B5943" s="160">
        <v>7401</v>
      </c>
      <c r="C5943" s="98" t="s">
        <v>6005</v>
      </c>
      <c r="D5943" s="97" t="s">
        <v>5902</v>
      </c>
      <c r="E5943" s="160" t="s">
        <v>6006</v>
      </c>
      <c r="F5943" s="848"/>
      <c r="G5943" s="211" t="s">
        <v>1901</v>
      </c>
      <c r="H5943" s="159">
        <v>45261</v>
      </c>
      <c r="I5943" s="160">
        <v>350</v>
      </c>
    </row>
    <row r="5944" spans="1:9" ht="38.25" x14ac:dyDescent="0.2">
      <c r="A5944" s="902"/>
      <c r="B5944" s="160">
        <v>7401</v>
      </c>
      <c r="C5944" s="98" t="s">
        <v>6007</v>
      </c>
      <c r="D5944" s="97" t="s">
        <v>5902</v>
      </c>
      <c r="E5944" s="160" t="s">
        <v>6008</v>
      </c>
      <c r="F5944" s="848"/>
      <c r="G5944" s="211" t="s">
        <v>1901</v>
      </c>
      <c r="H5944" s="159">
        <v>45261</v>
      </c>
      <c r="I5944" s="160">
        <v>350</v>
      </c>
    </row>
    <row r="5945" spans="1:9" ht="114.75" x14ac:dyDescent="0.2">
      <c r="A5945" s="902"/>
      <c r="B5945" s="160">
        <v>7401</v>
      </c>
      <c r="C5945" s="98" t="s">
        <v>6009</v>
      </c>
      <c r="D5945" s="97" t="s">
        <v>5902</v>
      </c>
      <c r="E5945" s="160" t="s">
        <v>6010</v>
      </c>
      <c r="F5945" s="848"/>
      <c r="G5945" s="211" t="s">
        <v>1901</v>
      </c>
      <c r="H5945" s="159">
        <v>45261</v>
      </c>
      <c r="I5945" s="160">
        <v>350</v>
      </c>
    </row>
    <row r="5946" spans="1:9" ht="102" x14ac:dyDescent="0.2">
      <c r="A5946" s="902"/>
      <c r="B5946" s="160">
        <v>7401</v>
      </c>
      <c r="C5946" s="98" t="s">
        <v>6011</v>
      </c>
      <c r="D5946" s="97" t="s">
        <v>5902</v>
      </c>
      <c r="E5946" s="160" t="s">
        <v>6012</v>
      </c>
      <c r="F5946" s="848"/>
      <c r="G5946" s="211" t="s">
        <v>1901</v>
      </c>
      <c r="H5946" s="159">
        <v>45261</v>
      </c>
      <c r="I5946" s="160">
        <v>350</v>
      </c>
    </row>
    <row r="5947" spans="1:9" ht="51" x14ac:dyDescent="0.2">
      <c r="A5947" s="902"/>
      <c r="B5947" s="160">
        <v>7401</v>
      </c>
      <c r="C5947" s="520" t="s">
        <v>6013</v>
      </c>
      <c r="D5947" s="97" t="s">
        <v>5902</v>
      </c>
      <c r="E5947" s="160" t="s">
        <v>4201</v>
      </c>
      <c r="F5947" s="848"/>
      <c r="G5947" s="211" t="s">
        <v>1901</v>
      </c>
      <c r="H5947" s="159">
        <v>45261</v>
      </c>
      <c r="I5947" s="160">
        <v>350</v>
      </c>
    </row>
    <row r="5948" spans="1:9" ht="25.5" x14ac:dyDescent="0.2">
      <c r="A5948" s="902"/>
      <c r="B5948" s="160">
        <v>7401</v>
      </c>
      <c r="C5948" s="98" t="s">
        <v>6014</v>
      </c>
      <c r="D5948" s="97" t="s">
        <v>5902</v>
      </c>
      <c r="E5948" s="160" t="s">
        <v>6015</v>
      </c>
      <c r="F5948" s="848"/>
      <c r="G5948" s="211" t="s">
        <v>1901</v>
      </c>
      <c r="H5948" s="159">
        <v>45261</v>
      </c>
      <c r="I5948" s="160">
        <v>350</v>
      </c>
    </row>
    <row r="5949" spans="1:9" ht="76.5" x14ac:dyDescent="0.2">
      <c r="A5949" s="902"/>
      <c r="B5949" s="160">
        <v>7401</v>
      </c>
      <c r="C5949" s="98" t="s">
        <v>6016</v>
      </c>
      <c r="D5949" s="97" t="s">
        <v>5902</v>
      </c>
      <c r="E5949" s="160" t="s">
        <v>6017</v>
      </c>
      <c r="F5949" s="848"/>
      <c r="G5949" s="211" t="s">
        <v>1901</v>
      </c>
      <c r="H5949" s="159">
        <v>45261</v>
      </c>
      <c r="I5949" s="160">
        <v>350</v>
      </c>
    </row>
    <row r="5950" spans="1:9" ht="127.5" x14ac:dyDescent="0.2">
      <c r="A5950" s="902"/>
      <c r="B5950" s="160">
        <v>7401</v>
      </c>
      <c r="C5950" s="98" t="s">
        <v>6019</v>
      </c>
      <c r="D5950" s="97" t="s">
        <v>5902</v>
      </c>
      <c r="E5950" s="160" t="s">
        <v>6020</v>
      </c>
      <c r="F5950" s="848"/>
      <c r="G5950" s="211" t="s">
        <v>1901</v>
      </c>
      <c r="H5950" s="159">
        <v>45261</v>
      </c>
      <c r="I5950" s="160">
        <v>350</v>
      </c>
    </row>
    <row r="5951" spans="1:9" ht="89.25" x14ac:dyDescent="0.2">
      <c r="A5951" s="902"/>
      <c r="B5951" s="160">
        <v>7401</v>
      </c>
      <c r="C5951" s="98" t="s">
        <v>6021</v>
      </c>
      <c r="D5951" s="97" t="s">
        <v>5902</v>
      </c>
      <c r="E5951" s="160" t="s">
        <v>6022</v>
      </c>
      <c r="F5951" s="848"/>
      <c r="G5951" s="211" t="s">
        <v>1901</v>
      </c>
      <c r="H5951" s="159">
        <v>45261</v>
      </c>
      <c r="I5951" s="160">
        <v>350</v>
      </c>
    </row>
    <row r="5952" spans="1:9" ht="51" x14ac:dyDescent="0.2">
      <c r="A5952" s="902"/>
      <c r="B5952" s="160">
        <v>7401</v>
      </c>
      <c r="C5952" s="98" t="s">
        <v>6023</v>
      </c>
      <c r="D5952" s="97" t="s">
        <v>5902</v>
      </c>
      <c r="E5952" s="160" t="s">
        <v>4707</v>
      </c>
      <c r="F5952" s="848"/>
      <c r="G5952" s="211" t="s">
        <v>1901</v>
      </c>
      <c r="H5952" s="159">
        <v>45261</v>
      </c>
      <c r="I5952" s="160">
        <v>350</v>
      </c>
    </row>
    <row r="5953" spans="1:9" ht="204" x14ac:dyDescent="0.2">
      <c r="A5953" s="902"/>
      <c r="B5953" s="160">
        <v>7401</v>
      </c>
      <c r="C5953" s="98" t="s">
        <v>6024</v>
      </c>
      <c r="D5953" s="97" t="s">
        <v>5902</v>
      </c>
      <c r="E5953" s="160" t="s">
        <v>4351</v>
      </c>
      <c r="F5953" s="848"/>
      <c r="G5953" s="211" t="s">
        <v>1901</v>
      </c>
      <c r="H5953" s="159">
        <v>45261</v>
      </c>
      <c r="I5953" s="160">
        <v>350</v>
      </c>
    </row>
    <row r="5954" spans="1:9" ht="15" customHeight="1" x14ac:dyDescent="0.2">
      <c r="A5954" s="902"/>
      <c r="B5954" s="97">
        <v>7421</v>
      </c>
      <c r="C5954" s="508" t="s">
        <v>8133</v>
      </c>
      <c r="D5954" s="97" t="s">
        <v>5902</v>
      </c>
      <c r="E5954" s="39" t="s">
        <v>3286</v>
      </c>
      <c r="F5954" s="848"/>
      <c r="G5954" s="211" t="s">
        <v>1901</v>
      </c>
      <c r="H5954" s="159">
        <v>45261</v>
      </c>
      <c r="I5954" s="39">
        <v>350</v>
      </c>
    </row>
    <row r="5955" spans="1:9" ht="38.25" x14ac:dyDescent="0.2">
      <c r="A5955" s="902"/>
      <c r="B5955" s="97">
        <v>7421</v>
      </c>
      <c r="C5955" s="508" t="s">
        <v>8135</v>
      </c>
      <c r="D5955" s="97" t="s">
        <v>5902</v>
      </c>
      <c r="E5955" s="39" t="s">
        <v>8136</v>
      </c>
      <c r="F5955" s="848"/>
      <c r="G5955" s="211" t="s">
        <v>1901</v>
      </c>
      <c r="H5955" s="159">
        <v>45261</v>
      </c>
      <c r="I5955" s="39">
        <v>350</v>
      </c>
    </row>
    <row r="5956" spans="1:9" ht="15" customHeight="1" x14ac:dyDescent="0.2">
      <c r="A5956" s="902"/>
      <c r="B5956" s="97">
        <v>7421</v>
      </c>
      <c r="C5956" s="508" t="s">
        <v>8137</v>
      </c>
      <c r="D5956" s="97" t="s">
        <v>5902</v>
      </c>
      <c r="E5956" s="39" t="s">
        <v>8138</v>
      </c>
      <c r="F5956" s="848"/>
      <c r="G5956" s="211" t="s">
        <v>1901</v>
      </c>
      <c r="H5956" s="159">
        <v>45261</v>
      </c>
      <c r="I5956" s="39">
        <v>350</v>
      </c>
    </row>
    <row r="5957" spans="1:9" ht="15" customHeight="1" x14ac:dyDescent="0.2">
      <c r="A5957" s="902"/>
      <c r="B5957" s="97">
        <v>7421</v>
      </c>
      <c r="C5957" s="508" t="s">
        <v>8139</v>
      </c>
      <c r="D5957" s="97" t="s">
        <v>5902</v>
      </c>
      <c r="E5957" s="39" t="s">
        <v>8140</v>
      </c>
      <c r="F5957" s="848"/>
      <c r="G5957" s="211" t="s">
        <v>1901</v>
      </c>
      <c r="H5957" s="159">
        <v>45261</v>
      </c>
      <c r="I5957" s="39">
        <v>350</v>
      </c>
    </row>
    <row r="5958" spans="1:9" ht="15" customHeight="1" x14ac:dyDescent="0.2">
      <c r="A5958" s="902"/>
      <c r="B5958" s="97">
        <v>7421</v>
      </c>
      <c r="C5958" s="508" t="s">
        <v>8266</v>
      </c>
      <c r="D5958" s="97" t="s">
        <v>5902</v>
      </c>
      <c r="E5958" s="39" t="s">
        <v>8267</v>
      </c>
      <c r="F5958" s="848"/>
      <c r="G5958" s="211" t="s">
        <v>1901</v>
      </c>
      <c r="H5958" s="159">
        <v>45261</v>
      </c>
      <c r="I5958" s="51">
        <v>350</v>
      </c>
    </row>
    <row r="5959" spans="1:9" ht="15" customHeight="1" x14ac:dyDescent="0.2">
      <c r="A5959" s="902"/>
      <c r="B5959" s="97">
        <v>7421</v>
      </c>
      <c r="C5959" s="508" t="s">
        <v>8269</v>
      </c>
      <c r="D5959" s="97" t="s">
        <v>5902</v>
      </c>
      <c r="E5959" s="39" t="s">
        <v>8270</v>
      </c>
      <c r="F5959" s="848"/>
      <c r="G5959" s="211" t="s">
        <v>1901</v>
      </c>
      <c r="H5959" s="159">
        <v>45261</v>
      </c>
      <c r="I5959" s="51">
        <v>350</v>
      </c>
    </row>
    <row r="5960" spans="1:9" ht="15" customHeight="1" x14ac:dyDescent="0.2">
      <c r="A5960" s="902"/>
      <c r="B5960" s="97">
        <v>7421</v>
      </c>
      <c r="C5960" s="508" t="s">
        <v>8271</v>
      </c>
      <c r="D5960" s="97" t="s">
        <v>5902</v>
      </c>
      <c r="E5960" s="39">
        <v>31201512</v>
      </c>
      <c r="F5960" s="848"/>
      <c r="G5960" s="211" t="s">
        <v>1901</v>
      </c>
      <c r="H5960" s="159">
        <v>45261</v>
      </c>
      <c r="I5960" s="51">
        <v>350</v>
      </c>
    </row>
    <row r="5961" spans="1:9" ht="15" customHeight="1" x14ac:dyDescent="0.2">
      <c r="A5961" s="902"/>
      <c r="B5961" s="97">
        <v>7421</v>
      </c>
      <c r="C5961" s="508" t="s">
        <v>8273</v>
      </c>
      <c r="D5961" s="97" t="s">
        <v>5902</v>
      </c>
      <c r="E5961" s="382" t="s">
        <v>8274</v>
      </c>
      <c r="F5961" s="848"/>
      <c r="G5961" s="211" t="s">
        <v>1901</v>
      </c>
      <c r="H5961" s="159">
        <v>45261</v>
      </c>
      <c r="I5961" s="51">
        <v>350</v>
      </c>
    </row>
    <row r="5962" spans="1:9" ht="25.5" x14ac:dyDescent="0.2">
      <c r="A5962" s="902"/>
      <c r="B5962" s="97">
        <v>7428</v>
      </c>
      <c r="C5962" s="508" t="s">
        <v>8634</v>
      </c>
      <c r="D5962" s="97" t="s">
        <v>5902</v>
      </c>
      <c r="E5962" s="39" t="s">
        <v>8635</v>
      </c>
      <c r="F5962" s="848"/>
      <c r="G5962" s="211" t="s">
        <v>1901</v>
      </c>
      <c r="H5962" s="159">
        <v>45261</v>
      </c>
      <c r="I5962" s="39">
        <v>350</v>
      </c>
    </row>
    <row r="5963" spans="1:9" ht="15" customHeight="1" x14ac:dyDescent="0.2">
      <c r="A5963" s="902"/>
      <c r="B5963" s="97">
        <v>7428</v>
      </c>
      <c r="C5963" s="508" t="s">
        <v>8637</v>
      </c>
      <c r="D5963" s="97" t="s">
        <v>5902</v>
      </c>
      <c r="E5963" s="39" t="s">
        <v>4201</v>
      </c>
      <c r="F5963" s="848"/>
      <c r="G5963" s="211" t="s">
        <v>1901</v>
      </c>
      <c r="H5963" s="159">
        <v>45261</v>
      </c>
      <c r="I5963" s="39">
        <v>350</v>
      </c>
    </row>
    <row r="5964" spans="1:9" ht="15" customHeight="1" x14ac:dyDescent="0.2">
      <c r="A5964" s="902"/>
      <c r="B5964" s="97">
        <v>7428</v>
      </c>
      <c r="C5964" s="508" t="s">
        <v>8638</v>
      </c>
      <c r="D5964" s="97" t="s">
        <v>5902</v>
      </c>
      <c r="E5964" s="39" t="s">
        <v>2891</v>
      </c>
      <c r="F5964" s="848"/>
      <c r="G5964" s="211" t="s">
        <v>1901</v>
      </c>
      <c r="H5964" s="159">
        <v>45261</v>
      </c>
      <c r="I5964" s="39">
        <v>350</v>
      </c>
    </row>
    <row r="5965" spans="1:9" ht="15" customHeight="1" x14ac:dyDescent="0.2">
      <c r="A5965" s="902"/>
      <c r="B5965" s="97">
        <v>7428</v>
      </c>
      <c r="C5965" s="508" t="s">
        <v>8639</v>
      </c>
      <c r="D5965" s="97" t="s">
        <v>5902</v>
      </c>
      <c r="E5965" s="39" t="s">
        <v>2514</v>
      </c>
      <c r="F5965" s="848"/>
      <c r="G5965" s="211" t="s">
        <v>1901</v>
      </c>
      <c r="H5965" s="159">
        <v>45261</v>
      </c>
      <c r="I5965" s="39">
        <v>350</v>
      </c>
    </row>
    <row r="5966" spans="1:9" ht="15" customHeight="1" x14ac:dyDescent="0.2">
      <c r="A5966" s="902"/>
      <c r="B5966" s="97">
        <v>7428</v>
      </c>
      <c r="C5966" s="508" t="s">
        <v>8640</v>
      </c>
      <c r="D5966" s="97" t="s">
        <v>5902</v>
      </c>
      <c r="E5966" s="39" t="s">
        <v>2516</v>
      </c>
      <c r="F5966" s="848"/>
      <c r="G5966" s="211" t="s">
        <v>1901</v>
      </c>
      <c r="H5966" s="159">
        <v>45261</v>
      </c>
      <c r="I5966" s="39">
        <v>350</v>
      </c>
    </row>
    <row r="5967" spans="1:9" ht="15" customHeight="1" x14ac:dyDescent="0.2">
      <c r="A5967" s="902"/>
      <c r="B5967" s="97">
        <v>7428</v>
      </c>
      <c r="C5967" s="508" t="s">
        <v>8641</v>
      </c>
      <c r="D5967" s="97" t="s">
        <v>5902</v>
      </c>
      <c r="E5967" s="39" t="s">
        <v>8642</v>
      </c>
      <c r="F5967" s="848"/>
      <c r="G5967" s="211" t="s">
        <v>1901</v>
      </c>
      <c r="H5967" s="159">
        <v>45261</v>
      </c>
      <c r="I5967" s="39">
        <v>350</v>
      </c>
    </row>
    <row r="5968" spans="1:9" ht="25.5" x14ac:dyDescent="0.2">
      <c r="A5968" s="902"/>
      <c r="B5968" s="97">
        <v>7428</v>
      </c>
      <c r="C5968" s="508" t="s">
        <v>8643</v>
      </c>
      <c r="D5968" s="97" t="s">
        <v>5902</v>
      </c>
      <c r="E5968" s="39" t="s">
        <v>8644</v>
      </c>
      <c r="F5968" s="848"/>
      <c r="G5968" s="211" t="s">
        <v>1901</v>
      </c>
      <c r="H5968" s="159">
        <v>45261</v>
      </c>
      <c r="I5968" s="39">
        <v>350</v>
      </c>
    </row>
    <row r="5969" spans="1:9" ht="15" customHeight="1" x14ac:dyDescent="0.2">
      <c r="A5969" s="902"/>
      <c r="B5969" s="97">
        <v>7428</v>
      </c>
      <c r="C5969" s="508" t="s">
        <v>8645</v>
      </c>
      <c r="D5969" s="97" t="s">
        <v>5902</v>
      </c>
      <c r="E5969" s="39" t="s">
        <v>8270</v>
      </c>
      <c r="F5969" s="848"/>
      <c r="G5969" s="211" t="s">
        <v>1901</v>
      </c>
      <c r="H5969" s="159">
        <v>45261</v>
      </c>
      <c r="I5969" s="39">
        <v>350</v>
      </c>
    </row>
    <row r="5970" spans="1:9" ht="25.5" x14ac:dyDescent="0.2">
      <c r="A5970" s="902"/>
      <c r="B5970" s="97">
        <v>7428</v>
      </c>
      <c r="C5970" s="508" t="s">
        <v>8646</v>
      </c>
      <c r="D5970" s="97" t="s">
        <v>5902</v>
      </c>
      <c r="E5970" s="39" t="s">
        <v>8274</v>
      </c>
      <c r="F5970" s="848"/>
      <c r="G5970" s="211" t="s">
        <v>1901</v>
      </c>
      <c r="H5970" s="159">
        <v>45261</v>
      </c>
      <c r="I5970" s="39">
        <v>350</v>
      </c>
    </row>
    <row r="5971" spans="1:9" ht="15" customHeight="1" x14ac:dyDescent="0.2">
      <c r="A5971" s="902"/>
      <c r="B5971" s="97">
        <v>7428</v>
      </c>
      <c r="C5971" s="508" t="s">
        <v>8647</v>
      </c>
      <c r="D5971" s="97" t="s">
        <v>5902</v>
      </c>
      <c r="E5971" s="39" t="s">
        <v>8648</v>
      </c>
      <c r="F5971" s="848"/>
      <c r="G5971" s="211" t="s">
        <v>1901</v>
      </c>
      <c r="H5971" s="159">
        <v>45261</v>
      </c>
      <c r="I5971" s="39">
        <v>350</v>
      </c>
    </row>
    <row r="5972" spans="1:9" ht="38.25" x14ac:dyDescent="0.2">
      <c r="A5972" s="902"/>
      <c r="B5972" s="97">
        <v>7428</v>
      </c>
      <c r="C5972" s="508" t="s">
        <v>8649</v>
      </c>
      <c r="D5972" s="97" t="s">
        <v>5902</v>
      </c>
      <c r="E5972" s="39" t="s">
        <v>8274</v>
      </c>
      <c r="F5972" s="848"/>
      <c r="G5972" s="211" t="s">
        <v>1901</v>
      </c>
      <c r="H5972" s="159">
        <v>45261</v>
      </c>
      <c r="I5972" s="39">
        <v>350</v>
      </c>
    </row>
    <row r="5973" spans="1:9" ht="15" customHeight="1" x14ac:dyDescent="0.2">
      <c r="A5973" s="902"/>
      <c r="B5973" s="97">
        <v>7428</v>
      </c>
      <c r="C5973" s="508" t="s">
        <v>8650</v>
      </c>
      <c r="D5973" s="97" t="s">
        <v>5902</v>
      </c>
      <c r="E5973" s="39" t="s">
        <v>6008</v>
      </c>
      <c r="F5973" s="848"/>
      <c r="G5973" s="211" t="s">
        <v>1901</v>
      </c>
      <c r="H5973" s="159">
        <v>45261</v>
      </c>
      <c r="I5973" s="39">
        <v>350</v>
      </c>
    </row>
    <row r="5974" spans="1:9" ht="25.5" x14ac:dyDescent="0.2">
      <c r="A5974" s="902"/>
      <c r="B5974" s="97">
        <v>7428</v>
      </c>
      <c r="C5974" s="508" t="s">
        <v>8651</v>
      </c>
      <c r="D5974" s="97" t="s">
        <v>5902</v>
      </c>
      <c r="E5974" s="39" t="s">
        <v>4351</v>
      </c>
      <c r="F5974" s="848"/>
      <c r="G5974" s="211" t="s">
        <v>1901</v>
      </c>
      <c r="H5974" s="159">
        <v>45261</v>
      </c>
      <c r="I5974" s="39">
        <v>350</v>
      </c>
    </row>
    <row r="5975" spans="1:9" ht="15" customHeight="1" x14ac:dyDescent="0.2">
      <c r="A5975" s="902"/>
      <c r="B5975" s="97">
        <v>7428</v>
      </c>
      <c r="C5975" s="508" t="s">
        <v>8652</v>
      </c>
      <c r="D5975" s="97" t="s">
        <v>5902</v>
      </c>
      <c r="E5975" s="39" t="s">
        <v>2402</v>
      </c>
      <c r="F5975" s="848"/>
      <c r="G5975" s="211" t="s">
        <v>1901</v>
      </c>
      <c r="H5975" s="159">
        <v>45261</v>
      </c>
      <c r="I5975" s="39">
        <v>350</v>
      </c>
    </row>
    <row r="5976" spans="1:9" ht="38.25" x14ac:dyDescent="0.2">
      <c r="A5976" s="902"/>
      <c r="B5976" s="97">
        <v>7428</v>
      </c>
      <c r="C5976" s="508" t="s">
        <v>8653</v>
      </c>
      <c r="D5976" s="97" t="s">
        <v>5902</v>
      </c>
      <c r="E5976" s="39" t="s">
        <v>4561</v>
      </c>
      <c r="F5976" s="848"/>
      <c r="G5976" s="211" t="s">
        <v>1901</v>
      </c>
      <c r="H5976" s="159">
        <v>45261</v>
      </c>
      <c r="I5976" s="39">
        <v>350</v>
      </c>
    </row>
    <row r="5977" spans="1:9" ht="38.25" x14ac:dyDescent="0.2">
      <c r="A5977" s="902"/>
      <c r="B5977" s="97">
        <v>7428</v>
      </c>
      <c r="C5977" s="508" t="s">
        <v>8654</v>
      </c>
      <c r="D5977" s="97" t="s">
        <v>5902</v>
      </c>
      <c r="E5977" s="39" t="s">
        <v>3079</v>
      </c>
      <c r="F5977" s="848"/>
      <c r="G5977" s="211" t="s">
        <v>1901</v>
      </c>
      <c r="H5977" s="159">
        <v>45261</v>
      </c>
      <c r="I5977" s="39">
        <v>350</v>
      </c>
    </row>
    <row r="5978" spans="1:9" ht="76.5" x14ac:dyDescent="0.2">
      <c r="A5978" s="902"/>
      <c r="B5978" s="97">
        <v>7431</v>
      </c>
      <c r="C5978" s="98" t="s">
        <v>6245</v>
      </c>
      <c r="D5978" s="97" t="s">
        <v>5902</v>
      </c>
      <c r="E5978" s="160" t="s">
        <v>2603</v>
      </c>
      <c r="F5978" s="848"/>
      <c r="G5978" s="211" t="s">
        <v>1901</v>
      </c>
      <c r="H5978" s="159">
        <v>45261</v>
      </c>
      <c r="I5978" s="160">
        <v>350</v>
      </c>
    </row>
    <row r="5979" spans="1:9" ht="76.5" x14ac:dyDescent="0.2">
      <c r="A5979" s="902"/>
      <c r="B5979" s="97">
        <v>7431</v>
      </c>
      <c r="C5979" s="98" t="s">
        <v>6247</v>
      </c>
      <c r="D5979" s="97" t="s">
        <v>5902</v>
      </c>
      <c r="E5979" s="160" t="s">
        <v>4563</v>
      </c>
      <c r="F5979" s="848"/>
      <c r="G5979" s="211" t="s">
        <v>1901</v>
      </c>
      <c r="H5979" s="159">
        <v>45261</v>
      </c>
      <c r="I5979" s="160">
        <v>350</v>
      </c>
    </row>
    <row r="5980" spans="1:9" ht="89.25" x14ac:dyDescent="0.2">
      <c r="A5980" s="902"/>
      <c r="B5980" s="97">
        <v>7431</v>
      </c>
      <c r="C5980" s="98" t="s">
        <v>6248</v>
      </c>
      <c r="D5980" s="97" t="s">
        <v>5902</v>
      </c>
      <c r="E5980" s="160" t="s">
        <v>6249</v>
      </c>
      <c r="F5980" s="848"/>
      <c r="G5980" s="211" t="s">
        <v>1901</v>
      </c>
      <c r="H5980" s="159">
        <v>45261</v>
      </c>
      <c r="I5980" s="160">
        <v>350</v>
      </c>
    </row>
    <row r="5981" spans="1:9" ht="63.75" x14ac:dyDescent="0.2">
      <c r="A5981" s="902"/>
      <c r="B5981" s="97">
        <v>7431</v>
      </c>
      <c r="C5981" s="98" t="s">
        <v>6250</v>
      </c>
      <c r="D5981" s="97" t="s">
        <v>5902</v>
      </c>
      <c r="E5981" s="160" t="s">
        <v>2891</v>
      </c>
      <c r="F5981" s="848"/>
      <c r="G5981" s="211" t="s">
        <v>1901</v>
      </c>
      <c r="H5981" s="159">
        <v>45261</v>
      </c>
      <c r="I5981" s="160">
        <v>350</v>
      </c>
    </row>
    <row r="5982" spans="1:9" ht="114.75" x14ac:dyDescent="0.2">
      <c r="A5982" s="902"/>
      <c r="B5982" s="97">
        <v>7431</v>
      </c>
      <c r="C5982" s="98" t="s">
        <v>6252</v>
      </c>
      <c r="D5982" s="97" t="s">
        <v>5902</v>
      </c>
      <c r="E5982" s="160" t="s">
        <v>6253</v>
      </c>
      <c r="F5982" s="848"/>
      <c r="G5982" s="211" t="s">
        <v>1901</v>
      </c>
      <c r="H5982" s="159">
        <v>45261</v>
      </c>
      <c r="I5982" s="160">
        <v>350</v>
      </c>
    </row>
    <row r="5983" spans="1:9" ht="25.5" x14ac:dyDescent="0.2">
      <c r="A5983" s="902"/>
      <c r="B5983" s="97" t="s">
        <v>8661</v>
      </c>
      <c r="C5983" s="518" t="s">
        <v>6481</v>
      </c>
      <c r="D5983" s="97" t="s">
        <v>5902</v>
      </c>
      <c r="E5983" s="160" t="s">
        <v>6482</v>
      </c>
      <c r="F5983" s="848"/>
      <c r="G5983" s="211" t="s">
        <v>1901</v>
      </c>
      <c r="H5983" s="159">
        <v>45261</v>
      </c>
      <c r="I5983" s="97">
        <v>350</v>
      </c>
    </row>
    <row r="5984" spans="1:9" ht="51" x14ac:dyDescent="0.2">
      <c r="A5984" s="902"/>
      <c r="B5984" s="97" t="s">
        <v>8661</v>
      </c>
      <c r="C5984" s="518" t="s">
        <v>6484</v>
      </c>
      <c r="D5984" s="97" t="s">
        <v>5902</v>
      </c>
      <c r="E5984" s="160" t="s">
        <v>6029</v>
      </c>
      <c r="F5984" s="848"/>
      <c r="G5984" s="211" t="s">
        <v>1901</v>
      </c>
      <c r="H5984" s="159">
        <v>45261</v>
      </c>
      <c r="I5984" s="97">
        <v>350</v>
      </c>
    </row>
    <row r="5985" spans="1:9" ht="204" x14ac:dyDescent="0.2">
      <c r="A5985" s="902"/>
      <c r="B5985" s="97" t="s">
        <v>8661</v>
      </c>
      <c r="C5985" s="98" t="s">
        <v>6485</v>
      </c>
      <c r="D5985" s="97" t="s">
        <v>5902</v>
      </c>
      <c r="E5985" s="160" t="s">
        <v>6487</v>
      </c>
      <c r="F5985" s="848"/>
      <c r="G5985" s="211" t="s">
        <v>1901</v>
      </c>
      <c r="H5985" s="159">
        <v>45261</v>
      </c>
      <c r="I5985" s="97">
        <v>350</v>
      </c>
    </row>
    <row r="5986" spans="1:9" ht="89.25" x14ac:dyDescent="0.2">
      <c r="A5986" s="902"/>
      <c r="B5986" s="97" t="s">
        <v>8661</v>
      </c>
      <c r="C5986" s="98" t="s">
        <v>6488</v>
      </c>
      <c r="D5986" s="97" t="s">
        <v>5902</v>
      </c>
      <c r="E5986" s="160" t="s">
        <v>6489</v>
      </c>
      <c r="F5986" s="848"/>
      <c r="G5986" s="211" t="s">
        <v>1901</v>
      </c>
      <c r="H5986" s="159">
        <v>45261</v>
      </c>
      <c r="I5986" s="97">
        <v>350</v>
      </c>
    </row>
    <row r="5987" spans="1:9" ht="76.5" x14ac:dyDescent="0.2">
      <c r="A5987" s="902"/>
      <c r="B5987" s="97" t="s">
        <v>8661</v>
      </c>
      <c r="C5987" s="98" t="s">
        <v>6490</v>
      </c>
      <c r="D5987" s="97" t="s">
        <v>5902</v>
      </c>
      <c r="E5987" s="160" t="s">
        <v>6491</v>
      </c>
      <c r="F5987" s="848"/>
      <c r="G5987" s="211" t="s">
        <v>1901</v>
      </c>
      <c r="H5987" s="159">
        <v>45261</v>
      </c>
      <c r="I5987" s="97">
        <v>350</v>
      </c>
    </row>
    <row r="5988" spans="1:9" ht="204" x14ac:dyDescent="0.2">
      <c r="A5988" s="902"/>
      <c r="B5988" s="97" t="s">
        <v>8661</v>
      </c>
      <c r="C5988" s="98" t="s">
        <v>6492</v>
      </c>
      <c r="D5988" s="97" t="s">
        <v>5902</v>
      </c>
      <c r="E5988" s="160" t="s">
        <v>6493</v>
      </c>
      <c r="F5988" s="848"/>
      <c r="G5988" s="211" t="s">
        <v>1901</v>
      </c>
      <c r="H5988" s="159">
        <v>45261</v>
      </c>
      <c r="I5988" s="97">
        <v>350</v>
      </c>
    </row>
    <row r="5989" spans="1:9" ht="15" customHeight="1" x14ac:dyDescent="0.2">
      <c r="A5989" s="902"/>
      <c r="B5989" s="97" t="s">
        <v>8661</v>
      </c>
      <c r="C5989" s="98" t="s">
        <v>6494</v>
      </c>
      <c r="D5989" s="97" t="s">
        <v>5902</v>
      </c>
      <c r="E5989" s="160" t="s">
        <v>6495</v>
      </c>
      <c r="F5989" s="848"/>
      <c r="G5989" s="211" t="s">
        <v>1901</v>
      </c>
      <c r="H5989" s="159">
        <v>45261</v>
      </c>
      <c r="I5989" s="160">
        <v>350</v>
      </c>
    </row>
    <row r="5990" spans="1:9" ht="204" x14ac:dyDescent="0.2">
      <c r="A5990" s="902"/>
      <c r="B5990" s="97" t="s">
        <v>8661</v>
      </c>
      <c r="C5990" s="98" t="s">
        <v>6485</v>
      </c>
      <c r="D5990" s="97" t="s">
        <v>5902</v>
      </c>
      <c r="E5990" s="160" t="s">
        <v>6487</v>
      </c>
      <c r="F5990" s="848"/>
      <c r="G5990" s="211" t="s">
        <v>1901</v>
      </c>
      <c r="H5990" s="159">
        <v>45261</v>
      </c>
      <c r="I5990" s="97">
        <v>350</v>
      </c>
    </row>
    <row r="5991" spans="1:9" ht="15" customHeight="1" x14ac:dyDescent="0.2">
      <c r="A5991" s="902"/>
      <c r="B5991" s="51" t="s">
        <v>8663</v>
      </c>
      <c r="C5991" s="508" t="s">
        <v>6494</v>
      </c>
      <c r="D5991" s="97" t="s">
        <v>5902</v>
      </c>
      <c r="E5991" s="39" t="s">
        <v>6495</v>
      </c>
      <c r="F5991" s="848"/>
      <c r="G5991" s="211" t="s">
        <v>1901</v>
      </c>
      <c r="H5991" s="159">
        <v>45261</v>
      </c>
      <c r="I5991" s="382">
        <v>350</v>
      </c>
    </row>
    <row r="5992" spans="1:9" ht="15" customHeight="1" x14ac:dyDescent="0.2">
      <c r="A5992" s="902"/>
      <c r="B5992" s="51" t="s">
        <v>8663</v>
      </c>
      <c r="C5992" s="508" t="s">
        <v>6644</v>
      </c>
      <c r="D5992" s="97" t="s">
        <v>5902</v>
      </c>
      <c r="E5992" s="39" t="s">
        <v>6645</v>
      </c>
      <c r="F5992" s="848"/>
      <c r="G5992" s="211" t="s">
        <v>1901</v>
      </c>
      <c r="H5992" s="159">
        <v>45261</v>
      </c>
      <c r="I5992" s="382">
        <v>350</v>
      </c>
    </row>
    <row r="5993" spans="1:9" ht="25.5" x14ac:dyDescent="0.2">
      <c r="A5993" s="902"/>
      <c r="B5993" s="51" t="s">
        <v>8663</v>
      </c>
      <c r="C5993" s="508" t="s">
        <v>6646</v>
      </c>
      <c r="D5993" s="97" t="s">
        <v>5902</v>
      </c>
      <c r="E5993" s="39" t="s">
        <v>6647</v>
      </c>
      <c r="F5993" s="848"/>
      <c r="G5993" s="211" t="s">
        <v>1901</v>
      </c>
      <c r="H5993" s="159">
        <v>45261</v>
      </c>
      <c r="I5993" s="382">
        <v>350</v>
      </c>
    </row>
    <row r="5994" spans="1:9" ht="25.5" x14ac:dyDescent="0.2">
      <c r="A5994" s="902"/>
      <c r="B5994" s="51" t="s">
        <v>8663</v>
      </c>
      <c r="C5994" s="508" t="s">
        <v>6648</v>
      </c>
      <c r="D5994" s="97" t="s">
        <v>5902</v>
      </c>
      <c r="E5994" s="39" t="s">
        <v>6649</v>
      </c>
      <c r="F5994" s="848"/>
      <c r="G5994" s="211" t="s">
        <v>1901</v>
      </c>
      <c r="H5994" s="159">
        <v>45261</v>
      </c>
      <c r="I5994" s="382">
        <v>350</v>
      </c>
    </row>
    <row r="5995" spans="1:9" ht="25.5" x14ac:dyDescent="0.2">
      <c r="A5995" s="902"/>
      <c r="B5995" s="51" t="s">
        <v>8663</v>
      </c>
      <c r="C5995" s="508" t="s">
        <v>6650</v>
      </c>
      <c r="D5995" s="97" t="s">
        <v>5902</v>
      </c>
      <c r="E5995" s="39" t="s">
        <v>6651</v>
      </c>
      <c r="F5995" s="848"/>
      <c r="G5995" s="211" t="s">
        <v>1901</v>
      </c>
      <c r="H5995" s="159">
        <v>45261</v>
      </c>
      <c r="I5995" s="382">
        <v>350</v>
      </c>
    </row>
    <row r="5996" spans="1:9" ht="15" customHeight="1" x14ac:dyDescent="0.2">
      <c r="A5996" s="902"/>
      <c r="B5996" s="51" t="s">
        <v>8663</v>
      </c>
      <c r="C5996" s="508" t="s">
        <v>6652</v>
      </c>
      <c r="D5996" s="97" t="s">
        <v>5902</v>
      </c>
      <c r="E5996" s="39" t="s">
        <v>6653</v>
      </c>
      <c r="F5996" s="848"/>
      <c r="G5996" s="211" t="s">
        <v>1901</v>
      </c>
      <c r="H5996" s="159">
        <v>45261</v>
      </c>
      <c r="I5996" s="382">
        <v>350</v>
      </c>
    </row>
    <row r="5997" spans="1:9" ht="25.5" x14ac:dyDescent="0.2">
      <c r="A5997" s="902"/>
      <c r="B5997" s="51" t="s">
        <v>8663</v>
      </c>
      <c r="C5997" s="508" t="s">
        <v>6654</v>
      </c>
      <c r="D5997" s="97" t="s">
        <v>5902</v>
      </c>
      <c r="E5997" s="39" t="s">
        <v>6655</v>
      </c>
      <c r="F5997" s="848"/>
      <c r="G5997" s="211" t="s">
        <v>1901</v>
      </c>
      <c r="H5997" s="159">
        <v>45261</v>
      </c>
      <c r="I5997" s="382">
        <v>350</v>
      </c>
    </row>
    <row r="5998" spans="1:9" ht="25.5" x14ac:dyDescent="0.2">
      <c r="A5998" s="902"/>
      <c r="B5998" s="51" t="s">
        <v>8663</v>
      </c>
      <c r="C5998" s="508" t="s">
        <v>6656</v>
      </c>
      <c r="D5998" s="97" t="s">
        <v>5902</v>
      </c>
      <c r="E5998" s="39" t="s">
        <v>6655</v>
      </c>
      <c r="F5998" s="848"/>
      <c r="G5998" s="211" t="s">
        <v>1901</v>
      </c>
      <c r="H5998" s="159">
        <v>45261</v>
      </c>
      <c r="I5998" s="382">
        <v>350</v>
      </c>
    </row>
    <row r="5999" spans="1:9" ht="25.5" x14ac:dyDescent="0.2">
      <c r="A5999" s="902"/>
      <c r="B5999" s="51" t="s">
        <v>8663</v>
      </c>
      <c r="C5999" s="508" t="s">
        <v>6657</v>
      </c>
      <c r="D5999" s="97" t="s">
        <v>5902</v>
      </c>
      <c r="E5999" s="39" t="s">
        <v>6658</v>
      </c>
      <c r="F5999" s="848"/>
      <c r="G5999" s="211" t="s">
        <v>1901</v>
      </c>
      <c r="H5999" s="159">
        <v>45261</v>
      </c>
      <c r="I5999" s="382">
        <v>350</v>
      </c>
    </row>
    <row r="6000" spans="1:9" ht="25.5" x14ac:dyDescent="0.2">
      <c r="A6000" s="902"/>
      <c r="B6000" s="51" t="s">
        <v>8663</v>
      </c>
      <c r="C6000" s="508" t="s">
        <v>6659</v>
      </c>
      <c r="D6000" s="97" t="s">
        <v>5902</v>
      </c>
      <c r="E6000" s="39" t="s">
        <v>6658</v>
      </c>
      <c r="F6000" s="848"/>
      <c r="G6000" s="211" t="s">
        <v>1901</v>
      </c>
      <c r="H6000" s="159">
        <v>45261</v>
      </c>
      <c r="I6000" s="382">
        <v>350</v>
      </c>
    </row>
    <row r="6001" spans="1:9" ht="15" customHeight="1" x14ac:dyDescent="0.2">
      <c r="A6001" s="902"/>
      <c r="B6001" s="51" t="s">
        <v>8663</v>
      </c>
      <c r="C6001" s="508" t="s">
        <v>6660</v>
      </c>
      <c r="D6001" s="97" t="s">
        <v>5902</v>
      </c>
      <c r="E6001" s="39" t="s">
        <v>6661</v>
      </c>
      <c r="F6001" s="848"/>
      <c r="G6001" s="211" t="s">
        <v>1901</v>
      </c>
      <c r="H6001" s="159">
        <v>45261</v>
      </c>
      <c r="I6001" s="382">
        <v>350</v>
      </c>
    </row>
    <row r="6002" spans="1:9" ht="15" customHeight="1" x14ac:dyDescent="0.2">
      <c r="A6002" s="902"/>
      <c r="B6002" s="97" t="s">
        <v>8675</v>
      </c>
      <c r="C6002" s="508" t="s">
        <v>6494</v>
      </c>
      <c r="D6002" s="97" t="s">
        <v>5902</v>
      </c>
      <c r="E6002" s="39" t="s">
        <v>6495</v>
      </c>
      <c r="F6002" s="848"/>
      <c r="G6002" s="211" t="s">
        <v>1901</v>
      </c>
      <c r="H6002" s="159">
        <v>45261</v>
      </c>
      <c r="I6002" s="382">
        <v>350</v>
      </c>
    </row>
    <row r="6003" spans="1:9" ht="15" customHeight="1" x14ac:dyDescent="0.2">
      <c r="A6003" s="902"/>
      <c r="B6003" s="97" t="s">
        <v>8675</v>
      </c>
      <c r="C6003" s="508" t="s">
        <v>6644</v>
      </c>
      <c r="D6003" s="97" t="s">
        <v>5902</v>
      </c>
      <c r="E6003" s="39" t="s">
        <v>6645</v>
      </c>
      <c r="F6003" s="848"/>
      <c r="G6003" s="211" t="s">
        <v>1901</v>
      </c>
      <c r="H6003" s="159">
        <v>45261</v>
      </c>
      <c r="I6003" s="382">
        <v>350</v>
      </c>
    </row>
    <row r="6004" spans="1:9" ht="25.5" x14ac:dyDescent="0.2">
      <c r="A6004" s="902"/>
      <c r="B6004" s="97" t="s">
        <v>8675</v>
      </c>
      <c r="C6004" s="508" t="s">
        <v>6646</v>
      </c>
      <c r="D6004" s="97" t="s">
        <v>5902</v>
      </c>
      <c r="E6004" s="39" t="s">
        <v>6647</v>
      </c>
      <c r="F6004" s="848"/>
      <c r="G6004" s="211" t="s">
        <v>1901</v>
      </c>
      <c r="H6004" s="159">
        <v>45261</v>
      </c>
      <c r="I6004" s="382">
        <v>350</v>
      </c>
    </row>
    <row r="6005" spans="1:9" ht="25.5" x14ac:dyDescent="0.2">
      <c r="A6005" s="902"/>
      <c r="B6005" s="97" t="s">
        <v>8675</v>
      </c>
      <c r="C6005" s="508" t="s">
        <v>6648</v>
      </c>
      <c r="D6005" s="97" t="s">
        <v>5902</v>
      </c>
      <c r="E6005" s="39" t="s">
        <v>6649</v>
      </c>
      <c r="F6005" s="848"/>
      <c r="G6005" s="211" t="s">
        <v>1901</v>
      </c>
      <c r="H6005" s="159">
        <v>45261</v>
      </c>
      <c r="I6005" s="382">
        <v>350</v>
      </c>
    </row>
    <row r="6006" spans="1:9" ht="25.5" x14ac:dyDescent="0.2">
      <c r="A6006" s="902"/>
      <c r="B6006" s="97" t="s">
        <v>8675</v>
      </c>
      <c r="C6006" s="508" t="s">
        <v>6650</v>
      </c>
      <c r="D6006" s="97" t="s">
        <v>5902</v>
      </c>
      <c r="E6006" s="39" t="s">
        <v>6651</v>
      </c>
      <c r="F6006" s="848"/>
      <c r="G6006" s="211" t="s">
        <v>1901</v>
      </c>
      <c r="H6006" s="159">
        <v>45261</v>
      </c>
      <c r="I6006" s="382">
        <v>350</v>
      </c>
    </row>
    <row r="6007" spans="1:9" ht="15" customHeight="1" x14ac:dyDescent="0.2">
      <c r="A6007" s="902"/>
      <c r="B6007" s="97" t="s">
        <v>8675</v>
      </c>
      <c r="C6007" s="508" t="s">
        <v>6652</v>
      </c>
      <c r="D6007" s="97" t="s">
        <v>5902</v>
      </c>
      <c r="E6007" s="39" t="s">
        <v>6653</v>
      </c>
      <c r="F6007" s="848"/>
      <c r="G6007" s="211" t="s">
        <v>1901</v>
      </c>
      <c r="H6007" s="159">
        <v>45261</v>
      </c>
      <c r="I6007" s="382">
        <v>350</v>
      </c>
    </row>
    <row r="6008" spans="1:9" ht="25.5" x14ac:dyDescent="0.2">
      <c r="A6008" s="902"/>
      <c r="B6008" s="97" t="s">
        <v>8675</v>
      </c>
      <c r="C6008" s="508" t="s">
        <v>6654</v>
      </c>
      <c r="D6008" s="97" t="s">
        <v>5902</v>
      </c>
      <c r="E6008" s="39" t="s">
        <v>6655</v>
      </c>
      <c r="F6008" s="848"/>
      <c r="G6008" s="211" t="s">
        <v>1901</v>
      </c>
      <c r="H6008" s="159">
        <v>45261</v>
      </c>
      <c r="I6008" s="382">
        <v>350</v>
      </c>
    </row>
    <row r="6009" spans="1:9" ht="25.5" x14ac:dyDescent="0.2">
      <c r="A6009" s="902"/>
      <c r="B6009" s="97" t="s">
        <v>8675</v>
      </c>
      <c r="C6009" s="508" t="s">
        <v>6656</v>
      </c>
      <c r="D6009" s="97" t="s">
        <v>5902</v>
      </c>
      <c r="E6009" s="39" t="s">
        <v>6655</v>
      </c>
      <c r="F6009" s="848"/>
      <c r="G6009" s="211" t="s">
        <v>1901</v>
      </c>
      <c r="H6009" s="159">
        <v>45261</v>
      </c>
      <c r="I6009" s="382">
        <v>350</v>
      </c>
    </row>
    <row r="6010" spans="1:9" ht="25.5" x14ac:dyDescent="0.2">
      <c r="A6010" s="902"/>
      <c r="B6010" s="97" t="s">
        <v>8675</v>
      </c>
      <c r="C6010" s="508" t="s">
        <v>6657</v>
      </c>
      <c r="D6010" s="97" t="s">
        <v>5902</v>
      </c>
      <c r="E6010" s="39" t="s">
        <v>6658</v>
      </c>
      <c r="F6010" s="848"/>
      <c r="G6010" s="211" t="s">
        <v>1901</v>
      </c>
      <c r="H6010" s="159">
        <v>45261</v>
      </c>
      <c r="I6010" s="382">
        <v>350</v>
      </c>
    </row>
    <row r="6011" spans="1:9" ht="25.5" x14ac:dyDescent="0.2">
      <c r="A6011" s="902"/>
      <c r="B6011" s="97" t="s">
        <v>8675</v>
      </c>
      <c r="C6011" s="508" t="s">
        <v>6659</v>
      </c>
      <c r="D6011" s="97" t="s">
        <v>5902</v>
      </c>
      <c r="E6011" s="39" t="s">
        <v>6658</v>
      </c>
      <c r="F6011" s="848"/>
      <c r="G6011" s="211" t="s">
        <v>1901</v>
      </c>
      <c r="H6011" s="159">
        <v>45261</v>
      </c>
      <c r="I6011" s="382">
        <v>350</v>
      </c>
    </row>
    <row r="6012" spans="1:9" ht="15" customHeight="1" x14ac:dyDescent="0.2">
      <c r="A6012" s="902"/>
      <c r="B6012" s="97" t="s">
        <v>8675</v>
      </c>
      <c r="C6012" s="508" t="s">
        <v>6660</v>
      </c>
      <c r="D6012" s="97" t="s">
        <v>5902</v>
      </c>
      <c r="E6012" s="39" t="s">
        <v>6661</v>
      </c>
      <c r="F6012" s="848"/>
      <c r="G6012" s="211" t="s">
        <v>1901</v>
      </c>
      <c r="H6012" s="159">
        <v>45261</v>
      </c>
      <c r="I6012" s="382">
        <v>350</v>
      </c>
    </row>
    <row r="6013" spans="1:9" ht="15" customHeight="1" x14ac:dyDescent="0.2">
      <c r="A6013" s="902"/>
      <c r="B6013" s="97" t="s">
        <v>8676</v>
      </c>
      <c r="C6013" s="98" t="s">
        <v>6494</v>
      </c>
      <c r="D6013" s="97" t="s">
        <v>5902</v>
      </c>
      <c r="E6013" s="160" t="s">
        <v>6495</v>
      </c>
      <c r="F6013" s="848"/>
      <c r="G6013" s="211" t="s">
        <v>1901</v>
      </c>
      <c r="H6013" s="159">
        <v>45261</v>
      </c>
      <c r="I6013" s="160">
        <v>350</v>
      </c>
    </row>
    <row r="6014" spans="1:9" ht="15" customHeight="1" x14ac:dyDescent="0.2">
      <c r="A6014" s="902"/>
      <c r="B6014" s="97" t="s">
        <v>8676</v>
      </c>
      <c r="C6014" s="98" t="s">
        <v>6652</v>
      </c>
      <c r="D6014" s="97" t="s">
        <v>5902</v>
      </c>
      <c r="E6014" s="160" t="s">
        <v>6653</v>
      </c>
      <c r="F6014" s="848"/>
      <c r="G6014" s="211" t="s">
        <v>1901</v>
      </c>
      <c r="H6014" s="159">
        <v>45261</v>
      </c>
      <c r="I6014" s="160">
        <v>350</v>
      </c>
    </row>
    <row r="6015" spans="1:9" ht="25.5" x14ac:dyDescent="0.2">
      <c r="A6015" s="902"/>
      <c r="B6015" s="97" t="s">
        <v>8676</v>
      </c>
      <c r="C6015" s="98" t="s">
        <v>6654</v>
      </c>
      <c r="D6015" s="97" t="s">
        <v>5902</v>
      </c>
      <c r="E6015" s="160" t="s">
        <v>6655</v>
      </c>
      <c r="F6015" s="848"/>
      <c r="G6015" s="211" t="s">
        <v>1901</v>
      </c>
      <c r="H6015" s="159">
        <v>45261</v>
      </c>
      <c r="I6015" s="160">
        <v>350</v>
      </c>
    </row>
    <row r="6016" spans="1:9" ht="25.5" x14ac:dyDescent="0.2">
      <c r="A6016" s="902"/>
      <c r="B6016" s="97" t="s">
        <v>8676</v>
      </c>
      <c r="C6016" s="98" t="s">
        <v>6656</v>
      </c>
      <c r="D6016" s="97" t="s">
        <v>5902</v>
      </c>
      <c r="E6016" s="160" t="s">
        <v>6655</v>
      </c>
      <c r="F6016" s="848"/>
      <c r="G6016" s="211" t="s">
        <v>1901</v>
      </c>
      <c r="H6016" s="159">
        <v>45261</v>
      </c>
      <c r="I6016" s="160">
        <v>350</v>
      </c>
    </row>
    <row r="6017" spans="1:9" ht="25.5" x14ac:dyDescent="0.2">
      <c r="A6017" s="902"/>
      <c r="B6017" s="97" t="s">
        <v>8676</v>
      </c>
      <c r="C6017" s="98" t="s">
        <v>6657</v>
      </c>
      <c r="D6017" s="97" t="s">
        <v>5902</v>
      </c>
      <c r="E6017" s="160" t="s">
        <v>6658</v>
      </c>
      <c r="F6017" s="848"/>
      <c r="G6017" s="211" t="s">
        <v>1901</v>
      </c>
      <c r="H6017" s="159">
        <v>45261</v>
      </c>
      <c r="I6017" s="160">
        <v>350</v>
      </c>
    </row>
    <row r="6018" spans="1:9" ht="25.5" x14ac:dyDescent="0.2">
      <c r="A6018" s="902"/>
      <c r="B6018" s="97" t="s">
        <v>8676</v>
      </c>
      <c r="C6018" s="98" t="s">
        <v>6659</v>
      </c>
      <c r="D6018" s="97" t="s">
        <v>5902</v>
      </c>
      <c r="E6018" s="160" t="s">
        <v>6658</v>
      </c>
      <c r="F6018" s="848"/>
      <c r="G6018" s="211" t="s">
        <v>1901</v>
      </c>
      <c r="H6018" s="159">
        <v>45261</v>
      </c>
      <c r="I6018" s="160">
        <v>350</v>
      </c>
    </row>
    <row r="6019" spans="1:9" ht="15" customHeight="1" x14ac:dyDescent="0.2">
      <c r="A6019" s="902"/>
      <c r="B6019" s="97" t="s">
        <v>8676</v>
      </c>
      <c r="C6019" s="98" t="s">
        <v>6660</v>
      </c>
      <c r="D6019" s="97" t="s">
        <v>5902</v>
      </c>
      <c r="E6019" s="160" t="s">
        <v>6661</v>
      </c>
      <c r="F6019" s="848"/>
      <c r="G6019" s="211" t="s">
        <v>1901</v>
      </c>
      <c r="H6019" s="159">
        <v>45261</v>
      </c>
      <c r="I6019" s="160">
        <v>350</v>
      </c>
    </row>
    <row r="6020" spans="1:9" ht="15" customHeight="1" x14ac:dyDescent="0.2">
      <c r="A6020" s="902"/>
      <c r="B6020" s="97" t="s">
        <v>8676</v>
      </c>
      <c r="C6020" s="98" t="s">
        <v>264</v>
      </c>
      <c r="D6020" s="97" t="s">
        <v>5902</v>
      </c>
      <c r="E6020" s="160" t="s">
        <v>6762</v>
      </c>
      <c r="F6020" s="848"/>
      <c r="G6020" s="211" t="s">
        <v>1901</v>
      </c>
      <c r="H6020" s="159">
        <v>45261</v>
      </c>
      <c r="I6020" s="160">
        <v>350</v>
      </c>
    </row>
    <row r="6021" spans="1:9" ht="15" customHeight="1" x14ac:dyDescent="0.2">
      <c r="A6021" s="902"/>
      <c r="B6021" s="97" t="s">
        <v>8676</v>
      </c>
      <c r="C6021" s="98" t="s">
        <v>6644</v>
      </c>
      <c r="D6021" s="97" t="s">
        <v>5902</v>
      </c>
      <c r="E6021" s="160" t="s">
        <v>6645</v>
      </c>
      <c r="F6021" s="848"/>
      <c r="G6021" s="211" t="s">
        <v>1901</v>
      </c>
      <c r="H6021" s="159">
        <v>45261</v>
      </c>
      <c r="I6021" s="160">
        <v>350</v>
      </c>
    </row>
    <row r="6022" spans="1:9" ht="25.5" x14ac:dyDescent="0.2">
      <c r="A6022" s="902"/>
      <c r="B6022" s="97" t="s">
        <v>8676</v>
      </c>
      <c r="C6022" s="98" t="s">
        <v>6646</v>
      </c>
      <c r="D6022" s="97" t="s">
        <v>5902</v>
      </c>
      <c r="E6022" s="160" t="s">
        <v>6647</v>
      </c>
      <c r="F6022" s="848"/>
      <c r="G6022" s="211" t="s">
        <v>1901</v>
      </c>
      <c r="H6022" s="159">
        <v>45261</v>
      </c>
      <c r="I6022" s="160">
        <v>350</v>
      </c>
    </row>
    <row r="6023" spans="1:9" ht="25.5" x14ac:dyDescent="0.2">
      <c r="A6023" s="902"/>
      <c r="B6023" s="97" t="s">
        <v>8676</v>
      </c>
      <c r="C6023" s="98" t="s">
        <v>6648</v>
      </c>
      <c r="D6023" s="97" t="s">
        <v>5902</v>
      </c>
      <c r="E6023" s="160" t="s">
        <v>6649</v>
      </c>
      <c r="F6023" s="848"/>
      <c r="G6023" s="211" t="s">
        <v>1901</v>
      </c>
      <c r="H6023" s="159">
        <v>45261</v>
      </c>
      <c r="I6023" s="160">
        <v>350</v>
      </c>
    </row>
    <row r="6024" spans="1:9" ht="25.5" x14ac:dyDescent="0.2">
      <c r="A6024" s="902"/>
      <c r="B6024" s="97" t="s">
        <v>8676</v>
      </c>
      <c r="C6024" s="98" t="s">
        <v>6763</v>
      </c>
      <c r="D6024" s="97" t="s">
        <v>5902</v>
      </c>
      <c r="E6024" s="160" t="s">
        <v>6651</v>
      </c>
      <c r="F6024" s="848"/>
      <c r="G6024" s="211" t="s">
        <v>1901</v>
      </c>
      <c r="H6024" s="159">
        <v>45261</v>
      </c>
      <c r="I6024" s="160">
        <v>350</v>
      </c>
    </row>
    <row r="6025" spans="1:9" ht="15" customHeight="1" x14ac:dyDescent="0.2">
      <c r="A6025" s="902"/>
      <c r="B6025" s="97" t="s">
        <v>8676</v>
      </c>
      <c r="C6025" s="98" t="s">
        <v>6764</v>
      </c>
      <c r="D6025" s="97" t="s">
        <v>5902</v>
      </c>
      <c r="E6025" s="160" t="s">
        <v>6765</v>
      </c>
      <c r="F6025" s="848"/>
      <c r="G6025" s="211" t="s">
        <v>1901</v>
      </c>
      <c r="H6025" s="159">
        <v>45261</v>
      </c>
      <c r="I6025" s="160">
        <v>350</v>
      </c>
    </row>
    <row r="6026" spans="1:9" ht="38.25" x14ac:dyDescent="0.2">
      <c r="A6026" s="902"/>
      <c r="B6026" s="97" t="s">
        <v>8676</v>
      </c>
      <c r="C6026" s="98" t="s">
        <v>6766</v>
      </c>
      <c r="D6026" s="97" t="s">
        <v>5902</v>
      </c>
      <c r="E6026" s="160" t="s">
        <v>6767</v>
      </c>
      <c r="F6026" s="848"/>
      <c r="G6026" s="211" t="s">
        <v>1901</v>
      </c>
      <c r="H6026" s="159">
        <v>45261</v>
      </c>
      <c r="I6026" s="160">
        <v>350</v>
      </c>
    </row>
    <row r="6027" spans="1:9" ht="15" customHeight="1" x14ac:dyDescent="0.2">
      <c r="A6027" s="902"/>
      <c r="B6027" s="97">
        <v>7003</v>
      </c>
      <c r="C6027" s="98" t="s">
        <v>2893</v>
      </c>
      <c r="D6027" s="97" t="s">
        <v>5902</v>
      </c>
      <c r="E6027" s="160">
        <v>44121701</v>
      </c>
      <c r="F6027" s="848"/>
      <c r="G6027" s="211" t="s">
        <v>1901</v>
      </c>
      <c r="H6027" s="159">
        <v>45261</v>
      </c>
      <c r="I6027" s="160">
        <v>350</v>
      </c>
    </row>
    <row r="6028" spans="1:9" ht="25.5" x14ac:dyDescent="0.2">
      <c r="A6028" s="902"/>
      <c r="B6028" s="97">
        <v>7003</v>
      </c>
      <c r="C6028" s="98" t="s">
        <v>6815</v>
      </c>
      <c r="D6028" s="97" t="s">
        <v>5902</v>
      </c>
      <c r="E6028" s="160">
        <v>44121706</v>
      </c>
      <c r="F6028" s="848"/>
      <c r="G6028" s="211" t="s">
        <v>1901</v>
      </c>
      <c r="H6028" s="159">
        <v>45261</v>
      </c>
      <c r="I6028" s="160">
        <v>350</v>
      </c>
    </row>
    <row r="6029" spans="1:9" ht="15" customHeight="1" x14ac:dyDescent="0.2">
      <c r="A6029" s="902"/>
      <c r="B6029" s="97">
        <v>7003</v>
      </c>
      <c r="C6029" s="98" t="s">
        <v>6817</v>
      </c>
      <c r="D6029" s="97" t="s">
        <v>5902</v>
      </c>
      <c r="E6029" s="160">
        <v>60121501</v>
      </c>
      <c r="F6029" s="848"/>
      <c r="G6029" s="211" t="s">
        <v>1901</v>
      </c>
      <c r="H6029" s="159">
        <v>45261</v>
      </c>
      <c r="I6029" s="160">
        <v>350</v>
      </c>
    </row>
    <row r="6030" spans="1:9" ht="15" customHeight="1" x14ac:dyDescent="0.2">
      <c r="A6030" s="902"/>
      <c r="B6030" s="97">
        <v>7003</v>
      </c>
      <c r="C6030" s="98" t="s">
        <v>6819</v>
      </c>
      <c r="D6030" s="97" t="s">
        <v>5902</v>
      </c>
      <c r="E6030" s="160">
        <v>44121708</v>
      </c>
      <c r="F6030" s="848"/>
      <c r="G6030" s="211" t="s">
        <v>1901</v>
      </c>
      <c r="H6030" s="159">
        <v>45261</v>
      </c>
      <c r="I6030" s="160">
        <v>350</v>
      </c>
    </row>
    <row r="6031" spans="1:9" ht="15" customHeight="1" x14ac:dyDescent="0.2">
      <c r="A6031" s="902"/>
      <c r="B6031" s="97">
        <v>7003</v>
      </c>
      <c r="C6031" s="98" t="s">
        <v>6821</v>
      </c>
      <c r="D6031" s="97" t="s">
        <v>5902</v>
      </c>
      <c r="E6031" s="160">
        <v>44122011</v>
      </c>
      <c r="F6031" s="848"/>
      <c r="G6031" s="211" t="s">
        <v>1901</v>
      </c>
      <c r="H6031" s="159">
        <v>45261</v>
      </c>
      <c r="I6031" s="160">
        <v>350</v>
      </c>
    </row>
    <row r="6032" spans="1:9" ht="15" customHeight="1" x14ac:dyDescent="0.2">
      <c r="A6032" s="902"/>
      <c r="B6032" s="97">
        <v>7202</v>
      </c>
      <c r="C6032" s="508" t="s">
        <v>7417</v>
      </c>
      <c r="D6032" s="97" t="s">
        <v>5902</v>
      </c>
      <c r="E6032" s="39">
        <v>44121701</v>
      </c>
      <c r="F6032" s="848"/>
      <c r="G6032" s="211" t="s">
        <v>1901</v>
      </c>
      <c r="H6032" s="159">
        <v>45261</v>
      </c>
      <c r="I6032" s="217">
        <v>350</v>
      </c>
    </row>
    <row r="6033" spans="1:9" ht="25.5" x14ac:dyDescent="0.2">
      <c r="A6033" s="902"/>
      <c r="B6033" s="97">
        <v>7202</v>
      </c>
      <c r="C6033" s="508" t="s">
        <v>7419</v>
      </c>
      <c r="D6033" s="97" t="s">
        <v>5902</v>
      </c>
      <c r="E6033" s="39">
        <v>44121706</v>
      </c>
      <c r="F6033" s="848"/>
      <c r="G6033" s="211" t="s">
        <v>1901</v>
      </c>
      <c r="H6033" s="159">
        <v>45261</v>
      </c>
      <c r="I6033" s="217">
        <v>350</v>
      </c>
    </row>
    <row r="6034" spans="1:9" ht="15" customHeight="1" x14ac:dyDescent="0.2">
      <c r="A6034" s="902"/>
      <c r="B6034" s="97">
        <v>7202</v>
      </c>
      <c r="C6034" s="508" t="s">
        <v>7421</v>
      </c>
      <c r="D6034" s="97" t="s">
        <v>5902</v>
      </c>
      <c r="E6034" s="39">
        <v>60121501</v>
      </c>
      <c r="F6034" s="848"/>
      <c r="G6034" s="211" t="s">
        <v>1901</v>
      </c>
      <c r="H6034" s="159">
        <v>45261</v>
      </c>
      <c r="I6034" s="217">
        <v>350</v>
      </c>
    </row>
    <row r="6035" spans="1:9" ht="25.5" x14ac:dyDescent="0.2">
      <c r="A6035" s="902"/>
      <c r="B6035" s="97">
        <v>7202</v>
      </c>
      <c r="C6035" s="508" t="s">
        <v>7423</v>
      </c>
      <c r="D6035" s="97" t="s">
        <v>5902</v>
      </c>
      <c r="E6035" s="39">
        <v>44121708</v>
      </c>
      <c r="F6035" s="848"/>
      <c r="G6035" s="211" t="s">
        <v>1901</v>
      </c>
      <c r="H6035" s="159">
        <v>45261</v>
      </c>
      <c r="I6035" s="217">
        <v>350</v>
      </c>
    </row>
    <row r="6036" spans="1:9" ht="25.5" x14ac:dyDescent="0.2">
      <c r="A6036" s="902"/>
      <c r="B6036" s="97">
        <v>7410</v>
      </c>
      <c r="C6036" s="98" t="s">
        <v>7975</v>
      </c>
      <c r="D6036" s="97" t="s">
        <v>5902</v>
      </c>
      <c r="E6036" s="160">
        <v>44122011</v>
      </c>
      <c r="F6036" s="848"/>
      <c r="G6036" s="211" t="s">
        <v>1901</v>
      </c>
      <c r="H6036" s="159">
        <v>45261</v>
      </c>
      <c r="I6036" s="160">
        <v>350</v>
      </c>
    </row>
    <row r="6037" spans="1:9" ht="15" customHeight="1" x14ac:dyDescent="0.2">
      <c r="A6037" s="902"/>
      <c r="B6037" s="97">
        <v>7410</v>
      </c>
      <c r="C6037" s="98" t="s">
        <v>7977</v>
      </c>
      <c r="D6037" s="97" t="s">
        <v>5902</v>
      </c>
      <c r="E6037" s="160">
        <v>31201503</v>
      </c>
      <c r="F6037" s="848"/>
      <c r="G6037" s="211" t="s">
        <v>1901</v>
      </c>
      <c r="H6037" s="159">
        <v>45261</v>
      </c>
      <c r="I6037" s="160">
        <v>350</v>
      </c>
    </row>
    <row r="6038" spans="1:9" ht="15" customHeight="1" x14ac:dyDescent="0.2">
      <c r="A6038" s="902"/>
      <c r="B6038" s="97">
        <v>7410</v>
      </c>
      <c r="C6038" s="98" t="s">
        <v>7978</v>
      </c>
      <c r="D6038" s="97" t="s">
        <v>5902</v>
      </c>
      <c r="E6038" s="160">
        <v>31201503</v>
      </c>
      <c r="F6038" s="848"/>
      <c r="G6038" s="211" t="s">
        <v>1901</v>
      </c>
      <c r="H6038" s="159">
        <v>45261</v>
      </c>
      <c r="I6038" s="160">
        <v>350</v>
      </c>
    </row>
    <row r="6039" spans="1:9" ht="25.5" x14ac:dyDescent="0.2">
      <c r="A6039" s="902"/>
      <c r="B6039" s="97">
        <v>7410</v>
      </c>
      <c r="C6039" s="98" t="s">
        <v>7979</v>
      </c>
      <c r="D6039" s="97" t="s">
        <v>5902</v>
      </c>
      <c r="E6039" s="160">
        <v>31201503</v>
      </c>
      <c r="F6039" s="848"/>
      <c r="G6039" s="211" t="s">
        <v>1901</v>
      </c>
      <c r="H6039" s="159">
        <v>45261</v>
      </c>
      <c r="I6039" s="160">
        <v>350</v>
      </c>
    </row>
    <row r="6040" spans="1:9" ht="25.5" x14ac:dyDescent="0.2">
      <c r="A6040" s="902"/>
      <c r="B6040" s="97">
        <v>7410</v>
      </c>
      <c r="C6040" s="98" t="s">
        <v>7980</v>
      </c>
      <c r="D6040" s="97" t="s">
        <v>5902</v>
      </c>
      <c r="E6040" s="160">
        <v>31201503</v>
      </c>
      <c r="F6040" s="848"/>
      <c r="G6040" s="211" t="s">
        <v>1901</v>
      </c>
      <c r="H6040" s="159">
        <v>45261</v>
      </c>
      <c r="I6040" s="160">
        <v>350</v>
      </c>
    </row>
    <row r="6041" spans="1:9" ht="15" customHeight="1" x14ac:dyDescent="0.2">
      <c r="A6041" s="902"/>
      <c r="B6041" s="97">
        <v>7410</v>
      </c>
      <c r="C6041" s="98" t="s">
        <v>7981</v>
      </c>
      <c r="D6041" s="97" t="s">
        <v>5902</v>
      </c>
      <c r="E6041" s="160">
        <v>31201503</v>
      </c>
      <c r="F6041" s="848"/>
      <c r="G6041" s="211" t="s">
        <v>1901</v>
      </c>
      <c r="H6041" s="159">
        <v>45261</v>
      </c>
      <c r="I6041" s="160">
        <v>350</v>
      </c>
    </row>
    <row r="6042" spans="1:9" ht="25.5" x14ac:dyDescent="0.2">
      <c r="A6042" s="902"/>
      <c r="B6042" s="97">
        <v>7410</v>
      </c>
      <c r="C6042" s="98" t="s">
        <v>7982</v>
      </c>
      <c r="D6042" s="97" t="s">
        <v>5902</v>
      </c>
      <c r="E6042" s="160">
        <v>44121701</v>
      </c>
      <c r="F6042" s="848"/>
      <c r="G6042" s="211" t="s">
        <v>1901</v>
      </c>
      <c r="H6042" s="159">
        <v>45261</v>
      </c>
      <c r="I6042" s="160">
        <v>350</v>
      </c>
    </row>
    <row r="6043" spans="1:9" ht="15" customHeight="1" x14ac:dyDescent="0.2">
      <c r="A6043" s="902"/>
      <c r="B6043" s="97">
        <v>7410</v>
      </c>
      <c r="C6043" s="98" t="s">
        <v>7984</v>
      </c>
      <c r="D6043" s="97" t="s">
        <v>5902</v>
      </c>
      <c r="E6043" s="160">
        <v>31201603</v>
      </c>
      <c r="F6043" s="848"/>
      <c r="G6043" s="211" t="s">
        <v>1901</v>
      </c>
      <c r="H6043" s="159">
        <v>45261</v>
      </c>
      <c r="I6043" s="160">
        <v>350</v>
      </c>
    </row>
    <row r="6044" spans="1:9" ht="15" customHeight="1" x14ac:dyDescent="0.2">
      <c r="A6044" s="902"/>
      <c r="B6044" s="97">
        <v>7410</v>
      </c>
      <c r="C6044" s="98" t="s">
        <v>7985</v>
      </c>
      <c r="D6044" s="97" t="s">
        <v>5902</v>
      </c>
      <c r="E6044" s="160">
        <v>31201610</v>
      </c>
      <c r="F6044" s="848"/>
      <c r="G6044" s="211" t="s">
        <v>1901</v>
      </c>
      <c r="H6044" s="159">
        <v>45261</v>
      </c>
      <c r="I6044" s="160">
        <v>350</v>
      </c>
    </row>
    <row r="6045" spans="1:9" ht="25.5" x14ac:dyDescent="0.2">
      <c r="A6045" s="902"/>
      <c r="B6045" s="97">
        <v>7410</v>
      </c>
      <c r="C6045" s="98" t="s">
        <v>7986</v>
      </c>
      <c r="D6045" s="97" t="s">
        <v>5902</v>
      </c>
      <c r="E6045" s="160">
        <v>14111531</v>
      </c>
      <c r="F6045" s="848"/>
      <c r="G6045" s="211" t="s">
        <v>1901</v>
      </c>
      <c r="H6045" s="159">
        <v>45261</v>
      </c>
      <c r="I6045" s="160">
        <v>350</v>
      </c>
    </row>
    <row r="6046" spans="1:9" ht="51" x14ac:dyDescent="0.2">
      <c r="A6046" s="902"/>
      <c r="B6046" s="97">
        <v>7410</v>
      </c>
      <c r="C6046" s="98" t="s">
        <v>7987</v>
      </c>
      <c r="D6046" s="97" t="s">
        <v>5902</v>
      </c>
      <c r="E6046" s="160">
        <v>44121716</v>
      </c>
      <c r="F6046" s="848"/>
      <c r="G6046" s="211" t="s">
        <v>1901</v>
      </c>
      <c r="H6046" s="159">
        <v>45261</v>
      </c>
      <c r="I6046" s="160">
        <v>350</v>
      </c>
    </row>
    <row r="6047" spans="1:9" ht="15" customHeight="1" x14ac:dyDescent="0.2">
      <c r="A6047" s="902"/>
      <c r="B6047" s="97">
        <v>7410</v>
      </c>
      <c r="C6047" s="98" t="s">
        <v>7989</v>
      </c>
      <c r="D6047" s="97" t="s">
        <v>5902</v>
      </c>
      <c r="E6047" s="160">
        <v>44121705</v>
      </c>
      <c r="F6047" s="848"/>
      <c r="G6047" s="211" t="s">
        <v>1901</v>
      </c>
      <c r="H6047" s="159">
        <v>45261</v>
      </c>
      <c r="I6047" s="160">
        <v>350</v>
      </c>
    </row>
    <row r="6048" spans="1:9" ht="38.25" x14ac:dyDescent="0.2">
      <c r="A6048" s="902"/>
      <c r="B6048" s="97">
        <v>7410</v>
      </c>
      <c r="C6048" s="98" t="s">
        <v>7990</v>
      </c>
      <c r="D6048" s="97" t="s">
        <v>5902</v>
      </c>
      <c r="E6048" s="160">
        <v>44121708</v>
      </c>
      <c r="F6048" s="848"/>
      <c r="G6048" s="211" t="s">
        <v>1901</v>
      </c>
      <c r="H6048" s="159">
        <v>45261</v>
      </c>
      <c r="I6048" s="160">
        <v>350</v>
      </c>
    </row>
    <row r="6049" spans="1:9" ht="25.5" x14ac:dyDescent="0.2">
      <c r="A6049" s="902"/>
      <c r="B6049" s="97">
        <v>7410</v>
      </c>
      <c r="C6049" s="98" t="s">
        <v>7992</v>
      </c>
      <c r="D6049" s="97" t="s">
        <v>5902</v>
      </c>
      <c r="E6049" s="160">
        <v>14111514</v>
      </c>
      <c r="F6049" s="848"/>
      <c r="G6049" s="211" t="s">
        <v>1901</v>
      </c>
      <c r="H6049" s="159">
        <v>45261</v>
      </c>
      <c r="I6049" s="160">
        <v>350</v>
      </c>
    </row>
    <row r="6050" spans="1:9" ht="38.25" x14ac:dyDescent="0.2">
      <c r="A6050" s="902"/>
      <c r="B6050" s="97">
        <v>7410</v>
      </c>
      <c r="C6050" s="98" t="s">
        <v>7993</v>
      </c>
      <c r="D6050" s="97" t="s">
        <v>5902</v>
      </c>
      <c r="E6050" s="160">
        <v>14111530</v>
      </c>
      <c r="F6050" s="848"/>
      <c r="G6050" s="211" t="s">
        <v>1901</v>
      </c>
      <c r="H6050" s="159">
        <v>45261</v>
      </c>
      <c r="I6050" s="160">
        <v>350</v>
      </c>
    </row>
    <row r="6051" spans="1:9" ht="15" customHeight="1" x14ac:dyDescent="0.2">
      <c r="A6051" s="902"/>
      <c r="B6051" s="97">
        <v>7410</v>
      </c>
      <c r="C6051" s="98" t="s">
        <v>2899</v>
      </c>
      <c r="D6051" s="97" t="s">
        <v>5902</v>
      </c>
      <c r="E6051" s="160">
        <v>44121902</v>
      </c>
      <c r="F6051" s="848"/>
      <c r="G6051" s="211" t="s">
        <v>1901</v>
      </c>
      <c r="H6051" s="159">
        <v>45261</v>
      </c>
      <c r="I6051" s="160">
        <v>350</v>
      </c>
    </row>
    <row r="6052" spans="1:9" ht="15" customHeight="1" x14ac:dyDescent="0.2">
      <c r="A6052" s="902"/>
      <c r="B6052" s="97">
        <v>7410</v>
      </c>
      <c r="C6052" s="98" t="s">
        <v>1941</v>
      </c>
      <c r="D6052" s="97" t="s">
        <v>5902</v>
      </c>
      <c r="E6052" s="160">
        <v>44101807</v>
      </c>
      <c r="F6052" s="848"/>
      <c r="G6052" s="211" t="s">
        <v>1901</v>
      </c>
      <c r="H6052" s="159">
        <v>45261</v>
      </c>
      <c r="I6052" s="160">
        <v>350</v>
      </c>
    </row>
    <row r="6053" spans="1:9" ht="15" customHeight="1" x14ac:dyDescent="0.2">
      <c r="A6053" s="902"/>
      <c r="B6053" s="97">
        <v>7410</v>
      </c>
      <c r="C6053" s="98" t="s">
        <v>7994</v>
      </c>
      <c r="D6053" s="97" t="s">
        <v>5902</v>
      </c>
      <c r="E6053" s="160">
        <v>43211806</v>
      </c>
      <c r="F6053" s="848"/>
      <c r="G6053" s="211" t="s">
        <v>1901</v>
      </c>
      <c r="H6053" s="159">
        <v>45261</v>
      </c>
      <c r="I6053" s="160">
        <v>350</v>
      </c>
    </row>
    <row r="6054" spans="1:9" ht="15" customHeight="1" x14ac:dyDescent="0.2">
      <c r="A6054" s="902"/>
      <c r="B6054" s="97">
        <v>7410</v>
      </c>
      <c r="C6054" s="98" t="s">
        <v>7995</v>
      </c>
      <c r="D6054" s="97" t="s">
        <v>5902</v>
      </c>
      <c r="E6054" s="160">
        <v>44121802</v>
      </c>
      <c r="F6054" s="848"/>
      <c r="G6054" s="211" t="s">
        <v>1901</v>
      </c>
      <c r="H6054" s="159">
        <v>45261</v>
      </c>
      <c r="I6054" s="160">
        <v>350</v>
      </c>
    </row>
    <row r="6055" spans="1:9" ht="38.25" x14ac:dyDescent="0.2">
      <c r="A6055" s="902"/>
      <c r="B6055" s="97">
        <v>7410</v>
      </c>
      <c r="C6055" s="98" t="s">
        <v>7996</v>
      </c>
      <c r="D6055" s="97" t="s">
        <v>5902</v>
      </c>
      <c r="E6055" s="160">
        <v>44121708</v>
      </c>
      <c r="F6055" s="848"/>
      <c r="G6055" s="211" t="s">
        <v>1901</v>
      </c>
      <c r="H6055" s="159">
        <v>45261</v>
      </c>
      <c r="I6055" s="160">
        <v>350</v>
      </c>
    </row>
    <row r="6056" spans="1:9" ht="15" customHeight="1" x14ac:dyDescent="0.2">
      <c r="A6056" s="902"/>
      <c r="B6056" s="97">
        <v>7410</v>
      </c>
      <c r="C6056" s="98" t="s">
        <v>252</v>
      </c>
      <c r="D6056" s="97" t="s">
        <v>5902</v>
      </c>
      <c r="E6056" s="160">
        <v>44121804</v>
      </c>
      <c r="F6056" s="848"/>
      <c r="G6056" s="211" t="s">
        <v>1901</v>
      </c>
      <c r="H6056" s="159">
        <v>45261</v>
      </c>
      <c r="I6056" s="160">
        <v>350</v>
      </c>
    </row>
    <row r="6057" spans="1:9" ht="15" customHeight="1" x14ac:dyDescent="0.2">
      <c r="A6057" s="902"/>
      <c r="B6057" s="97">
        <v>7410</v>
      </c>
      <c r="C6057" s="98" t="s">
        <v>7998</v>
      </c>
      <c r="D6057" s="97" t="s">
        <v>5902</v>
      </c>
      <c r="E6057" s="160">
        <v>44121706</v>
      </c>
      <c r="F6057" s="848"/>
      <c r="G6057" s="211" t="s">
        <v>1901</v>
      </c>
      <c r="H6057" s="159">
        <v>45261</v>
      </c>
      <c r="I6057" s="160">
        <v>350</v>
      </c>
    </row>
    <row r="6058" spans="1:9" ht="15" customHeight="1" x14ac:dyDescent="0.2">
      <c r="A6058" s="902"/>
      <c r="B6058" s="97">
        <v>7410</v>
      </c>
      <c r="C6058" s="98" t="s">
        <v>8000</v>
      </c>
      <c r="D6058" s="97" t="s">
        <v>5902</v>
      </c>
      <c r="E6058" s="160">
        <v>31201512</v>
      </c>
      <c r="F6058" s="848"/>
      <c r="G6058" s="211" t="s">
        <v>1901</v>
      </c>
      <c r="H6058" s="159">
        <v>45261</v>
      </c>
      <c r="I6058" s="160">
        <v>350</v>
      </c>
    </row>
    <row r="6059" spans="1:9" ht="15" customHeight="1" x14ac:dyDescent="0.2">
      <c r="A6059" s="902"/>
      <c r="B6059" s="97">
        <v>7410</v>
      </c>
      <c r="C6059" s="98" t="s">
        <v>8001</v>
      </c>
      <c r="D6059" s="97" t="s">
        <v>5902</v>
      </c>
      <c r="E6059" s="160">
        <v>14111530</v>
      </c>
      <c r="F6059" s="848"/>
      <c r="G6059" s="211" t="s">
        <v>1901</v>
      </c>
      <c r="H6059" s="159">
        <v>45261</v>
      </c>
      <c r="I6059" s="160">
        <v>350</v>
      </c>
    </row>
    <row r="6060" spans="1:9" ht="15" customHeight="1" x14ac:dyDescent="0.2">
      <c r="A6060" s="902"/>
      <c r="B6060" s="97">
        <v>7410</v>
      </c>
      <c r="C6060" s="98" t="s">
        <v>8002</v>
      </c>
      <c r="D6060" s="97" t="s">
        <v>5902</v>
      </c>
      <c r="E6060" s="160">
        <v>44122104</v>
      </c>
      <c r="F6060" s="848"/>
      <c r="G6060" s="211" t="s">
        <v>1901</v>
      </c>
      <c r="H6060" s="159">
        <v>45261</v>
      </c>
      <c r="I6060" s="160">
        <v>350</v>
      </c>
    </row>
    <row r="6061" spans="1:9" ht="15" customHeight="1" x14ac:dyDescent="0.2">
      <c r="A6061" s="902"/>
      <c r="B6061" s="97">
        <v>7410</v>
      </c>
      <c r="C6061" s="98" t="s">
        <v>9027</v>
      </c>
      <c r="D6061" s="97" t="s">
        <v>5902</v>
      </c>
      <c r="E6061" s="160">
        <v>44121615</v>
      </c>
      <c r="F6061" s="848"/>
      <c r="G6061" s="211" t="s">
        <v>1901</v>
      </c>
      <c r="H6061" s="159">
        <v>45261</v>
      </c>
      <c r="I6061" s="160">
        <v>350</v>
      </c>
    </row>
    <row r="6062" spans="1:9" ht="15" customHeight="1" x14ac:dyDescent="0.2">
      <c r="A6062" s="902"/>
      <c r="B6062" s="97">
        <v>7410</v>
      </c>
      <c r="C6062" s="98" t="s">
        <v>9028</v>
      </c>
      <c r="D6062" s="97" t="s">
        <v>5902</v>
      </c>
      <c r="E6062" s="160">
        <v>45101903</v>
      </c>
      <c r="F6062" s="848"/>
      <c r="G6062" s="211" t="s">
        <v>1901</v>
      </c>
      <c r="H6062" s="159">
        <v>45261</v>
      </c>
      <c r="I6062" s="160">
        <v>350</v>
      </c>
    </row>
    <row r="6063" spans="1:9" ht="15" customHeight="1" x14ac:dyDescent="0.2">
      <c r="A6063" s="902"/>
      <c r="B6063" s="97">
        <v>7410</v>
      </c>
      <c r="C6063" s="98" t="s">
        <v>8004</v>
      </c>
      <c r="D6063" s="97" t="s">
        <v>5902</v>
      </c>
      <c r="E6063" s="160">
        <v>44122002</v>
      </c>
      <c r="F6063" s="848"/>
      <c r="G6063" s="211" t="s">
        <v>1901</v>
      </c>
      <c r="H6063" s="159">
        <v>45261</v>
      </c>
      <c r="I6063" s="160">
        <v>350</v>
      </c>
    </row>
    <row r="6064" spans="1:9" ht="15" customHeight="1" x14ac:dyDescent="0.2">
      <c r="A6064" s="902"/>
      <c r="B6064" s="97">
        <v>7410</v>
      </c>
      <c r="C6064" s="98" t="s">
        <v>8005</v>
      </c>
      <c r="D6064" s="97" t="s">
        <v>5902</v>
      </c>
      <c r="E6064" s="160">
        <v>44112004</v>
      </c>
      <c r="F6064" s="848"/>
      <c r="G6064" s="211" t="s">
        <v>1901</v>
      </c>
      <c r="H6064" s="159">
        <v>45261</v>
      </c>
      <c r="I6064" s="160">
        <v>350</v>
      </c>
    </row>
    <row r="6065" spans="1:9" ht="25.5" x14ac:dyDescent="0.2">
      <c r="A6065" s="902"/>
      <c r="B6065" s="97">
        <v>7410</v>
      </c>
      <c r="C6065" s="98" t="s">
        <v>8006</v>
      </c>
      <c r="D6065" s="97" t="s">
        <v>5902</v>
      </c>
      <c r="E6065" s="160">
        <v>44121507</v>
      </c>
      <c r="F6065" s="848"/>
      <c r="G6065" s="211" t="s">
        <v>1901</v>
      </c>
      <c r="H6065" s="159">
        <v>45261</v>
      </c>
      <c r="I6065" s="160">
        <v>350</v>
      </c>
    </row>
    <row r="6066" spans="1:9" ht="15" customHeight="1" x14ac:dyDescent="0.2">
      <c r="A6066" s="902"/>
      <c r="B6066" s="97">
        <v>7410</v>
      </c>
      <c r="C6066" s="98" t="s">
        <v>8007</v>
      </c>
      <c r="D6066" s="97" t="s">
        <v>5902</v>
      </c>
      <c r="E6066" s="160">
        <v>23232001</v>
      </c>
      <c r="F6066" s="848"/>
      <c r="G6066" s="211" t="s">
        <v>1901</v>
      </c>
      <c r="H6066" s="159">
        <v>45261</v>
      </c>
      <c r="I6066" s="160">
        <v>350</v>
      </c>
    </row>
    <row r="6067" spans="1:9" ht="15" customHeight="1" x14ac:dyDescent="0.2">
      <c r="A6067" s="902"/>
      <c r="B6067" s="97">
        <v>7410</v>
      </c>
      <c r="C6067" s="98" t="s">
        <v>8008</v>
      </c>
      <c r="D6067" s="97" t="s">
        <v>5902</v>
      </c>
      <c r="E6067" s="160">
        <v>27111501</v>
      </c>
      <c r="F6067" s="848"/>
      <c r="G6067" s="211" t="s">
        <v>1901</v>
      </c>
      <c r="H6067" s="159">
        <v>45261</v>
      </c>
      <c r="I6067" s="160">
        <v>350</v>
      </c>
    </row>
    <row r="6068" spans="1:9" ht="15" customHeight="1" x14ac:dyDescent="0.2">
      <c r="A6068" s="902"/>
      <c r="B6068" s="97">
        <v>7410</v>
      </c>
      <c r="C6068" s="98" t="s">
        <v>8009</v>
      </c>
      <c r="D6068" s="97" t="s">
        <v>5902</v>
      </c>
      <c r="E6068" s="160">
        <v>44121618</v>
      </c>
      <c r="F6068" s="848"/>
      <c r="G6068" s="211" t="s">
        <v>1901</v>
      </c>
      <c r="H6068" s="159">
        <v>45261</v>
      </c>
      <c r="I6068" s="160">
        <v>350</v>
      </c>
    </row>
    <row r="6069" spans="1:9" ht="15" customHeight="1" x14ac:dyDescent="0.2">
      <c r="A6069" s="902"/>
      <c r="B6069" s="97">
        <v>7410</v>
      </c>
      <c r="C6069" s="98" t="s">
        <v>8010</v>
      </c>
      <c r="D6069" s="97" t="s">
        <v>5902</v>
      </c>
      <c r="E6069" s="160">
        <v>44121634</v>
      </c>
      <c r="F6069" s="848"/>
      <c r="G6069" s="211" t="s">
        <v>1901</v>
      </c>
      <c r="H6069" s="159">
        <v>45261</v>
      </c>
      <c r="I6069" s="160">
        <v>350</v>
      </c>
    </row>
    <row r="6070" spans="1:9" ht="15" customHeight="1" x14ac:dyDescent="0.2">
      <c r="A6070" s="902"/>
      <c r="B6070" s="97">
        <v>7410</v>
      </c>
      <c r="C6070" s="98" t="s">
        <v>8011</v>
      </c>
      <c r="D6070" s="97" t="s">
        <v>5902</v>
      </c>
      <c r="E6070" s="160">
        <v>44122107</v>
      </c>
      <c r="F6070" s="848"/>
      <c r="G6070" s="211" t="s">
        <v>1901</v>
      </c>
      <c r="H6070" s="159">
        <v>45261</v>
      </c>
      <c r="I6070" s="160">
        <v>350</v>
      </c>
    </row>
    <row r="6071" spans="1:9" ht="38.25" x14ac:dyDescent="0.2">
      <c r="A6071" s="902"/>
      <c r="B6071" s="97">
        <v>7410</v>
      </c>
      <c r="C6071" s="98" t="s">
        <v>8013</v>
      </c>
      <c r="D6071" s="97" t="s">
        <v>5902</v>
      </c>
      <c r="E6071" s="160">
        <v>55121611</v>
      </c>
      <c r="F6071" s="848"/>
      <c r="G6071" s="211" t="s">
        <v>1901</v>
      </c>
      <c r="H6071" s="159">
        <v>45261</v>
      </c>
      <c r="I6071" s="160">
        <v>350</v>
      </c>
    </row>
    <row r="6072" spans="1:9" ht="38.25" x14ac:dyDescent="0.2">
      <c r="A6072" s="902"/>
      <c r="B6072" s="97">
        <v>7410</v>
      </c>
      <c r="C6072" s="98" t="s">
        <v>8015</v>
      </c>
      <c r="D6072" s="97" t="s">
        <v>5902</v>
      </c>
      <c r="E6072" s="160">
        <v>55121611</v>
      </c>
      <c r="F6072" s="848"/>
      <c r="G6072" s="211" t="s">
        <v>1901</v>
      </c>
      <c r="H6072" s="159">
        <v>45261</v>
      </c>
      <c r="I6072" s="97">
        <v>350</v>
      </c>
    </row>
    <row r="6073" spans="1:9" ht="15" customHeight="1" x14ac:dyDescent="0.2">
      <c r="A6073" s="902"/>
      <c r="B6073" s="97" t="s">
        <v>9048</v>
      </c>
      <c r="C6073" s="508" t="s">
        <v>8133</v>
      </c>
      <c r="D6073" s="97" t="s">
        <v>5902</v>
      </c>
      <c r="E6073" s="39" t="s">
        <v>3286</v>
      </c>
      <c r="F6073" s="848"/>
      <c r="G6073" s="211" t="s">
        <v>1901</v>
      </c>
      <c r="H6073" s="159">
        <v>45261</v>
      </c>
      <c r="I6073" s="39">
        <v>350</v>
      </c>
    </row>
    <row r="6074" spans="1:9" ht="25.5" x14ac:dyDescent="0.2">
      <c r="A6074" s="902"/>
      <c r="B6074" s="97" t="s">
        <v>9048</v>
      </c>
      <c r="C6074" s="508" t="s">
        <v>9049</v>
      </c>
      <c r="D6074" s="97" t="s">
        <v>5902</v>
      </c>
      <c r="E6074" s="39" t="s">
        <v>8136</v>
      </c>
      <c r="F6074" s="848"/>
      <c r="G6074" s="211" t="s">
        <v>1901</v>
      </c>
      <c r="H6074" s="159">
        <v>45261</v>
      </c>
      <c r="I6074" s="39">
        <v>350</v>
      </c>
    </row>
    <row r="6075" spans="1:9" ht="15" customHeight="1" x14ac:dyDescent="0.2">
      <c r="A6075" s="902"/>
      <c r="B6075" s="97" t="s">
        <v>9048</v>
      </c>
      <c r="C6075" s="508" t="s">
        <v>9050</v>
      </c>
      <c r="D6075" s="97" t="s">
        <v>5902</v>
      </c>
      <c r="E6075" s="39" t="s">
        <v>8138</v>
      </c>
      <c r="F6075" s="848"/>
      <c r="G6075" s="211" t="s">
        <v>1901</v>
      </c>
      <c r="H6075" s="159">
        <v>45261</v>
      </c>
      <c r="I6075" s="39">
        <v>350</v>
      </c>
    </row>
    <row r="6076" spans="1:9" ht="15" customHeight="1" x14ac:dyDescent="0.2">
      <c r="A6076" s="902"/>
      <c r="B6076" s="97" t="s">
        <v>9048</v>
      </c>
      <c r="C6076" s="508" t="s">
        <v>9051</v>
      </c>
      <c r="D6076" s="97" t="s">
        <v>5902</v>
      </c>
      <c r="E6076" s="39" t="s">
        <v>8140</v>
      </c>
      <c r="F6076" s="848"/>
      <c r="G6076" s="211" t="s">
        <v>1901</v>
      </c>
      <c r="H6076" s="159">
        <v>45261</v>
      </c>
      <c r="I6076" s="39">
        <v>350</v>
      </c>
    </row>
    <row r="6077" spans="1:9" ht="15" customHeight="1" x14ac:dyDescent="0.2">
      <c r="A6077" s="902"/>
      <c r="B6077" s="97" t="s">
        <v>9048</v>
      </c>
      <c r="C6077" s="508" t="s">
        <v>2399</v>
      </c>
      <c r="D6077" s="97" t="s">
        <v>5902</v>
      </c>
      <c r="E6077" s="39" t="s">
        <v>6008</v>
      </c>
      <c r="F6077" s="848"/>
      <c r="G6077" s="211" t="s">
        <v>1901</v>
      </c>
      <c r="H6077" s="159">
        <v>45261</v>
      </c>
      <c r="I6077" s="51">
        <v>350</v>
      </c>
    </row>
    <row r="6078" spans="1:9" ht="15" customHeight="1" x14ac:dyDescent="0.2">
      <c r="A6078" s="902"/>
      <c r="B6078" s="97" t="s">
        <v>9048</v>
      </c>
      <c r="C6078" s="508" t="s">
        <v>9089</v>
      </c>
      <c r="D6078" s="97" t="s">
        <v>5902</v>
      </c>
      <c r="E6078" s="39" t="s">
        <v>4201</v>
      </c>
      <c r="F6078" s="848"/>
      <c r="G6078" s="211" t="s">
        <v>1901</v>
      </c>
      <c r="H6078" s="159">
        <v>45261</v>
      </c>
      <c r="I6078" s="51">
        <v>350</v>
      </c>
    </row>
    <row r="6079" spans="1:9" ht="25.5" x14ac:dyDescent="0.2">
      <c r="A6079" s="902"/>
      <c r="B6079" s="97" t="s">
        <v>9048</v>
      </c>
      <c r="C6079" s="508" t="s">
        <v>6763</v>
      </c>
      <c r="D6079" s="97" t="s">
        <v>5902</v>
      </c>
      <c r="E6079" s="160" t="s">
        <v>6651</v>
      </c>
      <c r="F6079" s="848"/>
      <c r="G6079" s="211" t="s">
        <v>1901</v>
      </c>
      <c r="H6079" s="159">
        <v>45261</v>
      </c>
      <c r="I6079" s="51">
        <v>350</v>
      </c>
    </row>
    <row r="6080" spans="1:9" ht="15" customHeight="1" x14ac:dyDescent="0.2">
      <c r="A6080" s="902"/>
      <c r="B6080" s="97" t="s">
        <v>9048</v>
      </c>
      <c r="C6080" s="508" t="s">
        <v>797</v>
      </c>
      <c r="D6080" s="97" t="s">
        <v>5902</v>
      </c>
      <c r="E6080" s="39" t="s">
        <v>2519</v>
      </c>
      <c r="F6080" s="848"/>
      <c r="G6080" s="211" t="s">
        <v>1901</v>
      </c>
      <c r="H6080" s="159">
        <v>45261</v>
      </c>
      <c r="I6080" s="51">
        <v>350</v>
      </c>
    </row>
    <row r="6081" spans="1:9" ht="15" customHeight="1" x14ac:dyDescent="0.2">
      <c r="A6081" s="902"/>
      <c r="B6081" s="97" t="s">
        <v>9048</v>
      </c>
      <c r="C6081" s="508" t="s">
        <v>6821</v>
      </c>
      <c r="D6081" s="97" t="s">
        <v>5902</v>
      </c>
      <c r="E6081" s="39" t="s">
        <v>2397</v>
      </c>
      <c r="F6081" s="848"/>
      <c r="G6081" s="211" t="s">
        <v>1901</v>
      </c>
      <c r="H6081" s="159">
        <v>45261</v>
      </c>
      <c r="I6081" s="51">
        <v>350</v>
      </c>
    </row>
    <row r="6082" spans="1:9" ht="15" customHeight="1" x14ac:dyDescent="0.2">
      <c r="A6082" s="902"/>
      <c r="B6082" s="97" t="s">
        <v>9048</v>
      </c>
      <c r="C6082" s="508" t="s">
        <v>9094</v>
      </c>
      <c r="D6082" s="97" t="s">
        <v>5902</v>
      </c>
      <c r="E6082" s="39" t="s">
        <v>9095</v>
      </c>
      <c r="F6082" s="848"/>
      <c r="G6082" s="211" t="s">
        <v>1901</v>
      </c>
      <c r="H6082" s="159">
        <v>45261</v>
      </c>
      <c r="I6082" s="51">
        <v>350</v>
      </c>
    </row>
    <row r="6083" spans="1:9" ht="15" customHeight="1" x14ac:dyDescent="0.2">
      <c r="A6083" s="902"/>
      <c r="B6083" s="97" t="s">
        <v>9048</v>
      </c>
      <c r="C6083" s="98" t="s">
        <v>6494</v>
      </c>
      <c r="D6083" s="97" t="s">
        <v>5902</v>
      </c>
      <c r="E6083" s="160" t="s">
        <v>6495</v>
      </c>
      <c r="F6083" s="848"/>
      <c r="G6083" s="211" t="s">
        <v>1901</v>
      </c>
      <c r="H6083" s="159">
        <v>45261</v>
      </c>
      <c r="I6083" s="160">
        <v>350</v>
      </c>
    </row>
    <row r="6084" spans="1:9" ht="15" customHeight="1" x14ac:dyDescent="0.2">
      <c r="A6084" s="902"/>
      <c r="B6084" s="97" t="s">
        <v>9048</v>
      </c>
      <c r="C6084" s="98" t="s">
        <v>6652</v>
      </c>
      <c r="D6084" s="97" t="s">
        <v>5902</v>
      </c>
      <c r="E6084" s="160" t="s">
        <v>6653</v>
      </c>
      <c r="F6084" s="848"/>
      <c r="G6084" s="211" t="s">
        <v>1901</v>
      </c>
      <c r="H6084" s="159">
        <v>45261</v>
      </c>
      <c r="I6084" s="160">
        <v>350</v>
      </c>
    </row>
    <row r="6085" spans="1:9" ht="25.5" x14ac:dyDescent="0.2">
      <c r="A6085" s="902"/>
      <c r="B6085" s="97" t="s">
        <v>9048</v>
      </c>
      <c r="C6085" s="98" t="s">
        <v>9098</v>
      </c>
      <c r="D6085" s="97" t="s">
        <v>5902</v>
      </c>
      <c r="E6085" s="160" t="s">
        <v>6655</v>
      </c>
      <c r="F6085" s="848"/>
      <c r="G6085" s="211" t="s">
        <v>1901</v>
      </c>
      <c r="H6085" s="159">
        <v>45261</v>
      </c>
      <c r="I6085" s="160">
        <v>350</v>
      </c>
    </row>
    <row r="6086" spans="1:9" ht="25.5" x14ac:dyDescent="0.2">
      <c r="A6086" s="902"/>
      <c r="B6086" s="97" t="s">
        <v>9048</v>
      </c>
      <c r="C6086" s="98" t="s">
        <v>9099</v>
      </c>
      <c r="D6086" s="97" t="s">
        <v>5902</v>
      </c>
      <c r="E6086" s="160" t="s">
        <v>6655</v>
      </c>
      <c r="F6086" s="848"/>
      <c r="G6086" s="211" t="s">
        <v>1901</v>
      </c>
      <c r="H6086" s="159">
        <v>45261</v>
      </c>
      <c r="I6086" s="160">
        <v>350</v>
      </c>
    </row>
    <row r="6087" spans="1:9" ht="25.5" x14ac:dyDescent="0.2">
      <c r="A6087" s="902"/>
      <c r="B6087" s="97" t="s">
        <v>9048</v>
      </c>
      <c r="C6087" s="98" t="s">
        <v>6657</v>
      </c>
      <c r="D6087" s="97" t="s">
        <v>5902</v>
      </c>
      <c r="E6087" s="160" t="s">
        <v>6658</v>
      </c>
      <c r="F6087" s="848"/>
      <c r="G6087" s="211" t="s">
        <v>1901</v>
      </c>
      <c r="H6087" s="159">
        <v>45261</v>
      </c>
      <c r="I6087" s="160">
        <v>350</v>
      </c>
    </row>
    <row r="6088" spans="1:9" ht="25.5" x14ac:dyDescent="0.2">
      <c r="A6088" s="902"/>
      <c r="B6088" s="97" t="s">
        <v>9048</v>
      </c>
      <c r="C6088" s="98" t="s">
        <v>6659</v>
      </c>
      <c r="D6088" s="97" t="s">
        <v>5902</v>
      </c>
      <c r="E6088" s="160" t="s">
        <v>6658</v>
      </c>
      <c r="F6088" s="848"/>
      <c r="G6088" s="211" t="s">
        <v>1901</v>
      </c>
      <c r="H6088" s="159">
        <v>45261</v>
      </c>
      <c r="I6088" s="160">
        <v>350</v>
      </c>
    </row>
    <row r="6089" spans="1:9" ht="15" customHeight="1" x14ac:dyDescent="0.2">
      <c r="A6089" s="902"/>
      <c r="B6089" s="97" t="s">
        <v>9048</v>
      </c>
      <c r="C6089" s="98" t="s">
        <v>6660</v>
      </c>
      <c r="D6089" s="97" t="s">
        <v>5902</v>
      </c>
      <c r="E6089" s="160" t="s">
        <v>6661</v>
      </c>
      <c r="F6089" s="848"/>
      <c r="G6089" s="211" t="s">
        <v>1901</v>
      </c>
      <c r="H6089" s="159">
        <v>45261</v>
      </c>
      <c r="I6089" s="160">
        <v>350</v>
      </c>
    </row>
    <row r="6090" spans="1:9" ht="15" customHeight="1" x14ac:dyDescent="0.2">
      <c r="A6090" s="902"/>
      <c r="B6090" s="97" t="s">
        <v>9048</v>
      </c>
      <c r="C6090" s="98" t="s">
        <v>264</v>
      </c>
      <c r="D6090" s="97" t="s">
        <v>5902</v>
      </c>
      <c r="E6090" s="160" t="s">
        <v>6762</v>
      </c>
      <c r="F6090" s="848"/>
      <c r="G6090" s="211" t="s">
        <v>1901</v>
      </c>
      <c r="H6090" s="159">
        <v>45261</v>
      </c>
      <c r="I6090" s="160">
        <v>350</v>
      </c>
    </row>
    <row r="6091" spans="1:9" ht="15" customHeight="1" x14ac:dyDescent="0.2">
      <c r="A6091" s="902"/>
      <c r="B6091" s="97" t="s">
        <v>9048</v>
      </c>
      <c r="C6091" s="98" t="s">
        <v>6644</v>
      </c>
      <c r="D6091" s="97" t="s">
        <v>5902</v>
      </c>
      <c r="E6091" s="160" t="s">
        <v>6645</v>
      </c>
      <c r="F6091" s="848"/>
      <c r="G6091" s="211" t="s">
        <v>1901</v>
      </c>
      <c r="H6091" s="159">
        <v>45261</v>
      </c>
      <c r="I6091" s="160">
        <v>350</v>
      </c>
    </row>
    <row r="6092" spans="1:9" ht="25.5" x14ac:dyDescent="0.2">
      <c r="A6092" s="902"/>
      <c r="B6092" s="97" t="s">
        <v>9048</v>
      </c>
      <c r="C6092" s="98" t="s">
        <v>6646</v>
      </c>
      <c r="D6092" s="97" t="s">
        <v>5902</v>
      </c>
      <c r="E6092" s="160" t="s">
        <v>6647</v>
      </c>
      <c r="F6092" s="848"/>
      <c r="G6092" s="211" t="s">
        <v>1901</v>
      </c>
      <c r="H6092" s="159">
        <v>45261</v>
      </c>
      <c r="I6092" s="160">
        <v>350</v>
      </c>
    </row>
    <row r="6093" spans="1:9" ht="25.5" x14ac:dyDescent="0.2">
      <c r="A6093" s="902"/>
      <c r="B6093" s="97" t="s">
        <v>9048</v>
      </c>
      <c r="C6093" s="98" t="s">
        <v>6648</v>
      </c>
      <c r="D6093" s="97" t="s">
        <v>5902</v>
      </c>
      <c r="E6093" s="160" t="s">
        <v>6649</v>
      </c>
      <c r="F6093" s="848"/>
      <c r="G6093" s="211" t="s">
        <v>1901</v>
      </c>
      <c r="H6093" s="159">
        <v>45261</v>
      </c>
      <c r="I6093" s="160">
        <v>350</v>
      </c>
    </row>
    <row r="6094" spans="1:9" ht="25.5" x14ac:dyDescent="0.2">
      <c r="A6094" s="902"/>
      <c r="B6094" s="97" t="s">
        <v>9048</v>
      </c>
      <c r="C6094" s="98" t="s">
        <v>6763</v>
      </c>
      <c r="D6094" s="97" t="s">
        <v>5902</v>
      </c>
      <c r="E6094" s="160" t="s">
        <v>6651</v>
      </c>
      <c r="F6094" s="848"/>
      <c r="G6094" s="211" t="s">
        <v>1901</v>
      </c>
      <c r="H6094" s="159">
        <v>45261</v>
      </c>
      <c r="I6094" s="160">
        <v>350</v>
      </c>
    </row>
    <row r="6095" spans="1:9" ht="15" customHeight="1" x14ac:dyDescent="0.2">
      <c r="A6095" s="902"/>
      <c r="B6095" s="97" t="s">
        <v>9048</v>
      </c>
      <c r="C6095" s="98" t="s">
        <v>6764</v>
      </c>
      <c r="D6095" s="97" t="s">
        <v>5902</v>
      </c>
      <c r="E6095" s="160" t="s">
        <v>6765</v>
      </c>
      <c r="F6095" s="848"/>
      <c r="G6095" s="211" t="s">
        <v>1901</v>
      </c>
      <c r="H6095" s="159">
        <v>45261</v>
      </c>
      <c r="I6095" s="160">
        <v>350</v>
      </c>
    </row>
    <row r="6096" spans="1:9" ht="25.5" x14ac:dyDescent="0.2">
      <c r="A6096" s="902"/>
      <c r="B6096" s="97" t="s">
        <v>9048</v>
      </c>
      <c r="C6096" s="98" t="s">
        <v>9100</v>
      </c>
      <c r="D6096" s="97" t="s">
        <v>5902</v>
      </c>
      <c r="E6096" s="160" t="s">
        <v>6767</v>
      </c>
      <c r="F6096" s="848"/>
      <c r="G6096" s="211" t="s">
        <v>1901</v>
      </c>
      <c r="H6096" s="159">
        <v>45261</v>
      </c>
      <c r="I6096" s="160">
        <v>350</v>
      </c>
    </row>
    <row r="6097" spans="1:9" ht="15" customHeight="1" x14ac:dyDescent="0.2">
      <c r="A6097" s="902"/>
      <c r="B6097" s="51">
        <v>6326</v>
      </c>
      <c r="C6097" s="508" t="s">
        <v>9585</v>
      </c>
      <c r="D6097" s="97" t="s">
        <v>5902</v>
      </c>
      <c r="E6097" s="39">
        <v>31201512</v>
      </c>
      <c r="F6097" s="848"/>
      <c r="G6097" s="211" t="s">
        <v>1901</v>
      </c>
      <c r="H6097" s="159">
        <v>45261</v>
      </c>
      <c r="I6097" s="539">
        <v>350</v>
      </c>
    </row>
    <row r="6098" spans="1:9" ht="15" customHeight="1" x14ac:dyDescent="0.2">
      <c r="A6098" s="902"/>
      <c r="B6098" s="51">
        <v>6326</v>
      </c>
      <c r="C6098" s="508" t="s">
        <v>260</v>
      </c>
      <c r="D6098" s="97" t="s">
        <v>5902</v>
      </c>
      <c r="E6098" s="39">
        <v>44122107</v>
      </c>
      <c r="F6098" s="848"/>
      <c r="G6098" s="211" t="s">
        <v>1901</v>
      </c>
      <c r="H6098" s="159">
        <v>45261</v>
      </c>
      <c r="I6098" s="539">
        <v>350</v>
      </c>
    </row>
    <row r="6099" spans="1:9" ht="25.5" x14ac:dyDescent="0.2">
      <c r="A6099" s="902"/>
      <c r="B6099" s="51">
        <v>6326</v>
      </c>
      <c r="C6099" s="508" t="s">
        <v>9586</v>
      </c>
      <c r="D6099" s="97" t="s">
        <v>5902</v>
      </c>
      <c r="E6099" s="39">
        <v>44102001</v>
      </c>
      <c r="F6099" s="848"/>
      <c r="G6099" s="211" t="s">
        <v>1901</v>
      </c>
      <c r="H6099" s="159">
        <v>45261</v>
      </c>
      <c r="I6099" s="539">
        <v>350</v>
      </c>
    </row>
    <row r="6100" spans="1:9" ht="38.25" x14ac:dyDescent="0.2">
      <c r="A6100" s="902"/>
      <c r="B6100" s="382" t="s">
        <v>10426</v>
      </c>
      <c r="C6100" s="197" t="s">
        <v>5823</v>
      </c>
      <c r="D6100" s="382" t="s">
        <v>39</v>
      </c>
      <c r="E6100" s="160" t="s">
        <v>6765</v>
      </c>
      <c r="F6100" s="848"/>
      <c r="G6100" s="211" t="s">
        <v>1901</v>
      </c>
      <c r="H6100" s="159">
        <v>45261</v>
      </c>
      <c r="I6100" s="382">
        <v>350</v>
      </c>
    </row>
    <row r="6101" spans="1:9" ht="15" customHeight="1" x14ac:dyDescent="0.2">
      <c r="A6101" s="902"/>
      <c r="B6101" s="84">
        <v>2502</v>
      </c>
      <c r="C6101" s="127" t="s">
        <v>3936</v>
      </c>
      <c r="D6101" s="84" t="s">
        <v>34</v>
      </c>
      <c r="E6101" s="131">
        <v>60121226</v>
      </c>
      <c r="F6101" s="848"/>
      <c r="G6101" s="131" t="s">
        <v>693</v>
      </c>
      <c r="H6101" s="63">
        <v>45231</v>
      </c>
      <c r="I6101" s="382">
        <v>350</v>
      </c>
    </row>
    <row r="6102" spans="1:9" ht="76.5" x14ac:dyDescent="0.2">
      <c r="A6102" s="902"/>
      <c r="B6102" s="211">
        <v>2820</v>
      </c>
      <c r="C6102" s="197" t="s">
        <v>4830</v>
      </c>
      <c r="D6102" s="211" t="s">
        <v>5814</v>
      </c>
      <c r="E6102" s="211"/>
      <c r="F6102" s="848"/>
      <c r="G6102" s="211" t="s">
        <v>693</v>
      </c>
      <c r="H6102" s="72">
        <v>45108</v>
      </c>
      <c r="I6102" s="382">
        <v>350</v>
      </c>
    </row>
    <row r="6103" spans="1:9" ht="51" x14ac:dyDescent="0.2">
      <c r="A6103" s="902"/>
      <c r="B6103" s="292">
        <v>2001</v>
      </c>
      <c r="C6103" s="127" t="s">
        <v>5030</v>
      </c>
      <c r="D6103" s="292" t="s">
        <v>39</v>
      </c>
      <c r="E6103" s="145">
        <v>41111717</v>
      </c>
      <c r="F6103" s="848"/>
      <c r="G6103" s="145" t="s">
        <v>693</v>
      </c>
      <c r="H6103" s="698">
        <v>45272</v>
      </c>
      <c r="I6103" s="382">
        <v>350</v>
      </c>
    </row>
    <row r="6104" spans="1:9" ht="38.25" x14ac:dyDescent="0.2">
      <c r="A6104" s="902"/>
      <c r="B6104" s="310">
        <v>3230</v>
      </c>
      <c r="C6104" s="66" t="s">
        <v>5196</v>
      </c>
      <c r="D6104" s="310" t="s">
        <v>39</v>
      </c>
      <c r="E6104" s="211">
        <v>4412</v>
      </c>
      <c r="F6104" s="848"/>
      <c r="G6104" s="311" t="s">
        <v>47</v>
      </c>
      <c r="H6104" s="313">
        <v>45231</v>
      </c>
      <c r="I6104" s="382">
        <v>350</v>
      </c>
    </row>
    <row r="6105" spans="1:9" ht="15" customHeight="1" x14ac:dyDescent="0.2">
      <c r="A6105" s="902"/>
      <c r="B6105" s="372">
        <v>4011</v>
      </c>
      <c r="C6105" s="373" t="s">
        <v>5445</v>
      </c>
      <c r="D6105" s="372" t="s">
        <v>114</v>
      </c>
      <c r="E6105" s="146" t="s">
        <v>5446</v>
      </c>
      <c r="F6105" s="848"/>
      <c r="G6105" s="146" t="s">
        <v>693</v>
      </c>
      <c r="H6105" s="159">
        <v>45261</v>
      </c>
      <c r="I6105" s="382">
        <v>350</v>
      </c>
    </row>
    <row r="6106" spans="1:9" ht="51" x14ac:dyDescent="0.2">
      <c r="A6106" s="902"/>
      <c r="B6106" s="372">
        <v>2020</v>
      </c>
      <c r="C6106" s="373" t="s">
        <v>5030</v>
      </c>
      <c r="D6106" s="372" t="s">
        <v>39</v>
      </c>
      <c r="E6106" s="146">
        <v>41111717</v>
      </c>
      <c r="F6106" s="848"/>
      <c r="G6106" s="146" t="s">
        <v>693</v>
      </c>
      <c r="H6106" s="510">
        <v>45283</v>
      </c>
      <c r="I6106" s="382">
        <v>350</v>
      </c>
    </row>
    <row r="6107" spans="1:9" ht="25.5" x14ac:dyDescent="0.2">
      <c r="A6107" s="902"/>
      <c r="B6107" s="97">
        <v>2602</v>
      </c>
      <c r="C6107" s="98" t="s">
        <v>268</v>
      </c>
      <c r="D6107" s="97" t="s">
        <v>39</v>
      </c>
      <c r="E6107" s="343" t="s">
        <v>4320</v>
      </c>
      <c r="F6107" s="848"/>
      <c r="G6107" s="160" t="s">
        <v>2146</v>
      </c>
      <c r="H6107" s="309">
        <v>45261</v>
      </c>
      <c r="I6107" s="382">
        <v>350</v>
      </c>
    </row>
    <row r="6108" spans="1:9" ht="38.25" x14ac:dyDescent="0.2">
      <c r="A6108" s="902"/>
      <c r="B6108" s="97">
        <v>2602</v>
      </c>
      <c r="C6108" s="98" t="s">
        <v>272</v>
      </c>
      <c r="D6108" s="97" t="s">
        <v>39</v>
      </c>
      <c r="E6108" s="343" t="s">
        <v>3282</v>
      </c>
      <c r="F6108" s="848"/>
      <c r="G6108" s="160" t="s">
        <v>2146</v>
      </c>
      <c r="H6108" s="309">
        <v>45261</v>
      </c>
      <c r="I6108" s="382">
        <v>350</v>
      </c>
    </row>
    <row r="6109" spans="1:9" ht="25.5" x14ac:dyDescent="0.2">
      <c r="A6109" s="902"/>
      <c r="B6109" s="97">
        <v>2602</v>
      </c>
      <c r="C6109" s="98" t="s">
        <v>5761</v>
      </c>
      <c r="D6109" s="97" t="s">
        <v>39</v>
      </c>
      <c r="E6109" s="343" t="s">
        <v>5762</v>
      </c>
      <c r="F6109" s="848"/>
      <c r="G6109" s="160" t="s">
        <v>2146</v>
      </c>
      <c r="H6109" s="309">
        <v>45261</v>
      </c>
      <c r="I6109" s="382">
        <v>350</v>
      </c>
    </row>
    <row r="6110" spans="1:9" ht="25.5" x14ac:dyDescent="0.2">
      <c r="A6110" s="902"/>
      <c r="B6110" s="97">
        <v>2602</v>
      </c>
      <c r="C6110" s="98" t="s">
        <v>5764</v>
      </c>
      <c r="D6110" s="97" t="s">
        <v>39</v>
      </c>
      <c r="E6110" s="343" t="s">
        <v>5762</v>
      </c>
      <c r="F6110" s="848"/>
      <c r="G6110" s="160" t="s">
        <v>2146</v>
      </c>
      <c r="H6110" s="309">
        <v>45261</v>
      </c>
      <c r="I6110" s="382">
        <v>350</v>
      </c>
    </row>
    <row r="6111" spans="1:9" ht="51" x14ac:dyDescent="0.2">
      <c r="A6111" s="902"/>
      <c r="B6111" s="97">
        <v>2603</v>
      </c>
      <c r="C6111" s="373" t="s">
        <v>5783</v>
      </c>
      <c r="D6111" s="97" t="s">
        <v>39</v>
      </c>
      <c r="E6111" s="343">
        <v>1411151490001810</v>
      </c>
      <c r="F6111" s="848"/>
      <c r="G6111" s="160" t="s">
        <v>2146</v>
      </c>
      <c r="H6111" s="309">
        <v>45261</v>
      </c>
      <c r="I6111" s="382">
        <v>350</v>
      </c>
    </row>
    <row r="6112" spans="1:9" ht="63.75" x14ac:dyDescent="0.2">
      <c r="A6112" s="902"/>
      <c r="B6112" s="97">
        <v>2603</v>
      </c>
      <c r="C6112" s="98" t="s">
        <v>5785</v>
      </c>
      <c r="D6112" s="97" t="s">
        <v>39</v>
      </c>
      <c r="E6112" s="343" t="s">
        <v>4320</v>
      </c>
      <c r="F6112" s="848"/>
      <c r="G6112" s="160" t="s">
        <v>2146</v>
      </c>
      <c r="H6112" s="309">
        <v>45261</v>
      </c>
      <c r="I6112" s="382">
        <v>350</v>
      </c>
    </row>
    <row r="6113" spans="1:9" ht="63.75" x14ac:dyDescent="0.2">
      <c r="A6113" s="902"/>
      <c r="B6113" s="97">
        <v>2603</v>
      </c>
      <c r="C6113" s="98" t="s">
        <v>5786</v>
      </c>
      <c r="D6113" s="97" t="s">
        <v>39</v>
      </c>
      <c r="E6113" s="343" t="s">
        <v>3282</v>
      </c>
      <c r="F6113" s="848"/>
      <c r="G6113" s="160" t="s">
        <v>2146</v>
      </c>
      <c r="H6113" s="309">
        <v>45261</v>
      </c>
      <c r="I6113" s="382">
        <v>350</v>
      </c>
    </row>
    <row r="6114" spans="1:9" ht="51" x14ac:dyDescent="0.2">
      <c r="A6114" s="902"/>
      <c r="B6114" s="97">
        <v>2603</v>
      </c>
      <c r="C6114" s="98" t="s">
        <v>5787</v>
      </c>
      <c r="D6114" s="97" t="s">
        <v>39</v>
      </c>
      <c r="E6114" s="343" t="s">
        <v>5762</v>
      </c>
      <c r="F6114" s="848"/>
      <c r="G6114" s="160" t="s">
        <v>2146</v>
      </c>
      <c r="H6114" s="309">
        <v>45261</v>
      </c>
      <c r="I6114" s="382">
        <v>350</v>
      </c>
    </row>
    <row r="6115" spans="1:9" ht="51" x14ac:dyDescent="0.2">
      <c r="A6115" s="902"/>
      <c r="B6115" s="97">
        <v>2603</v>
      </c>
      <c r="C6115" s="98" t="s">
        <v>5788</v>
      </c>
      <c r="D6115" s="97" t="s">
        <v>39</v>
      </c>
      <c r="E6115" s="343" t="s">
        <v>5762</v>
      </c>
      <c r="F6115" s="848"/>
      <c r="G6115" s="160" t="s">
        <v>2146</v>
      </c>
      <c r="H6115" s="309">
        <v>45261</v>
      </c>
      <c r="I6115" s="382">
        <v>350</v>
      </c>
    </row>
    <row r="6116" spans="1:9" ht="38.25" x14ac:dyDescent="0.2">
      <c r="A6116" s="902"/>
      <c r="B6116" s="97">
        <v>7428</v>
      </c>
      <c r="C6116" s="508" t="s">
        <v>8593</v>
      </c>
      <c r="D6116" s="97" t="s">
        <v>5902</v>
      </c>
      <c r="E6116" s="39" t="s">
        <v>8594</v>
      </c>
      <c r="F6116" s="848"/>
      <c r="G6116" s="39" t="s">
        <v>2186</v>
      </c>
      <c r="H6116" s="251">
        <v>45261</v>
      </c>
      <c r="I6116" s="382">
        <v>350</v>
      </c>
    </row>
    <row r="6117" spans="1:9" ht="15" customHeight="1" x14ac:dyDescent="0.2">
      <c r="A6117" s="902"/>
      <c r="B6117" s="296">
        <v>4002</v>
      </c>
      <c r="C6117" s="374" t="s">
        <v>250</v>
      </c>
      <c r="D6117" s="296" t="s">
        <v>39</v>
      </c>
      <c r="E6117" s="296" t="s">
        <v>2603</v>
      </c>
      <c r="F6117" s="848"/>
      <c r="G6117" s="320" t="s">
        <v>693</v>
      </c>
      <c r="H6117" s="328">
        <v>44927</v>
      </c>
      <c r="I6117" s="146">
        <v>364</v>
      </c>
    </row>
    <row r="6118" spans="1:9" ht="15" customHeight="1" x14ac:dyDescent="0.2">
      <c r="A6118" s="902"/>
      <c r="B6118" s="296">
        <v>4002</v>
      </c>
      <c r="C6118" s="374" t="s">
        <v>260</v>
      </c>
      <c r="D6118" s="296" t="s">
        <v>39</v>
      </c>
      <c r="E6118" s="296" t="s">
        <v>4201</v>
      </c>
      <c r="F6118" s="848"/>
      <c r="G6118" s="320" t="s">
        <v>693</v>
      </c>
      <c r="H6118" s="328">
        <v>44927</v>
      </c>
      <c r="I6118" s="146">
        <v>364</v>
      </c>
    </row>
    <row r="6119" spans="1:9" ht="15" customHeight="1" x14ac:dyDescent="0.2">
      <c r="A6119" s="902"/>
      <c r="B6119" s="296">
        <v>4002</v>
      </c>
      <c r="C6119" s="374" t="s">
        <v>2908</v>
      </c>
      <c r="D6119" s="296" t="s">
        <v>39</v>
      </c>
      <c r="E6119" s="296" t="s">
        <v>5223</v>
      </c>
      <c r="F6119" s="848"/>
      <c r="G6119" s="320" t="s">
        <v>693</v>
      </c>
      <c r="H6119" s="328">
        <v>44927</v>
      </c>
      <c r="I6119" s="146">
        <v>364</v>
      </c>
    </row>
    <row r="6120" spans="1:9" ht="15" customHeight="1" x14ac:dyDescent="0.2">
      <c r="A6120" s="902"/>
      <c r="B6120" s="296">
        <v>4002</v>
      </c>
      <c r="C6120" s="374" t="s">
        <v>2755</v>
      </c>
      <c r="D6120" s="296" t="s">
        <v>39</v>
      </c>
      <c r="E6120" s="296" t="s">
        <v>4320</v>
      </c>
      <c r="F6120" s="848"/>
      <c r="G6120" s="320" t="s">
        <v>693</v>
      </c>
      <c r="H6120" s="328">
        <v>44927</v>
      </c>
      <c r="I6120" s="146">
        <v>364</v>
      </c>
    </row>
    <row r="6121" spans="1:9" ht="15" customHeight="1" x14ac:dyDescent="0.2">
      <c r="A6121" s="902"/>
      <c r="B6121" s="296">
        <v>4002</v>
      </c>
      <c r="C6121" s="374" t="s">
        <v>10555</v>
      </c>
      <c r="D6121" s="296" t="s">
        <v>39</v>
      </c>
      <c r="E6121" s="296" t="s">
        <v>2516</v>
      </c>
      <c r="F6121" s="848"/>
      <c r="G6121" s="320" t="s">
        <v>693</v>
      </c>
      <c r="H6121" s="328">
        <v>44927</v>
      </c>
      <c r="I6121" s="146">
        <v>364</v>
      </c>
    </row>
    <row r="6122" spans="1:9" ht="15" customHeight="1" x14ac:dyDescent="0.2">
      <c r="A6122" s="902"/>
      <c r="B6122" s="296">
        <v>4002</v>
      </c>
      <c r="C6122" s="374" t="s">
        <v>5228</v>
      </c>
      <c r="D6122" s="296" t="s">
        <v>39</v>
      </c>
      <c r="E6122" s="296" t="s">
        <v>2397</v>
      </c>
      <c r="F6122" s="848"/>
      <c r="G6122" s="320" t="s">
        <v>693</v>
      </c>
      <c r="H6122" s="328">
        <v>44927</v>
      </c>
      <c r="I6122" s="146">
        <v>364</v>
      </c>
    </row>
    <row r="6123" spans="1:9" ht="15" customHeight="1" x14ac:dyDescent="0.2">
      <c r="A6123" s="902"/>
      <c r="B6123" s="296">
        <v>4002</v>
      </c>
      <c r="C6123" s="374" t="s">
        <v>5229</v>
      </c>
      <c r="D6123" s="296" t="s">
        <v>39</v>
      </c>
      <c r="E6123" s="296" t="s">
        <v>5227</v>
      </c>
      <c r="F6123" s="848"/>
      <c r="G6123" s="320" t="s">
        <v>693</v>
      </c>
      <c r="H6123" s="328">
        <v>44927</v>
      </c>
      <c r="I6123" s="146">
        <v>364</v>
      </c>
    </row>
    <row r="6124" spans="1:9" ht="25.5" x14ac:dyDescent="0.2">
      <c r="A6124" s="902"/>
      <c r="B6124" s="296">
        <v>4002</v>
      </c>
      <c r="C6124" s="374" t="s">
        <v>5231</v>
      </c>
      <c r="D6124" s="296" t="s">
        <v>39</v>
      </c>
      <c r="E6124" s="296" t="s">
        <v>3282</v>
      </c>
      <c r="F6124" s="848"/>
      <c r="G6124" s="320" t="s">
        <v>693</v>
      </c>
      <c r="H6124" s="328">
        <v>44927</v>
      </c>
      <c r="I6124" s="146">
        <v>364</v>
      </c>
    </row>
    <row r="6125" spans="1:9" ht="15" customHeight="1" x14ac:dyDescent="0.2">
      <c r="A6125" s="902"/>
      <c r="B6125" s="296">
        <v>4002</v>
      </c>
      <c r="C6125" s="374" t="s">
        <v>5232</v>
      </c>
      <c r="D6125" s="296" t="s">
        <v>39</v>
      </c>
      <c r="E6125" s="296" t="s">
        <v>5230</v>
      </c>
      <c r="F6125" s="848"/>
      <c r="G6125" s="320" t="s">
        <v>693</v>
      </c>
      <c r="H6125" s="328">
        <v>44927</v>
      </c>
      <c r="I6125" s="146">
        <v>364</v>
      </c>
    </row>
    <row r="6126" spans="1:9" ht="15" customHeight="1" x14ac:dyDescent="0.2">
      <c r="A6126" s="902"/>
      <c r="B6126" s="296">
        <v>4002</v>
      </c>
      <c r="C6126" s="374" t="s">
        <v>5233</v>
      </c>
      <c r="D6126" s="296" t="s">
        <v>39</v>
      </c>
      <c r="E6126" s="296" t="s">
        <v>4706</v>
      </c>
      <c r="F6126" s="848"/>
      <c r="G6126" s="320" t="s">
        <v>693</v>
      </c>
      <c r="H6126" s="328">
        <v>44927</v>
      </c>
      <c r="I6126" s="146">
        <v>364</v>
      </c>
    </row>
    <row r="6127" spans="1:9" ht="15" customHeight="1" x14ac:dyDescent="0.2">
      <c r="A6127" s="902"/>
      <c r="B6127" s="296">
        <v>4002</v>
      </c>
      <c r="C6127" s="374" t="s">
        <v>5234</v>
      </c>
      <c r="D6127" s="296" t="s">
        <v>39</v>
      </c>
      <c r="E6127" s="296" t="s">
        <v>4707</v>
      </c>
      <c r="F6127" s="848"/>
      <c r="G6127" s="320" t="s">
        <v>693</v>
      </c>
      <c r="H6127" s="328">
        <v>44927</v>
      </c>
      <c r="I6127" s="146">
        <v>364</v>
      </c>
    </row>
    <row r="6128" spans="1:9" ht="15" customHeight="1" x14ac:dyDescent="0.2">
      <c r="A6128" s="902"/>
      <c r="B6128" s="296">
        <v>4002</v>
      </c>
      <c r="C6128" s="374" t="s">
        <v>5236</v>
      </c>
      <c r="D6128" s="296" t="s">
        <v>39</v>
      </c>
      <c r="E6128" s="296" t="s">
        <v>4351</v>
      </c>
      <c r="F6128" s="848"/>
      <c r="G6128" s="320" t="s">
        <v>693</v>
      </c>
      <c r="H6128" s="328">
        <v>44927</v>
      </c>
      <c r="I6128" s="146">
        <v>364</v>
      </c>
    </row>
    <row r="6129" spans="1:9" ht="25.5" x14ac:dyDescent="0.2">
      <c r="A6129" s="902"/>
      <c r="B6129" s="296">
        <v>4002</v>
      </c>
      <c r="C6129" s="374" t="s">
        <v>5238</v>
      </c>
      <c r="D6129" s="296" t="s">
        <v>39</v>
      </c>
      <c r="E6129" s="296" t="s">
        <v>5235</v>
      </c>
      <c r="F6129" s="848"/>
      <c r="G6129" s="320" t="s">
        <v>693</v>
      </c>
      <c r="H6129" s="328">
        <v>44927</v>
      </c>
      <c r="I6129" s="146">
        <v>364</v>
      </c>
    </row>
    <row r="6130" spans="1:9" ht="15" customHeight="1" x14ac:dyDescent="0.2">
      <c r="A6130" s="902"/>
      <c r="B6130" s="296">
        <v>4002</v>
      </c>
      <c r="C6130" s="374" t="s">
        <v>10556</v>
      </c>
      <c r="D6130" s="296" t="s">
        <v>39</v>
      </c>
      <c r="E6130" s="296" t="s">
        <v>5237</v>
      </c>
      <c r="F6130" s="848"/>
      <c r="G6130" s="320" t="s">
        <v>693</v>
      </c>
      <c r="H6130" s="328">
        <v>44927</v>
      </c>
      <c r="I6130" s="146">
        <v>364</v>
      </c>
    </row>
    <row r="6131" spans="1:9" ht="15" customHeight="1" x14ac:dyDescent="0.2">
      <c r="A6131" s="902"/>
      <c r="B6131" s="296">
        <v>4002</v>
      </c>
      <c r="C6131" s="374" t="s">
        <v>10557</v>
      </c>
      <c r="D6131" s="296" t="s">
        <v>39</v>
      </c>
      <c r="E6131" s="296" t="s">
        <v>2689</v>
      </c>
      <c r="F6131" s="848"/>
      <c r="G6131" s="320" t="s">
        <v>693</v>
      </c>
      <c r="H6131" s="328">
        <v>44927</v>
      </c>
      <c r="I6131" s="146">
        <v>364</v>
      </c>
    </row>
    <row r="6132" spans="1:9" ht="51" x14ac:dyDescent="0.2">
      <c r="A6132" s="902"/>
      <c r="B6132" s="310">
        <v>3230</v>
      </c>
      <c r="C6132" s="197" t="s">
        <v>5198</v>
      </c>
      <c r="D6132" s="310" t="s">
        <v>39</v>
      </c>
      <c r="E6132" s="3">
        <v>4412</v>
      </c>
      <c r="F6132" s="848"/>
      <c r="G6132" s="311" t="s">
        <v>5145</v>
      </c>
      <c r="H6132" s="313">
        <v>45231</v>
      </c>
      <c r="I6132" s="211">
        <v>350</v>
      </c>
    </row>
    <row r="6133" spans="1:9" ht="38.25" x14ac:dyDescent="0.2">
      <c r="A6133" s="902"/>
      <c r="B6133" s="310">
        <v>3230</v>
      </c>
      <c r="C6133" s="197" t="s">
        <v>5199</v>
      </c>
      <c r="D6133" s="310" t="s">
        <v>39</v>
      </c>
      <c r="E6133" s="3">
        <v>4412</v>
      </c>
      <c r="F6133" s="848"/>
      <c r="G6133" s="311" t="s">
        <v>47</v>
      </c>
      <c r="H6133" s="313">
        <v>45231</v>
      </c>
      <c r="I6133" s="310">
        <v>350</v>
      </c>
    </row>
    <row r="6134" spans="1:9" ht="38.25" x14ac:dyDescent="0.2">
      <c r="A6134" s="902"/>
      <c r="B6134" s="310">
        <v>3230</v>
      </c>
      <c r="C6134" s="197" t="s">
        <v>5200</v>
      </c>
      <c r="D6134" s="310" t="s">
        <v>39</v>
      </c>
      <c r="E6134" s="3">
        <v>4412</v>
      </c>
      <c r="F6134" s="848"/>
      <c r="G6134" s="311" t="s">
        <v>47</v>
      </c>
      <c r="H6134" s="313">
        <v>45231</v>
      </c>
      <c r="I6134" s="310">
        <v>350</v>
      </c>
    </row>
    <row r="6135" spans="1:9" ht="38.25" x14ac:dyDescent="0.2">
      <c r="A6135" s="902"/>
      <c r="B6135" s="310">
        <v>3230</v>
      </c>
      <c r="C6135" s="197" t="s">
        <v>5201</v>
      </c>
      <c r="D6135" s="310" t="s">
        <v>39</v>
      </c>
      <c r="E6135" s="3">
        <v>4412</v>
      </c>
      <c r="F6135" s="848"/>
      <c r="G6135" s="311" t="s">
        <v>47</v>
      </c>
      <c r="H6135" s="313">
        <v>45231</v>
      </c>
      <c r="I6135" s="310">
        <v>350</v>
      </c>
    </row>
    <row r="6136" spans="1:9" ht="76.5" x14ac:dyDescent="0.2">
      <c r="A6136" s="902"/>
      <c r="B6136" s="3">
        <v>6040</v>
      </c>
      <c r="C6136" s="83" t="s">
        <v>2334</v>
      </c>
      <c r="D6136" s="179" t="s">
        <v>5794</v>
      </c>
      <c r="E6136" s="188">
        <v>52161514</v>
      </c>
      <c r="F6136" s="848"/>
      <c r="G6136" s="188" t="s">
        <v>2335</v>
      </c>
      <c r="H6136" s="717">
        <v>45078</v>
      </c>
      <c r="I6136" s="85">
        <v>364</v>
      </c>
    </row>
    <row r="6137" spans="1:9" ht="76.5" x14ac:dyDescent="0.2">
      <c r="A6137" s="903"/>
      <c r="B6137" s="3">
        <v>6040</v>
      </c>
      <c r="C6137" s="83" t="s">
        <v>2336</v>
      </c>
      <c r="D6137" s="179" t="s">
        <v>5794</v>
      </c>
      <c r="E6137" s="188" t="s">
        <v>2337</v>
      </c>
      <c r="F6137" s="849"/>
      <c r="G6137" s="188" t="s">
        <v>2335</v>
      </c>
      <c r="H6137" s="717">
        <v>45078</v>
      </c>
      <c r="I6137" s="85">
        <v>364</v>
      </c>
    </row>
    <row r="6138" spans="1:9" ht="15" customHeight="1" x14ac:dyDescent="0.2">
      <c r="A6138" s="891">
        <v>326</v>
      </c>
      <c r="B6138" s="3">
        <v>3001</v>
      </c>
      <c r="C6138" s="197" t="s">
        <v>49</v>
      </c>
      <c r="D6138" s="3" t="s">
        <v>39</v>
      </c>
      <c r="E6138" s="211">
        <v>43211706</v>
      </c>
      <c r="F6138" s="894">
        <v>9394412</v>
      </c>
      <c r="G6138" s="211" t="s">
        <v>1901</v>
      </c>
      <c r="H6138" s="159">
        <v>45261</v>
      </c>
      <c r="I6138" s="211">
        <v>351</v>
      </c>
    </row>
    <row r="6139" spans="1:9" ht="15" customHeight="1" x14ac:dyDescent="0.2">
      <c r="A6139" s="891"/>
      <c r="B6139" s="3">
        <v>3001</v>
      </c>
      <c r="C6139" s="197" t="s">
        <v>50</v>
      </c>
      <c r="D6139" s="3" t="s">
        <v>39</v>
      </c>
      <c r="E6139" s="211">
        <v>43211802</v>
      </c>
      <c r="F6139" s="894"/>
      <c r="G6139" s="211" t="s">
        <v>1901</v>
      </c>
      <c r="H6139" s="159">
        <v>45261</v>
      </c>
      <c r="I6139" s="211">
        <v>351</v>
      </c>
    </row>
    <row r="6140" spans="1:9" ht="15" customHeight="1" x14ac:dyDescent="0.2">
      <c r="A6140" s="891"/>
      <c r="B6140" s="3">
        <v>3250</v>
      </c>
      <c r="C6140" s="197" t="s">
        <v>88</v>
      </c>
      <c r="D6140" s="3" t="s">
        <v>39</v>
      </c>
      <c r="E6140" s="211">
        <v>43211706</v>
      </c>
      <c r="F6140" s="894"/>
      <c r="G6140" s="211" t="s">
        <v>1901</v>
      </c>
      <c r="H6140" s="159">
        <v>45261</v>
      </c>
      <c r="I6140" s="211">
        <v>351</v>
      </c>
    </row>
    <row r="6141" spans="1:9" ht="15" customHeight="1" x14ac:dyDescent="0.2">
      <c r="A6141" s="891"/>
      <c r="B6141" s="3">
        <v>3250</v>
      </c>
      <c r="C6141" s="197" t="s">
        <v>89</v>
      </c>
      <c r="D6141" s="3" t="s">
        <v>39</v>
      </c>
      <c r="E6141" s="211">
        <v>43211708</v>
      </c>
      <c r="F6141" s="894"/>
      <c r="G6141" s="211" t="s">
        <v>1901</v>
      </c>
      <c r="H6141" s="159">
        <v>45261</v>
      </c>
      <c r="I6141" s="211">
        <v>351</v>
      </c>
    </row>
    <row r="6142" spans="1:9" ht="25.5" x14ac:dyDescent="0.2">
      <c r="A6142" s="891"/>
      <c r="B6142" s="3">
        <v>3250</v>
      </c>
      <c r="C6142" s="197" t="s">
        <v>90</v>
      </c>
      <c r="D6142" s="3" t="s">
        <v>39</v>
      </c>
      <c r="E6142" s="211">
        <v>43211708</v>
      </c>
      <c r="F6142" s="894"/>
      <c r="G6142" s="211" t="s">
        <v>1901</v>
      </c>
      <c r="H6142" s="159">
        <v>45261</v>
      </c>
      <c r="I6142" s="211">
        <v>351</v>
      </c>
    </row>
    <row r="6143" spans="1:9" ht="15" customHeight="1" x14ac:dyDescent="0.2">
      <c r="A6143" s="891"/>
      <c r="B6143" s="3">
        <v>3250</v>
      </c>
      <c r="C6143" s="197" t="s">
        <v>91</v>
      </c>
      <c r="D6143" s="3" t="s">
        <v>39</v>
      </c>
      <c r="E6143" s="211"/>
      <c r="F6143" s="894"/>
      <c r="G6143" s="211" t="s">
        <v>1901</v>
      </c>
      <c r="H6143" s="159">
        <v>45261</v>
      </c>
      <c r="I6143" s="211">
        <v>351</v>
      </c>
    </row>
    <row r="6144" spans="1:9" ht="25.5" x14ac:dyDescent="0.2">
      <c r="A6144" s="891"/>
      <c r="B6144" s="3">
        <v>3201</v>
      </c>
      <c r="C6144" s="197" t="s">
        <v>108</v>
      </c>
      <c r="D6144" s="3" t="s">
        <v>39</v>
      </c>
      <c r="E6144" s="211">
        <v>43211802</v>
      </c>
      <c r="F6144" s="894"/>
      <c r="G6144" s="211" t="s">
        <v>1901</v>
      </c>
      <c r="H6144" s="159">
        <v>45261</v>
      </c>
      <c r="I6144" s="211">
        <v>351</v>
      </c>
    </row>
    <row r="6145" spans="1:9" ht="15" customHeight="1" x14ac:dyDescent="0.2">
      <c r="A6145" s="891"/>
      <c r="B6145" s="3">
        <v>3201</v>
      </c>
      <c r="C6145" s="197" t="s">
        <v>109</v>
      </c>
      <c r="D6145" s="3" t="s">
        <v>39</v>
      </c>
      <c r="E6145" s="211">
        <v>43211706</v>
      </c>
      <c r="F6145" s="894"/>
      <c r="G6145" s="211" t="s">
        <v>1901</v>
      </c>
      <c r="H6145" s="159">
        <v>45261</v>
      </c>
      <c r="I6145" s="211">
        <v>351</v>
      </c>
    </row>
    <row r="6146" spans="1:9" ht="15" customHeight="1" x14ac:dyDescent="0.2">
      <c r="A6146" s="891"/>
      <c r="B6146" s="3">
        <v>3201</v>
      </c>
      <c r="C6146" s="197" t="s">
        <v>89</v>
      </c>
      <c r="D6146" s="3" t="s">
        <v>39</v>
      </c>
      <c r="E6146" s="211">
        <v>43211708</v>
      </c>
      <c r="F6146" s="894"/>
      <c r="G6146" s="211" t="s">
        <v>1901</v>
      </c>
      <c r="H6146" s="159">
        <v>45261</v>
      </c>
      <c r="I6146" s="211">
        <v>351</v>
      </c>
    </row>
    <row r="6147" spans="1:9" ht="25.5" x14ac:dyDescent="0.2">
      <c r="A6147" s="891"/>
      <c r="B6147" s="3">
        <v>2030</v>
      </c>
      <c r="C6147" s="197" t="s">
        <v>108</v>
      </c>
      <c r="D6147" s="3" t="s">
        <v>39</v>
      </c>
      <c r="E6147" s="211">
        <v>43211802</v>
      </c>
      <c r="F6147" s="894"/>
      <c r="G6147" s="211" t="s">
        <v>1901</v>
      </c>
      <c r="H6147" s="159">
        <v>45261</v>
      </c>
      <c r="I6147" s="211">
        <v>351</v>
      </c>
    </row>
    <row r="6148" spans="1:9" ht="15" customHeight="1" x14ac:dyDescent="0.2">
      <c r="A6148" s="891"/>
      <c r="B6148" s="3">
        <v>2030</v>
      </c>
      <c r="C6148" s="197" t="s">
        <v>109</v>
      </c>
      <c r="D6148" s="3" t="s">
        <v>39</v>
      </c>
      <c r="E6148" s="211">
        <v>43211706</v>
      </c>
      <c r="F6148" s="894"/>
      <c r="G6148" s="211" t="s">
        <v>1901</v>
      </c>
      <c r="H6148" s="159">
        <v>45261</v>
      </c>
      <c r="I6148" s="211">
        <v>351</v>
      </c>
    </row>
    <row r="6149" spans="1:9" ht="15" customHeight="1" x14ac:dyDescent="0.2">
      <c r="A6149" s="891"/>
      <c r="B6149" s="3">
        <v>2030</v>
      </c>
      <c r="C6149" s="197" t="s">
        <v>89</v>
      </c>
      <c r="D6149" s="3" t="s">
        <v>39</v>
      </c>
      <c r="E6149" s="211">
        <v>43211708</v>
      </c>
      <c r="F6149" s="894"/>
      <c r="G6149" s="211" t="s">
        <v>1901</v>
      </c>
      <c r="H6149" s="159">
        <v>45261</v>
      </c>
      <c r="I6149" s="211">
        <v>351</v>
      </c>
    </row>
    <row r="6150" spans="1:9" ht="38.25" x14ac:dyDescent="0.2">
      <c r="A6150" s="891"/>
      <c r="B6150" s="3">
        <v>2030</v>
      </c>
      <c r="C6150" s="197" t="s">
        <v>191</v>
      </c>
      <c r="D6150" s="3" t="s">
        <v>39</v>
      </c>
      <c r="E6150" s="211">
        <v>54101507</v>
      </c>
      <c r="F6150" s="894"/>
      <c r="G6150" s="211" t="s">
        <v>1901</v>
      </c>
      <c r="H6150" s="159">
        <v>45261</v>
      </c>
      <c r="I6150" s="211">
        <v>351</v>
      </c>
    </row>
    <row r="6151" spans="1:9" ht="38.25" x14ac:dyDescent="0.2">
      <c r="A6151" s="891"/>
      <c r="B6151" s="3">
        <v>2030</v>
      </c>
      <c r="C6151" s="197" t="s">
        <v>192</v>
      </c>
      <c r="D6151" s="3" t="s">
        <v>39</v>
      </c>
      <c r="E6151" s="211">
        <v>43191609</v>
      </c>
      <c r="F6151" s="894"/>
      <c r="G6151" s="211" t="s">
        <v>1901</v>
      </c>
      <c r="H6151" s="159">
        <v>45261</v>
      </c>
      <c r="I6151" s="211">
        <v>351</v>
      </c>
    </row>
    <row r="6152" spans="1:9" ht="25.5" x14ac:dyDescent="0.2">
      <c r="A6152" s="891"/>
      <c r="B6152" s="3">
        <v>3240</v>
      </c>
      <c r="C6152" s="197" t="s">
        <v>230</v>
      </c>
      <c r="D6152" s="3" t="s">
        <v>39</v>
      </c>
      <c r="E6152" s="211" t="s">
        <v>231</v>
      </c>
      <c r="F6152" s="894"/>
      <c r="G6152" s="211" t="s">
        <v>1901</v>
      </c>
      <c r="H6152" s="159">
        <v>45261</v>
      </c>
      <c r="I6152" s="211">
        <v>351</v>
      </c>
    </row>
    <row r="6153" spans="1:9" ht="25.5" x14ac:dyDescent="0.2">
      <c r="A6153" s="891"/>
      <c r="B6153" s="3">
        <v>3240</v>
      </c>
      <c r="C6153" s="197" t="s">
        <v>233</v>
      </c>
      <c r="D6153" s="3" t="s">
        <v>39</v>
      </c>
      <c r="E6153" s="211" t="s">
        <v>234</v>
      </c>
      <c r="F6153" s="894"/>
      <c r="G6153" s="211" t="s">
        <v>1901</v>
      </c>
      <c r="H6153" s="159">
        <v>45261</v>
      </c>
      <c r="I6153" s="211">
        <v>351</v>
      </c>
    </row>
    <row r="6154" spans="1:9" ht="25.5" x14ac:dyDescent="0.2">
      <c r="A6154" s="891"/>
      <c r="B6154" s="3">
        <v>3240</v>
      </c>
      <c r="C6154" s="197" t="s">
        <v>235</v>
      </c>
      <c r="D6154" s="3" t="s">
        <v>39</v>
      </c>
      <c r="E6154" s="211" t="s">
        <v>236</v>
      </c>
      <c r="F6154" s="894"/>
      <c r="G6154" s="211" t="s">
        <v>1901</v>
      </c>
      <c r="H6154" s="159">
        <v>45261</v>
      </c>
      <c r="I6154" s="211">
        <v>351</v>
      </c>
    </row>
    <row r="6155" spans="1:9" ht="25.5" x14ac:dyDescent="0.2">
      <c r="A6155" s="891"/>
      <c r="B6155" s="3">
        <v>3240</v>
      </c>
      <c r="C6155" s="197" t="s">
        <v>237</v>
      </c>
      <c r="D6155" s="3" t="s">
        <v>39</v>
      </c>
      <c r="E6155" s="211" t="s">
        <v>238</v>
      </c>
      <c r="F6155" s="894"/>
      <c r="G6155" s="211" t="s">
        <v>1901</v>
      </c>
      <c r="H6155" s="159">
        <v>45261</v>
      </c>
      <c r="I6155" s="211">
        <v>351</v>
      </c>
    </row>
    <row r="6156" spans="1:9" ht="15" customHeight="1" x14ac:dyDescent="0.2">
      <c r="A6156" s="891"/>
      <c r="B6156" s="3">
        <v>3240</v>
      </c>
      <c r="C6156" s="197" t="s">
        <v>239</v>
      </c>
      <c r="D6156" s="3" t="s">
        <v>39</v>
      </c>
      <c r="E6156" s="211">
        <v>54101507</v>
      </c>
      <c r="F6156" s="894"/>
      <c r="G6156" s="211" t="s">
        <v>1901</v>
      </c>
      <c r="H6156" s="159">
        <v>45261</v>
      </c>
      <c r="I6156" s="211">
        <v>351</v>
      </c>
    </row>
    <row r="6157" spans="1:9" ht="38.25" x14ac:dyDescent="0.2">
      <c r="A6157" s="891"/>
      <c r="B6157" s="3">
        <v>3240</v>
      </c>
      <c r="C6157" s="197" t="s">
        <v>240</v>
      </c>
      <c r="D6157" s="3" t="s">
        <v>39</v>
      </c>
      <c r="E6157" s="211" t="s">
        <v>241</v>
      </c>
      <c r="F6157" s="894"/>
      <c r="G6157" s="211" t="s">
        <v>1901</v>
      </c>
      <c r="H6157" s="159">
        <v>45261</v>
      </c>
      <c r="I6157" s="211">
        <v>351</v>
      </c>
    </row>
    <row r="6158" spans="1:9" ht="25.5" x14ac:dyDescent="0.2">
      <c r="A6158" s="891"/>
      <c r="B6158" s="3">
        <v>3240</v>
      </c>
      <c r="C6158" s="197" t="s">
        <v>242</v>
      </c>
      <c r="D6158" s="3" t="s">
        <v>39</v>
      </c>
      <c r="E6158" s="211" t="s">
        <v>243</v>
      </c>
      <c r="F6158" s="894"/>
      <c r="G6158" s="211" t="s">
        <v>1901</v>
      </c>
      <c r="H6158" s="159">
        <v>45261</v>
      </c>
      <c r="I6158" s="211">
        <v>351</v>
      </c>
    </row>
    <row r="6159" spans="1:9" ht="15" customHeight="1" x14ac:dyDescent="0.2">
      <c r="A6159" s="891"/>
      <c r="B6159" s="3">
        <v>3220</v>
      </c>
      <c r="C6159" s="197" t="s">
        <v>109</v>
      </c>
      <c r="D6159" s="3" t="s">
        <v>39</v>
      </c>
      <c r="E6159" s="211">
        <v>43211706</v>
      </c>
      <c r="F6159" s="894"/>
      <c r="G6159" s="211" t="s">
        <v>1901</v>
      </c>
      <c r="H6159" s="159">
        <v>45261</v>
      </c>
      <c r="I6159" s="211">
        <v>351</v>
      </c>
    </row>
    <row r="6160" spans="1:9" ht="15" customHeight="1" x14ac:dyDescent="0.2">
      <c r="A6160" s="891"/>
      <c r="B6160" s="3">
        <v>3220</v>
      </c>
      <c r="C6160" s="197" t="s">
        <v>851</v>
      </c>
      <c r="D6160" s="3" t="s">
        <v>39</v>
      </c>
      <c r="E6160" s="211">
        <v>43211802</v>
      </c>
      <c r="F6160" s="894"/>
      <c r="G6160" s="211" t="s">
        <v>1901</v>
      </c>
      <c r="H6160" s="159">
        <v>45261</v>
      </c>
      <c r="I6160" s="211">
        <v>351</v>
      </c>
    </row>
    <row r="6161" spans="1:9" ht="15" customHeight="1" x14ac:dyDescent="0.2">
      <c r="A6161" s="891"/>
      <c r="B6161" s="3">
        <v>3220</v>
      </c>
      <c r="C6161" s="197" t="s">
        <v>852</v>
      </c>
      <c r="D6161" s="3" t="s">
        <v>39</v>
      </c>
      <c r="E6161" s="211">
        <v>43211802</v>
      </c>
      <c r="F6161" s="894"/>
      <c r="G6161" s="211" t="s">
        <v>1901</v>
      </c>
      <c r="H6161" s="159">
        <v>45261</v>
      </c>
      <c r="I6161" s="211">
        <v>351</v>
      </c>
    </row>
    <row r="6162" spans="1:9" ht="25.5" x14ac:dyDescent="0.2">
      <c r="A6162" s="891"/>
      <c r="B6162" s="3">
        <v>3210</v>
      </c>
      <c r="C6162" s="197" t="s">
        <v>1942</v>
      </c>
      <c r="D6162" s="3" t="s">
        <v>39</v>
      </c>
      <c r="E6162" s="211">
        <v>43201611</v>
      </c>
      <c r="F6162" s="894"/>
      <c r="G6162" s="211" t="s">
        <v>1901</v>
      </c>
      <c r="H6162" s="159">
        <v>45261</v>
      </c>
      <c r="I6162" s="211">
        <v>351</v>
      </c>
    </row>
    <row r="6163" spans="1:9" ht="15" customHeight="1" x14ac:dyDescent="0.2">
      <c r="A6163" s="891"/>
      <c r="B6163" s="3">
        <v>3210</v>
      </c>
      <c r="C6163" s="197" t="s">
        <v>851</v>
      </c>
      <c r="D6163" s="3" t="s">
        <v>39</v>
      </c>
      <c r="E6163" s="211">
        <v>43211708</v>
      </c>
      <c r="F6163" s="894"/>
      <c r="G6163" s="211" t="s">
        <v>1901</v>
      </c>
      <c r="H6163" s="159">
        <v>45261</v>
      </c>
      <c r="I6163" s="211">
        <v>351</v>
      </c>
    </row>
    <row r="6164" spans="1:9" ht="25.5" x14ac:dyDescent="0.2">
      <c r="A6164" s="891"/>
      <c r="B6164" s="3">
        <v>3210</v>
      </c>
      <c r="C6164" s="197" t="s">
        <v>1943</v>
      </c>
      <c r="D6164" s="3" t="s">
        <v>39</v>
      </c>
      <c r="E6164" s="211">
        <v>54101507</v>
      </c>
      <c r="F6164" s="894"/>
      <c r="G6164" s="211" t="s">
        <v>1901</v>
      </c>
      <c r="H6164" s="159">
        <v>45261</v>
      </c>
      <c r="I6164" s="211">
        <v>351</v>
      </c>
    </row>
    <row r="6165" spans="1:9" ht="15" customHeight="1" x14ac:dyDescent="0.2">
      <c r="A6165" s="891"/>
      <c r="B6165" s="3">
        <v>3210</v>
      </c>
      <c r="C6165" s="197" t="s">
        <v>50</v>
      </c>
      <c r="D6165" s="3" t="s">
        <v>39</v>
      </c>
      <c r="E6165" s="211">
        <v>43211708</v>
      </c>
      <c r="F6165" s="894"/>
      <c r="G6165" s="211" t="s">
        <v>1901</v>
      </c>
      <c r="H6165" s="159">
        <v>45261</v>
      </c>
      <c r="I6165" s="211">
        <v>351</v>
      </c>
    </row>
    <row r="6166" spans="1:9" ht="15" customHeight="1" x14ac:dyDescent="0.2">
      <c r="A6166" s="891"/>
      <c r="B6166" s="211">
        <v>6110</v>
      </c>
      <c r="C6166" s="197" t="s">
        <v>2730</v>
      </c>
      <c r="D6166" s="211" t="s">
        <v>10514</v>
      </c>
      <c r="E6166" s="211">
        <v>43211802</v>
      </c>
      <c r="F6166" s="894"/>
      <c r="G6166" s="211" t="s">
        <v>1901</v>
      </c>
      <c r="H6166" s="159">
        <v>45261</v>
      </c>
      <c r="I6166" s="211">
        <v>351</v>
      </c>
    </row>
    <row r="6167" spans="1:9" ht="15" customHeight="1" x14ac:dyDescent="0.2">
      <c r="A6167" s="891"/>
      <c r="B6167" s="211">
        <v>6110</v>
      </c>
      <c r="C6167" s="197" t="s">
        <v>2731</v>
      </c>
      <c r="D6167" s="211" t="s">
        <v>10514</v>
      </c>
      <c r="E6167" s="211">
        <v>52161512</v>
      </c>
      <c r="F6167" s="894"/>
      <c r="G6167" s="211" t="s">
        <v>1901</v>
      </c>
      <c r="H6167" s="159">
        <v>45261</v>
      </c>
      <c r="I6167" s="211">
        <v>351</v>
      </c>
    </row>
    <row r="6168" spans="1:9" ht="15" customHeight="1" x14ac:dyDescent="0.2">
      <c r="A6168" s="891"/>
      <c r="B6168" s="211">
        <v>6120</v>
      </c>
      <c r="C6168" s="197" t="s">
        <v>2730</v>
      </c>
      <c r="D6168" s="211" t="s">
        <v>10514</v>
      </c>
      <c r="E6168" s="211">
        <v>43211802</v>
      </c>
      <c r="F6168" s="894"/>
      <c r="G6168" s="211" t="s">
        <v>1901</v>
      </c>
      <c r="H6168" s="159">
        <v>45261</v>
      </c>
      <c r="I6168" s="211">
        <v>351</v>
      </c>
    </row>
    <row r="6169" spans="1:9" ht="15" customHeight="1" x14ac:dyDescent="0.2">
      <c r="A6169" s="891"/>
      <c r="B6169" s="211">
        <v>6311</v>
      </c>
      <c r="C6169" s="197" t="s">
        <v>2730</v>
      </c>
      <c r="D6169" s="211" t="s">
        <v>10514</v>
      </c>
      <c r="E6169" s="211">
        <v>43211802</v>
      </c>
      <c r="F6169" s="894"/>
      <c r="G6169" s="211" t="s">
        <v>1901</v>
      </c>
      <c r="H6169" s="159">
        <v>45261</v>
      </c>
      <c r="I6169" s="211">
        <v>351</v>
      </c>
    </row>
    <row r="6170" spans="1:9" ht="15" customHeight="1" x14ac:dyDescent="0.2">
      <c r="A6170" s="891"/>
      <c r="B6170" s="3">
        <v>6320</v>
      </c>
      <c r="C6170" s="197" t="s">
        <v>3108</v>
      </c>
      <c r="D6170" s="3" t="s">
        <v>10514</v>
      </c>
      <c r="E6170" s="211" t="s">
        <v>3109</v>
      </c>
      <c r="F6170" s="894"/>
      <c r="G6170" s="211" t="s">
        <v>1901</v>
      </c>
      <c r="H6170" s="159">
        <v>45261</v>
      </c>
      <c r="I6170" s="211">
        <v>351</v>
      </c>
    </row>
    <row r="6171" spans="1:9" ht="15" customHeight="1" x14ac:dyDescent="0.2">
      <c r="A6171" s="891"/>
      <c r="B6171" s="3">
        <v>7020</v>
      </c>
      <c r="C6171" s="197" t="s">
        <v>89</v>
      </c>
      <c r="D6171" s="3" t="s">
        <v>10514</v>
      </c>
      <c r="E6171" s="211">
        <v>43211708</v>
      </c>
      <c r="F6171" s="894"/>
      <c r="G6171" s="211" t="s">
        <v>1901</v>
      </c>
      <c r="H6171" s="159">
        <v>45261</v>
      </c>
      <c r="I6171" s="211">
        <v>351</v>
      </c>
    </row>
    <row r="6172" spans="1:9" ht="15" customHeight="1" x14ac:dyDescent="0.2">
      <c r="A6172" s="891"/>
      <c r="B6172" s="3">
        <v>7020</v>
      </c>
      <c r="C6172" s="197" t="s">
        <v>50</v>
      </c>
      <c r="D6172" s="3" t="s">
        <v>10514</v>
      </c>
      <c r="E6172" s="211">
        <v>43211802</v>
      </c>
      <c r="F6172" s="894"/>
      <c r="G6172" s="211" t="s">
        <v>1901</v>
      </c>
      <c r="H6172" s="159">
        <v>45261</v>
      </c>
      <c r="I6172" s="211">
        <v>351</v>
      </c>
    </row>
    <row r="6173" spans="1:9" ht="15" customHeight="1" x14ac:dyDescent="0.2">
      <c r="A6173" s="891"/>
      <c r="B6173" s="3">
        <v>6202</v>
      </c>
      <c r="C6173" s="679" t="s">
        <v>88</v>
      </c>
      <c r="D6173" s="3" t="s">
        <v>10514</v>
      </c>
      <c r="E6173" s="60" t="s">
        <v>3244</v>
      </c>
      <c r="F6173" s="894"/>
      <c r="G6173" s="211" t="s">
        <v>1901</v>
      </c>
      <c r="H6173" s="159">
        <v>45261</v>
      </c>
      <c r="I6173" s="194">
        <v>351</v>
      </c>
    </row>
    <row r="6174" spans="1:9" ht="15" customHeight="1" x14ac:dyDescent="0.2">
      <c r="A6174" s="891"/>
      <c r="B6174" s="3">
        <v>6202</v>
      </c>
      <c r="C6174" s="679" t="s">
        <v>3245</v>
      </c>
      <c r="D6174" s="3" t="s">
        <v>10514</v>
      </c>
      <c r="E6174" s="60" t="s">
        <v>3246</v>
      </c>
      <c r="F6174" s="894"/>
      <c r="G6174" s="211" t="s">
        <v>1901</v>
      </c>
      <c r="H6174" s="159">
        <v>45261</v>
      </c>
      <c r="I6174" s="194">
        <v>351</v>
      </c>
    </row>
    <row r="6175" spans="1:9" ht="15" customHeight="1" x14ac:dyDescent="0.2">
      <c r="A6175" s="891"/>
      <c r="B6175" s="3">
        <v>6202</v>
      </c>
      <c r="C6175" s="679" t="s">
        <v>3245</v>
      </c>
      <c r="D6175" s="3" t="s">
        <v>10514</v>
      </c>
      <c r="E6175" s="211" t="s">
        <v>2887</v>
      </c>
      <c r="F6175" s="894"/>
      <c r="G6175" s="211" t="s">
        <v>1901</v>
      </c>
      <c r="H6175" s="159">
        <v>45261</v>
      </c>
      <c r="I6175" s="194">
        <v>351</v>
      </c>
    </row>
    <row r="6176" spans="1:9" ht="15" customHeight="1" x14ac:dyDescent="0.2">
      <c r="A6176" s="891"/>
      <c r="B6176" s="3">
        <v>6202</v>
      </c>
      <c r="C6176" s="679" t="s">
        <v>3245</v>
      </c>
      <c r="D6176" s="3" t="s">
        <v>10514</v>
      </c>
      <c r="E6176" s="60" t="s">
        <v>3246</v>
      </c>
      <c r="F6176" s="894"/>
      <c r="G6176" s="211" t="s">
        <v>1901</v>
      </c>
      <c r="H6176" s="159">
        <v>45261</v>
      </c>
      <c r="I6176" s="194">
        <v>351</v>
      </c>
    </row>
    <row r="6177" spans="1:9" ht="15" customHeight="1" x14ac:dyDescent="0.2">
      <c r="A6177" s="891"/>
      <c r="B6177" s="3">
        <v>6202</v>
      </c>
      <c r="C6177" s="679" t="s">
        <v>3245</v>
      </c>
      <c r="D6177" s="3" t="s">
        <v>10514</v>
      </c>
      <c r="E6177" s="211" t="s">
        <v>2887</v>
      </c>
      <c r="F6177" s="894"/>
      <c r="G6177" s="211" t="s">
        <v>1901</v>
      </c>
      <c r="H6177" s="159">
        <v>45261</v>
      </c>
      <c r="I6177" s="194">
        <v>351</v>
      </c>
    </row>
    <row r="6178" spans="1:9" ht="25.5" x14ac:dyDescent="0.2">
      <c r="A6178" s="891"/>
      <c r="B6178" s="3">
        <v>6202</v>
      </c>
      <c r="C6178" s="679" t="s">
        <v>235</v>
      </c>
      <c r="D6178" s="3" t="s">
        <v>10514</v>
      </c>
      <c r="E6178" s="211" t="s">
        <v>3247</v>
      </c>
      <c r="F6178" s="894"/>
      <c r="G6178" s="211" t="s">
        <v>1901</v>
      </c>
      <c r="H6178" s="159">
        <v>45261</v>
      </c>
      <c r="I6178" s="194">
        <v>351</v>
      </c>
    </row>
    <row r="6179" spans="1:9" ht="25.5" x14ac:dyDescent="0.2">
      <c r="A6179" s="891"/>
      <c r="B6179" s="3">
        <v>6202</v>
      </c>
      <c r="C6179" s="679" t="s">
        <v>3248</v>
      </c>
      <c r="D6179" s="3" t="s">
        <v>10514</v>
      </c>
      <c r="E6179" s="211" t="s">
        <v>3249</v>
      </c>
      <c r="F6179" s="894"/>
      <c r="G6179" s="211" t="s">
        <v>1901</v>
      </c>
      <c r="H6179" s="159">
        <v>45261</v>
      </c>
      <c r="I6179" s="194">
        <v>351</v>
      </c>
    </row>
    <row r="6180" spans="1:9" ht="38.25" x14ac:dyDescent="0.2">
      <c r="A6180" s="891"/>
      <c r="B6180" s="3">
        <v>6202</v>
      </c>
      <c r="C6180" s="679" t="s">
        <v>240</v>
      </c>
      <c r="D6180" s="3" t="s">
        <v>10514</v>
      </c>
      <c r="E6180" s="60">
        <v>43201611</v>
      </c>
      <c r="F6180" s="894"/>
      <c r="G6180" s="211" t="s">
        <v>1901</v>
      </c>
      <c r="H6180" s="159">
        <v>45261</v>
      </c>
      <c r="I6180" s="194">
        <v>351</v>
      </c>
    </row>
    <row r="6181" spans="1:9" ht="25.5" x14ac:dyDescent="0.2">
      <c r="A6181" s="891"/>
      <c r="B6181" s="3">
        <v>6202</v>
      </c>
      <c r="C6181" s="679" t="s">
        <v>3250</v>
      </c>
      <c r="D6181" s="3" t="s">
        <v>10514</v>
      </c>
      <c r="E6181" s="60">
        <v>52161699</v>
      </c>
      <c r="F6181" s="894"/>
      <c r="G6181" s="211" t="s">
        <v>1901</v>
      </c>
      <c r="H6181" s="159">
        <v>45261</v>
      </c>
      <c r="I6181" s="194">
        <v>351</v>
      </c>
    </row>
    <row r="6182" spans="1:9" ht="25.5" x14ac:dyDescent="0.2">
      <c r="A6182" s="891"/>
      <c r="B6182" s="3">
        <v>6202</v>
      </c>
      <c r="C6182" s="679" t="s">
        <v>3251</v>
      </c>
      <c r="D6182" s="3" t="s">
        <v>10514</v>
      </c>
      <c r="E6182" s="60" t="s">
        <v>3252</v>
      </c>
      <c r="F6182" s="894"/>
      <c r="G6182" s="211" t="s">
        <v>1901</v>
      </c>
      <c r="H6182" s="159">
        <v>45261</v>
      </c>
      <c r="I6182" s="194">
        <v>351</v>
      </c>
    </row>
    <row r="6183" spans="1:9" ht="25.5" x14ac:dyDescent="0.2">
      <c r="A6183" s="891"/>
      <c r="B6183" s="3">
        <v>6202</v>
      </c>
      <c r="C6183" s="679" t="s">
        <v>3253</v>
      </c>
      <c r="D6183" s="3" t="s">
        <v>10514</v>
      </c>
      <c r="E6183" s="60" t="s">
        <v>3254</v>
      </c>
      <c r="F6183" s="894"/>
      <c r="G6183" s="211" t="s">
        <v>1901</v>
      </c>
      <c r="H6183" s="159">
        <v>45261</v>
      </c>
      <c r="I6183" s="194">
        <v>351</v>
      </c>
    </row>
    <row r="6184" spans="1:9" ht="38.25" x14ac:dyDescent="0.2">
      <c r="A6184" s="891"/>
      <c r="B6184" s="3">
        <v>7301</v>
      </c>
      <c r="C6184" s="689" t="s">
        <v>3285</v>
      </c>
      <c r="D6184" s="3" t="s">
        <v>10514</v>
      </c>
      <c r="E6184" s="463" t="s">
        <v>3286</v>
      </c>
      <c r="F6184" s="894"/>
      <c r="G6184" s="211" t="s">
        <v>1901</v>
      </c>
      <c r="H6184" s="159">
        <v>45261</v>
      </c>
      <c r="I6184" s="3">
        <v>351</v>
      </c>
    </row>
    <row r="6185" spans="1:9" ht="25.5" x14ac:dyDescent="0.2">
      <c r="A6185" s="891"/>
      <c r="B6185" s="3">
        <v>7500</v>
      </c>
      <c r="C6185" s="197" t="s">
        <v>3484</v>
      </c>
      <c r="D6185" s="3" t="s">
        <v>39</v>
      </c>
      <c r="E6185" s="211">
        <v>43211724</v>
      </c>
      <c r="F6185" s="894"/>
      <c r="G6185" s="211" t="s">
        <v>1901</v>
      </c>
      <c r="H6185" s="159">
        <v>45261</v>
      </c>
      <c r="I6185" s="211">
        <v>351</v>
      </c>
    </row>
    <row r="6186" spans="1:9" ht="25.5" x14ac:dyDescent="0.2">
      <c r="A6186" s="891"/>
      <c r="B6186" s="3">
        <v>2011</v>
      </c>
      <c r="C6186" s="197" t="s">
        <v>3486</v>
      </c>
      <c r="D6186" s="3" t="s">
        <v>39</v>
      </c>
      <c r="E6186" s="779" t="s">
        <v>3487</v>
      </c>
      <c r="F6186" s="894"/>
      <c r="G6186" s="211" t="s">
        <v>1901</v>
      </c>
      <c r="H6186" s="159">
        <v>45261</v>
      </c>
      <c r="I6186" s="211">
        <v>351</v>
      </c>
    </row>
    <row r="6187" spans="1:9" ht="25.5" x14ac:dyDescent="0.2">
      <c r="A6187" s="891"/>
      <c r="B6187" s="211">
        <v>2801</v>
      </c>
      <c r="C6187" s="197" t="s">
        <v>4715</v>
      </c>
      <c r="D6187" s="211" t="s">
        <v>39</v>
      </c>
      <c r="E6187" s="211">
        <v>43211724</v>
      </c>
      <c r="F6187" s="894"/>
      <c r="G6187" s="211" t="s">
        <v>1901</v>
      </c>
      <c r="H6187" s="159">
        <v>45261</v>
      </c>
      <c r="I6187" s="211">
        <v>351</v>
      </c>
    </row>
    <row r="6188" spans="1:9" ht="25.5" x14ac:dyDescent="0.2">
      <c r="A6188" s="891"/>
      <c r="B6188" s="211">
        <v>2820</v>
      </c>
      <c r="C6188" s="197" t="s">
        <v>4833</v>
      </c>
      <c r="D6188" s="211" t="s">
        <v>5814</v>
      </c>
      <c r="E6188" s="211">
        <v>81112099</v>
      </c>
      <c r="F6188" s="894"/>
      <c r="G6188" s="211" t="s">
        <v>1901</v>
      </c>
      <c r="H6188" s="159">
        <v>45261</v>
      </c>
      <c r="I6188" s="211">
        <v>351</v>
      </c>
    </row>
    <row r="6189" spans="1:9" ht="25.5" x14ac:dyDescent="0.2">
      <c r="A6189" s="891"/>
      <c r="B6189" s="146">
        <v>2810</v>
      </c>
      <c r="C6189" s="373" t="s">
        <v>4852</v>
      </c>
      <c r="D6189" s="146" t="s">
        <v>4510</v>
      </c>
      <c r="E6189" s="146">
        <v>81112099</v>
      </c>
      <c r="F6189" s="894"/>
      <c r="G6189" s="700" t="s">
        <v>4853</v>
      </c>
      <c r="H6189" s="159">
        <v>45261</v>
      </c>
      <c r="I6189" s="146">
        <v>351</v>
      </c>
    </row>
    <row r="6190" spans="1:9" ht="25.5" x14ac:dyDescent="0.2">
      <c r="A6190" s="891"/>
      <c r="B6190" s="146">
        <v>2810</v>
      </c>
      <c r="C6190" s="373" t="s">
        <v>4855</v>
      </c>
      <c r="D6190" s="146" t="s">
        <v>4510</v>
      </c>
      <c r="E6190" s="146">
        <v>43191609</v>
      </c>
      <c r="F6190" s="894"/>
      <c r="G6190" s="168" t="s">
        <v>1901</v>
      </c>
      <c r="H6190" s="159">
        <v>45261</v>
      </c>
      <c r="I6190" s="164">
        <v>351</v>
      </c>
    </row>
    <row r="6191" spans="1:9" ht="38.25" x14ac:dyDescent="0.2">
      <c r="A6191" s="891"/>
      <c r="B6191" s="211">
        <v>2830</v>
      </c>
      <c r="C6191" s="127" t="s">
        <v>4887</v>
      </c>
      <c r="D6191" s="211" t="s">
        <v>4510</v>
      </c>
      <c r="E6191" s="211">
        <v>43191609</v>
      </c>
      <c r="F6191" s="894"/>
      <c r="G6191" s="131" t="s">
        <v>1901</v>
      </c>
      <c r="H6191" s="159">
        <v>45261</v>
      </c>
      <c r="I6191" s="131">
        <v>351</v>
      </c>
    </row>
    <row r="6192" spans="1:9" ht="25.5" x14ac:dyDescent="0.2">
      <c r="A6192" s="891"/>
      <c r="B6192" s="211">
        <v>2830</v>
      </c>
      <c r="C6192" s="127" t="s">
        <v>4952</v>
      </c>
      <c r="D6192" s="211" t="s">
        <v>4510</v>
      </c>
      <c r="E6192" s="211">
        <v>81112099</v>
      </c>
      <c r="F6192" s="894"/>
      <c r="G6192" s="131" t="s">
        <v>1901</v>
      </c>
      <c r="H6192" s="159">
        <v>45261</v>
      </c>
      <c r="I6192" s="211">
        <v>351</v>
      </c>
    </row>
    <row r="6193" spans="1:9" ht="25.5" x14ac:dyDescent="0.2">
      <c r="A6193" s="891"/>
      <c r="B6193" s="211">
        <v>2834</v>
      </c>
      <c r="C6193" s="197" t="s">
        <v>4965</v>
      </c>
      <c r="D6193" s="211" t="s">
        <v>4510</v>
      </c>
      <c r="E6193" s="211">
        <v>81112099</v>
      </c>
      <c r="F6193" s="894"/>
      <c r="G6193" s="131" t="s">
        <v>1901</v>
      </c>
      <c r="H6193" s="159">
        <v>45261</v>
      </c>
      <c r="I6193" s="196">
        <v>351</v>
      </c>
    </row>
    <row r="6194" spans="1:9" ht="25.5" x14ac:dyDescent="0.2">
      <c r="A6194" s="891"/>
      <c r="B6194" s="211">
        <v>2833</v>
      </c>
      <c r="C6194" s="197" t="s">
        <v>4981</v>
      </c>
      <c r="D6194" s="211" t="s">
        <v>4510</v>
      </c>
      <c r="E6194" s="211">
        <v>81112099</v>
      </c>
      <c r="F6194" s="894"/>
      <c r="G6194" s="211" t="s">
        <v>693</v>
      </c>
      <c r="H6194" s="159">
        <v>45261</v>
      </c>
      <c r="I6194" s="211">
        <v>351</v>
      </c>
    </row>
    <row r="6195" spans="1:9" ht="25.5" x14ac:dyDescent="0.2">
      <c r="A6195" s="891"/>
      <c r="B6195" s="211">
        <v>2822</v>
      </c>
      <c r="C6195" s="197" t="s">
        <v>3251</v>
      </c>
      <c r="D6195" s="211" t="s">
        <v>4510</v>
      </c>
      <c r="E6195" s="692" t="s">
        <v>5001</v>
      </c>
      <c r="F6195" s="894"/>
      <c r="G6195" s="211" t="s">
        <v>1901</v>
      </c>
      <c r="H6195" s="159">
        <v>45261</v>
      </c>
      <c r="I6195" s="211">
        <v>351</v>
      </c>
    </row>
    <row r="6196" spans="1:9" ht="25.5" x14ac:dyDescent="0.2">
      <c r="A6196" s="891"/>
      <c r="B6196" s="211">
        <v>2822</v>
      </c>
      <c r="C6196" s="197" t="s">
        <v>5003</v>
      </c>
      <c r="D6196" s="211" t="s">
        <v>4510</v>
      </c>
      <c r="E6196" s="692" t="s">
        <v>5004</v>
      </c>
      <c r="F6196" s="894"/>
      <c r="G6196" s="211" t="s">
        <v>1901</v>
      </c>
      <c r="H6196" s="159">
        <v>45261</v>
      </c>
      <c r="I6196" s="211">
        <v>351</v>
      </c>
    </row>
    <row r="6197" spans="1:9" ht="15" customHeight="1" x14ac:dyDescent="0.2">
      <c r="A6197" s="891"/>
      <c r="B6197" s="372">
        <v>7005</v>
      </c>
      <c r="C6197" s="373" t="s">
        <v>5908</v>
      </c>
      <c r="D6197" s="372" t="s">
        <v>5902</v>
      </c>
      <c r="E6197" s="146">
        <v>52161699</v>
      </c>
      <c r="F6197" s="894"/>
      <c r="G6197" s="146" t="s">
        <v>2146</v>
      </c>
      <c r="H6197" s="159">
        <v>45261</v>
      </c>
      <c r="I6197" s="146">
        <v>351</v>
      </c>
    </row>
    <row r="6198" spans="1:9" ht="15" customHeight="1" x14ac:dyDescent="0.2">
      <c r="A6198" s="891"/>
      <c r="B6198" s="372">
        <v>7005</v>
      </c>
      <c r="C6198" s="373" t="s">
        <v>5910</v>
      </c>
      <c r="D6198" s="372" t="s">
        <v>5902</v>
      </c>
      <c r="E6198" s="146">
        <v>43211706</v>
      </c>
      <c r="F6198" s="894"/>
      <c r="G6198" s="146" t="s">
        <v>2146</v>
      </c>
      <c r="H6198" s="159">
        <v>45261</v>
      </c>
      <c r="I6198" s="146">
        <v>351</v>
      </c>
    </row>
    <row r="6199" spans="1:9" ht="15" customHeight="1" x14ac:dyDescent="0.2">
      <c r="A6199" s="891"/>
      <c r="B6199" s="372">
        <v>7005</v>
      </c>
      <c r="C6199" s="373" t="s">
        <v>89</v>
      </c>
      <c r="D6199" s="372" t="s">
        <v>5902</v>
      </c>
      <c r="E6199" s="146">
        <v>43211708</v>
      </c>
      <c r="F6199" s="894"/>
      <c r="G6199" s="146" t="s">
        <v>2146</v>
      </c>
      <c r="H6199" s="159">
        <v>45261</v>
      </c>
      <c r="I6199" s="146">
        <v>351</v>
      </c>
    </row>
    <row r="6200" spans="1:9" ht="114.75" x14ac:dyDescent="0.2">
      <c r="A6200" s="891"/>
      <c r="B6200" s="146">
        <v>7401</v>
      </c>
      <c r="C6200" s="678" t="s">
        <v>6025</v>
      </c>
      <c r="D6200" s="372" t="s">
        <v>5902</v>
      </c>
      <c r="E6200" s="60" t="s">
        <v>6026</v>
      </c>
      <c r="F6200" s="894"/>
      <c r="G6200" s="146" t="s">
        <v>1901</v>
      </c>
      <c r="H6200" s="159">
        <v>45261</v>
      </c>
      <c r="I6200" s="146">
        <v>351</v>
      </c>
    </row>
    <row r="6201" spans="1:9" ht="63.75" x14ac:dyDescent="0.2">
      <c r="A6201" s="891"/>
      <c r="B6201" s="146">
        <v>7401</v>
      </c>
      <c r="C6201" s="679" t="s">
        <v>6028</v>
      </c>
      <c r="D6201" s="372" t="s">
        <v>5902</v>
      </c>
      <c r="E6201" s="146" t="s">
        <v>6029</v>
      </c>
      <c r="F6201" s="894"/>
      <c r="G6201" s="146" t="s">
        <v>1901</v>
      </c>
      <c r="H6201" s="159">
        <v>45261</v>
      </c>
      <c r="I6201" s="146">
        <v>351</v>
      </c>
    </row>
    <row r="6202" spans="1:9" ht="267.75" x14ac:dyDescent="0.2">
      <c r="A6202" s="891"/>
      <c r="B6202" s="146">
        <v>7401</v>
      </c>
      <c r="C6202" s="678" t="s">
        <v>6030</v>
      </c>
      <c r="D6202" s="372" t="s">
        <v>5902</v>
      </c>
      <c r="E6202" s="146" t="s">
        <v>6031</v>
      </c>
      <c r="F6202" s="894"/>
      <c r="G6202" s="146" t="s">
        <v>1901</v>
      </c>
      <c r="H6202" s="159">
        <v>45261</v>
      </c>
      <c r="I6202" s="146">
        <v>351</v>
      </c>
    </row>
    <row r="6203" spans="1:9" ht="102" x14ac:dyDescent="0.2">
      <c r="A6203" s="891"/>
      <c r="B6203" s="146">
        <v>7401</v>
      </c>
      <c r="C6203" s="679" t="s">
        <v>6033</v>
      </c>
      <c r="D6203" s="372" t="s">
        <v>5902</v>
      </c>
      <c r="E6203" s="146" t="s">
        <v>3249</v>
      </c>
      <c r="F6203" s="894"/>
      <c r="G6203" s="146" t="s">
        <v>1901</v>
      </c>
      <c r="H6203" s="159">
        <v>45261</v>
      </c>
      <c r="I6203" s="146">
        <v>351</v>
      </c>
    </row>
    <row r="6204" spans="1:9" ht="89.25" x14ac:dyDescent="0.2">
      <c r="A6204" s="891"/>
      <c r="B6204" s="146">
        <v>7401</v>
      </c>
      <c r="C6204" s="678" t="s">
        <v>6034</v>
      </c>
      <c r="D6204" s="372" t="s">
        <v>5902</v>
      </c>
      <c r="E6204" s="146" t="s">
        <v>6035</v>
      </c>
      <c r="F6204" s="894"/>
      <c r="G6204" s="146" t="s">
        <v>1901</v>
      </c>
      <c r="H6204" s="159">
        <v>45261</v>
      </c>
      <c r="I6204" s="146">
        <v>351</v>
      </c>
    </row>
    <row r="6205" spans="1:9" ht="15" customHeight="1" x14ac:dyDescent="0.2">
      <c r="A6205" s="891"/>
      <c r="B6205" s="372">
        <v>7428</v>
      </c>
      <c r="C6205" s="127" t="s">
        <v>7425</v>
      </c>
      <c r="D6205" s="372" t="s">
        <v>5902</v>
      </c>
      <c r="E6205" s="131" t="s">
        <v>6482</v>
      </c>
      <c r="F6205" s="894"/>
      <c r="G6205" s="131" t="s">
        <v>2146</v>
      </c>
      <c r="H6205" s="159">
        <v>45261</v>
      </c>
      <c r="I6205" s="131">
        <v>351</v>
      </c>
    </row>
    <row r="6206" spans="1:9" ht="15" customHeight="1" x14ac:dyDescent="0.2">
      <c r="A6206" s="891"/>
      <c r="B6206" s="372">
        <v>7428</v>
      </c>
      <c r="C6206" s="127" t="s">
        <v>8656</v>
      </c>
      <c r="D6206" s="372" t="s">
        <v>5902</v>
      </c>
      <c r="E6206" s="131" t="s">
        <v>8657</v>
      </c>
      <c r="F6206" s="894"/>
      <c r="G6206" s="131" t="s">
        <v>2146</v>
      </c>
      <c r="H6206" s="159">
        <v>45261</v>
      </c>
      <c r="I6206" s="131">
        <v>351</v>
      </c>
    </row>
    <row r="6207" spans="1:9" ht="15" customHeight="1" x14ac:dyDescent="0.2">
      <c r="A6207" s="891"/>
      <c r="B6207" s="372">
        <v>7428</v>
      </c>
      <c r="C6207" s="127" t="s">
        <v>7427</v>
      </c>
      <c r="D6207" s="372" t="s">
        <v>5902</v>
      </c>
      <c r="E6207" s="131" t="s">
        <v>6029</v>
      </c>
      <c r="F6207" s="894"/>
      <c r="G6207" s="131" t="s">
        <v>2146</v>
      </c>
      <c r="H6207" s="159">
        <v>45261</v>
      </c>
      <c r="I6207" s="131">
        <v>351</v>
      </c>
    </row>
    <row r="6208" spans="1:9" ht="63.75" x14ac:dyDescent="0.2">
      <c r="A6208" s="891"/>
      <c r="B6208" s="372">
        <v>7431</v>
      </c>
      <c r="C6208" s="373" t="s">
        <v>6255</v>
      </c>
      <c r="D6208" s="372" t="s">
        <v>5902</v>
      </c>
      <c r="E6208" s="146" t="s">
        <v>6029</v>
      </c>
      <c r="F6208" s="894"/>
      <c r="G6208" s="146" t="s">
        <v>1901</v>
      </c>
      <c r="H6208" s="159">
        <v>45261</v>
      </c>
      <c r="I6208" s="680">
        <v>351</v>
      </c>
    </row>
    <row r="6209" spans="1:9" ht="38.25" x14ac:dyDescent="0.2">
      <c r="A6209" s="891"/>
      <c r="B6209" s="372">
        <v>7431</v>
      </c>
      <c r="C6209" s="373" t="s">
        <v>6257</v>
      </c>
      <c r="D6209" s="372" t="s">
        <v>5902</v>
      </c>
      <c r="E6209" s="146" t="s">
        <v>6258</v>
      </c>
      <c r="F6209" s="894"/>
      <c r="G6209" s="146" t="s">
        <v>1901</v>
      </c>
      <c r="H6209" s="159">
        <v>45261</v>
      </c>
      <c r="I6209" s="680">
        <v>351</v>
      </c>
    </row>
    <row r="6210" spans="1:9" ht="15" customHeight="1" x14ac:dyDescent="0.2">
      <c r="A6210" s="891"/>
      <c r="B6210" s="372">
        <v>7003</v>
      </c>
      <c r="C6210" s="373" t="s">
        <v>89</v>
      </c>
      <c r="D6210" s="372" t="s">
        <v>5902</v>
      </c>
      <c r="E6210" s="146">
        <v>43211608</v>
      </c>
      <c r="F6210" s="894"/>
      <c r="G6210" s="146" t="s">
        <v>1901</v>
      </c>
      <c r="H6210" s="159">
        <v>45261</v>
      </c>
      <c r="I6210" s="146">
        <v>351</v>
      </c>
    </row>
    <row r="6211" spans="1:9" ht="15" customHeight="1" x14ac:dyDescent="0.2">
      <c r="A6211" s="891"/>
      <c r="B6211" s="372">
        <v>7003</v>
      </c>
      <c r="C6211" s="373" t="s">
        <v>109</v>
      </c>
      <c r="D6211" s="372" t="s">
        <v>5902</v>
      </c>
      <c r="E6211" s="146">
        <v>43211706</v>
      </c>
      <c r="F6211" s="894"/>
      <c r="G6211" s="146" t="s">
        <v>1901</v>
      </c>
      <c r="H6211" s="159">
        <v>45261</v>
      </c>
      <c r="I6211" s="146">
        <v>351</v>
      </c>
    </row>
    <row r="6212" spans="1:9" ht="15" customHeight="1" x14ac:dyDescent="0.2">
      <c r="A6212" s="891"/>
      <c r="B6212" s="372">
        <v>7003</v>
      </c>
      <c r="C6212" s="373" t="s">
        <v>6825</v>
      </c>
      <c r="D6212" s="372" t="s">
        <v>5902</v>
      </c>
      <c r="E6212" s="146">
        <v>26111704</v>
      </c>
      <c r="F6212" s="894"/>
      <c r="G6212" s="146" t="s">
        <v>1901</v>
      </c>
      <c r="H6212" s="159">
        <v>45261</v>
      </c>
      <c r="I6212" s="146">
        <v>351</v>
      </c>
    </row>
    <row r="6213" spans="1:9" ht="38.25" x14ac:dyDescent="0.2">
      <c r="A6213" s="891"/>
      <c r="B6213" s="372">
        <v>7003</v>
      </c>
      <c r="C6213" s="373" t="s">
        <v>6827</v>
      </c>
      <c r="D6213" s="372" t="s">
        <v>5902</v>
      </c>
      <c r="E6213" s="146">
        <v>52161554</v>
      </c>
      <c r="F6213" s="894"/>
      <c r="G6213" s="146" t="s">
        <v>1901</v>
      </c>
      <c r="H6213" s="159">
        <v>45261</v>
      </c>
      <c r="I6213" s="146">
        <v>351</v>
      </c>
    </row>
    <row r="6214" spans="1:9" ht="15" customHeight="1" x14ac:dyDescent="0.2">
      <c r="A6214" s="891"/>
      <c r="B6214" s="372">
        <v>7003</v>
      </c>
      <c r="C6214" s="373" t="s">
        <v>6829</v>
      </c>
      <c r="D6214" s="372" t="s">
        <v>5902</v>
      </c>
      <c r="E6214" s="146">
        <v>32101617</v>
      </c>
      <c r="F6214" s="894"/>
      <c r="G6214" s="146" t="s">
        <v>1901</v>
      </c>
      <c r="H6214" s="159">
        <v>45261</v>
      </c>
      <c r="I6214" s="146">
        <v>351</v>
      </c>
    </row>
    <row r="6215" spans="1:9" ht="15" customHeight="1" x14ac:dyDescent="0.2">
      <c r="A6215" s="891"/>
      <c r="B6215" s="372">
        <v>7202</v>
      </c>
      <c r="C6215" s="127" t="s">
        <v>7425</v>
      </c>
      <c r="D6215" s="372" t="s">
        <v>5902</v>
      </c>
      <c r="E6215" s="131">
        <v>43211608</v>
      </c>
      <c r="F6215" s="894"/>
      <c r="G6215" s="146" t="s">
        <v>1901</v>
      </c>
      <c r="H6215" s="159">
        <v>45261</v>
      </c>
      <c r="I6215" s="681">
        <v>351</v>
      </c>
    </row>
    <row r="6216" spans="1:9" ht="15" customHeight="1" x14ac:dyDescent="0.2">
      <c r="A6216" s="891"/>
      <c r="B6216" s="372">
        <v>7202</v>
      </c>
      <c r="C6216" s="127" t="s">
        <v>7427</v>
      </c>
      <c r="D6216" s="372" t="s">
        <v>5902</v>
      </c>
      <c r="E6216" s="131">
        <v>43211706</v>
      </c>
      <c r="F6216" s="894"/>
      <c r="G6216" s="146" t="s">
        <v>1901</v>
      </c>
      <c r="H6216" s="159">
        <v>45261</v>
      </c>
      <c r="I6216" s="681">
        <v>351</v>
      </c>
    </row>
    <row r="6217" spans="1:9" ht="38.25" x14ac:dyDescent="0.2">
      <c r="A6217" s="891"/>
      <c r="B6217" s="372">
        <v>7202</v>
      </c>
      <c r="C6217" s="127" t="s">
        <v>7429</v>
      </c>
      <c r="D6217" s="372" t="s">
        <v>5902</v>
      </c>
      <c r="E6217" s="131">
        <v>52161554</v>
      </c>
      <c r="F6217" s="894"/>
      <c r="G6217" s="146" t="s">
        <v>1901</v>
      </c>
      <c r="H6217" s="159">
        <v>45261</v>
      </c>
      <c r="I6217" s="681">
        <v>351</v>
      </c>
    </row>
    <row r="6218" spans="1:9" ht="25.5" x14ac:dyDescent="0.2">
      <c r="A6218" s="891"/>
      <c r="B6218" s="372">
        <v>7202</v>
      </c>
      <c r="C6218" s="373" t="s">
        <v>7431</v>
      </c>
      <c r="D6218" s="372" t="s">
        <v>5902</v>
      </c>
      <c r="E6218" s="146" t="s">
        <v>7432</v>
      </c>
      <c r="F6218" s="894"/>
      <c r="G6218" s="146" t="s">
        <v>1901</v>
      </c>
      <c r="H6218" s="159">
        <v>45261</v>
      </c>
      <c r="I6218" s="211">
        <v>351</v>
      </c>
    </row>
    <row r="6219" spans="1:9" ht="25.5" x14ac:dyDescent="0.2">
      <c r="A6219" s="891"/>
      <c r="B6219" s="211" t="s">
        <v>10426</v>
      </c>
      <c r="C6219" s="197" t="s">
        <v>5824</v>
      </c>
      <c r="D6219" s="211" t="s">
        <v>39</v>
      </c>
      <c r="E6219" s="146" t="s">
        <v>7432</v>
      </c>
      <c r="F6219" s="894"/>
      <c r="G6219" s="146" t="s">
        <v>1901</v>
      </c>
      <c r="H6219" s="159">
        <v>45261</v>
      </c>
      <c r="I6219" s="211">
        <v>351</v>
      </c>
    </row>
    <row r="6220" spans="1:9" ht="25.5" x14ac:dyDescent="0.2">
      <c r="A6220" s="3">
        <v>327</v>
      </c>
      <c r="B6220" s="211">
        <v>2820</v>
      </c>
      <c r="C6220" s="197" t="s">
        <v>4749</v>
      </c>
      <c r="D6220" s="211" t="s">
        <v>4750</v>
      </c>
      <c r="E6220" s="211">
        <v>43191609</v>
      </c>
      <c r="F6220" s="697">
        <v>950000</v>
      </c>
      <c r="G6220" s="160" t="s">
        <v>2186</v>
      </c>
      <c r="H6220" s="63">
        <v>45170</v>
      </c>
      <c r="I6220" s="382">
        <v>364</v>
      </c>
    </row>
    <row r="6221" spans="1:9" ht="15" customHeight="1" x14ac:dyDescent="0.2">
      <c r="A6221" s="891">
        <v>328</v>
      </c>
      <c r="B6221" s="3">
        <v>3001</v>
      </c>
      <c r="C6221" s="66" t="s">
        <v>46</v>
      </c>
      <c r="D6221" s="61" t="s">
        <v>39</v>
      </c>
      <c r="E6221" s="382">
        <v>44103103</v>
      </c>
      <c r="F6221" s="911">
        <v>8452829.4000000004</v>
      </c>
      <c r="G6221" s="211" t="s">
        <v>2146</v>
      </c>
      <c r="H6221" s="159">
        <v>45261</v>
      </c>
      <c r="I6221" s="382">
        <v>352</v>
      </c>
    </row>
    <row r="6222" spans="1:9" ht="15" customHeight="1" x14ac:dyDescent="0.2">
      <c r="A6222" s="891"/>
      <c r="B6222" s="3">
        <v>3320</v>
      </c>
      <c r="C6222" s="66" t="s">
        <v>46</v>
      </c>
      <c r="D6222" s="61" t="s">
        <v>39</v>
      </c>
      <c r="E6222" s="382">
        <v>44103103</v>
      </c>
      <c r="F6222" s="911"/>
      <c r="G6222" s="211" t="s">
        <v>2146</v>
      </c>
      <c r="H6222" s="159">
        <v>45261</v>
      </c>
      <c r="I6222" s="382">
        <v>352</v>
      </c>
    </row>
    <row r="6223" spans="1:9" ht="15" customHeight="1" x14ac:dyDescent="0.2">
      <c r="A6223" s="891"/>
      <c r="B6223" s="3">
        <v>3250</v>
      </c>
      <c r="C6223" s="197" t="s">
        <v>46</v>
      </c>
      <c r="D6223" s="3" t="s">
        <v>39</v>
      </c>
      <c r="E6223" s="211">
        <v>44103103</v>
      </c>
      <c r="F6223" s="911"/>
      <c r="G6223" s="211" t="s">
        <v>2146</v>
      </c>
      <c r="H6223" s="159">
        <v>45261</v>
      </c>
      <c r="I6223" s="382">
        <v>352</v>
      </c>
    </row>
    <row r="6224" spans="1:9" ht="15" customHeight="1" x14ac:dyDescent="0.2">
      <c r="A6224" s="891"/>
      <c r="B6224" s="3">
        <v>3250</v>
      </c>
      <c r="C6224" s="197" t="s">
        <v>43</v>
      </c>
      <c r="D6224" s="3" t="s">
        <v>39</v>
      </c>
      <c r="E6224" s="382">
        <v>44101706</v>
      </c>
      <c r="F6224" s="911"/>
      <c r="G6224" s="211" t="s">
        <v>2146</v>
      </c>
      <c r="H6224" s="159">
        <v>45261</v>
      </c>
      <c r="I6224" s="382">
        <v>352</v>
      </c>
    </row>
    <row r="6225" spans="1:9" ht="38.25" x14ac:dyDescent="0.2">
      <c r="A6225" s="891"/>
      <c r="B6225" s="3">
        <v>3201</v>
      </c>
      <c r="C6225" s="197" t="s">
        <v>112</v>
      </c>
      <c r="D6225" s="3" t="s">
        <v>39</v>
      </c>
      <c r="E6225" s="211">
        <v>44103103</v>
      </c>
      <c r="F6225" s="911"/>
      <c r="G6225" s="211" t="s">
        <v>2146</v>
      </c>
      <c r="H6225" s="159">
        <v>45261</v>
      </c>
      <c r="I6225" s="382">
        <v>352</v>
      </c>
    </row>
    <row r="6226" spans="1:9" ht="38.25" x14ac:dyDescent="0.2">
      <c r="A6226" s="891"/>
      <c r="B6226" s="3">
        <v>2030</v>
      </c>
      <c r="C6226" s="197" t="s">
        <v>193</v>
      </c>
      <c r="D6226" s="3" t="s">
        <v>39</v>
      </c>
      <c r="E6226" s="211">
        <v>44103105</v>
      </c>
      <c r="F6226" s="911"/>
      <c r="G6226" s="211" t="s">
        <v>2146</v>
      </c>
      <c r="H6226" s="159">
        <v>45261</v>
      </c>
      <c r="I6226" s="382">
        <v>352</v>
      </c>
    </row>
    <row r="6227" spans="1:9" ht="38.25" x14ac:dyDescent="0.2">
      <c r="A6227" s="891"/>
      <c r="B6227" s="3">
        <v>2030</v>
      </c>
      <c r="C6227" s="197" t="s">
        <v>194</v>
      </c>
      <c r="D6227" s="3" t="s">
        <v>39</v>
      </c>
      <c r="E6227" s="211">
        <v>44103105</v>
      </c>
      <c r="F6227" s="911"/>
      <c r="G6227" s="211" t="s">
        <v>2146</v>
      </c>
      <c r="H6227" s="159">
        <v>45261</v>
      </c>
      <c r="I6227" s="382">
        <v>352</v>
      </c>
    </row>
    <row r="6228" spans="1:9" ht="38.25" x14ac:dyDescent="0.2">
      <c r="A6228" s="891"/>
      <c r="B6228" s="3">
        <v>2030</v>
      </c>
      <c r="C6228" s="197" t="s">
        <v>195</v>
      </c>
      <c r="D6228" s="3" t="s">
        <v>39</v>
      </c>
      <c r="E6228" s="211">
        <v>44103105</v>
      </c>
      <c r="F6228" s="911"/>
      <c r="G6228" s="211" t="s">
        <v>2146</v>
      </c>
      <c r="H6228" s="159">
        <v>45261</v>
      </c>
      <c r="I6228" s="382">
        <v>352</v>
      </c>
    </row>
    <row r="6229" spans="1:9" ht="38.25" x14ac:dyDescent="0.2">
      <c r="A6229" s="891"/>
      <c r="B6229" s="3">
        <v>2030</v>
      </c>
      <c r="C6229" s="197" t="s">
        <v>196</v>
      </c>
      <c r="D6229" s="3" t="s">
        <v>39</v>
      </c>
      <c r="E6229" s="211">
        <v>44103105</v>
      </c>
      <c r="F6229" s="911"/>
      <c r="G6229" s="211" t="s">
        <v>2146</v>
      </c>
      <c r="H6229" s="159">
        <v>45261</v>
      </c>
      <c r="I6229" s="382">
        <v>352</v>
      </c>
    </row>
    <row r="6230" spans="1:9" ht="38.25" x14ac:dyDescent="0.2">
      <c r="A6230" s="891"/>
      <c r="B6230" s="3">
        <v>2030</v>
      </c>
      <c r="C6230" s="197" t="s">
        <v>112</v>
      </c>
      <c r="D6230" s="3" t="s">
        <v>39</v>
      </c>
      <c r="E6230" s="211">
        <v>44103103</v>
      </c>
      <c r="F6230" s="911"/>
      <c r="G6230" s="211" t="s">
        <v>2146</v>
      </c>
      <c r="H6230" s="159">
        <v>45261</v>
      </c>
      <c r="I6230" s="382">
        <v>352</v>
      </c>
    </row>
    <row r="6231" spans="1:9" ht="15" customHeight="1" x14ac:dyDescent="0.2">
      <c r="A6231" s="891"/>
      <c r="B6231" s="61">
        <v>3240</v>
      </c>
      <c r="C6231" s="66" t="s">
        <v>46</v>
      </c>
      <c r="D6231" s="3" t="s">
        <v>39</v>
      </c>
      <c r="E6231" s="382" t="s">
        <v>224</v>
      </c>
      <c r="F6231" s="911"/>
      <c r="G6231" s="211" t="s">
        <v>2146</v>
      </c>
      <c r="H6231" s="159">
        <v>45261</v>
      </c>
      <c r="I6231" s="382">
        <v>352</v>
      </c>
    </row>
    <row r="6232" spans="1:9" ht="15" customHeight="1" x14ac:dyDescent="0.2">
      <c r="A6232" s="891"/>
      <c r="B6232" s="61">
        <v>3240</v>
      </c>
      <c r="C6232" s="66" t="s">
        <v>46</v>
      </c>
      <c r="D6232" s="3" t="s">
        <v>39</v>
      </c>
      <c r="E6232" s="382" t="s">
        <v>226</v>
      </c>
      <c r="F6232" s="911"/>
      <c r="G6232" s="211" t="s">
        <v>2146</v>
      </c>
      <c r="H6232" s="159">
        <v>45261</v>
      </c>
      <c r="I6232" s="382">
        <v>352</v>
      </c>
    </row>
    <row r="6233" spans="1:9" ht="15" customHeight="1" x14ac:dyDescent="0.2">
      <c r="A6233" s="891"/>
      <c r="B6233" s="61">
        <v>7210</v>
      </c>
      <c r="C6233" s="197" t="s">
        <v>785</v>
      </c>
      <c r="D6233" s="211" t="s">
        <v>754</v>
      </c>
      <c r="E6233" s="211" t="s">
        <v>224</v>
      </c>
      <c r="F6233" s="911"/>
      <c r="G6233" s="211" t="s">
        <v>2146</v>
      </c>
      <c r="H6233" s="159">
        <v>45261</v>
      </c>
      <c r="I6233" s="382">
        <v>352</v>
      </c>
    </row>
    <row r="6234" spans="1:9" ht="25.5" x14ac:dyDescent="0.2">
      <c r="A6234" s="891"/>
      <c r="B6234" s="3">
        <v>7210</v>
      </c>
      <c r="C6234" s="197" t="s">
        <v>787</v>
      </c>
      <c r="D6234" s="211" t="s">
        <v>754</v>
      </c>
      <c r="E6234" s="211" t="s">
        <v>224</v>
      </c>
      <c r="F6234" s="911"/>
      <c r="G6234" s="211" t="s">
        <v>2146</v>
      </c>
      <c r="H6234" s="159">
        <v>45261</v>
      </c>
      <c r="I6234" s="382">
        <v>352</v>
      </c>
    </row>
    <row r="6235" spans="1:9" ht="25.5" x14ac:dyDescent="0.2">
      <c r="A6235" s="891"/>
      <c r="B6235" s="3">
        <v>3220</v>
      </c>
      <c r="C6235" s="197" t="s">
        <v>853</v>
      </c>
      <c r="D6235" s="3" t="s">
        <v>39</v>
      </c>
      <c r="E6235" s="211">
        <v>44103103</v>
      </c>
      <c r="F6235" s="911"/>
      <c r="G6235" s="211" t="s">
        <v>2146</v>
      </c>
      <c r="H6235" s="159">
        <v>45261</v>
      </c>
      <c r="I6235" s="382">
        <v>352</v>
      </c>
    </row>
    <row r="6236" spans="1:9" ht="15" customHeight="1" x14ac:dyDescent="0.2">
      <c r="A6236" s="891"/>
      <c r="B6236" s="61">
        <v>3210</v>
      </c>
      <c r="C6236" s="66" t="s">
        <v>1944</v>
      </c>
      <c r="D6236" s="3" t="s">
        <v>39</v>
      </c>
      <c r="E6236" s="211">
        <v>44103103</v>
      </c>
      <c r="F6236" s="911"/>
      <c r="G6236" s="211" t="s">
        <v>2146</v>
      </c>
      <c r="H6236" s="159">
        <v>45261</v>
      </c>
      <c r="I6236" s="382">
        <v>352</v>
      </c>
    </row>
    <row r="6237" spans="1:9" ht="25.5" x14ac:dyDescent="0.2">
      <c r="A6237" s="891"/>
      <c r="B6237" s="3">
        <v>6001</v>
      </c>
      <c r="C6237" s="66" t="s">
        <v>2415</v>
      </c>
      <c r="D6237" s="61" t="s">
        <v>10514</v>
      </c>
      <c r="E6237" s="211" t="s">
        <v>2416</v>
      </c>
      <c r="F6237" s="911"/>
      <c r="G6237" s="211" t="s">
        <v>2146</v>
      </c>
      <c r="H6237" s="159">
        <v>45261</v>
      </c>
      <c r="I6237" s="382">
        <v>352</v>
      </c>
    </row>
    <row r="6238" spans="1:9" ht="25.5" x14ac:dyDescent="0.2">
      <c r="A6238" s="891"/>
      <c r="B6238" s="3">
        <v>6223</v>
      </c>
      <c r="C6238" s="197" t="s">
        <v>2626</v>
      </c>
      <c r="D6238" s="3" t="s">
        <v>10515</v>
      </c>
      <c r="E6238" s="211" t="s">
        <v>2627</v>
      </c>
      <c r="F6238" s="911"/>
      <c r="G6238" s="211" t="s">
        <v>2146</v>
      </c>
      <c r="H6238" s="159">
        <v>45261</v>
      </c>
      <c r="I6238" s="3">
        <v>352</v>
      </c>
    </row>
    <row r="6239" spans="1:9" ht="38.25" x14ac:dyDescent="0.2">
      <c r="A6239" s="891"/>
      <c r="B6239" s="3">
        <v>6223</v>
      </c>
      <c r="C6239" s="197" t="s">
        <v>2629</v>
      </c>
      <c r="D6239" s="3" t="s">
        <v>10515</v>
      </c>
      <c r="E6239" s="211">
        <v>44103105</v>
      </c>
      <c r="F6239" s="911"/>
      <c r="G6239" s="211" t="s">
        <v>2146</v>
      </c>
      <c r="H6239" s="159">
        <v>45261</v>
      </c>
      <c r="I6239" s="3">
        <v>352</v>
      </c>
    </row>
    <row r="6240" spans="1:9" ht="38.25" x14ac:dyDescent="0.2">
      <c r="A6240" s="891"/>
      <c r="B6240" s="3">
        <v>6223</v>
      </c>
      <c r="C6240" s="197" t="s">
        <v>2631</v>
      </c>
      <c r="D6240" s="3" t="s">
        <v>10515</v>
      </c>
      <c r="E6240" s="211">
        <v>44103105</v>
      </c>
      <c r="F6240" s="911"/>
      <c r="G6240" s="211" t="s">
        <v>2146</v>
      </c>
      <c r="H6240" s="159">
        <v>45261</v>
      </c>
      <c r="I6240" s="3">
        <v>352</v>
      </c>
    </row>
    <row r="6241" spans="1:9" ht="38.25" x14ac:dyDescent="0.2">
      <c r="A6241" s="891"/>
      <c r="B6241" s="3">
        <v>6223</v>
      </c>
      <c r="C6241" s="197" t="s">
        <v>2632</v>
      </c>
      <c r="D6241" s="3" t="s">
        <v>10515</v>
      </c>
      <c r="E6241" s="211">
        <v>44103105</v>
      </c>
      <c r="F6241" s="911"/>
      <c r="G6241" s="211" t="s">
        <v>2146</v>
      </c>
      <c r="H6241" s="159">
        <v>45261</v>
      </c>
      <c r="I6241" s="3">
        <v>352</v>
      </c>
    </row>
    <row r="6242" spans="1:9" ht="25.5" x14ac:dyDescent="0.2">
      <c r="A6242" s="891"/>
      <c r="B6242" s="3">
        <v>6223</v>
      </c>
      <c r="C6242" s="197" t="s">
        <v>2633</v>
      </c>
      <c r="D6242" s="3" t="s">
        <v>10515</v>
      </c>
      <c r="E6242" s="211">
        <v>44103105</v>
      </c>
      <c r="F6242" s="911"/>
      <c r="G6242" s="211" t="s">
        <v>2146</v>
      </c>
      <c r="H6242" s="159">
        <v>45261</v>
      </c>
      <c r="I6242" s="3">
        <v>352</v>
      </c>
    </row>
    <row r="6243" spans="1:9" ht="38.25" x14ac:dyDescent="0.2">
      <c r="A6243" s="891"/>
      <c r="B6243" s="3">
        <v>6223</v>
      </c>
      <c r="C6243" s="197" t="s">
        <v>2634</v>
      </c>
      <c r="D6243" s="3" t="s">
        <v>10515</v>
      </c>
      <c r="E6243" s="211">
        <v>44103103</v>
      </c>
      <c r="F6243" s="911"/>
      <c r="G6243" s="211" t="s">
        <v>2146</v>
      </c>
      <c r="H6243" s="159">
        <v>45261</v>
      </c>
      <c r="I6243" s="3">
        <v>352</v>
      </c>
    </row>
    <row r="6244" spans="1:9" ht="15" customHeight="1" x14ac:dyDescent="0.2">
      <c r="A6244" s="891"/>
      <c r="B6244" s="211">
        <v>6110</v>
      </c>
      <c r="C6244" s="197" t="s">
        <v>2736</v>
      </c>
      <c r="D6244" s="211" t="s">
        <v>10514</v>
      </c>
      <c r="E6244" s="211">
        <v>44103103</v>
      </c>
      <c r="F6244" s="911"/>
      <c r="G6244" s="211" t="s">
        <v>2146</v>
      </c>
      <c r="H6244" s="159">
        <v>45261</v>
      </c>
      <c r="I6244" s="382">
        <v>352</v>
      </c>
    </row>
    <row r="6245" spans="1:9" ht="15" customHeight="1" x14ac:dyDescent="0.2">
      <c r="A6245" s="891"/>
      <c r="B6245" s="211">
        <v>6110</v>
      </c>
      <c r="C6245" s="197" t="s">
        <v>2736</v>
      </c>
      <c r="D6245" s="211" t="s">
        <v>10514</v>
      </c>
      <c r="E6245" s="211">
        <v>44103103</v>
      </c>
      <c r="F6245" s="911"/>
      <c r="G6245" s="211" t="s">
        <v>2146</v>
      </c>
      <c r="H6245" s="159">
        <v>45261</v>
      </c>
      <c r="I6245" s="382">
        <v>352</v>
      </c>
    </row>
    <row r="6246" spans="1:9" ht="15" customHeight="1" x14ac:dyDescent="0.2">
      <c r="A6246" s="891"/>
      <c r="B6246" s="211">
        <v>6311</v>
      </c>
      <c r="C6246" s="197" t="s">
        <v>2736</v>
      </c>
      <c r="D6246" s="211" t="s">
        <v>10514</v>
      </c>
      <c r="E6246" s="211">
        <v>44103103</v>
      </c>
      <c r="F6246" s="911"/>
      <c r="G6246" s="211" t="s">
        <v>2146</v>
      </c>
      <c r="H6246" s="159">
        <v>45261</v>
      </c>
      <c r="I6246" s="382">
        <v>352</v>
      </c>
    </row>
    <row r="6247" spans="1:9" ht="15" customHeight="1" x14ac:dyDescent="0.2">
      <c r="A6247" s="891"/>
      <c r="B6247" s="3">
        <v>6226</v>
      </c>
      <c r="C6247" s="197" t="s">
        <v>2886</v>
      </c>
      <c r="D6247" s="3" t="s">
        <v>10514</v>
      </c>
      <c r="E6247" s="211" t="s">
        <v>2887</v>
      </c>
      <c r="F6247" s="911"/>
      <c r="G6247" s="211" t="s">
        <v>2146</v>
      </c>
      <c r="H6247" s="159">
        <v>45261</v>
      </c>
      <c r="I6247" s="211">
        <v>352</v>
      </c>
    </row>
    <row r="6248" spans="1:9" ht="38.25" x14ac:dyDescent="0.2">
      <c r="A6248" s="891"/>
      <c r="B6248" s="3">
        <v>6320</v>
      </c>
      <c r="C6248" s="197" t="s">
        <v>3084</v>
      </c>
      <c r="D6248" s="3" t="s">
        <v>10514</v>
      </c>
      <c r="E6248" s="211" t="s">
        <v>2887</v>
      </c>
      <c r="F6248" s="911"/>
      <c r="G6248" s="211" t="s">
        <v>2146</v>
      </c>
      <c r="H6248" s="159">
        <v>45261</v>
      </c>
      <c r="I6248" s="382">
        <v>352</v>
      </c>
    </row>
    <row r="6249" spans="1:9" ht="63.75" x14ac:dyDescent="0.2">
      <c r="A6249" s="891"/>
      <c r="B6249" s="3">
        <v>6320</v>
      </c>
      <c r="C6249" s="197" t="s">
        <v>3085</v>
      </c>
      <c r="D6249" s="3" t="s">
        <v>10514</v>
      </c>
      <c r="E6249" s="211" t="s">
        <v>3070</v>
      </c>
      <c r="F6249" s="911"/>
      <c r="G6249" s="211" t="s">
        <v>2146</v>
      </c>
      <c r="H6249" s="159">
        <v>45261</v>
      </c>
      <c r="I6249" s="382">
        <v>352</v>
      </c>
    </row>
    <row r="6250" spans="1:9" ht="51" x14ac:dyDescent="0.2">
      <c r="A6250" s="891"/>
      <c r="B6250" s="3">
        <v>7020</v>
      </c>
      <c r="C6250" s="197" t="s">
        <v>3183</v>
      </c>
      <c r="D6250" s="3" t="s">
        <v>10514</v>
      </c>
      <c r="E6250" s="211">
        <v>44102412</v>
      </c>
      <c r="F6250" s="911"/>
      <c r="G6250" s="211" t="s">
        <v>2146</v>
      </c>
      <c r="H6250" s="159">
        <v>45261</v>
      </c>
      <c r="I6250" s="382">
        <v>352</v>
      </c>
    </row>
    <row r="6251" spans="1:9" ht="15" customHeight="1" x14ac:dyDescent="0.2">
      <c r="A6251" s="891"/>
      <c r="B6251" s="3">
        <v>7020</v>
      </c>
      <c r="C6251" s="197" t="s">
        <v>3184</v>
      </c>
      <c r="D6251" s="3" t="s">
        <v>10514</v>
      </c>
      <c r="E6251" s="211">
        <v>44103103</v>
      </c>
      <c r="F6251" s="911"/>
      <c r="G6251" s="211" t="s">
        <v>2146</v>
      </c>
      <c r="H6251" s="159">
        <v>45261</v>
      </c>
      <c r="I6251" s="382">
        <v>352</v>
      </c>
    </row>
    <row r="6252" spans="1:9" ht="25.5" x14ac:dyDescent="0.2">
      <c r="A6252" s="891"/>
      <c r="B6252" s="3">
        <v>7020</v>
      </c>
      <c r="C6252" s="197" t="s">
        <v>3185</v>
      </c>
      <c r="D6252" s="3" t="s">
        <v>10514</v>
      </c>
      <c r="E6252" s="211">
        <v>12171703</v>
      </c>
      <c r="F6252" s="911"/>
      <c r="G6252" s="211" t="s">
        <v>2146</v>
      </c>
      <c r="H6252" s="159">
        <v>45261</v>
      </c>
      <c r="I6252" s="382">
        <v>352</v>
      </c>
    </row>
    <row r="6253" spans="1:9" ht="25.5" x14ac:dyDescent="0.2">
      <c r="A6253" s="891"/>
      <c r="B6253" s="3">
        <v>7020</v>
      </c>
      <c r="C6253" s="197" t="s">
        <v>3186</v>
      </c>
      <c r="D6253" s="3" t="s">
        <v>10514</v>
      </c>
      <c r="E6253" s="211">
        <v>12171703</v>
      </c>
      <c r="F6253" s="911"/>
      <c r="G6253" s="211" t="s">
        <v>2146</v>
      </c>
      <c r="H6253" s="159">
        <v>45261</v>
      </c>
      <c r="I6253" s="382">
        <v>352</v>
      </c>
    </row>
    <row r="6254" spans="1:9" ht="25.5" x14ac:dyDescent="0.2">
      <c r="A6254" s="891"/>
      <c r="B6254" s="3">
        <v>7020</v>
      </c>
      <c r="C6254" s="197" t="s">
        <v>3187</v>
      </c>
      <c r="D6254" s="3" t="s">
        <v>10514</v>
      </c>
      <c r="E6254" s="211">
        <v>12171703</v>
      </c>
      <c r="F6254" s="911"/>
      <c r="G6254" s="211" t="s">
        <v>2146</v>
      </c>
      <c r="H6254" s="159">
        <v>45261</v>
      </c>
      <c r="I6254" s="382">
        <v>352</v>
      </c>
    </row>
    <row r="6255" spans="1:9" ht="25.5" x14ac:dyDescent="0.2">
      <c r="A6255" s="891"/>
      <c r="B6255" s="3">
        <v>7020</v>
      </c>
      <c r="C6255" s="197" t="s">
        <v>3188</v>
      </c>
      <c r="D6255" s="3" t="s">
        <v>10514</v>
      </c>
      <c r="E6255" s="211">
        <v>12171703</v>
      </c>
      <c r="F6255" s="911"/>
      <c r="G6255" s="211" t="s">
        <v>2146</v>
      </c>
      <c r="H6255" s="159">
        <v>45261</v>
      </c>
      <c r="I6255" s="382">
        <v>352</v>
      </c>
    </row>
    <row r="6256" spans="1:9" ht="15" customHeight="1" x14ac:dyDescent="0.2">
      <c r="A6256" s="891"/>
      <c r="B6256" s="211">
        <v>2505</v>
      </c>
      <c r="C6256" s="197" t="s">
        <v>2886</v>
      </c>
      <c r="D6256" s="211" t="s">
        <v>34</v>
      </c>
      <c r="E6256" s="211">
        <v>44103103</v>
      </c>
      <c r="F6256" s="911"/>
      <c r="G6256" s="211" t="s">
        <v>2146</v>
      </c>
      <c r="H6256" s="159">
        <v>45261</v>
      </c>
      <c r="I6256" s="211">
        <v>352</v>
      </c>
    </row>
    <row r="6257" spans="1:9" ht="114.75" x14ac:dyDescent="0.2">
      <c r="A6257" s="891"/>
      <c r="B6257" s="160">
        <v>7401</v>
      </c>
      <c r="C6257" s="98" t="s">
        <v>6036</v>
      </c>
      <c r="D6257" s="97" t="s">
        <v>5902</v>
      </c>
      <c r="E6257" s="160" t="s">
        <v>6037</v>
      </c>
      <c r="F6257" s="911"/>
      <c r="G6257" s="211" t="s">
        <v>2146</v>
      </c>
      <c r="H6257" s="159">
        <v>45261</v>
      </c>
      <c r="I6257" s="160">
        <v>352</v>
      </c>
    </row>
    <row r="6258" spans="1:9" ht="102" x14ac:dyDescent="0.2">
      <c r="A6258" s="891"/>
      <c r="B6258" s="160">
        <v>7401</v>
      </c>
      <c r="C6258" s="98" t="s">
        <v>6039</v>
      </c>
      <c r="D6258" s="97" t="s">
        <v>5902</v>
      </c>
      <c r="E6258" s="160" t="s">
        <v>6040</v>
      </c>
      <c r="F6258" s="911"/>
      <c r="G6258" s="211" t="s">
        <v>2146</v>
      </c>
      <c r="H6258" s="159">
        <v>45261</v>
      </c>
      <c r="I6258" s="160">
        <v>352</v>
      </c>
    </row>
    <row r="6259" spans="1:9" ht="38.25" x14ac:dyDescent="0.2">
      <c r="A6259" s="891"/>
      <c r="B6259" s="97">
        <v>7428</v>
      </c>
      <c r="C6259" s="508" t="s">
        <v>8658</v>
      </c>
      <c r="D6259" s="97" t="s">
        <v>5902</v>
      </c>
      <c r="E6259" s="39" t="s">
        <v>8659</v>
      </c>
      <c r="F6259" s="911"/>
      <c r="G6259" s="211" t="s">
        <v>2146</v>
      </c>
      <c r="H6259" s="159">
        <v>45261</v>
      </c>
      <c r="I6259" s="39">
        <v>352</v>
      </c>
    </row>
    <row r="6260" spans="1:9" ht="191.25" x14ac:dyDescent="0.2">
      <c r="A6260" s="891"/>
      <c r="B6260" s="97">
        <v>7431</v>
      </c>
      <c r="C6260" s="98" t="s">
        <v>6260</v>
      </c>
      <c r="D6260" s="97" t="s">
        <v>5902</v>
      </c>
      <c r="E6260" s="160" t="s">
        <v>6261</v>
      </c>
      <c r="F6260" s="911"/>
      <c r="G6260" s="211" t="s">
        <v>2146</v>
      </c>
      <c r="H6260" s="159">
        <v>45261</v>
      </c>
      <c r="I6260" s="160">
        <v>352</v>
      </c>
    </row>
    <row r="6261" spans="1:9" ht="15" customHeight="1" x14ac:dyDescent="0.2">
      <c r="A6261" s="891"/>
      <c r="B6261" s="51" t="s">
        <v>8663</v>
      </c>
      <c r="C6261" s="508" t="s">
        <v>6662</v>
      </c>
      <c r="D6261" s="97" t="s">
        <v>5902</v>
      </c>
      <c r="E6261" s="39" t="s">
        <v>6663</v>
      </c>
      <c r="F6261" s="911"/>
      <c r="G6261" s="211" t="s">
        <v>2146</v>
      </c>
      <c r="H6261" s="159">
        <v>45261</v>
      </c>
      <c r="I6261" s="382">
        <v>352</v>
      </c>
    </row>
    <row r="6262" spans="1:9" ht="15" customHeight="1" x14ac:dyDescent="0.2">
      <c r="A6262" s="891"/>
      <c r="B6262" s="97" t="s">
        <v>8675</v>
      </c>
      <c r="C6262" s="508" t="s">
        <v>6662</v>
      </c>
      <c r="D6262" s="97" t="s">
        <v>5902</v>
      </c>
      <c r="E6262" s="39" t="s">
        <v>6663</v>
      </c>
      <c r="F6262" s="911"/>
      <c r="G6262" s="211" t="s">
        <v>2146</v>
      </c>
      <c r="H6262" s="159">
        <v>45261</v>
      </c>
      <c r="I6262" s="382">
        <v>352</v>
      </c>
    </row>
    <row r="6263" spans="1:9" ht="15" customHeight="1" x14ac:dyDescent="0.2">
      <c r="A6263" s="891"/>
      <c r="B6263" s="97" t="s">
        <v>8676</v>
      </c>
      <c r="C6263" s="98" t="s">
        <v>6662</v>
      </c>
      <c r="D6263" s="97" t="s">
        <v>5902</v>
      </c>
      <c r="E6263" s="160" t="s">
        <v>6663</v>
      </c>
      <c r="F6263" s="911"/>
      <c r="G6263" s="211" t="s">
        <v>2146</v>
      </c>
      <c r="H6263" s="159">
        <v>45261</v>
      </c>
      <c r="I6263" s="160">
        <v>352</v>
      </c>
    </row>
    <row r="6264" spans="1:9" ht="15" customHeight="1" x14ac:dyDescent="0.2">
      <c r="A6264" s="891"/>
      <c r="B6264" s="97">
        <v>7003</v>
      </c>
      <c r="C6264" s="98" t="s">
        <v>6831</v>
      </c>
      <c r="D6264" s="97" t="s">
        <v>5902</v>
      </c>
      <c r="E6264" s="160">
        <v>44103105</v>
      </c>
      <c r="F6264" s="911"/>
      <c r="G6264" s="211" t="s">
        <v>2146</v>
      </c>
      <c r="H6264" s="159">
        <v>45261</v>
      </c>
      <c r="I6264" s="160">
        <v>352</v>
      </c>
    </row>
    <row r="6265" spans="1:9" ht="15" customHeight="1" x14ac:dyDescent="0.2">
      <c r="A6265" s="891"/>
      <c r="B6265" s="97">
        <v>7003</v>
      </c>
      <c r="C6265" s="98" t="s">
        <v>6662</v>
      </c>
      <c r="D6265" s="97" t="s">
        <v>5902</v>
      </c>
      <c r="E6265" s="160">
        <v>44103103</v>
      </c>
      <c r="F6265" s="911"/>
      <c r="G6265" s="211" t="s">
        <v>2146</v>
      </c>
      <c r="H6265" s="159">
        <v>45261</v>
      </c>
      <c r="I6265" s="160">
        <v>352</v>
      </c>
    </row>
    <row r="6266" spans="1:9" ht="25.5" x14ac:dyDescent="0.2">
      <c r="A6266" s="891"/>
      <c r="B6266" s="97">
        <v>7202</v>
      </c>
      <c r="C6266" s="98" t="s">
        <v>7433</v>
      </c>
      <c r="D6266" s="97" t="s">
        <v>5902</v>
      </c>
      <c r="E6266" s="160">
        <v>44103103</v>
      </c>
      <c r="F6266" s="911"/>
      <c r="G6266" s="211" t="s">
        <v>2146</v>
      </c>
      <c r="H6266" s="159">
        <v>45261</v>
      </c>
      <c r="I6266" s="382">
        <v>352</v>
      </c>
    </row>
    <row r="6267" spans="1:9" ht="25.5" x14ac:dyDescent="0.2">
      <c r="A6267" s="891"/>
      <c r="B6267" s="97">
        <v>7410</v>
      </c>
      <c r="C6267" s="98" t="s">
        <v>8016</v>
      </c>
      <c r="D6267" s="97" t="s">
        <v>5902</v>
      </c>
      <c r="E6267" s="160">
        <v>44103120</v>
      </c>
      <c r="F6267" s="911"/>
      <c r="G6267" s="211" t="s">
        <v>2146</v>
      </c>
      <c r="H6267" s="159">
        <v>45261</v>
      </c>
      <c r="I6267" s="160">
        <v>352</v>
      </c>
    </row>
    <row r="6268" spans="1:9" ht="15" customHeight="1" x14ac:dyDescent="0.2">
      <c r="A6268" s="891"/>
      <c r="B6268" s="97">
        <v>7410</v>
      </c>
      <c r="C6268" s="98" t="s">
        <v>8017</v>
      </c>
      <c r="D6268" s="97" t="s">
        <v>5902</v>
      </c>
      <c r="E6268" s="160">
        <v>44103120</v>
      </c>
      <c r="F6268" s="911"/>
      <c r="G6268" s="160" t="s">
        <v>1901</v>
      </c>
      <c r="H6268" s="159">
        <v>45261</v>
      </c>
      <c r="I6268" s="97">
        <v>352</v>
      </c>
    </row>
    <row r="6269" spans="1:9" ht="25.5" x14ac:dyDescent="0.2">
      <c r="A6269" s="891"/>
      <c r="B6269" s="382" t="s">
        <v>10426</v>
      </c>
      <c r="C6269" s="197" t="s">
        <v>5825</v>
      </c>
      <c r="D6269" s="382" t="s">
        <v>39</v>
      </c>
      <c r="E6269" s="160">
        <v>44103120</v>
      </c>
      <c r="F6269" s="911"/>
      <c r="G6269" s="211" t="s">
        <v>2146</v>
      </c>
      <c r="H6269" s="159">
        <v>45261</v>
      </c>
      <c r="I6269" s="382">
        <v>352</v>
      </c>
    </row>
    <row r="6270" spans="1:9" ht="38.25" x14ac:dyDescent="0.2">
      <c r="A6270" s="3">
        <v>329</v>
      </c>
      <c r="B6270" s="3">
        <v>3235</v>
      </c>
      <c r="C6270" s="66" t="s">
        <v>817</v>
      </c>
      <c r="D6270" s="3" t="s">
        <v>39</v>
      </c>
      <c r="E6270" s="211">
        <v>43232111</v>
      </c>
      <c r="F6270" s="577">
        <v>1800000</v>
      </c>
      <c r="G6270" s="382" t="s">
        <v>2146</v>
      </c>
      <c r="H6270" s="159">
        <v>45261</v>
      </c>
      <c r="I6270" s="382">
        <v>353</v>
      </c>
    </row>
    <row r="6271" spans="1:9" ht="38.25" x14ac:dyDescent="0.2">
      <c r="A6271" s="3">
        <v>330</v>
      </c>
      <c r="B6271" s="61">
        <v>4006</v>
      </c>
      <c r="C6271" s="66" t="s">
        <v>2027</v>
      </c>
      <c r="D6271" s="382" t="s">
        <v>2145</v>
      </c>
      <c r="E6271" s="382">
        <v>81112501</v>
      </c>
      <c r="F6271" s="577">
        <v>640000</v>
      </c>
      <c r="G6271" s="382" t="s">
        <v>2146</v>
      </c>
      <c r="H6271" s="63">
        <v>45200</v>
      </c>
      <c r="I6271" s="382">
        <v>353</v>
      </c>
    </row>
    <row r="6272" spans="1:9" ht="51" x14ac:dyDescent="0.2">
      <c r="A6272" s="3">
        <v>331</v>
      </c>
      <c r="B6272" s="61">
        <v>4040</v>
      </c>
      <c r="C6272" s="66" t="s">
        <v>2076</v>
      </c>
      <c r="D6272" s="3" t="s">
        <v>2132</v>
      </c>
      <c r="E6272" s="211">
        <v>43231512</v>
      </c>
      <c r="F6272" s="577">
        <v>2614100</v>
      </c>
      <c r="G6272" s="382" t="s">
        <v>2146</v>
      </c>
      <c r="H6272" s="63">
        <v>44958</v>
      </c>
      <c r="I6272" s="382">
        <v>353</v>
      </c>
    </row>
    <row r="6273" spans="1:9" ht="12.75" x14ac:dyDescent="0.2">
      <c r="A6273" s="3">
        <v>332</v>
      </c>
      <c r="B6273" s="211">
        <v>6311</v>
      </c>
      <c r="C6273" s="197" t="s">
        <v>2840</v>
      </c>
      <c r="D6273" s="211" t="s">
        <v>10514</v>
      </c>
      <c r="E6273" s="211" t="s">
        <v>2841</v>
      </c>
      <c r="F6273" s="685">
        <v>2000000</v>
      </c>
      <c r="G6273" s="382" t="s">
        <v>2146</v>
      </c>
      <c r="H6273" s="63">
        <v>44986</v>
      </c>
      <c r="I6273" s="382">
        <v>353</v>
      </c>
    </row>
    <row r="6274" spans="1:9" ht="38.25" x14ac:dyDescent="0.2">
      <c r="A6274" s="3">
        <v>333</v>
      </c>
      <c r="B6274" s="61">
        <v>7301</v>
      </c>
      <c r="C6274" s="66" t="s">
        <v>3266</v>
      </c>
      <c r="D6274" s="61" t="s">
        <v>10533</v>
      </c>
      <c r="E6274" s="112" t="s">
        <v>3268</v>
      </c>
      <c r="F6274" s="557">
        <v>721000</v>
      </c>
      <c r="G6274" s="382" t="s">
        <v>2146</v>
      </c>
      <c r="H6274" s="63">
        <v>45078</v>
      </c>
      <c r="I6274" s="61">
        <v>353</v>
      </c>
    </row>
    <row r="6275" spans="1:9" ht="204" x14ac:dyDescent="0.2">
      <c r="A6275" s="3">
        <v>334</v>
      </c>
      <c r="B6275" s="211">
        <v>2830</v>
      </c>
      <c r="C6275" s="127" t="s">
        <v>4889</v>
      </c>
      <c r="D6275" s="382" t="s">
        <v>4510</v>
      </c>
      <c r="E6275" s="382">
        <v>49101705</v>
      </c>
      <c r="F6275" s="580">
        <v>5347950.57</v>
      </c>
      <c r="G6275" s="39" t="s">
        <v>2146</v>
      </c>
      <c r="H6275" s="159">
        <v>45170</v>
      </c>
      <c r="I6275" s="39" t="s">
        <v>4890</v>
      </c>
    </row>
    <row r="6276" spans="1:9" ht="38.25" x14ac:dyDescent="0.2">
      <c r="A6276" s="3">
        <v>335</v>
      </c>
      <c r="B6276" s="211" t="s">
        <v>4902</v>
      </c>
      <c r="C6276" s="127" t="s">
        <v>4903</v>
      </c>
      <c r="D6276" s="211" t="s">
        <v>4510</v>
      </c>
      <c r="E6276" s="382">
        <v>43231512</v>
      </c>
      <c r="F6276" s="619">
        <v>449904</v>
      </c>
      <c r="G6276" s="131" t="s">
        <v>2146</v>
      </c>
      <c r="H6276" s="159">
        <v>44927</v>
      </c>
      <c r="I6276" s="211">
        <v>353</v>
      </c>
    </row>
    <row r="6277" spans="1:9" ht="38.25" x14ac:dyDescent="0.2">
      <c r="A6277" s="3">
        <v>336</v>
      </c>
      <c r="B6277" s="211" t="s">
        <v>4902</v>
      </c>
      <c r="C6277" s="127" t="s">
        <v>4905</v>
      </c>
      <c r="D6277" s="211" t="s">
        <v>4510</v>
      </c>
      <c r="E6277" s="382">
        <v>43231512</v>
      </c>
      <c r="F6277" s="619">
        <v>216300</v>
      </c>
      <c r="G6277" s="131" t="s">
        <v>2146</v>
      </c>
      <c r="H6277" s="159">
        <v>45231</v>
      </c>
      <c r="I6277" s="211">
        <v>353</v>
      </c>
    </row>
    <row r="6278" spans="1:9" ht="38.25" x14ac:dyDescent="0.2">
      <c r="A6278" s="3">
        <v>337</v>
      </c>
      <c r="B6278" s="211" t="s">
        <v>4902</v>
      </c>
      <c r="C6278" s="127" t="s">
        <v>4907</v>
      </c>
      <c r="D6278" s="211" t="s">
        <v>4510</v>
      </c>
      <c r="E6278" s="382">
        <v>43231512</v>
      </c>
      <c r="F6278" s="619">
        <v>75000</v>
      </c>
      <c r="G6278" s="131" t="s">
        <v>2146</v>
      </c>
      <c r="H6278" s="159">
        <v>45231</v>
      </c>
      <c r="I6278" s="211">
        <v>353</v>
      </c>
    </row>
    <row r="6279" spans="1:9" ht="12.75" x14ac:dyDescent="0.2">
      <c r="A6279" s="3">
        <v>338</v>
      </c>
      <c r="B6279" s="211" t="s">
        <v>4902</v>
      </c>
      <c r="C6279" s="127" t="s">
        <v>4909</v>
      </c>
      <c r="D6279" s="211" t="s">
        <v>4510</v>
      </c>
      <c r="E6279" s="382">
        <v>49101705</v>
      </c>
      <c r="F6279" s="619">
        <v>65000</v>
      </c>
      <c r="G6279" s="131" t="s">
        <v>2146</v>
      </c>
      <c r="H6279" s="159">
        <v>44927</v>
      </c>
      <c r="I6279" s="211">
        <v>353</v>
      </c>
    </row>
    <row r="6280" spans="1:9" ht="25.5" x14ac:dyDescent="0.2">
      <c r="A6280" s="3">
        <v>339</v>
      </c>
      <c r="B6280" s="211" t="s">
        <v>4902</v>
      </c>
      <c r="C6280" s="127" t="s">
        <v>4911</v>
      </c>
      <c r="D6280" s="211" t="s">
        <v>4510</v>
      </c>
      <c r="E6280" s="382">
        <v>43231512</v>
      </c>
      <c r="F6280" s="619">
        <v>70000</v>
      </c>
      <c r="G6280" s="131" t="s">
        <v>2146</v>
      </c>
      <c r="H6280" s="159">
        <v>44986</v>
      </c>
      <c r="I6280" s="211">
        <v>353</v>
      </c>
    </row>
    <row r="6281" spans="1:9" ht="25.5" x14ac:dyDescent="0.2">
      <c r="A6281" s="3">
        <v>340</v>
      </c>
      <c r="B6281" s="211" t="s">
        <v>4902</v>
      </c>
      <c r="C6281" s="127" t="s">
        <v>4911</v>
      </c>
      <c r="D6281" s="211" t="s">
        <v>4510</v>
      </c>
      <c r="E6281" s="382">
        <v>43231512</v>
      </c>
      <c r="F6281" s="619">
        <v>70000</v>
      </c>
      <c r="G6281" s="131" t="s">
        <v>2146</v>
      </c>
      <c r="H6281" s="159">
        <v>45047</v>
      </c>
      <c r="I6281" s="211">
        <v>353</v>
      </c>
    </row>
    <row r="6282" spans="1:9" ht="25.5" x14ac:dyDescent="0.2">
      <c r="A6282" s="3">
        <v>341</v>
      </c>
      <c r="B6282" s="211" t="s">
        <v>4902</v>
      </c>
      <c r="C6282" s="508" t="s">
        <v>4914</v>
      </c>
      <c r="D6282" s="39" t="s">
        <v>4510</v>
      </c>
      <c r="E6282" s="382">
        <v>43231512</v>
      </c>
      <c r="F6282" s="623">
        <v>1600000</v>
      </c>
      <c r="G6282" s="39" t="s">
        <v>2146</v>
      </c>
      <c r="H6282" s="159">
        <v>45139</v>
      </c>
      <c r="I6282" s="39" t="s">
        <v>4890</v>
      </c>
    </row>
    <row r="6283" spans="1:9" ht="76.5" x14ac:dyDescent="0.2">
      <c r="A6283" s="3">
        <v>342</v>
      </c>
      <c r="B6283" s="211">
        <v>1013</v>
      </c>
      <c r="C6283" s="197" t="s">
        <v>10521</v>
      </c>
      <c r="D6283" s="382" t="s">
        <v>39</v>
      </c>
      <c r="E6283" s="382">
        <v>43231512</v>
      </c>
      <c r="F6283" s="685">
        <v>1356000</v>
      </c>
      <c r="G6283" s="39" t="s">
        <v>2146</v>
      </c>
      <c r="H6283" s="63">
        <v>45200</v>
      </c>
      <c r="I6283" s="211">
        <v>353</v>
      </c>
    </row>
    <row r="6284" spans="1:9" ht="25.5" x14ac:dyDescent="0.2">
      <c r="A6284" s="901">
        <v>343</v>
      </c>
      <c r="B6284" s="3">
        <v>3202</v>
      </c>
      <c r="C6284" s="197" t="s">
        <v>1485</v>
      </c>
      <c r="D6284" s="3" t="s">
        <v>39</v>
      </c>
      <c r="E6284" s="211" t="s">
        <v>1486</v>
      </c>
      <c r="F6284" s="847">
        <v>16770788.560000001</v>
      </c>
      <c r="G6284" s="211" t="s">
        <v>3190</v>
      </c>
      <c r="H6284" s="159">
        <v>45261</v>
      </c>
      <c r="I6284" s="211">
        <v>354</v>
      </c>
    </row>
    <row r="6285" spans="1:9" ht="15" customHeight="1" x14ac:dyDescent="0.2">
      <c r="A6285" s="902"/>
      <c r="B6285" s="3">
        <v>3202</v>
      </c>
      <c r="C6285" s="197" t="s">
        <v>1492</v>
      </c>
      <c r="D6285" s="3" t="s">
        <v>39</v>
      </c>
      <c r="E6285" s="211" t="s">
        <v>1493</v>
      </c>
      <c r="F6285" s="848"/>
      <c r="G6285" s="211" t="s">
        <v>3190</v>
      </c>
      <c r="H6285" s="159">
        <v>45261</v>
      </c>
      <c r="I6285" s="211">
        <v>354</v>
      </c>
    </row>
    <row r="6286" spans="1:9" ht="15" customHeight="1" x14ac:dyDescent="0.2">
      <c r="A6286" s="902"/>
      <c r="B6286" s="51">
        <v>6325</v>
      </c>
      <c r="C6286" s="508" t="s">
        <v>10243</v>
      </c>
      <c r="D6286" s="97" t="s">
        <v>5902</v>
      </c>
      <c r="E6286" s="39">
        <v>47131605</v>
      </c>
      <c r="F6286" s="848"/>
      <c r="G6286" s="211" t="s">
        <v>3190</v>
      </c>
      <c r="H6286" s="159">
        <v>45261</v>
      </c>
      <c r="I6286" s="51">
        <v>354</v>
      </c>
    </row>
    <row r="6287" spans="1:9" ht="25.5" x14ac:dyDescent="0.2">
      <c r="A6287" s="902"/>
      <c r="B6287" s="51">
        <v>6325</v>
      </c>
      <c r="C6287" s="508" t="s">
        <v>9356</v>
      </c>
      <c r="D6287" s="97" t="s">
        <v>5902</v>
      </c>
      <c r="E6287" s="39">
        <v>42295427</v>
      </c>
      <c r="F6287" s="848"/>
      <c r="G6287" s="211" t="s">
        <v>3190</v>
      </c>
      <c r="H6287" s="159">
        <v>45261</v>
      </c>
      <c r="I6287" s="550">
        <v>354</v>
      </c>
    </row>
    <row r="6288" spans="1:9" ht="15" customHeight="1" x14ac:dyDescent="0.2">
      <c r="A6288" s="902"/>
      <c r="B6288" s="51">
        <v>6325</v>
      </c>
      <c r="C6288" s="508" t="s">
        <v>10083</v>
      </c>
      <c r="D6288" s="97" t="s">
        <v>5902</v>
      </c>
      <c r="E6288" s="39">
        <v>42295427</v>
      </c>
      <c r="F6288" s="848"/>
      <c r="G6288" s="211" t="s">
        <v>3190</v>
      </c>
      <c r="H6288" s="159">
        <v>45261</v>
      </c>
      <c r="I6288" s="550">
        <v>354</v>
      </c>
    </row>
    <row r="6289" spans="1:9" ht="25.5" x14ac:dyDescent="0.2">
      <c r="A6289" s="902"/>
      <c r="B6289" s="51">
        <v>6325</v>
      </c>
      <c r="C6289" s="508" t="s">
        <v>10085</v>
      </c>
      <c r="D6289" s="97" t="s">
        <v>5902</v>
      </c>
      <c r="E6289" s="39">
        <v>47131604</v>
      </c>
      <c r="F6289" s="848"/>
      <c r="G6289" s="211" t="s">
        <v>3190</v>
      </c>
      <c r="H6289" s="159">
        <v>45261</v>
      </c>
      <c r="I6289" s="550">
        <v>354</v>
      </c>
    </row>
    <row r="6290" spans="1:9" ht="25.5" x14ac:dyDescent="0.2">
      <c r="A6290" s="902"/>
      <c r="B6290" s="51">
        <v>6325</v>
      </c>
      <c r="C6290" s="508" t="s">
        <v>9352</v>
      </c>
      <c r="D6290" s="97" t="s">
        <v>5902</v>
      </c>
      <c r="E6290" s="39">
        <v>42295427</v>
      </c>
      <c r="F6290" s="848"/>
      <c r="G6290" s="211" t="s">
        <v>3190</v>
      </c>
      <c r="H6290" s="159">
        <v>45261</v>
      </c>
      <c r="I6290" s="550">
        <v>354</v>
      </c>
    </row>
    <row r="6291" spans="1:9" ht="25.5" x14ac:dyDescent="0.2">
      <c r="A6291" s="902"/>
      <c r="B6291" s="51">
        <v>6325</v>
      </c>
      <c r="C6291" s="508" t="s">
        <v>9353</v>
      </c>
      <c r="D6291" s="97" t="s">
        <v>5902</v>
      </c>
      <c r="E6291" s="39">
        <v>42295427</v>
      </c>
      <c r="F6291" s="848"/>
      <c r="G6291" s="211" t="s">
        <v>3190</v>
      </c>
      <c r="H6291" s="159">
        <v>45261</v>
      </c>
      <c r="I6291" s="550">
        <v>354</v>
      </c>
    </row>
    <row r="6292" spans="1:9" ht="25.5" x14ac:dyDescent="0.2">
      <c r="A6292" s="902"/>
      <c r="B6292" s="51">
        <v>6325</v>
      </c>
      <c r="C6292" s="508" t="s">
        <v>9354</v>
      </c>
      <c r="D6292" s="97" t="s">
        <v>5902</v>
      </c>
      <c r="E6292" s="39">
        <v>42295427</v>
      </c>
      <c r="F6292" s="848"/>
      <c r="G6292" s="211" t="s">
        <v>3190</v>
      </c>
      <c r="H6292" s="159">
        <v>45261</v>
      </c>
      <c r="I6292" s="550">
        <v>354</v>
      </c>
    </row>
    <row r="6293" spans="1:9" ht="25.5" x14ac:dyDescent="0.2">
      <c r="A6293" s="902"/>
      <c r="B6293" s="51">
        <v>6325</v>
      </c>
      <c r="C6293" s="508" t="s">
        <v>9355</v>
      </c>
      <c r="D6293" s="97" t="s">
        <v>5902</v>
      </c>
      <c r="E6293" s="39">
        <v>42295427</v>
      </c>
      <c r="F6293" s="848"/>
      <c r="G6293" s="211" t="s">
        <v>3190</v>
      </c>
      <c r="H6293" s="159">
        <v>45261</v>
      </c>
      <c r="I6293" s="550">
        <v>354</v>
      </c>
    </row>
    <row r="6294" spans="1:9" ht="38.25" x14ac:dyDescent="0.2">
      <c r="A6294" s="902"/>
      <c r="B6294" s="51">
        <v>6325</v>
      </c>
      <c r="C6294" s="508" t="s">
        <v>10029</v>
      </c>
      <c r="D6294" s="97" t="s">
        <v>5902</v>
      </c>
      <c r="E6294" s="39">
        <v>42295427</v>
      </c>
      <c r="F6294" s="848"/>
      <c r="G6294" s="211" t="s">
        <v>3190</v>
      </c>
      <c r="H6294" s="159">
        <v>45261</v>
      </c>
      <c r="I6294" s="550">
        <v>354</v>
      </c>
    </row>
    <row r="6295" spans="1:9" ht="25.5" x14ac:dyDescent="0.2">
      <c r="A6295" s="902"/>
      <c r="B6295" s="39">
        <v>6325</v>
      </c>
      <c r="C6295" s="508" t="s">
        <v>9745</v>
      </c>
      <c r="D6295" s="97" t="s">
        <v>5902</v>
      </c>
      <c r="E6295" s="39">
        <v>47131605</v>
      </c>
      <c r="F6295" s="848"/>
      <c r="G6295" s="211" t="s">
        <v>3190</v>
      </c>
      <c r="H6295" s="159">
        <v>45261</v>
      </c>
      <c r="I6295" s="51">
        <v>354</v>
      </c>
    </row>
    <row r="6296" spans="1:9" ht="25.5" x14ac:dyDescent="0.2">
      <c r="A6296" s="902"/>
      <c r="B6296" s="51">
        <v>6325</v>
      </c>
      <c r="C6296" s="548" t="s">
        <v>9896</v>
      </c>
      <c r="D6296" s="97" t="s">
        <v>5902</v>
      </c>
      <c r="E6296" s="39">
        <v>27111907</v>
      </c>
      <c r="F6296" s="848"/>
      <c r="G6296" s="211" t="s">
        <v>3190</v>
      </c>
      <c r="H6296" s="159">
        <v>45261</v>
      </c>
      <c r="I6296" s="549">
        <v>354</v>
      </c>
    </row>
    <row r="6297" spans="1:9" ht="15" customHeight="1" x14ac:dyDescent="0.2">
      <c r="A6297" s="902"/>
      <c r="B6297" s="51">
        <v>6325</v>
      </c>
      <c r="C6297" s="548" t="s">
        <v>9897</v>
      </c>
      <c r="D6297" s="97" t="s">
        <v>5902</v>
      </c>
      <c r="E6297" s="39">
        <v>47131605</v>
      </c>
      <c r="F6297" s="848"/>
      <c r="G6297" s="211" t="s">
        <v>3190</v>
      </c>
      <c r="H6297" s="159">
        <v>45261</v>
      </c>
      <c r="I6297" s="549">
        <v>354</v>
      </c>
    </row>
    <row r="6298" spans="1:9" ht="15" customHeight="1" x14ac:dyDescent="0.2">
      <c r="A6298" s="902"/>
      <c r="B6298" s="39">
        <v>6325</v>
      </c>
      <c r="C6298" s="508" t="s">
        <v>9663</v>
      </c>
      <c r="D6298" s="97" t="s">
        <v>5902</v>
      </c>
      <c r="E6298" s="39">
        <v>47131605</v>
      </c>
      <c r="F6298" s="848"/>
      <c r="G6298" s="211" t="s">
        <v>3190</v>
      </c>
      <c r="H6298" s="159">
        <v>45261</v>
      </c>
      <c r="I6298" s="51">
        <v>354</v>
      </c>
    </row>
    <row r="6299" spans="1:9" ht="38.25" x14ac:dyDescent="0.2">
      <c r="A6299" s="902"/>
      <c r="B6299" s="39">
        <v>6325</v>
      </c>
      <c r="C6299" s="508" t="s">
        <v>9720</v>
      </c>
      <c r="D6299" s="97" t="s">
        <v>5902</v>
      </c>
      <c r="E6299" s="39">
        <v>47131605</v>
      </c>
      <c r="F6299" s="848"/>
      <c r="G6299" s="211" t="s">
        <v>3190</v>
      </c>
      <c r="H6299" s="159">
        <v>45261</v>
      </c>
      <c r="I6299" s="51">
        <v>354</v>
      </c>
    </row>
    <row r="6300" spans="1:9" ht="25.5" x14ac:dyDescent="0.2">
      <c r="A6300" s="902"/>
      <c r="B6300" s="39">
        <v>6325</v>
      </c>
      <c r="C6300" s="508" t="s">
        <v>9744</v>
      </c>
      <c r="D6300" s="97" t="s">
        <v>5902</v>
      </c>
      <c r="E6300" s="39">
        <v>47131605</v>
      </c>
      <c r="F6300" s="848"/>
      <c r="G6300" s="211" t="s">
        <v>3190</v>
      </c>
      <c r="H6300" s="159">
        <v>45261</v>
      </c>
      <c r="I6300" s="51">
        <v>354</v>
      </c>
    </row>
    <row r="6301" spans="1:9" ht="15" customHeight="1" x14ac:dyDescent="0.2">
      <c r="A6301" s="902"/>
      <c r="B6301" s="51">
        <v>6325</v>
      </c>
      <c r="C6301" s="508" t="s">
        <v>10283</v>
      </c>
      <c r="D6301" s="97" t="s">
        <v>5902</v>
      </c>
      <c r="E6301" s="39">
        <v>47121902</v>
      </c>
      <c r="F6301" s="848"/>
      <c r="G6301" s="211" t="s">
        <v>3190</v>
      </c>
      <c r="H6301" s="159">
        <v>45261</v>
      </c>
      <c r="I6301" s="549">
        <v>354</v>
      </c>
    </row>
    <row r="6302" spans="1:9" ht="25.5" x14ac:dyDescent="0.2">
      <c r="A6302" s="902"/>
      <c r="B6302" s="84">
        <v>2502</v>
      </c>
      <c r="C6302" s="127" t="s">
        <v>3896</v>
      </c>
      <c r="D6302" s="84" t="s">
        <v>34</v>
      </c>
      <c r="E6302" s="131">
        <v>471316</v>
      </c>
      <c r="F6302" s="848"/>
      <c r="G6302" s="211" t="s">
        <v>3190</v>
      </c>
      <c r="H6302" s="159">
        <v>45261</v>
      </c>
      <c r="I6302" s="382">
        <v>354</v>
      </c>
    </row>
    <row r="6303" spans="1:9" ht="15" customHeight="1" x14ac:dyDescent="0.2">
      <c r="A6303" s="902"/>
      <c r="B6303" s="211">
        <v>2505</v>
      </c>
      <c r="C6303" s="197" t="s">
        <v>4508</v>
      </c>
      <c r="D6303" s="211" t="s">
        <v>4510</v>
      </c>
      <c r="E6303" s="211" t="s">
        <v>4511</v>
      </c>
      <c r="F6303" s="848"/>
      <c r="G6303" s="211" t="s">
        <v>3190</v>
      </c>
      <c r="H6303" s="159">
        <v>45261</v>
      </c>
      <c r="I6303" s="211">
        <v>354</v>
      </c>
    </row>
    <row r="6304" spans="1:9" ht="15" customHeight="1" x14ac:dyDescent="0.2">
      <c r="A6304" s="902"/>
      <c r="B6304" s="97">
        <v>7428</v>
      </c>
      <c r="C6304" s="508" t="s">
        <v>8544</v>
      </c>
      <c r="D6304" s="97" t="s">
        <v>5902</v>
      </c>
      <c r="E6304" s="39" t="s">
        <v>8545</v>
      </c>
      <c r="F6304" s="848"/>
      <c r="G6304" s="211" t="s">
        <v>3190</v>
      </c>
      <c r="H6304" s="159">
        <v>45261</v>
      </c>
      <c r="I6304" s="39">
        <v>354</v>
      </c>
    </row>
    <row r="6305" spans="1:9" ht="51" x14ac:dyDescent="0.2">
      <c r="A6305" s="902"/>
      <c r="B6305" s="97">
        <v>7428</v>
      </c>
      <c r="C6305" s="508" t="s">
        <v>8547</v>
      </c>
      <c r="D6305" s="97" t="s">
        <v>5902</v>
      </c>
      <c r="E6305" s="39" t="s">
        <v>8548</v>
      </c>
      <c r="F6305" s="848"/>
      <c r="G6305" s="211" t="s">
        <v>3190</v>
      </c>
      <c r="H6305" s="159">
        <v>45261</v>
      </c>
      <c r="I6305" s="39">
        <v>354</v>
      </c>
    </row>
    <row r="6306" spans="1:9" ht="51" x14ac:dyDescent="0.2">
      <c r="A6306" s="902"/>
      <c r="B6306" s="97">
        <v>7428</v>
      </c>
      <c r="C6306" s="508" t="s">
        <v>8554</v>
      </c>
      <c r="D6306" s="97" t="s">
        <v>5902</v>
      </c>
      <c r="E6306" s="39" t="s">
        <v>8555</v>
      </c>
      <c r="F6306" s="848"/>
      <c r="G6306" s="211" t="s">
        <v>3190</v>
      </c>
      <c r="H6306" s="159">
        <v>45261</v>
      </c>
      <c r="I6306" s="39">
        <v>354</v>
      </c>
    </row>
    <row r="6307" spans="1:9" ht="25.5" x14ac:dyDescent="0.2">
      <c r="A6307" s="902"/>
      <c r="B6307" s="51">
        <v>7413</v>
      </c>
      <c r="C6307" s="508" t="s">
        <v>9352</v>
      </c>
      <c r="D6307" s="97" t="s">
        <v>5902</v>
      </c>
      <c r="E6307" s="39">
        <v>42295427</v>
      </c>
      <c r="F6307" s="848"/>
      <c r="G6307" s="211" t="s">
        <v>3190</v>
      </c>
      <c r="H6307" s="159">
        <v>45261</v>
      </c>
      <c r="I6307" s="51">
        <v>354</v>
      </c>
    </row>
    <row r="6308" spans="1:9" ht="25.5" x14ac:dyDescent="0.2">
      <c r="A6308" s="902"/>
      <c r="B6308" s="51">
        <v>7413</v>
      </c>
      <c r="C6308" s="508" t="s">
        <v>9353</v>
      </c>
      <c r="D6308" s="97" t="s">
        <v>5902</v>
      </c>
      <c r="E6308" s="39">
        <v>42295427</v>
      </c>
      <c r="F6308" s="848"/>
      <c r="G6308" s="211" t="s">
        <v>3190</v>
      </c>
      <c r="H6308" s="159">
        <v>45261</v>
      </c>
      <c r="I6308" s="51">
        <v>354</v>
      </c>
    </row>
    <row r="6309" spans="1:9" ht="25.5" x14ac:dyDescent="0.2">
      <c r="A6309" s="902"/>
      <c r="B6309" s="51">
        <v>7413</v>
      </c>
      <c r="C6309" s="508" t="s">
        <v>9354</v>
      </c>
      <c r="D6309" s="97" t="s">
        <v>5902</v>
      </c>
      <c r="E6309" s="39">
        <v>42295427</v>
      </c>
      <c r="F6309" s="848"/>
      <c r="G6309" s="211" t="s">
        <v>3190</v>
      </c>
      <c r="H6309" s="159">
        <v>45261</v>
      </c>
      <c r="I6309" s="51">
        <v>354</v>
      </c>
    </row>
    <row r="6310" spans="1:9" ht="25.5" x14ac:dyDescent="0.2">
      <c r="A6310" s="902"/>
      <c r="B6310" s="51">
        <v>7413</v>
      </c>
      <c r="C6310" s="508" t="s">
        <v>9355</v>
      </c>
      <c r="D6310" s="97" t="s">
        <v>5902</v>
      </c>
      <c r="E6310" s="39">
        <v>42295427</v>
      </c>
      <c r="F6310" s="848"/>
      <c r="G6310" s="211" t="s">
        <v>3190</v>
      </c>
      <c r="H6310" s="159">
        <v>45261</v>
      </c>
      <c r="I6310" s="51">
        <v>354</v>
      </c>
    </row>
    <row r="6311" spans="1:9" ht="25.5" x14ac:dyDescent="0.2">
      <c r="A6311" s="902"/>
      <c r="B6311" s="51">
        <v>7413</v>
      </c>
      <c r="C6311" s="508" t="s">
        <v>9356</v>
      </c>
      <c r="D6311" s="97" t="s">
        <v>5902</v>
      </c>
      <c r="E6311" s="39">
        <v>42295427</v>
      </c>
      <c r="F6311" s="848"/>
      <c r="G6311" s="211" t="s">
        <v>3190</v>
      </c>
      <c r="H6311" s="159">
        <v>45261</v>
      </c>
      <c r="I6311" s="51">
        <v>354</v>
      </c>
    </row>
    <row r="6312" spans="1:9" ht="25.5" x14ac:dyDescent="0.2">
      <c r="A6312" s="902"/>
      <c r="B6312" s="51">
        <v>6325</v>
      </c>
      <c r="C6312" s="508" t="s">
        <v>9629</v>
      </c>
      <c r="D6312" s="97" t="s">
        <v>5902</v>
      </c>
      <c r="E6312" s="39">
        <v>47131605</v>
      </c>
      <c r="F6312" s="848"/>
      <c r="G6312" s="211" t="s">
        <v>3190</v>
      </c>
      <c r="H6312" s="159">
        <v>45261</v>
      </c>
      <c r="I6312" s="51">
        <v>354</v>
      </c>
    </row>
    <row r="6313" spans="1:9" ht="15" customHeight="1" x14ac:dyDescent="0.2">
      <c r="A6313" s="902"/>
      <c r="B6313" s="51">
        <v>6325</v>
      </c>
      <c r="C6313" s="508" t="s">
        <v>9663</v>
      </c>
      <c r="D6313" s="97" t="s">
        <v>5902</v>
      </c>
      <c r="E6313" s="39">
        <v>47131605</v>
      </c>
      <c r="F6313" s="848"/>
      <c r="G6313" s="211" t="s">
        <v>3190</v>
      </c>
      <c r="H6313" s="159">
        <v>45261</v>
      </c>
      <c r="I6313" s="51">
        <v>354</v>
      </c>
    </row>
    <row r="6314" spans="1:9" ht="25.5" x14ac:dyDescent="0.2">
      <c r="A6314" s="902"/>
      <c r="B6314" s="39">
        <v>6325</v>
      </c>
      <c r="C6314" s="508" t="s">
        <v>9718</v>
      </c>
      <c r="D6314" s="97" t="s">
        <v>5902</v>
      </c>
      <c r="E6314" s="39">
        <v>47131604</v>
      </c>
      <c r="F6314" s="848"/>
      <c r="G6314" s="211" t="s">
        <v>3190</v>
      </c>
      <c r="H6314" s="159">
        <v>45261</v>
      </c>
      <c r="I6314" s="51">
        <v>354</v>
      </c>
    </row>
    <row r="6315" spans="1:9" ht="25.5" x14ac:dyDescent="0.2">
      <c r="A6315" s="902"/>
      <c r="B6315" s="3">
        <v>3202</v>
      </c>
      <c r="C6315" s="197" t="s">
        <v>1490</v>
      </c>
      <c r="D6315" s="3" t="s">
        <v>39</v>
      </c>
      <c r="E6315" s="211" t="s">
        <v>1491</v>
      </c>
      <c r="F6315" s="848"/>
      <c r="G6315" s="211" t="s">
        <v>3190</v>
      </c>
      <c r="H6315" s="159">
        <v>45261</v>
      </c>
      <c r="I6315" s="211">
        <v>354</v>
      </c>
    </row>
    <row r="6316" spans="1:9" ht="25.5" x14ac:dyDescent="0.2">
      <c r="A6316" s="902"/>
      <c r="B6316" s="3">
        <v>3202</v>
      </c>
      <c r="C6316" s="197" t="s">
        <v>1494</v>
      </c>
      <c r="D6316" s="3" t="s">
        <v>39</v>
      </c>
      <c r="E6316" s="211" t="s">
        <v>1495</v>
      </c>
      <c r="F6316" s="848"/>
      <c r="G6316" s="211" t="s">
        <v>3190</v>
      </c>
      <c r="H6316" s="159">
        <v>45261</v>
      </c>
      <c r="I6316" s="211">
        <v>354</v>
      </c>
    </row>
    <row r="6317" spans="1:9" ht="15" customHeight="1" x14ac:dyDescent="0.2">
      <c r="A6317" s="902"/>
      <c r="B6317" s="97">
        <v>7428</v>
      </c>
      <c r="C6317" s="508" t="s">
        <v>8562</v>
      </c>
      <c r="D6317" s="97" t="s">
        <v>5902</v>
      </c>
      <c r="E6317" s="39" t="s">
        <v>8563</v>
      </c>
      <c r="F6317" s="848"/>
      <c r="G6317" s="211" t="s">
        <v>3190</v>
      </c>
      <c r="H6317" s="159">
        <v>45261</v>
      </c>
      <c r="I6317" s="39">
        <v>354</v>
      </c>
    </row>
    <row r="6318" spans="1:9" ht="25.5" x14ac:dyDescent="0.2">
      <c r="A6318" s="902"/>
      <c r="B6318" s="3">
        <v>3202</v>
      </c>
      <c r="C6318" s="197" t="s">
        <v>1496</v>
      </c>
      <c r="D6318" s="3" t="s">
        <v>39</v>
      </c>
      <c r="E6318" s="211" t="s">
        <v>1497</v>
      </c>
      <c r="F6318" s="848"/>
      <c r="G6318" s="211" t="s">
        <v>3190</v>
      </c>
      <c r="H6318" s="159">
        <v>45261</v>
      </c>
      <c r="I6318" s="211">
        <v>354</v>
      </c>
    </row>
    <row r="6319" spans="1:9" ht="51" x14ac:dyDescent="0.2">
      <c r="A6319" s="902"/>
      <c r="B6319" s="3">
        <v>3202</v>
      </c>
      <c r="C6319" s="197" t="s">
        <v>1498</v>
      </c>
      <c r="D6319" s="3" t="s">
        <v>39</v>
      </c>
      <c r="E6319" s="211" t="s">
        <v>1499</v>
      </c>
      <c r="F6319" s="848"/>
      <c r="G6319" s="211" t="s">
        <v>3190</v>
      </c>
      <c r="H6319" s="159">
        <v>45261</v>
      </c>
      <c r="I6319" s="211">
        <v>354</v>
      </c>
    </row>
    <row r="6320" spans="1:9" ht="51" x14ac:dyDescent="0.2">
      <c r="A6320" s="902"/>
      <c r="B6320" s="3">
        <v>3202</v>
      </c>
      <c r="C6320" s="197" t="s">
        <v>1504</v>
      </c>
      <c r="D6320" s="3" t="s">
        <v>39</v>
      </c>
      <c r="E6320" s="211" t="s">
        <v>1505</v>
      </c>
      <c r="F6320" s="848"/>
      <c r="G6320" s="211" t="s">
        <v>3190</v>
      </c>
      <c r="H6320" s="159">
        <v>45261</v>
      </c>
      <c r="I6320" s="211">
        <v>354</v>
      </c>
    </row>
    <row r="6321" spans="1:9" ht="38.25" x14ac:dyDescent="0.2">
      <c r="A6321" s="902"/>
      <c r="B6321" s="3">
        <v>3202</v>
      </c>
      <c r="C6321" s="197" t="s">
        <v>1500</v>
      </c>
      <c r="D6321" s="3" t="s">
        <v>39</v>
      </c>
      <c r="E6321" s="211" t="s">
        <v>1501</v>
      </c>
      <c r="F6321" s="848"/>
      <c r="G6321" s="211" t="s">
        <v>3190</v>
      </c>
      <c r="H6321" s="159">
        <v>45261</v>
      </c>
      <c r="I6321" s="211">
        <v>354</v>
      </c>
    </row>
    <row r="6322" spans="1:9" ht="15" customHeight="1" x14ac:dyDescent="0.2">
      <c r="A6322" s="902"/>
      <c r="B6322" s="97">
        <v>7428</v>
      </c>
      <c r="C6322" s="508" t="s">
        <v>8549</v>
      </c>
      <c r="D6322" s="97" t="s">
        <v>5902</v>
      </c>
      <c r="E6322" s="39" t="s">
        <v>8550</v>
      </c>
      <c r="F6322" s="848"/>
      <c r="G6322" s="211" t="s">
        <v>3190</v>
      </c>
      <c r="H6322" s="159">
        <v>45261</v>
      </c>
      <c r="I6322" s="39">
        <v>354</v>
      </c>
    </row>
    <row r="6323" spans="1:9" ht="51" x14ac:dyDescent="0.2">
      <c r="A6323" s="902"/>
      <c r="B6323" s="3">
        <v>3202</v>
      </c>
      <c r="C6323" s="197" t="s">
        <v>1506</v>
      </c>
      <c r="D6323" s="3" t="s">
        <v>39</v>
      </c>
      <c r="E6323" s="211" t="s">
        <v>1507</v>
      </c>
      <c r="F6323" s="848"/>
      <c r="G6323" s="211" t="s">
        <v>3190</v>
      </c>
      <c r="H6323" s="159">
        <v>45261</v>
      </c>
      <c r="I6323" s="211">
        <v>354</v>
      </c>
    </row>
    <row r="6324" spans="1:9" ht="51" x14ac:dyDescent="0.2">
      <c r="A6324" s="902"/>
      <c r="B6324" s="3">
        <v>3202</v>
      </c>
      <c r="C6324" s="197" t="s">
        <v>1508</v>
      </c>
      <c r="D6324" s="3" t="s">
        <v>39</v>
      </c>
      <c r="E6324" s="211" t="s">
        <v>1509</v>
      </c>
      <c r="F6324" s="848"/>
      <c r="G6324" s="211" t="s">
        <v>3190</v>
      </c>
      <c r="H6324" s="159">
        <v>45261</v>
      </c>
      <c r="I6324" s="211">
        <v>354</v>
      </c>
    </row>
    <row r="6325" spans="1:9" ht="38.25" x14ac:dyDescent="0.2">
      <c r="A6325" s="902"/>
      <c r="B6325" s="3">
        <v>3202</v>
      </c>
      <c r="C6325" s="197" t="s">
        <v>1510</v>
      </c>
      <c r="D6325" s="3" t="s">
        <v>39</v>
      </c>
      <c r="E6325" s="211" t="s">
        <v>1511</v>
      </c>
      <c r="F6325" s="848"/>
      <c r="G6325" s="211" t="s">
        <v>3190</v>
      </c>
      <c r="H6325" s="159">
        <v>45261</v>
      </c>
      <c r="I6325" s="211">
        <v>354</v>
      </c>
    </row>
    <row r="6326" spans="1:9" ht="15" customHeight="1" x14ac:dyDescent="0.2">
      <c r="A6326" s="902"/>
      <c r="B6326" s="84">
        <v>2502</v>
      </c>
      <c r="C6326" s="127" t="s">
        <v>3551</v>
      </c>
      <c r="D6326" s="84" t="s">
        <v>34</v>
      </c>
      <c r="E6326" s="131" t="s">
        <v>3553</v>
      </c>
      <c r="F6326" s="848"/>
      <c r="G6326" s="211" t="s">
        <v>3190</v>
      </c>
      <c r="H6326" s="159">
        <v>45261</v>
      </c>
      <c r="I6326" s="211">
        <v>354</v>
      </c>
    </row>
    <row r="6327" spans="1:9" ht="15" customHeight="1" x14ac:dyDescent="0.2">
      <c r="A6327" s="902"/>
      <c r="B6327" s="84">
        <v>2502</v>
      </c>
      <c r="C6327" s="127" t="s">
        <v>3551</v>
      </c>
      <c r="D6327" s="84" t="s">
        <v>34</v>
      </c>
      <c r="E6327" s="131" t="s">
        <v>3556</v>
      </c>
      <c r="F6327" s="848"/>
      <c r="G6327" s="211" t="s">
        <v>3190</v>
      </c>
      <c r="H6327" s="159">
        <v>45261</v>
      </c>
      <c r="I6327" s="211">
        <v>354</v>
      </c>
    </row>
    <row r="6328" spans="1:9" ht="15" customHeight="1" x14ac:dyDescent="0.2">
      <c r="A6328" s="902"/>
      <c r="B6328" s="84">
        <v>2502</v>
      </c>
      <c r="C6328" s="127" t="s">
        <v>3551</v>
      </c>
      <c r="D6328" s="84" t="s">
        <v>34</v>
      </c>
      <c r="E6328" s="131" t="s">
        <v>3558</v>
      </c>
      <c r="F6328" s="848"/>
      <c r="G6328" s="211" t="s">
        <v>3190</v>
      </c>
      <c r="H6328" s="159">
        <v>45261</v>
      </c>
      <c r="I6328" s="211">
        <v>354</v>
      </c>
    </row>
    <row r="6329" spans="1:9" ht="15" customHeight="1" x14ac:dyDescent="0.2">
      <c r="A6329" s="902"/>
      <c r="B6329" s="3">
        <v>6001</v>
      </c>
      <c r="C6329" s="197" t="s">
        <v>2410</v>
      </c>
      <c r="D6329" s="61" t="s">
        <v>10514</v>
      </c>
      <c r="E6329" s="211" t="s">
        <v>2411</v>
      </c>
      <c r="F6329" s="848"/>
      <c r="G6329" s="211" t="s">
        <v>3190</v>
      </c>
      <c r="H6329" s="159">
        <v>45261</v>
      </c>
      <c r="I6329" s="90">
        <v>354</v>
      </c>
    </row>
    <row r="6330" spans="1:9" ht="25.5" x14ac:dyDescent="0.2">
      <c r="A6330" s="902"/>
      <c r="B6330" s="3">
        <v>6223</v>
      </c>
      <c r="C6330" s="197" t="s">
        <v>2531</v>
      </c>
      <c r="D6330" s="3" t="s">
        <v>10515</v>
      </c>
      <c r="E6330" s="211">
        <v>53131608</v>
      </c>
      <c r="F6330" s="848"/>
      <c r="G6330" s="211" t="s">
        <v>3190</v>
      </c>
      <c r="H6330" s="159">
        <v>45261</v>
      </c>
      <c r="I6330" s="3">
        <v>354</v>
      </c>
    </row>
    <row r="6331" spans="1:9" ht="15" customHeight="1" x14ac:dyDescent="0.2">
      <c r="A6331" s="902"/>
      <c r="B6331" s="211">
        <v>6110</v>
      </c>
      <c r="C6331" s="197" t="s">
        <v>2732</v>
      </c>
      <c r="D6331" s="131" t="s">
        <v>10514</v>
      </c>
      <c r="E6331" s="211" t="s">
        <v>2411</v>
      </c>
      <c r="F6331" s="848"/>
      <c r="G6331" s="211" t="s">
        <v>3190</v>
      </c>
      <c r="H6331" s="159">
        <v>45261</v>
      </c>
      <c r="I6331" s="382">
        <v>354</v>
      </c>
    </row>
    <row r="6332" spans="1:9" ht="15" customHeight="1" x14ac:dyDescent="0.2">
      <c r="A6332" s="902"/>
      <c r="B6332" s="211">
        <v>6120</v>
      </c>
      <c r="C6332" s="197" t="s">
        <v>2732</v>
      </c>
      <c r="D6332" s="131" t="s">
        <v>10514</v>
      </c>
      <c r="E6332" s="211" t="s">
        <v>2411</v>
      </c>
      <c r="F6332" s="848"/>
      <c r="G6332" s="211" t="s">
        <v>3190</v>
      </c>
      <c r="H6332" s="159">
        <v>45261</v>
      </c>
      <c r="I6332" s="382">
        <v>354</v>
      </c>
    </row>
    <row r="6333" spans="1:9" ht="15" customHeight="1" x14ac:dyDescent="0.2">
      <c r="A6333" s="902"/>
      <c r="B6333" s="211">
        <v>6311</v>
      </c>
      <c r="C6333" s="197" t="s">
        <v>2732</v>
      </c>
      <c r="D6333" s="131" t="s">
        <v>10514</v>
      </c>
      <c r="E6333" s="211" t="s">
        <v>2411</v>
      </c>
      <c r="F6333" s="848"/>
      <c r="G6333" s="211" t="s">
        <v>3190</v>
      </c>
      <c r="H6333" s="159">
        <v>45261</v>
      </c>
      <c r="I6333" s="382">
        <v>354</v>
      </c>
    </row>
    <row r="6334" spans="1:9" ht="15" customHeight="1" x14ac:dyDescent="0.2">
      <c r="A6334" s="902"/>
      <c r="B6334" s="3">
        <v>7020</v>
      </c>
      <c r="C6334" s="197" t="s">
        <v>3189</v>
      </c>
      <c r="D6334" s="3" t="s">
        <v>10514</v>
      </c>
      <c r="E6334" s="211">
        <v>53131608</v>
      </c>
      <c r="F6334" s="848"/>
      <c r="G6334" s="211" t="s">
        <v>3190</v>
      </c>
      <c r="H6334" s="159">
        <v>45261</v>
      </c>
      <c r="I6334" s="382">
        <v>354</v>
      </c>
    </row>
    <row r="6335" spans="1:9" ht="15" customHeight="1" x14ac:dyDescent="0.2">
      <c r="A6335" s="902"/>
      <c r="B6335" s="97">
        <v>7005</v>
      </c>
      <c r="C6335" s="98" t="s">
        <v>2732</v>
      </c>
      <c r="D6335" s="97" t="s">
        <v>5902</v>
      </c>
      <c r="E6335" s="160">
        <v>47131810</v>
      </c>
      <c r="F6335" s="848"/>
      <c r="G6335" s="211" t="s">
        <v>3190</v>
      </c>
      <c r="H6335" s="159">
        <v>45261</v>
      </c>
      <c r="I6335" s="97">
        <v>354</v>
      </c>
    </row>
    <row r="6336" spans="1:9" ht="76.5" x14ac:dyDescent="0.2">
      <c r="A6336" s="902"/>
      <c r="B6336" s="160">
        <v>7401</v>
      </c>
      <c r="C6336" s="520" t="s">
        <v>6041</v>
      </c>
      <c r="D6336" s="97" t="s">
        <v>5902</v>
      </c>
      <c r="E6336" s="160" t="s">
        <v>6042</v>
      </c>
      <c r="F6336" s="848"/>
      <c r="G6336" s="211" t="s">
        <v>3190</v>
      </c>
      <c r="H6336" s="159">
        <v>45261</v>
      </c>
      <c r="I6336" s="160">
        <v>354</v>
      </c>
    </row>
    <row r="6337" spans="1:9" ht="15" customHeight="1" x14ac:dyDescent="0.2">
      <c r="A6337" s="902"/>
      <c r="B6337" s="97">
        <v>7421</v>
      </c>
      <c r="C6337" s="508" t="s">
        <v>3189</v>
      </c>
      <c r="D6337" s="97" t="s">
        <v>5902</v>
      </c>
      <c r="E6337" s="39" t="s">
        <v>6267</v>
      </c>
      <c r="F6337" s="848"/>
      <c r="G6337" s="211" t="s">
        <v>3190</v>
      </c>
      <c r="H6337" s="159">
        <v>45261</v>
      </c>
      <c r="I6337" s="51">
        <v>354</v>
      </c>
    </row>
    <row r="6338" spans="1:9" ht="25.5" x14ac:dyDescent="0.2">
      <c r="A6338" s="902"/>
      <c r="B6338" s="97">
        <v>7428</v>
      </c>
      <c r="C6338" s="508" t="s">
        <v>8551</v>
      </c>
      <c r="D6338" s="97" t="s">
        <v>5902</v>
      </c>
      <c r="E6338" s="39" t="s">
        <v>6042</v>
      </c>
      <c r="F6338" s="848"/>
      <c r="G6338" s="211" t="s">
        <v>3190</v>
      </c>
      <c r="H6338" s="159">
        <v>45261</v>
      </c>
      <c r="I6338" s="39">
        <v>354</v>
      </c>
    </row>
    <row r="6339" spans="1:9" ht="38.25" x14ac:dyDescent="0.2">
      <c r="A6339" s="902"/>
      <c r="B6339" s="97">
        <v>7431</v>
      </c>
      <c r="C6339" s="98" t="s">
        <v>6266</v>
      </c>
      <c r="D6339" s="97" t="s">
        <v>5902</v>
      </c>
      <c r="E6339" s="160" t="s">
        <v>6267</v>
      </c>
      <c r="F6339" s="848"/>
      <c r="G6339" s="211" t="s">
        <v>3190</v>
      </c>
      <c r="H6339" s="159">
        <v>45261</v>
      </c>
      <c r="I6339" s="160">
        <v>354</v>
      </c>
    </row>
    <row r="6340" spans="1:9" ht="63.75" x14ac:dyDescent="0.2">
      <c r="A6340" s="902"/>
      <c r="B6340" s="97" t="s">
        <v>8661</v>
      </c>
      <c r="C6340" s="518" t="s">
        <v>6496</v>
      </c>
      <c r="D6340" s="97" t="s">
        <v>5902</v>
      </c>
      <c r="E6340" s="160" t="s">
        <v>6042</v>
      </c>
      <c r="F6340" s="848"/>
      <c r="G6340" s="211" t="s">
        <v>3190</v>
      </c>
      <c r="H6340" s="159">
        <v>45261</v>
      </c>
      <c r="I6340" s="97">
        <v>354</v>
      </c>
    </row>
    <row r="6341" spans="1:9" ht="38.25" x14ac:dyDescent="0.2">
      <c r="A6341" s="902"/>
      <c r="B6341" s="97" t="s">
        <v>8676</v>
      </c>
      <c r="C6341" s="98" t="s">
        <v>6771</v>
      </c>
      <c r="D6341" s="97" t="s">
        <v>5902</v>
      </c>
      <c r="E6341" s="160" t="s">
        <v>6772</v>
      </c>
      <c r="F6341" s="848"/>
      <c r="G6341" s="211" t="s">
        <v>3190</v>
      </c>
      <c r="H6341" s="159">
        <v>45261</v>
      </c>
      <c r="I6341" s="160">
        <v>354</v>
      </c>
    </row>
    <row r="6342" spans="1:9" ht="25.5" x14ac:dyDescent="0.2">
      <c r="A6342" s="902"/>
      <c r="B6342" s="97" t="s">
        <v>9048</v>
      </c>
      <c r="C6342" s="98" t="s">
        <v>9119</v>
      </c>
      <c r="D6342" s="97" t="s">
        <v>5902</v>
      </c>
      <c r="E6342" s="160" t="s">
        <v>6772</v>
      </c>
      <c r="F6342" s="848"/>
      <c r="G6342" s="211" t="s">
        <v>3190</v>
      </c>
      <c r="H6342" s="159">
        <v>45261</v>
      </c>
      <c r="I6342" s="160">
        <v>354</v>
      </c>
    </row>
    <row r="6343" spans="1:9" ht="25.5" x14ac:dyDescent="0.2">
      <c r="A6343" s="902"/>
      <c r="B6343" s="51">
        <v>6325</v>
      </c>
      <c r="C6343" s="508" t="s">
        <v>10074</v>
      </c>
      <c r="D6343" s="97" t="s">
        <v>5902</v>
      </c>
      <c r="E6343" s="39">
        <v>47131810</v>
      </c>
      <c r="F6343" s="848"/>
      <c r="G6343" s="211" t="s">
        <v>3190</v>
      </c>
      <c r="H6343" s="159">
        <v>45261</v>
      </c>
      <c r="I6343" s="550">
        <v>354</v>
      </c>
    </row>
    <row r="6344" spans="1:9" ht="15" customHeight="1" x14ac:dyDescent="0.2">
      <c r="A6344" s="902"/>
      <c r="B6344" s="51">
        <v>6326</v>
      </c>
      <c r="C6344" s="541" t="s">
        <v>2732</v>
      </c>
      <c r="D6344" s="97" t="s">
        <v>5902</v>
      </c>
      <c r="E6344" s="39">
        <v>47131810</v>
      </c>
      <c r="F6344" s="848"/>
      <c r="G6344" s="211" t="s">
        <v>3190</v>
      </c>
      <c r="H6344" s="63">
        <v>45261</v>
      </c>
      <c r="I6344" s="539">
        <v>364</v>
      </c>
    </row>
    <row r="6345" spans="1:9" ht="25.5" x14ac:dyDescent="0.2">
      <c r="A6345" s="902"/>
      <c r="B6345" s="3">
        <v>6223</v>
      </c>
      <c r="C6345" s="197" t="s">
        <v>2529</v>
      </c>
      <c r="D6345" s="3" t="s">
        <v>10515</v>
      </c>
      <c r="E6345" s="211" t="s">
        <v>2530</v>
      </c>
      <c r="F6345" s="848"/>
      <c r="G6345" s="211" t="s">
        <v>3190</v>
      </c>
      <c r="H6345" s="159">
        <v>45261</v>
      </c>
      <c r="I6345" s="3">
        <v>354</v>
      </c>
    </row>
    <row r="6346" spans="1:9" ht="15" customHeight="1" x14ac:dyDescent="0.2">
      <c r="A6346" s="902"/>
      <c r="B6346" s="211">
        <v>6110</v>
      </c>
      <c r="C6346" s="197" t="s">
        <v>2733</v>
      </c>
      <c r="D6346" s="211" t="s">
        <v>10514</v>
      </c>
      <c r="E6346" s="211" t="s">
        <v>2734</v>
      </c>
      <c r="F6346" s="848"/>
      <c r="G6346" s="211" t="s">
        <v>3190</v>
      </c>
      <c r="H6346" s="159">
        <v>45261</v>
      </c>
      <c r="I6346" s="382">
        <v>354</v>
      </c>
    </row>
    <row r="6347" spans="1:9" ht="15" customHeight="1" x14ac:dyDescent="0.2">
      <c r="A6347" s="902"/>
      <c r="B6347" s="211">
        <v>6120</v>
      </c>
      <c r="C6347" s="197" t="s">
        <v>2733</v>
      </c>
      <c r="D6347" s="211" t="s">
        <v>10514</v>
      </c>
      <c r="E6347" s="211" t="s">
        <v>2734</v>
      </c>
      <c r="F6347" s="848"/>
      <c r="G6347" s="211" t="s">
        <v>3190</v>
      </c>
      <c r="H6347" s="159">
        <v>45261</v>
      </c>
      <c r="I6347" s="382">
        <v>354</v>
      </c>
    </row>
    <row r="6348" spans="1:9" ht="15" customHeight="1" x14ac:dyDescent="0.2">
      <c r="A6348" s="902"/>
      <c r="B6348" s="211">
        <v>6311</v>
      </c>
      <c r="C6348" s="197" t="s">
        <v>2733</v>
      </c>
      <c r="D6348" s="211" t="s">
        <v>10514</v>
      </c>
      <c r="E6348" s="211" t="s">
        <v>2734</v>
      </c>
      <c r="F6348" s="848"/>
      <c r="G6348" s="211" t="s">
        <v>3190</v>
      </c>
      <c r="H6348" s="159">
        <v>45261</v>
      </c>
      <c r="I6348" s="382">
        <v>354</v>
      </c>
    </row>
    <row r="6349" spans="1:9" ht="15" customHeight="1" x14ac:dyDescent="0.2">
      <c r="A6349" s="902"/>
      <c r="B6349" s="61">
        <v>7020</v>
      </c>
      <c r="C6349" s="66" t="s">
        <v>3191</v>
      </c>
      <c r="D6349" s="61" t="s">
        <v>10514</v>
      </c>
      <c r="E6349" s="382">
        <v>47131603</v>
      </c>
      <c r="F6349" s="848"/>
      <c r="G6349" s="211" t="s">
        <v>3190</v>
      </c>
      <c r="H6349" s="159">
        <v>45261</v>
      </c>
      <c r="I6349" s="382">
        <v>354</v>
      </c>
    </row>
    <row r="6350" spans="1:9" ht="25.5" x14ac:dyDescent="0.2">
      <c r="A6350" s="902"/>
      <c r="B6350" s="211">
        <v>2505</v>
      </c>
      <c r="C6350" s="197" t="s">
        <v>4513</v>
      </c>
      <c r="D6350" s="211" t="s">
        <v>34</v>
      </c>
      <c r="E6350" s="211" t="s">
        <v>2734</v>
      </c>
      <c r="F6350" s="848"/>
      <c r="G6350" s="211" t="s">
        <v>3190</v>
      </c>
      <c r="H6350" s="159">
        <v>45261</v>
      </c>
      <c r="I6350" s="211">
        <v>354</v>
      </c>
    </row>
    <row r="6351" spans="1:9" ht="15" customHeight="1" x14ac:dyDescent="0.2">
      <c r="A6351" s="902"/>
      <c r="B6351" s="97">
        <v>7005</v>
      </c>
      <c r="C6351" s="98" t="s">
        <v>5916</v>
      </c>
      <c r="D6351" s="97" t="s">
        <v>5902</v>
      </c>
      <c r="E6351" s="160">
        <v>47131603</v>
      </c>
      <c r="F6351" s="848"/>
      <c r="G6351" s="211" t="s">
        <v>3190</v>
      </c>
      <c r="H6351" s="159">
        <v>45261</v>
      </c>
      <c r="I6351" s="97">
        <v>354</v>
      </c>
    </row>
    <row r="6352" spans="1:9" ht="51" x14ac:dyDescent="0.2">
      <c r="A6352" s="902"/>
      <c r="B6352" s="160">
        <v>7401</v>
      </c>
      <c r="C6352" s="98" t="s">
        <v>6044</v>
      </c>
      <c r="D6352" s="97" t="s">
        <v>5902</v>
      </c>
      <c r="E6352" s="160" t="s">
        <v>2530</v>
      </c>
      <c r="F6352" s="848"/>
      <c r="G6352" s="211" t="s">
        <v>3190</v>
      </c>
      <c r="H6352" s="159">
        <v>45261</v>
      </c>
      <c r="I6352" s="160">
        <v>354</v>
      </c>
    </row>
    <row r="6353" spans="1:9" ht="15" customHeight="1" x14ac:dyDescent="0.2">
      <c r="A6353" s="902"/>
      <c r="B6353" s="97">
        <v>7421</v>
      </c>
      <c r="C6353" s="508" t="s">
        <v>8276</v>
      </c>
      <c r="D6353" s="97" t="s">
        <v>5902</v>
      </c>
      <c r="E6353" s="39" t="s">
        <v>2734</v>
      </c>
      <c r="F6353" s="848"/>
      <c r="G6353" s="211" t="s">
        <v>3190</v>
      </c>
      <c r="H6353" s="159">
        <v>45261</v>
      </c>
      <c r="I6353" s="51">
        <v>354</v>
      </c>
    </row>
    <row r="6354" spans="1:9" ht="25.5" x14ac:dyDescent="0.2">
      <c r="A6354" s="902"/>
      <c r="B6354" s="97">
        <v>7428</v>
      </c>
      <c r="C6354" s="508" t="s">
        <v>8552</v>
      </c>
      <c r="D6354" s="97" t="s">
        <v>5902</v>
      </c>
      <c r="E6354" s="39" t="s">
        <v>2530</v>
      </c>
      <c r="F6354" s="848"/>
      <c r="G6354" s="211" t="s">
        <v>3190</v>
      </c>
      <c r="H6354" s="159">
        <v>45261</v>
      </c>
      <c r="I6354" s="39">
        <v>354</v>
      </c>
    </row>
    <row r="6355" spans="1:9" ht="25.5" x14ac:dyDescent="0.2">
      <c r="A6355" s="902"/>
      <c r="B6355" s="97" t="s">
        <v>8676</v>
      </c>
      <c r="C6355" s="98" t="s">
        <v>6773</v>
      </c>
      <c r="D6355" s="97" t="s">
        <v>5902</v>
      </c>
      <c r="E6355" s="160" t="s">
        <v>6774</v>
      </c>
      <c r="F6355" s="848"/>
      <c r="G6355" s="211" t="s">
        <v>3190</v>
      </c>
      <c r="H6355" s="159">
        <v>45261</v>
      </c>
      <c r="I6355" s="160">
        <v>354</v>
      </c>
    </row>
    <row r="6356" spans="1:9" ht="25.5" x14ac:dyDescent="0.2">
      <c r="A6356" s="902"/>
      <c r="B6356" s="97" t="s">
        <v>9048</v>
      </c>
      <c r="C6356" s="98" t="s">
        <v>9120</v>
      </c>
      <c r="D6356" s="97" t="s">
        <v>5902</v>
      </c>
      <c r="E6356" s="160" t="s">
        <v>6774</v>
      </c>
      <c r="F6356" s="848"/>
      <c r="G6356" s="211" t="s">
        <v>3190</v>
      </c>
      <c r="H6356" s="159">
        <v>45261</v>
      </c>
      <c r="I6356" s="160">
        <v>354</v>
      </c>
    </row>
    <row r="6357" spans="1:9" ht="25.5" x14ac:dyDescent="0.2">
      <c r="A6357" s="902"/>
      <c r="B6357" s="51">
        <v>7413</v>
      </c>
      <c r="C6357" s="508" t="s">
        <v>9357</v>
      </c>
      <c r="D6357" s="97" t="s">
        <v>5902</v>
      </c>
      <c r="E6357" s="39">
        <v>47131603</v>
      </c>
      <c r="F6357" s="848"/>
      <c r="G6357" s="211" t="s">
        <v>3190</v>
      </c>
      <c r="H6357" s="159">
        <v>45261</v>
      </c>
      <c r="I6357" s="51">
        <v>354</v>
      </c>
    </row>
    <row r="6358" spans="1:9" ht="38.25" x14ac:dyDescent="0.2">
      <c r="A6358" s="902"/>
      <c r="B6358" s="39">
        <v>6325</v>
      </c>
      <c r="C6358" s="508" t="s">
        <v>9719</v>
      </c>
      <c r="D6358" s="97" t="s">
        <v>5902</v>
      </c>
      <c r="E6358" s="39">
        <v>47131603</v>
      </c>
      <c r="F6358" s="848"/>
      <c r="G6358" s="211" t="s">
        <v>3190</v>
      </c>
      <c r="H6358" s="159">
        <v>45261</v>
      </c>
      <c r="I6358" s="51">
        <v>354</v>
      </c>
    </row>
    <row r="6359" spans="1:9" ht="25.5" x14ac:dyDescent="0.2">
      <c r="A6359" s="902"/>
      <c r="B6359" s="39">
        <v>6325</v>
      </c>
      <c r="C6359" s="508" t="s">
        <v>9357</v>
      </c>
      <c r="D6359" s="97" t="s">
        <v>5902</v>
      </c>
      <c r="E6359" s="39">
        <v>47131603</v>
      </c>
      <c r="F6359" s="848"/>
      <c r="G6359" s="211" t="s">
        <v>3190</v>
      </c>
      <c r="H6359" s="159">
        <v>45261</v>
      </c>
      <c r="I6359" s="51">
        <v>354</v>
      </c>
    </row>
    <row r="6360" spans="1:9" ht="15" customHeight="1" x14ac:dyDescent="0.2">
      <c r="A6360" s="902"/>
      <c r="B6360" s="51">
        <v>6325</v>
      </c>
      <c r="C6360" s="548" t="s">
        <v>9895</v>
      </c>
      <c r="D6360" s="97" t="s">
        <v>5902</v>
      </c>
      <c r="E6360" s="39">
        <v>47131603</v>
      </c>
      <c r="F6360" s="848"/>
      <c r="G6360" s="211" t="s">
        <v>3190</v>
      </c>
      <c r="H6360" s="159">
        <v>45261</v>
      </c>
      <c r="I6360" s="549">
        <v>354</v>
      </c>
    </row>
    <row r="6361" spans="1:9" ht="38.25" x14ac:dyDescent="0.2">
      <c r="A6361" s="902"/>
      <c r="B6361" s="51">
        <v>6325</v>
      </c>
      <c r="C6361" s="508" t="s">
        <v>9719</v>
      </c>
      <c r="D6361" s="97" t="s">
        <v>5902</v>
      </c>
      <c r="E6361" s="39">
        <v>47131603</v>
      </c>
      <c r="F6361" s="848"/>
      <c r="G6361" s="211" t="s">
        <v>3190</v>
      </c>
      <c r="H6361" s="159">
        <v>45261</v>
      </c>
      <c r="I6361" s="550">
        <v>354</v>
      </c>
    </row>
    <row r="6362" spans="1:9" ht="25.5" x14ac:dyDescent="0.2">
      <c r="A6362" s="902"/>
      <c r="B6362" s="51">
        <v>6325</v>
      </c>
      <c r="C6362" s="508" t="s">
        <v>9357</v>
      </c>
      <c r="D6362" s="97" t="s">
        <v>5902</v>
      </c>
      <c r="E6362" s="39">
        <v>47131603</v>
      </c>
      <c r="F6362" s="848"/>
      <c r="G6362" s="211" t="s">
        <v>3190</v>
      </c>
      <c r="H6362" s="159">
        <v>45261</v>
      </c>
      <c r="I6362" s="550">
        <v>354</v>
      </c>
    </row>
    <row r="6363" spans="1:9" ht="15" customHeight="1" x14ac:dyDescent="0.2">
      <c r="A6363" s="902"/>
      <c r="B6363" s="51">
        <v>6325</v>
      </c>
      <c r="C6363" s="508" t="s">
        <v>10244</v>
      </c>
      <c r="D6363" s="97" t="s">
        <v>5902</v>
      </c>
      <c r="E6363" s="39">
        <v>47131603</v>
      </c>
      <c r="F6363" s="848"/>
      <c r="G6363" s="211" t="s">
        <v>3190</v>
      </c>
      <c r="H6363" s="159">
        <v>45261</v>
      </c>
      <c r="I6363" s="51">
        <v>354</v>
      </c>
    </row>
    <row r="6364" spans="1:9" ht="25.5" x14ac:dyDescent="0.2">
      <c r="A6364" s="902"/>
      <c r="B6364" s="211">
        <v>2820</v>
      </c>
      <c r="C6364" s="197" t="s">
        <v>4743</v>
      </c>
      <c r="D6364" s="211" t="s">
        <v>4510</v>
      </c>
      <c r="E6364" s="463">
        <v>43223314</v>
      </c>
      <c r="F6364" s="848"/>
      <c r="G6364" s="211" t="s">
        <v>3190</v>
      </c>
      <c r="H6364" s="159">
        <v>45261</v>
      </c>
      <c r="I6364" s="382">
        <v>354</v>
      </c>
    </row>
    <row r="6365" spans="1:9" ht="25.5" x14ac:dyDescent="0.2">
      <c r="A6365" s="902"/>
      <c r="B6365" s="211">
        <v>2820</v>
      </c>
      <c r="C6365" s="197" t="s">
        <v>4744</v>
      </c>
      <c r="D6365" s="211" t="s">
        <v>4510</v>
      </c>
      <c r="E6365" s="463">
        <v>43223314</v>
      </c>
      <c r="F6365" s="848"/>
      <c r="G6365" s="211" t="s">
        <v>3190</v>
      </c>
      <c r="H6365" s="159">
        <v>45261</v>
      </c>
      <c r="I6365" s="382">
        <v>354</v>
      </c>
    </row>
    <row r="6366" spans="1:9" ht="102" x14ac:dyDescent="0.2">
      <c r="A6366" s="902"/>
      <c r="B6366" s="160">
        <v>7401</v>
      </c>
      <c r="C6366" s="520" t="s">
        <v>6045</v>
      </c>
      <c r="D6366" s="97" t="s">
        <v>5902</v>
      </c>
      <c r="E6366" s="160" t="s">
        <v>6046</v>
      </c>
      <c r="F6366" s="848"/>
      <c r="G6366" s="211" t="s">
        <v>3190</v>
      </c>
      <c r="H6366" s="159">
        <v>45261</v>
      </c>
      <c r="I6366" s="160">
        <v>354</v>
      </c>
    </row>
    <row r="6367" spans="1:9" ht="38.25" x14ac:dyDescent="0.2">
      <c r="A6367" s="902"/>
      <c r="B6367" s="97">
        <v>7428</v>
      </c>
      <c r="C6367" s="508" t="s">
        <v>8553</v>
      </c>
      <c r="D6367" s="97" t="s">
        <v>5902</v>
      </c>
      <c r="E6367" s="39" t="s">
        <v>6046</v>
      </c>
      <c r="F6367" s="848"/>
      <c r="G6367" s="211" t="s">
        <v>3190</v>
      </c>
      <c r="H6367" s="159">
        <v>45261</v>
      </c>
      <c r="I6367" s="39">
        <v>354</v>
      </c>
    </row>
    <row r="6368" spans="1:9" ht="25.5" x14ac:dyDescent="0.2">
      <c r="A6368" s="902"/>
      <c r="B6368" s="97">
        <v>7431</v>
      </c>
      <c r="C6368" s="98" t="s">
        <v>6263</v>
      </c>
      <c r="D6368" s="97" t="s">
        <v>5902</v>
      </c>
      <c r="E6368" s="160" t="s">
        <v>6264</v>
      </c>
      <c r="F6368" s="848"/>
      <c r="G6368" s="211" t="s">
        <v>3190</v>
      </c>
      <c r="H6368" s="159">
        <v>45261</v>
      </c>
      <c r="I6368" s="160">
        <v>354</v>
      </c>
    </row>
    <row r="6369" spans="1:9" ht="25.5" x14ac:dyDescent="0.2">
      <c r="A6369" s="902"/>
      <c r="B6369" s="51">
        <v>7413</v>
      </c>
      <c r="C6369" s="508" t="s">
        <v>9368</v>
      </c>
      <c r="D6369" s="97" t="s">
        <v>5902</v>
      </c>
      <c r="E6369" s="39">
        <v>47131502</v>
      </c>
      <c r="F6369" s="848"/>
      <c r="G6369" s="211" t="s">
        <v>3190</v>
      </c>
      <c r="H6369" s="159">
        <v>45261</v>
      </c>
      <c r="I6369" s="51">
        <v>354</v>
      </c>
    </row>
    <row r="6370" spans="1:9" ht="25.5" x14ac:dyDescent="0.2">
      <c r="A6370" s="902"/>
      <c r="B6370" s="51">
        <v>6325</v>
      </c>
      <c r="C6370" s="508" t="s">
        <v>9368</v>
      </c>
      <c r="D6370" s="97" t="s">
        <v>5902</v>
      </c>
      <c r="E6370" s="39">
        <v>47131502</v>
      </c>
      <c r="F6370" s="848"/>
      <c r="G6370" s="211" t="s">
        <v>3190</v>
      </c>
      <c r="H6370" s="159">
        <v>45261</v>
      </c>
      <c r="I6370" s="549">
        <v>354</v>
      </c>
    </row>
    <row r="6371" spans="1:9" ht="15" customHeight="1" x14ac:dyDescent="0.2">
      <c r="A6371" s="902"/>
      <c r="B6371" s="97">
        <v>7421</v>
      </c>
      <c r="C6371" s="508" t="s">
        <v>8277</v>
      </c>
      <c r="D6371" s="97" t="s">
        <v>5902</v>
      </c>
      <c r="E6371" s="39" t="s">
        <v>8278</v>
      </c>
      <c r="F6371" s="848"/>
      <c r="G6371" s="211" t="s">
        <v>3190</v>
      </c>
      <c r="H6371" s="159">
        <v>45261</v>
      </c>
      <c r="I6371" s="51">
        <v>354</v>
      </c>
    </row>
    <row r="6372" spans="1:9" ht="25.5" x14ac:dyDescent="0.2">
      <c r="A6372" s="902"/>
      <c r="B6372" s="97">
        <v>7428</v>
      </c>
      <c r="C6372" s="508" t="s">
        <v>8558</v>
      </c>
      <c r="D6372" s="97" t="s">
        <v>5902</v>
      </c>
      <c r="E6372" s="39" t="s">
        <v>8559</v>
      </c>
      <c r="F6372" s="848"/>
      <c r="G6372" s="211" t="s">
        <v>3190</v>
      </c>
      <c r="H6372" s="159">
        <v>45261</v>
      </c>
      <c r="I6372" s="39">
        <v>354</v>
      </c>
    </row>
    <row r="6373" spans="1:9" ht="15" customHeight="1" x14ac:dyDescent="0.2">
      <c r="A6373" s="902"/>
      <c r="B6373" s="97" t="s">
        <v>9048</v>
      </c>
      <c r="C6373" s="508" t="s">
        <v>8277</v>
      </c>
      <c r="D6373" s="97" t="s">
        <v>5902</v>
      </c>
      <c r="E6373" s="39" t="s">
        <v>8278</v>
      </c>
      <c r="F6373" s="848"/>
      <c r="G6373" s="211" t="s">
        <v>3190</v>
      </c>
      <c r="H6373" s="159">
        <v>45261</v>
      </c>
      <c r="I6373" s="51">
        <v>354</v>
      </c>
    </row>
    <row r="6374" spans="1:9" ht="51" x14ac:dyDescent="0.2">
      <c r="A6374" s="902"/>
      <c r="B6374" s="97">
        <v>7428</v>
      </c>
      <c r="C6374" s="508" t="s">
        <v>8556</v>
      </c>
      <c r="D6374" s="97" t="s">
        <v>5902</v>
      </c>
      <c r="E6374" s="39" t="s">
        <v>8557</v>
      </c>
      <c r="F6374" s="848"/>
      <c r="G6374" s="211" t="s">
        <v>3190</v>
      </c>
      <c r="H6374" s="159">
        <v>45261</v>
      </c>
      <c r="I6374" s="39">
        <v>354</v>
      </c>
    </row>
    <row r="6375" spans="1:9" ht="25.5" x14ac:dyDescent="0.2">
      <c r="A6375" s="902"/>
      <c r="B6375" s="97">
        <v>7428</v>
      </c>
      <c r="C6375" s="508" t="s">
        <v>8560</v>
      </c>
      <c r="D6375" s="97" t="s">
        <v>5902</v>
      </c>
      <c r="E6375" s="39" t="s">
        <v>8561</v>
      </c>
      <c r="F6375" s="848"/>
      <c r="G6375" s="211" t="s">
        <v>3190</v>
      </c>
      <c r="H6375" s="159">
        <v>45261</v>
      </c>
      <c r="I6375" s="39">
        <v>354</v>
      </c>
    </row>
    <row r="6376" spans="1:9" ht="25.5" x14ac:dyDescent="0.2">
      <c r="A6376" s="902"/>
      <c r="B6376" s="97">
        <v>7431</v>
      </c>
      <c r="C6376" s="98" t="s">
        <v>6268</v>
      </c>
      <c r="D6376" s="97" t="s">
        <v>5902</v>
      </c>
      <c r="E6376" s="160" t="s">
        <v>2530</v>
      </c>
      <c r="F6376" s="848"/>
      <c r="G6376" s="211" t="s">
        <v>3190</v>
      </c>
      <c r="H6376" s="159">
        <v>45261</v>
      </c>
      <c r="I6376" s="160">
        <v>354</v>
      </c>
    </row>
    <row r="6377" spans="1:9" ht="63.75" x14ac:dyDescent="0.2">
      <c r="A6377" s="902"/>
      <c r="B6377" s="97" t="s">
        <v>8661</v>
      </c>
      <c r="C6377" s="518" t="s">
        <v>6501</v>
      </c>
      <c r="D6377" s="97" t="s">
        <v>5902</v>
      </c>
      <c r="E6377" s="163" t="s">
        <v>6502</v>
      </c>
      <c r="F6377" s="848"/>
      <c r="G6377" s="211" t="s">
        <v>3190</v>
      </c>
      <c r="H6377" s="159">
        <v>45261</v>
      </c>
      <c r="I6377" s="160">
        <v>354</v>
      </c>
    </row>
    <row r="6378" spans="1:9" ht="38.25" x14ac:dyDescent="0.2">
      <c r="A6378" s="902"/>
      <c r="B6378" s="97" t="s">
        <v>8676</v>
      </c>
      <c r="C6378" s="98" t="s">
        <v>6775</v>
      </c>
      <c r="D6378" s="97" t="s">
        <v>5902</v>
      </c>
      <c r="E6378" s="160" t="s">
        <v>6776</v>
      </c>
      <c r="F6378" s="848"/>
      <c r="G6378" s="211" t="s">
        <v>3190</v>
      </c>
      <c r="H6378" s="159">
        <v>45261</v>
      </c>
      <c r="I6378" s="160">
        <v>354</v>
      </c>
    </row>
    <row r="6379" spans="1:9" ht="25.5" x14ac:dyDescent="0.2">
      <c r="A6379" s="902"/>
      <c r="B6379" s="51">
        <v>6325</v>
      </c>
      <c r="C6379" s="508" t="s">
        <v>9644</v>
      </c>
      <c r="D6379" s="97" t="s">
        <v>5902</v>
      </c>
      <c r="E6379" s="39">
        <v>51473016</v>
      </c>
      <c r="F6379" s="848"/>
      <c r="G6379" s="211" t="s">
        <v>3190</v>
      </c>
      <c r="H6379" s="159">
        <v>45261</v>
      </c>
      <c r="I6379" s="51">
        <v>354</v>
      </c>
    </row>
    <row r="6380" spans="1:9" ht="140.25" x14ac:dyDescent="0.2">
      <c r="A6380" s="902"/>
      <c r="B6380" s="97" t="s">
        <v>8661</v>
      </c>
      <c r="C6380" s="98" t="s">
        <v>6499</v>
      </c>
      <c r="D6380" s="97" t="s">
        <v>5902</v>
      </c>
      <c r="E6380" s="160" t="s">
        <v>6500</v>
      </c>
      <c r="F6380" s="848"/>
      <c r="G6380" s="211" t="s">
        <v>3190</v>
      </c>
      <c r="H6380" s="159">
        <v>45261</v>
      </c>
      <c r="I6380" s="97">
        <v>354</v>
      </c>
    </row>
    <row r="6381" spans="1:9" ht="25.5" x14ac:dyDescent="0.2">
      <c r="A6381" s="902"/>
      <c r="B6381" s="97" t="s">
        <v>8676</v>
      </c>
      <c r="C6381" s="98" t="s">
        <v>6768</v>
      </c>
      <c r="D6381" s="97" t="s">
        <v>5902</v>
      </c>
      <c r="E6381" s="160" t="s">
        <v>6769</v>
      </c>
      <c r="F6381" s="848"/>
      <c r="G6381" s="211" t="s">
        <v>3190</v>
      </c>
      <c r="H6381" s="159">
        <v>45261</v>
      </c>
      <c r="I6381" s="160">
        <v>354</v>
      </c>
    </row>
    <row r="6382" spans="1:9" ht="51" x14ac:dyDescent="0.2">
      <c r="A6382" s="902"/>
      <c r="B6382" s="372">
        <v>4321</v>
      </c>
      <c r="C6382" s="332" t="s">
        <v>5509</v>
      </c>
      <c r="D6382" s="372" t="s">
        <v>39</v>
      </c>
      <c r="E6382" s="372">
        <v>53131608</v>
      </c>
      <c r="F6382" s="849"/>
      <c r="G6382" s="146" t="s">
        <v>693</v>
      </c>
      <c r="H6382" s="159">
        <v>45231</v>
      </c>
      <c r="I6382" s="146">
        <v>354</v>
      </c>
    </row>
    <row r="6383" spans="1:9" ht="63.75" x14ac:dyDescent="0.2">
      <c r="A6383" s="902"/>
      <c r="B6383" s="372">
        <v>4321</v>
      </c>
      <c r="C6383" s="332" t="s">
        <v>5501</v>
      </c>
      <c r="D6383" s="372" t="s">
        <v>39</v>
      </c>
      <c r="E6383" s="372">
        <v>47131601</v>
      </c>
      <c r="F6383" s="632">
        <v>20000</v>
      </c>
      <c r="G6383" s="146" t="s">
        <v>693</v>
      </c>
      <c r="H6383" s="159">
        <v>45231</v>
      </c>
      <c r="I6383" s="146">
        <v>354</v>
      </c>
    </row>
    <row r="6384" spans="1:9" ht="51" x14ac:dyDescent="0.2">
      <c r="A6384" s="902"/>
      <c r="B6384" s="372">
        <v>4321</v>
      </c>
      <c r="C6384" s="332" t="s">
        <v>5502</v>
      </c>
      <c r="D6384" s="372" t="s">
        <v>39</v>
      </c>
      <c r="E6384" s="372">
        <v>53131503</v>
      </c>
      <c r="F6384" s="632">
        <v>25000</v>
      </c>
      <c r="G6384" s="146" t="s">
        <v>693</v>
      </c>
      <c r="H6384" s="159">
        <v>45231</v>
      </c>
      <c r="I6384" s="146">
        <v>354</v>
      </c>
    </row>
    <row r="6385" spans="1:9" ht="51" x14ac:dyDescent="0.2">
      <c r="A6385" s="903"/>
      <c r="B6385" s="372">
        <v>4321</v>
      </c>
      <c r="C6385" s="332" t="s">
        <v>5508</v>
      </c>
      <c r="D6385" s="372" t="s">
        <v>39</v>
      </c>
      <c r="E6385" s="372">
        <v>47131603</v>
      </c>
      <c r="F6385" s="632">
        <v>30000</v>
      </c>
      <c r="G6385" s="146" t="s">
        <v>693</v>
      </c>
      <c r="H6385" s="159">
        <v>45231</v>
      </c>
      <c r="I6385" s="146">
        <v>354</v>
      </c>
    </row>
    <row r="6386" spans="1:9" ht="25.5" x14ac:dyDescent="0.2">
      <c r="A6386" s="892">
        <v>344</v>
      </c>
      <c r="B6386" s="211">
        <v>2820</v>
      </c>
      <c r="C6386" s="197" t="s">
        <v>4743</v>
      </c>
      <c r="D6386" s="211" t="s">
        <v>4510</v>
      </c>
      <c r="E6386" s="463">
        <v>43223314</v>
      </c>
      <c r="F6386" s="919">
        <v>1000000</v>
      </c>
      <c r="G6386" s="211" t="s">
        <v>3190</v>
      </c>
      <c r="H6386" s="159">
        <v>45261</v>
      </c>
      <c r="I6386" s="382">
        <v>354</v>
      </c>
    </row>
    <row r="6387" spans="1:9" ht="21.75" customHeight="1" x14ac:dyDescent="0.2">
      <c r="A6387" s="892"/>
      <c r="B6387" s="211">
        <v>2820</v>
      </c>
      <c r="C6387" s="197" t="s">
        <v>4744</v>
      </c>
      <c r="D6387" s="211" t="s">
        <v>4510</v>
      </c>
      <c r="E6387" s="463">
        <v>43223314</v>
      </c>
      <c r="F6387" s="919"/>
      <c r="G6387" s="211" t="s">
        <v>3190</v>
      </c>
      <c r="H6387" s="159">
        <v>45261</v>
      </c>
      <c r="I6387" s="382">
        <v>354</v>
      </c>
    </row>
    <row r="6388" spans="1:9" ht="12.75" x14ac:dyDescent="0.2">
      <c r="A6388" s="892">
        <v>345</v>
      </c>
      <c r="B6388" s="3">
        <v>3202</v>
      </c>
      <c r="C6388" s="197" t="s">
        <v>1488</v>
      </c>
      <c r="D6388" s="3" t="s">
        <v>39</v>
      </c>
      <c r="E6388" s="211" t="s">
        <v>1489</v>
      </c>
      <c r="F6388" s="894">
        <v>3634213.6</v>
      </c>
      <c r="G6388" s="211" t="s">
        <v>3190</v>
      </c>
      <c r="H6388" s="159">
        <v>45261</v>
      </c>
      <c r="I6388" s="211">
        <v>354</v>
      </c>
    </row>
    <row r="6389" spans="1:9" ht="12.75" x14ac:dyDescent="0.2">
      <c r="A6389" s="892"/>
      <c r="B6389" s="84">
        <v>6325</v>
      </c>
      <c r="C6389" s="127" t="s">
        <v>9641</v>
      </c>
      <c r="D6389" s="372" t="s">
        <v>5902</v>
      </c>
      <c r="E6389" s="131">
        <v>47131602</v>
      </c>
      <c r="F6389" s="894"/>
      <c r="G6389" s="211" t="s">
        <v>3190</v>
      </c>
      <c r="H6389" s="159">
        <v>45261</v>
      </c>
      <c r="I6389" s="84">
        <v>354</v>
      </c>
    </row>
    <row r="6390" spans="1:9" ht="25.5" x14ac:dyDescent="0.2">
      <c r="A6390" s="892"/>
      <c r="B6390" s="84">
        <v>6325</v>
      </c>
      <c r="C6390" s="127" t="s">
        <v>9808</v>
      </c>
      <c r="D6390" s="372" t="s">
        <v>5902</v>
      </c>
      <c r="E6390" s="131">
        <v>47131602</v>
      </c>
      <c r="F6390" s="894"/>
      <c r="G6390" s="211" t="s">
        <v>3190</v>
      </c>
      <c r="H6390" s="159">
        <v>45261</v>
      </c>
      <c r="I6390" s="84">
        <v>354</v>
      </c>
    </row>
    <row r="6391" spans="1:9" ht="25.5" x14ac:dyDescent="0.2">
      <c r="A6391" s="3">
        <v>346</v>
      </c>
      <c r="B6391" s="3">
        <v>3202</v>
      </c>
      <c r="C6391" s="197" t="s">
        <v>1502</v>
      </c>
      <c r="D6391" s="3" t="s">
        <v>39</v>
      </c>
      <c r="E6391" s="211" t="s">
        <v>1503</v>
      </c>
      <c r="F6391" s="578">
        <v>500000</v>
      </c>
      <c r="G6391" s="211" t="s">
        <v>3190</v>
      </c>
      <c r="H6391" s="159">
        <v>45261</v>
      </c>
      <c r="I6391" s="211">
        <v>354</v>
      </c>
    </row>
    <row r="6392" spans="1:9" ht="15" customHeight="1" x14ac:dyDescent="0.2">
      <c r="A6392" s="901">
        <v>347</v>
      </c>
      <c r="B6392" s="51">
        <v>2030</v>
      </c>
      <c r="C6392" s="508" t="s">
        <v>142</v>
      </c>
      <c r="D6392" s="3" t="s">
        <v>39</v>
      </c>
      <c r="E6392" s="39">
        <v>26111701</v>
      </c>
      <c r="F6392" s="913">
        <v>11355353.279999999</v>
      </c>
      <c r="G6392" s="419" t="s">
        <v>693</v>
      </c>
      <c r="H6392" s="651" t="s">
        <v>144</v>
      </c>
      <c r="I6392" s="382">
        <v>364</v>
      </c>
    </row>
    <row r="6393" spans="1:9" ht="15" customHeight="1" x14ac:dyDescent="0.2">
      <c r="A6393" s="902"/>
      <c r="B6393" s="61">
        <v>3210</v>
      </c>
      <c r="C6393" s="66" t="s">
        <v>1873</v>
      </c>
      <c r="D6393" s="3" t="s">
        <v>39</v>
      </c>
      <c r="E6393" s="39">
        <v>26111701</v>
      </c>
      <c r="F6393" s="914"/>
      <c r="G6393" s="419" t="s">
        <v>693</v>
      </c>
      <c r="H6393" s="661" t="s">
        <v>116</v>
      </c>
      <c r="I6393" s="382">
        <v>364</v>
      </c>
    </row>
    <row r="6394" spans="1:9" ht="15" customHeight="1" x14ac:dyDescent="0.2">
      <c r="A6394" s="902"/>
      <c r="B6394" s="61">
        <v>3210</v>
      </c>
      <c r="C6394" s="66" t="s">
        <v>1876</v>
      </c>
      <c r="D6394" s="3" t="s">
        <v>39</v>
      </c>
      <c r="E6394" s="39">
        <v>26111701</v>
      </c>
      <c r="F6394" s="914"/>
      <c r="G6394" s="419" t="s">
        <v>693</v>
      </c>
      <c r="H6394" s="661" t="s">
        <v>116</v>
      </c>
      <c r="I6394" s="382">
        <v>364</v>
      </c>
    </row>
    <row r="6395" spans="1:9" ht="25.5" x14ac:dyDescent="0.2">
      <c r="A6395" s="902"/>
      <c r="B6395" s="61">
        <v>4170</v>
      </c>
      <c r="C6395" s="66" t="s">
        <v>1964</v>
      </c>
      <c r="D6395" s="382" t="s">
        <v>2137</v>
      </c>
      <c r="E6395" s="382">
        <v>26111701</v>
      </c>
      <c r="F6395" s="914"/>
      <c r="G6395" s="419" t="s">
        <v>693</v>
      </c>
      <c r="H6395" s="63">
        <v>45200</v>
      </c>
      <c r="I6395" s="382">
        <v>364</v>
      </c>
    </row>
    <row r="6396" spans="1:9" ht="25.5" x14ac:dyDescent="0.2">
      <c r="A6396" s="902"/>
      <c r="B6396" s="61">
        <v>4180</v>
      </c>
      <c r="C6396" s="66" t="s">
        <v>1964</v>
      </c>
      <c r="D6396" s="382" t="s">
        <v>2137</v>
      </c>
      <c r="E6396" s="382">
        <v>26111701</v>
      </c>
      <c r="F6396" s="914"/>
      <c r="G6396" s="419" t="s">
        <v>693</v>
      </c>
      <c r="H6396" s="63">
        <v>45200</v>
      </c>
      <c r="I6396" s="382">
        <v>364</v>
      </c>
    </row>
    <row r="6397" spans="1:9" ht="25.5" x14ac:dyDescent="0.2">
      <c r="A6397" s="902"/>
      <c r="B6397" s="61">
        <v>4160</v>
      </c>
      <c r="C6397" s="66" t="s">
        <v>1964</v>
      </c>
      <c r="D6397" s="382" t="s">
        <v>2137</v>
      </c>
      <c r="E6397" s="382">
        <v>26111701</v>
      </c>
      <c r="F6397" s="914"/>
      <c r="G6397" s="419" t="s">
        <v>693</v>
      </c>
      <c r="H6397" s="63">
        <v>45200</v>
      </c>
      <c r="I6397" s="382">
        <v>364</v>
      </c>
    </row>
    <row r="6398" spans="1:9" ht="25.5" x14ac:dyDescent="0.2">
      <c r="A6398" s="902"/>
      <c r="B6398" s="61">
        <v>4150</v>
      </c>
      <c r="C6398" s="66" t="s">
        <v>1964</v>
      </c>
      <c r="D6398" s="382" t="s">
        <v>2137</v>
      </c>
      <c r="E6398" s="382">
        <v>26111701</v>
      </c>
      <c r="F6398" s="914"/>
      <c r="G6398" s="419" t="s">
        <v>693</v>
      </c>
      <c r="H6398" s="63">
        <v>45200</v>
      </c>
      <c r="I6398" s="382">
        <v>364</v>
      </c>
    </row>
    <row r="6399" spans="1:9" ht="25.5" x14ac:dyDescent="0.2">
      <c r="A6399" s="902"/>
      <c r="B6399" s="3">
        <v>6040</v>
      </c>
      <c r="C6399" s="127" t="s">
        <v>2327</v>
      </c>
      <c r="D6399" s="3" t="s">
        <v>10514</v>
      </c>
      <c r="E6399" s="211" t="s">
        <v>2328</v>
      </c>
      <c r="F6399" s="914"/>
      <c r="G6399" s="419" t="s">
        <v>693</v>
      </c>
      <c r="H6399" s="227">
        <v>45078</v>
      </c>
      <c r="I6399" s="382">
        <v>364</v>
      </c>
    </row>
    <row r="6400" spans="1:9" ht="15" customHeight="1" x14ac:dyDescent="0.2">
      <c r="A6400" s="902"/>
      <c r="B6400" s="258">
        <v>6030</v>
      </c>
      <c r="C6400" s="66" t="s">
        <v>3371</v>
      </c>
      <c r="D6400" s="258" t="s">
        <v>10514</v>
      </c>
      <c r="E6400" s="382" t="s">
        <v>3372</v>
      </c>
      <c r="F6400" s="914"/>
      <c r="G6400" s="419" t="s">
        <v>693</v>
      </c>
      <c r="H6400" s="661" t="s">
        <v>120</v>
      </c>
      <c r="I6400" s="382">
        <v>364</v>
      </c>
    </row>
    <row r="6401" spans="1:9" ht="25.5" x14ac:dyDescent="0.2">
      <c r="A6401" s="902"/>
      <c r="B6401" s="258">
        <v>6030</v>
      </c>
      <c r="C6401" s="66" t="s">
        <v>3380</v>
      </c>
      <c r="D6401" s="258" t="s">
        <v>10514</v>
      </c>
      <c r="E6401" s="382">
        <v>26111702</v>
      </c>
      <c r="F6401" s="914"/>
      <c r="G6401" s="419" t="s">
        <v>693</v>
      </c>
      <c r="H6401" s="661" t="s">
        <v>120</v>
      </c>
      <c r="I6401" s="382">
        <v>364</v>
      </c>
    </row>
    <row r="6402" spans="1:9" ht="25.5" x14ac:dyDescent="0.2">
      <c r="A6402" s="902"/>
      <c r="B6402" s="258">
        <v>6030</v>
      </c>
      <c r="C6402" s="66" t="s">
        <v>3381</v>
      </c>
      <c r="D6402" s="258" t="s">
        <v>10514</v>
      </c>
      <c r="E6402" s="382">
        <v>26111702</v>
      </c>
      <c r="F6402" s="914"/>
      <c r="G6402" s="419" t="s">
        <v>693</v>
      </c>
      <c r="H6402" s="661" t="s">
        <v>120</v>
      </c>
      <c r="I6402" s="382">
        <v>364</v>
      </c>
    </row>
    <row r="6403" spans="1:9" ht="25.5" x14ac:dyDescent="0.2">
      <c r="A6403" s="902"/>
      <c r="B6403" s="258">
        <v>6030</v>
      </c>
      <c r="C6403" s="66" t="s">
        <v>3382</v>
      </c>
      <c r="D6403" s="258" t="s">
        <v>10514</v>
      </c>
      <c r="E6403" s="382">
        <v>26111702</v>
      </c>
      <c r="F6403" s="914"/>
      <c r="G6403" s="419" t="s">
        <v>693</v>
      </c>
      <c r="H6403" s="661" t="s">
        <v>120</v>
      </c>
      <c r="I6403" s="382">
        <v>364</v>
      </c>
    </row>
    <row r="6404" spans="1:9" ht="15" customHeight="1" x14ac:dyDescent="0.2">
      <c r="A6404" s="902"/>
      <c r="B6404" s="258">
        <v>6030</v>
      </c>
      <c r="C6404" s="66" t="s">
        <v>3383</v>
      </c>
      <c r="D6404" s="258" t="s">
        <v>10514</v>
      </c>
      <c r="E6404" s="382">
        <v>26111702</v>
      </c>
      <c r="F6404" s="914"/>
      <c r="G6404" s="419" t="s">
        <v>693</v>
      </c>
      <c r="H6404" s="661" t="s">
        <v>120</v>
      </c>
      <c r="I6404" s="382">
        <v>364</v>
      </c>
    </row>
    <row r="6405" spans="1:9" ht="25.5" x14ac:dyDescent="0.2">
      <c r="A6405" s="902"/>
      <c r="B6405" s="211">
        <v>2505</v>
      </c>
      <c r="C6405" s="197" t="s">
        <v>4352</v>
      </c>
      <c r="D6405" s="211" t="s">
        <v>34</v>
      </c>
      <c r="E6405" s="211" t="s">
        <v>4353</v>
      </c>
      <c r="F6405" s="914"/>
      <c r="G6405" s="419" t="s">
        <v>693</v>
      </c>
      <c r="H6405" s="72">
        <v>44927</v>
      </c>
      <c r="I6405" s="382">
        <v>364</v>
      </c>
    </row>
    <row r="6406" spans="1:9" ht="25.5" x14ac:dyDescent="0.2">
      <c r="A6406" s="902"/>
      <c r="B6406" s="211">
        <v>2505</v>
      </c>
      <c r="C6406" s="197" t="s">
        <v>4356</v>
      </c>
      <c r="D6406" s="211" t="s">
        <v>34</v>
      </c>
      <c r="E6406" s="211" t="s">
        <v>4357</v>
      </c>
      <c r="F6406" s="914"/>
      <c r="G6406" s="419" t="s">
        <v>693</v>
      </c>
      <c r="H6406" s="72">
        <v>44927</v>
      </c>
      <c r="I6406" s="382">
        <v>364</v>
      </c>
    </row>
    <row r="6407" spans="1:9" ht="25.5" x14ac:dyDescent="0.2">
      <c r="A6407" s="902"/>
      <c r="B6407" s="372">
        <v>4011</v>
      </c>
      <c r="C6407" s="373" t="s">
        <v>5441</v>
      </c>
      <c r="D6407" s="372" t="s">
        <v>114</v>
      </c>
      <c r="E6407" s="146" t="s">
        <v>3518</v>
      </c>
      <c r="F6407" s="914"/>
      <c r="G6407" s="419" t="s">
        <v>693</v>
      </c>
      <c r="H6407" s="159">
        <v>45261</v>
      </c>
      <c r="I6407" s="382">
        <v>364</v>
      </c>
    </row>
    <row r="6408" spans="1:9" ht="15" customHeight="1" x14ac:dyDescent="0.2">
      <c r="A6408" s="902"/>
      <c r="B6408" s="3">
        <v>3101</v>
      </c>
      <c r="C6408" s="66" t="s">
        <v>75</v>
      </c>
      <c r="D6408" s="61" t="s">
        <v>39</v>
      </c>
      <c r="E6408" s="382">
        <v>26111702</v>
      </c>
      <c r="F6408" s="914"/>
      <c r="G6408" s="419" t="s">
        <v>693</v>
      </c>
      <c r="H6408" s="63">
        <v>45261</v>
      </c>
      <c r="I6408" s="382">
        <v>364</v>
      </c>
    </row>
    <row r="6409" spans="1:9" ht="15" customHeight="1" x14ac:dyDescent="0.2">
      <c r="A6409" s="902"/>
      <c r="B6409" s="3">
        <v>3250</v>
      </c>
      <c r="C6409" s="197" t="s">
        <v>83</v>
      </c>
      <c r="D6409" s="3" t="s">
        <v>39</v>
      </c>
      <c r="E6409" s="382">
        <v>26111702</v>
      </c>
      <c r="F6409" s="914"/>
      <c r="G6409" s="419" t="s">
        <v>693</v>
      </c>
      <c r="H6409" s="63">
        <v>45261</v>
      </c>
      <c r="I6409" s="382">
        <v>364</v>
      </c>
    </row>
    <row r="6410" spans="1:9" ht="25.5" x14ac:dyDescent="0.2">
      <c r="A6410" s="902"/>
      <c r="B6410" s="51">
        <v>2030</v>
      </c>
      <c r="C6410" s="508" t="s">
        <v>150</v>
      </c>
      <c r="D6410" s="3" t="s">
        <v>39</v>
      </c>
      <c r="E6410" s="39">
        <v>26111702</v>
      </c>
      <c r="F6410" s="914"/>
      <c r="G6410" s="419" t="s">
        <v>693</v>
      </c>
      <c r="H6410" s="651" t="s">
        <v>152</v>
      </c>
      <c r="I6410" s="39">
        <v>364</v>
      </c>
    </row>
    <row r="6411" spans="1:9" ht="25.5" x14ac:dyDescent="0.2">
      <c r="A6411" s="902"/>
      <c r="B6411" s="51">
        <v>2030</v>
      </c>
      <c r="C6411" s="508" t="s">
        <v>153</v>
      </c>
      <c r="D6411" s="51" t="s">
        <v>114</v>
      </c>
      <c r="E6411" s="39">
        <v>26111702</v>
      </c>
      <c r="F6411" s="914"/>
      <c r="G6411" s="419" t="s">
        <v>693</v>
      </c>
      <c r="H6411" s="651" t="s">
        <v>152</v>
      </c>
      <c r="I6411" s="39">
        <v>364</v>
      </c>
    </row>
    <row r="6412" spans="1:9" ht="15" customHeight="1" x14ac:dyDescent="0.2">
      <c r="A6412" s="902"/>
      <c r="B6412" s="51">
        <v>2030</v>
      </c>
      <c r="C6412" s="508" t="s">
        <v>155</v>
      </c>
      <c r="D6412" s="3" t="s">
        <v>39</v>
      </c>
      <c r="E6412" s="39">
        <v>26111702</v>
      </c>
      <c r="F6412" s="914"/>
      <c r="G6412" s="419" t="s">
        <v>693</v>
      </c>
      <c r="H6412" s="651" t="s">
        <v>152</v>
      </c>
      <c r="I6412" s="39">
        <v>364</v>
      </c>
    </row>
    <row r="6413" spans="1:9" ht="15" customHeight="1" x14ac:dyDescent="0.2">
      <c r="A6413" s="902"/>
      <c r="B6413" s="51">
        <v>2030</v>
      </c>
      <c r="C6413" s="508" t="s">
        <v>157</v>
      </c>
      <c r="D6413" s="3" t="s">
        <v>39</v>
      </c>
      <c r="E6413" s="39">
        <v>26111702</v>
      </c>
      <c r="F6413" s="914"/>
      <c r="G6413" s="419" t="s">
        <v>693</v>
      </c>
      <c r="H6413" s="651" t="s">
        <v>63</v>
      </c>
      <c r="I6413" s="39">
        <v>364</v>
      </c>
    </row>
    <row r="6414" spans="1:9" ht="15" customHeight="1" x14ac:dyDescent="0.2">
      <c r="A6414" s="902"/>
      <c r="B6414" s="61">
        <v>7210</v>
      </c>
      <c r="C6414" s="408" t="s">
        <v>781</v>
      </c>
      <c r="D6414" s="382" t="s">
        <v>771</v>
      </c>
      <c r="E6414" s="419">
        <v>14111531</v>
      </c>
      <c r="F6414" s="914"/>
      <c r="G6414" s="419" t="s">
        <v>693</v>
      </c>
      <c r="H6414" s="701" t="s">
        <v>111</v>
      </c>
      <c r="I6414" s="448">
        <v>364</v>
      </c>
    </row>
    <row r="6415" spans="1:9" ht="25.5" x14ac:dyDescent="0.2">
      <c r="A6415" s="902"/>
      <c r="B6415" s="61">
        <v>7210</v>
      </c>
      <c r="C6415" s="408" t="s">
        <v>783</v>
      </c>
      <c r="D6415" s="382" t="s">
        <v>776</v>
      </c>
      <c r="E6415" s="419">
        <v>14111531</v>
      </c>
      <c r="F6415" s="914"/>
      <c r="G6415" s="419" t="s">
        <v>693</v>
      </c>
      <c r="H6415" s="701" t="s">
        <v>111</v>
      </c>
      <c r="I6415" s="448">
        <v>364</v>
      </c>
    </row>
    <row r="6416" spans="1:9" ht="15" customHeight="1" x14ac:dyDescent="0.2">
      <c r="A6416" s="902"/>
      <c r="B6416" s="61">
        <v>7210</v>
      </c>
      <c r="C6416" s="408" t="s">
        <v>784</v>
      </c>
      <c r="D6416" s="382" t="s">
        <v>778</v>
      </c>
      <c r="E6416" s="419">
        <v>14111531</v>
      </c>
      <c r="F6416" s="914"/>
      <c r="G6416" s="419" t="s">
        <v>693</v>
      </c>
      <c r="H6416" s="701" t="s">
        <v>111</v>
      </c>
      <c r="I6416" s="448">
        <v>364</v>
      </c>
    </row>
    <row r="6417" spans="1:9" ht="15" customHeight="1" x14ac:dyDescent="0.2">
      <c r="A6417" s="902"/>
      <c r="B6417" s="3">
        <v>3235</v>
      </c>
      <c r="C6417" s="197" t="s">
        <v>805</v>
      </c>
      <c r="D6417" s="3" t="s">
        <v>39</v>
      </c>
      <c r="E6417" s="211">
        <v>26111707</v>
      </c>
      <c r="F6417" s="914"/>
      <c r="G6417" s="211" t="s">
        <v>295</v>
      </c>
      <c r="H6417" s="692" t="s">
        <v>111</v>
      </c>
      <c r="I6417" s="211">
        <v>364</v>
      </c>
    </row>
    <row r="6418" spans="1:9" ht="15" customHeight="1" x14ac:dyDescent="0.2">
      <c r="A6418" s="902"/>
      <c r="B6418" s="61">
        <v>4170</v>
      </c>
      <c r="C6418" s="66" t="s">
        <v>1966</v>
      </c>
      <c r="D6418" s="382" t="s">
        <v>2137</v>
      </c>
      <c r="E6418" s="382">
        <v>261117</v>
      </c>
      <c r="F6418" s="914"/>
      <c r="G6418" s="382" t="s">
        <v>693</v>
      </c>
      <c r="H6418" s="63">
        <v>45200</v>
      </c>
      <c r="I6418" s="382">
        <v>364</v>
      </c>
    </row>
    <row r="6419" spans="1:9" ht="25.5" x14ac:dyDescent="0.2">
      <c r="A6419" s="902"/>
      <c r="B6419" s="61">
        <v>4170</v>
      </c>
      <c r="C6419" s="66" t="s">
        <v>1967</v>
      </c>
      <c r="D6419" s="382" t="s">
        <v>2137</v>
      </c>
      <c r="E6419" s="382">
        <v>261117</v>
      </c>
      <c r="F6419" s="914"/>
      <c r="G6419" s="382" t="s">
        <v>693</v>
      </c>
      <c r="H6419" s="63">
        <v>45200</v>
      </c>
      <c r="I6419" s="382">
        <v>364</v>
      </c>
    </row>
    <row r="6420" spans="1:9" ht="15" customHeight="1" x14ac:dyDescent="0.2">
      <c r="A6420" s="902"/>
      <c r="B6420" s="61">
        <v>4180</v>
      </c>
      <c r="C6420" s="66" t="s">
        <v>1966</v>
      </c>
      <c r="D6420" s="382" t="s">
        <v>2137</v>
      </c>
      <c r="E6420" s="382">
        <v>261117</v>
      </c>
      <c r="F6420" s="914"/>
      <c r="G6420" s="382" t="s">
        <v>693</v>
      </c>
      <c r="H6420" s="63">
        <v>45200</v>
      </c>
      <c r="I6420" s="382">
        <v>364</v>
      </c>
    </row>
    <row r="6421" spans="1:9" ht="25.5" x14ac:dyDescent="0.2">
      <c r="A6421" s="902"/>
      <c r="B6421" s="61">
        <v>4180</v>
      </c>
      <c r="C6421" s="66" t="s">
        <v>1967</v>
      </c>
      <c r="D6421" s="382" t="s">
        <v>2137</v>
      </c>
      <c r="E6421" s="382">
        <v>261117</v>
      </c>
      <c r="F6421" s="914"/>
      <c r="G6421" s="382" t="s">
        <v>693</v>
      </c>
      <c r="H6421" s="63">
        <v>45200</v>
      </c>
      <c r="I6421" s="382">
        <v>364</v>
      </c>
    </row>
    <row r="6422" spans="1:9" ht="15" customHeight="1" x14ac:dyDescent="0.2">
      <c r="A6422" s="902"/>
      <c r="B6422" s="61">
        <v>4160</v>
      </c>
      <c r="C6422" s="66" t="s">
        <v>1966</v>
      </c>
      <c r="D6422" s="382" t="s">
        <v>2137</v>
      </c>
      <c r="E6422" s="382">
        <v>261117</v>
      </c>
      <c r="F6422" s="914"/>
      <c r="G6422" s="382" t="s">
        <v>693</v>
      </c>
      <c r="H6422" s="63">
        <v>45200</v>
      </c>
      <c r="I6422" s="382">
        <v>364</v>
      </c>
    </row>
    <row r="6423" spans="1:9" ht="25.5" x14ac:dyDescent="0.2">
      <c r="A6423" s="902"/>
      <c r="B6423" s="61">
        <v>4160</v>
      </c>
      <c r="C6423" s="66" t="s">
        <v>1967</v>
      </c>
      <c r="D6423" s="382" t="s">
        <v>2137</v>
      </c>
      <c r="E6423" s="382">
        <v>261117</v>
      </c>
      <c r="F6423" s="914"/>
      <c r="G6423" s="382" t="s">
        <v>693</v>
      </c>
      <c r="H6423" s="63">
        <v>45200</v>
      </c>
      <c r="I6423" s="382">
        <v>364</v>
      </c>
    </row>
    <row r="6424" spans="1:9" ht="15" customHeight="1" x14ac:dyDescent="0.2">
      <c r="A6424" s="902"/>
      <c r="B6424" s="61">
        <v>4150</v>
      </c>
      <c r="C6424" s="66" t="s">
        <v>1966</v>
      </c>
      <c r="D6424" s="382" t="s">
        <v>2137</v>
      </c>
      <c r="E6424" s="382">
        <v>261117</v>
      </c>
      <c r="F6424" s="914"/>
      <c r="G6424" s="382" t="s">
        <v>693</v>
      </c>
      <c r="H6424" s="63">
        <v>45200</v>
      </c>
      <c r="I6424" s="382">
        <v>364</v>
      </c>
    </row>
    <row r="6425" spans="1:9" ht="25.5" x14ac:dyDescent="0.2">
      <c r="A6425" s="902"/>
      <c r="B6425" s="61">
        <v>4150</v>
      </c>
      <c r="C6425" s="66" t="s">
        <v>1967</v>
      </c>
      <c r="D6425" s="382" t="s">
        <v>2137</v>
      </c>
      <c r="E6425" s="382">
        <v>261117</v>
      </c>
      <c r="F6425" s="914"/>
      <c r="G6425" s="382" t="s">
        <v>693</v>
      </c>
      <c r="H6425" s="63">
        <v>45200</v>
      </c>
      <c r="I6425" s="382">
        <v>364</v>
      </c>
    </row>
    <row r="6426" spans="1:9" ht="89.25" x14ac:dyDescent="0.2">
      <c r="A6426" s="902"/>
      <c r="B6426" s="61">
        <v>4175</v>
      </c>
      <c r="C6426" s="66" t="s">
        <v>2056</v>
      </c>
      <c r="D6426" s="382" t="s">
        <v>2142</v>
      </c>
      <c r="E6426" s="382" t="s">
        <v>2168</v>
      </c>
      <c r="F6426" s="914"/>
      <c r="G6426" s="382" t="s">
        <v>693</v>
      </c>
      <c r="H6426" s="63">
        <v>44927</v>
      </c>
      <c r="I6426" s="61">
        <v>364</v>
      </c>
    </row>
    <row r="6427" spans="1:9" ht="25.5" x14ac:dyDescent="0.2">
      <c r="A6427" s="902"/>
      <c r="B6427" s="3">
        <v>6003</v>
      </c>
      <c r="C6427" s="127" t="s">
        <v>2297</v>
      </c>
      <c r="D6427" s="3" t="s">
        <v>10514</v>
      </c>
      <c r="E6427" s="211">
        <v>26111701</v>
      </c>
      <c r="F6427" s="914"/>
      <c r="G6427" s="382" t="s">
        <v>693</v>
      </c>
      <c r="H6427" s="227">
        <v>45261</v>
      </c>
      <c r="I6427" s="77" t="s">
        <v>2158</v>
      </c>
    </row>
    <row r="6428" spans="1:9" ht="25.5" x14ac:dyDescent="0.2">
      <c r="A6428" s="902"/>
      <c r="B6428" s="3">
        <v>7315</v>
      </c>
      <c r="C6428" s="197" t="s">
        <v>2297</v>
      </c>
      <c r="D6428" s="3" t="s">
        <v>10514</v>
      </c>
      <c r="E6428" s="211">
        <v>26111701</v>
      </c>
      <c r="F6428" s="914"/>
      <c r="G6428" s="382" t="s">
        <v>693</v>
      </c>
      <c r="H6428" s="227">
        <v>45047</v>
      </c>
      <c r="I6428" s="382">
        <v>364</v>
      </c>
    </row>
    <row r="6429" spans="1:9" ht="38.25" x14ac:dyDescent="0.2">
      <c r="A6429" s="902"/>
      <c r="B6429" s="3">
        <v>7315</v>
      </c>
      <c r="C6429" s="197" t="s">
        <v>2305</v>
      </c>
      <c r="D6429" s="3" t="s">
        <v>10514</v>
      </c>
      <c r="E6429" s="211">
        <v>26111704</v>
      </c>
      <c r="F6429" s="914"/>
      <c r="G6429" s="382" t="s">
        <v>693</v>
      </c>
      <c r="H6429" s="227">
        <v>45047</v>
      </c>
      <c r="I6429" s="382">
        <v>364</v>
      </c>
    </row>
    <row r="6430" spans="1:9" ht="25.5" x14ac:dyDescent="0.2">
      <c r="A6430" s="902"/>
      <c r="B6430" s="3">
        <v>6223</v>
      </c>
      <c r="C6430" s="197" t="s">
        <v>2583</v>
      </c>
      <c r="D6430" s="3" t="s">
        <v>10515</v>
      </c>
      <c r="E6430" s="211" t="s">
        <v>2584</v>
      </c>
      <c r="F6430" s="914"/>
      <c r="G6430" s="382" t="s">
        <v>693</v>
      </c>
      <c r="H6430" s="227">
        <v>45047</v>
      </c>
      <c r="I6430" s="3">
        <v>364</v>
      </c>
    </row>
    <row r="6431" spans="1:9" ht="25.5" x14ac:dyDescent="0.2">
      <c r="A6431" s="902"/>
      <c r="B6431" s="3">
        <v>6223</v>
      </c>
      <c r="C6431" s="197" t="s">
        <v>2586</v>
      </c>
      <c r="D6431" s="3" t="s">
        <v>10515</v>
      </c>
      <c r="E6431" s="211" t="s">
        <v>2587</v>
      </c>
      <c r="F6431" s="914"/>
      <c r="G6431" s="382" t="s">
        <v>693</v>
      </c>
      <c r="H6431" s="227">
        <v>45047</v>
      </c>
      <c r="I6431" s="3">
        <v>364</v>
      </c>
    </row>
    <row r="6432" spans="1:9" ht="25.5" x14ac:dyDescent="0.2">
      <c r="A6432" s="902"/>
      <c r="B6432" s="3">
        <v>6223</v>
      </c>
      <c r="C6432" s="197" t="s">
        <v>2589</v>
      </c>
      <c r="D6432" s="3" t="s">
        <v>10515</v>
      </c>
      <c r="E6432" s="211" t="s">
        <v>2590</v>
      </c>
      <c r="F6432" s="914"/>
      <c r="G6432" s="382" t="s">
        <v>693</v>
      </c>
      <c r="H6432" s="227">
        <v>45047</v>
      </c>
      <c r="I6432" s="3">
        <v>364</v>
      </c>
    </row>
    <row r="6433" spans="1:9" ht="25.5" x14ac:dyDescent="0.2">
      <c r="A6433" s="902"/>
      <c r="B6433" s="3">
        <v>6224</v>
      </c>
      <c r="C6433" s="66" t="s">
        <v>2686</v>
      </c>
      <c r="D6433" s="3" t="s">
        <v>10515</v>
      </c>
      <c r="E6433" s="211" t="s">
        <v>2687</v>
      </c>
      <c r="F6433" s="914"/>
      <c r="G6433" s="382" t="s">
        <v>693</v>
      </c>
      <c r="H6433" s="227">
        <v>45012</v>
      </c>
      <c r="I6433" s="382">
        <v>364</v>
      </c>
    </row>
    <row r="6434" spans="1:9" ht="25.5" x14ac:dyDescent="0.2">
      <c r="A6434" s="902"/>
      <c r="B6434" s="3">
        <v>6224</v>
      </c>
      <c r="C6434" s="66" t="s">
        <v>2688</v>
      </c>
      <c r="D6434" s="3" t="s">
        <v>10515</v>
      </c>
      <c r="E6434" s="211" t="s">
        <v>2689</v>
      </c>
      <c r="F6434" s="914"/>
      <c r="G6434" s="382" t="s">
        <v>693</v>
      </c>
      <c r="H6434" s="227">
        <v>45013</v>
      </c>
      <c r="I6434" s="382">
        <v>364</v>
      </c>
    </row>
    <row r="6435" spans="1:9" ht="25.5" x14ac:dyDescent="0.2">
      <c r="A6435" s="902"/>
      <c r="B6435" s="3">
        <v>6224</v>
      </c>
      <c r="C6435" s="66" t="s">
        <v>2686</v>
      </c>
      <c r="D6435" s="3" t="s">
        <v>3960</v>
      </c>
      <c r="E6435" s="211" t="s">
        <v>2687</v>
      </c>
      <c r="F6435" s="914"/>
      <c r="G6435" s="382" t="s">
        <v>693</v>
      </c>
      <c r="H6435" s="227">
        <v>45016</v>
      </c>
      <c r="I6435" s="382">
        <v>364</v>
      </c>
    </row>
    <row r="6436" spans="1:9" ht="25.5" x14ac:dyDescent="0.2">
      <c r="A6436" s="902"/>
      <c r="B6436" s="3">
        <v>6224</v>
      </c>
      <c r="C6436" s="66" t="s">
        <v>2688</v>
      </c>
      <c r="D6436" s="3" t="s">
        <v>3960</v>
      </c>
      <c r="E6436" s="211" t="s">
        <v>2689</v>
      </c>
      <c r="F6436" s="914"/>
      <c r="G6436" s="382" t="s">
        <v>693</v>
      </c>
      <c r="H6436" s="227">
        <v>45017</v>
      </c>
      <c r="I6436" s="382">
        <v>364</v>
      </c>
    </row>
    <row r="6437" spans="1:9" ht="25.5" x14ac:dyDescent="0.2">
      <c r="A6437" s="902"/>
      <c r="B6437" s="3">
        <v>6224</v>
      </c>
      <c r="C6437" s="66" t="s">
        <v>2711</v>
      </c>
      <c r="D6437" s="3" t="s">
        <v>3960</v>
      </c>
      <c r="E6437" s="211" t="s">
        <v>2712</v>
      </c>
      <c r="F6437" s="914"/>
      <c r="G6437" s="382" t="s">
        <v>693</v>
      </c>
      <c r="H6437" s="227">
        <v>45018</v>
      </c>
      <c r="I6437" s="382">
        <v>364</v>
      </c>
    </row>
    <row r="6438" spans="1:9" ht="15" customHeight="1" x14ac:dyDescent="0.2">
      <c r="A6438" s="902"/>
      <c r="B6438" s="211">
        <v>6110</v>
      </c>
      <c r="C6438" s="197" t="s">
        <v>2723</v>
      </c>
      <c r="D6438" s="211" t="s">
        <v>10514</v>
      </c>
      <c r="E6438" s="211" t="s">
        <v>2687</v>
      </c>
      <c r="F6438" s="914"/>
      <c r="G6438" s="382" t="s">
        <v>693</v>
      </c>
      <c r="H6438" s="227">
        <v>45078</v>
      </c>
      <c r="I6438" s="382">
        <v>364</v>
      </c>
    </row>
    <row r="6439" spans="1:9" ht="15" customHeight="1" x14ac:dyDescent="0.2">
      <c r="A6439" s="902"/>
      <c r="B6439" s="211">
        <v>6110</v>
      </c>
      <c r="C6439" s="197" t="s">
        <v>2724</v>
      </c>
      <c r="D6439" s="211" t="s">
        <v>10514</v>
      </c>
      <c r="E6439" s="211" t="s">
        <v>2725</v>
      </c>
      <c r="F6439" s="914"/>
      <c r="G6439" s="382" t="s">
        <v>693</v>
      </c>
      <c r="H6439" s="227">
        <v>45078</v>
      </c>
      <c r="I6439" s="382">
        <v>364</v>
      </c>
    </row>
    <row r="6440" spans="1:9" ht="15" customHeight="1" x14ac:dyDescent="0.2">
      <c r="A6440" s="902"/>
      <c r="B6440" s="211">
        <v>6120</v>
      </c>
      <c r="C6440" s="197" t="s">
        <v>2723</v>
      </c>
      <c r="D6440" s="211" t="s">
        <v>10514</v>
      </c>
      <c r="E6440" s="211" t="s">
        <v>2687</v>
      </c>
      <c r="F6440" s="914"/>
      <c r="G6440" s="382" t="s">
        <v>693</v>
      </c>
      <c r="H6440" s="227">
        <v>45107</v>
      </c>
      <c r="I6440" s="382">
        <v>364</v>
      </c>
    </row>
    <row r="6441" spans="1:9" ht="15" customHeight="1" x14ac:dyDescent="0.2">
      <c r="A6441" s="902"/>
      <c r="B6441" s="211">
        <v>6120</v>
      </c>
      <c r="C6441" s="197" t="s">
        <v>2724</v>
      </c>
      <c r="D6441" s="211" t="s">
        <v>10514</v>
      </c>
      <c r="E6441" s="211" t="s">
        <v>2725</v>
      </c>
      <c r="F6441" s="914"/>
      <c r="G6441" s="382" t="s">
        <v>693</v>
      </c>
      <c r="H6441" s="227">
        <v>45107</v>
      </c>
      <c r="I6441" s="382">
        <v>364</v>
      </c>
    </row>
    <row r="6442" spans="1:9" ht="15" customHeight="1" x14ac:dyDescent="0.2">
      <c r="A6442" s="902"/>
      <c r="B6442" s="211">
        <v>6120</v>
      </c>
      <c r="C6442" s="197" t="s">
        <v>2762</v>
      </c>
      <c r="D6442" s="211" t="s">
        <v>10514</v>
      </c>
      <c r="E6442" s="211">
        <v>26111710</v>
      </c>
      <c r="F6442" s="914"/>
      <c r="G6442" s="382" t="s">
        <v>693</v>
      </c>
      <c r="H6442" s="227">
        <v>45047</v>
      </c>
      <c r="I6442" s="382">
        <v>364</v>
      </c>
    </row>
    <row r="6443" spans="1:9" ht="15" customHeight="1" x14ac:dyDescent="0.2">
      <c r="A6443" s="902"/>
      <c r="B6443" s="211">
        <v>6311</v>
      </c>
      <c r="C6443" s="197" t="s">
        <v>2842</v>
      </c>
      <c r="D6443" s="211" t="s">
        <v>10514</v>
      </c>
      <c r="E6443" s="211">
        <v>26111702</v>
      </c>
      <c r="F6443" s="914"/>
      <c r="G6443" s="382" t="s">
        <v>693</v>
      </c>
      <c r="H6443" s="227">
        <v>44986</v>
      </c>
      <c r="I6443" s="382">
        <v>364</v>
      </c>
    </row>
    <row r="6444" spans="1:9" ht="25.5" x14ac:dyDescent="0.2">
      <c r="A6444" s="902"/>
      <c r="B6444" s="3">
        <v>6320</v>
      </c>
      <c r="C6444" s="197" t="s">
        <v>3073</v>
      </c>
      <c r="D6444" s="3" t="s">
        <v>10514</v>
      </c>
      <c r="E6444" s="211" t="s">
        <v>3074</v>
      </c>
      <c r="F6444" s="914"/>
      <c r="G6444" s="382" t="s">
        <v>693</v>
      </c>
      <c r="H6444" s="227">
        <v>45078</v>
      </c>
      <c r="I6444" s="382">
        <v>364</v>
      </c>
    </row>
    <row r="6445" spans="1:9" ht="25.5" x14ac:dyDescent="0.2">
      <c r="A6445" s="902"/>
      <c r="B6445" s="3">
        <v>6320</v>
      </c>
      <c r="C6445" s="197" t="s">
        <v>3075</v>
      </c>
      <c r="D6445" s="3" t="s">
        <v>10514</v>
      </c>
      <c r="E6445" s="211" t="s">
        <v>2725</v>
      </c>
      <c r="F6445" s="914"/>
      <c r="G6445" s="382" t="s">
        <v>693</v>
      </c>
      <c r="H6445" s="227">
        <v>45078</v>
      </c>
      <c r="I6445" s="382">
        <v>364</v>
      </c>
    </row>
    <row r="6446" spans="1:9" ht="25.5" x14ac:dyDescent="0.2">
      <c r="A6446" s="902"/>
      <c r="B6446" s="3">
        <v>7020</v>
      </c>
      <c r="C6446" s="197" t="s">
        <v>3160</v>
      </c>
      <c r="D6446" s="3" t="s">
        <v>10514</v>
      </c>
      <c r="E6446" s="211">
        <v>261117</v>
      </c>
      <c r="F6446" s="914"/>
      <c r="G6446" s="382" t="s">
        <v>693</v>
      </c>
      <c r="H6446" s="661" t="s">
        <v>858</v>
      </c>
      <c r="I6446" s="382">
        <v>364</v>
      </c>
    </row>
    <row r="6447" spans="1:9" ht="25.5" x14ac:dyDescent="0.2">
      <c r="A6447" s="902"/>
      <c r="B6447" s="3">
        <v>7020</v>
      </c>
      <c r="C6447" s="197" t="s">
        <v>3161</v>
      </c>
      <c r="D6447" s="3" t="s">
        <v>10514</v>
      </c>
      <c r="E6447" s="211">
        <v>261117</v>
      </c>
      <c r="F6447" s="914"/>
      <c r="G6447" s="382" t="s">
        <v>693</v>
      </c>
      <c r="H6447" s="661" t="s">
        <v>858</v>
      </c>
      <c r="I6447" s="382">
        <v>364</v>
      </c>
    </row>
    <row r="6448" spans="1:9" ht="15" customHeight="1" x14ac:dyDescent="0.2">
      <c r="A6448" s="902"/>
      <c r="B6448" s="3">
        <v>7020</v>
      </c>
      <c r="C6448" s="197" t="s">
        <v>3162</v>
      </c>
      <c r="D6448" s="3" t="s">
        <v>10514</v>
      </c>
      <c r="E6448" s="211">
        <v>261117</v>
      </c>
      <c r="F6448" s="914"/>
      <c r="G6448" s="382" t="s">
        <v>693</v>
      </c>
      <c r="H6448" s="661" t="s">
        <v>858</v>
      </c>
      <c r="I6448" s="382">
        <v>364</v>
      </c>
    </row>
    <row r="6449" spans="1:9" ht="15" customHeight="1" x14ac:dyDescent="0.2">
      <c r="A6449" s="902"/>
      <c r="B6449" s="3">
        <v>6202</v>
      </c>
      <c r="C6449" s="197" t="s">
        <v>3255</v>
      </c>
      <c r="D6449" s="3" t="s">
        <v>10514</v>
      </c>
      <c r="E6449" s="211" t="s">
        <v>3074</v>
      </c>
      <c r="F6449" s="914"/>
      <c r="G6449" s="382" t="s">
        <v>693</v>
      </c>
      <c r="H6449" s="661" t="s">
        <v>120</v>
      </c>
      <c r="I6449" s="382">
        <v>364</v>
      </c>
    </row>
    <row r="6450" spans="1:9" ht="15" customHeight="1" x14ac:dyDescent="0.2">
      <c r="A6450" s="902"/>
      <c r="B6450" s="3">
        <v>6202</v>
      </c>
      <c r="C6450" s="197" t="s">
        <v>3256</v>
      </c>
      <c r="D6450" s="3" t="s">
        <v>10514</v>
      </c>
      <c r="E6450" s="211" t="s">
        <v>2725</v>
      </c>
      <c r="F6450" s="914"/>
      <c r="G6450" s="382" t="s">
        <v>693</v>
      </c>
      <c r="H6450" s="661" t="s">
        <v>120</v>
      </c>
      <c r="I6450" s="382">
        <v>364</v>
      </c>
    </row>
    <row r="6451" spans="1:9" ht="25.5" x14ac:dyDescent="0.2">
      <c r="A6451" s="902"/>
      <c r="B6451" s="258">
        <v>6030</v>
      </c>
      <c r="C6451" s="66" t="s">
        <v>3422</v>
      </c>
      <c r="D6451" s="258" t="s">
        <v>10514</v>
      </c>
      <c r="E6451" s="382">
        <v>261117</v>
      </c>
      <c r="F6451" s="914"/>
      <c r="G6451" s="382" t="s">
        <v>693</v>
      </c>
      <c r="H6451" s="661" t="s">
        <v>1798</v>
      </c>
      <c r="I6451" s="258">
        <v>364</v>
      </c>
    </row>
    <row r="6452" spans="1:9" ht="25.5" x14ac:dyDescent="0.2">
      <c r="A6452" s="902"/>
      <c r="B6452" s="258">
        <v>6030</v>
      </c>
      <c r="C6452" s="66" t="s">
        <v>3423</v>
      </c>
      <c r="D6452" s="258" t="s">
        <v>10514</v>
      </c>
      <c r="E6452" s="382">
        <v>261117</v>
      </c>
      <c r="F6452" s="914"/>
      <c r="G6452" s="382" t="s">
        <v>693</v>
      </c>
      <c r="H6452" s="661" t="s">
        <v>1798</v>
      </c>
      <c r="I6452" s="258">
        <v>364</v>
      </c>
    </row>
    <row r="6453" spans="1:9" ht="25.5" x14ac:dyDescent="0.2">
      <c r="A6453" s="902"/>
      <c r="B6453" s="258">
        <v>6030</v>
      </c>
      <c r="C6453" s="66" t="s">
        <v>3424</v>
      </c>
      <c r="D6453" s="258" t="s">
        <v>10514</v>
      </c>
      <c r="E6453" s="382">
        <v>261117</v>
      </c>
      <c r="F6453" s="914"/>
      <c r="G6453" s="382" t="s">
        <v>693</v>
      </c>
      <c r="H6453" s="661" t="s">
        <v>1798</v>
      </c>
      <c r="I6453" s="258">
        <v>364</v>
      </c>
    </row>
    <row r="6454" spans="1:9" ht="38.25" x14ac:dyDescent="0.2">
      <c r="A6454" s="902"/>
      <c r="B6454" s="258">
        <v>6030</v>
      </c>
      <c r="C6454" s="66" t="s">
        <v>3425</v>
      </c>
      <c r="D6454" s="258" t="s">
        <v>10514</v>
      </c>
      <c r="E6454" s="382" t="s">
        <v>3074</v>
      </c>
      <c r="F6454" s="914"/>
      <c r="G6454" s="382" t="s">
        <v>693</v>
      </c>
      <c r="H6454" s="661" t="s">
        <v>128</v>
      </c>
      <c r="I6454" s="258">
        <v>364</v>
      </c>
    </row>
    <row r="6455" spans="1:9" ht="25.5" x14ac:dyDescent="0.2">
      <c r="A6455" s="902"/>
      <c r="B6455" s="258">
        <v>6030</v>
      </c>
      <c r="C6455" s="66" t="s">
        <v>3428</v>
      </c>
      <c r="D6455" s="258" t="s">
        <v>10514</v>
      </c>
      <c r="E6455" s="382">
        <v>261117</v>
      </c>
      <c r="F6455" s="914"/>
      <c r="G6455" s="382" t="s">
        <v>693</v>
      </c>
      <c r="H6455" s="661" t="s">
        <v>1798</v>
      </c>
      <c r="I6455" s="258">
        <v>364</v>
      </c>
    </row>
    <row r="6456" spans="1:9" ht="38.25" x14ac:dyDescent="0.2">
      <c r="A6456" s="902"/>
      <c r="B6456" s="258">
        <v>6030</v>
      </c>
      <c r="C6456" s="66" t="s">
        <v>3429</v>
      </c>
      <c r="D6456" s="258" t="s">
        <v>10514</v>
      </c>
      <c r="E6456" s="382" t="s">
        <v>2725</v>
      </c>
      <c r="F6456" s="914"/>
      <c r="G6456" s="382" t="s">
        <v>693</v>
      </c>
      <c r="H6456" s="661" t="s">
        <v>128</v>
      </c>
      <c r="I6456" s="258">
        <v>364</v>
      </c>
    </row>
    <row r="6457" spans="1:9" ht="25.5" x14ac:dyDescent="0.2">
      <c r="A6457" s="902"/>
      <c r="B6457" s="258">
        <v>6030</v>
      </c>
      <c r="C6457" s="66" t="s">
        <v>3431</v>
      </c>
      <c r="D6457" s="258" t="s">
        <v>10514</v>
      </c>
      <c r="E6457" s="382" t="s">
        <v>2725</v>
      </c>
      <c r="F6457" s="914"/>
      <c r="G6457" s="382" t="s">
        <v>693</v>
      </c>
      <c r="H6457" s="661" t="s">
        <v>128</v>
      </c>
      <c r="I6457" s="258">
        <v>364</v>
      </c>
    </row>
    <row r="6458" spans="1:9" ht="38.25" x14ac:dyDescent="0.2">
      <c r="A6458" s="902"/>
      <c r="B6458" s="258">
        <v>6030</v>
      </c>
      <c r="C6458" s="66" t="s">
        <v>3433</v>
      </c>
      <c r="D6458" s="258" t="s">
        <v>10514</v>
      </c>
      <c r="E6458" s="382" t="s">
        <v>3434</v>
      </c>
      <c r="F6458" s="914"/>
      <c r="G6458" s="382" t="s">
        <v>693</v>
      </c>
      <c r="H6458" s="661" t="s">
        <v>128</v>
      </c>
      <c r="I6458" s="258">
        <v>364</v>
      </c>
    </row>
    <row r="6459" spans="1:9" ht="25.5" x14ac:dyDescent="0.2">
      <c r="A6459" s="902"/>
      <c r="B6459" s="258">
        <v>6030</v>
      </c>
      <c r="C6459" s="66" t="s">
        <v>3437</v>
      </c>
      <c r="D6459" s="258" t="s">
        <v>10514</v>
      </c>
      <c r="E6459" s="382">
        <v>261117</v>
      </c>
      <c r="F6459" s="914"/>
      <c r="G6459" s="382" t="s">
        <v>693</v>
      </c>
      <c r="H6459" s="661" t="s">
        <v>1798</v>
      </c>
      <c r="I6459" s="258">
        <v>364</v>
      </c>
    </row>
    <row r="6460" spans="1:9" ht="15" customHeight="1" x14ac:dyDescent="0.2">
      <c r="A6460" s="902"/>
      <c r="B6460" s="3">
        <v>7002</v>
      </c>
      <c r="C6460" s="197" t="s">
        <v>1873</v>
      </c>
      <c r="D6460" s="3" t="s">
        <v>10514</v>
      </c>
      <c r="E6460" s="211">
        <v>26111701</v>
      </c>
      <c r="F6460" s="914"/>
      <c r="G6460" s="382" t="s">
        <v>693</v>
      </c>
      <c r="H6460" s="661" t="s">
        <v>120</v>
      </c>
      <c r="I6460" s="382">
        <v>364</v>
      </c>
    </row>
    <row r="6461" spans="1:9" ht="15" customHeight="1" x14ac:dyDescent="0.2">
      <c r="A6461" s="902"/>
      <c r="B6461" s="3">
        <v>7002</v>
      </c>
      <c r="C6461" s="197" t="s">
        <v>1876</v>
      </c>
      <c r="D6461" s="3" t="s">
        <v>10514</v>
      </c>
      <c r="E6461" s="211">
        <v>26111701</v>
      </c>
      <c r="F6461" s="914"/>
      <c r="G6461" s="382" t="s">
        <v>693</v>
      </c>
      <c r="H6461" s="661" t="s">
        <v>120</v>
      </c>
      <c r="I6461" s="382">
        <v>364</v>
      </c>
    </row>
    <row r="6462" spans="1:9" ht="25.5" x14ac:dyDescent="0.2">
      <c r="A6462" s="902"/>
      <c r="B6462" s="3">
        <v>2500</v>
      </c>
      <c r="C6462" s="197" t="s">
        <v>3516</v>
      </c>
      <c r="D6462" s="3" t="s">
        <v>34</v>
      </c>
      <c r="E6462" s="211" t="s">
        <v>3518</v>
      </c>
      <c r="F6462" s="914"/>
      <c r="G6462" s="382" t="s">
        <v>693</v>
      </c>
      <c r="H6462" s="699">
        <v>45261</v>
      </c>
      <c r="I6462" s="382" t="s">
        <v>2158</v>
      </c>
    </row>
    <row r="6463" spans="1:9" ht="25.5" x14ac:dyDescent="0.2">
      <c r="A6463" s="902"/>
      <c r="B6463" s="3">
        <v>2500</v>
      </c>
      <c r="C6463" s="197" t="s">
        <v>3520</v>
      </c>
      <c r="D6463" s="3" t="s">
        <v>34</v>
      </c>
      <c r="E6463" s="211" t="s">
        <v>3521</v>
      </c>
      <c r="F6463" s="914"/>
      <c r="G6463" s="382" t="s">
        <v>693</v>
      </c>
      <c r="H6463" s="699">
        <v>45261</v>
      </c>
      <c r="I6463" s="382" t="s">
        <v>2158</v>
      </c>
    </row>
    <row r="6464" spans="1:9" ht="15" customHeight="1" x14ac:dyDescent="0.2">
      <c r="A6464" s="902"/>
      <c r="B6464" s="3">
        <v>2500</v>
      </c>
      <c r="C6464" s="197" t="s">
        <v>3522</v>
      </c>
      <c r="D6464" s="3" t="s">
        <v>34</v>
      </c>
      <c r="E6464" s="211" t="s">
        <v>3524</v>
      </c>
      <c r="F6464" s="914"/>
      <c r="G6464" s="382" t="s">
        <v>693</v>
      </c>
      <c r="H6464" s="699">
        <v>45261</v>
      </c>
      <c r="I6464" s="382" t="s">
        <v>2158</v>
      </c>
    </row>
    <row r="6465" spans="1:9" ht="25.5" x14ac:dyDescent="0.2">
      <c r="A6465" s="902"/>
      <c r="B6465" s="84">
        <v>2502</v>
      </c>
      <c r="C6465" s="127" t="s">
        <v>3697</v>
      </c>
      <c r="D6465" s="84" t="s">
        <v>34</v>
      </c>
      <c r="E6465" s="131" t="s">
        <v>2687</v>
      </c>
      <c r="F6465" s="914"/>
      <c r="G6465" s="382" t="s">
        <v>693</v>
      </c>
      <c r="H6465" s="63">
        <v>45200</v>
      </c>
      <c r="I6465" s="382">
        <v>364</v>
      </c>
    </row>
    <row r="6466" spans="1:9" ht="38.25" x14ac:dyDescent="0.2">
      <c r="A6466" s="902"/>
      <c r="B6466" s="310">
        <v>3230</v>
      </c>
      <c r="C6466" s="66" t="s">
        <v>5203</v>
      </c>
      <c r="D6466" s="310" t="s">
        <v>39</v>
      </c>
      <c r="E6466" s="211">
        <v>4412</v>
      </c>
      <c r="F6466" s="914"/>
      <c r="G6466" s="382" t="s">
        <v>693</v>
      </c>
      <c r="H6466" s="313">
        <v>45231</v>
      </c>
      <c r="I6466" s="310">
        <v>364</v>
      </c>
    </row>
    <row r="6467" spans="1:9" ht="38.25" x14ac:dyDescent="0.2">
      <c r="A6467" s="902"/>
      <c r="B6467" s="310">
        <v>3230</v>
      </c>
      <c r="C6467" s="66" t="s">
        <v>5204</v>
      </c>
      <c r="D6467" s="310" t="s">
        <v>39</v>
      </c>
      <c r="E6467" s="211">
        <v>4412</v>
      </c>
      <c r="F6467" s="914"/>
      <c r="G6467" s="382" t="s">
        <v>693</v>
      </c>
      <c r="H6467" s="313">
        <v>45231</v>
      </c>
      <c r="I6467" s="310">
        <v>364</v>
      </c>
    </row>
    <row r="6468" spans="1:9" ht="51" x14ac:dyDescent="0.2">
      <c r="A6468" s="902"/>
      <c r="B6468" s="372">
        <v>4321</v>
      </c>
      <c r="C6468" s="373" t="s">
        <v>5503</v>
      </c>
      <c r="D6468" s="372" t="s">
        <v>39</v>
      </c>
      <c r="E6468" s="146">
        <v>26111702</v>
      </c>
      <c r="F6468" s="914"/>
      <c r="G6468" s="382" t="s">
        <v>693</v>
      </c>
      <c r="H6468" s="159">
        <v>45231</v>
      </c>
      <c r="I6468" s="160">
        <v>364</v>
      </c>
    </row>
    <row r="6469" spans="1:9" ht="25.5" x14ac:dyDescent="0.2">
      <c r="A6469" s="902"/>
      <c r="B6469" s="160">
        <v>7401</v>
      </c>
      <c r="C6469" s="98" t="s">
        <v>6053</v>
      </c>
      <c r="D6469" s="97" t="s">
        <v>5902</v>
      </c>
      <c r="E6469" s="160" t="s">
        <v>2687</v>
      </c>
      <c r="F6469" s="914"/>
      <c r="G6469" s="382" t="s">
        <v>693</v>
      </c>
      <c r="H6469" s="309">
        <v>45261</v>
      </c>
      <c r="I6469" s="160">
        <v>364</v>
      </c>
    </row>
    <row r="6470" spans="1:9" ht="63.75" x14ac:dyDescent="0.2">
      <c r="A6470" s="902"/>
      <c r="B6470" s="160">
        <v>7401</v>
      </c>
      <c r="C6470" s="98" t="s">
        <v>6055</v>
      </c>
      <c r="D6470" s="97" t="s">
        <v>5902</v>
      </c>
      <c r="E6470" s="160" t="s">
        <v>2689</v>
      </c>
      <c r="F6470" s="914"/>
      <c r="G6470" s="382" t="s">
        <v>693</v>
      </c>
      <c r="H6470" s="309">
        <v>45261</v>
      </c>
      <c r="I6470" s="160">
        <v>364</v>
      </c>
    </row>
    <row r="6471" spans="1:9" ht="15" customHeight="1" x14ac:dyDescent="0.2">
      <c r="A6471" s="902"/>
      <c r="B6471" s="97">
        <v>7421</v>
      </c>
      <c r="C6471" s="508" t="s">
        <v>8245</v>
      </c>
      <c r="D6471" s="97" t="s">
        <v>5902</v>
      </c>
      <c r="E6471" s="39" t="s">
        <v>8246</v>
      </c>
      <c r="F6471" s="914"/>
      <c r="G6471" s="382" t="s">
        <v>693</v>
      </c>
      <c r="H6471" s="538">
        <v>45261</v>
      </c>
      <c r="I6471" s="51">
        <v>364</v>
      </c>
    </row>
    <row r="6472" spans="1:9" ht="25.5" x14ac:dyDescent="0.2">
      <c r="A6472" s="902"/>
      <c r="B6472" s="97">
        <v>7428</v>
      </c>
      <c r="C6472" s="508" t="s">
        <v>8588</v>
      </c>
      <c r="D6472" s="97" t="s">
        <v>5902</v>
      </c>
      <c r="E6472" s="39" t="s">
        <v>2689</v>
      </c>
      <c r="F6472" s="914"/>
      <c r="G6472" s="382" t="s">
        <v>693</v>
      </c>
      <c r="H6472" s="309">
        <v>45261</v>
      </c>
      <c r="I6472" s="39">
        <v>364</v>
      </c>
    </row>
    <row r="6473" spans="1:9" ht="25.5" x14ac:dyDescent="0.2">
      <c r="A6473" s="902"/>
      <c r="B6473" s="97">
        <v>7428</v>
      </c>
      <c r="C6473" s="508" t="s">
        <v>8590</v>
      </c>
      <c r="D6473" s="97" t="s">
        <v>5902</v>
      </c>
      <c r="E6473" s="39" t="s">
        <v>2687</v>
      </c>
      <c r="F6473" s="914"/>
      <c r="G6473" s="382" t="s">
        <v>693</v>
      </c>
      <c r="H6473" s="309">
        <v>45261</v>
      </c>
      <c r="I6473" s="39">
        <v>364</v>
      </c>
    </row>
    <row r="6474" spans="1:9" ht="25.5" x14ac:dyDescent="0.2">
      <c r="A6474" s="902"/>
      <c r="B6474" s="97">
        <v>7428</v>
      </c>
      <c r="C6474" s="508" t="s">
        <v>8591</v>
      </c>
      <c r="D6474" s="97" t="s">
        <v>5902</v>
      </c>
      <c r="E6474" s="39" t="s">
        <v>8592</v>
      </c>
      <c r="F6474" s="914"/>
      <c r="G6474" s="382" t="s">
        <v>693</v>
      </c>
      <c r="H6474" s="309">
        <v>45261</v>
      </c>
      <c r="I6474" s="39">
        <v>364</v>
      </c>
    </row>
    <row r="6475" spans="1:9" ht="38.25" x14ac:dyDescent="0.2">
      <c r="A6475" s="902"/>
      <c r="B6475" s="97">
        <v>7431</v>
      </c>
      <c r="C6475" s="98" t="s">
        <v>6271</v>
      </c>
      <c r="D6475" s="97" t="s">
        <v>5902</v>
      </c>
      <c r="E6475" s="160" t="s">
        <v>2687</v>
      </c>
      <c r="F6475" s="914"/>
      <c r="G6475" s="382" t="s">
        <v>693</v>
      </c>
      <c r="H6475" s="309">
        <v>44958</v>
      </c>
      <c r="I6475" s="160">
        <v>364</v>
      </c>
    </row>
    <row r="6476" spans="1:9" ht="25.5" x14ac:dyDescent="0.2">
      <c r="A6476" s="902"/>
      <c r="B6476" s="97" t="s">
        <v>8676</v>
      </c>
      <c r="C6476" s="98" t="s">
        <v>6787</v>
      </c>
      <c r="D6476" s="97" t="s">
        <v>5902</v>
      </c>
      <c r="E6476" s="160" t="s">
        <v>6788</v>
      </c>
      <c r="F6476" s="914"/>
      <c r="G6476" s="382" t="s">
        <v>693</v>
      </c>
      <c r="H6476" s="309">
        <v>45261</v>
      </c>
      <c r="I6476" s="160">
        <v>364</v>
      </c>
    </row>
    <row r="6477" spans="1:9" ht="25.5" x14ac:dyDescent="0.2">
      <c r="A6477" s="902"/>
      <c r="B6477" s="97" t="s">
        <v>8676</v>
      </c>
      <c r="C6477" s="98" t="s">
        <v>6789</v>
      </c>
      <c r="D6477" s="97" t="s">
        <v>5902</v>
      </c>
      <c r="E6477" s="160" t="s">
        <v>6788</v>
      </c>
      <c r="F6477" s="914"/>
      <c r="G6477" s="382" t="s">
        <v>693</v>
      </c>
      <c r="H6477" s="309">
        <v>45261</v>
      </c>
      <c r="I6477" s="160">
        <v>364</v>
      </c>
    </row>
    <row r="6478" spans="1:9" ht="15" customHeight="1" x14ac:dyDescent="0.2">
      <c r="A6478" s="902"/>
      <c r="B6478" s="97" t="s">
        <v>8676</v>
      </c>
      <c r="C6478" s="98" t="s">
        <v>6790</v>
      </c>
      <c r="D6478" s="97" t="s">
        <v>5902</v>
      </c>
      <c r="E6478" s="160" t="s">
        <v>6791</v>
      </c>
      <c r="F6478" s="914"/>
      <c r="G6478" s="382" t="s">
        <v>693</v>
      </c>
      <c r="H6478" s="309">
        <v>45261</v>
      </c>
      <c r="I6478" s="160">
        <v>364</v>
      </c>
    </row>
    <row r="6479" spans="1:9" ht="25.5" x14ac:dyDescent="0.2">
      <c r="A6479" s="902"/>
      <c r="B6479" s="97" t="s">
        <v>8677</v>
      </c>
      <c r="C6479" s="98" t="s">
        <v>6787</v>
      </c>
      <c r="D6479" s="97" t="s">
        <v>5902</v>
      </c>
      <c r="E6479" s="160" t="s">
        <v>6788</v>
      </c>
      <c r="F6479" s="914"/>
      <c r="G6479" s="382" t="s">
        <v>693</v>
      </c>
      <c r="H6479" s="309">
        <v>45261</v>
      </c>
      <c r="I6479" s="160">
        <v>364</v>
      </c>
    </row>
    <row r="6480" spans="1:9" ht="25.5" x14ac:dyDescent="0.2">
      <c r="A6480" s="902"/>
      <c r="B6480" s="97" t="s">
        <v>8677</v>
      </c>
      <c r="C6480" s="98" t="s">
        <v>6789</v>
      </c>
      <c r="D6480" s="97" t="s">
        <v>5902</v>
      </c>
      <c r="E6480" s="160" t="s">
        <v>6788</v>
      </c>
      <c r="F6480" s="914"/>
      <c r="G6480" s="382" t="s">
        <v>693</v>
      </c>
      <c r="H6480" s="309">
        <v>45261</v>
      </c>
      <c r="I6480" s="160">
        <v>364</v>
      </c>
    </row>
    <row r="6481" spans="1:9" ht="15" customHeight="1" x14ac:dyDescent="0.2">
      <c r="A6481" s="902"/>
      <c r="B6481" s="97" t="s">
        <v>8677</v>
      </c>
      <c r="C6481" s="98" t="s">
        <v>6790</v>
      </c>
      <c r="D6481" s="97" t="s">
        <v>5902</v>
      </c>
      <c r="E6481" s="160" t="s">
        <v>6791</v>
      </c>
      <c r="F6481" s="914"/>
      <c r="G6481" s="382" t="s">
        <v>693</v>
      </c>
      <c r="H6481" s="309">
        <v>45261</v>
      </c>
      <c r="I6481" s="160">
        <v>364</v>
      </c>
    </row>
    <row r="6482" spans="1:9" ht="25.5" x14ac:dyDescent="0.2">
      <c r="A6482" s="902"/>
      <c r="B6482" s="97" t="s">
        <v>9029</v>
      </c>
      <c r="C6482" s="98" t="s">
        <v>6787</v>
      </c>
      <c r="D6482" s="97" t="s">
        <v>5902</v>
      </c>
      <c r="E6482" s="160" t="s">
        <v>6788</v>
      </c>
      <c r="F6482" s="914"/>
      <c r="G6482" s="382" t="s">
        <v>693</v>
      </c>
      <c r="H6482" s="309">
        <v>45261</v>
      </c>
      <c r="I6482" s="160">
        <v>364</v>
      </c>
    </row>
    <row r="6483" spans="1:9" ht="25.5" x14ac:dyDescent="0.2">
      <c r="A6483" s="902"/>
      <c r="B6483" s="97" t="s">
        <v>9029</v>
      </c>
      <c r="C6483" s="98" t="s">
        <v>6789</v>
      </c>
      <c r="D6483" s="97" t="s">
        <v>5902</v>
      </c>
      <c r="E6483" s="160" t="s">
        <v>6788</v>
      </c>
      <c r="F6483" s="914"/>
      <c r="G6483" s="382" t="s">
        <v>693</v>
      </c>
      <c r="H6483" s="309">
        <v>45261</v>
      </c>
      <c r="I6483" s="160">
        <v>364</v>
      </c>
    </row>
    <row r="6484" spans="1:9" ht="15" customHeight="1" x14ac:dyDescent="0.2">
      <c r="A6484" s="902"/>
      <c r="B6484" s="97" t="s">
        <v>9029</v>
      </c>
      <c r="C6484" s="98" t="s">
        <v>6790</v>
      </c>
      <c r="D6484" s="97" t="s">
        <v>5902</v>
      </c>
      <c r="E6484" s="160" t="s">
        <v>6791</v>
      </c>
      <c r="F6484" s="914"/>
      <c r="G6484" s="382" t="s">
        <v>693</v>
      </c>
      <c r="H6484" s="309">
        <v>45261</v>
      </c>
      <c r="I6484" s="160">
        <v>364</v>
      </c>
    </row>
    <row r="6485" spans="1:9" ht="15" customHeight="1" x14ac:dyDescent="0.2">
      <c r="A6485" s="902"/>
      <c r="B6485" s="97" t="s">
        <v>9048</v>
      </c>
      <c r="C6485" s="508" t="s">
        <v>8245</v>
      </c>
      <c r="D6485" s="97" t="s">
        <v>5902</v>
      </c>
      <c r="E6485" s="39" t="s">
        <v>8246</v>
      </c>
      <c r="F6485" s="914"/>
      <c r="G6485" s="382" t="s">
        <v>693</v>
      </c>
      <c r="H6485" s="538">
        <v>45261</v>
      </c>
      <c r="I6485" s="51">
        <v>364</v>
      </c>
    </row>
    <row r="6486" spans="1:9" ht="15" customHeight="1" x14ac:dyDescent="0.2">
      <c r="A6486" s="902"/>
      <c r="B6486" s="51">
        <v>7413</v>
      </c>
      <c r="C6486" s="508" t="s">
        <v>784</v>
      </c>
      <c r="D6486" s="97" t="s">
        <v>5902</v>
      </c>
      <c r="E6486" s="39">
        <v>26111702</v>
      </c>
      <c r="F6486" s="914"/>
      <c r="G6486" s="382" t="s">
        <v>693</v>
      </c>
      <c r="H6486" s="63">
        <v>45261</v>
      </c>
      <c r="I6486" s="51">
        <v>364</v>
      </c>
    </row>
    <row r="6487" spans="1:9" ht="15" customHeight="1" x14ac:dyDescent="0.2">
      <c r="A6487" s="902"/>
      <c r="B6487" s="51">
        <v>6326</v>
      </c>
      <c r="C6487" s="541" t="s">
        <v>784</v>
      </c>
      <c r="D6487" s="97" t="s">
        <v>5902</v>
      </c>
      <c r="E6487" s="39">
        <v>26111702</v>
      </c>
      <c r="F6487" s="914"/>
      <c r="G6487" s="382" t="s">
        <v>693</v>
      </c>
      <c r="H6487" s="63">
        <v>45261</v>
      </c>
      <c r="I6487" s="539">
        <v>364</v>
      </c>
    </row>
    <row r="6488" spans="1:9" ht="38.25" x14ac:dyDescent="0.2">
      <c r="A6488" s="902"/>
      <c r="B6488" s="84">
        <v>2502</v>
      </c>
      <c r="C6488" s="127" t="s">
        <v>3681</v>
      </c>
      <c r="D6488" s="84" t="s">
        <v>34</v>
      </c>
      <c r="E6488" s="131" t="s">
        <v>3682</v>
      </c>
      <c r="F6488" s="914"/>
      <c r="G6488" s="382" t="s">
        <v>693</v>
      </c>
      <c r="H6488" s="63">
        <v>45200</v>
      </c>
      <c r="I6488" s="382">
        <v>364</v>
      </c>
    </row>
    <row r="6489" spans="1:9" ht="25.5" x14ac:dyDescent="0.2">
      <c r="A6489" s="902"/>
      <c r="B6489" s="51">
        <v>6325</v>
      </c>
      <c r="C6489" s="508" t="s">
        <v>9891</v>
      </c>
      <c r="D6489" s="97" t="s">
        <v>5902</v>
      </c>
      <c r="E6489" s="39">
        <v>26111702</v>
      </c>
      <c r="F6489" s="914"/>
      <c r="G6489" s="382" t="s">
        <v>693</v>
      </c>
      <c r="H6489" s="538">
        <v>44927</v>
      </c>
      <c r="I6489" s="51">
        <v>364</v>
      </c>
    </row>
    <row r="6490" spans="1:9" ht="15" customHeight="1" x14ac:dyDescent="0.2">
      <c r="A6490" s="902"/>
      <c r="B6490" s="51">
        <v>6325</v>
      </c>
      <c r="C6490" s="508" t="s">
        <v>9930</v>
      </c>
      <c r="D6490" s="97" t="s">
        <v>5902</v>
      </c>
      <c r="E6490" s="39">
        <v>26111711</v>
      </c>
      <c r="F6490" s="914"/>
      <c r="G6490" s="382" t="s">
        <v>693</v>
      </c>
      <c r="H6490" s="538">
        <v>44927</v>
      </c>
      <c r="I6490" s="51">
        <v>364</v>
      </c>
    </row>
    <row r="6491" spans="1:9" ht="25.5" x14ac:dyDescent="0.2">
      <c r="A6491" s="902"/>
      <c r="B6491" s="51">
        <v>6325</v>
      </c>
      <c r="C6491" s="508" t="s">
        <v>10030</v>
      </c>
      <c r="D6491" s="97" t="s">
        <v>5902</v>
      </c>
      <c r="E6491" s="39">
        <v>26111702</v>
      </c>
      <c r="F6491" s="914"/>
      <c r="G6491" s="382" t="s">
        <v>693</v>
      </c>
      <c r="H6491" s="538">
        <v>44927</v>
      </c>
      <c r="I6491" s="51">
        <v>364</v>
      </c>
    </row>
    <row r="6492" spans="1:9" ht="51" x14ac:dyDescent="0.2">
      <c r="A6492" s="902"/>
      <c r="B6492" s="51">
        <v>2020</v>
      </c>
      <c r="C6492" s="508" t="s">
        <v>10554</v>
      </c>
      <c r="D6492" s="97" t="s">
        <v>39</v>
      </c>
      <c r="E6492" s="39">
        <v>26111702</v>
      </c>
      <c r="F6492" s="914"/>
      <c r="G6492" s="382" t="s">
        <v>693</v>
      </c>
      <c r="H6492" s="63">
        <v>45261</v>
      </c>
      <c r="I6492" s="539">
        <v>364</v>
      </c>
    </row>
    <row r="6493" spans="1:9" ht="63.75" x14ac:dyDescent="0.2">
      <c r="A6493" s="902"/>
      <c r="B6493" s="146">
        <v>2810</v>
      </c>
      <c r="C6493" s="373" t="s">
        <v>10558</v>
      </c>
      <c r="D6493" s="146" t="s">
        <v>4510</v>
      </c>
      <c r="E6493" s="146" t="s">
        <v>4860</v>
      </c>
      <c r="F6493" s="914"/>
      <c r="G6493" s="146" t="s">
        <v>693</v>
      </c>
      <c r="H6493" s="159">
        <v>45077</v>
      </c>
      <c r="I6493" s="146" t="s">
        <v>2158</v>
      </c>
    </row>
    <row r="6494" spans="1:9" ht="15" customHeight="1" x14ac:dyDescent="0.2">
      <c r="A6494" s="902"/>
      <c r="B6494" s="287">
        <v>2001</v>
      </c>
      <c r="C6494" s="120" t="s">
        <v>8245</v>
      </c>
      <c r="D6494" s="287" t="s">
        <v>39</v>
      </c>
      <c r="E6494" s="294">
        <v>41111717</v>
      </c>
      <c r="F6494" s="914"/>
      <c r="G6494" s="745" t="s">
        <v>693</v>
      </c>
      <c r="H6494" s="289">
        <v>45272</v>
      </c>
      <c r="I6494" s="368">
        <v>364</v>
      </c>
    </row>
    <row r="6495" spans="1:9" ht="63.75" x14ac:dyDescent="0.2">
      <c r="A6495" s="903"/>
      <c r="B6495" s="287">
        <v>2001</v>
      </c>
      <c r="C6495" s="120" t="s">
        <v>5034</v>
      </c>
      <c r="D6495" s="287" t="s">
        <v>39</v>
      </c>
      <c r="E6495" s="294">
        <v>41111717</v>
      </c>
      <c r="F6495" s="915"/>
      <c r="G6495" s="745" t="s">
        <v>693</v>
      </c>
      <c r="H6495" s="289">
        <v>45272</v>
      </c>
      <c r="I6495" s="368">
        <v>364</v>
      </c>
    </row>
    <row r="6496" spans="1:9" ht="38.25" x14ac:dyDescent="0.2">
      <c r="A6496" s="891">
        <v>348</v>
      </c>
      <c r="B6496" s="51">
        <v>6325</v>
      </c>
      <c r="C6496" s="508" t="s">
        <v>9950</v>
      </c>
      <c r="D6496" s="97" t="s">
        <v>5902</v>
      </c>
      <c r="E6496" s="39">
        <v>31261501</v>
      </c>
      <c r="F6496" s="938">
        <v>909480</v>
      </c>
      <c r="G6496" s="382" t="s">
        <v>693</v>
      </c>
      <c r="H6496" s="538">
        <v>44927</v>
      </c>
      <c r="I6496" s="51">
        <v>364</v>
      </c>
    </row>
    <row r="6497" spans="1:9" ht="25.5" x14ac:dyDescent="0.2">
      <c r="A6497" s="891"/>
      <c r="B6497" s="51">
        <v>6326</v>
      </c>
      <c r="C6497" s="541" t="s">
        <v>9583</v>
      </c>
      <c r="D6497" s="97" t="s">
        <v>5902</v>
      </c>
      <c r="E6497" s="39">
        <v>24112404</v>
      </c>
      <c r="F6497" s="938"/>
      <c r="G6497" s="382" t="s">
        <v>693</v>
      </c>
      <c r="H6497" s="63">
        <v>45261</v>
      </c>
      <c r="I6497" s="539">
        <v>364</v>
      </c>
    </row>
    <row r="6498" spans="1:9" ht="25.5" x14ac:dyDescent="0.2">
      <c r="A6498" s="891"/>
      <c r="B6498" s="51">
        <v>6325</v>
      </c>
      <c r="C6498" s="548" t="s">
        <v>9874</v>
      </c>
      <c r="D6498" s="97" t="s">
        <v>5902</v>
      </c>
      <c r="E6498" s="39">
        <v>24112404</v>
      </c>
      <c r="F6498" s="938"/>
      <c r="G6498" s="382" t="s">
        <v>693</v>
      </c>
      <c r="H6498" s="538">
        <v>44927</v>
      </c>
      <c r="I6498" s="549">
        <v>364</v>
      </c>
    </row>
    <row r="6499" spans="1:9" ht="25.5" x14ac:dyDescent="0.2">
      <c r="A6499" s="891"/>
      <c r="B6499" s="61">
        <v>4180</v>
      </c>
      <c r="C6499" s="66" t="s">
        <v>2021</v>
      </c>
      <c r="D6499" s="382" t="s">
        <v>2137</v>
      </c>
      <c r="E6499" s="382">
        <v>44111605</v>
      </c>
      <c r="F6499" s="938"/>
      <c r="G6499" s="382" t="s">
        <v>693</v>
      </c>
      <c r="H6499" s="63">
        <v>45200</v>
      </c>
      <c r="I6499" s="382">
        <v>364</v>
      </c>
    </row>
    <row r="6500" spans="1:9" ht="25.5" x14ac:dyDescent="0.2">
      <c r="A6500" s="891"/>
      <c r="B6500" s="61">
        <v>4160</v>
      </c>
      <c r="C6500" s="66" t="s">
        <v>2021</v>
      </c>
      <c r="D6500" s="382" t="s">
        <v>2137</v>
      </c>
      <c r="E6500" s="382">
        <v>44111605</v>
      </c>
      <c r="F6500" s="938"/>
      <c r="G6500" s="382" t="s">
        <v>693</v>
      </c>
      <c r="H6500" s="63">
        <v>45200</v>
      </c>
      <c r="I6500" s="382">
        <v>364</v>
      </c>
    </row>
    <row r="6501" spans="1:9" ht="25.5" x14ac:dyDescent="0.2">
      <c r="A6501" s="891"/>
      <c r="B6501" s="61">
        <v>4150</v>
      </c>
      <c r="C6501" s="66" t="s">
        <v>2021</v>
      </c>
      <c r="D6501" s="382" t="s">
        <v>2137</v>
      </c>
      <c r="E6501" s="382">
        <v>44111605</v>
      </c>
      <c r="F6501" s="938"/>
      <c r="G6501" s="382" t="s">
        <v>693</v>
      </c>
      <c r="H6501" s="63">
        <v>45200</v>
      </c>
      <c r="I6501" s="382">
        <v>364</v>
      </c>
    </row>
    <row r="6502" spans="1:9" ht="25.5" x14ac:dyDescent="0.2">
      <c r="A6502" s="891"/>
      <c r="B6502" s="372">
        <v>4011</v>
      </c>
      <c r="C6502" s="373" t="s">
        <v>5448</v>
      </c>
      <c r="D6502" s="372" t="s">
        <v>114</v>
      </c>
      <c r="E6502" s="146" t="s">
        <v>5449</v>
      </c>
      <c r="F6502" s="938"/>
      <c r="G6502" s="382" t="s">
        <v>693</v>
      </c>
      <c r="H6502" s="159">
        <v>45261</v>
      </c>
      <c r="I6502" s="146">
        <v>364</v>
      </c>
    </row>
    <row r="6503" spans="1:9" ht="38.25" x14ac:dyDescent="0.2">
      <c r="A6503" s="891"/>
      <c r="B6503" s="51">
        <v>6326</v>
      </c>
      <c r="C6503" s="541" t="s">
        <v>9579</v>
      </c>
      <c r="D6503" s="97" t="s">
        <v>5902</v>
      </c>
      <c r="E6503" s="39">
        <v>24112401</v>
      </c>
      <c r="F6503" s="938"/>
      <c r="G6503" s="382" t="s">
        <v>693</v>
      </c>
      <c r="H6503" s="63">
        <v>45261</v>
      </c>
      <c r="I6503" s="539">
        <v>364</v>
      </c>
    </row>
    <row r="6504" spans="1:9" ht="12.75" x14ac:dyDescent="0.2">
      <c r="A6504" s="891">
        <v>349</v>
      </c>
      <c r="B6504" s="51">
        <v>2030</v>
      </c>
      <c r="C6504" s="508" t="s">
        <v>146</v>
      </c>
      <c r="D6504" s="3" t="s">
        <v>39</v>
      </c>
      <c r="E6504" s="39">
        <v>55121804</v>
      </c>
      <c r="F6504" s="913">
        <v>3123790</v>
      </c>
      <c r="G6504" s="382" t="s">
        <v>693</v>
      </c>
      <c r="H6504" s="651" t="s">
        <v>120</v>
      </c>
      <c r="I6504" s="39">
        <v>364</v>
      </c>
    </row>
    <row r="6505" spans="1:9" ht="38.25" x14ac:dyDescent="0.2">
      <c r="A6505" s="891"/>
      <c r="B6505" s="51">
        <v>2030</v>
      </c>
      <c r="C6505" s="508" t="s">
        <v>147</v>
      </c>
      <c r="D6505" s="3" t="s">
        <v>39</v>
      </c>
      <c r="E6505" s="39">
        <v>55121802</v>
      </c>
      <c r="F6505" s="914"/>
      <c r="G6505" s="382" t="s">
        <v>693</v>
      </c>
      <c r="H6505" s="651" t="s">
        <v>111</v>
      </c>
      <c r="I6505" s="39">
        <v>364</v>
      </c>
    </row>
    <row r="6506" spans="1:9" ht="25.5" x14ac:dyDescent="0.2">
      <c r="A6506" s="891"/>
      <c r="B6506" s="51">
        <v>2030</v>
      </c>
      <c r="C6506" s="508" t="s">
        <v>148</v>
      </c>
      <c r="D6506" s="3" t="s">
        <v>39</v>
      </c>
      <c r="E6506" s="39">
        <v>55121802</v>
      </c>
      <c r="F6506" s="914"/>
      <c r="G6506" s="382" t="s">
        <v>693</v>
      </c>
      <c r="H6506" s="651" t="s">
        <v>120</v>
      </c>
      <c r="I6506" s="39">
        <v>364</v>
      </c>
    </row>
    <row r="6507" spans="1:9" ht="25.5" x14ac:dyDescent="0.2">
      <c r="A6507" s="891"/>
      <c r="B6507" s="51">
        <v>2030</v>
      </c>
      <c r="C6507" s="508" t="s">
        <v>149</v>
      </c>
      <c r="D6507" s="3" t="s">
        <v>39</v>
      </c>
      <c r="E6507" s="39">
        <v>55121802</v>
      </c>
      <c r="F6507" s="915"/>
      <c r="G6507" s="382" t="s">
        <v>693</v>
      </c>
      <c r="H6507" s="651" t="s">
        <v>120</v>
      </c>
      <c r="I6507" s="39">
        <v>364</v>
      </c>
    </row>
    <row r="6508" spans="1:9" ht="12.75" x14ac:dyDescent="0.2">
      <c r="A6508" s="3">
        <v>350</v>
      </c>
      <c r="B6508" s="51">
        <v>2030</v>
      </c>
      <c r="C6508" s="508" t="s">
        <v>158</v>
      </c>
      <c r="D6508" s="3" t="s">
        <v>39</v>
      </c>
      <c r="E6508" s="39">
        <v>46171609</v>
      </c>
      <c r="F6508" s="634">
        <v>139380</v>
      </c>
      <c r="G6508" s="382" t="s">
        <v>693</v>
      </c>
      <c r="H6508" s="651" t="s">
        <v>120</v>
      </c>
      <c r="I6508" s="39">
        <v>364</v>
      </c>
    </row>
    <row r="6509" spans="1:9" ht="38.25" x14ac:dyDescent="0.2">
      <c r="A6509" s="892">
        <v>351</v>
      </c>
      <c r="B6509" s="61">
        <v>3240</v>
      </c>
      <c r="C6509" s="66" t="s">
        <v>197</v>
      </c>
      <c r="D6509" s="3" t="s">
        <v>39</v>
      </c>
      <c r="E6509" s="497">
        <v>43191501</v>
      </c>
      <c r="F6509" s="894">
        <v>11000000</v>
      </c>
      <c r="G6509" s="382" t="s">
        <v>693</v>
      </c>
      <c r="H6509" s="651" t="s">
        <v>106</v>
      </c>
      <c r="I6509" s="382">
        <v>364</v>
      </c>
    </row>
    <row r="6510" spans="1:9" ht="38.25" x14ac:dyDescent="0.2">
      <c r="A6510" s="892"/>
      <c r="B6510" s="61">
        <v>3240</v>
      </c>
      <c r="C6510" s="66" t="s">
        <v>197</v>
      </c>
      <c r="D6510" s="3" t="s">
        <v>39</v>
      </c>
      <c r="E6510" s="497">
        <v>43191501</v>
      </c>
      <c r="F6510" s="894"/>
      <c r="G6510" s="382" t="s">
        <v>693</v>
      </c>
      <c r="H6510" s="661" t="s">
        <v>106</v>
      </c>
      <c r="I6510" s="382">
        <v>364</v>
      </c>
    </row>
    <row r="6511" spans="1:9" ht="25.5" x14ac:dyDescent="0.2">
      <c r="A6511" s="892"/>
      <c r="B6511" s="61">
        <v>3240</v>
      </c>
      <c r="C6511" s="66" t="s">
        <v>200</v>
      </c>
      <c r="D6511" s="3" t="s">
        <v>39</v>
      </c>
      <c r="E6511" s="497">
        <v>43191501</v>
      </c>
      <c r="F6511" s="894"/>
      <c r="G6511" s="382" t="s">
        <v>693</v>
      </c>
      <c r="H6511" s="651" t="s">
        <v>106</v>
      </c>
      <c r="I6511" s="382">
        <v>364</v>
      </c>
    </row>
    <row r="6512" spans="1:9" ht="25.5" x14ac:dyDescent="0.2">
      <c r="A6512" s="891">
        <v>352</v>
      </c>
      <c r="B6512" s="61">
        <v>4170</v>
      </c>
      <c r="C6512" s="66" t="s">
        <v>1969</v>
      </c>
      <c r="D6512" s="382" t="s">
        <v>2137</v>
      </c>
      <c r="E6512" s="382">
        <v>24111503</v>
      </c>
      <c r="F6512" s="893">
        <v>492000</v>
      </c>
      <c r="G6512" s="382" t="s">
        <v>693</v>
      </c>
      <c r="H6512" s="63">
        <v>45200</v>
      </c>
      <c r="I6512" s="382">
        <v>364</v>
      </c>
    </row>
    <row r="6513" spans="1:9" ht="25.5" x14ac:dyDescent="0.2">
      <c r="A6513" s="891"/>
      <c r="B6513" s="61">
        <v>4180</v>
      </c>
      <c r="C6513" s="66" t="s">
        <v>1969</v>
      </c>
      <c r="D6513" s="382" t="s">
        <v>2137</v>
      </c>
      <c r="E6513" s="382">
        <v>24111503</v>
      </c>
      <c r="F6513" s="893"/>
      <c r="G6513" s="382" t="s">
        <v>693</v>
      </c>
      <c r="H6513" s="63">
        <v>45200</v>
      </c>
      <c r="I6513" s="382">
        <v>364</v>
      </c>
    </row>
    <row r="6514" spans="1:9" ht="25.5" x14ac:dyDescent="0.2">
      <c r="A6514" s="891"/>
      <c r="B6514" s="61">
        <v>4150</v>
      </c>
      <c r="C6514" s="66" t="s">
        <v>1969</v>
      </c>
      <c r="D6514" s="382" t="s">
        <v>2137</v>
      </c>
      <c r="E6514" s="382">
        <v>24111503</v>
      </c>
      <c r="F6514" s="893"/>
      <c r="G6514" s="382" t="s">
        <v>693</v>
      </c>
      <c r="H6514" s="63">
        <v>45200</v>
      </c>
      <c r="I6514" s="382">
        <v>364</v>
      </c>
    </row>
    <row r="6515" spans="1:9" ht="38.25" x14ac:dyDescent="0.2">
      <c r="A6515" s="891"/>
      <c r="B6515" s="3">
        <v>2702</v>
      </c>
      <c r="C6515" s="197" t="s">
        <v>2090</v>
      </c>
      <c r="D6515" s="3" t="s">
        <v>2132</v>
      </c>
      <c r="E6515" s="140">
        <v>24111503</v>
      </c>
      <c r="F6515" s="893"/>
      <c r="G6515" s="382" t="s">
        <v>2186</v>
      </c>
      <c r="H6515" s="63">
        <v>45200</v>
      </c>
      <c r="I6515" s="382">
        <v>364</v>
      </c>
    </row>
    <row r="6516" spans="1:9" ht="58.5" customHeight="1" x14ac:dyDescent="0.2">
      <c r="A6516" s="891"/>
      <c r="B6516" s="61">
        <v>2702</v>
      </c>
      <c r="C6516" s="66" t="s">
        <v>2091</v>
      </c>
      <c r="D6516" s="61" t="s">
        <v>2132</v>
      </c>
      <c r="E6516" s="516">
        <v>241115</v>
      </c>
      <c r="F6516" s="893"/>
      <c r="G6516" s="382" t="s">
        <v>2186</v>
      </c>
      <c r="H6516" s="63">
        <v>45200</v>
      </c>
      <c r="I6516" s="382">
        <v>364</v>
      </c>
    </row>
    <row r="6517" spans="1:9" ht="25.5" x14ac:dyDescent="0.2">
      <c r="A6517" s="891"/>
      <c r="B6517" s="84">
        <v>2502</v>
      </c>
      <c r="C6517" s="127" t="s">
        <v>4062</v>
      </c>
      <c r="D6517" s="84" t="s">
        <v>3960</v>
      </c>
      <c r="E6517" s="131" t="s">
        <v>4063</v>
      </c>
      <c r="F6517" s="893"/>
      <c r="G6517" s="131" t="s">
        <v>693</v>
      </c>
      <c r="H6517" s="63">
        <v>45200</v>
      </c>
      <c r="I6517" s="382">
        <v>364</v>
      </c>
    </row>
    <row r="6518" spans="1:9" ht="25.5" x14ac:dyDescent="0.2">
      <c r="A6518" s="891">
        <v>353</v>
      </c>
      <c r="B6518" s="61">
        <v>4180</v>
      </c>
      <c r="C6518" s="66" t="s">
        <v>2019</v>
      </c>
      <c r="D6518" s="382" t="s">
        <v>2137</v>
      </c>
      <c r="E6518" s="382">
        <v>47121702</v>
      </c>
      <c r="F6518" s="893">
        <v>889922.66</v>
      </c>
      <c r="G6518" s="131" t="s">
        <v>693</v>
      </c>
      <c r="H6518" s="63">
        <v>45200</v>
      </c>
      <c r="I6518" s="382">
        <v>364</v>
      </c>
    </row>
    <row r="6519" spans="1:9" ht="25.5" x14ac:dyDescent="0.2">
      <c r="A6519" s="891"/>
      <c r="B6519" s="61">
        <v>4160</v>
      </c>
      <c r="C6519" s="66" t="s">
        <v>2019</v>
      </c>
      <c r="D6519" s="382" t="s">
        <v>2137</v>
      </c>
      <c r="E6519" s="382">
        <v>47121702</v>
      </c>
      <c r="F6519" s="893"/>
      <c r="G6519" s="131" t="s">
        <v>693</v>
      </c>
      <c r="H6519" s="63">
        <v>45200</v>
      </c>
      <c r="I6519" s="382">
        <v>364</v>
      </c>
    </row>
    <row r="6520" spans="1:9" ht="25.5" x14ac:dyDescent="0.2">
      <c r="A6520" s="891"/>
      <c r="B6520" s="61">
        <v>4150</v>
      </c>
      <c r="C6520" s="66" t="s">
        <v>2019</v>
      </c>
      <c r="D6520" s="382" t="s">
        <v>2137</v>
      </c>
      <c r="E6520" s="382">
        <v>47121702</v>
      </c>
      <c r="F6520" s="893"/>
      <c r="G6520" s="131" t="s">
        <v>693</v>
      </c>
      <c r="H6520" s="63">
        <v>45200</v>
      </c>
      <c r="I6520" s="382">
        <v>364</v>
      </c>
    </row>
    <row r="6521" spans="1:9" ht="15" customHeight="1" x14ac:dyDescent="0.2">
      <c r="A6521" s="891"/>
      <c r="B6521" s="3">
        <v>6229</v>
      </c>
      <c r="C6521" s="197" t="s">
        <v>2943</v>
      </c>
      <c r="D6521" s="3" t="s">
        <v>10514</v>
      </c>
      <c r="E6521" s="463">
        <v>47121702</v>
      </c>
      <c r="F6521" s="893"/>
      <c r="G6521" s="131" t="s">
        <v>693</v>
      </c>
      <c r="H6521" s="684">
        <v>45078</v>
      </c>
      <c r="I6521" s="382">
        <v>364</v>
      </c>
    </row>
    <row r="6522" spans="1:9" ht="51" x14ac:dyDescent="0.2">
      <c r="A6522" s="891"/>
      <c r="B6522" s="258">
        <v>6030</v>
      </c>
      <c r="C6522" s="66" t="s">
        <v>3406</v>
      </c>
      <c r="D6522" s="258" t="s">
        <v>10514</v>
      </c>
      <c r="E6522" s="382">
        <v>47121702</v>
      </c>
      <c r="F6522" s="893"/>
      <c r="G6522" s="131" t="s">
        <v>693</v>
      </c>
      <c r="H6522" s="661" t="s">
        <v>1798</v>
      </c>
      <c r="I6522" s="258">
        <v>364</v>
      </c>
    </row>
    <row r="6523" spans="1:9" ht="15" customHeight="1" x14ac:dyDescent="0.2">
      <c r="A6523" s="891"/>
      <c r="B6523" s="84">
        <v>2502</v>
      </c>
      <c r="C6523" s="127" t="s">
        <v>2943</v>
      </c>
      <c r="D6523" s="84" t="s">
        <v>34</v>
      </c>
      <c r="E6523" s="131">
        <v>47121702</v>
      </c>
      <c r="F6523" s="893"/>
      <c r="G6523" s="131" t="s">
        <v>693</v>
      </c>
      <c r="H6523" s="63">
        <v>45170</v>
      </c>
      <c r="I6523" s="382">
        <v>364</v>
      </c>
    </row>
    <row r="6524" spans="1:9" ht="15" customHeight="1" x14ac:dyDescent="0.2">
      <c r="A6524" s="891"/>
      <c r="B6524" s="97">
        <v>7421</v>
      </c>
      <c r="C6524" s="508" t="s">
        <v>8249</v>
      </c>
      <c r="D6524" s="97" t="s">
        <v>5902</v>
      </c>
      <c r="E6524" s="39" t="s">
        <v>8250</v>
      </c>
      <c r="F6524" s="893"/>
      <c r="G6524" s="131" t="s">
        <v>693</v>
      </c>
      <c r="H6524" s="536">
        <v>45261</v>
      </c>
      <c r="I6524" s="51">
        <v>364</v>
      </c>
    </row>
    <row r="6525" spans="1:9" ht="15" customHeight="1" x14ac:dyDescent="0.2">
      <c r="A6525" s="891"/>
      <c r="B6525" s="97">
        <v>7428</v>
      </c>
      <c r="C6525" s="508" t="s">
        <v>8609</v>
      </c>
      <c r="D6525" s="97" t="s">
        <v>5902</v>
      </c>
      <c r="E6525" s="39" t="s">
        <v>8250</v>
      </c>
      <c r="F6525" s="893"/>
      <c r="G6525" s="131" t="s">
        <v>693</v>
      </c>
      <c r="H6525" s="251">
        <v>45261</v>
      </c>
      <c r="I6525" s="39">
        <v>364</v>
      </c>
    </row>
    <row r="6526" spans="1:9" ht="15" customHeight="1" x14ac:dyDescent="0.2">
      <c r="A6526" s="891"/>
      <c r="B6526" s="97" t="s">
        <v>9048</v>
      </c>
      <c r="C6526" s="508" t="s">
        <v>8249</v>
      </c>
      <c r="D6526" s="97" t="s">
        <v>5902</v>
      </c>
      <c r="E6526" s="39" t="s">
        <v>8250</v>
      </c>
      <c r="F6526" s="893"/>
      <c r="G6526" s="131" t="s">
        <v>693</v>
      </c>
      <c r="H6526" s="536">
        <v>45261</v>
      </c>
      <c r="I6526" s="51">
        <v>364</v>
      </c>
    </row>
    <row r="6527" spans="1:9" ht="89.25" x14ac:dyDescent="0.2">
      <c r="A6527" s="891"/>
      <c r="B6527" s="97">
        <v>7428</v>
      </c>
      <c r="C6527" s="508" t="s">
        <v>8611</v>
      </c>
      <c r="D6527" s="97" t="s">
        <v>5902</v>
      </c>
      <c r="E6527" s="39" t="s">
        <v>8612</v>
      </c>
      <c r="F6527" s="893"/>
      <c r="G6527" s="160" t="s">
        <v>2186</v>
      </c>
      <c r="H6527" s="251">
        <v>45261</v>
      </c>
      <c r="I6527" s="39">
        <v>364</v>
      </c>
    </row>
    <row r="6528" spans="1:9" ht="12.75" x14ac:dyDescent="0.2">
      <c r="A6528" s="892">
        <v>354</v>
      </c>
      <c r="B6528" s="3">
        <v>6226</v>
      </c>
      <c r="C6528" s="66" t="s">
        <v>2875</v>
      </c>
      <c r="D6528" s="3" t="s">
        <v>10514</v>
      </c>
      <c r="E6528" s="211" t="s">
        <v>2876</v>
      </c>
      <c r="F6528" s="585">
        <v>191500</v>
      </c>
      <c r="G6528" s="131" t="s">
        <v>693</v>
      </c>
      <c r="H6528" s="684">
        <v>45139</v>
      </c>
      <c r="I6528" s="382">
        <v>364</v>
      </c>
    </row>
    <row r="6529" spans="1:9" ht="25.5" x14ac:dyDescent="0.2">
      <c r="A6529" s="892"/>
      <c r="B6529" s="3">
        <v>6226</v>
      </c>
      <c r="C6529" s="66" t="s">
        <v>2877</v>
      </c>
      <c r="D6529" s="3" t="s">
        <v>10514</v>
      </c>
      <c r="E6529" s="211">
        <v>24112601</v>
      </c>
      <c r="F6529" s="585">
        <v>191500</v>
      </c>
      <c r="G6529" s="131" t="s">
        <v>693</v>
      </c>
      <c r="H6529" s="684">
        <v>45139</v>
      </c>
      <c r="I6529" s="382">
        <v>364</v>
      </c>
    </row>
    <row r="6530" spans="1:9" ht="15" customHeight="1" x14ac:dyDescent="0.2">
      <c r="A6530" s="891">
        <v>355</v>
      </c>
      <c r="B6530" s="47">
        <v>7203</v>
      </c>
      <c r="C6530" s="46" t="s">
        <v>700</v>
      </c>
      <c r="D6530" s="47" t="s">
        <v>39</v>
      </c>
      <c r="E6530" s="47">
        <v>30181614</v>
      </c>
      <c r="F6530" s="893">
        <v>1318431.81</v>
      </c>
      <c r="G6530" s="131" t="s">
        <v>693</v>
      </c>
      <c r="H6530" s="661" t="s">
        <v>41</v>
      </c>
      <c r="I6530" s="47">
        <v>364</v>
      </c>
    </row>
    <row r="6531" spans="1:9" ht="25.5" x14ac:dyDescent="0.2">
      <c r="A6531" s="891"/>
      <c r="B6531" s="47">
        <v>7203</v>
      </c>
      <c r="C6531" s="46" t="s">
        <v>701</v>
      </c>
      <c r="D6531" s="47" t="s">
        <v>39</v>
      </c>
      <c r="E6531" s="47">
        <v>47131710</v>
      </c>
      <c r="F6531" s="893"/>
      <c r="G6531" s="211" t="s">
        <v>2186</v>
      </c>
      <c r="H6531" s="661" t="s">
        <v>41</v>
      </c>
      <c r="I6531" s="47">
        <v>364</v>
      </c>
    </row>
    <row r="6532" spans="1:9" ht="38.25" x14ac:dyDescent="0.2">
      <c r="A6532" s="891"/>
      <c r="B6532" s="61">
        <v>4150</v>
      </c>
      <c r="C6532" s="66" t="s">
        <v>2047</v>
      </c>
      <c r="D6532" s="382" t="s">
        <v>2137</v>
      </c>
      <c r="E6532" s="382">
        <v>30181614</v>
      </c>
      <c r="F6532" s="893"/>
      <c r="G6532" s="211" t="s">
        <v>2186</v>
      </c>
      <c r="H6532" s="63">
        <v>45200</v>
      </c>
      <c r="I6532" s="382">
        <v>364</v>
      </c>
    </row>
    <row r="6533" spans="1:9" ht="38.25" x14ac:dyDescent="0.2">
      <c r="A6533" s="891"/>
      <c r="B6533" s="258">
        <v>6030</v>
      </c>
      <c r="C6533" s="66" t="s">
        <v>3427</v>
      </c>
      <c r="D6533" s="258" t="s">
        <v>10514</v>
      </c>
      <c r="E6533" s="382">
        <v>30181614</v>
      </c>
      <c r="F6533" s="893"/>
      <c r="G6533" s="211" t="s">
        <v>2186</v>
      </c>
      <c r="H6533" s="661" t="s">
        <v>1798</v>
      </c>
      <c r="I6533" s="258">
        <v>364</v>
      </c>
    </row>
    <row r="6534" spans="1:9" ht="38.25" x14ac:dyDescent="0.2">
      <c r="A6534" s="891"/>
      <c r="B6534" s="97" t="s">
        <v>8676</v>
      </c>
      <c r="C6534" s="98" t="s">
        <v>6784</v>
      </c>
      <c r="D6534" s="97" t="s">
        <v>5902</v>
      </c>
      <c r="E6534" s="160" t="s">
        <v>6785</v>
      </c>
      <c r="F6534" s="893"/>
      <c r="G6534" s="211" t="s">
        <v>2186</v>
      </c>
      <c r="H6534" s="309">
        <v>45261</v>
      </c>
      <c r="I6534" s="160">
        <v>364</v>
      </c>
    </row>
    <row r="6535" spans="1:9" ht="38.25" x14ac:dyDescent="0.2">
      <c r="A6535" s="891"/>
      <c r="B6535" s="97" t="s">
        <v>8677</v>
      </c>
      <c r="C6535" s="98" t="s">
        <v>6784</v>
      </c>
      <c r="D6535" s="97" t="s">
        <v>5902</v>
      </c>
      <c r="E6535" s="160" t="s">
        <v>6785</v>
      </c>
      <c r="F6535" s="893"/>
      <c r="G6535" s="211" t="s">
        <v>2186</v>
      </c>
      <c r="H6535" s="309">
        <v>45261</v>
      </c>
      <c r="I6535" s="160">
        <v>364</v>
      </c>
    </row>
    <row r="6536" spans="1:9" ht="38.25" x14ac:dyDescent="0.2">
      <c r="A6536" s="891"/>
      <c r="B6536" s="97" t="s">
        <v>9029</v>
      </c>
      <c r="C6536" s="98" t="s">
        <v>6784</v>
      </c>
      <c r="D6536" s="97" t="s">
        <v>5902</v>
      </c>
      <c r="E6536" s="160" t="s">
        <v>6785</v>
      </c>
      <c r="F6536" s="893"/>
      <c r="G6536" s="211" t="s">
        <v>2186</v>
      </c>
      <c r="H6536" s="309">
        <v>45261</v>
      </c>
      <c r="I6536" s="160">
        <v>364</v>
      </c>
    </row>
    <row r="6537" spans="1:9" ht="15" customHeight="1" x14ac:dyDescent="0.2">
      <c r="A6537" s="901">
        <v>356</v>
      </c>
      <c r="B6537" s="3">
        <v>3220</v>
      </c>
      <c r="C6537" s="197" t="s">
        <v>823</v>
      </c>
      <c r="D6537" s="3" t="s">
        <v>39</v>
      </c>
      <c r="E6537" s="211">
        <v>31201512</v>
      </c>
      <c r="F6537" s="847">
        <v>949141.92</v>
      </c>
      <c r="G6537" s="160" t="s">
        <v>693</v>
      </c>
      <c r="H6537" s="661" t="s">
        <v>102</v>
      </c>
      <c r="I6537" s="382">
        <v>364</v>
      </c>
    </row>
    <row r="6538" spans="1:9" ht="38.25" x14ac:dyDescent="0.2">
      <c r="A6538" s="902"/>
      <c r="B6538" s="3">
        <v>3220</v>
      </c>
      <c r="C6538" s="197" t="s">
        <v>826</v>
      </c>
      <c r="D6538" s="3" t="s">
        <v>39</v>
      </c>
      <c r="E6538" s="211">
        <v>31201503</v>
      </c>
      <c r="F6538" s="848"/>
      <c r="G6538" s="160" t="s">
        <v>693</v>
      </c>
      <c r="H6538" s="661" t="s">
        <v>102</v>
      </c>
      <c r="I6538" s="382">
        <v>364</v>
      </c>
    </row>
    <row r="6539" spans="1:9" ht="38.25" x14ac:dyDescent="0.2">
      <c r="A6539" s="902"/>
      <c r="B6539" s="3">
        <v>3202</v>
      </c>
      <c r="C6539" s="197" t="s">
        <v>1525</v>
      </c>
      <c r="D6539" s="3" t="s">
        <v>39</v>
      </c>
      <c r="E6539" s="211" t="s">
        <v>1526</v>
      </c>
      <c r="F6539" s="848"/>
      <c r="G6539" s="160" t="s">
        <v>693</v>
      </c>
      <c r="H6539" s="661" t="s">
        <v>858</v>
      </c>
      <c r="I6539" s="211">
        <v>364</v>
      </c>
    </row>
    <row r="6540" spans="1:9" ht="15" customHeight="1" x14ac:dyDescent="0.2">
      <c r="A6540" s="902"/>
      <c r="B6540" s="61">
        <v>3210</v>
      </c>
      <c r="C6540" s="66" t="s">
        <v>1893</v>
      </c>
      <c r="D6540" s="3" t="s">
        <v>39</v>
      </c>
      <c r="E6540" s="382"/>
      <c r="F6540" s="848"/>
      <c r="G6540" s="160" t="s">
        <v>693</v>
      </c>
      <c r="H6540" s="661" t="s">
        <v>152</v>
      </c>
      <c r="I6540" s="382">
        <v>364</v>
      </c>
    </row>
    <row r="6541" spans="1:9" ht="51" x14ac:dyDescent="0.2">
      <c r="A6541" s="902"/>
      <c r="B6541" s="310">
        <v>3230</v>
      </c>
      <c r="C6541" s="66" t="s">
        <v>5188</v>
      </c>
      <c r="D6541" s="310" t="s">
        <v>39</v>
      </c>
      <c r="E6541" s="211">
        <v>4412</v>
      </c>
      <c r="F6541" s="848"/>
      <c r="G6541" s="146" t="s">
        <v>693</v>
      </c>
      <c r="H6541" s="313">
        <v>45231</v>
      </c>
      <c r="I6541" s="310">
        <v>364</v>
      </c>
    </row>
    <row r="6542" spans="1:9" ht="38.25" x14ac:dyDescent="0.2">
      <c r="A6542" s="902"/>
      <c r="B6542" s="310">
        <v>3230</v>
      </c>
      <c r="C6542" s="66" t="s">
        <v>5190</v>
      </c>
      <c r="D6542" s="310" t="s">
        <v>39</v>
      </c>
      <c r="E6542" s="211">
        <v>4412</v>
      </c>
      <c r="F6542" s="848"/>
      <c r="G6542" s="146" t="s">
        <v>693</v>
      </c>
      <c r="H6542" s="313">
        <v>45231</v>
      </c>
      <c r="I6542" s="310">
        <v>364</v>
      </c>
    </row>
    <row r="6543" spans="1:9" ht="51" x14ac:dyDescent="0.2">
      <c r="A6543" s="902"/>
      <c r="B6543" s="310">
        <v>3230</v>
      </c>
      <c r="C6543" s="66" t="s">
        <v>5202</v>
      </c>
      <c r="D6543" s="310" t="s">
        <v>39</v>
      </c>
      <c r="E6543" s="211">
        <v>4412</v>
      </c>
      <c r="F6543" s="848"/>
      <c r="G6543" s="146" t="s">
        <v>693</v>
      </c>
      <c r="H6543" s="313">
        <v>45231</v>
      </c>
      <c r="I6543" s="310">
        <v>364</v>
      </c>
    </row>
    <row r="6544" spans="1:9" ht="15" customHeight="1" x14ac:dyDescent="0.2">
      <c r="A6544" s="902"/>
      <c r="B6544" s="97">
        <v>7410</v>
      </c>
      <c r="C6544" s="98" t="s">
        <v>8050</v>
      </c>
      <c r="D6544" s="97" t="s">
        <v>5902</v>
      </c>
      <c r="E6544" s="160">
        <v>31201514</v>
      </c>
      <c r="F6544" s="848"/>
      <c r="G6544" s="146" t="s">
        <v>693</v>
      </c>
      <c r="H6544" s="309">
        <v>45261</v>
      </c>
      <c r="I6544" s="160">
        <v>364</v>
      </c>
    </row>
    <row r="6545" spans="1:9" ht="38.25" x14ac:dyDescent="0.2">
      <c r="A6545" s="902"/>
      <c r="B6545" s="3">
        <v>3202</v>
      </c>
      <c r="C6545" s="197" t="s">
        <v>1529</v>
      </c>
      <c r="D6545" s="3" t="s">
        <v>39</v>
      </c>
      <c r="E6545" s="211" t="s">
        <v>1530</v>
      </c>
      <c r="F6545" s="848"/>
      <c r="G6545" s="146" t="s">
        <v>693</v>
      </c>
      <c r="H6545" s="661" t="s">
        <v>858</v>
      </c>
      <c r="I6545" s="211">
        <v>364</v>
      </c>
    </row>
    <row r="6546" spans="1:9" ht="25.5" x14ac:dyDescent="0.2">
      <c r="A6546" s="902"/>
      <c r="B6546" s="3">
        <v>6223</v>
      </c>
      <c r="C6546" s="197" t="s">
        <v>2578</v>
      </c>
      <c r="D6546" s="3" t="s">
        <v>10515</v>
      </c>
      <c r="E6546" s="211" t="s">
        <v>2579</v>
      </c>
      <c r="F6546" s="848"/>
      <c r="G6546" s="160" t="s">
        <v>2186</v>
      </c>
      <c r="H6546" s="684">
        <v>45017</v>
      </c>
      <c r="I6546" s="3">
        <v>364</v>
      </c>
    </row>
    <row r="6547" spans="1:9" ht="15" customHeight="1" x14ac:dyDescent="0.2">
      <c r="A6547" s="902"/>
      <c r="B6547" s="3">
        <v>6224</v>
      </c>
      <c r="C6547" s="197" t="s">
        <v>2690</v>
      </c>
      <c r="D6547" s="3" t="s">
        <v>10515</v>
      </c>
      <c r="E6547" s="211" t="s">
        <v>2579</v>
      </c>
      <c r="F6547" s="848"/>
      <c r="G6547" s="160" t="s">
        <v>2186</v>
      </c>
      <c r="H6547" s="684">
        <v>45014</v>
      </c>
      <c r="I6547" s="382">
        <v>364</v>
      </c>
    </row>
    <row r="6548" spans="1:9" ht="25.5" x14ac:dyDescent="0.2">
      <c r="A6548" s="902"/>
      <c r="B6548" s="3">
        <v>6320</v>
      </c>
      <c r="C6548" s="197" t="s">
        <v>3081</v>
      </c>
      <c r="D6548" s="3" t="s">
        <v>10514</v>
      </c>
      <c r="E6548" s="211">
        <v>44121634</v>
      </c>
      <c r="F6548" s="848"/>
      <c r="G6548" s="160" t="s">
        <v>2186</v>
      </c>
      <c r="H6548" s="684">
        <v>45078</v>
      </c>
      <c r="I6548" s="382">
        <v>364</v>
      </c>
    </row>
    <row r="6549" spans="1:9" ht="25.5" x14ac:dyDescent="0.2">
      <c r="A6549" s="902"/>
      <c r="B6549" s="97">
        <v>7410</v>
      </c>
      <c r="C6549" s="98" t="s">
        <v>8039</v>
      </c>
      <c r="D6549" s="97" t="s">
        <v>5902</v>
      </c>
      <c r="E6549" s="160">
        <v>24141501</v>
      </c>
      <c r="F6549" s="848"/>
      <c r="G6549" s="160" t="s">
        <v>2186</v>
      </c>
      <c r="H6549" s="309">
        <v>45261</v>
      </c>
      <c r="I6549" s="97">
        <v>364</v>
      </c>
    </row>
    <row r="6550" spans="1:9" ht="38.25" x14ac:dyDescent="0.2">
      <c r="A6550" s="902"/>
      <c r="B6550" s="310">
        <v>3230</v>
      </c>
      <c r="C6550" s="197" t="s">
        <v>5205</v>
      </c>
      <c r="D6550" s="310" t="s">
        <v>39</v>
      </c>
      <c r="E6550" s="3">
        <v>4412</v>
      </c>
      <c r="F6550" s="848"/>
      <c r="G6550" s="311" t="s">
        <v>10561</v>
      </c>
      <c r="H6550" s="313">
        <v>45231</v>
      </c>
      <c r="I6550" s="211">
        <v>364</v>
      </c>
    </row>
    <row r="6551" spans="1:9" ht="38.25" x14ac:dyDescent="0.2">
      <c r="A6551" s="903"/>
      <c r="B6551" s="310">
        <v>3230</v>
      </c>
      <c r="C6551" s="197" t="s">
        <v>5206</v>
      </c>
      <c r="D6551" s="310" t="s">
        <v>39</v>
      </c>
      <c r="E6551" s="3">
        <v>4412</v>
      </c>
      <c r="F6551" s="849"/>
      <c r="G6551" s="311" t="s">
        <v>10561</v>
      </c>
      <c r="H6551" s="313">
        <v>45231</v>
      </c>
      <c r="I6551" s="211">
        <v>364</v>
      </c>
    </row>
    <row r="6552" spans="1:9" ht="38.25" x14ac:dyDescent="0.2">
      <c r="A6552" s="3">
        <v>357</v>
      </c>
      <c r="B6552" s="3">
        <v>3202</v>
      </c>
      <c r="C6552" s="197" t="s">
        <v>1535</v>
      </c>
      <c r="D6552" s="3" t="s">
        <v>39</v>
      </c>
      <c r="E6552" s="211" t="s">
        <v>1536</v>
      </c>
      <c r="F6552" s="574">
        <v>1000000</v>
      </c>
      <c r="G6552" s="146" t="s">
        <v>693</v>
      </c>
      <c r="H6552" s="661" t="s">
        <v>858</v>
      </c>
      <c r="I6552" s="211">
        <v>364</v>
      </c>
    </row>
    <row r="6553" spans="1:9" ht="25.5" x14ac:dyDescent="0.2">
      <c r="A6553" s="892">
        <v>358</v>
      </c>
      <c r="B6553" s="3">
        <v>4320</v>
      </c>
      <c r="C6553" s="197" t="s">
        <v>2362</v>
      </c>
      <c r="D6553" s="3" t="s">
        <v>10514</v>
      </c>
      <c r="E6553" s="211">
        <v>31201503</v>
      </c>
      <c r="F6553" s="894">
        <v>220000</v>
      </c>
      <c r="G6553" s="146" t="s">
        <v>693</v>
      </c>
      <c r="H6553" s="702">
        <v>44986</v>
      </c>
      <c r="I6553" s="3">
        <v>364</v>
      </c>
    </row>
    <row r="6554" spans="1:9" ht="38.25" x14ac:dyDescent="0.2">
      <c r="A6554" s="892"/>
      <c r="B6554" s="310">
        <v>3230</v>
      </c>
      <c r="C6554" s="66" t="s">
        <v>5194</v>
      </c>
      <c r="D6554" s="310" t="s">
        <v>39</v>
      </c>
      <c r="E6554" s="211">
        <v>4412</v>
      </c>
      <c r="F6554" s="894"/>
      <c r="G6554" s="146" t="s">
        <v>693</v>
      </c>
      <c r="H6554" s="313">
        <v>45231</v>
      </c>
      <c r="I6554" s="310">
        <v>364</v>
      </c>
    </row>
    <row r="6555" spans="1:9" ht="38.25" x14ac:dyDescent="0.2">
      <c r="A6555" s="892"/>
      <c r="B6555" s="372">
        <v>4321</v>
      </c>
      <c r="C6555" s="373" t="s">
        <v>5506</v>
      </c>
      <c r="D6555" s="372" t="s">
        <v>39</v>
      </c>
      <c r="E6555" s="146">
        <v>41122703</v>
      </c>
      <c r="F6555" s="894"/>
      <c r="G6555" s="146" t="s">
        <v>693</v>
      </c>
      <c r="H6555" s="159">
        <v>45231</v>
      </c>
      <c r="I6555" s="160">
        <v>364</v>
      </c>
    </row>
    <row r="6556" spans="1:9" ht="15" customHeight="1" x14ac:dyDescent="0.2">
      <c r="A6556" s="901">
        <v>359</v>
      </c>
      <c r="B6556" s="61">
        <v>4320</v>
      </c>
      <c r="C6556" s="66" t="s">
        <v>2360</v>
      </c>
      <c r="D6556" s="61" t="s">
        <v>10514</v>
      </c>
      <c r="E6556" s="382">
        <v>41122702</v>
      </c>
      <c r="F6556" s="895">
        <v>7275000</v>
      </c>
      <c r="G6556" s="146" t="s">
        <v>693</v>
      </c>
      <c r="H6556" s="684">
        <v>44986</v>
      </c>
      <c r="I6556" s="61">
        <v>364</v>
      </c>
    </row>
    <row r="6557" spans="1:9" ht="25.5" x14ac:dyDescent="0.2">
      <c r="A6557" s="902"/>
      <c r="B6557" s="211">
        <v>6311</v>
      </c>
      <c r="C6557" s="197" t="s">
        <v>2843</v>
      </c>
      <c r="D6557" s="211" t="s">
        <v>10514</v>
      </c>
      <c r="E6557" s="211">
        <v>44102412</v>
      </c>
      <c r="F6557" s="896"/>
      <c r="G6557" s="146" t="s">
        <v>693</v>
      </c>
      <c r="H6557" s="684">
        <v>44986</v>
      </c>
      <c r="I6557" s="382">
        <v>364</v>
      </c>
    </row>
    <row r="6558" spans="1:9" ht="51" x14ac:dyDescent="0.2">
      <c r="A6558" s="902"/>
      <c r="B6558" s="3">
        <v>6320</v>
      </c>
      <c r="C6558" s="197" t="s">
        <v>3069</v>
      </c>
      <c r="D6558" s="3" t="s">
        <v>10514</v>
      </c>
      <c r="E6558" s="60" t="s">
        <v>3070</v>
      </c>
      <c r="F6558" s="896"/>
      <c r="G6558" s="146" t="s">
        <v>693</v>
      </c>
      <c r="H6558" s="684">
        <v>45046</v>
      </c>
      <c r="I6558" s="382">
        <v>364</v>
      </c>
    </row>
    <row r="6559" spans="1:9" ht="25.5" x14ac:dyDescent="0.2">
      <c r="A6559" s="902"/>
      <c r="B6559" s="211">
        <v>2820</v>
      </c>
      <c r="C6559" s="197" t="s">
        <v>4745</v>
      </c>
      <c r="D6559" s="211" t="s">
        <v>4510</v>
      </c>
      <c r="E6559" s="463">
        <v>43223302</v>
      </c>
      <c r="F6559" s="896"/>
      <c r="G6559" s="146" t="s">
        <v>693</v>
      </c>
      <c r="H6559" s="63">
        <v>45017</v>
      </c>
      <c r="I6559" s="382">
        <v>364</v>
      </c>
    </row>
    <row r="6560" spans="1:9" ht="15" customHeight="1" x14ac:dyDescent="0.2">
      <c r="A6560" s="902"/>
      <c r="B6560" s="372">
        <v>4011</v>
      </c>
      <c r="C6560" s="373" t="s">
        <v>2360</v>
      </c>
      <c r="D6560" s="372" t="s">
        <v>114</v>
      </c>
      <c r="E6560" s="146" t="s">
        <v>5443</v>
      </c>
      <c r="F6560" s="896"/>
      <c r="G6560" s="146" t="s">
        <v>693</v>
      </c>
      <c r="H6560" s="159">
        <v>45261</v>
      </c>
      <c r="I6560" s="146">
        <v>364</v>
      </c>
    </row>
    <row r="6561" spans="1:9" ht="76.5" x14ac:dyDescent="0.2">
      <c r="A6561" s="902"/>
      <c r="B6561" s="372">
        <v>4321</v>
      </c>
      <c r="C6561" s="373" t="s">
        <v>5521</v>
      </c>
      <c r="D6561" s="372" t="s">
        <v>39</v>
      </c>
      <c r="E6561" s="146">
        <v>44102412</v>
      </c>
      <c r="F6561" s="896"/>
      <c r="G6561" s="146" t="s">
        <v>693</v>
      </c>
      <c r="H6561" s="159">
        <v>45231</v>
      </c>
      <c r="I6561" s="160">
        <v>364</v>
      </c>
    </row>
    <row r="6562" spans="1:9" ht="38.25" x14ac:dyDescent="0.2">
      <c r="A6562" s="902"/>
      <c r="B6562" s="97">
        <v>7410</v>
      </c>
      <c r="C6562" s="98" t="s">
        <v>8019</v>
      </c>
      <c r="D6562" s="97" t="s">
        <v>5902</v>
      </c>
      <c r="E6562" s="160">
        <v>31201501</v>
      </c>
      <c r="F6562" s="896"/>
      <c r="G6562" s="146" t="s">
        <v>693</v>
      </c>
      <c r="H6562" s="309">
        <v>45170</v>
      </c>
      <c r="I6562" s="97">
        <v>364</v>
      </c>
    </row>
    <row r="6563" spans="1:9" ht="38.25" x14ac:dyDescent="0.2">
      <c r="A6563" s="902"/>
      <c r="B6563" s="97">
        <v>7410</v>
      </c>
      <c r="C6563" s="98" t="s">
        <v>8044</v>
      </c>
      <c r="D6563" s="97" t="s">
        <v>5902</v>
      </c>
      <c r="E6563" s="160">
        <v>31201534</v>
      </c>
      <c r="F6563" s="896"/>
      <c r="G6563" s="146" t="s">
        <v>693</v>
      </c>
      <c r="H6563" s="309">
        <v>45261</v>
      </c>
      <c r="I6563" s="160">
        <v>364</v>
      </c>
    </row>
    <row r="6564" spans="1:9" ht="25.5" x14ac:dyDescent="0.2">
      <c r="A6564" s="902"/>
      <c r="B6564" s="51">
        <v>6326</v>
      </c>
      <c r="C6564" s="541" t="s">
        <v>9575</v>
      </c>
      <c r="D6564" s="97" t="s">
        <v>5902</v>
      </c>
      <c r="E6564" s="39">
        <v>55121611</v>
      </c>
      <c r="F6564" s="896"/>
      <c r="G6564" s="382" t="s">
        <v>693</v>
      </c>
      <c r="H6564" s="63">
        <v>45261</v>
      </c>
      <c r="I6564" s="539">
        <v>364</v>
      </c>
    </row>
    <row r="6565" spans="1:9" ht="51" x14ac:dyDescent="0.2">
      <c r="A6565" s="902"/>
      <c r="B6565" s="61">
        <v>4170</v>
      </c>
      <c r="C6565" s="66" t="s">
        <v>1968</v>
      </c>
      <c r="D6565" s="382" t="s">
        <v>2137</v>
      </c>
      <c r="E6565" s="382">
        <v>44102412</v>
      </c>
      <c r="F6565" s="896"/>
      <c r="G6565" s="382" t="s">
        <v>693</v>
      </c>
      <c r="H6565" s="63">
        <v>45200</v>
      </c>
      <c r="I6565" s="382">
        <v>364</v>
      </c>
    </row>
    <row r="6566" spans="1:9" ht="51" x14ac:dyDescent="0.2">
      <c r="A6566" s="902"/>
      <c r="B6566" s="61">
        <v>4180</v>
      </c>
      <c r="C6566" s="66" t="s">
        <v>2017</v>
      </c>
      <c r="D6566" s="382" t="s">
        <v>2137</v>
      </c>
      <c r="E6566" s="382">
        <v>44102412</v>
      </c>
      <c r="F6566" s="896"/>
      <c r="G6566" s="382" t="s">
        <v>693</v>
      </c>
      <c r="H6566" s="63">
        <v>45200</v>
      </c>
      <c r="I6566" s="382">
        <v>364</v>
      </c>
    </row>
    <row r="6567" spans="1:9" ht="51" x14ac:dyDescent="0.2">
      <c r="A6567" s="902"/>
      <c r="B6567" s="61">
        <v>4160</v>
      </c>
      <c r="C6567" s="66" t="s">
        <v>2017</v>
      </c>
      <c r="D6567" s="382" t="s">
        <v>2137</v>
      </c>
      <c r="E6567" s="382">
        <v>44102412</v>
      </c>
      <c r="F6567" s="896"/>
      <c r="G6567" s="382" t="s">
        <v>693</v>
      </c>
      <c r="H6567" s="63">
        <v>45200</v>
      </c>
      <c r="I6567" s="382">
        <v>364</v>
      </c>
    </row>
    <row r="6568" spans="1:9" ht="51" x14ac:dyDescent="0.2">
      <c r="A6568" s="902"/>
      <c r="B6568" s="61">
        <v>4150</v>
      </c>
      <c r="C6568" s="66" t="s">
        <v>2017</v>
      </c>
      <c r="D6568" s="382" t="s">
        <v>2137</v>
      </c>
      <c r="E6568" s="382">
        <v>44102412</v>
      </c>
      <c r="F6568" s="896"/>
      <c r="G6568" s="382" t="s">
        <v>693</v>
      </c>
      <c r="H6568" s="63">
        <v>45200</v>
      </c>
      <c r="I6568" s="382">
        <v>364</v>
      </c>
    </row>
    <row r="6569" spans="1:9" ht="15" customHeight="1" x14ac:dyDescent="0.2">
      <c r="A6569" s="903"/>
      <c r="B6569" s="61">
        <v>4010</v>
      </c>
      <c r="C6569" s="373" t="s">
        <v>2360</v>
      </c>
      <c r="D6569" s="382" t="s">
        <v>39</v>
      </c>
      <c r="E6569" s="382">
        <v>44102412</v>
      </c>
      <c r="F6569" s="897"/>
      <c r="G6569" s="382" t="s">
        <v>693</v>
      </c>
      <c r="H6569" s="63">
        <v>45261</v>
      </c>
      <c r="I6569" s="382">
        <v>364</v>
      </c>
    </row>
    <row r="6570" spans="1:9" ht="25.5" x14ac:dyDescent="0.2">
      <c r="A6570" s="891">
        <v>360</v>
      </c>
      <c r="B6570" s="47">
        <v>7203</v>
      </c>
      <c r="C6570" s="46" t="s">
        <v>706</v>
      </c>
      <c r="D6570" s="47" t="s">
        <v>39</v>
      </c>
      <c r="E6570" s="47">
        <v>40142008</v>
      </c>
      <c r="F6570" s="893">
        <v>637005.28</v>
      </c>
      <c r="G6570" s="47" t="s">
        <v>693</v>
      </c>
      <c r="H6570" s="661" t="s">
        <v>41</v>
      </c>
      <c r="I6570" s="47">
        <v>364</v>
      </c>
    </row>
    <row r="6571" spans="1:9" ht="25.5" x14ac:dyDescent="0.2">
      <c r="A6571" s="891"/>
      <c r="B6571" s="47">
        <v>7203</v>
      </c>
      <c r="C6571" s="46" t="s">
        <v>707</v>
      </c>
      <c r="D6571" s="47" t="s">
        <v>39</v>
      </c>
      <c r="E6571" s="47">
        <v>40142008</v>
      </c>
      <c r="F6571" s="893"/>
      <c r="G6571" s="3"/>
      <c r="H6571" s="661" t="s">
        <v>41</v>
      </c>
      <c r="I6571" s="47">
        <v>364</v>
      </c>
    </row>
    <row r="6572" spans="1:9" ht="25.5" x14ac:dyDescent="0.2">
      <c r="A6572" s="891"/>
      <c r="B6572" s="258">
        <v>6030</v>
      </c>
      <c r="C6572" s="66" t="s">
        <v>3388</v>
      </c>
      <c r="D6572" s="258" t="s">
        <v>10514</v>
      </c>
      <c r="E6572" s="382">
        <v>40142008</v>
      </c>
      <c r="F6572" s="893"/>
      <c r="G6572" s="47" t="s">
        <v>693</v>
      </c>
      <c r="H6572" s="661" t="s">
        <v>120</v>
      </c>
      <c r="I6572" s="258">
        <v>364</v>
      </c>
    </row>
    <row r="6573" spans="1:9" ht="25.5" x14ac:dyDescent="0.2">
      <c r="A6573" s="891"/>
      <c r="B6573" s="258">
        <v>6030</v>
      </c>
      <c r="C6573" s="66" t="s">
        <v>3410</v>
      </c>
      <c r="D6573" s="258" t="s">
        <v>10514</v>
      </c>
      <c r="E6573" s="382">
        <v>40142008</v>
      </c>
      <c r="F6573" s="893"/>
      <c r="G6573" s="47" t="s">
        <v>693</v>
      </c>
      <c r="H6573" s="661" t="s">
        <v>1798</v>
      </c>
      <c r="I6573" s="258">
        <v>364</v>
      </c>
    </row>
    <row r="6574" spans="1:9" ht="15" customHeight="1" x14ac:dyDescent="0.2">
      <c r="A6574" s="891"/>
      <c r="B6574" s="97">
        <v>7421</v>
      </c>
      <c r="C6574" s="508" t="s">
        <v>8248</v>
      </c>
      <c r="D6574" s="97" t="s">
        <v>5902</v>
      </c>
      <c r="E6574" s="39" t="s">
        <v>6285</v>
      </c>
      <c r="F6574" s="893"/>
      <c r="G6574" s="39" t="s">
        <v>693</v>
      </c>
      <c r="H6574" s="536">
        <v>45261</v>
      </c>
      <c r="I6574" s="51">
        <v>364</v>
      </c>
    </row>
    <row r="6575" spans="1:9" ht="15" customHeight="1" x14ac:dyDescent="0.2">
      <c r="A6575" s="891"/>
      <c r="B6575" s="97">
        <v>7428</v>
      </c>
      <c r="C6575" s="508" t="s">
        <v>8605</v>
      </c>
      <c r="D6575" s="97" t="s">
        <v>5902</v>
      </c>
      <c r="E6575" s="39" t="s">
        <v>6285</v>
      </c>
      <c r="F6575" s="893"/>
      <c r="G6575" s="39" t="s">
        <v>2186</v>
      </c>
      <c r="H6575" s="251">
        <v>45261</v>
      </c>
      <c r="I6575" s="39">
        <v>364</v>
      </c>
    </row>
    <row r="6576" spans="1:9" ht="51" x14ac:dyDescent="0.2">
      <c r="A6576" s="891"/>
      <c r="B6576" s="97">
        <v>7431</v>
      </c>
      <c r="C6576" s="98" t="s">
        <v>6284</v>
      </c>
      <c r="D6576" s="97" t="s">
        <v>5902</v>
      </c>
      <c r="E6576" s="160" t="s">
        <v>6285</v>
      </c>
      <c r="F6576" s="893"/>
      <c r="G6576" s="160" t="s">
        <v>693</v>
      </c>
      <c r="H6576" s="309">
        <v>44958</v>
      </c>
      <c r="I6576" s="160">
        <v>364</v>
      </c>
    </row>
    <row r="6577" spans="1:9" ht="15" customHeight="1" x14ac:dyDescent="0.2">
      <c r="A6577" s="891"/>
      <c r="B6577" s="97" t="s">
        <v>9048</v>
      </c>
      <c r="C6577" s="508" t="s">
        <v>8248</v>
      </c>
      <c r="D6577" s="97" t="s">
        <v>5902</v>
      </c>
      <c r="E6577" s="39" t="s">
        <v>6285</v>
      </c>
      <c r="F6577" s="893"/>
      <c r="G6577" s="39" t="s">
        <v>693</v>
      </c>
      <c r="H6577" s="536">
        <v>45261</v>
      </c>
      <c r="I6577" s="51">
        <v>364</v>
      </c>
    </row>
    <row r="6578" spans="1:9" ht="25.5" x14ac:dyDescent="0.2">
      <c r="A6578" s="891"/>
      <c r="B6578" s="51">
        <v>6326</v>
      </c>
      <c r="C6578" s="541" t="s">
        <v>9580</v>
      </c>
      <c r="D6578" s="97" t="s">
        <v>5902</v>
      </c>
      <c r="E6578" s="39">
        <v>40142007</v>
      </c>
      <c r="F6578" s="893"/>
      <c r="G6578" s="39" t="s">
        <v>693</v>
      </c>
      <c r="H6578" s="63">
        <v>45261</v>
      </c>
      <c r="I6578" s="539">
        <v>364</v>
      </c>
    </row>
    <row r="6579" spans="1:9" ht="15" customHeight="1" x14ac:dyDescent="0.2">
      <c r="A6579" s="891">
        <v>361</v>
      </c>
      <c r="B6579" s="61">
        <v>4180</v>
      </c>
      <c r="C6579" s="66" t="s">
        <v>2023</v>
      </c>
      <c r="D6579" s="382" t="s">
        <v>2137</v>
      </c>
      <c r="E6579" s="382">
        <v>44111911</v>
      </c>
      <c r="F6579" s="893">
        <v>368990</v>
      </c>
      <c r="G6579" s="382" t="s">
        <v>693</v>
      </c>
      <c r="H6579" s="63">
        <v>45200</v>
      </c>
      <c r="I6579" s="382">
        <v>364</v>
      </c>
    </row>
    <row r="6580" spans="1:9" ht="15" customHeight="1" x14ac:dyDescent="0.2">
      <c r="A6580" s="891"/>
      <c r="B6580" s="61">
        <v>4160</v>
      </c>
      <c r="C6580" s="66" t="s">
        <v>2023</v>
      </c>
      <c r="D6580" s="382" t="s">
        <v>2137</v>
      </c>
      <c r="E6580" s="382">
        <v>44111911</v>
      </c>
      <c r="F6580" s="893"/>
      <c r="G6580" s="382" t="s">
        <v>693</v>
      </c>
      <c r="H6580" s="63">
        <v>45200</v>
      </c>
      <c r="I6580" s="382">
        <v>364</v>
      </c>
    </row>
    <row r="6581" spans="1:9" ht="15" customHeight="1" x14ac:dyDescent="0.2">
      <c r="A6581" s="891"/>
      <c r="B6581" s="61">
        <v>4150</v>
      </c>
      <c r="C6581" s="66" t="s">
        <v>2023</v>
      </c>
      <c r="D6581" s="382" t="s">
        <v>2137</v>
      </c>
      <c r="E6581" s="382">
        <v>44111911</v>
      </c>
      <c r="F6581" s="893"/>
      <c r="G6581" s="382" t="s">
        <v>693</v>
      </c>
      <c r="H6581" s="63">
        <v>45200</v>
      </c>
      <c r="I6581" s="382">
        <v>364</v>
      </c>
    </row>
    <row r="6582" spans="1:9" ht="25.5" x14ac:dyDescent="0.2">
      <c r="A6582" s="891"/>
      <c r="B6582" s="51">
        <v>6325</v>
      </c>
      <c r="C6582" s="508" t="s">
        <v>9941</v>
      </c>
      <c r="D6582" s="97" t="s">
        <v>5902</v>
      </c>
      <c r="E6582" s="39">
        <v>44111907</v>
      </c>
      <c r="F6582" s="893"/>
      <c r="G6582" s="652" t="s">
        <v>2186</v>
      </c>
      <c r="H6582" s="538">
        <v>44927</v>
      </c>
      <c r="I6582" s="51">
        <v>364</v>
      </c>
    </row>
    <row r="6583" spans="1:9" ht="38.25" x14ac:dyDescent="0.2">
      <c r="A6583" s="891">
        <v>362</v>
      </c>
      <c r="B6583" s="211">
        <v>2505</v>
      </c>
      <c r="C6583" s="197" t="s">
        <v>4527</v>
      </c>
      <c r="D6583" s="211" t="s">
        <v>34</v>
      </c>
      <c r="E6583" s="211">
        <v>53131644</v>
      </c>
      <c r="F6583" s="920">
        <v>378060</v>
      </c>
      <c r="G6583" s="211" t="s">
        <v>693</v>
      </c>
      <c r="H6583" s="72">
        <v>44986</v>
      </c>
      <c r="I6583" s="211">
        <v>364</v>
      </c>
    </row>
    <row r="6584" spans="1:9" ht="25.5" x14ac:dyDescent="0.2">
      <c r="A6584" s="891"/>
      <c r="B6584" s="211">
        <v>2505</v>
      </c>
      <c r="C6584" s="197" t="s">
        <v>4530</v>
      </c>
      <c r="D6584" s="211" t="s">
        <v>34</v>
      </c>
      <c r="E6584" s="211">
        <v>53131644</v>
      </c>
      <c r="F6584" s="921"/>
      <c r="G6584" s="211" t="s">
        <v>693</v>
      </c>
      <c r="H6584" s="72">
        <v>44986</v>
      </c>
      <c r="I6584" s="211">
        <v>364</v>
      </c>
    </row>
    <row r="6585" spans="1:9" ht="38.25" x14ac:dyDescent="0.2">
      <c r="A6585" s="891"/>
      <c r="B6585" s="211">
        <v>2505</v>
      </c>
      <c r="C6585" s="197" t="s">
        <v>4532</v>
      </c>
      <c r="D6585" s="211" t="s">
        <v>34</v>
      </c>
      <c r="E6585" s="211">
        <v>53131644</v>
      </c>
      <c r="F6585" s="921"/>
      <c r="G6585" s="211" t="s">
        <v>693</v>
      </c>
      <c r="H6585" s="72">
        <v>44986</v>
      </c>
      <c r="I6585" s="211">
        <v>364</v>
      </c>
    </row>
    <row r="6586" spans="1:9" ht="38.25" x14ac:dyDescent="0.2">
      <c r="A6586" s="891"/>
      <c r="B6586" s="211">
        <v>2505</v>
      </c>
      <c r="C6586" s="197" t="s">
        <v>4533</v>
      </c>
      <c r="D6586" s="211" t="s">
        <v>34</v>
      </c>
      <c r="E6586" s="211">
        <v>53131644</v>
      </c>
      <c r="F6586" s="921"/>
      <c r="G6586" s="211" t="s">
        <v>693</v>
      </c>
      <c r="H6586" s="72">
        <v>44986</v>
      </c>
      <c r="I6586" s="211">
        <v>364</v>
      </c>
    </row>
    <row r="6587" spans="1:9" ht="25.5" x14ac:dyDescent="0.2">
      <c r="A6587" s="891"/>
      <c r="B6587" s="211">
        <v>2505</v>
      </c>
      <c r="C6587" s="197" t="s">
        <v>4534</v>
      </c>
      <c r="D6587" s="211" t="s">
        <v>34</v>
      </c>
      <c r="E6587" s="211">
        <v>53131644</v>
      </c>
      <c r="F6587" s="921"/>
      <c r="G6587" s="211" t="s">
        <v>693</v>
      </c>
      <c r="H6587" s="72">
        <v>44986</v>
      </c>
      <c r="I6587" s="211">
        <v>364</v>
      </c>
    </row>
    <row r="6588" spans="1:9" ht="25.5" x14ac:dyDescent="0.2">
      <c r="A6588" s="891"/>
      <c r="B6588" s="211">
        <v>2505</v>
      </c>
      <c r="C6588" s="197" t="s">
        <v>4535</v>
      </c>
      <c r="D6588" s="211" t="s">
        <v>34</v>
      </c>
      <c r="E6588" s="211">
        <v>53131644</v>
      </c>
      <c r="F6588" s="921"/>
      <c r="G6588" s="211" t="s">
        <v>693</v>
      </c>
      <c r="H6588" s="72">
        <v>44986</v>
      </c>
      <c r="I6588" s="211">
        <v>364</v>
      </c>
    </row>
    <row r="6589" spans="1:9" ht="25.5" x14ac:dyDescent="0.2">
      <c r="A6589" s="891"/>
      <c r="B6589" s="211">
        <v>2505</v>
      </c>
      <c r="C6589" s="197" t="s">
        <v>4536</v>
      </c>
      <c r="D6589" s="211" t="s">
        <v>34</v>
      </c>
      <c r="E6589" s="211">
        <v>53131644</v>
      </c>
      <c r="F6589" s="921"/>
      <c r="G6589" s="211" t="s">
        <v>693</v>
      </c>
      <c r="H6589" s="72">
        <v>44986</v>
      </c>
      <c r="I6589" s="211">
        <v>364</v>
      </c>
    </row>
    <row r="6590" spans="1:9" ht="25.5" x14ac:dyDescent="0.2">
      <c r="A6590" s="891"/>
      <c r="B6590" s="211">
        <v>2505</v>
      </c>
      <c r="C6590" s="197" t="s">
        <v>4537</v>
      </c>
      <c r="D6590" s="211" t="s">
        <v>34</v>
      </c>
      <c r="E6590" s="211">
        <v>53131644</v>
      </c>
      <c r="F6590" s="921"/>
      <c r="G6590" s="211" t="s">
        <v>693</v>
      </c>
      <c r="H6590" s="72">
        <v>44986</v>
      </c>
      <c r="I6590" s="211">
        <v>364</v>
      </c>
    </row>
    <row r="6591" spans="1:9" ht="25.5" x14ac:dyDescent="0.2">
      <c r="A6591" s="891"/>
      <c r="B6591" s="211">
        <v>2505</v>
      </c>
      <c r="C6591" s="197" t="s">
        <v>4538</v>
      </c>
      <c r="D6591" s="211" t="s">
        <v>34</v>
      </c>
      <c r="E6591" s="211">
        <v>53131644</v>
      </c>
      <c r="F6591" s="921"/>
      <c r="G6591" s="211" t="s">
        <v>693</v>
      </c>
      <c r="H6591" s="72">
        <v>44986</v>
      </c>
      <c r="I6591" s="211">
        <v>364</v>
      </c>
    </row>
    <row r="6592" spans="1:9" ht="25.5" x14ac:dyDescent="0.2">
      <c r="A6592" s="891"/>
      <c r="B6592" s="211">
        <v>2505</v>
      </c>
      <c r="C6592" s="197" t="s">
        <v>4539</v>
      </c>
      <c r="D6592" s="211" t="s">
        <v>34</v>
      </c>
      <c r="E6592" s="211">
        <v>53131644</v>
      </c>
      <c r="F6592" s="921"/>
      <c r="G6592" s="211" t="s">
        <v>693</v>
      </c>
      <c r="H6592" s="72">
        <v>44986</v>
      </c>
      <c r="I6592" s="211">
        <v>364</v>
      </c>
    </row>
    <row r="6593" spans="1:9" ht="15" customHeight="1" x14ac:dyDescent="0.2">
      <c r="A6593" s="891"/>
      <c r="B6593" s="211">
        <v>2505</v>
      </c>
      <c r="C6593" s="197" t="s">
        <v>4268</v>
      </c>
      <c r="D6593" s="211" t="s">
        <v>34</v>
      </c>
      <c r="E6593" s="211" t="s">
        <v>4269</v>
      </c>
      <c r="F6593" s="922"/>
      <c r="G6593" s="146" t="s">
        <v>2186</v>
      </c>
      <c r="H6593" s="72">
        <v>44958</v>
      </c>
      <c r="I6593" s="211">
        <v>364</v>
      </c>
    </row>
    <row r="6594" spans="1:9" ht="15" customHeight="1" x14ac:dyDescent="0.2">
      <c r="A6594" s="891">
        <v>363</v>
      </c>
      <c r="B6594" s="61">
        <v>4160</v>
      </c>
      <c r="C6594" s="66" t="s">
        <v>2042</v>
      </c>
      <c r="D6594" s="382" t="s">
        <v>2162</v>
      </c>
      <c r="E6594" s="382" t="s">
        <v>2139</v>
      </c>
      <c r="F6594" s="916">
        <v>1848662.92</v>
      </c>
      <c r="G6594" s="211" t="s">
        <v>693</v>
      </c>
      <c r="H6594" s="63">
        <v>45200</v>
      </c>
      <c r="I6594" s="382">
        <v>364</v>
      </c>
    </row>
    <row r="6595" spans="1:9" ht="25.5" x14ac:dyDescent="0.2">
      <c r="A6595" s="891"/>
      <c r="B6595" s="258">
        <v>6030</v>
      </c>
      <c r="C6595" s="66" t="s">
        <v>3387</v>
      </c>
      <c r="D6595" s="258" t="s">
        <v>10514</v>
      </c>
      <c r="E6595" s="382">
        <v>24101611</v>
      </c>
      <c r="F6595" s="917"/>
      <c r="G6595" s="211" t="s">
        <v>693</v>
      </c>
      <c r="H6595" s="661" t="s">
        <v>120</v>
      </c>
      <c r="I6595" s="258">
        <v>364</v>
      </c>
    </row>
    <row r="6596" spans="1:9" ht="25.5" x14ac:dyDescent="0.2">
      <c r="A6596" s="891"/>
      <c r="B6596" s="258">
        <v>6030</v>
      </c>
      <c r="C6596" s="66" t="s">
        <v>3394</v>
      </c>
      <c r="D6596" s="258" t="s">
        <v>10514</v>
      </c>
      <c r="E6596" s="382">
        <v>24101611</v>
      </c>
      <c r="F6596" s="917"/>
      <c r="G6596" s="211" t="s">
        <v>693</v>
      </c>
      <c r="H6596" s="661" t="s">
        <v>120</v>
      </c>
      <c r="I6596" s="258">
        <v>364</v>
      </c>
    </row>
    <row r="6597" spans="1:9" ht="25.5" x14ac:dyDescent="0.2">
      <c r="A6597" s="891"/>
      <c r="B6597" s="258">
        <v>6030</v>
      </c>
      <c r="C6597" s="66" t="s">
        <v>3407</v>
      </c>
      <c r="D6597" s="258" t="s">
        <v>10514</v>
      </c>
      <c r="E6597" s="382">
        <v>24101611</v>
      </c>
      <c r="F6597" s="917"/>
      <c r="G6597" s="211" t="s">
        <v>693</v>
      </c>
      <c r="H6597" s="661" t="s">
        <v>120</v>
      </c>
      <c r="I6597" s="258">
        <v>364</v>
      </c>
    </row>
    <row r="6598" spans="1:9" ht="15" customHeight="1" x14ac:dyDescent="0.2">
      <c r="A6598" s="891"/>
      <c r="B6598" s="97">
        <v>7428</v>
      </c>
      <c r="C6598" s="508" t="s">
        <v>8596</v>
      </c>
      <c r="D6598" s="97" t="s">
        <v>5902</v>
      </c>
      <c r="E6598" s="39" t="s">
        <v>8597</v>
      </c>
      <c r="F6598" s="917"/>
      <c r="G6598" s="211" t="s">
        <v>693</v>
      </c>
      <c r="H6598" s="251">
        <v>45261</v>
      </c>
      <c r="I6598" s="39">
        <v>364</v>
      </c>
    </row>
    <row r="6599" spans="1:9" ht="38.25" x14ac:dyDescent="0.2">
      <c r="A6599" s="891"/>
      <c r="B6599" s="97">
        <v>7431</v>
      </c>
      <c r="C6599" s="98" t="s">
        <v>6287</v>
      </c>
      <c r="D6599" s="97" t="s">
        <v>5902</v>
      </c>
      <c r="E6599" s="160" t="s">
        <v>6288</v>
      </c>
      <c r="F6599" s="917"/>
      <c r="G6599" s="211" t="s">
        <v>693</v>
      </c>
      <c r="H6599" s="309">
        <v>44958</v>
      </c>
      <c r="I6599" s="160">
        <v>364</v>
      </c>
    </row>
    <row r="6600" spans="1:9" ht="38.25" x14ac:dyDescent="0.2">
      <c r="A6600" s="891"/>
      <c r="B6600" s="97">
        <v>7410</v>
      </c>
      <c r="C6600" s="98" t="s">
        <v>8034</v>
      </c>
      <c r="D6600" s="97" t="s">
        <v>5902</v>
      </c>
      <c r="E6600" s="160">
        <v>24101611</v>
      </c>
      <c r="F6600" s="917"/>
      <c r="G6600" s="211" t="s">
        <v>693</v>
      </c>
      <c r="H6600" s="309">
        <v>45078</v>
      </c>
      <c r="I6600" s="97">
        <v>364</v>
      </c>
    </row>
    <row r="6601" spans="1:9" ht="38.25" x14ac:dyDescent="0.2">
      <c r="A6601" s="891"/>
      <c r="B6601" s="97">
        <v>7410</v>
      </c>
      <c r="C6601" s="98" t="s">
        <v>8035</v>
      </c>
      <c r="D6601" s="97" t="s">
        <v>5902</v>
      </c>
      <c r="E6601" s="160">
        <v>24101611</v>
      </c>
      <c r="F6601" s="917"/>
      <c r="G6601" s="211" t="s">
        <v>693</v>
      </c>
      <c r="H6601" s="309">
        <v>45078</v>
      </c>
      <c r="I6601" s="97">
        <v>364</v>
      </c>
    </row>
    <row r="6602" spans="1:9" ht="38.25" x14ac:dyDescent="0.2">
      <c r="A6602" s="891"/>
      <c r="B6602" s="97">
        <v>7410</v>
      </c>
      <c r="C6602" s="98" t="s">
        <v>8036</v>
      </c>
      <c r="D6602" s="97" t="s">
        <v>5902</v>
      </c>
      <c r="E6602" s="160">
        <v>24101611</v>
      </c>
      <c r="F6602" s="917"/>
      <c r="G6602" s="211" t="s">
        <v>693</v>
      </c>
      <c r="H6602" s="309">
        <v>45078</v>
      </c>
      <c r="I6602" s="97">
        <v>364</v>
      </c>
    </row>
    <row r="6603" spans="1:9" ht="38.25" x14ac:dyDescent="0.2">
      <c r="A6603" s="891"/>
      <c r="B6603" s="97">
        <v>7410</v>
      </c>
      <c r="C6603" s="98" t="s">
        <v>8037</v>
      </c>
      <c r="D6603" s="97" t="s">
        <v>5902</v>
      </c>
      <c r="E6603" s="160">
        <v>24101611</v>
      </c>
      <c r="F6603" s="917"/>
      <c r="G6603" s="211" t="s">
        <v>693</v>
      </c>
      <c r="H6603" s="309">
        <v>45078</v>
      </c>
      <c r="I6603" s="97">
        <v>364</v>
      </c>
    </row>
    <row r="6604" spans="1:9" ht="38.25" x14ac:dyDescent="0.2">
      <c r="A6604" s="891"/>
      <c r="B6604" s="97">
        <v>7410</v>
      </c>
      <c r="C6604" s="98" t="s">
        <v>8038</v>
      </c>
      <c r="D6604" s="97" t="s">
        <v>5902</v>
      </c>
      <c r="E6604" s="160">
        <v>24101611</v>
      </c>
      <c r="F6604" s="917"/>
      <c r="G6604" s="211" t="s">
        <v>693</v>
      </c>
      <c r="H6604" s="309">
        <v>45078</v>
      </c>
      <c r="I6604" s="97">
        <v>364</v>
      </c>
    </row>
    <row r="6605" spans="1:9" ht="15" customHeight="1" x14ac:dyDescent="0.2">
      <c r="A6605" s="891"/>
      <c r="B6605" s="51">
        <v>7413</v>
      </c>
      <c r="C6605" s="508" t="s">
        <v>1414</v>
      </c>
      <c r="D6605" s="97" t="s">
        <v>5902</v>
      </c>
      <c r="E6605" s="39">
        <v>24101611</v>
      </c>
      <c r="F6605" s="917"/>
      <c r="G6605" s="211" t="s">
        <v>693</v>
      </c>
      <c r="H6605" s="63">
        <v>45261</v>
      </c>
      <c r="I6605" s="51">
        <v>364</v>
      </c>
    </row>
    <row r="6606" spans="1:9" ht="15" customHeight="1" x14ac:dyDescent="0.2">
      <c r="A6606" s="891"/>
      <c r="B6606" s="51">
        <v>6326</v>
      </c>
      <c r="C6606" s="541" t="s">
        <v>1414</v>
      </c>
      <c r="D6606" s="97" t="s">
        <v>5902</v>
      </c>
      <c r="E6606" s="39">
        <v>24101611</v>
      </c>
      <c r="F6606" s="918"/>
      <c r="G6606" s="211" t="s">
        <v>693</v>
      </c>
      <c r="H6606" s="63">
        <v>45261</v>
      </c>
      <c r="I6606" s="539">
        <v>364</v>
      </c>
    </row>
    <row r="6607" spans="1:9" ht="15" customHeight="1" x14ac:dyDescent="0.2">
      <c r="A6607" s="891">
        <v>364</v>
      </c>
      <c r="B6607" s="211">
        <v>6311</v>
      </c>
      <c r="C6607" s="197" t="s">
        <v>2848</v>
      </c>
      <c r="D6607" s="211" t="s">
        <v>10514</v>
      </c>
      <c r="E6607" s="211">
        <v>31181702</v>
      </c>
      <c r="F6607" s="919">
        <v>1267871.95</v>
      </c>
      <c r="G6607" s="131" t="s">
        <v>693</v>
      </c>
      <c r="H6607" s="684">
        <v>45078</v>
      </c>
      <c r="I6607" s="382">
        <v>364</v>
      </c>
    </row>
    <row r="6608" spans="1:9" ht="89.25" x14ac:dyDescent="0.2">
      <c r="A6608" s="891"/>
      <c r="B6608" s="258">
        <v>6030</v>
      </c>
      <c r="C6608" s="66" t="s">
        <v>3389</v>
      </c>
      <c r="D6608" s="258" t="s">
        <v>10514</v>
      </c>
      <c r="E6608" s="382">
        <v>31181702</v>
      </c>
      <c r="F6608" s="919"/>
      <c r="G6608" s="131" t="s">
        <v>693</v>
      </c>
      <c r="H6608" s="661" t="s">
        <v>1798</v>
      </c>
      <c r="I6608" s="258">
        <v>364</v>
      </c>
    </row>
    <row r="6609" spans="1:9" ht="89.25" x14ac:dyDescent="0.2">
      <c r="A6609" s="891"/>
      <c r="B6609" s="258">
        <v>6030</v>
      </c>
      <c r="C6609" s="66" t="s">
        <v>3390</v>
      </c>
      <c r="D6609" s="258" t="s">
        <v>10514</v>
      </c>
      <c r="E6609" s="382">
        <v>31181702</v>
      </c>
      <c r="F6609" s="919"/>
      <c r="G6609" s="131" t="s">
        <v>693</v>
      </c>
      <c r="H6609" s="661" t="s">
        <v>1798</v>
      </c>
      <c r="I6609" s="258">
        <v>364</v>
      </c>
    </row>
    <row r="6610" spans="1:9" ht="89.25" x14ac:dyDescent="0.2">
      <c r="A6610" s="891"/>
      <c r="B6610" s="258">
        <v>6030</v>
      </c>
      <c r="C6610" s="66" t="s">
        <v>3391</v>
      </c>
      <c r="D6610" s="258" t="s">
        <v>10514</v>
      </c>
      <c r="E6610" s="382">
        <v>31181702</v>
      </c>
      <c r="F6610" s="919"/>
      <c r="G6610" s="131" t="s">
        <v>693</v>
      </c>
      <c r="H6610" s="661" t="s">
        <v>1798</v>
      </c>
      <c r="I6610" s="258">
        <v>364</v>
      </c>
    </row>
    <row r="6611" spans="1:9" ht="89.25" x14ac:dyDescent="0.2">
      <c r="A6611" s="891"/>
      <c r="B6611" s="258">
        <v>6030</v>
      </c>
      <c r="C6611" s="66" t="s">
        <v>3392</v>
      </c>
      <c r="D6611" s="258" t="s">
        <v>10514</v>
      </c>
      <c r="E6611" s="382">
        <v>31181702</v>
      </c>
      <c r="F6611" s="919"/>
      <c r="G6611" s="131" t="s">
        <v>693</v>
      </c>
      <c r="H6611" s="661" t="s">
        <v>1798</v>
      </c>
      <c r="I6611" s="258">
        <v>364</v>
      </c>
    </row>
    <row r="6612" spans="1:9" ht="89.25" x14ac:dyDescent="0.2">
      <c r="A6612" s="891"/>
      <c r="B6612" s="258">
        <v>6030</v>
      </c>
      <c r="C6612" s="66" t="s">
        <v>3393</v>
      </c>
      <c r="D6612" s="258" t="s">
        <v>10514</v>
      </c>
      <c r="E6612" s="382">
        <v>31181702</v>
      </c>
      <c r="F6612" s="919"/>
      <c r="G6612" s="131" t="s">
        <v>693</v>
      </c>
      <c r="H6612" s="661" t="s">
        <v>1798</v>
      </c>
      <c r="I6612" s="258">
        <v>364</v>
      </c>
    </row>
    <row r="6613" spans="1:9" ht="89.25" x14ac:dyDescent="0.2">
      <c r="A6613" s="891"/>
      <c r="B6613" s="258">
        <v>6030</v>
      </c>
      <c r="C6613" s="66" t="s">
        <v>3403</v>
      </c>
      <c r="D6613" s="258" t="s">
        <v>10514</v>
      </c>
      <c r="E6613" s="382">
        <v>31181702</v>
      </c>
      <c r="F6613" s="919"/>
      <c r="G6613" s="131" t="s">
        <v>693</v>
      </c>
      <c r="H6613" s="661" t="s">
        <v>1798</v>
      </c>
      <c r="I6613" s="258">
        <v>364</v>
      </c>
    </row>
    <row r="6614" spans="1:9" ht="89.25" x14ac:dyDescent="0.2">
      <c r="A6614" s="891"/>
      <c r="B6614" s="258">
        <v>6030</v>
      </c>
      <c r="C6614" s="66" t="s">
        <v>3404</v>
      </c>
      <c r="D6614" s="258" t="s">
        <v>10514</v>
      </c>
      <c r="E6614" s="382">
        <v>31181702</v>
      </c>
      <c r="F6614" s="919"/>
      <c r="G6614" s="131" t="s">
        <v>693</v>
      </c>
      <c r="H6614" s="661" t="s">
        <v>1798</v>
      </c>
      <c r="I6614" s="258">
        <v>364</v>
      </c>
    </row>
    <row r="6615" spans="1:9" ht="89.25" x14ac:dyDescent="0.2">
      <c r="A6615" s="891"/>
      <c r="B6615" s="258">
        <v>6030</v>
      </c>
      <c r="C6615" s="66" t="s">
        <v>3405</v>
      </c>
      <c r="D6615" s="258" t="s">
        <v>10514</v>
      </c>
      <c r="E6615" s="382">
        <v>31181702</v>
      </c>
      <c r="F6615" s="919"/>
      <c r="G6615" s="131" t="s">
        <v>693</v>
      </c>
      <c r="H6615" s="661" t="s">
        <v>1798</v>
      </c>
      <c r="I6615" s="258">
        <v>364</v>
      </c>
    </row>
    <row r="6616" spans="1:9" ht="102" x14ac:dyDescent="0.2">
      <c r="A6616" s="891"/>
      <c r="B6616" s="258">
        <v>6030</v>
      </c>
      <c r="C6616" s="66" t="s">
        <v>3411</v>
      </c>
      <c r="D6616" s="258" t="s">
        <v>10514</v>
      </c>
      <c r="E6616" s="382">
        <v>31181702</v>
      </c>
      <c r="F6616" s="919"/>
      <c r="G6616" s="131" t="s">
        <v>693</v>
      </c>
      <c r="H6616" s="661" t="s">
        <v>1798</v>
      </c>
      <c r="I6616" s="258">
        <v>364</v>
      </c>
    </row>
    <row r="6617" spans="1:9" ht="25.5" x14ac:dyDescent="0.2">
      <c r="A6617" s="891"/>
      <c r="B6617" s="51">
        <v>6326</v>
      </c>
      <c r="C6617" s="541" t="s">
        <v>9577</v>
      </c>
      <c r="D6617" s="97" t="s">
        <v>5902</v>
      </c>
      <c r="E6617" s="39">
        <v>31181702</v>
      </c>
      <c r="F6617" s="919"/>
      <c r="G6617" s="131" t="s">
        <v>693</v>
      </c>
      <c r="H6617" s="63">
        <v>45261</v>
      </c>
      <c r="I6617" s="539">
        <v>364</v>
      </c>
    </row>
    <row r="6618" spans="1:9" ht="38.25" x14ac:dyDescent="0.2">
      <c r="A6618" s="891">
        <v>365</v>
      </c>
      <c r="B6618" s="61">
        <v>3210</v>
      </c>
      <c r="C6618" s="66" t="s">
        <v>1880</v>
      </c>
      <c r="D6618" s="3" t="s">
        <v>39</v>
      </c>
      <c r="E6618" s="382"/>
      <c r="F6618" s="911">
        <v>988537.77</v>
      </c>
      <c r="G6618" s="131" t="s">
        <v>693</v>
      </c>
      <c r="H6618" s="661" t="s">
        <v>63</v>
      </c>
      <c r="I6618" s="382">
        <v>364</v>
      </c>
    </row>
    <row r="6619" spans="1:9" ht="38.25" x14ac:dyDescent="0.2">
      <c r="A6619" s="891"/>
      <c r="B6619" s="258">
        <v>6030</v>
      </c>
      <c r="C6619" s="66" t="s">
        <v>3408</v>
      </c>
      <c r="D6619" s="258" t="s">
        <v>10514</v>
      </c>
      <c r="E6619" s="382">
        <v>471319</v>
      </c>
      <c r="F6619" s="911"/>
      <c r="G6619" s="131" t="s">
        <v>693</v>
      </c>
      <c r="H6619" s="661" t="s">
        <v>1798</v>
      </c>
      <c r="I6619" s="258">
        <v>364</v>
      </c>
    </row>
    <row r="6620" spans="1:9" ht="63.75" x14ac:dyDescent="0.2">
      <c r="A6620" s="891"/>
      <c r="B6620" s="258">
        <v>6030</v>
      </c>
      <c r="C6620" s="66" t="s">
        <v>3409</v>
      </c>
      <c r="D6620" s="258" t="s">
        <v>10514</v>
      </c>
      <c r="E6620" s="382">
        <v>471319</v>
      </c>
      <c r="F6620" s="911"/>
      <c r="G6620" s="131" t="s">
        <v>693</v>
      </c>
      <c r="H6620" s="661" t="s">
        <v>1798</v>
      </c>
      <c r="I6620" s="258">
        <v>364</v>
      </c>
    </row>
    <row r="6621" spans="1:9" ht="15" customHeight="1" x14ac:dyDescent="0.2">
      <c r="A6621" s="891"/>
      <c r="B6621" s="84">
        <v>2502</v>
      </c>
      <c r="C6621" s="127" t="s">
        <v>3639</v>
      </c>
      <c r="D6621" s="84" t="s">
        <v>34</v>
      </c>
      <c r="E6621" s="131">
        <v>47131909</v>
      </c>
      <c r="F6621" s="911"/>
      <c r="G6621" s="131" t="s">
        <v>693</v>
      </c>
      <c r="H6621" s="63">
        <v>45200</v>
      </c>
      <c r="I6621" s="382">
        <v>364</v>
      </c>
    </row>
    <row r="6622" spans="1:9" ht="15" customHeight="1" x14ac:dyDescent="0.2">
      <c r="A6622" s="891"/>
      <c r="B6622" s="84">
        <v>2502</v>
      </c>
      <c r="C6622" s="127" t="s">
        <v>3642</v>
      </c>
      <c r="D6622" s="84" t="s">
        <v>34</v>
      </c>
      <c r="E6622" s="131">
        <v>47131909</v>
      </c>
      <c r="F6622" s="911"/>
      <c r="G6622" s="131" t="s">
        <v>693</v>
      </c>
      <c r="H6622" s="63">
        <v>45200</v>
      </c>
      <c r="I6622" s="382">
        <v>364</v>
      </c>
    </row>
    <row r="6623" spans="1:9" ht="25.5" x14ac:dyDescent="0.2">
      <c r="A6623" s="3">
        <v>366</v>
      </c>
      <c r="B6623" s="3">
        <v>3202</v>
      </c>
      <c r="C6623" s="197" t="s">
        <v>1531</v>
      </c>
      <c r="D6623" s="3" t="s">
        <v>39</v>
      </c>
      <c r="E6623" s="211" t="s">
        <v>1532</v>
      </c>
      <c r="F6623" s="574">
        <v>11000000</v>
      </c>
      <c r="G6623" s="131" t="s">
        <v>693</v>
      </c>
      <c r="H6623" s="661" t="s">
        <v>858</v>
      </c>
      <c r="I6623" s="211">
        <v>364</v>
      </c>
    </row>
    <row r="6624" spans="1:9" ht="51" x14ac:dyDescent="0.2">
      <c r="A6624" s="901">
        <v>367</v>
      </c>
      <c r="B6624" s="3">
        <v>3202</v>
      </c>
      <c r="C6624" s="197" t="s">
        <v>1539</v>
      </c>
      <c r="D6624" s="3" t="s">
        <v>39</v>
      </c>
      <c r="E6624" s="211" t="s">
        <v>1540</v>
      </c>
      <c r="F6624" s="847">
        <v>5000000</v>
      </c>
      <c r="G6624" s="131" t="s">
        <v>693</v>
      </c>
      <c r="H6624" s="661" t="s">
        <v>858</v>
      </c>
      <c r="I6624" s="211">
        <v>364</v>
      </c>
    </row>
    <row r="6625" spans="1:9" ht="51" x14ac:dyDescent="0.2">
      <c r="A6625" s="903"/>
      <c r="B6625" s="3">
        <v>3202</v>
      </c>
      <c r="C6625" s="197" t="s">
        <v>1541</v>
      </c>
      <c r="D6625" s="3" t="s">
        <v>39</v>
      </c>
      <c r="E6625" s="211" t="s">
        <v>1542</v>
      </c>
      <c r="F6625" s="849"/>
      <c r="G6625" s="131" t="s">
        <v>693</v>
      </c>
      <c r="H6625" s="661" t="s">
        <v>858</v>
      </c>
      <c r="I6625" s="211">
        <v>364</v>
      </c>
    </row>
    <row r="6626" spans="1:9" ht="51" x14ac:dyDescent="0.2">
      <c r="A6626" s="3">
        <v>368</v>
      </c>
      <c r="B6626" s="3">
        <v>3202</v>
      </c>
      <c r="C6626" s="197" t="s">
        <v>1533</v>
      </c>
      <c r="D6626" s="3" t="s">
        <v>39</v>
      </c>
      <c r="E6626" s="211" t="s">
        <v>1534</v>
      </c>
      <c r="F6626" s="574">
        <v>500000</v>
      </c>
      <c r="G6626" s="160" t="s">
        <v>2186</v>
      </c>
      <c r="H6626" s="661" t="s">
        <v>858</v>
      </c>
      <c r="I6626" s="211">
        <v>364</v>
      </c>
    </row>
    <row r="6627" spans="1:9" ht="12.75" x14ac:dyDescent="0.2">
      <c r="A6627" s="3">
        <v>369</v>
      </c>
      <c r="B6627" s="3">
        <v>3202</v>
      </c>
      <c r="C6627" s="197" t="s">
        <v>1569</v>
      </c>
      <c r="D6627" s="3" t="s">
        <v>39</v>
      </c>
      <c r="E6627" s="211" t="s">
        <v>1570</v>
      </c>
      <c r="F6627" s="574">
        <v>500000</v>
      </c>
      <c r="G6627" s="160" t="s">
        <v>2186</v>
      </c>
      <c r="H6627" s="661" t="s">
        <v>858</v>
      </c>
      <c r="I6627" s="194">
        <v>364</v>
      </c>
    </row>
    <row r="6628" spans="1:9" ht="25.5" x14ac:dyDescent="0.2">
      <c r="A6628" s="891">
        <v>370</v>
      </c>
      <c r="B6628" s="258">
        <v>6030</v>
      </c>
      <c r="C6628" s="66" t="s">
        <v>3402</v>
      </c>
      <c r="D6628" s="258" t="s">
        <v>10514</v>
      </c>
      <c r="E6628" s="382">
        <v>46182005</v>
      </c>
      <c r="F6628" s="893">
        <v>533939.52</v>
      </c>
      <c r="G6628" s="160" t="s">
        <v>693</v>
      </c>
      <c r="H6628" s="661" t="s">
        <v>1798</v>
      </c>
      <c r="I6628" s="258">
        <v>364</v>
      </c>
    </row>
    <row r="6629" spans="1:9" ht="25.5" x14ac:dyDescent="0.2">
      <c r="A6629" s="891"/>
      <c r="B6629" s="258">
        <v>6030</v>
      </c>
      <c r="C6629" s="66" t="s">
        <v>3418</v>
      </c>
      <c r="D6629" s="258" t="s">
        <v>10514</v>
      </c>
      <c r="E6629" s="382">
        <v>40161502</v>
      </c>
      <c r="F6629" s="893"/>
      <c r="G6629" s="160" t="s">
        <v>693</v>
      </c>
      <c r="H6629" s="661" t="s">
        <v>120</v>
      </c>
      <c r="I6629" s="258">
        <v>364</v>
      </c>
    </row>
    <row r="6630" spans="1:9" ht="25.5" x14ac:dyDescent="0.2">
      <c r="A6630" s="891"/>
      <c r="B6630" s="258">
        <v>6030</v>
      </c>
      <c r="C6630" s="66" t="s">
        <v>3420</v>
      </c>
      <c r="D6630" s="258" t="s">
        <v>10514</v>
      </c>
      <c r="E6630" s="382">
        <v>40161502</v>
      </c>
      <c r="F6630" s="893"/>
      <c r="G6630" s="160" t="s">
        <v>693</v>
      </c>
      <c r="H6630" s="661" t="s">
        <v>120</v>
      </c>
      <c r="I6630" s="258">
        <v>364</v>
      </c>
    </row>
    <row r="6631" spans="1:9" ht="25.5" x14ac:dyDescent="0.2">
      <c r="A6631" s="891"/>
      <c r="B6631" s="310">
        <v>3230</v>
      </c>
      <c r="C6631" s="66" t="s">
        <v>5153</v>
      </c>
      <c r="D6631" s="310" t="s">
        <v>39</v>
      </c>
      <c r="E6631" s="211">
        <v>312118</v>
      </c>
      <c r="F6631" s="893"/>
      <c r="G6631" s="160" t="s">
        <v>693</v>
      </c>
      <c r="H6631" s="313">
        <v>45231</v>
      </c>
      <c r="I6631" s="382">
        <v>364</v>
      </c>
    </row>
    <row r="6632" spans="1:9" ht="127.5" x14ac:dyDescent="0.2">
      <c r="A6632" s="891"/>
      <c r="B6632" s="97">
        <v>7431</v>
      </c>
      <c r="C6632" s="98" t="s">
        <v>6269</v>
      </c>
      <c r="D6632" s="97" t="s">
        <v>5902</v>
      </c>
      <c r="E6632" s="160" t="s">
        <v>6270</v>
      </c>
      <c r="F6632" s="893"/>
      <c r="G6632" s="160" t="s">
        <v>693</v>
      </c>
      <c r="H6632" s="309">
        <v>44958</v>
      </c>
      <c r="I6632" s="160">
        <v>364</v>
      </c>
    </row>
    <row r="6633" spans="1:9" ht="363.75" customHeight="1" x14ac:dyDescent="0.2">
      <c r="A6633" s="891"/>
      <c r="B6633" s="97" t="s">
        <v>8661</v>
      </c>
      <c r="C6633" s="98" t="s">
        <v>6507</v>
      </c>
      <c r="D6633" s="97" t="s">
        <v>5902</v>
      </c>
      <c r="E6633" s="163" t="s">
        <v>6508</v>
      </c>
      <c r="F6633" s="893"/>
      <c r="G6633" s="528" t="s">
        <v>290</v>
      </c>
      <c r="H6633" s="309">
        <v>45261</v>
      </c>
      <c r="I6633" s="97">
        <v>364</v>
      </c>
    </row>
    <row r="6634" spans="1:9" ht="38.25" x14ac:dyDescent="0.2">
      <c r="A6634" s="891"/>
      <c r="B6634" s="97">
        <v>7202</v>
      </c>
      <c r="C6634" s="508" t="s">
        <v>8847</v>
      </c>
      <c r="D6634" s="97" t="s">
        <v>5902</v>
      </c>
      <c r="E6634" s="39" t="s">
        <v>8848</v>
      </c>
      <c r="F6634" s="893"/>
      <c r="G6634" s="131" t="s">
        <v>693</v>
      </c>
      <c r="H6634" s="682">
        <v>45108</v>
      </c>
      <c r="I6634" s="217">
        <v>364</v>
      </c>
    </row>
    <row r="6635" spans="1:9" ht="38.25" x14ac:dyDescent="0.2">
      <c r="A6635" s="891"/>
      <c r="B6635" s="97">
        <v>7202</v>
      </c>
      <c r="C6635" s="508" t="s">
        <v>8849</v>
      </c>
      <c r="D6635" s="97" t="s">
        <v>5902</v>
      </c>
      <c r="E6635" s="39" t="s">
        <v>8848</v>
      </c>
      <c r="F6635" s="893"/>
      <c r="G6635" s="131" t="s">
        <v>693</v>
      </c>
      <c r="H6635" s="682">
        <v>45200</v>
      </c>
      <c r="I6635" s="217">
        <v>364</v>
      </c>
    </row>
    <row r="6636" spans="1:9" ht="38.25" x14ac:dyDescent="0.2">
      <c r="A6636" s="891"/>
      <c r="B6636" s="97">
        <v>7202</v>
      </c>
      <c r="C6636" s="508" t="s">
        <v>8850</v>
      </c>
      <c r="D6636" s="97" t="s">
        <v>5902</v>
      </c>
      <c r="E6636" s="39" t="s">
        <v>8848</v>
      </c>
      <c r="F6636" s="893"/>
      <c r="G6636" s="131" t="s">
        <v>693</v>
      </c>
      <c r="H6636" s="682">
        <v>44986</v>
      </c>
      <c r="I6636" s="217">
        <v>364</v>
      </c>
    </row>
    <row r="6637" spans="1:9" ht="25.5" x14ac:dyDescent="0.2">
      <c r="A6637" s="891"/>
      <c r="B6637" s="51">
        <v>6326</v>
      </c>
      <c r="C6637" s="541" t="s">
        <v>9045</v>
      </c>
      <c r="D6637" s="97" t="s">
        <v>5902</v>
      </c>
      <c r="E6637" s="39">
        <v>40161502</v>
      </c>
      <c r="F6637" s="893"/>
      <c r="G6637" s="131" t="s">
        <v>693</v>
      </c>
      <c r="H6637" s="63">
        <v>45261</v>
      </c>
      <c r="I6637" s="539">
        <v>364</v>
      </c>
    </row>
    <row r="6638" spans="1:9" ht="63.75" x14ac:dyDescent="0.2">
      <c r="A6638" s="3">
        <v>371</v>
      </c>
      <c r="B6638" s="61">
        <v>4180</v>
      </c>
      <c r="C6638" s="197" t="s">
        <v>2016</v>
      </c>
      <c r="D6638" s="382" t="s">
        <v>2137</v>
      </c>
      <c r="E6638" s="382">
        <v>31162418</v>
      </c>
      <c r="F6638" s="580">
        <v>200000</v>
      </c>
      <c r="G6638" s="160" t="s">
        <v>2186</v>
      </c>
      <c r="H6638" s="63">
        <v>45200</v>
      </c>
      <c r="I6638" s="382">
        <v>364</v>
      </c>
    </row>
    <row r="6639" spans="1:9" ht="25.5" x14ac:dyDescent="0.2">
      <c r="A6639" s="3">
        <v>372</v>
      </c>
      <c r="B6639" s="61">
        <v>4180</v>
      </c>
      <c r="C6639" s="66" t="s">
        <v>2018</v>
      </c>
      <c r="D6639" s="382" t="s">
        <v>2137</v>
      </c>
      <c r="E6639" s="382">
        <v>43191606</v>
      </c>
      <c r="F6639" s="580">
        <v>300000</v>
      </c>
      <c r="G6639" s="160" t="s">
        <v>2186</v>
      </c>
      <c r="H6639" s="63">
        <v>45200</v>
      </c>
      <c r="I6639" s="382">
        <v>364</v>
      </c>
    </row>
    <row r="6640" spans="1:9" ht="12.75" x14ac:dyDescent="0.2">
      <c r="A6640" s="3">
        <v>373</v>
      </c>
      <c r="B6640" s="61">
        <v>4180</v>
      </c>
      <c r="C6640" s="66" t="s">
        <v>2020</v>
      </c>
      <c r="D6640" s="382" t="s">
        <v>2137</v>
      </c>
      <c r="E6640" s="382">
        <v>41111717</v>
      </c>
      <c r="F6640" s="580">
        <v>600000</v>
      </c>
      <c r="G6640" s="160" t="s">
        <v>2186</v>
      </c>
      <c r="H6640" s="63">
        <v>45200</v>
      </c>
      <c r="I6640" s="382">
        <v>364</v>
      </c>
    </row>
    <row r="6641" spans="1:9" ht="25.5" x14ac:dyDescent="0.2">
      <c r="A6641" s="3">
        <v>374</v>
      </c>
      <c r="B6641" s="61">
        <v>4180</v>
      </c>
      <c r="C6641" s="66" t="s">
        <v>2024</v>
      </c>
      <c r="D6641" s="382" t="s">
        <v>2137</v>
      </c>
      <c r="E6641" s="382">
        <v>60121602</v>
      </c>
      <c r="F6641" s="580">
        <v>400000</v>
      </c>
      <c r="G6641" s="160" t="s">
        <v>2186</v>
      </c>
      <c r="H6641" s="63">
        <v>45200</v>
      </c>
      <c r="I6641" s="382">
        <v>364</v>
      </c>
    </row>
    <row r="6642" spans="1:9" ht="15" customHeight="1" x14ac:dyDescent="0.2">
      <c r="A6642" s="901">
        <v>375</v>
      </c>
      <c r="B6642" s="47">
        <v>7203</v>
      </c>
      <c r="C6642" s="46" t="s">
        <v>717</v>
      </c>
      <c r="D6642" s="47" t="s">
        <v>39</v>
      </c>
      <c r="E6642" s="47">
        <v>31201514</v>
      </c>
      <c r="F6642" s="916">
        <v>4090940.8</v>
      </c>
      <c r="G6642" s="160" t="s">
        <v>2186</v>
      </c>
      <c r="H6642" s="661" t="s">
        <v>41</v>
      </c>
      <c r="I6642" s="47">
        <v>364</v>
      </c>
    </row>
    <row r="6643" spans="1:9" ht="15" customHeight="1" x14ac:dyDescent="0.2">
      <c r="A6643" s="902"/>
      <c r="B6643" s="3">
        <v>3235</v>
      </c>
      <c r="C6643" s="197" t="s">
        <v>814</v>
      </c>
      <c r="D6643" s="3" t="s">
        <v>39</v>
      </c>
      <c r="E6643" s="211">
        <v>14111531</v>
      </c>
      <c r="F6643" s="917"/>
      <c r="G6643" s="160" t="s">
        <v>2186</v>
      </c>
      <c r="H6643" s="661" t="s">
        <v>152</v>
      </c>
      <c r="I6643" s="382">
        <v>364</v>
      </c>
    </row>
    <row r="6644" spans="1:9" ht="25.5" x14ac:dyDescent="0.2">
      <c r="A6644" s="902"/>
      <c r="B6644" s="3">
        <v>3220</v>
      </c>
      <c r="C6644" s="197" t="s">
        <v>825</v>
      </c>
      <c r="D6644" s="3" t="s">
        <v>39</v>
      </c>
      <c r="E6644" s="211">
        <v>27111501</v>
      </c>
      <c r="F6644" s="917"/>
      <c r="G6644" s="160" t="s">
        <v>2186</v>
      </c>
      <c r="H6644" s="661" t="s">
        <v>102</v>
      </c>
      <c r="I6644" s="382">
        <v>364</v>
      </c>
    </row>
    <row r="6645" spans="1:9" ht="51" x14ac:dyDescent="0.2">
      <c r="A6645" s="902"/>
      <c r="B6645" s="61">
        <v>3210</v>
      </c>
      <c r="C6645" s="66" t="s">
        <v>1886</v>
      </c>
      <c r="D6645" s="3" t="s">
        <v>39</v>
      </c>
      <c r="E6645" s="382">
        <v>39121617</v>
      </c>
      <c r="F6645" s="917"/>
      <c r="G6645" s="160" t="s">
        <v>2186</v>
      </c>
      <c r="H6645" s="661" t="s">
        <v>152</v>
      </c>
      <c r="I6645" s="382">
        <v>364</v>
      </c>
    </row>
    <row r="6646" spans="1:9" ht="63.75" x14ac:dyDescent="0.2">
      <c r="A6646" s="902"/>
      <c r="B6646" s="61">
        <v>4160</v>
      </c>
      <c r="C6646" s="197" t="s">
        <v>2016</v>
      </c>
      <c r="D6646" s="382" t="s">
        <v>2137</v>
      </c>
      <c r="E6646" s="382">
        <v>31162418</v>
      </c>
      <c r="F6646" s="917"/>
      <c r="G6646" s="160" t="s">
        <v>2186</v>
      </c>
      <c r="H6646" s="63">
        <v>45200</v>
      </c>
      <c r="I6646" s="382">
        <v>364</v>
      </c>
    </row>
    <row r="6647" spans="1:9" ht="25.5" x14ac:dyDescent="0.2">
      <c r="A6647" s="902"/>
      <c r="B6647" s="61">
        <v>4160</v>
      </c>
      <c r="C6647" s="66" t="s">
        <v>2018</v>
      </c>
      <c r="D6647" s="382" t="s">
        <v>2137</v>
      </c>
      <c r="E6647" s="382">
        <v>43191606</v>
      </c>
      <c r="F6647" s="917"/>
      <c r="G6647" s="160" t="s">
        <v>2186</v>
      </c>
      <c r="H6647" s="63">
        <v>45200</v>
      </c>
      <c r="I6647" s="382">
        <v>364</v>
      </c>
    </row>
    <row r="6648" spans="1:9" ht="15" customHeight="1" x14ac:dyDescent="0.2">
      <c r="A6648" s="902"/>
      <c r="B6648" s="61">
        <v>4160</v>
      </c>
      <c r="C6648" s="66" t="s">
        <v>2020</v>
      </c>
      <c r="D6648" s="382" t="s">
        <v>2137</v>
      </c>
      <c r="E6648" s="382">
        <v>41111717</v>
      </c>
      <c r="F6648" s="917"/>
      <c r="G6648" s="160" t="s">
        <v>2186</v>
      </c>
      <c r="H6648" s="63">
        <v>45200</v>
      </c>
      <c r="I6648" s="382">
        <v>364</v>
      </c>
    </row>
    <row r="6649" spans="1:9" ht="25.5" x14ac:dyDescent="0.2">
      <c r="A6649" s="902"/>
      <c r="B6649" s="61">
        <v>4160</v>
      </c>
      <c r="C6649" s="66" t="s">
        <v>2024</v>
      </c>
      <c r="D6649" s="382" t="s">
        <v>2137</v>
      </c>
      <c r="E6649" s="382">
        <v>60121602</v>
      </c>
      <c r="F6649" s="917"/>
      <c r="G6649" s="160" t="s">
        <v>2186</v>
      </c>
      <c r="H6649" s="63">
        <v>45200</v>
      </c>
      <c r="I6649" s="382">
        <v>364</v>
      </c>
    </row>
    <row r="6650" spans="1:9" ht="63.75" x14ac:dyDescent="0.2">
      <c r="A6650" s="902"/>
      <c r="B6650" s="61">
        <v>4150</v>
      </c>
      <c r="C6650" s="197" t="s">
        <v>2016</v>
      </c>
      <c r="D6650" s="382" t="s">
        <v>2137</v>
      </c>
      <c r="E6650" s="382">
        <v>31162418</v>
      </c>
      <c r="F6650" s="917"/>
      <c r="G6650" s="160" t="s">
        <v>2186</v>
      </c>
      <c r="H6650" s="63">
        <v>45200</v>
      </c>
      <c r="I6650" s="382">
        <v>364</v>
      </c>
    </row>
    <row r="6651" spans="1:9" ht="25.5" x14ac:dyDescent="0.2">
      <c r="A6651" s="902"/>
      <c r="B6651" s="61">
        <v>4150</v>
      </c>
      <c r="C6651" s="66" t="s">
        <v>2018</v>
      </c>
      <c r="D6651" s="382" t="s">
        <v>2137</v>
      </c>
      <c r="E6651" s="382">
        <v>43191606</v>
      </c>
      <c r="F6651" s="917"/>
      <c r="G6651" s="160" t="s">
        <v>2186</v>
      </c>
      <c r="H6651" s="63">
        <v>45200</v>
      </c>
      <c r="I6651" s="382">
        <v>364</v>
      </c>
    </row>
    <row r="6652" spans="1:9" ht="15" customHeight="1" x14ac:dyDescent="0.2">
      <c r="A6652" s="902"/>
      <c r="B6652" s="61">
        <v>4150</v>
      </c>
      <c r="C6652" s="66" t="s">
        <v>2020</v>
      </c>
      <c r="D6652" s="382" t="s">
        <v>2137</v>
      </c>
      <c r="E6652" s="382">
        <v>41111717</v>
      </c>
      <c r="F6652" s="917"/>
      <c r="G6652" s="160" t="s">
        <v>2186</v>
      </c>
      <c r="H6652" s="63">
        <v>45200</v>
      </c>
      <c r="I6652" s="382">
        <v>364</v>
      </c>
    </row>
    <row r="6653" spans="1:9" ht="15" customHeight="1" x14ac:dyDescent="0.2">
      <c r="A6653" s="902"/>
      <c r="B6653" s="61">
        <v>4150</v>
      </c>
      <c r="C6653" s="66" t="s">
        <v>10543</v>
      </c>
      <c r="D6653" s="382" t="s">
        <v>2137</v>
      </c>
      <c r="E6653" s="382">
        <v>56101542</v>
      </c>
      <c r="F6653" s="917"/>
      <c r="G6653" s="160" t="s">
        <v>2186</v>
      </c>
      <c r="H6653" s="63">
        <v>45200</v>
      </c>
      <c r="I6653" s="382">
        <v>364</v>
      </c>
    </row>
    <row r="6654" spans="1:9" ht="25.5" x14ac:dyDescent="0.2">
      <c r="A6654" s="902"/>
      <c r="B6654" s="61">
        <v>4150</v>
      </c>
      <c r="C6654" s="66" t="s">
        <v>2024</v>
      </c>
      <c r="D6654" s="382" t="s">
        <v>2137</v>
      </c>
      <c r="E6654" s="382">
        <v>60121602</v>
      </c>
      <c r="F6654" s="917"/>
      <c r="G6654" s="160" t="s">
        <v>2186</v>
      </c>
      <c r="H6654" s="63">
        <v>45200</v>
      </c>
      <c r="I6654" s="382">
        <v>364</v>
      </c>
    </row>
    <row r="6655" spans="1:9" ht="38.25" x14ac:dyDescent="0.2">
      <c r="A6655" s="902"/>
      <c r="B6655" s="61">
        <v>2702</v>
      </c>
      <c r="C6655" s="66" t="s">
        <v>2092</v>
      </c>
      <c r="D6655" s="61" t="s">
        <v>2132</v>
      </c>
      <c r="E6655" s="516">
        <v>53131644</v>
      </c>
      <c r="F6655" s="917"/>
      <c r="G6655" s="160" t="s">
        <v>2186</v>
      </c>
      <c r="H6655" s="63">
        <v>45200</v>
      </c>
      <c r="I6655" s="382">
        <v>364</v>
      </c>
    </row>
    <row r="6656" spans="1:9" ht="25.5" x14ac:dyDescent="0.2">
      <c r="A6656" s="902"/>
      <c r="B6656" s="3">
        <v>2702</v>
      </c>
      <c r="C6656" s="197" t="s">
        <v>2093</v>
      </c>
      <c r="D6656" s="3" t="s">
        <v>2132</v>
      </c>
      <c r="E6656" s="140">
        <v>60121134</v>
      </c>
      <c r="F6656" s="917"/>
      <c r="G6656" s="160" t="s">
        <v>2186</v>
      </c>
      <c r="H6656" s="63">
        <v>45200</v>
      </c>
      <c r="I6656" s="382">
        <v>364</v>
      </c>
    </row>
    <row r="6657" spans="1:9" ht="25.5" x14ac:dyDescent="0.2">
      <c r="A6657" s="902"/>
      <c r="B6657" s="3">
        <v>6223</v>
      </c>
      <c r="C6657" s="197" t="s">
        <v>2532</v>
      </c>
      <c r="D6657" s="3" t="s">
        <v>10515</v>
      </c>
      <c r="E6657" s="211" t="s">
        <v>2533</v>
      </c>
      <c r="F6657" s="917"/>
      <c r="G6657" s="160" t="s">
        <v>2186</v>
      </c>
      <c r="H6657" s="684">
        <v>45097</v>
      </c>
      <c r="I6657" s="3">
        <v>364</v>
      </c>
    </row>
    <row r="6658" spans="1:9" ht="25.5" x14ac:dyDescent="0.2">
      <c r="A6658" s="902"/>
      <c r="B6658" s="3">
        <v>6224</v>
      </c>
      <c r="C6658" s="197" t="s">
        <v>2684</v>
      </c>
      <c r="D6658" s="3" t="s">
        <v>10515</v>
      </c>
      <c r="E6658" s="211" t="s">
        <v>2685</v>
      </c>
      <c r="F6658" s="917"/>
      <c r="G6658" s="160" t="s">
        <v>2186</v>
      </c>
      <c r="H6658" s="684">
        <v>45010</v>
      </c>
      <c r="I6658" s="382">
        <v>364</v>
      </c>
    </row>
    <row r="6659" spans="1:9" ht="25.5" x14ac:dyDescent="0.2">
      <c r="A6659" s="902"/>
      <c r="B6659" s="3">
        <v>6224</v>
      </c>
      <c r="C6659" s="197" t="s">
        <v>2684</v>
      </c>
      <c r="D6659" s="3" t="s">
        <v>10515</v>
      </c>
      <c r="E6659" s="211">
        <v>30241704</v>
      </c>
      <c r="F6659" s="917"/>
      <c r="G6659" s="160" t="s">
        <v>2186</v>
      </c>
      <c r="H6659" s="684">
        <v>45011</v>
      </c>
      <c r="I6659" s="382">
        <v>364</v>
      </c>
    </row>
    <row r="6660" spans="1:9" ht="15" customHeight="1" x14ac:dyDescent="0.2">
      <c r="A6660" s="902"/>
      <c r="B6660" s="211">
        <v>6120</v>
      </c>
      <c r="C6660" s="197" t="s">
        <v>2763</v>
      </c>
      <c r="D6660" s="211" t="s">
        <v>10514</v>
      </c>
      <c r="E6660" s="211">
        <v>31201632</v>
      </c>
      <c r="F6660" s="917"/>
      <c r="G6660" s="160" t="s">
        <v>2186</v>
      </c>
      <c r="H6660" s="684">
        <v>45047</v>
      </c>
      <c r="I6660" s="382">
        <v>364</v>
      </c>
    </row>
    <row r="6661" spans="1:9" ht="15" customHeight="1" x14ac:dyDescent="0.2">
      <c r="A6661" s="902"/>
      <c r="B6661" s="211">
        <v>6311</v>
      </c>
      <c r="C6661" s="197" t="s">
        <v>2844</v>
      </c>
      <c r="D6661" s="211" t="s">
        <v>10514</v>
      </c>
      <c r="E6661" s="211">
        <v>30102521</v>
      </c>
      <c r="F6661" s="917"/>
      <c r="G6661" s="160" t="s">
        <v>2186</v>
      </c>
      <c r="H6661" s="684">
        <v>45078</v>
      </c>
      <c r="I6661" s="382">
        <v>364</v>
      </c>
    </row>
    <row r="6662" spans="1:9" ht="15" customHeight="1" x14ac:dyDescent="0.2">
      <c r="A6662" s="902"/>
      <c r="B6662" s="211">
        <v>6311</v>
      </c>
      <c r="C6662" s="197" t="s">
        <v>2845</v>
      </c>
      <c r="D6662" s="211" t="s">
        <v>10514</v>
      </c>
      <c r="E6662" s="211">
        <v>24121513</v>
      </c>
      <c r="F6662" s="917"/>
      <c r="G6662" s="160" t="s">
        <v>2186</v>
      </c>
      <c r="H6662" s="684">
        <v>45078</v>
      </c>
      <c r="I6662" s="382">
        <v>364</v>
      </c>
    </row>
    <row r="6663" spans="1:9" ht="15" customHeight="1" x14ac:dyDescent="0.2">
      <c r="A6663" s="902"/>
      <c r="B6663" s="211">
        <v>6311</v>
      </c>
      <c r="C6663" s="197" t="s">
        <v>2846</v>
      </c>
      <c r="D6663" s="211" t="s">
        <v>10514</v>
      </c>
      <c r="E6663" s="211">
        <v>26111704</v>
      </c>
      <c r="F6663" s="917"/>
      <c r="G6663" s="160" t="s">
        <v>2186</v>
      </c>
      <c r="H6663" s="684">
        <v>45078</v>
      </c>
      <c r="I6663" s="382">
        <v>364</v>
      </c>
    </row>
    <row r="6664" spans="1:9" ht="15" customHeight="1" x14ac:dyDescent="0.2">
      <c r="A6664" s="902"/>
      <c r="B6664" s="211">
        <v>6311</v>
      </c>
      <c r="C6664" s="197" t="s">
        <v>2847</v>
      </c>
      <c r="D6664" s="211" t="s">
        <v>10514</v>
      </c>
      <c r="E6664" s="211">
        <v>32101522</v>
      </c>
      <c r="F6664" s="917"/>
      <c r="G6664" s="160" t="s">
        <v>2186</v>
      </c>
      <c r="H6664" s="684">
        <v>45078</v>
      </c>
      <c r="I6664" s="382">
        <v>364</v>
      </c>
    </row>
    <row r="6665" spans="1:9" ht="38.25" x14ac:dyDescent="0.2">
      <c r="A6665" s="902"/>
      <c r="B6665" s="258">
        <v>6030</v>
      </c>
      <c r="C6665" s="66" t="s">
        <v>3400</v>
      </c>
      <c r="D6665" s="258" t="s">
        <v>10514</v>
      </c>
      <c r="E6665" s="382">
        <v>11121703</v>
      </c>
      <c r="F6665" s="917"/>
      <c r="G6665" s="160" t="s">
        <v>2186</v>
      </c>
      <c r="H6665" s="661" t="s">
        <v>1798</v>
      </c>
      <c r="I6665" s="258">
        <v>364</v>
      </c>
    </row>
    <row r="6666" spans="1:9" ht="25.5" x14ac:dyDescent="0.2">
      <c r="A6666" s="902"/>
      <c r="B6666" s="258">
        <v>6030</v>
      </c>
      <c r="C6666" s="66" t="s">
        <v>3412</v>
      </c>
      <c r="D6666" s="258" t="s">
        <v>10514</v>
      </c>
      <c r="E6666" s="382" t="s">
        <v>3413</v>
      </c>
      <c r="F6666" s="917"/>
      <c r="G6666" s="160" t="s">
        <v>2186</v>
      </c>
      <c r="H6666" s="661" t="s">
        <v>128</v>
      </c>
      <c r="I6666" s="258">
        <v>364</v>
      </c>
    </row>
    <row r="6667" spans="1:9" ht="38.25" x14ac:dyDescent="0.2">
      <c r="A6667" s="902"/>
      <c r="B6667" s="258">
        <v>6030</v>
      </c>
      <c r="C6667" s="66" t="s">
        <v>3415</v>
      </c>
      <c r="D6667" s="258" t="s">
        <v>10514</v>
      </c>
      <c r="E6667" s="382">
        <v>27111907</v>
      </c>
      <c r="F6667" s="917"/>
      <c r="G6667" s="160" t="s">
        <v>2186</v>
      </c>
      <c r="H6667" s="661" t="s">
        <v>1798</v>
      </c>
      <c r="I6667" s="258">
        <v>364</v>
      </c>
    </row>
    <row r="6668" spans="1:9" ht="25.5" x14ac:dyDescent="0.2">
      <c r="A6668" s="902"/>
      <c r="B6668" s="258">
        <v>6030</v>
      </c>
      <c r="C6668" s="66" t="s">
        <v>3416</v>
      </c>
      <c r="D6668" s="258" t="s">
        <v>10514</v>
      </c>
      <c r="E6668" s="382">
        <v>27111907</v>
      </c>
      <c r="F6668" s="917"/>
      <c r="G6668" s="160" t="s">
        <v>2186</v>
      </c>
      <c r="H6668" s="661" t="s">
        <v>1798</v>
      </c>
      <c r="I6668" s="258">
        <v>364</v>
      </c>
    </row>
    <row r="6669" spans="1:9" ht="15" customHeight="1" x14ac:dyDescent="0.2">
      <c r="A6669" s="902"/>
      <c r="B6669" s="258">
        <v>6030</v>
      </c>
      <c r="C6669" s="66" t="s">
        <v>3421</v>
      </c>
      <c r="D6669" s="258" t="s">
        <v>10514</v>
      </c>
      <c r="E6669" s="382">
        <v>40151506</v>
      </c>
      <c r="F6669" s="917"/>
      <c r="G6669" s="160" t="s">
        <v>2186</v>
      </c>
      <c r="H6669" s="661" t="s">
        <v>1798</v>
      </c>
      <c r="I6669" s="258">
        <v>364</v>
      </c>
    </row>
    <row r="6670" spans="1:9" ht="38.25" x14ac:dyDescent="0.2">
      <c r="A6670" s="902"/>
      <c r="B6670" s="258">
        <v>6030</v>
      </c>
      <c r="C6670" s="66" t="s">
        <v>3436</v>
      </c>
      <c r="D6670" s="258" t="s">
        <v>10514</v>
      </c>
      <c r="E6670" s="382">
        <v>311622</v>
      </c>
      <c r="F6670" s="917"/>
      <c r="G6670" s="160" t="s">
        <v>2186</v>
      </c>
      <c r="H6670" s="661" t="s">
        <v>1798</v>
      </c>
      <c r="I6670" s="258">
        <v>364</v>
      </c>
    </row>
    <row r="6671" spans="1:9" ht="15" customHeight="1" x14ac:dyDescent="0.2">
      <c r="A6671" s="902"/>
      <c r="B6671" s="258">
        <v>6030</v>
      </c>
      <c r="C6671" s="66" t="s">
        <v>3438</v>
      </c>
      <c r="D6671" s="258" t="s">
        <v>10514</v>
      </c>
      <c r="E6671" s="382">
        <v>31211915</v>
      </c>
      <c r="F6671" s="917"/>
      <c r="G6671" s="160" t="s">
        <v>2186</v>
      </c>
      <c r="H6671" s="661" t="s">
        <v>1798</v>
      </c>
      <c r="I6671" s="258">
        <v>364</v>
      </c>
    </row>
    <row r="6672" spans="1:9" ht="15" customHeight="1" x14ac:dyDescent="0.2">
      <c r="A6672" s="902"/>
      <c r="B6672" s="292">
        <v>2001</v>
      </c>
      <c r="C6672" s="127" t="s">
        <v>10553</v>
      </c>
      <c r="D6672" s="292" t="s">
        <v>39</v>
      </c>
      <c r="E6672" s="145">
        <v>41111717</v>
      </c>
      <c r="F6672" s="917"/>
      <c r="G6672" s="160" t="s">
        <v>2186</v>
      </c>
      <c r="H6672" s="698">
        <v>45272</v>
      </c>
      <c r="I6672" s="144">
        <v>364</v>
      </c>
    </row>
    <row r="6673" spans="1:9" ht="15" customHeight="1" x14ac:dyDescent="0.2">
      <c r="A6673" s="902"/>
      <c r="B6673" s="292">
        <v>2001</v>
      </c>
      <c r="C6673" s="127" t="s">
        <v>10552</v>
      </c>
      <c r="D6673" s="292" t="s">
        <v>39</v>
      </c>
      <c r="E6673" s="145">
        <v>41111717</v>
      </c>
      <c r="F6673" s="917"/>
      <c r="G6673" s="160" t="s">
        <v>2186</v>
      </c>
      <c r="H6673" s="698">
        <v>45272</v>
      </c>
      <c r="I6673" s="144">
        <v>364</v>
      </c>
    </row>
    <row r="6674" spans="1:9" ht="51" x14ac:dyDescent="0.2">
      <c r="A6674" s="902"/>
      <c r="B6674" s="310">
        <v>3230</v>
      </c>
      <c r="C6674" s="66" t="s">
        <v>5144</v>
      </c>
      <c r="D6674" s="310" t="s">
        <v>39</v>
      </c>
      <c r="E6674" s="211">
        <v>4412</v>
      </c>
      <c r="F6674" s="917"/>
      <c r="G6674" s="160" t="s">
        <v>2186</v>
      </c>
      <c r="H6674" s="313">
        <v>45231</v>
      </c>
      <c r="I6674" s="382">
        <v>364</v>
      </c>
    </row>
    <row r="6675" spans="1:9" ht="38.25" x14ac:dyDescent="0.2">
      <c r="A6675" s="902"/>
      <c r="B6675" s="372">
        <v>4321</v>
      </c>
      <c r="C6675" s="373" t="s">
        <v>5505</v>
      </c>
      <c r="D6675" s="372" t="s">
        <v>39</v>
      </c>
      <c r="E6675" s="146">
        <v>42172299</v>
      </c>
      <c r="F6675" s="917"/>
      <c r="G6675" s="160" t="s">
        <v>2186</v>
      </c>
      <c r="H6675" s="159">
        <v>45231</v>
      </c>
      <c r="I6675" s="160">
        <v>364</v>
      </c>
    </row>
    <row r="6676" spans="1:9" ht="15" customHeight="1" x14ac:dyDescent="0.2">
      <c r="A6676" s="902"/>
      <c r="B6676" s="372">
        <v>2020</v>
      </c>
      <c r="C6676" s="373" t="s">
        <v>10551</v>
      </c>
      <c r="D6676" s="372" t="s">
        <v>39</v>
      </c>
      <c r="E6676" s="146">
        <v>41111717</v>
      </c>
      <c r="F6676" s="917"/>
      <c r="G6676" s="160" t="s">
        <v>2186</v>
      </c>
      <c r="H6676" s="510">
        <v>45283</v>
      </c>
      <c r="I6676" s="160">
        <v>364</v>
      </c>
    </row>
    <row r="6677" spans="1:9" ht="15" customHeight="1" x14ac:dyDescent="0.2">
      <c r="A6677" s="902"/>
      <c r="B6677" s="372">
        <v>2020</v>
      </c>
      <c r="C6677" s="373" t="s">
        <v>10553</v>
      </c>
      <c r="D6677" s="372" t="s">
        <v>39</v>
      </c>
      <c r="E6677" s="146">
        <v>41111717</v>
      </c>
      <c r="F6677" s="917"/>
      <c r="G6677" s="160" t="s">
        <v>2186</v>
      </c>
      <c r="H6677" s="510">
        <v>45283</v>
      </c>
      <c r="I6677" s="160">
        <v>364</v>
      </c>
    </row>
    <row r="6678" spans="1:9" ht="15" customHeight="1" x14ac:dyDescent="0.2">
      <c r="A6678" s="902"/>
      <c r="B6678" s="372">
        <v>2020</v>
      </c>
      <c r="C6678" s="373" t="s">
        <v>10552</v>
      </c>
      <c r="D6678" s="372" t="s">
        <v>39</v>
      </c>
      <c r="E6678" s="146">
        <v>41111717</v>
      </c>
      <c r="F6678" s="917"/>
      <c r="G6678" s="160" t="s">
        <v>2186</v>
      </c>
      <c r="H6678" s="510">
        <v>45283</v>
      </c>
      <c r="I6678" s="160">
        <v>364</v>
      </c>
    </row>
    <row r="6679" spans="1:9" ht="25.5" x14ac:dyDescent="0.2">
      <c r="A6679" s="902"/>
      <c r="B6679" s="97">
        <v>7428</v>
      </c>
      <c r="C6679" s="127" t="s">
        <v>8599</v>
      </c>
      <c r="D6679" s="97" t="s">
        <v>5902</v>
      </c>
      <c r="E6679" s="39" t="s">
        <v>8600</v>
      </c>
      <c r="F6679" s="917"/>
      <c r="G6679" s="160" t="s">
        <v>2186</v>
      </c>
      <c r="H6679" s="251">
        <v>45261</v>
      </c>
      <c r="I6679" s="39">
        <v>364</v>
      </c>
    </row>
    <row r="6680" spans="1:9" ht="15" customHeight="1" x14ac:dyDescent="0.2">
      <c r="A6680" s="902"/>
      <c r="B6680" s="97">
        <v>7428</v>
      </c>
      <c r="C6680" s="508" t="s">
        <v>8602</v>
      </c>
      <c r="D6680" s="97" t="s">
        <v>5902</v>
      </c>
      <c r="E6680" s="39" t="s">
        <v>8603</v>
      </c>
      <c r="F6680" s="917"/>
      <c r="G6680" s="160" t="s">
        <v>2186</v>
      </c>
      <c r="H6680" s="251">
        <v>45261</v>
      </c>
      <c r="I6680" s="39">
        <v>364</v>
      </c>
    </row>
    <row r="6681" spans="1:9" ht="89.25" x14ac:dyDescent="0.2">
      <c r="A6681" s="902"/>
      <c r="B6681" s="97">
        <v>7428</v>
      </c>
      <c r="C6681" s="508" t="s">
        <v>8607</v>
      </c>
      <c r="D6681" s="97" t="s">
        <v>5902</v>
      </c>
      <c r="E6681" s="39" t="s">
        <v>8608</v>
      </c>
      <c r="F6681" s="917"/>
      <c r="G6681" s="160" t="s">
        <v>2186</v>
      </c>
      <c r="H6681" s="251">
        <v>45261</v>
      </c>
      <c r="I6681" s="39">
        <v>364</v>
      </c>
    </row>
    <row r="6682" spans="1:9" ht="38.25" x14ac:dyDescent="0.2">
      <c r="A6682" s="902"/>
      <c r="B6682" s="97">
        <v>7428</v>
      </c>
      <c r="C6682" s="508" t="s">
        <v>8618</v>
      </c>
      <c r="D6682" s="97" t="s">
        <v>5902</v>
      </c>
      <c r="E6682" s="39" t="s">
        <v>8619</v>
      </c>
      <c r="F6682" s="917"/>
      <c r="G6682" s="160" t="s">
        <v>2186</v>
      </c>
      <c r="H6682" s="251">
        <v>45261</v>
      </c>
      <c r="I6682" s="39">
        <v>364</v>
      </c>
    </row>
    <row r="6683" spans="1:9" ht="25.5" x14ac:dyDescent="0.2">
      <c r="A6683" s="902"/>
      <c r="B6683" s="97">
        <v>7431</v>
      </c>
      <c r="C6683" s="98" t="s">
        <v>10522</v>
      </c>
      <c r="D6683" s="97" t="s">
        <v>5902</v>
      </c>
      <c r="E6683" s="160" t="s">
        <v>6274</v>
      </c>
      <c r="F6683" s="917"/>
      <c r="G6683" s="160" t="s">
        <v>2186</v>
      </c>
      <c r="H6683" s="309">
        <v>44958</v>
      </c>
      <c r="I6683" s="160">
        <v>364</v>
      </c>
    </row>
    <row r="6684" spans="1:9" ht="15" customHeight="1" x14ac:dyDescent="0.2">
      <c r="A6684" s="902"/>
      <c r="B6684" s="97" t="s">
        <v>8676</v>
      </c>
      <c r="C6684" s="98" t="s">
        <v>3911</v>
      </c>
      <c r="D6684" s="97" t="s">
        <v>5902</v>
      </c>
      <c r="E6684" s="160" t="s">
        <v>6777</v>
      </c>
      <c r="F6684" s="917"/>
      <c r="G6684" s="160" t="s">
        <v>2186</v>
      </c>
      <c r="H6684" s="309">
        <v>45261</v>
      </c>
      <c r="I6684" s="160">
        <v>364</v>
      </c>
    </row>
    <row r="6685" spans="1:9" ht="15" customHeight="1" x14ac:dyDescent="0.2">
      <c r="A6685" s="902"/>
      <c r="B6685" s="97" t="s">
        <v>8677</v>
      </c>
      <c r="C6685" s="98" t="s">
        <v>3911</v>
      </c>
      <c r="D6685" s="97" t="s">
        <v>5902</v>
      </c>
      <c r="E6685" s="160" t="s">
        <v>6777</v>
      </c>
      <c r="F6685" s="917"/>
      <c r="G6685" s="160" t="s">
        <v>2186</v>
      </c>
      <c r="H6685" s="309">
        <v>45261</v>
      </c>
      <c r="I6685" s="160">
        <v>364</v>
      </c>
    </row>
    <row r="6686" spans="1:9" ht="38.25" x14ac:dyDescent="0.2">
      <c r="A6686" s="902"/>
      <c r="B6686" s="97">
        <v>7202</v>
      </c>
      <c r="C6686" s="520" t="s">
        <v>8921</v>
      </c>
      <c r="D6686" s="97" t="s">
        <v>5902</v>
      </c>
      <c r="E6686" s="39" t="s">
        <v>8922</v>
      </c>
      <c r="F6686" s="917"/>
      <c r="G6686" s="160" t="s">
        <v>2186</v>
      </c>
      <c r="H6686" s="682">
        <v>44986</v>
      </c>
      <c r="I6686" s="217">
        <v>364</v>
      </c>
    </row>
    <row r="6687" spans="1:9" ht="38.25" x14ac:dyDescent="0.2">
      <c r="A6687" s="902"/>
      <c r="B6687" s="97">
        <v>7202</v>
      </c>
      <c r="C6687" s="520" t="s">
        <v>8973</v>
      </c>
      <c r="D6687" s="97" t="s">
        <v>5902</v>
      </c>
      <c r="E6687" s="39" t="s">
        <v>8425</v>
      </c>
      <c r="F6687" s="917"/>
      <c r="G6687" s="160" t="s">
        <v>2186</v>
      </c>
      <c r="H6687" s="682">
        <v>44986</v>
      </c>
      <c r="I6687" s="217">
        <v>364</v>
      </c>
    </row>
    <row r="6688" spans="1:9" ht="63.75" x14ac:dyDescent="0.2">
      <c r="A6688" s="902"/>
      <c r="B6688" s="97">
        <v>7410</v>
      </c>
      <c r="C6688" s="98" t="s">
        <v>8020</v>
      </c>
      <c r="D6688" s="97" t="s">
        <v>5902</v>
      </c>
      <c r="E6688" s="160">
        <v>31171516</v>
      </c>
      <c r="F6688" s="917"/>
      <c r="G6688" s="160" t="s">
        <v>2186</v>
      </c>
      <c r="H6688" s="309">
        <v>45078</v>
      </c>
      <c r="I6688" s="97">
        <v>364</v>
      </c>
    </row>
    <row r="6689" spans="1:9" ht="89.25" x14ac:dyDescent="0.2">
      <c r="A6689" s="902"/>
      <c r="B6689" s="97">
        <v>7410</v>
      </c>
      <c r="C6689" s="98" t="s">
        <v>8041</v>
      </c>
      <c r="D6689" s="97" t="s">
        <v>5902</v>
      </c>
      <c r="E6689" s="160">
        <v>49121502</v>
      </c>
      <c r="F6689" s="917"/>
      <c r="G6689" s="160" t="s">
        <v>2186</v>
      </c>
      <c r="H6689" s="309">
        <v>45261</v>
      </c>
      <c r="I6689" s="160">
        <v>364</v>
      </c>
    </row>
    <row r="6690" spans="1:9" ht="89.25" x14ac:dyDescent="0.2">
      <c r="A6690" s="902"/>
      <c r="B6690" s="97">
        <v>7410</v>
      </c>
      <c r="C6690" s="98" t="s">
        <v>8043</v>
      </c>
      <c r="D6690" s="97" t="s">
        <v>5902</v>
      </c>
      <c r="E6690" s="160">
        <v>49121502</v>
      </c>
      <c r="F6690" s="917"/>
      <c r="G6690" s="160" t="s">
        <v>2186</v>
      </c>
      <c r="H6690" s="309">
        <v>45261</v>
      </c>
      <c r="I6690" s="160">
        <v>364</v>
      </c>
    </row>
    <row r="6691" spans="1:9" ht="15" customHeight="1" x14ac:dyDescent="0.2">
      <c r="A6691" s="902"/>
      <c r="B6691" s="97" t="s">
        <v>9029</v>
      </c>
      <c r="C6691" s="98" t="s">
        <v>3911</v>
      </c>
      <c r="D6691" s="97" t="s">
        <v>5902</v>
      </c>
      <c r="E6691" s="160" t="s">
        <v>6777</v>
      </c>
      <c r="F6691" s="917"/>
      <c r="G6691" s="160" t="s">
        <v>2186</v>
      </c>
      <c r="H6691" s="309">
        <v>45261</v>
      </c>
      <c r="I6691" s="160">
        <v>364</v>
      </c>
    </row>
    <row r="6692" spans="1:9" ht="15" customHeight="1" x14ac:dyDescent="0.2">
      <c r="A6692" s="902"/>
      <c r="B6692" s="51">
        <v>7413</v>
      </c>
      <c r="C6692" s="508" t="s">
        <v>9386</v>
      </c>
      <c r="D6692" s="97" t="s">
        <v>5902</v>
      </c>
      <c r="E6692" s="39">
        <v>31181604</v>
      </c>
      <c r="F6692" s="917"/>
      <c r="G6692" s="160" t="s">
        <v>2186</v>
      </c>
      <c r="H6692" s="63">
        <v>45261</v>
      </c>
      <c r="I6692" s="51">
        <v>364</v>
      </c>
    </row>
    <row r="6693" spans="1:9" ht="15" customHeight="1" x14ac:dyDescent="0.2">
      <c r="A6693" s="902"/>
      <c r="B6693" s="51">
        <v>6326</v>
      </c>
      <c r="C6693" s="541" t="s">
        <v>9574</v>
      </c>
      <c r="D6693" s="97" t="s">
        <v>5902</v>
      </c>
      <c r="E6693" s="39">
        <v>31201514</v>
      </c>
      <c r="F6693" s="917"/>
      <c r="G6693" s="160" t="s">
        <v>2186</v>
      </c>
      <c r="H6693" s="63">
        <v>45261</v>
      </c>
      <c r="I6693" s="539">
        <v>364</v>
      </c>
    </row>
    <row r="6694" spans="1:9" ht="15" customHeight="1" x14ac:dyDescent="0.2">
      <c r="A6694" s="902"/>
      <c r="B6694" s="51">
        <v>6326</v>
      </c>
      <c r="C6694" s="541" t="s">
        <v>5916</v>
      </c>
      <c r="D6694" s="97" t="s">
        <v>5902</v>
      </c>
      <c r="E6694" s="39">
        <v>47131603</v>
      </c>
      <c r="F6694" s="917"/>
      <c r="G6694" s="160" t="s">
        <v>2186</v>
      </c>
      <c r="H6694" s="63">
        <v>45261</v>
      </c>
      <c r="I6694" s="539">
        <v>364</v>
      </c>
    </row>
    <row r="6695" spans="1:9" ht="15" customHeight="1" x14ac:dyDescent="0.2">
      <c r="A6695" s="902"/>
      <c r="B6695" s="51">
        <v>6326</v>
      </c>
      <c r="C6695" s="541" t="s">
        <v>9578</v>
      </c>
      <c r="D6695" s="97" t="s">
        <v>5902</v>
      </c>
      <c r="E6695" s="39">
        <v>25171713</v>
      </c>
      <c r="F6695" s="917"/>
      <c r="G6695" s="160" t="s">
        <v>2186</v>
      </c>
      <c r="H6695" s="63">
        <v>45261</v>
      </c>
      <c r="I6695" s="539">
        <v>364</v>
      </c>
    </row>
    <row r="6696" spans="1:9" ht="15" customHeight="1" x14ac:dyDescent="0.2">
      <c r="A6696" s="902"/>
      <c r="B6696" s="51">
        <v>6326</v>
      </c>
      <c r="C6696" s="541" t="s">
        <v>3019</v>
      </c>
      <c r="D6696" s="97" t="s">
        <v>5902</v>
      </c>
      <c r="E6696" s="39">
        <v>31201632</v>
      </c>
      <c r="F6696" s="917"/>
      <c r="G6696" s="160" t="s">
        <v>2186</v>
      </c>
      <c r="H6696" s="63">
        <v>45261</v>
      </c>
      <c r="I6696" s="539">
        <v>364</v>
      </c>
    </row>
    <row r="6697" spans="1:9" ht="15" customHeight="1" x14ac:dyDescent="0.2">
      <c r="A6697" s="902"/>
      <c r="B6697" s="51">
        <v>6326</v>
      </c>
      <c r="C6697" s="541" t="s">
        <v>9386</v>
      </c>
      <c r="D6697" s="97" t="s">
        <v>5902</v>
      </c>
      <c r="E6697" s="39">
        <v>31181604</v>
      </c>
      <c r="F6697" s="917"/>
      <c r="G6697" s="160" t="s">
        <v>2186</v>
      </c>
      <c r="H6697" s="63">
        <v>45261</v>
      </c>
      <c r="I6697" s="539">
        <v>364</v>
      </c>
    </row>
    <row r="6698" spans="1:9" ht="38.25" x14ac:dyDescent="0.2">
      <c r="A6698" s="902"/>
      <c r="B6698" s="51">
        <v>6326</v>
      </c>
      <c r="C6698" s="541" t="s">
        <v>9581</v>
      </c>
      <c r="D6698" s="97" t="s">
        <v>5902</v>
      </c>
      <c r="E6698" s="39">
        <v>47131502</v>
      </c>
      <c r="F6698" s="917"/>
      <c r="G6698" s="160" t="s">
        <v>2186</v>
      </c>
      <c r="H6698" s="63">
        <v>45261</v>
      </c>
      <c r="I6698" s="539">
        <v>364</v>
      </c>
    </row>
    <row r="6699" spans="1:9" ht="38.25" x14ac:dyDescent="0.2">
      <c r="A6699" s="902"/>
      <c r="B6699" s="51">
        <v>6326</v>
      </c>
      <c r="C6699" s="541" t="s">
        <v>9582</v>
      </c>
      <c r="D6699" s="97" t="s">
        <v>5902</v>
      </c>
      <c r="E6699" s="39">
        <v>47131605</v>
      </c>
      <c r="F6699" s="917"/>
      <c r="G6699" s="160" t="s">
        <v>2186</v>
      </c>
      <c r="H6699" s="63">
        <v>45261</v>
      </c>
      <c r="I6699" s="539">
        <v>364</v>
      </c>
    </row>
    <row r="6700" spans="1:9" ht="38.25" x14ac:dyDescent="0.2">
      <c r="A6700" s="902"/>
      <c r="B6700" s="51">
        <v>6325</v>
      </c>
      <c r="C6700" s="548" t="s">
        <v>9873</v>
      </c>
      <c r="D6700" s="97" t="s">
        <v>5902</v>
      </c>
      <c r="E6700" s="39">
        <v>24112404</v>
      </c>
      <c r="F6700" s="917"/>
      <c r="G6700" s="160" t="s">
        <v>2186</v>
      </c>
      <c r="H6700" s="538">
        <v>44927</v>
      </c>
      <c r="I6700" s="549">
        <v>364</v>
      </c>
    </row>
    <row r="6701" spans="1:9" ht="25.5" x14ac:dyDescent="0.2">
      <c r="A6701" s="902"/>
      <c r="B6701" s="51">
        <v>6325</v>
      </c>
      <c r="C6701" s="508" t="s">
        <v>9905</v>
      </c>
      <c r="D6701" s="97" t="s">
        <v>5902</v>
      </c>
      <c r="E6701" s="39">
        <v>44122011</v>
      </c>
      <c r="F6701" s="917"/>
      <c r="G6701" s="160" t="s">
        <v>2186</v>
      </c>
      <c r="H6701" s="538">
        <v>44927</v>
      </c>
      <c r="I6701" s="549">
        <v>364</v>
      </c>
    </row>
    <row r="6702" spans="1:9" ht="25.5" x14ac:dyDescent="0.2">
      <c r="A6702" s="902"/>
      <c r="B6702" s="51">
        <v>6325</v>
      </c>
      <c r="C6702" s="508" t="s">
        <v>9912</v>
      </c>
      <c r="D6702" s="97" t="s">
        <v>5902</v>
      </c>
      <c r="E6702" s="39">
        <v>44111503</v>
      </c>
      <c r="F6702" s="917"/>
      <c r="G6702" s="160" t="s">
        <v>2186</v>
      </c>
      <c r="H6702" s="538">
        <v>44927</v>
      </c>
      <c r="I6702" s="51">
        <v>364</v>
      </c>
    </row>
    <row r="6703" spans="1:9" ht="38.25" x14ac:dyDescent="0.2">
      <c r="A6703" s="902"/>
      <c r="B6703" s="51">
        <v>6325</v>
      </c>
      <c r="C6703" s="508" t="s">
        <v>10238</v>
      </c>
      <c r="D6703" s="97" t="s">
        <v>5902</v>
      </c>
      <c r="E6703" s="39">
        <v>31162204</v>
      </c>
      <c r="F6703" s="917"/>
      <c r="G6703" s="160" t="s">
        <v>2186</v>
      </c>
      <c r="H6703" s="538">
        <v>44927</v>
      </c>
      <c r="I6703" s="51">
        <v>364</v>
      </c>
    </row>
    <row r="6704" spans="1:9" ht="15" customHeight="1" x14ac:dyDescent="0.2">
      <c r="A6704" s="902"/>
      <c r="B6704" s="51">
        <v>6325</v>
      </c>
      <c r="C6704" s="508" t="s">
        <v>10241</v>
      </c>
      <c r="D6704" s="97" t="s">
        <v>5902</v>
      </c>
      <c r="E6704" s="39">
        <v>52152010</v>
      </c>
      <c r="F6704" s="917"/>
      <c r="G6704" s="160" t="s">
        <v>2186</v>
      </c>
      <c r="H6704" s="538">
        <v>44927</v>
      </c>
      <c r="I6704" s="51">
        <v>364</v>
      </c>
    </row>
    <row r="6705" spans="1:9" ht="27.75" customHeight="1" x14ac:dyDescent="0.2">
      <c r="A6705" s="902"/>
      <c r="B6705" s="382" t="s">
        <v>10426</v>
      </c>
      <c r="C6705" s="197" t="s">
        <v>10547</v>
      </c>
      <c r="D6705" s="382" t="s">
        <v>39</v>
      </c>
      <c r="E6705" s="39">
        <v>26111702</v>
      </c>
      <c r="F6705" s="917"/>
      <c r="G6705" s="160" t="s">
        <v>2186</v>
      </c>
      <c r="H6705" s="63">
        <v>44927</v>
      </c>
      <c r="I6705" s="382">
        <v>364</v>
      </c>
    </row>
    <row r="6706" spans="1:9" ht="15" customHeight="1" x14ac:dyDescent="0.2">
      <c r="A6706" s="902"/>
      <c r="B6706" s="372">
        <v>4010</v>
      </c>
      <c r="C6706" s="197" t="s">
        <v>10549</v>
      </c>
      <c r="D6706" s="372" t="s">
        <v>114</v>
      </c>
      <c r="E6706" s="780">
        <v>26111702</v>
      </c>
      <c r="F6706" s="917"/>
      <c r="G6706" s="160" t="s">
        <v>2186</v>
      </c>
      <c r="H6706" s="63">
        <v>45261</v>
      </c>
      <c r="I6706" s="382">
        <v>364</v>
      </c>
    </row>
    <row r="6707" spans="1:9" ht="15" customHeight="1" x14ac:dyDescent="0.2">
      <c r="A6707" s="902"/>
      <c r="B6707" s="372">
        <v>4010</v>
      </c>
      <c r="C6707" s="197" t="s">
        <v>1414</v>
      </c>
      <c r="D6707" s="372" t="s">
        <v>114</v>
      </c>
      <c r="E6707" s="780">
        <v>24101611</v>
      </c>
      <c r="F6707" s="917"/>
      <c r="G6707" s="160" t="s">
        <v>2186</v>
      </c>
      <c r="H6707" s="63">
        <v>45261</v>
      </c>
      <c r="I6707" s="382">
        <v>364</v>
      </c>
    </row>
    <row r="6708" spans="1:9" ht="25.5" x14ac:dyDescent="0.2">
      <c r="A6708" s="902"/>
      <c r="B6708" s="372">
        <v>4010</v>
      </c>
      <c r="C6708" s="197" t="s">
        <v>10548</v>
      </c>
      <c r="D6708" s="372" t="s">
        <v>114</v>
      </c>
      <c r="E6708" s="168" t="s">
        <v>5258</v>
      </c>
      <c r="F6708" s="917"/>
      <c r="G6708" s="160" t="s">
        <v>2186</v>
      </c>
      <c r="H6708" s="63">
        <v>45261</v>
      </c>
      <c r="I6708" s="382">
        <v>364</v>
      </c>
    </row>
    <row r="6709" spans="1:9" ht="15" customHeight="1" x14ac:dyDescent="0.2">
      <c r="A6709" s="903"/>
      <c r="B6709" s="372">
        <v>4010</v>
      </c>
      <c r="C6709" s="789" t="s">
        <v>10550</v>
      </c>
      <c r="D6709" s="372" t="s">
        <v>114</v>
      </c>
      <c r="E6709" s="168">
        <v>39121703</v>
      </c>
      <c r="F6709" s="918"/>
      <c r="G6709" s="160" t="s">
        <v>2186</v>
      </c>
      <c r="H6709" s="63">
        <v>45261</v>
      </c>
      <c r="I6709" s="382">
        <v>364</v>
      </c>
    </row>
    <row r="6710" spans="1:9" ht="38.25" x14ac:dyDescent="0.2">
      <c r="A6710" s="3">
        <v>376</v>
      </c>
      <c r="B6710" s="372">
        <v>2400</v>
      </c>
      <c r="C6710" s="373" t="s">
        <v>5087</v>
      </c>
      <c r="D6710" s="372" t="s">
        <v>39</v>
      </c>
      <c r="E6710" s="659" t="s">
        <v>5088</v>
      </c>
      <c r="F6710" s="585">
        <v>1200000</v>
      </c>
      <c r="G6710" s="160" t="s">
        <v>2186</v>
      </c>
      <c r="H6710" s="309">
        <v>45231</v>
      </c>
      <c r="I6710" s="160">
        <v>364</v>
      </c>
    </row>
    <row r="6711" spans="1:9" ht="12.75" x14ac:dyDescent="0.2">
      <c r="A6711" s="3">
        <v>377</v>
      </c>
      <c r="B6711" s="211">
        <v>2505</v>
      </c>
      <c r="C6711" s="197" t="s">
        <v>4505</v>
      </c>
      <c r="D6711" s="211" t="s">
        <v>34</v>
      </c>
      <c r="E6711" s="211" t="s">
        <v>4506</v>
      </c>
      <c r="F6711" s="606">
        <v>100000</v>
      </c>
      <c r="G6711" s="160" t="s">
        <v>2186</v>
      </c>
      <c r="H6711" s="72">
        <v>44927</v>
      </c>
      <c r="I6711" s="211">
        <v>364</v>
      </c>
    </row>
    <row r="6712" spans="1:9" ht="38.25" x14ac:dyDescent="0.2">
      <c r="A6712" s="3">
        <v>378</v>
      </c>
      <c r="B6712" s="211">
        <v>2505</v>
      </c>
      <c r="C6712" s="197" t="s">
        <v>4540</v>
      </c>
      <c r="D6712" s="211" t="s">
        <v>34</v>
      </c>
      <c r="E6712" s="211">
        <v>81112099</v>
      </c>
      <c r="F6712" s="614">
        <v>100000</v>
      </c>
      <c r="G6712" s="160" t="s">
        <v>2186</v>
      </c>
      <c r="H6712" s="72">
        <v>44958</v>
      </c>
      <c r="I6712" s="211">
        <v>364</v>
      </c>
    </row>
    <row r="6713" spans="1:9" ht="12.75" x14ac:dyDescent="0.2">
      <c r="A6713" s="3">
        <v>379</v>
      </c>
      <c r="B6713" s="3">
        <v>6226</v>
      </c>
      <c r="C6713" s="66" t="s">
        <v>2878</v>
      </c>
      <c r="D6713" s="3" t="s">
        <v>10514</v>
      </c>
      <c r="E6713" s="60">
        <v>49121505</v>
      </c>
      <c r="F6713" s="585">
        <v>300000</v>
      </c>
      <c r="G6713" s="160" t="s">
        <v>2186</v>
      </c>
      <c r="H6713" s="684">
        <v>45139</v>
      </c>
      <c r="I6713" s="382">
        <v>364</v>
      </c>
    </row>
    <row r="6714" spans="1:9" ht="25.5" x14ac:dyDescent="0.2">
      <c r="A6714" s="3">
        <v>380</v>
      </c>
      <c r="B6714" s="3">
        <v>6320</v>
      </c>
      <c r="C6714" s="197" t="s">
        <v>3076</v>
      </c>
      <c r="D6714" s="3" t="s">
        <v>10514</v>
      </c>
      <c r="E6714" s="382">
        <v>47131904</v>
      </c>
      <c r="F6714" s="585">
        <v>400000</v>
      </c>
      <c r="G6714" s="160" t="s">
        <v>2186</v>
      </c>
      <c r="H6714" s="684">
        <v>45078</v>
      </c>
      <c r="I6714" s="382">
        <v>364</v>
      </c>
    </row>
    <row r="6715" spans="1:9" ht="25.5" x14ac:dyDescent="0.2">
      <c r="A6715" s="3">
        <v>381</v>
      </c>
      <c r="B6715" s="3">
        <v>6202</v>
      </c>
      <c r="C6715" s="197" t="s">
        <v>3257</v>
      </c>
      <c r="D6715" s="3" t="s">
        <v>10514</v>
      </c>
      <c r="E6715" s="60">
        <v>46191601</v>
      </c>
      <c r="F6715" s="585">
        <v>200000</v>
      </c>
      <c r="G6715" s="160" t="s">
        <v>2186</v>
      </c>
      <c r="H6715" s="661" t="s">
        <v>120</v>
      </c>
      <c r="I6715" s="382">
        <v>364</v>
      </c>
    </row>
    <row r="6716" spans="1:9" ht="25.5" x14ac:dyDescent="0.2">
      <c r="A6716" s="907">
        <v>382</v>
      </c>
      <c r="B6716" s="258">
        <v>6030</v>
      </c>
      <c r="C6716" s="66" t="s">
        <v>3385</v>
      </c>
      <c r="D6716" s="258" t="s">
        <v>10514</v>
      </c>
      <c r="E6716" s="382">
        <v>24101611</v>
      </c>
      <c r="F6716" s="905">
        <v>595651.31000000006</v>
      </c>
      <c r="G6716" s="160" t="s">
        <v>2186</v>
      </c>
      <c r="H6716" s="661" t="s">
        <v>120</v>
      </c>
      <c r="I6716" s="258">
        <v>364</v>
      </c>
    </row>
    <row r="6717" spans="1:9" ht="25.5" x14ac:dyDescent="0.2">
      <c r="A6717" s="908"/>
      <c r="B6717" s="258">
        <v>6030</v>
      </c>
      <c r="C6717" s="66" t="s">
        <v>3386</v>
      </c>
      <c r="D6717" s="258" t="s">
        <v>10514</v>
      </c>
      <c r="E6717" s="382">
        <v>24101611</v>
      </c>
      <c r="F6717" s="906"/>
      <c r="G6717" s="160" t="s">
        <v>2186</v>
      </c>
      <c r="H6717" s="661" t="s">
        <v>120</v>
      </c>
      <c r="I6717" s="258">
        <v>364</v>
      </c>
    </row>
    <row r="6718" spans="1:9" ht="25.5" x14ac:dyDescent="0.2">
      <c r="A6718" s="901">
        <v>383</v>
      </c>
      <c r="B6718" s="372">
        <v>2602</v>
      </c>
      <c r="C6718" s="158" t="s">
        <v>5687</v>
      </c>
      <c r="D6718" s="372" t="s">
        <v>39</v>
      </c>
      <c r="E6718" s="146">
        <v>52151504</v>
      </c>
      <c r="F6718" s="881">
        <v>345000</v>
      </c>
      <c r="G6718" s="146" t="s">
        <v>5635</v>
      </c>
      <c r="H6718" s="159">
        <v>45261</v>
      </c>
      <c r="I6718" s="146">
        <v>112</v>
      </c>
    </row>
    <row r="6719" spans="1:9" ht="38.25" x14ac:dyDescent="0.2">
      <c r="A6719" s="902"/>
      <c r="B6719" s="372">
        <v>2602</v>
      </c>
      <c r="C6719" s="158" t="s">
        <v>5689</v>
      </c>
      <c r="D6719" s="372" t="s">
        <v>39</v>
      </c>
      <c r="E6719" s="753">
        <v>3911260492309100</v>
      </c>
      <c r="F6719" s="882"/>
      <c r="G6719" s="146" t="s">
        <v>5635</v>
      </c>
      <c r="H6719" s="159">
        <v>45261</v>
      </c>
      <c r="I6719" s="146">
        <v>112</v>
      </c>
    </row>
    <row r="6720" spans="1:9" ht="25.5" x14ac:dyDescent="0.2">
      <c r="A6720" s="902"/>
      <c r="B6720" s="372">
        <v>2602</v>
      </c>
      <c r="C6720" s="158" t="s">
        <v>5691</v>
      </c>
      <c r="D6720" s="372" t="s">
        <v>39</v>
      </c>
      <c r="E6720" s="146">
        <v>2411502</v>
      </c>
      <c r="F6720" s="882"/>
      <c r="G6720" s="146" t="s">
        <v>5635</v>
      </c>
      <c r="H6720" s="159">
        <v>45261</v>
      </c>
      <c r="I6720" s="146">
        <v>112</v>
      </c>
    </row>
    <row r="6721" spans="1:9" ht="242.25" x14ac:dyDescent="0.2">
      <c r="A6721" s="902"/>
      <c r="B6721" s="372">
        <v>2602</v>
      </c>
      <c r="C6721" s="158" t="s">
        <v>5633</v>
      </c>
      <c r="D6721" s="372" t="s">
        <v>39</v>
      </c>
      <c r="E6721" s="146">
        <v>60123099</v>
      </c>
      <c r="F6721" s="882"/>
      <c r="G6721" s="146" t="s">
        <v>5635</v>
      </c>
      <c r="H6721" s="159">
        <v>45261</v>
      </c>
      <c r="I6721" s="146">
        <v>112</v>
      </c>
    </row>
    <row r="6722" spans="1:9" ht="102" x14ac:dyDescent="0.2">
      <c r="A6722" s="902"/>
      <c r="B6722" s="372">
        <v>2602</v>
      </c>
      <c r="C6722" s="158" t="s">
        <v>5640</v>
      </c>
      <c r="D6722" s="372" t="s">
        <v>39</v>
      </c>
      <c r="E6722" s="146">
        <v>52151799</v>
      </c>
      <c r="F6722" s="882"/>
      <c r="G6722" s="146" t="s">
        <v>5635</v>
      </c>
      <c r="H6722" s="159">
        <v>45261</v>
      </c>
      <c r="I6722" s="146">
        <v>112</v>
      </c>
    </row>
    <row r="6723" spans="1:9" ht="204" x14ac:dyDescent="0.2">
      <c r="A6723" s="902"/>
      <c r="B6723" s="372">
        <v>2602</v>
      </c>
      <c r="C6723" s="158" t="s">
        <v>5642</v>
      </c>
      <c r="D6723" s="372" t="s">
        <v>39</v>
      </c>
      <c r="E6723" s="146">
        <v>60141108</v>
      </c>
      <c r="F6723" s="882"/>
      <c r="G6723" s="146" t="s">
        <v>5635</v>
      </c>
      <c r="H6723" s="159">
        <v>45261</v>
      </c>
      <c r="I6723" s="146">
        <v>112</v>
      </c>
    </row>
    <row r="6724" spans="1:9" ht="38.25" x14ac:dyDescent="0.2">
      <c r="A6724" s="902"/>
      <c r="B6724" s="372">
        <v>2602</v>
      </c>
      <c r="C6724" s="158" t="s">
        <v>5643</v>
      </c>
      <c r="D6724" s="372" t="s">
        <v>39</v>
      </c>
      <c r="E6724" s="146">
        <v>60111408</v>
      </c>
      <c r="F6724" s="882"/>
      <c r="G6724" s="146" t="s">
        <v>5635</v>
      </c>
      <c r="H6724" s="159">
        <v>45261</v>
      </c>
      <c r="I6724" s="146">
        <v>112</v>
      </c>
    </row>
    <row r="6725" spans="1:9" ht="38.25" x14ac:dyDescent="0.2">
      <c r="A6725" s="902"/>
      <c r="B6725" s="372">
        <v>2602</v>
      </c>
      <c r="C6725" s="158" t="s">
        <v>5645</v>
      </c>
      <c r="D6725" s="372" t="s">
        <v>39</v>
      </c>
      <c r="E6725" s="146">
        <v>60111408</v>
      </c>
      <c r="F6725" s="882"/>
      <c r="G6725" s="146" t="s">
        <v>5635</v>
      </c>
      <c r="H6725" s="159">
        <v>45170</v>
      </c>
      <c r="I6725" s="146">
        <v>112</v>
      </c>
    </row>
    <row r="6726" spans="1:9" ht="25.5" x14ac:dyDescent="0.2">
      <c r="A6726" s="902"/>
      <c r="B6726" s="372">
        <v>2602</v>
      </c>
      <c r="C6726" s="158" t="s">
        <v>5646</v>
      </c>
      <c r="D6726" s="372" t="s">
        <v>39</v>
      </c>
      <c r="E6726" s="753">
        <v>3116241890013380</v>
      </c>
      <c r="F6726" s="882"/>
      <c r="G6726" s="146" t="s">
        <v>5635</v>
      </c>
      <c r="H6726" s="159">
        <v>45170</v>
      </c>
      <c r="I6726" s="146">
        <v>112</v>
      </c>
    </row>
    <row r="6727" spans="1:9" ht="38.25" x14ac:dyDescent="0.2">
      <c r="A6727" s="902"/>
      <c r="B6727" s="372">
        <v>2602</v>
      </c>
      <c r="C6727" s="158" t="s">
        <v>5648</v>
      </c>
      <c r="D6727" s="372" t="s">
        <v>39</v>
      </c>
      <c r="E6727" s="753">
        <v>3120150190013380</v>
      </c>
      <c r="F6727" s="882"/>
      <c r="G6727" s="146" t="s">
        <v>5635</v>
      </c>
      <c r="H6727" s="159">
        <v>45170</v>
      </c>
      <c r="I6727" s="146">
        <v>112</v>
      </c>
    </row>
    <row r="6728" spans="1:9" ht="51" x14ac:dyDescent="0.2">
      <c r="A6728" s="903"/>
      <c r="B6728" s="372">
        <v>2602</v>
      </c>
      <c r="C6728" s="158" t="s">
        <v>5650</v>
      </c>
      <c r="D6728" s="372" t="s">
        <v>39</v>
      </c>
      <c r="E6728" s="146">
        <v>31201501</v>
      </c>
      <c r="F6728" s="883"/>
      <c r="G6728" s="146" t="s">
        <v>5635</v>
      </c>
      <c r="H6728" s="159">
        <v>45170</v>
      </c>
      <c r="I6728" s="146">
        <v>112</v>
      </c>
    </row>
    <row r="6729" spans="1:9" ht="38.25" x14ac:dyDescent="0.2">
      <c r="A6729" s="901">
        <v>384</v>
      </c>
      <c r="B6729" s="3">
        <v>3202</v>
      </c>
      <c r="C6729" s="197" t="s">
        <v>1571</v>
      </c>
      <c r="D6729" s="3" t="s">
        <v>39</v>
      </c>
      <c r="E6729" s="211" t="s">
        <v>1572</v>
      </c>
      <c r="F6729" s="881">
        <v>176989501.41999999</v>
      </c>
      <c r="G6729" s="211" t="s">
        <v>2186</v>
      </c>
      <c r="H6729" s="159">
        <v>45170</v>
      </c>
      <c r="I6729" s="211">
        <v>365</v>
      </c>
    </row>
    <row r="6730" spans="1:9" ht="38.25" x14ac:dyDescent="0.2">
      <c r="A6730" s="902"/>
      <c r="B6730" s="3">
        <v>3202</v>
      </c>
      <c r="C6730" s="197" t="s">
        <v>1573</v>
      </c>
      <c r="D6730" s="3" t="s">
        <v>39</v>
      </c>
      <c r="E6730" s="211" t="s">
        <v>1574</v>
      </c>
      <c r="F6730" s="882"/>
      <c r="G6730" s="211" t="s">
        <v>2186</v>
      </c>
      <c r="H6730" s="159">
        <v>45170</v>
      </c>
      <c r="I6730" s="211">
        <v>365</v>
      </c>
    </row>
    <row r="6731" spans="1:9" ht="76.5" x14ac:dyDescent="0.2">
      <c r="A6731" s="902"/>
      <c r="B6731" s="3">
        <v>3202</v>
      </c>
      <c r="C6731" s="197" t="s">
        <v>1575</v>
      </c>
      <c r="D6731" s="3" t="s">
        <v>39</v>
      </c>
      <c r="E6731" s="211" t="s">
        <v>1576</v>
      </c>
      <c r="F6731" s="882"/>
      <c r="G6731" s="211" t="s">
        <v>2186</v>
      </c>
      <c r="H6731" s="159">
        <v>45170</v>
      </c>
      <c r="I6731" s="211">
        <v>365</v>
      </c>
    </row>
    <row r="6732" spans="1:9" ht="38.25" x14ac:dyDescent="0.2">
      <c r="A6732" s="902"/>
      <c r="B6732" s="3">
        <v>3202</v>
      </c>
      <c r="C6732" s="197" t="s">
        <v>1577</v>
      </c>
      <c r="D6732" s="3" t="s">
        <v>39</v>
      </c>
      <c r="E6732" s="211" t="s">
        <v>1578</v>
      </c>
      <c r="F6732" s="882"/>
      <c r="G6732" s="211" t="s">
        <v>2186</v>
      </c>
      <c r="H6732" s="159">
        <v>45170</v>
      </c>
      <c r="I6732" s="211">
        <v>365</v>
      </c>
    </row>
    <row r="6733" spans="1:9" ht="51" x14ac:dyDescent="0.2">
      <c r="A6733" s="902"/>
      <c r="B6733" s="3">
        <v>3202</v>
      </c>
      <c r="C6733" s="451" t="s">
        <v>1579</v>
      </c>
      <c r="D6733" s="3" t="s">
        <v>39</v>
      </c>
      <c r="E6733" s="211" t="s">
        <v>1580</v>
      </c>
      <c r="F6733" s="882"/>
      <c r="G6733" s="211" t="s">
        <v>2186</v>
      </c>
      <c r="H6733" s="159">
        <v>45170</v>
      </c>
      <c r="I6733" s="211">
        <v>365</v>
      </c>
    </row>
    <row r="6734" spans="1:9" ht="51" x14ac:dyDescent="0.2">
      <c r="A6734" s="902"/>
      <c r="B6734" s="3">
        <v>3202</v>
      </c>
      <c r="C6734" s="451" t="s">
        <v>1581</v>
      </c>
      <c r="D6734" s="3" t="s">
        <v>39</v>
      </c>
      <c r="E6734" s="211" t="s">
        <v>1582</v>
      </c>
      <c r="F6734" s="882"/>
      <c r="G6734" s="211" t="s">
        <v>2186</v>
      </c>
      <c r="H6734" s="159">
        <v>45170</v>
      </c>
      <c r="I6734" s="211">
        <v>365</v>
      </c>
    </row>
    <row r="6735" spans="1:9" ht="51" x14ac:dyDescent="0.2">
      <c r="A6735" s="902"/>
      <c r="B6735" s="3">
        <v>3202</v>
      </c>
      <c r="C6735" s="451" t="s">
        <v>1583</v>
      </c>
      <c r="D6735" s="3" t="s">
        <v>39</v>
      </c>
      <c r="E6735" s="211" t="s">
        <v>1584</v>
      </c>
      <c r="F6735" s="882"/>
      <c r="G6735" s="211" t="s">
        <v>2186</v>
      </c>
      <c r="H6735" s="159">
        <v>45170</v>
      </c>
      <c r="I6735" s="211">
        <v>365</v>
      </c>
    </row>
    <row r="6736" spans="1:9" ht="51" x14ac:dyDescent="0.2">
      <c r="A6736" s="902"/>
      <c r="B6736" s="3">
        <v>3202</v>
      </c>
      <c r="C6736" s="451" t="s">
        <v>1585</v>
      </c>
      <c r="D6736" s="3" t="s">
        <v>39</v>
      </c>
      <c r="E6736" s="211" t="s">
        <v>1586</v>
      </c>
      <c r="F6736" s="882"/>
      <c r="G6736" s="211" t="s">
        <v>2186</v>
      </c>
      <c r="H6736" s="159">
        <v>45170</v>
      </c>
      <c r="I6736" s="211">
        <v>365</v>
      </c>
    </row>
    <row r="6737" spans="1:9" ht="25.5" x14ac:dyDescent="0.2">
      <c r="A6737" s="902"/>
      <c r="B6737" s="3">
        <v>3202</v>
      </c>
      <c r="C6737" s="197" t="s">
        <v>1587</v>
      </c>
      <c r="D6737" s="3" t="s">
        <v>39</v>
      </c>
      <c r="E6737" s="211" t="s">
        <v>1588</v>
      </c>
      <c r="F6737" s="882"/>
      <c r="G6737" s="211" t="s">
        <v>2186</v>
      </c>
      <c r="H6737" s="159">
        <v>45170</v>
      </c>
      <c r="I6737" s="211">
        <v>365</v>
      </c>
    </row>
    <row r="6738" spans="1:9" ht="15" customHeight="1" x14ac:dyDescent="0.2">
      <c r="A6738" s="902"/>
      <c r="B6738" s="3">
        <v>3202</v>
      </c>
      <c r="C6738" s="197" t="s">
        <v>1589</v>
      </c>
      <c r="D6738" s="3" t="s">
        <v>39</v>
      </c>
      <c r="E6738" s="211" t="s">
        <v>1590</v>
      </c>
      <c r="F6738" s="882"/>
      <c r="G6738" s="211" t="s">
        <v>2186</v>
      </c>
      <c r="H6738" s="159">
        <v>45170</v>
      </c>
      <c r="I6738" s="211">
        <v>365</v>
      </c>
    </row>
    <row r="6739" spans="1:9" ht="25.5" x14ac:dyDescent="0.2">
      <c r="A6739" s="902"/>
      <c r="B6739" s="3">
        <v>3202</v>
      </c>
      <c r="C6739" s="197" t="s">
        <v>1591</v>
      </c>
      <c r="D6739" s="3" t="s">
        <v>39</v>
      </c>
      <c r="E6739" s="211" t="s">
        <v>1592</v>
      </c>
      <c r="F6739" s="882"/>
      <c r="G6739" s="211" t="s">
        <v>2186</v>
      </c>
      <c r="H6739" s="159">
        <v>45170</v>
      </c>
      <c r="I6739" s="211">
        <v>365</v>
      </c>
    </row>
    <row r="6740" spans="1:9" ht="25.5" x14ac:dyDescent="0.2">
      <c r="A6740" s="902"/>
      <c r="B6740" s="3">
        <v>3202</v>
      </c>
      <c r="C6740" s="197" t="s">
        <v>1593</v>
      </c>
      <c r="D6740" s="3" t="s">
        <v>39</v>
      </c>
      <c r="E6740" s="211" t="s">
        <v>1594</v>
      </c>
      <c r="F6740" s="882"/>
      <c r="G6740" s="211" t="s">
        <v>2186</v>
      </c>
      <c r="H6740" s="159">
        <v>45170</v>
      </c>
      <c r="I6740" s="211">
        <v>365</v>
      </c>
    </row>
    <row r="6741" spans="1:9" ht="15" customHeight="1" x14ac:dyDescent="0.2">
      <c r="A6741" s="902"/>
      <c r="B6741" s="3">
        <v>3202</v>
      </c>
      <c r="C6741" s="197" t="s">
        <v>1595</v>
      </c>
      <c r="D6741" s="3" t="s">
        <v>39</v>
      </c>
      <c r="E6741" s="211" t="s">
        <v>1596</v>
      </c>
      <c r="F6741" s="882"/>
      <c r="G6741" s="211" t="s">
        <v>2186</v>
      </c>
      <c r="H6741" s="159">
        <v>45170</v>
      </c>
      <c r="I6741" s="211">
        <v>365</v>
      </c>
    </row>
    <row r="6742" spans="1:9" ht="51" x14ac:dyDescent="0.2">
      <c r="A6742" s="902"/>
      <c r="B6742" s="3">
        <v>3202</v>
      </c>
      <c r="C6742" s="197" t="s">
        <v>1597</v>
      </c>
      <c r="D6742" s="3" t="s">
        <v>39</v>
      </c>
      <c r="E6742" s="211" t="s">
        <v>1598</v>
      </c>
      <c r="F6742" s="882"/>
      <c r="G6742" s="211" t="s">
        <v>2186</v>
      </c>
      <c r="H6742" s="159">
        <v>45170</v>
      </c>
      <c r="I6742" s="211">
        <v>365</v>
      </c>
    </row>
    <row r="6743" spans="1:9" ht="51" x14ac:dyDescent="0.2">
      <c r="A6743" s="902"/>
      <c r="B6743" s="3">
        <v>3202</v>
      </c>
      <c r="C6743" s="197" t="s">
        <v>1599</v>
      </c>
      <c r="D6743" s="3" t="s">
        <v>39</v>
      </c>
      <c r="E6743" s="211" t="s">
        <v>1600</v>
      </c>
      <c r="F6743" s="882"/>
      <c r="G6743" s="211" t="s">
        <v>2186</v>
      </c>
      <c r="H6743" s="159">
        <v>45170</v>
      </c>
      <c r="I6743" s="211">
        <v>365</v>
      </c>
    </row>
    <row r="6744" spans="1:9" ht="51" x14ac:dyDescent="0.2">
      <c r="A6744" s="902"/>
      <c r="B6744" s="3">
        <v>3202</v>
      </c>
      <c r="C6744" s="197" t="s">
        <v>1601</v>
      </c>
      <c r="D6744" s="3" t="s">
        <v>39</v>
      </c>
      <c r="E6744" s="211" t="s">
        <v>1602</v>
      </c>
      <c r="F6744" s="882"/>
      <c r="G6744" s="211" t="s">
        <v>2186</v>
      </c>
      <c r="H6744" s="159">
        <v>45170</v>
      </c>
      <c r="I6744" s="211">
        <v>365</v>
      </c>
    </row>
    <row r="6745" spans="1:9" ht="51" x14ac:dyDescent="0.2">
      <c r="A6745" s="902"/>
      <c r="B6745" s="3">
        <v>3202</v>
      </c>
      <c r="C6745" s="197" t="s">
        <v>1603</v>
      </c>
      <c r="D6745" s="3" t="s">
        <v>39</v>
      </c>
      <c r="E6745" s="211">
        <v>46181504</v>
      </c>
      <c r="F6745" s="882"/>
      <c r="G6745" s="211" t="s">
        <v>2186</v>
      </c>
      <c r="H6745" s="159">
        <v>45170</v>
      </c>
      <c r="I6745" s="211">
        <v>365</v>
      </c>
    </row>
    <row r="6746" spans="1:9" ht="63.75" x14ac:dyDescent="0.2">
      <c r="A6746" s="902"/>
      <c r="B6746" s="3">
        <v>3202</v>
      </c>
      <c r="C6746" s="197" t="s">
        <v>1604</v>
      </c>
      <c r="D6746" s="3" t="s">
        <v>39</v>
      </c>
      <c r="E6746" s="211">
        <v>46181504</v>
      </c>
      <c r="F6746" s="882"/>
      <c r="G6746" s="211" t="s">
        <v>2186</v>
      </c>
      <c r="H6746" s="159">
        <v>45170</v>
      </c>
      <c r="I6746" s="211">
        <v>365</v>
      </c>
    </row>
    <row r="6747" spans="1:9" ht="38.25" x14ac:dyDescent="0.2">
      <c r="A6747" s="902"/>
      <c r="B6747" s="3">
        <v>3202</v>
      </c>
      <c r="C6747" s="197" t="s">
        <v>1605</v>
      </c>
      <c r="D6747" s="3" t="s">
        <v>39</v>
      </c>
      <c r="E6747" s="211" t="s">
        <v>1606</v>
      </c>
      <c r="F6747" s="882"/>
      <c r="G6747" s="211" t="s">
        <v>2186</v>
      </c>
      <c r="H6747" s="159">
        <v>45170</v>
      </c>
      <c r="I6747" s="211">
        <v>365</v>
      </c>
    </row>
    <row r="6748" spans="1:9" ht="38.25" x14ac:dyDescent="0.2">
      <c r="A6748" s="902"/>
      <c r="B6748" s="3">
        <v>3202</v>
      </c>
      <c r="C6748" s="197" t="s">
        <v>1607</v>
      </c>
      <c r="D6748" s="3" t="s">
        <v>39</v>
      </c>
      <c r="E6748" s="211" t="s">
        <v>1608</v>
      </c>
      <c r="F6748" s="882"/>
      <c r="G6748" s="211" t="s">
        <v>2186</v>
      </c>
      <c r="H6748" s="159">
        <v>45170</v>
      </c>
      <c r="I6748" s="211">
        <v>365</v>
      </c>
    </row>
    <row r="6749" spans="1:9" ht="38.25" x14ac:dyDescent="0.2">
      <c r="A6749" s="902"/>
      <c r="B6749" s="3">
        <v>3202</v>
      </c>
      <c r="C6749" s="197" t="s">
        <v>1610</v>
      </c>
      <c r="D6749" s="3" t="s">
        <v>39</v>
      </c>
      <c r="E6749" s="211" t="s">
        <v>1611</v>
      </c>
      <c r="F6749" s="882"/>
      <c r="G6749" s="211" t="s">
        <v>2186</v>
      </c>
      <c r="H6749" s="159">
        <v>45170</v>
      </c>
      <c r="I6749" s="211">
        <v>365</v>
      </c>
    </row>
    <row r="6750" spans="1:9" ht="38.25" x14ac:dyDescent="0.2">
      <c r="A6750" s="902"/>
      <c r="B6750" s="3">
        <v>3202</v>
      </c>
      <c r="C6750" s="197" t="s">
        <v>1612</v>
      </c>
      <c r="D6750" s="3" t="s">
        <v>39</v>
      </c>
      <c r="E6750" s="211" t="s">
        <v>1613</v>
      </c>
      <c r="F6750" s="882"/>
      <c r="G6750" s="211" t="s">
        <v>2186</v>
      </c>
      <c r="H6750" s="159">
        <v>45170</v>
      </c>
      <c r="I6750" s="211">
        <v>365</v>
      </c>
    </row>
    <row r="6751" spans="1:9" ht="38.25" x14ac:dyDescent="0.2">
      <c r="A6751" s="902"/>
      <c r="B6751" s="3">
        <v>3202</v>
      </c>
      <c r="C6751" s="197" t="s">
        <v>1614</v>
      </c>
      <c r="D6751" s="3" t="s">
        <v>39</v>
      </c>
      <c r="E6751" s="211" t="s">
        <v>1615</v>
      </c>
      <c r="F6751" s="882"/>
      <c r="G6751" s="211" t="s">
        <v>2186</v>
      </c>
      <c r="H6751" s="159">
        <v>45170</v>
      </c>
      <c r="I6751" s="211">
        <v>365</v>
      </c>
    </row>
    <row r="6752" spans="1:9" ht="63.75" x14ac:dyDescent="0.2">
      <c r="A6752" s="902"/>
      <c r="B6752" s="3">
        <v>3202</v>
      </c>
      <c r="C6752" s="197" t="s">
        <v>1616</v>
      </c>
      <c r="D6752" s="3" t="s">
        <v>39</v>
      </c>
      <c r="E6752" s="211" t="s">
        <v>1617</v>
      </c>
      <c r="F6752" s="882"/>
      <c r="G6752" s="211" t="s">
        <v>2186</v>
      </c>
      <c r="H6752" s="159">
        <v>45170</v>
      </c>
      <c r="I6752" s="211">
        <v>365</v>
      </c>
    </row>
    <row r="6753" spans="1:9" ht="63.75" x14ac:dyDescent="0.2">
      <c r="A6753" s="902"/>
      <c r="B6753" s="3">
        <v>3202</v>
      </c>
      <c r="C6753" s="197" t="s">
        <v>1618</v>
      </c>
      <c r="D6753" s="3" t="s">
        <v>39</v>
      </c>
      <c r="E6753" s="211" t="s">
        <v>1619</v>
      </c>
      <c r="F6753" s="882"/>
      <c r="G6753" s="211" t="s">
        <v>2186</v>
      </c>
      <c r="H6753" s="159">
        <v>45170</v>
      </c>
      <c r="I6753" s="211">
        <v>365</v>
      </c>
    </row>
    <row r="6754" spans="1:9" ht="63.75" x14ac:dyDescent="0.2">
      <c r="A6754" s="902"/>
      <c r="B6754" s="3">
        <v>3202</v>
      </c>
      <c r="C6754" s="197" t="s">
        <v>1620</v>
      </c>
      <c r="D6754" s="3" t="s">
        <v>39</v>
      </c>
      <c r="E6754" s="211" t="s">
        <v>1621</v>
      </c>
      <c r="F6754" s="882"/>
      <c r="G6754" s="211" t="s">
        <v>2186</v>
      </c>
      <c r="H6754" s="159">
        <v>45170</v>
      </c>
      <c r="I6754" s="211">
        <v>365</v>
      </c>
    </row>
    <row r="6755" spans="1:9" ht="38.25" x14ac:dyDescent="0.2">
      <c r="A6755" s="902"/>
      <c r="B6755" s="3">
        <v>3202</v>
      </c>
      <c r="C6755" s="197" t="s">
        <v>1622</v>
      </c>
      <c r="D6755" s="3" t="s">
        <v>39</v>
      </c>
      <c r="E6755" s="211" t="s">
        <v>1623</v>
      </c>
      <c r="F6755" s="882"/>
      <c r="G6755" s="211" t="s">
        <v>2186</v>
      </c>
      <c r="H6755" s="159">
        <v>45170</v>
      </c>
      <c r="I6755" s="211">
        <v>365</v>
      </c>
    </row>
    <row r="6756" spans="1:9" ht="25.5" x14ac:dyDescent="0.2">
      <c r="A6756" s="902"/>
      <c r="B6756" s="3">
        <v>3202</v>
      </c>
      <c r="C6756" s="197" t="s">
        <v>1624</v>
      </c>
      <c r="D6756" s="3" t="s">
        <v>39</v>
      </c>
      <c r="E6756" s="211" t="s">
        <v>1625</v>
      </c>
      <c r="F6756" s="882"/>
      <c r="G6756" s="211" t="s">
        <v>2186</v>
      </c>
      <c r="H6756" s="159">
        <v>45170</v>
      </c>
      <c r="I6756" s="211">
        <v>365</v>
      </c>
    </row>
    <row r="6757" spans="1:9" ht="38.25" x14ac:dyDescent="0.2">
      <c r="A6757" s="902"/>
      <c r="B6757" s="3">
        <v>3202</v>
      </c>
      <c r="C6757" s="197" t="s">
        <v>1626</v>
      </c>
      <c r="D6757" s="3" t="s">
        <v>39</v>
      </c>
      <c r="E6757" s="211" t="s">
        <v>1627</v>
      </c>
      <c r="F6757" s="882"/>
      <c r="G6757" s="211" t="s">
        <v>2186</v>
      </c>
      <c r="H6757" s="159">
        <v>45170</v>
      </c>
      <c r="I6757" s="211">
        <v>365</v>
      </c>
    </row>
    <row r="6758" spans="1:9" ht="25.5" x14ac:dyDescent="0.2">
      <c r="A6758" s="902"/>
      <c r="B6758" s="3">
        <v>3202</v>
      </c>
      <c r="C6758" s="197" t="s">
        <v>1629</v>
      </c>
      <c r="D6758" s="3" t="s">
        <v>39</v>
      </c>
      <c r="E6758" s="211" t="s">
        <v>1630</v>
      </c>
      <c r="F6758" s="882"/>
      <c r="G6758" s="211" t="s">
        <v>2186</v>
      </c>
      <c r="H6758" s="159">
        <v>45170</v>
      </c>
      <c r="I6758" s="211">
        <v>365</v>
      </c>
    </row>
    <row r="6759" spans="1:9" ht="38.25" x14ac:dyDescent="0.2">
      <c r="A6759" s="902"/>
      <c r="B6759" s="3">
        <v>3202</v>
      </c>
      <c r="C6759" s="197" t="s">
        <v>1631</v>
      </c>
      <c r="D6759" s="3" t="s">
        <v>39</v>
      </c>
      <c r="E6759" s="211" t="s">
        <v>1632</v>
      </c>
      <c r="F6759" s="882"/>
      <c r="G6759" s="211" t="s">
        <v>2186</v>
      </c>
      <c r="H6759" s="159">
        <v>45170</v>
      </c>
      <c r="I6759" s="211">
        <v>365</v>
      </c>
    </row>
    <row r="6760" spans="1:9" ht="51" x14ac:dyDescent="0.2">
      <c r="A6760" s="902"/>
      <c r="B6760" s="3">
        <v>3202</v>
      </c>
      <c r="C6760" s="197" t="s">
        <v>1633</v>
      </c>
      <c r="D6760" s="3" t="s">
        <v>39</v>
      </c>
      <c r="E6760" s="211" t="s">
        <v>1634</v>
      </c>
      <c r="F6760" s="882"/>
      <c r="G6760" s="211" t="s">
        <v>2186</v>
      </c>
      <c r="H6760" s="159">
        <v>45170</v>
      </c>
      <c r="I6760" s="211">
        <v>365</v>
      </c>
    </row>
    <row r="6761" spans="1:9" ht="38.25" x14ac:dyDescent="0.2">
      <c r="A6761" s="902"/>
      <c r="B6761" s="3">
        <v>3202</v>
      </c>
      <c r="C6761" s="197" t="s">
        <v>1635</v>
      </c>
      <c r="D6761" s="3" t="s">
        <v>39</v>
      </c>
      <c r="E6761" s="211" t="s">
        <v>1636</v>
      </c>
      <c r="F6761" s="882"/>
      <c r="G6761" s="211" t="s">
        <v>2186</v>
      </c>
      <c r="H6761" s="159">
        <v>45170</v>
      </c>
      <c r="I6761" s="211">
        <v>365</v>
      </c>
    </row>
    <row r="6762" spans="1:9" ht="51" x14ac:dyDescent="0.2">
      <c r="A6762" s="902"/>
      <c r="B6762" s="3">
        <v>3202</v>
      </c>
      <c r="C6762" s="197" t="s">
        <v>1637</v>
      </c>
      <c r="D6762" s="3" t="s">
        <v>39</v>
      </c>
      <c r="E6762" s="211" t="s">
        <v>1638</v>
      </c>
      <c r="F6762" s="882"/>
      <c r="G6762" s="211" t="s">
        <v>2186</v>
      </c>
      <c r="H6762" s="159">
        <v>45170</v>
      </c>
      <c r="I6762" s="211">
        <v>365</v>
      </c>
    </row>
    <row r="6763" spans="1:9" ht="51" x14ac:dyDescent="0.2">
      <c r="A6763" s="902"/>
      <c r="B6763" s="3">
        <v>3202</v>
      </c>
      <c r="C6763" s="197" t="s">
        <v>1640</v>
      </c>
      <c r="D6763" s="3" t="s">
        <v>39</v>
      </c>
      <c r="E6763" s="211" t="s">
        <v>1641</v>
      </c>
      <c r="F6763" s="882"/>
      <c r="G6763" s="211" t="s">
        <v>2186</v>
      </c>
      <c r="H6763" s="159">
        <v>45170</v>
      </c>
      <c r="I6763" s="211">
        <v>365</v>
      </c>
    </row>
    <row r="6764" spans="1:9" ht="51" x14ac:dyDescent="0.2">
      <c r="A6764" s="902"/>
      <c r="B6764" s="3">
        <v>3202</v>
      </c>
      <c r="C6764" s="197" t="s">
        <v>1642</v>
      </c>
      <c r="D6764" s="3" t="s">
        <v>39</v>
      </c>
      <c r="E6764" s="211" t="s">
        <v>1643</v>
      </c>
      <c r="F6764" s="882"/>
      <c r="G6764" s="211" t="s">
        <v>2186</v>
      </c>
      <c r="H6764" s="159">
        <v>45170</v>
      </c>
      <c r="I6764" s="211">
        <v>365</v>
      </c>
    </row>
    <row r="6765" spans="1:9" ht="51" x14ac:dyDescent="0.2">
      <c r="A6765" s="902"/>
      <c r="B6765" s="3">
        <v>3202</v>
      </c>
      <c r="C6765" s="197" t="s">
        <v>1644</v>
      </c>
      <c r="D6765" s="3" t="s">
        <v>39</v>
      </c>
      <c r="E6765" s="211" t="s">
        <v>1645</v>
      </c>
      <c r="F6765" s="882"/>
      <c r="G6765" s="211" t="s">
        <v>2186</v>
      </c>
      <c r="H6765" s="159">
        <v>45170</v>
      </c>
      <c r="I6765" s="211">
        <v>365</v>
      </c>
    </row>
    <row r="6766" spans="1:9" ht="51" x14ac:dyDescent="0.2">
      <c r="A6766" s="902"/>
      <c r="B6766" s="3">
        <v>3202</v>
      </c>
      <c r="C6766" s="197" t="s">
        <v>1646</v>
      </c>
      <c r="D6766" s="3" t="s">
        <v>39</v>
      </c>
      <c r="E6766" s="211" t="s">
        <v>1647</v>
      </c>
      <c r="F6766" s="882"/>
      <c r="G6766" s="211" t="s">
        <v>2186</v>
      </c>
      <c r="H6766" s="159">
        <v>45170</v>
      </c>
      <c r="I6766" s="211">
        <v>365</v>
      </c>
    </row>
    <row r="6767" spans="1:9" ht="51" x14ac:dyDescent="0.2">
      <c r="A6767" s="902"/>
      <c r="B6767" s="3">
        <v>3202</v>
      </c>
      <c r="C6767" s="197" t="s">
        <v>1648</v>
      </c>
      <c r="D6767" s="3" t="s">
        <v>39</v>
      </c>
      <c r="E6767" s="211" t="s">
        <v>1649</v>
      </c>
      <c r="F6767" s="882"/>
      <c r="G6767" s="211" t="s">
        <v>2186</v>
      </c>
      <c r="H6767" s="159">
        <v>45170</v>
      </c>
      <c r="I6767" s="211">
        <v>365</v>
      </c>
    </row>
    <row r="6768" spans="1:9" ht="51" x14ac:dyDescent="0.2">
      <c r="A6768" s="902"/>
      <c r="B6768" s="3">
        <v>3202</v>
      </c>
      <c r="C6768" s="197" t="s">
        <v>1652</v>
      </c>
      <c r="D6768" s="3" t="s">
        <v>39</v>
      </c>
      <c r="E6768" s="211" t="s">
        <v>1653</v>
      </c>
      <c r="F6768" s="882"/>
      <c r="G6768" s="211" t="s">
        <v>2186</v>
      </c>
      <c r="H6768" s="159">
        <v>45170</v>
      </c>
      <c r="I6768" s="211">
        <v>365</v>
      </c>
    </row>
    <row r="6769" spans="1:9" ht="51" x14ac:dyDescent="0.2">
      <c r="A6769" s="902"/>
      <c r="B6769" s="3">
        <v>3202</v>
      </c>
      <c r="C6769" s="197" t="s">
        <v>1654</v>
      </c>
      <c r="D6769" s="3" t="s">
        <v>39</v>
      </c>
      <c r="E6769" s="211" t="s">
        <v>1655</v>
      </c>
      <c r="F6769" s="882"/>
      <c r="G6769" s="211" t="s">
        <v>2186</v>
      </c>
      <c r="H6769" s="159">
        <v>45170</v>
      </c>
      <c r="I6769" s="211">
        <v>365</v>
      </c>
    </row>
    <row r="6770" spans="1:9" ht="25.5" x14ac:dyDescent="0.2">
      <c r="A6770" s="902"/>
      <c r="B6770" s="3">
        <v>3202</v>
      </c>
      <c r="C6770" s="197" t="s">
        <v>1656</v>
      </c>
      <c r="D6770" s="3" t="s">
        <v>39</v>
      </c>
      <c r="E6770" s="211" t="s">
        <v>1657</v>
      </c>
      <c r="F6770" s="882"/>
      <c r="G6770" s="211" t="s">
        <v>2186</v>
      </c>
      <c r="H6770" s="159">
        <v>45170</v>
      </c>
      <c r="I6770" s="211">
        <v>365</v>
      </c>
    </row>
    <row r="6771" spans="1:9" ht="25.5" x14ac:dyDescent="0.2">
      <c r="A6771" s="902"/>
      <c r="B6771" s="3">
        <v>3202</v>
      </c>
      <c r="C6771" s="197" t="s">
        <v>1658</v>
      </c>
      <c r="D6771" s="3" t="s">
        <v>39</v>
      </c>
      <c r="E6771" s="211">
        <v>53131609</v>
      </c>
      <c r="F6771" s="882"/>
      <c r="G6771" s="211" t="s">
        <v>2186</v>
      </c>
      <c r="H6771" s="159">
        <v>45170</v>
      </c>
      <c r="I6771" s="211">
        <v>365</v>
      </c>
    </row>
    <row r="6772" spans="1:9" ht="25.5" x14ac:dyDescent="0.2">
      <c r="A6772" s="902"/>
      <c r="B6772" s="3">
        <v>3202</v>
      </c>
      <c r="C6772" s="197" t="s">
        <v>1659</v>
      </c>
      <c r="D6772" s="3" t="s">
        <v>39</v>
      </c>
      <c r="E6772" s="211" t="s">
        <v>1660</v>
      </c>
      <c r="F6772" s="882"/>
      <c r="G6772" s="211" t="s">
        <v>2186</v>
      </c>
      <c r="H6772" s="159">
        <v>45170</v>
      </c>
      <c r="I6772" s="211">
        <v>365</v>
      </c>
    </row>
    <row r="6773" spans="1:9" ht="25.5" x14ac:dyDescent="0.2">
      <c r="A6773" s="902"/>
      <c r="B6773" s="3">
        <v>3202</v>
      </c>
      <c r="C6773" s="197" t="s">
        <v>1661</v>
      </c>
      <c r="D6773" s="3" t="s">
        <v>39</v>
      </c>
      <c r="E6773" s="211" t="s">
        <v>1662</v>
      </c>
      <c r="F6773" s="882"/>
      <c r="G6773" s="211" t="s">
        <v>2186</v>
      </c>
      <c r="H6773" s="159">
        <v>45170</v>
      </c>
      <c r="I6773" s="211">
        <v>365</v>
      </c>
    </row>
    <row r="6774" spans="1:9" ht="38.25" x14ac:dyDescent="0.2">
      <c r="A6774" s="902"/>
      <c r="B6774" s="3">
        <v>3210</v>
      </c>
      <c r="C6774" s="197" t="s">
        <v>1895</v>
      </c>
      <c r="D6774" s="3" t="s">
        <v>39</v>
      </c>
      <c r="E6774" s="211"/>
      <c r="F6774" s="882"/>
      <c r="G6774" s="211" t="s">
        <v>2186</v>
      </c>
      <c r="H6774" s="692" t="s">
        <v>111</v>
      </c>
      <c r="I6774" s="211">
        <v>365</v>
      </c>
    </row>
    <row r="6775" spans="1:9" ht="15" customHeight="1" x14ac:dyDescent="0.2">
      <c r="A6775" s="902"/>
      <c r="B6775" s="3">
        <v>4170</v>
      </c>
      <c r="C6775" s="212" t="s">
        <v>1970</v>
      </c>
      <c r="D6775" s="211" t="s">
        <v>2137</v>
      </c>
      <c r="E6775" s="211">
        <v>46181505</v>
      </c>
      <c r="F6775" s="882"/>
      <c r="G6775" s="211" t="s">
        <v>2186</v>
      </c>
      <c r="H6775" s="72">
        <v>45200</v>
      </c>
      <c r="I6775" s="211">
        <v>365</v>
      </c>
    </row>
    <row r="6776" spans="1:9" ht="15" customHeight="1" x14ac:dyDescent="0.2">
      <c r="A6776" s="902"/>
      <c r="B6776" s="3">
        <v>4170</v>
      </c>
      <c r="C6776" s="212" t="s">
        <v>1971</v>
      </c>
      <c r="D6776" s="211" t="s">
        <v>2137</v>
      </c>
      <c r="E6776" s="211">
        <v>46181514</v>
      </c>
      <c r="F6776" s="882"/>
      <c r="G6776" s="211" t="s">
        <v>2186</v>
      </c>
      <c r="H6776" s="72">
        <v>45200</v>
      </c>
      <c r="I6776" s="211">
        <v>365</v>
      </c>
    </row>
    <row r="6777" spans="1:9" ht="25.5" x14ac:dyDescent="0.2">
      <c r="A6777" s="902"/>
      <c r="B6777" s="3">
        <v>4170</v>
      </c>
      <c r="C6777" s="212" t="s">
        <v>1972</v>
      </c>
      <c r="D6777" s="211" t="s">
        <v>2137</v>
      </c>
      <c r="E6777" s="211">
        <v>46181504</v>
      </c>
      <c r="F6777" s="882"/>
      <c r="G6777" s="211" t="s">
        <v>2186</v>
      </c>
      <c r="H6777" s="72">
        <v>45200</v>
      </c>
      <c r="I6777" s="211">
        <v>365</v>
      </c>
    </row>
    <row r="6778" spans="1:9" ht="15" customHeight="1" x14ac:dyDescent="0.2">
      <c r="A6778" s="902"/>
      <c r="B6778" s="3">
        <v>4170</v>
      </c>
      <c r="C6778" s="212" t="s">
        <v>1973</v>
      </c>
      <c r="D6778" s="211" t="s">
        <v>2137</v>
      </c>
      <c r="E6778" s="211">
        <v>46182205</v>
      </c>
      <c r="F6778" s="882"/>
      <c r="G6778" s="211" t="s">
        <v>2186</v>
      </c>
      <c r="H6778" s="72">
        <v>45200</v>
      </c>
      <c r="I6778" s="211">
        <v>365</v>
      </c>
    </row>
    <row r="6779" spans="1:9" ht="15" customHeight="1" x14ac:dyDescent="0.2">
      <c r="A6779" s="902"/>
      <c r="B6779" s="3">
        <v>4180</v>
      </c>
      <c r="C6779" s="212" t="s">
        <v>1970</v>
      </c>
      <c r="D6779" s="211" t="s">
        <v>2137</v>
      </c>
      <c r="E6779" s="211">
        <v>46181505</v>
      </c>
      <c r="F6779" s="882"/>
      <c r="G6779" s="211" t="s">
        <v>2186</v>
      </c>
      <c r="H6779" s="72">
        <v>45200</v>
      </c>
      <c r="I6779" s="211">
        <v>365</v>
      </c>
    </row>
    <row r="6780" spans="1:9" ht="15" customHeight="1" x14ac:dyDescent="0.2">
      <c r="A6780" s="902"/>
      <c r="B6780" s="3">
        <v>4180</v>
      </c>
      <c r="C6780" s="212" t="s">
        <v>1971</v>
      </c>
      <c r="D6780" s="211" t="s">
        <v>2137</v>
      </c>
      <c r="E6780" s="211">
        <v>46181514</v>
      </c>
      <c r="F6780" s="882"/>
      <c r="G6780" s="211" t="s">
        <v>2186</v>
      </c>
      <c r="H6780" s="72">
        <v>45200</v>
      </c>
      <c r="I6780" s="211">
        <v>365</v>
      </c>
    </row>
    <row r="6781" spans="1:9" ht="25.5" x14ac:dyDescent="0.2">
      <c r="A6781" s="902"/>
      <c r="B6781" s="3">
        <v>4180</v>
      </c>
      <c r="C6781" s="212" t="s">
        <v>1972</v>
      </c>
      <c r="D6781" s="211" t="s">
        <v>2137</v>
      </c>
      <c r="E6781" s="211">
        <v>46181504</v>
      </c>
      <c r="F6781" s="882"/>
      <c r="G6781" s="211" t="s">
        <v>2186</v>
      </c>
      <c r="H6781" s="72">
        <v>45200</v>
      </c>
      <c r="I6781" s="211">
        <v>365</v>
      </c>
    </row>
    <row r="6782" spans="1:9" ht="15" customHeight="1" x14ac:dyDescent="0.2">
      <c r="A6782" s="902"/>
      <c r="B6782" s="3">
        <v>4180</v>
      </c>
      <c r="C6782" s="212" t="s">
        <v>2025</v>
      </c>
      <c r="D6782" s="211" t="s">
        <v>2137</v>
      </c>
      <c r="E6782" s="211">
        <v>46182205</v>
      </c>
      <c r="F6782" s="882"/>
      <c r="G6782" s="211" t="s">
        <v>2186</v>
      </c>
      <c r="H6782" s="72">
        <v>45200</v>
      </c>
      <c r="I6782" s="211">
        <v>365</v>
      </c>
    </row>
    <row r="6783" spans="1:9" ht="15" customHeight="1" x14ac:dyDescent="0.2">
      <c r="A6783" s="902"/>
      <c r="B6783" s="3">
        <v>4150</v>
      </c>
      <c r="C6783" s="212" t="s">
        <v>1970</v>
      </c>
      <c r="D6783" s="211" t="s">
        <v>2137</v>
      </c>
      <c r="E6783" s="211">
        <v>46181505</v>
      </c>
      <c r="F6783" s="882"/>
      <c r="G6783" s="211" t="s">
        <v>2186</v>
      </c>
      <c r="H6783" s="72">
        <v>45200</v>
      </c>
      <c r="I6783" s="211">
        <v>365</v>
      </c>
    </row>
    <row r="6784" spans="1:9" ht="15" customHeight="1" x14ac:dyDescent="0.2">
      <c r="A6784" s="902"/>
      <c r="B6784" s="3">
        <v>4150</v>
      </c>
      <c r="C6784" s="212" t="s">
        <v>1971</v>
      </c>
      <c r="D6784" s="211" t="s">
        <v>2137</v>
      </c>
      <c r="E6784" s="211">
        <v>46181514</v>
      </c>
      <c r="F6784" s="882"/>
      <c r="G6784" s="211" t="s">
        <v>2186</v>
      </c>
      <c r="H6784" s="72">
        <v>45200</v>
      </c>
      <c r="I6784" s="211">
        <v>365</v>
      </c>
    </row>
    <row r="6785" spans="1:9" ht="25.5" x14ac:dyDescent="0.2">
      <c r="A6785" s="902"/>
      <c r="B6785" s="3">
        <v>4150</v>
      </c>
      <c r="C6785" s="212" t="s">
        <v>1972</v>
      </c>
      <c r="D6785" s="211" t="s">
        <v>2137</v>
      </c>
      <c r="E6785" s="211">
        <v>46181504</v>
      </c>
      <c r="F6785" s="882"/>
      <c r="G6785" s="211" t="s">
        <v>2186</v>
      </c>
      <c r="H6785" s="72">
        <v>45200</v>
      </c>
      <c r="I6785" s="211">
        <v>365</v>
      </c>
    </row>
    <row r="6786" spans="1:9" ht="15" customHeight="1" x14ac:dyDescent="0.2">
      <c r="A6786" s="902"/>
      <c r="B6786" s="3">
        <v>4150</v>
      </c>
      <c r="C6786" s="212" t="s">
        <v>2025</v>
      </c>
      <c r="D6786" s="211" t="s">
        <v>2137</v>
      </c>
      <c r="E6786" s="211">
        <v>46182205</v>
      </c>
      <c r="F6786" s="882"/>
      <c r="G6786" s="211" t="s">
        <v>2186</v>
      </c>
      <c r="H6786" s="72">
        <v>45200</v>
      </c>
      <c r="I6786" s="211">
        <v>365</v>
      </c>
    </row>
    <row r="6787" spans="1:9" ht="127.5" x14ac:dyDescent="0.2">
      <c r="A6787" s="902"/>
      <c r="B6787" s="3">
        <v>4175</v>
      </c>
      <c r="C6787" s="212" t="s">
        <v>2057</v>
      </c>
      <c r="D6787" s="211" t="s">
        <v>2142</v>
      </c>
      <c r="E6787" s="211" t="s">
        <v>2169</v>
      </c>
      <c r="F6787" s="882"/>
      <c r="G6787" s="211" t="s">
        <v>2186</v>
      </c>
      <c r="H6787" s="72">
        <v>44927</v>
      </c>
      <c r="I6787" s="3">
        <v>365</v>
      </c>
    </row>
    <row r="6788" spans="1:9" ht="51" x14ac:dyDescent="0.2">
      <c r="A6788" s="902"/>
      <c r="B6788" s="3">
        <v>4040</v>
      </c>
      <c r="C6788" s="212" t="s">
        <v>2075</v>
      </c>
      <c r="D6788" s="3" t="s">
        <v>2132</v>
      </c>
      <c r="E6788" s="211">
        <v>42172001</v>
      </c>
      <c r="F6788" s="882"/>
      <c r="G6788" s="211" t="s">
        <v>2186</v>
      </c>
      <c r="H6788" s="72">
        <v>45200</v>
      </c>
      <c r="I6788" s="211">
        <v>365</v>
      </c>
    </row>
    <row r="6789" spans="1:9" ht="25.5" x14ac:dyDescent="0.2">
      <c r="A6789" s="902"/>
      <c r="B6789" s="3">
        <v>6001</v>
      </c>
      <c r="C6789" s="230" t="s">
        <v>2420</v>
      </c>
      <c r="D6789" s="3" t="s">
        <v>10514</v>
      </c>
      <c r="E6789" s="211">
        <v>46201001</v>
      </c>
      <c r="F6789" s="882"/>
      <c r="G6789" s="211" t="s">
        <v>2186</v>
      </c>
      <c r="H6789" s="72">
        <v>44986</v>
      </c>
      <c r="I6789" s="211">
        <v>365</v>
      </c>
    </row>
    <row r="6790" spans="1:9" ht="63.75" x14ac:dyDescent="0.2">
      <c r="A6790" s="902"/>
      <c r="B6790" s="3">
        <v>6001</v>
      </c>
      <c r="C6790" s="230" t="s">
        <v>2421</v>
      </c>
      <c r="D6790" s="3" t="s">
        <v>10514</v>
      </c>
      <c r="E6790" s="211">
        <v>42172001</v>
      </c>
      <c r="F6790" s="882"/>
      <c r="G6790" s="211" t="s">
        <v>2186</v>
      </c>
      <c r="H6790" s="72">
        <v>44986</v>
      </c>
      <c r="I6790" s="211">
        <v>365</v>
      </c>
    </row>
    <row r="6791" spans="1:9" ht="25.5" x14ac:dyDescent="0.2">
      <c r="A6791" s="902"/>
      <c r="B6791" s="3">
        <v>6001</v>
      </c>
      <c r="C6791" s="230" t="s">
        <v>2422</v>
      </c>
      <c r="D6791" s="3" t="s">
        <v>10514</v>
      </c>
      <c r="E6791" s="211">
        <v>461617</v>
      </c>
      <c r="F6791" s="882"/>
      <c r="G6791" s="211" t="s">
        <v>2186</v>
      </c>
      <c r="H6791" s="72">
        <v>44986</v>
      </c>
      <c r="I6791" s="211">
        <v>365</v>
      </c>
    </row>
    <row r="6792" spans="1:9" ht="15" customHeight="1" x14ac:dyDescent="0.2">
      <c r="A6792" s="902"/>
      <c r="B6792" s="3">
        <v>6224</v>
      </c>
      <c r="C6792" s="230" t="s">
        <v>2718</v>
      </c>
      <c r="D6792" s="3" t="s">
        <v>10514</v>
      </c>
      <c r="E6792" s="211" t="s">
        <v>2719</v>
      </c>
      <c r="F6792" s="882"/>
      <c r="G6792" s="211" t="s">
        <v>2186</v>
      </c>
      <c r="H6792" s="72">
        <v>44986</v>
      </c>
      <c r="I6792" s="691">
        <v>365</v>
      </c>
    </row>
    <row r="6793" spans="1:9" ht="15" customHeight="1" x14ac:dyDescent="0.2">
      <c r="A6793" s="902"/>
      <c r="B6793" s="131">
        <v>6110</v>
      </c>
      <c r="C6793" s="78" t="s">
        <v>2726</v>
      </c>
      <c r="D6793" s="131" t="s">
        <v>10514</v>
      </c>
      <c r="E6793" s="131">
        <v>53102503</v>
      </c>
      <c r="F6793" s="882"/>
      <c r="G6793" s="211" t="s">
        <v>2186</v>
      </c>
      <c r="H6793" s="72">
        <v>44986</v>
      </c>
      <c r="I6793" s="131">
        <v>365</v>
      </c>
    </row>
    <row r="6794" spans="1:9" ht="15" customHeight="1" x14ac:dyDescent="0.2">
      <c r="A6794" s="902"/>
      <c r="B6794" s="211">
        <v>6110</v>
      </c>
      <c r="C6794" s="78" t="s">
        <v>2728</v>
      </c>
      <c r="D6794" s="131" t="s">
        <v>10514</v>
      </c>
      <c r="E6794" s="131" t="s">
        <v>2729</v>
      </c>
      <c r="F6794" s="882"/>
      <c r="G6794" s="211" t="s">
        <v>2186</v>
      </c>
      <c r="H6794" s="72">
        <v>44986</v>
      </c>
      <c r="I6794" s="131">
        <v>365</v>
      </c>
    </row>
    <row r="6795" spans="1:9" ht="38.25" x14ac:dyDescent="0.2">
      <c r="A6795" s="902"/>
      <c r="B6795" s="211">
        <v>6120</v>
      </c>
      <c r="C6795" s="78" t="s">
        <v>2764</v>
      </c>
      <c r="D6795" s="131" t="s">
        <v>10514</v>
      </c>
      <c r="E6795" s="131">
        <v>53102503</v>
      </c>
      <c r="F6795" s="882"/>
      <c r="G6795" s="211" t="s">
        <v>2186</v>
      </c>
      <c r="H6795" s="72">
        <v>44986</v>
      </c>
      <c r="I6795" s="131">
        <v>365</v>
      </c>
    </row>
    <row r="6796" spans="1:9" ht="38.25" x14ac:dyDescent="0.2">
      <c r="A6796" s="902"/>
      <c r="B6796" s="211">
        <v>6311</v>
      </c>
      <c r="C6796" s="78" t="s">
        <v>2849</v>
      </c>
      <c r="D6796" s="131" t="s">
        <v>10514</v>
      </c>
      <c r="E6796" s="131">
        <v>43191510</v>
      </c>
      <c r="F6796" s="882"/>
      <c r="G6796" s="211" t="s">
        <v>2186</v>
      </c>
      <c r="H6796" s="72">
        <v>45078</v>
      </c>
      <c r="I6796" s="131">
        <v>365</v>
      </c>
    </row>
    <row r="6797" spans="1:9" ht="25.5" x14ac:dyDescent="0.2">
      <c r="A6797" s="902"/>
      <c r="B6797" s="3">
        <v>6226</v>
      </c>
      <c r="C6797" s="230" t="s">
        <v>2879</v>
      </c>
      <c r="D6797" s="3" t="s">
        <v>10514</v>
      </c>
      <c r="E6797" s="211">
        <v>53131609</v>
      </c>
      <c r="F6797" s="882"/>
      <c r="G6797" s="211" t="s">
        <v>2186</v>
      </c>
      <c r="H6797" s="72">
        <v>44986</v>
      </c>
      <c r="I6797" s="211">
        <v>365</v>
      </c>
    </row>
    <row r="6798" spans="1:9" ht="15" customHeight="1" x14ac:dyDescent="0.2">
      <c r="A6798" s="902"/>
      <c r="B6798" s="3">
        <v>6229</v>
      </c>
      <c r="C6798" s="230" t="s">
        <v>2944</v>
      </c>
      <c r="D6798" s="3" t="s">
        <v>10514</v>
      </c>
      <c r="E6798" s="463">
        <v>92090031</v>
      </c>
      <c r="F6798" s="882"/>
      <c r="G6798" s="211" t="s">
        <v>2186</v>
      </c>
      <c r="H6798" s="72">
        <v>45078</v>
      </c>
      <c r="I6798" s="211">
        <v>365</v>
      </c>
    </row>
    <row r="6799" spans="1:9" ht="15" customHeight="1" x14ac:dyDescent="0.2">
      <c r="A6799" s="902"/>
      <c r="B6799" s="3">
        <v>6229</v>
      </c>
      <c r="C6799" s="230" t="s">
        <v>2945</v>
      </c>
      <c r="D6799" s="3" t="s">
        <v>10514</v>
      </c>
      <c r="E6799" s="463">
        <v>46182306</v>
      </c>
      <c r="F6799" s="882"/>
      <c r="G6799" s="211" t="s">
        <v>2186</v>
      </c>
      <c r="H6799" s="72">
        <v>45078</v>
      </c>
      <c r="I6799" s="211">
        <v>365</v>
      </c>
    </row>
    <row r="6800" spans="1:9" ht="15" customHeight="1" x14ac:dyDescent="0.2">
      <c r="A6800" s="902"/>
      <c r="B6800" s="3">
        <v>6229</v>
      </c>
      <c r="C6800" s="230" t="s">
        <v>2946</v>
      </c>
      <c r="D6800" s="3" t="s">
        <v>10514</v>
      </c>
      <c r="E6800" s="463">
        <v>92195923</v>
      </c>
      <c r="F6800" s="882"/>
      <c r="G6800" s="211" t="s">
        <v>2186</v>
      </c>
      <c r="H6800" s="72">
        <v>45078</v>
      </c>
      <c r="I6800" s="211">
        <v>365</v>
      </c>
    </row>
    <row r="6801" spans="1:9" ht="15" customHeight="1" x14ac:dyDescent="0.2">
      <c r="A6801" s="902"/>
      <c r="B6801" s="3">
        <v>6229</v>
      </c>
      <c r="C6801" s="230" t="s">
        <v>2947</v>
      </c>
      <c r="D6801" s="3" t="s">
        <v>10514</v>
      </c>
      <c r="E6801" s="463">
        <v>92195099</v>
      </c>
      <c r="F6801" s="882"/>
      <c r="G6801" s="211" t="s">
        <v>2186</v>
      </c>
      <c r="H6801" s="72">
        <v>45078</v>
      </c>
      <c r="I6801" s="211">
        <v>365</v>
      </c>
    </row>
    <row r="6802" spans="1:9" ht="15" customHeight="1" x14ac:dyDescent="0.2">
      <c r="A6802" s="902"/>
      <c r="B6802" s="3">
        <v>6229</v>
      </c>
      <c r="C6802" s="230" t="s">
        <v>2948</v>
      </c>
      <c r="D6802" s="3" t="s">
        <v>10514</v>
      </c>
      <c r="E6802" s="463">
        <v>31161815</v>
      </c>
      <c r="F6802" s="882"/>
      <c r="G6802" s="211" t="s">
        <v>2186</v>
      </c>
      <c r="H6802" s="72">
        <v>45078</v>
      </c>
      <c r="I6802" s="211">
        <v>365</v>
      </c>
    </row>
    <row r="6803" spans="1:9" ht="15" customHeight="1" x14ac:dyDescent="0.2">
      <c r="A6803" s="902"/>
      <c r="B6803" s="3">
        <v>6229</v>
      </c>
      <c r="C6803" s="230" t="s">
        <v>2949</v>
      </c>
      <c r="D6803" s="3" t="s">
        <v>10514</v>
      </c>
      <c r="E6803" s="463">
        <v>92195130</v>
      </c>
      <c r="F6803" s="882"/>
      <c r="G6803" s="211" t="s">
        <v>2186</v>
      </c>
      <c r="H6803" s="72">
        <v>45078</v>
      </c>
      <c r="I6803" s="211">
        <v>365</v>
      </c>
    </row>
    <row r="6804" spans="1:9" ht="15" customHeight="1" x14ac:dyDescent="0.2">
      <c r="A6804" s="902"/>
      <c r="B6804" s="3">
        <v>6229</v>
      </c>
      <c r="C6804" s="230" t="s">
        <v>2950</v>
      </c>
      <c r="D6804" s="3" t="s">
        <v>10514</v>
      </c>
      <c r="E6804" s="463">
        <v>92194940</v>
      </c>
      <c r="F6804" s="882"/>
      <c r="G6804" s="211" t="s">
        <v>2186</v>
      </c>
      <c r="H6804" s="72">
        <v>45078</v>
      </c>
      <c r="I6804" s="211">
        <v>365</v>
      </c>
    </row>
    <row r="6805" spans="1:9" ht="15" customHeight="1" x14ac:dyDescent="0.2">
      <c r="A6805" s="902"/>
      <c r="B6805" s="3">
        <v>6229</v>
      </c>
      <c r="C6805" s="230" t="s">
        <v>2951</v>
      </c>
      <c r="D6805" s="3" t="s">
        <v>10514</v>
      </c>
      <c r="E6805" s="463" t="s">
        <v>2952</v>
      </c>
      <c r="F6805" s="882"/>
      <c r="G6805" s="211" t="s">
        <v>2186</v>
      </c>
      <c r="H6805" s="72">
        <v>45078</v>
      </c>
      <c r="I6805" s="211">
        <v>365</v>
      </c>
    </row>
    <row r="6806" spans="1:9" ht="25.5" x14ac:dyDescent="0.2">
      <c r="A6806" s="902"/>
      <c r="B6806" s="3">
        <v>6229</v>
      </c>
      <c r="C6806" s="230" t="s">
        <v>2953</v>
      </c>
      <c r="D6806" s="3" t="s">
        <v>10514</v>
      </c>
      <c r="E6806" s="463">
        <v>92195101</v>
      </c>
      <c r="F6806" s="882"/>
      <c r="G6806" s="211" t="s">
        <v>2186</v>
      </c>
      <c r="H6806" s="72">
        <v>45078</v>
      </c>
      <c r="I6806" s="211">
        <v>365</v>
      </c>
    </row>
    <row r="6807" spans="1:9" ht="25.5" x14ac:dyDescent="0.2">
      <c r="A6807" s="902"/>
      <c r="B6807" s="3">
        <v>6229</v>
      </c>
      <c r="C6807" s="230" t="s">
        <v>2954</v>
      </c>
      <c r="D6807" s="3" t="s">
        <v>10514</v>
      </c>
      <c r="E6807" s="463">
        <v>92195199</v>
      </c>
      <c r="F6807" s="882"/>
      <c r="G6807" s="211" t="s">
        <v>2186</v>
      </c>
      <c r="H6807" s="72">
        <v>45078</v>
      </c>
      <c r="I6807" s="211">
        <v>365</v>
      </c>
    </row>
    <row r="6808" spans="1:9" ht="25.5" x14ac:dyDescent="0.2">
      <c r="A6808" s="902"/>
      <c r="B6808" s="3">
        <v>6229</v>
      </c>
      <c r="C6808" s="230" t="s">
        <v>2955</v>
      </c>
      <c r="D6808" s="3" t="s">
        <v>10514</v>
      </c>
      <c r="E6808" s="463">
        <v>92195809</v>
      </c>
      <c r="F6808" s="882"/>
      <c r="G6808" s="211" t="s">
        <v>2186</v>
      </c>
      <c r="H6808" s="72">
        <v>45078</v>
      </c>
      <c r="I6808" s="211">
        <v>365</v>
      </c>
    </row>
    <row r="6809" spans="1:9" ht="15" customHeight="1" x14ac:dyDescent="0.2">
      <c r="A6809" s="902"/>
      <c r="B6809" s="3">
        <v>6229</v>
      </c>
      <c r="C6809" s="230" t="s">
        <v>2956</v>
      </c>
      <c r="D6809" s="3" t="s">
        <v>10514</v>
      </c>
      <c r="E6809" s="463">
        <v>92343890</v>
      </c>
      <c r="F6809" s="882"/>
      <c r="G6809" s="211" t="s">
        <v>2186</v>
      </c>
      <c r="H6809" s="72">
        <v>45078</v>
      </c>
      <c r="I6809" s="211">
        <v>365</v>
      </c>
    </row>
    <row r="6810" spans="1:9" ht="89.25" x14ac:dyDescent="0.2">
      <c r="A6810" s="902"/>
      <c r="B6810" s="3">
        <v>7020</v>
      </c>
      <c r="C6810" s="230" t="s">
        <v>3164</v>
      </c>
      <c r="D6810" s="3" t="s">
        <v>10514</v>
      </c>
      <c r="E6810" s="211">
        <v>46181503</v>
      </c>
      <c r="F6810" s="882"/>
      <c r="G6810" s="211" t="s">
        <v>2186</v>
      </c>
      <c r="H6810" s="72">
        <v>45170</v>
      </c>
      <c r="I6810" s="211">
        <v>365</v>
      </c>
    </row>
    <row r="6811" spans="1:9" ht="76.5" x14ac:dyDescent="0.2">
      <c r="A6811" s="902"/>
      <c r="B6811" s="3">
        <v>7020</v>
      </c>
      <c r="C6811" s="230" t="s">
        <v>3165</v>
      </c>
      <c r="D6811" s="3" t="s">
        <v>10514</v>
      </c>
      <c r="E6811" s="211">
        <v>46181503</v>
      </c>
      <c r="F6811" s="882"/>
      <c r="G6811" s="211" t="s">
        <v>2186</v>
      </c>
      <c r="H6811" s="72">
        <v>45170</v>
      </c>
      <c r="I6811" s="211">
        <v>365</v>
      </c>
    </row>
    <row r="6812" spans="1:9" ht="114.75" x14ac:dyDescent="0.2">
      <c r="A6812" s="902"/>
      <c r="B6812" s="3">
        <v>7020</v>
      </c>
      <c r="C6812" s="230" t="s">
        <v>3166</v>
      </c>
      <c r="D6812" s="3" t="s">
        <v>10514</v>
      </c>
      <c r="E6812" s="211">
        <v>53131609</v>
      </c>
      <c r="F6812" s="882"/>
      <c r="G6812" s="211" t="s">
        <v>2186</v>
      </c>
      <c r="H6812" s="72">
        <v>45170</v>
      </c>
      <c r="I6812" s="211">
        <v>365</v>
      </c>
    </row>
    <row r="6813" spans="1:9" ht="15" customHeight="1" x14ac:dyDescent="0.2">
      <c r="A6813" s="902"/>
      <c r="B6813" s="3">
        <v>6202</v>
      </c>
      <c r="C6813" s="197" t="s">
        <v>3258</v>
      </c>
      <c r="D6813" s="3" t="s">
        <v>10514</v>
      </c>
      <c r="E6813" s="60">
        <v>42131713</v>
      </c>
      <c r="F6813" s="882"/>
      <c r="G6813" s="211" t="s">
        <v>2186</v>
      </c>
      <c r="H6813" s="72">
        <v>45078</v>
      </c>
      <c r="I6813" s="211">
        <v>365</v>
      </c>
    </row>
    <row r="6814" spans="1:9" ht="15" customHeight="1" x14ac:dyDescent="0.2">
      <c r="A6814" s="902"/>
      <c r="B6814" s="260">
        <v>6030</v>
      </c>
      <c r="C6814" s="230" t="s">
        <v>3441</v>
      </c>
      <c r="D6814" s="260" t="s">
        <v>10514</v>
      </c>
      <c r="E6814" s="211">
        <v>53131609</v>
      </c>
      <c r="F6814" s="882"/>
      <c r="G6814" s="211" t="s">
        <v>2186</v>
      </c>
      <c r="H6814" s="72">
        <v>45078</v>
      </c>
      <c r="I6814" s="260">
        <v>365</v>
      </c>
    </row>
    <row r="6815" spans="1:9" ht="51" x14ac:dyDescent="0.2">
      <c r="A6815" s="902"/>
      <c r="B6815" s="260">
        <v>6030</v>
      </c>
      <c r="C6815" s="230" t="s">
        <v>3442</v>
      </c>
      <c r="D6815" s="260" t="s">
        <v>10514</v>
      </c>
      <c r="E6815" s="211">
        <v>46181541</v>
      </c>
      <c r="F6815" s="882"/>
      <c r="G6815" s="211" t="s">
        <v>2186</v>
      </c>
      <c r="H6815" s="72">
        <v>45108</v>
      </c>
      <c r="I6815" s="260">
        <v>365</v>
      </c>
    </row>
    <row r="6816" spans="1:9" ht="15" customHeight="1" x14ac:dyDescent="0.2">
      <c r="A6816" s="902"/>
      <c r="B6816" s="84">
        <v>2502</v>
      </c>
      <c r="C6816" s="127" t="s">
        <v>3765</v>
      </c>
      <c r="D6816" s="84" t="s">
        <v>34</v>
      </c>
      <c r="E6816" s="131" t="s">
        <v>3766</v>
      </c>
      <c r="F6816" s="882"/>
      <c r="G6816" s="211" t="s">
        <v>2186</v>
      </c>
      <c r="H6816" s="72">
        <v>45200</v>
      </c>
      <c r="I6816" s="211">
        <v>365</v>
      </c>
    </row>
    <row r="6817" spans="1:9" ht="25.5" x14ac:dyDescent="0.2">
      <c r="A6817" s="902"/>
      <c r="B6817" s="84">
        <v>2502</v>
      </c>
      <c r="C6817" s="127" t="s">
        <v>3947</v>
      </c>
      <c r="D6817" s="84" t="s">
        <v>34</v>
      </c>
      <c r="E6817" s="131">
        <v>53131648</v>
      </c>
      <c r="F6817" s="882"/>
      <c r="G6817" s="211" t="s">
        <v>2186</v>
      </c>
      <c r="H6817" s="72">
        <v>45170</v>
      </c>
      <c r="I6817" s="211">
        <v>365</v>
      </c>
    </row>
    <row r="6818" spans="1:9" ht="15" customHeight="1" x14ac:dyDescent="0.2">
      <c r="A6818" s="902"/>
      <c r="B6818" s="211">
        <v>2505</v>
      </c>
      <c r="C6818" s="197" t="s">
        <v>4170</v>
      </c>
      <c r="D6818" s="211" t="s">
        <v>34</v>
      </c>
      <c r="E6818" s="211" t="s">
        <v>4171</v>
      </c>
      <c r="F6818" s="882"/>
      <c r="G6818" s="211" t="s">
        <v>2186</v>
      </c>
      <c r="H6818" s="72">
        <v>44958</v>
      </c>
      <c r="I6818" s="211">
        <v>365</v>
      </c>
    </row>
    <row r="6819" spans="1:9" ht="15" customHeight="1" x14ac:dyDescent="0.2">
      <c r="A6819" s="902"/>
      <c r="B6819" s="211">
        <v>2505</v>
      </c>
      <c r="C6819" s="197" t="s">
        <v>4188</v>
      </c>
      <c r="D6819" s="211" t="s">
        <v>34</v>
      </c>
      <c r="E6819" s="211" t="s">
        <v>4189</v>
      </c>
      <c r="F6819" s="882"/>
      <c r="G6819" s="211" t="s">
        <v>2186</v>
      </c>
      <c r="H6819" s="72">
        <v>44958</v>
      </c>
      <c r="I6819" s="211">
        <v>365</v>
      </c>
    </row>
    <row r="6820" spans="1:9" ht="25.5" x14ac:dyDescent="0.2">
      <c r="A6820" s="902"/>
      <c r="B6820" s="211">
        <v>2505</v>
      </c>
      <c r="C6820" s="197" t="s">
        <v>4194</v>
      </c>
      <c r="D6820" s="211" t="s">
        <v>34</v>
      </c>
      <c r="E6820" s="211" t="s">
        <v>4195</v>
      </c>
      <c r="F6820" s="882"/>
      <c r="G6820" s="211" t="s">
        <v>2186</v>
      </c>
      <c r="H6820" s="72">
        <v>44958</v>
      </c>
      <c r="I6820" s="211">
        <v>365</v>
      </c>
    </row>
    <row r="6821" spans="1:9" ht="25.5" x14ac:dyDescent="0.2">
      <c r="A6821" s="902"/>
      <c r="B6821" s="211">
        <v>2505</v>
      </c>
      <c r="C6821" s="197" t="s">
        <v>4222</v>
      </c>
      <c r="D6821" s="211" t="s">
        <v>34</v>
      </c>
      <c r="E6821" s="211" t="s">
        <v>4223</v>
      </c>
      <c r="F6821" s="882"/>
      <c r="G6821" s="211" t="s">
        <v>2186</v>
      </c>
      <c r="H6821" s="72">
        <v>44958</v>
      </c>
      <c r="I6821" s="211">
        <v>365</v>
      </c>
    </row>
    <row r="6822" spans="1:9" ht="25.5" x14ac:dyDescent="0.2">
      <c r="A6822" s="902"/>
      <c r="B6822" s="211">
        <v>2505</v>
      </c>
      <c r="C6822" s="197" t="s">
        <v>4231</v>
      </c>
      <c r="D6822" s="211" t="s">
        <v>34</v>
      </c>
      <c r="E6822" s="211" t="s">
        <v>4232</v>
      </c>
      <c r="F6822" s="882"/>
      <c r="G6822" s="211" t="s">
        <v>2186</v>
      </c>
      <c r="H6822" s="72">
        <v>44958</v>
      </c>
      <c r="I6822" s="211">
        <v>365</v>
      </c>
    </row>
    <row r="6823" spans="1:9" ht="38.25" x14ac:dyDescent="0.2">
      <c r="A6823" s="902"/>
      <c r="B6823" s="211">
        <v>2505</v>
      </c>
      <c r="C6823" s="197" t="s">
        <v>4248</v>
      </c>
      <c r="D6823" s="211" t="s">
        <v>34</v>
      </c>
      <c r="E6823" s="211" t="s">
        <v>4250</v>
      </c>
      <c r="F6823" s="882"/>
      <c r="G6823" s="211" t="s">
        <v>2186</v>
      </c>
      <c r="H6823" s="72">
        <v>44958</v>
      </c>
      <c r="I6823" s="211">
        <v>365</v>
      </c>
    </row>
    <row r="6824" spans="1:9" ht="25.5" x14ac:dyDescent="0.2">
      <c r="A6824" s="902"/>
      <c r="B6824" s="211">
        <v>2505</v>
      </c>
      <c r="C6824" s="197" t="s">
        <v>4259</v>
      </c>
      <c r="D6824" s="211" t="s">
        <v>34</v>
      </c>
      <c r="E6824" s="211" t="s">
        <v>4260</v>
      </c>
      <c r="F6824" s="882"/>
      <c r="G6824" s="211" t="s">
        <v>2186</v>
      </c>
      <c r="H6824" s="72">
        <v>44958</v>
      </c>
      <c r="I6824" s="211">
        <v>365</v>
      </c>
    </row>
    <row r="6825" spans="1:9" ht="38.25" x14ac:dyDescent="0.2">
      <c r="A6825" s="902"/>
      <c r="B6825" s="211">
        <v>2505</v>
      </c>
      <c r="C6825" s="197" t="s">
        <v>4262</v>
      </c>
      <c r="D6825" s="211" t="s">
        <v>34</v>
      </c>
      <c r="E6825" s="211" t="s">
        <v>4260</v>
      </c>
      <c r="F6825" s="882"/>
      <c r="G6825" s="211" t="s">
        <v>2186</v>
      </c>
      <c r="H6825" s="72">
        <v>44958</v>
      </c>
      <c r="I6825" s="211">
        <v>365</v>
      </c>
    </row>
    <row r="6826" spans="1:9" ht="25.5" x14ac:dyDescent="0.2">
      <c r="A6826" s="902"/>
      <c r="B6826" s="211">
        <v>2505</v>
      </c>
      <c r="C6826" s="197" t="s">
        <v>4263</v>
      </c>
      <c r="D6826" s="211" t="s">
        <v>34</v>
      </c>
      <c r="E6826" s="211" t="s">
        <v>4260</v>
      </c>
      <c r="F6826" s="882"/>
      <c r="G6826" s="211" t="s">
        <v>2186</v>
      </c>
      <c r="H6826" s="72">
        <v>44958</v>
      </c>
      <c r="I6826" s="211">
        <v>365</v>
      </c>
    </row>
    <row r="6827" spans="1:9" ht="25.5" x14ac:dyDescent="0.2">
      <c r="A6827" s="902"/>
      <c r="B6827" s="211">
        <v>2505</v>
      </c>
      <c r="C6827" s="197" t="s">
        <v>4264</v>
      </c>
      <c r="D6827" s="211" t="s">
        <v>34</v>
      </c>
      <c r="E6827" s="211" t="s">
        <v>4265</v>
      </c>
      <c r="F6827" s="882"/>
      <c r="G6827" s="211" t="s">
        <v>2186</v>
      </c>
      <c r="H6827" s="72">
        <v>44958</v>
      </c>
      <c r="I6827" s="211">
        <v>365</v>
      </c>
    </row>
    <row r="6828" spans="1:9" ht="25.5" x14ac:dyDescent="0.2">
      <c r="A6828" s="902"/>
      <c r="B6828" s="211">
        <v>2505</v>
      </c>
      <c r="C6828" s="197" t="s">
        <v>4266</v>
      </c>
      <c r="D6828" s="211" t="s">
        <v>34</v>
      </c>
      <c r="E6828" s="211" t="s">
        <v>4265</v>
      </c>
      <c r="F6828" s="882"/>
      <c r="G6828" s="211" t="s">
        <v>2186</v>
      </c>
      <c r="H6828" s="72">
        <v>44958</v>
      </c>
      <c r="I6828" s="211">
        <v>365</v>
      </c>
    </row>
    <row r="6829" spans="1:9" ht="25.5" x14ac:dyDescent="0.2">
      <c r="A6829" s="902"/>
      <c r="B6829" s="211">
        <v>2505</v>
      </c>
      <c r="C6829" s="197" t="s">
        <v>4267</v>
      </c>
      <c r="D6829" s="211" t="s">
        <v>34</v>
      </c>
      <c r="E6829" s="211" t="s">
        <v>4265</v>
      </c>
      <c r="F6829" s="882"/>
      <c r="G6829" s="211" t="s">
        <v>2186</v>
      </c>
      <c r="H6829" s="72">
        <v>44958</v>
      </c>
      <c r="I6829" s="211">
        <v>365</v>
      </c>
    </row>
    <row r="6830" spans="1:9" ht="25.5" x14ac:dyDescent="0.2">
      <c r="A6830" s="902"/>
      <c r="B6830" s="211">
        <v>2505</v>
      </c>
      <c r="C6830" s="197" t="s">
        <v>4271</v>
      </c>
      <c r="D6830" s="211" t="s">
        <v>34</v>
      </c>
      <c r="E6830" s="211" t="s">
        <v>4272</v>
      </c>
      <c r="F6830" s="882"/>
      <c r="G6830" s="211" t="s">
        <v>2186</v>
      </c>
      <c r="H6830" s="72">
        <v>44958</v>
      </c>
      <c r="I6830" s="211">
        <v>365</v>
      </c>
    </row>
    <row r="6831" spans="1:9" ht="38.25" x14ac:dyDescent="0.2">
      <c r="A6831" s="902"/>
      <c r="B6831" s="211">
        <v>2505</v>
      </c>
      <c r="C6831" s="197" t="s">
        <v>4274</v>
      </c>
      <c r="D6831" s="211" t="s">
        <v>34</v>
      </c>
      <c r="E6831" s="211" t="s">
        <v>4272</v>
      </c>
      <c r="F6831" s="882"/>
      <c r="G6831" s="211" t="s">
        <v>2186</v>
      </c>
      <c r="H6831" s="72">
        <v>44958</v>
      </c>
      <c r="I6831" s="211">
        <v>365</v>
      </c>
    </row>
    <row r="6832" spans="1:9" ht="25.5" x14ac:dyDescent="0.2">
      <c r="A6832" s="902"/>
      <c r="B6832" s="211">
        <v>2505</v>
      </c>
      <c r="C6832" s="197" t="s">
        <v>4275</v>
      </c>
      <c r="D6832" s="211" t="s">
        <v>34</v>
      </c>
      <c r="E6832" s="211" t="s">
        <v>4272</v>
      </c>
      <c r="F6832" s="882"/>
      <c r="G6832" s="211" t="s">
        <v>2186</v>
      </c>
      <c r="H6832" s="72">
        <v>44958</v>
      </c>
      <c r="I6832" s="211">
        <v>365</v>
      </c>
    </row>
    <row r="6833" spans="1:9" ht="25.5" x14ac:dyDescent="0.2">
      <c r="A6833" s="902"/>
      <c r="B6833" s="211">
        <v>2505</v>
      </c>
      <c r="C6833" s="197" t="s">
        <v>4276</v>
      </c>
      <c r="D6833" s="211" t="s">
        <v>34</v>
      </c>
      <c r="E6833" s="211" t="s">
        <v>4277</v>
      </c>
      <c r="F6833" s="882"/>
      <c r="G6833" s="211" t="s">
        <v>2186</v>
      </c>
      <c r="H6833" s="72">
        <v>44958</v>
      </c>
      <c r="I6833" s="211">
        <v>365</v>
      </c>
    </row>
    <row r="6834" spans="1:9" ht="25.5" x14ac:dyDescent="0.2">
      <c r="A6834" s="902"/>
      <c r="B6834" s="211">
        <v>2505</v>
      </c>
      <c r="C6834" s="197" t="s">
        <v>4279</v>
      </c>
      <c r="D6834" s="211" t="s">
        <v>34</v>
      </c>
      <c r="E6834" s="211" t="s">
        <v>4277</v>
      </c>
      <c r="F6834" s="882"/>
      <c r="G6834" s="211" t="s">
        <v>2186</v>
      </c>
      <c r="H6834" s="72">
        <v>44958</v>
      </c>
      <c r="I6834" s="211">
        <v>365</v>
      </c>
    </row>
    <row r="6835" spans="1:9" ht="25.5" x14ac:dyDescent="0.2">
      <c r="A6835" s="902"/>
      <c r="B6835" s="211">
        <v>2505</v>
      </c>
      <c r="C6835" s="197" t="s">
        <v>4280</v>
      </c>
      <c r="D6835" s="211" t="s">
        <v>34</v>
      </c>
      <c r="E6835" s="211" t="s">
        <v>4277</v>
      </c>
      <c r="F6835" s="882"/>
      <c r="G6835" s="211" t="s">
        <v>2186</v>
      </c>
      <c r="H6835" s="72">
        <v>44958</v>
      </c>
      <c r="I6835" s="211">
        <v>365</v>
      </c>
    </row>
    <row r="6836" spans="1:9" ht="51" x14ac:dyDescent="0.2">
      <c r="A6836" s="902"/>
      <c r="B6836" s="372">
        <v>4321</v>
      </c>
      <c r="C6836" s="332" t="s">
        <v>5510</v>
      </c>
      <c r="D6836" s="372" t="s">
        <v>39</v>
      </c>
      <c r="E6836" s="146">
        <v>46181501</v>
      </c>
      <c r="F6836" s="882"/>
      <c r="G6836" s="211" t="s">
        <v>2186</v>
      </c>
      <c r="H6836" s="159">
        <v>45231</v>
      </c>
      <c r="I6836" s="146">
        <v>365</v>
      </c>
    </row>
    <row r="6837" spans="1:9" ht="38.25" x14ac:dyDescent="0.2">
      <c r="A6837" s="902"/>
      <c r="B6837" s="372">
        <v>4321</v>
      </c>
      <c r="C6837" s="332" t="s">
        <v>5512</v>
      </c>
      <c r="D6837" s="372" t="s">
        <v>39</v>
      </c>
      <c r="E6837" s="146">
        <v>46181541</v>
      </c>
      <c r="F6837" s="882"/>
      <c r="G6837" s="211" t="s">
        <v>2186</v>
      </c>
      <c r="H6837" s="159">
        <v>45231</v>
      </c>
      <c r="I6837" s="146">
        <v>365</v>
      </c>
    </row>
    <row r="6838" spans="1:9" ht="63.75" x14ac:dyDescent="0.2">
      <c r="A6838" s="902"/>
      <c r="B6838" s="372">
        <v>4321</v>
      </c>
      <c r="C6838" s="332" t="s">
        <v>5513</v>
      </c>
      <c r="D6838" s="372" t="s">
        <v>39</v>
      </c>
      <c r="E6838" s="146">
        <v>46182008</v>
      </c>
      <c r="F6838" s="882"/>
      <c r="G6838" s="211" t="s">
        <v>2186</v>
      </c>
      <c r="H6838" s="159">
        <v>45231</v>
      </c>
      <c r="I6838" s="146">
        <v>365</v>
      </c>
    </row>
    <row r="6839" spans="1:9" ht="38.25" x14ac:dyDescent="0.2">
      <c r="A6839" s="902"/>
      <c r="B6839" s="372">
        <v>4321</v>
      </c>
      <c r="C6839" s="332" t="s">
        <v>5514</v>
      </c>
      <c r="D6839" s="372" t="s">
        <v>39</v>
      </c>
      <c r="E6839" s="146">
        <v>42143508</v>
      </c>
      <c r="F6839" s="882"/>
      <c r="G6839" s="211" t="s">
        <v>2186</v>
      </c>
      <c r="H6839" s="159">
        <v>45231</v>
      </c>
      <c r="I6839" s="146">
        <v>365</v>
      </c>
    </row>
    <row r="6840" spans="1:9" ht="51" x14ac:dyDescent="0.2">
      <c r="A6840" s="902"/>
      <c r="B6840" s="372">
        <v>4321</v>
      </c>
      <c r="C6840" s="332" t="s">
        <v>5515</v>
      </c>
      <c r="D6840" s="372" t="s">
        <v>39</v>
      </c>
      <c r="E6840" s="146">
        <v>46181703</v>
      </c>
      <c r="F6840" s="882"/>
      <c r="G6840" s="211" t="s">
        <v>2186</v>
      </c>
      <c r="H6840" s="159">
        <v>45231</v>
      </c>
      <c r="I6840" s="146">
        <v>365</v>
      </c>
    </row>
    <row r="6841" spans="1:9" ht="15" customHeight="1" x14ac:dyDescent="0.2">
      <c r="A6841" s="902"/>
      <c r="B6841" s="372">
        <v>7001</v>
      </c>
      <c r="C6841" s="373" t="s">
        <v>5839</v>
      </c>
      <c r="D6841" s="372" t="s">
        <v>5902</v>
      </c>
      <c r="E6841" s="146" t="s">
        <v>5840</v>
      </c>
      <c r="F6841" s="882"/>
      <c r="G6841" s="211" t="s">
        <v>2186</v>
      </c>
      <c r="H6841" s="683">
        <v>45261</v>
      </c>
      <c r="I6841" s="146">
        <v>365</v>
      </c>
    </row>
    <row r="6842" spans="1:9" ht="25.5" x14ac:dyDescent="0.2">
      <c r="A6842" s="902"/>
      <c r="B6842" s="372">
        <v>7001</v>
      </c>
      <c r="C6842" s="373" t="s">
        <v>5842</v>
      </c>
      <c r="D6842" s="372" t="s">
        <v>5902</v>
      </c>
      <c r="E6842" s="146" t="s">
        <v>5843</v>
      </c>
      <c r="F6842" s="882"/>
      <c r="G6842" s="211" t="s">
        <v>2186</v>
      </c>
      <c r="H6842" s="683">
        <v>45261</v>
      </c>
      <c r="I6842" s="146">
        <v>365</v>
      </c>
    </row>
    <row r="6843" spans="1:9" ht="15" customHeight="1" x14ac:dyDescent="0.2">
      <c r="A6843" s="902"/>
      <c r="B6843" s="372">
        <v>7001</v>
      </c>
      <c r="C6843" s="373" t="s">
        <v>5848</v>
      </c>
      <c r="D6843" s="372" t="s">
        <v>5902</v>
      </c>
      <c r="E6843" s="146" t="s">
        <v>5849</v>
      </c>
      <c r="F6843" s="882"/>
      <c r="G6843" s="211" t="s">
        <v>2186</v>
      </c>
      <c r="H6843" s="683">
        <v>45261</v>
      </c>
      <c r="I6843" s="146">
        <v>365</v>
      </c>
    </row>
    <row r="6844" spans="1:9" ht="15" customHeight="1" x14ac:dyDescent="0.2">
      <c r="A6844" s="902"/>
      <c r="B6844" s="372">
        <v>7001</v>
      </c>
      <c r="C6844" s="373" t="s">
        <v>5851</v>
      </c>
      <c r="D6844" s="372" t="s">
        <v>5902</v>
      </c>
      <c r="E6844" s="146" t="s">
        <v>5852</v>
      </c>
      <c r="F6844" s="882"/>
      <c r="G6844" s="211" t="s">
        <v>2186</v>
      </c>
      <c r="H6844" s="683">
        <v>45261</v>
      </c>
      <c r="I6844" s="146">
        <v>365</v>
      </c>
    </row>
    <row r="6845" spans="1:9" ht="25.5" x14ac:dyDescent="0.2">
      <c r="A6845" s="902"/>
      <c r="B6845" s="372">
        <v>7001</v>
      </c>
      <c r="C6845" s="373" t="s">
        <v>5854</v>
      </c>
      <c r="D6845" s="372" t="s">
        <v>5902</v>
      </c>
      <c r="E6845" s="146" t="s">
        <v>5855</v>
      </c>
      <c r="F6845" s="882"/>
      <c r="G6845" s="211" t="s">
        <v>2186</v>
      </c>
      <c r="H6845" s="683">
        <v>45261</v>
      </c>
      <c r="I6845" s="146">
        <v>365</v>
      </c>
    </row>
    <row r="6846" spans="1:9" ht="15" customHeight="1" x14ac:dyDescent="0.2">
      <c r="A6846" s="902"/>
      <c r="B6846" s="372">
        <v>7001</v>
      </c>
      <c r="C6846" s="373" t="s">
        <v>5857</v>
      </c>
      <c r="D6846" s="372" t="s">
        <v>5902</v>
      </c>
      <c r="E6846" s="146" t="s">
        <v>5858</v>
      </c>
      <c r="F6846" s="882"/>
      <c r="G6846" s="211" t="s">
        <v>2186</v>
      </c>
      <c r="H6846" s="683">
        <v>45261</v>
      </c>
      <c r="I6846" s="146">
        <v>365</v>
      </c>
    </row>
    <row r="6847" spans="1:9" ht="15" customHeight="1" x14ac:dyDescent="0.2">
      <c r="A6847" s="902"/>
      <c r="B6847" s="372">
        <v>7001</v>
      </c>
      <c r="C6847" s="373" t="s">
        <v>5860</v>
      </c>
      <c r="D6847" s="372" t="s">
        <v>5902</v>
      </c>
      <c r="E6847" s="146" t="s">
        <v>5861</v>
      </c>
      <c r="F6847" s="882"/>
      <c r="G6847" s="211" t="s">
        <v>2186</v>
      </c>
      <c r="H6847" s="683">
        <v>45261</v>
      </c>
      <c r="I6847" s="146">
        <v>365</v>
      </c>
    </row>
    <row r="6848" spans="1:9" ht="15" customHeight="1" x14ac:dyDescent="0.2">
      <c r="A6848" s="902"/>
      <c r="B6848" s="372">
        <v>7001</v>
      </c>
      <c r="C6848" s="373" t="s">
        <v>5863</v>
      </c>
      <c r="D6848" s="372" t="s">
        <v>5902</v>
      </c>
      <c r="E6848" s="146" t="s">
        <v>5864</v>
      </c>
      <c r="F6848" s="882"/>
      <c r="G6848" s="211" t="s">
        <v>2186</v>
      </c>
      <c r="H6848" s="683">
        <v>45261</v>
      </c>
      <c r="I6848" s="146">
        <v>365</v>
      </c>
    </row>
    <row r="6849" spans="1:9" ht="15" customHeight="1" x14ac:dyDescent="0.2">
      <c r="A6849" s="902"/>
      <c r="B6849" s="372">
        <v>7001</v>
      </c>
      <c r="C6849" s="373" t="s">
        <v>5839</v>
      </c>
      <c r="D6849" s="372" t="s">
        <v>5902</v>
      </c>
      <c r="E6849" s="146" t="s">
        <v>5840</v>
      </c>
      <c r="F6849" s="882"/>
      <c r="G6849" s="211" t="s">
        <v>2186</v>
      </c>
      <c r="H6849" s="683">
        <v>45261</v>
      </c>
      <c r="I6849" s="146">
        <v>365</v>
      </c>
    </row>
    <row r="6850" spans="1:9" ht="15" customHeight="1" x14ac:dyDescent="0.2">
      <c r="A6850" s="902"/>
      <c r="B6850" s="372">
        <v>7001</v>
      </c>
      <c r="C6850" s="373" t="s">
        <v>5866</v>
      </c>
      <c r="D6850" s="372" t="s">
        <v>5902</v>
      </c>
      <c r="E6850" s="146" t="s">
        <v>5867</v>
      </c>
      <c r="F6850" s="882"/>
      <c r="G6850" s="211" t="s">
        <v>2186</v>
      </c>
      <c r="H6850" s="683">
        <v>45261</v>
      </c>
      <c r="I6850" s="146">
        <v>365</v>
      </c>
    </row>
    <row r="6851" spans="1:9" ht="25.5" x14ac:dyDescent="0.2">
      <c r="A6851" s="902"/>
      <c r="B6851" s="372">
        <v>7001</v>
      </c>
      <c r="C6851" s="693" t="s">
        <v>5842</v>
      </c>
      <c r="D6851" s="372" t="s">
        <v>5902</v>
      </c>
      <c r="E6851" s="146" t="s">
        <v>5843</v>
      </c>
      <c r="F6851" s="882"/>
      <c r="G6851" s="211" t="s">
        <v>2186</v>
      </c>
      <c r="H6851" s="683">
        <v>45261</v>
      </c>
      <c r="I6851" s="372">
        <v>365</v>
      </c>
    </row>
    <row r="6852" spans="1:9" ht="15" customHeight="1" x14ac:dyDescent="0.2">
      <c r="A6852" s="902"/>
      <c r="B6852" s="372">
        <v>7001</v>
      </c>
      <c r="C6852" s="693" t="s">
        <v>5851</v>
      </c>
      <c r="D6852" s="372" t="s">
        <v>5902</v>
      </c>
      <c r="E6852" s="146" t="s">
        <v>5852</v>
      </c>
      <c r="F6852" s="882"/>
      <c r="G6852" s="211" t="s">
        <v>2186</v>
      </c>
      <c r="H6852" s="683">
        <v>45261</v>
      </c>
      <c r="I6852" s="372">
        <v>365</v>
      </c>
    </row>
    <row r="6853" spans="1:9" ht="15" customHeight="1" x14ac:dyDescent="0.2">
      <c r="A6853" s="902"/>
      <c r="B6853" s="372">
        <v>7001</v>
      </c>
      <c r="C6853" s="693" t="s">
        <v>5839</v>
      </c>
      <c r="D6853" s="372" t="s">
        <v>5902</v>
      </c>
      <c r="E6853" s="146" t="s">
        <v>5840</v>
      </c>
      <c r="F6853" s="882"/>
      <c r="G6853" s="211" t="s">
        <v>2186</v>
      </c>
      <c r="H6853" s="683">
        <v>45261</v>
      </c>
      <c r="I6853" s="372">
        <v>365</v>
      </c>
    </row>
    <row r="6854" spans="1:9" ht="25.5" x14ac:dyDescent="0.2">
      <c r="A6854" s="902"/>
      <c r="B6854" s="372">
        <v>7001</v>
      </c>
      <c r="C6854" s="693" t="s">
        <v>5842</v>
      </c>
      <c r="D6854" s="372" t="s">
        <v>5902</v>
      </c>
      <c r="E6854" s="146" t="s">
        <v>5843</v>
      </c>
      <c r="F6854" s="882"/>
      <c r="G6854" s="211" t="s">
        <v>2186</v>
      </c>
      <c r="H6854" s="683">
        <v>45261</v>
      </c>
      <c r="I6854" s="372">
        <v>365</v>
      </c>
    </row>
    <row r="6855" spans="1:9" ht="15" customHeight="1" x14ac:dyDescent="0.2">
      <c r="A6855" s="902"/>
      <c r="B6855" s="372">
        <v>7001</v>
      </c>
      <c r="C6855" s="693" t="s">
        <v>5869</v>
      </c>
      <c r="D6855" s="372" t="s">
        <v>5902</v>
      </c>
      <c r="E6855" s="146" t="s">
        <v>5861</v>
      </c>
      <c r="F6855" s="882"/>
      <c r="G6855" s="211" t="s">
        <v>2186</v>
      </c>
      <c r="H6855" s="683">
        <v>45261</v>
      </c>
      <c r="I6855" s="372">
        <v>365</v>
      </c>
    </row>
    <row r="6856" spans="1:9" ht="15" customHeight="1" x14ac:dyDescent="0.2">
      <c r="A6856" s="902"/>
      <c r="B6856" s="372">
        <v>7001</v>
      </c>
      <c r="C6856" s="693" t="s">
        <v>5839</v>
      </c>
      <c r="D6856" s="372" t="s">
        <v>5902</v>
      </c>
      <c r="E6856" s="146" t="s">
        <v>5840</v>
      </c>
      <c r="F6856" s="882"/>
      <c r="G6856" s="211" t="s">
        <v>2186</v>
      </c>
      <c r="H6856" s="683">
        <v>45261</v>
      </c>
      <c r="I6856" s="372">
        <v>365</v>
      </c>
    </row>
    <row r="6857" spans="1:9" ht="25.5" x14ac:dyDescent="0.2">
      <c r="A6857" s="902"/>
      <c r="B6857" s="372">
        <v>7001</v>
      </c>
      <c r="C6857" s="693" t="s">
        <v>5842</v>
      </c>
      <c r="D6857" s="372" t="s">
        <v>5902</v>
      </c>
      <c r="E6857" s="146" t="s">
        <v>5843</v>
      </c>
      <c r="F6857" s="882"/>
      <c r="G6857" s="211" t="s">
        <v>2186</v>
      </c>
      <c r="H6857" s="683">
        <v>45261</v>
      </c>
      <c r="I6857" s="372">
        <v>365</v>
      </c>
    </row>
    <row r="6858" spans="1:9" ht="15" customHeight="1" x14ac:dyDescent="0.2">
      <c r="A6858" s="902"/>
      <c r="B6858" s="372">
        <v>7001</v>
      </c>
      <c r="C6858" s="693" t="s">
        <v>5851</v>
      </c>
      <c r="D6858" s="372" t="s">
        <v>5902</v>
      </c>
      <c r="E6858" s="146" t="s">
        <v>5852</v>
      </c>
      <c r="F6858" s="882"/>
      <c r="G6858" s="211" t="s">
        <v>2186</v>
      </c>
      <c r="H6858" s="683">
        <v>45261</v>
      </c>
      <c r="I6858" s="372">
        <v>365</v>
      </c>
    </row>
    <row r="6859" spans="1:9" ht="15" customHeight="1" x14ac:dyDescent="0.2">
      <c r="A6859" s="902"/>
      <c r="B6859" s="372">
        <v>7001</v>
      </c>
      <c r="C6859" s="693" t="s">
        <v>5863</v>
      </c>
      <c r="D6859" s="372" t="s">
        <v>5902</v>
      </c>
      <c r="E6859" s="146" t="s">
        <v>5864</v>
      </c>
      <c r="F6859" s="882"/>
      <c r="G6859" s="211" t="s">
        <v>2186</v>
      </c>
      <c r="H6859" s="683">
        <v>45261</v>
      </c>
      <c r="I6859" s="372">
        <v>365</v>
      </c>
    </row>
    <row r="6860" spans="1:9" ht="15" customHeight="1" x14ac:dyDescent="0.2">
      <c r="A6860" s="902"/>
      <c r="B6860" s="372">
        <v>7001</v>
      </c>
      <c r="C6860" s="693" t="s">
        <v>5869</v>
      </c>
      <c r="D6860" s="372" t="s">
        <v>5902</v>
      </c>
      <c r="E6860" s="146" t="s">
        <v>5861</v>
      </c>
      <c r="F6860" s="882"/>
      <c r="G6860" s="211" t="s">
        <v>2186</v>
      </c>
      <c r="H6860" s="683">
        <v>45261</v>
      </c>
      <c r="I6860" s="372">
        <v>365</v>
      </c>
    </row>
    <row r="6861" spans="1:9" ht="15" customHeight="1" x14ac:dyDescent="0.2">
      <c r="A6861" s="902"/>
      <c r="B6861" s="372">
        <v>7001</v>
      </c>
      <c r="C6861" s="693" t="s">
        <v>5839</v>
      </c>
      <c r="D6861" s="372" t="s">
        <v>5902</v>
      </c>
      <c r="E6861" s="146" t="s">
        <v>5840</v>
      </c>
      <c r="F6861" s="882"/>
      <c r="G6861" s="211" t="s">
        <v>2186</v>
      </c>
      <c r="H6861" s="683">
        <v>45261</v>
      </c>
      <c r="I6861" s="372">
        <v>365</v>
      </c>
    </row>
    <row r="6862" spans="1:9" ht="25.5" x14ac:dyDescent="0.2">
      <c r="A6862" s="902"/>
      <c r="B6862" s="372">
        <v>7001</v>
      </c>
      <c r="C6862" s="693" t="s">
        <v>5842</v>
      </c>
      <c r="D6862" s="372" t="s">
        <v>5902</v>
      </c>
      <c r="E6862" s="146" t="s">
        <v>5843</v>
      </c>
      <c r="F6862" s="882"/>
      <c r="G6862" s="211" t="s">
        <v>2186</v>
      </c>
      <c r="H6862" s="683">
        <v>45261</v>
      </c>
      <c r="I6862" s="372">
        <v>365</v>
      </c>
    </row>
    <row r="6863" spans="1:9" ht="15" customHeight="1" x14ac:dyDescent="0.2">
      <c r="A6863" s="902"/>
      <c r="B6863" s="372">
        <v>7001</v>
      </c>
      <c r="C6863" s="693" t="s">
        <v>5848</v>
      </c>
      <c r="D6863" s="372" t="s">
        <v>5902</v>
      </c>
      <c r="E6863" s="146" t="s">
        <v>5849</v>
      </c>
      <c r="F6863" s="882"/>
      <c r="G6863" s="211" t="s">
        <v>2186</v>
      </c>
      <c r="H6863" s="683">
        <v>45261</v>
      </c>
      <c r="I6863" s="372">
        <v>365</v>
      </c>
    </row>
    <row r="6864" spans="1:9" ht="15" customHeight="1" x14ac:dyDescent="0.2">
      <c r="A6864" s="902"/>
      <c r="B6864" s="372">
        <v>7001</v>
      </c>
      <c r="C6864" s="693" t="s">
        <v>5851</v>
      </c>
      <c r="D6864" s="372" t="s">
        <v>5902</v>
      </c>
      <c r="E6864" s="146" t="s">
        <v>5852</v>
      </c>
      <c r="F6864" s="882"/>
      <c r="G6864" s="211" t="s">
        <v>2186</v>
      </c>
      <c r="H6864" s="683">
        <v>45261</v>
      </c>
      <c r="I6864" s="372">
        <v>365</v>
      </c>
    </row>
    <row r="6865" spans="1:9" ht="15" customHeight="1" x14ac:dyDescent="0.2">
      <c r="A6865" s="902"/>
      <c r="B6865" s="372">
        <v>7001</v>
      </c>
      <c r="C6865" s="693" t="s">
        <v>5857</v>
      </c>
      <c r="D6865" s="372" t="s">
        <v>5902</v>
      </c>
      <c r="E6865" s="146" t="s">
        <v>5858</v>
      </c>
      <c r="F6865" s="882"/>
      <c r="G6865" s="211" t="s">
        <v>2186</v>
      </c>
      <c r="H6865" s="683">
        <v>45261</v>
      </c>
      <c r="I6865" s="372">
        <v>365</v>
      </c>
    </row>
    <row r="6866" spans="1:9" ht="15" customHeight="1" x14ac:dyDescent="0.2">
      <c r="A6866" s="902"/>
      <c r="B6866" s="372">
        <v>7001</v>
      </c>
      <c r="C6866" s="693" t="s">
        <v>5860</v>
      </c>
      <c r="D6866" s="372" t="s">
        <v>5902</v>
      </c>
      <c r="E6866" s="146" t="s">
        <v>5861</v>
      </c>
      <c r="F6866" s="882"/>
      <c r="G6866" s="211" t="s">
        <v>2186</v>
      </c>
      <c r="H6866" s="683">
        <v>45261</v>
      </c>
      <c r="I6866" s="372">
        <v>365</v>
      </c>
    </row>
    <row r="6867" spans="1:9" ht="15" customHeight="1" x14ac:dyDescent="0.2">
      <c r="A6867" s="902"/>
      <c r="B6867" s="372">
        <v>7001</v>
      </c>
      <c r="C6867" s="693" t="s">
        <v>5869</v>
      </c>
      <c r="D6867" s="372" t="s">
        <v>5902</v>
      </c>
      <c r="E6867" s="146" t="s">
        <v>5871</v>
      </c>
      <c r="F6867" s="882"/>
      <c r="G6867" s="211" t="s">
        <v>2186</v>
      </c>
      <c r="H6867" s="683">
        <v>45261</v>
      </c>
      <c r="I6867" s="372">
        <v>365</v>
      </c>
    </row>
    <row r="6868" spans="1:9" ht="15" customHeight="1" x14ac:dyDescent="0.2">
      <c r="A6868" s="902"/>
      <c r="B6868" s="372">
        <v>7001</v>
      </c>
      <c r="C6868" s="693" t="s">
        <v>5863</v>
      </c>
      <c r="D6868" s="372" t="s">
        <v>5902</v>
      </c>
      <c r="E6868" s="146" t="s">
        <v>5864</v>
      </c>
      <c r="F6868" s="882"/>
      <c r="G6868" s="211" t="s">
        <v>2186</v>
      </c>
      <c r="H6868" s="683">
        <v>45261</v>
      </c>
      <c r="I6868" s="372">
        <v>365</v>
      </c>
    </row>
    <row r="6869" spans="1:9" ht="15" customHeight="1" x14ac:dyDescent="0.2">
      <c r="A6869" s="902"/>
      <c r="B6869" s="372">
        <v>7001</v>
      </c>
      <c r="C6869" s="693" t="s">
        <v>5839</v>
      </c>
      <c r="D6869" s="372" t="s">
        <v>5902</v>
      </c>
      <c r="E6869" s="146" t="s">
        <v>5840</v>
      </c>
      <c r="F6869" s="882"/>
      <c r="G6869" s="211" t="s">
        <v>2186</v>
      </c>
      <c r="H6869" s="683">
        <v>45261</v>
      </c>
      <c r="I6869" s="372">
        <v>365</v>
      </c>
    </row>
    <row r="6870" spans="1:9" ht="15" customHeight="1" x14ac:dyDescent="0.2">
      <c r="A6870" s="902"/>
      <c r="B6870" s="372">
        <v>7001</v>
      </c>
      <c r="C6870" s="693" t="s">
        <v>5869</v>
      </c>
      <c r="D6870" s="372" t="s">
        <v>5902</v>
      </c>
      <c r="E6870" s="146" t="s">
        <v>5871</v>
      </c>
      <c r="F6870" s="882"/>
      <c r="G6870" s="211" t="s">
        <v>2186</v>
      </c>
      <c r="H6870" s="683">
        <v>45261</v>
      </c>
      <c r="I6870" s="372">
        <v>365</v>
      </c>
    </row>
    <row r="6871" spans="1:9" ht="25.5" x14ac:dyDescent="0.2">
      <c r="A6871" s="902"/>
      <c r="B6871" s="372">
        <v>7001</v>
      </c>
      <c r="C6871" s="693" t="s">
        <v>5842</v>
      </c>
      <c r="D6871" s="372" t="s">
        <v>5902</v>
      </c>
      <c r="E6871" s="146" t="s">
        <v>5843</v>
      </c>
      <c r="F6871" s="882"/>
      <c r="G6871" s="211" t="s">
        <v>2186</v>
      </c>
      <c r="H6871" s="683">
        <v>45261</v>
      </c>
      <c r="I6871" s="372">
        <v>365</v>
      </c>
    </row>
    <row r="6872" spans="1:9" ht="15" customHeight="1" x14ac:dyDescent="0.2">
      <c r="A6872" s="902"/>
      <c r="B6872" s="372">
        <v>7001</v>
      </c>
      <c r="C6872" s="693" t="s">
        <v>5851</v>
      </c>
      <c r="D6872" s="372" t="s">
        <v>5902</v>
      </c>
      <c r="E6872" s="146" t="s">
        <v>5852</v>
      </c>
      <c r="F6872" s="882"/>
      <c r="G6872" s="211" t="s">
        <v>2186</v>
      </c>
      <c r="H6872" s="683">
        <v>45261</v>
      </c>
      <c r="I6872" s="372">
        <v>365</v>
      </c>
    </row>
    <row r="6873" spans="1:9" ht="15" customHeight="1" x14ac:dyDescent="0.2">
      <c r="A6873" s="902"/>
      <c r="B6873" s="372">
        <v>7001</v>
      </c>
      <c r="C6873" s="693" t="s">
        <v>5848</v>
      </c>
      <c r="D6873" s="372" t="s">
        <v>5902</v>
      </c>
      <c r="E6873" s="146" t="s">
        <v>5849</v>
      </c>
      <c r="F6873" s="882"/>
      <c r="G6873" s="211" t="s">
        <v>2186</v>
      </c>
      <c r="H6873" s="683">
        <v>45261</v>
      </c>
      <c r="I6873" s="372">
        <v>365</v>
      </c>
    </row>
    <row r="6874" spans="1:9" ht="15" customHeight="1" x14ac:dyDescent="0.2">
      <c r="A6874" s="902"/>
      <c r="B6874" s="372">
        <v>7001</v>
      </c>
      <c r="C6874" s="693" t="s">
        <v>5860</v>
      </c>
      <c r="D6874" s="372" t="s">
        <v>5902</v>
      </c>
      <c r="E6874" s="146" t="s">
        <v>5861</v>
      </c>
      <c r="F6874" s="882"/>
      <c r="G6874" s="211" t="s">
        <v>2186</v>
      </c>
      <c r="H6874" s="683">
        <v>45261</v>
      </c>
      <c r="I6874" s="372">
        <v>365</v>
      </c>
    </row>
    <row r="6875" spans="1:9" ht="15" customHeight="1" x14ac:dyDescent="0.2">
      <c r="A6875" s="902"/>
      <c r="B6875" s="372">
        <v>7001</v>
      </c>
      <c r="C6875" s="693" t="s">
        <v>5863</v>
      </c>
      <c r="D6875" s="372" t="s">
        <v>5902</v>
      </c>
      <c r="E6875" s="146" t="s">
        <v>5864</v>
      </c>
      <c r="F6875" s="882"/>
      <c r="G6875" s="211" t="s">
        <v>2186</v>
      </c>
      <c r="H6875" s="683">
        <v>45261</v>
      </c>
      <c r="I6875" s="372">
        <v>365</v>
      </c>
    </row>
    <row r="6876" spans="1:9" ht="15" customHeight="1" x14ac:dyDescent="0.2">
      <c r="A6876" s="902"/>
      <c r="B6876" s="372">
        <v>7001</v>
      </c>
      <c r="C6876" s="693" t="s">
        <v>5839</v>
      </c>
      <c r="D6876" s="372" t="s">
        <v>5902</v>
      </c>
      <c r="E6876" s="146" t="s">
        <v>5840</v>
      </c>
      <c r="F6876" s="882"/>
      <c r="G6876" s="211" t="s">
        <v>2186</v>
      </c>
      <c r="H6876" s="683">
        <v>45261</v>
      </c>
      <c r="I6876" s="372">
        <v>365</v>
      </c>
    </row>
    <row r="6877" spans="1:9" ht="15" customHeight="1" x14ac:dyDescent="0.2">
      <c r="A6877" s="902"/>
      <c r="B6877" s="372">
        <v>7001</v>
      </c>
      <c r="C6877" s="693" t="s">
        <v>5869</v>
      </c>
      <c r="D6877" s="372" t="s">
        <v>5902</v>
      </c>
      <c r="E6877" s="146" t="s">
        <v>5871</v>
      </c>
      <c r="F6877" s="882"/>
      <c r="G6877" s="211" t="s">
        <v>2186</v>
      </c>
      <c r="H6877" s="683">
        <v>45261</v>
      </c>
      <c r="I6877" s="372">
        <v>365</v>
      </c>
    </row>
    <row r="6878" spans="1:9" ht="25.5" x14ac:dyDescent="0.2">
      <c r="A6878" s="902"/>
      <c r="B6878" s="372">
        <v>7001</v>
      </c>
      <c r="C6878" s="693" t="s">
        <v>5842</v>
      </c>
      <c r="D6878" s="372" t="s">
        <v>5902</v>
      </c>
      <c r="E6878" s="146" t="s">
        <v>5843</v>
      </c>
      <c r="F6878" s="882"/>
      <c r="G6878" s="211" t="s">
        <v>2186</v>
      </c>
      <c r="H6878" s="683">
        <v>45261</v>
      </c>
      <c r="I6878" s="372">
        <v>365</v>
      </c>
    </row>
    <row r="6879" spans="1:9" ht="15" customHeight="1" x14ac:dyDescent="0.2">
      <c r="A6879" s="902"/>
      <c r="B6879" s="372">
        <v>7001</v>
      </c>
      <c r="C6879" s="693" t="s">
        <v>5851</v>
      </c>
      <c r="D6879" s="372" t="s">
        <v>5902</v>
      </c>
      <c r="E6879" s="146" t="s">
        <v>5852</v>
      </c>
      <c r="F6879" s="882"/>
      <c r="G6879" s="211" t="s">
        <v>2186</v>
      </c>
      <c r="H6879" s="683">
        <v>45261</v>
      </c>
      <c r="I6879" s="372">
        <v>365</v>
      </c>
    </row>
    <row r="6880" spans="1:9" ht="15" customHeight="1" x14ac:dyDescent="0.2">
      <c r="A6880" s="902"/>
      <c r="B6880" s="372">
        <v>7001</v>
      </c>
      <c r="C6880" s="693" t="s">
        <v>5839</v>
      </c>
      <c r="D6880" s="372" t="s">
        <v>5902</v>
      </c>
      <c r="E6880" s="146" t="s">
        <v>5840</v>
      </c>
      <c r="F6880" s="882"/>
      <c r="G6880" s="211" t="s">
        <v>2186</v>
      </c>
      <c r="H6880" s="683">
        <v>45261</v>
      </c>
      <c r="I6880" s="372">
        <v>365</v>
      </c>
    </row>
    <row r="6881" spans="1:9" ht="25.5" x14ac:dyDescent="0.2">
      <c r="A6881" s="902"/>
      <c r="B6881" s="372">
        <v>7001</v>
      </c>
      <c r="C6881" s="693" t="s">
        <v>5842</v>
      </c>
      <c r="D6881" s="372" t="s">
        <v>5902</v>
      </c>
      <c r="E6881" s="146" t="s">
        <v>5843</v>
      </c>
      <c r="F6881" s="882"/>
      <c r="G6881" s="211" t="s">
        <v>2186</v>
      </c>
      <c r="H6881" s="683">
        <v>45261</v>
      </c>
      <c r="I6881" s="372">
        <v>365</v>
      </c>
    </row>
    <row r="6882" spans="1:9" ht="15" customHeight="1" x14ac:dyDescent="0.2">
      <c r="A6882" s="902"/>
      <c r="B6882" s="372">
        <v>7001</v>
      </c>
      <c r="C6882" s="693" t="s">
        <v>5851</v>
      </c>
      <c r="D6882" s="372" t="s">
        <v>5902</v>
      </c>
      <c r="E6882" s="146" t="s">
        <v>5852</v>
      </c>
      <c r="F6882" s="882"/>
      <c r="G6882" s="211" t="s">
        <v>2186</v>
      </c>
      <c r="H6882" s="683">
        <v>45261</v>
      </c>
      <c r="I6882" s="372">
        <v>365</v>
      </c>
    </row>
    <row r="6883" spans="1:9" ht="15" customHeight="1" x14ac:dyDescent="0.2">
      <c r="A6883" s="902"/>
      <c r="B6883" s="372">
        <v>7001</v>
      </c>
      <c r="C6883" s="693" t="s">
        <v>5863</v>
      </c>
      <c r="D6883" s="372" t="s">
        <v>5902</v>
      </c>
      <c r="E6883" s="146" t="s">
        <v>5864</v>
      </c>
      <c r="F6883" s="882"/>
      <c r="G6883" s="211" t="s">
        <v>2186</v>
      </c>
      <c r="H6883" s="683">
        <v>45261</v>
      </c>
      <c r="I6883" s="372">
        <v>365</v>
      </c>
    </row>
    <row r="6884" spans="1:9" ht="15" customHeight="1" x14ac:dyDescent="0.2">
      <c r="A6884" s="902"/>
      <c r="B6884" s="372">
        <v>7001</v>
      </c>
      <c r="C6884" s="693" t="s">
        <v>5839</v>
      </c>
      <c r="D6884" s="372" t="s">
        <v>5902</v>
      </c>
      <c r="E6884" s="146" t="s">
        <v>5840</v>
      </c>
      <c r="F6884" s="882"/>
      <c r="G6884" s="211" t="s">
        <v>2186</v>
      </c>
      <c r="H6884" s="683">
        <v>45261</v>
      </c>
      <c r="I6884" s="372">
        <v>365</v>
      </c>
    </row>
    <row r="6885" spans="1:9" ht="15" customHeight="1" x14ac:dyDescent="0.2">
      <c r="A6885" s="902"/>
      <c r="B6885" s="372">
        <v>7001</v>
      </c>
      <c r="C6885" s="693" t="s">
        <v>5848</v>
      </c>
      <c r="D6885" s="372" t="s">
        <v>5902</v>
      </c>
      <c r="E6885" s="146" t="s">
        <v>5849</v>
      </c>
      <c r="F6885" s="882"/>
      <c r="G6885" s="211" t="s">
        <v>2186</v>
      </c>
      <c r="H6885" s="683">
        <v>45261</v>
      </c>
      <c r="I6885" s="372">
        <v>365</v>
      </c>
    </row>
    <row r="6886" spans="1:9" ht="15" customHeight="1" x14ac:dyDescent="0.2">
      <c r="A6886" s="902"/>
      <c r="B6886" s="372">
        <v>7001</v>
      </c>
      <c r="C6886" s="693" t="s">
        <v>5872</v>
      </c>
      <c r="D6886" s="372" t="s">
        <v>5902</v>
      </c>
      <c r="E6886" s="146" t="s">
        <v>5858</v>
      </c>
      <c r="F6886" s="882"/>
      <c r="G6886" s="211" t="s">
        <v>2186</v>
      </c>
      <c r="H6886" s="683">
        <v>45261</v>
      </c>
      <c r="I6886" s="372">
        <v>365</v>
      </c>
    </row>
    <row r="6887" spans="1:9" ht="25.5" x14ac:dyDescent="0.2">
      <c r="A6887" s="902"/>
      <c r="B6887" s="372">
        <v>7001</v>
      </c>
      <c r="C6887" s="693" t="s">
        <v>5854</v>
      </c>
      <c r="D6887" s="372" t="s">
        <v>5902</v>
      </c>
      <c r="E6887" s="146" t="s">
        <v>5855</v>
      </c>
      <c r="F6887" s="882"/>
      <c r="G6887" s="211" t="s">
        <v>2186</v>
      </c>
      <c r="H6887" s="683">
        <v>45261</v>
      </c>
      <c r="I6887" s="372">
        <v>365</v>
      </c>
    </row>
    <row r="6888" spans="1:9" ht="38.25" x14ac:dyDescent="0.2">
      <c r="A6888" s="902"/>
      <c r="B6888" s="372">
        <v>7001</v>
      </c>
      <c r="C6888" s="693" t="s">
        <v>5874</v>
      </c>
      <c r="D6888" s="372" t="s">
        <v>5902</v>
      </c>
      <c r="E6888" s="146">
        <v>23271714</v>
      </c>
      <c r="F6888" s="882"/>
      <c r="G6888" s="211" t="s">
        <v>2186</v>
      </c>
      <c r="H6888" s="683">
        <v>45261</v>
      </c>
      <c r="I6888" s="372">
        <v>365</v>
      </c>
    </row>
    <row r="6889" spans="1:9" ht="15" customHeight="1" x14ac:dyDescent="0.2">
      <c r="A6889" s="902"/>
      <c r="B6889" s="372">
        <v>7001</v>
      </c>
      <c r="C6889" s="693" t="s">
        <v>5866</v>
      </c>
      <c r="D6889" s="372" t="s">
        <v>5902</v>
      </c>
      <c r="E6889" s="146" t="s">
        <v>5867</v>
      </c>
      <c r="F6889" s="882"/>
      <c r="G6889" s="211" t="s">
        <v>2186</v>
      </c>
      <c r="H6889" s="683">
        <v>45261</v>
      </c>
      <c r="I6889" s="372">
        <v>365</v>
      </c>
    </row>
    <row r="6890" spans="1:9" ht="15" customHeight="1" x14ac:dyDescent="0.2">
      <c r="A6890" s="902"/>
      <c r="B6890" s="372">
        <v>7001</v>
      </c>
      <c r="C6890" s="693" t="s">
        <v>1970</v>
      </c>
      <c r="D6890" s="372" t="s">
        <v>5902</v>
      </c>
      <c r="E6890" s="146">
        <v>46181505</v>
      </c>
      <c r="F6890" s="882"/>
      <c r="G6890" s="211" t="s">
        <v>2186</v>
      </c>
      <c r="H6890" s="683">
        <v>45261</v>
      </c>
      <c r="I6890" s="372">
        <v>365</v>
      </c>
    </row>
    <row r="6891" spans="1:9" ht="15" customHeight="1" x14ac:dyDescent="0.2">
      <c r="A6891" s="902"/>
      <c r="B6891" s="372">
        <v>7001</v>
      </c>
      <c r="C6891" s="693" t="s">
        <v>10560</v>
      </c>
      <c r="D6891" s="372" t="s">
        <v>5902</v>
      </c>
      <c r="E6891" s="146">
        <v>46181501</v>
      </c>
      <c r="F6891" s="882"/>
      <c r="G6891" s="211" t="s">
        <v>2186</v>
      </c>
      <c r="H6891" s="683">
        <v>45261</v>
      </c>
      <c r="I6891" s="372">
        <v>365</v>
      </c>
    </row>
    <row r="6892" spans="1:9" ht="15" customHeight="1" x14ac:dyDescent="0.2">
      <c r="A6892" s="902"/>
      <c r="B6892" s="372">
        <v>7001</v>
      </c>
      <c r="C6892" s="693" t="s">
        <v>5900</v>
      </c>
      <c r="D6892" s="372" t="s">
        <v>5902</v>
      </c>
      <c r="E6892" s="146">
        <v>46181504</v>
      </c>
      <c r="F6892" s="882"/>
      <c r="G6892" s="211" t="s">
        <v>2186</v>
      </c>
      <c r="H6892" s="683">
        <v>45261</v>
      </c>
      <c r="I6892" s="372">
        <v>365</v>
      </c>
    </row>
    <row r="6893" spans="1:9" ht="15" customHeight="1" x14ac:dyDescent="0.2">
      <c r="A6893" s="902"/>
      <c r="B6893" s="372">
        <v>7001</v>
      </c>
      <c r="C6893" s="693" t="s">
        <v>5857</v>
      </c>
      <c r="D6893" s="372" t="s">
        <v>5902</v>
      </c>
      <c r="E6893" s="146" t="s">
        <v>5858</v>
      </c>
      <c r="F6893" s="882"/>
      <c r="G6893" s="211" t="s">
        <v>2186</v>
      </c>
      <c r="H6893" s="683">
        <v>45261</v>
      </c>
      <c r="I6893" s="372">
        <v>365</v>
      </c>
    </row>
    <row r="6894" spans="1:9" ht="15" customHeight="1" x14ac:dyDescent="0.2">
      <c r="A6894" s="902"/>
      <c r="B6894" s="372">
        <v>7001</v>
      </c>
      <c r="C6894" s="693" t="s">
        <v>5863</v>
      </c>
      <c r="D6894" s="372" t="s">
        <v>5902</v>
      </c>
      <c r="E6894" s="146" t="s">
        <v>5864</v>
      </c>
      <c r="F6894" s="882"/>
      <c r="G6894" s="211" t="s">
        <v>2186</v>
      </c>
      <c r="H6894" s="683">
        <v>45261</v>
      </c>
      <c r="I6894" s="372">
        <v>365</v>
      </c>
    </row>
    <row r="6895" spans="1:9" ht="15" customHeight="1" x14ac:dyDescent="0.2">
      <c r="A6895" s="902"/>
      <c r="B6895" s="372">
        <v>7001</v>
      </c>
      <c r="C6895" s="693" t="s">
        <v>5839</v>
      </c>
      <c r="D6895" s="372" t="s">
        <v>5902</v>
      </c>
      <c r="E6895" s="146" t="s">
        <v>5840</v>
      </c>
      <c r="F6895" s="882"/>
      <c r="G6895" s="211" t="s">
        <v>2186</v>
      </c>
      <c r="H6895" s="683">
        <v>45261</v>
      </c>
      <c r="I6895" s="372">
        <v>365</v>
      </c>
    </row>
    <row r="6896" spans="1:9" ht="15" customHeight="1" x14ac:dyDescent="0.2">
      <c r="A6896" s="902"/>
      <c r="B6896" s="372">
        <v>7001</v>
      </c>
      <c r="C6896" s="693" t="s">
        <v>5866</v>
      </c>
      <c r="D6896" s="372" t="s">
        <v>5902</v>
      </c>
      <c r="E6896" s="146" t="s">
        <v>5867</v>
      </c>
      <c r="F6896" s="882"/>
      <c r="G6896" s="211" t="s">
        <v>2186</v>
      </c>
      <c r="H6896" s="683">
        <v>45261</v>
      </c>
      <c r="I6896" s="372">
        <v>365</v>
      </c>
    </row>
    <row r="6897" spans="1:9" ht="15" customHeight="1" x14ac:dyDescent="0.2">
      <c r="A6897" s="902"/>
      <c r="B6897" s="372">
        <v>7001</v>
      </c>
      <c r="C6897" s="693" t="s">
        <v>5872</v>
      </c>
      <c r="D6897" s="372" t="s">
        <v>5902</v>
      </c>
      <c r="E6897" s="146" t="s">
        <v>5858</v>
      </c>
      <c r="F6897" s="882"/>
      <c r="G6897" s="211" t="s">
        <v>2186</v>
      </c>
      <c r="H6897" s="683">
        <v>45261</v>
      </c>
      <c r="I6897" s="372">
        <v>365</v>
      </c>
    </row>
    <row r="6898" spans="1:9" ht="25.5" x14ac:dyDescent="0.2">
      <c r="A6898" s="902"/>
      <c r="B6898" s="372">
        <v>7001</v>
      </c>
      <c r="C6898" s="693" t="s">
        <v>5854</v>
      </c>
      <c r="D6898" s="372" t="s">
        <v>5902</v>
      </c>
      <c r="E6898" s="146" t="s">
        <v>5855</v>
      </c>
      <c r="F6898" s="882"/>
      <c r="G6898" s="211" t="s">
        <v>2186</v>
      </c>
      <c r="H6898" s="683">
        <v>45261</v>
      </c>
      <c r="I6898" s="372">
        <v>365</v>
      </c>
    </row>
    <row r="6899" spans="1:9" ht="38.25" x14ac:dyDescent="0.2">
      <c r="A6899" s="902"/>
      <c r="B6899" s="372">
        <v>7001</v>
      </c>
      <c r="C6899" s="693" t="s">
        <v>5874</v>
      </c>
      <c r="D6899" s="372" t="s">
        <v>5902</v>
      </c>
      <c r="E6899" s="146">
        <v>23271714</v>
      </c>
      <c r="F6899" s="882"/>
      <c r="G6899" s="211" t="s">
        <v>2186</v>
      </c>
      <c r="H6899" s="683">
        <v>45261</v>
      </c>
      <c r="I6899" s="372">
        <v>365</v>
      </c>
    </row>
    <row r="6900" spans="1:9" ht="15" customHeight="1" x14ac:dyDescent="0.2">
      <c r="A6900" s="902"/>
      <c r="B6900" s="372">
        <v>7001</v>
      </c>
      <c r="C6900" s="693" t="s">
        <v>1970</v>
      </c>
      <c r="D6900" s="372" t="s">
        <v>5902</v>
      </c>
      <c r="E6900" s="146">
        <v>46181505</v>
      </c>
      <c r="F6900" s="882"/>
      <c r="G6900" s="211" t="s">
        <v>2186</v>
      </c>
      <c r="H6900" s="683">
        <v>45261</v>
      </c>
      <c r="I6900" s="372">
        <v>365</v>
      </c>
    </row>
    <row r="6901" spans="1:9" ht="15" customHeight="1" x14ac:dyDescent="0.2">
      <c r="A6901" s="902"/>
      <c r="B6901" s="372">
        <v>7001</v>
      </c>
      <c r="C6901" s="693" t="s">
        <v>5839</v>
      </c>
      <c r="D6901" s="372" t="s">
        <v>5902</v>
      </c>
      <c r="E6901" s="146">
        <v>23271714</v>
      </c>
      <c r="F6901" s="882"/>
      <c r="G6901" s="211" t="s">
        <v>2186</v>
      </c>
      <c r="H6901" s="683">
        <v>45261</v>
      </c>
      <c r="I6901" s="372">
        <v>365</v>
      </c>
    </row>
    <row r="6902" spans="1:9" ht="15" customHeight="1" x14ac:dyDescent="0.2">
      <c r="A6902" s="902"/>
      <c r="B6902" s="372">
        <v>7001</v>
      </c>
      <c r="C6902" s="693" t="s">
        <v>5848</v>
      </c>
      <c r="D6902" s="372" t="s">
        <v>5902</v>
      </c>
      <c r="E6902" s="146" t="s">
        <v>5849</v>
      </c>
      <c r="F6902" s="882"/>
      <c r="G6902" s="211" t="s">
        <v>2186</v>
      </c>
      <c r="H6902" s="683">
        <v>45261</v>
      </c>
      <c r="I6902" s="372">
        <v>365</v>
      </c>
    </row>
    <row r="6903" spans="1:9" ht="15" customHeight="1" x14ac:dyDescent="0.2">
      <c r="A6903" s="902"/>
      <c r="B6903" s="372">
        <v>7001</v>
      </c>
      <c r="C6903" s="693" t="s">
        <v>5872</v>
      </c>
      <c r="D6903" s="372" t="s">
        <v>5902</v>
      </c>
      <c r="E6903" s="146" t="s">
        <v>5858</v>
      </c>
      <c r="F6903" s="882"/>
      <c r="G6903" s="211" t="s">
        <v>2186</v>
      </c>
      <c r="H6903" s="683">
        <v>45261</v>
      </c>
      <c r="I6903" s="372">
        <v>365</v>
      </c>
    </row>
    <row r="6904" spans="1:9" ht="25.5" x14ac:dyDescent="0.2">
      <c r="A6904" s="902"/>
      <c r="B6904" s="372">
        <v>7001</v>
      </c>
      <c r="C6904" s="693" t="s">
        <v>5879</v>
      </c>
      <c r="D6904" s="372" t="s">
        <v>5902</v>
      </c>
      <c r="E6904" s="146">
        <v>46181539</v>
      </c>
      <c r="F6904" s="882"/>
      <c r="G6904" s="211" t="s">
        <v>2186</v>
      </c>
      <c r="H6904" s="683">
        <v>45261</v>
      </c>
      <c r="I6904" s="372">
        <v>365</v>
      </c>
    </row>
    <row r="6905" spans="1:9" ht="15" customHeight="1" x14ac:dyDescent="0.2">
      <c r="A6905" s="902"/>
      <c r="B6905" s="372">
        <v>7001</v>
      </c>
      <c r="C6905" s="693" t="s">
        <v>5866</v>
      </c>
      <c r="D6905" s="372" t="s">
        <v>5902</v>
      </c>
      <c r="E6905" s="146" t="s">
        <v>5867</v>
      </c>
      <c r="F6905" s="882"/>
      <c r="G6905" s="211" t="s">
        <v>2186</v>
      </c>
      <c r="H6905" s="683">
        <v>45261</v>
      </c>
      <c r="I6905" s="372">
        <v>365</v>
      </c>
    </row>
    <row r="6906" spans="1:9" ht="15" customHeight="1" x14ac:dyDescent="0.2">
      <c r="A6906" s="902"/>
      <c r="B6906" s="372">
        <v>7001</v>
      </c>
      <c r="C6906" s="693" t="s">
        <v>5869</v>
      </c>
      <c r="D6906" s="372" t="s">
        <v>5902</v>
      </c>
      <c r="E6906" s="146" t="s">
        <v>5871</v>
      </c>
      <c r="F6906" s="882"/>
      <c r="G6906" s="211" t="s">
        <v>2186</v>
      </c>
      <c r="H6906" s="683">
        <v>45261</v>
      </c>
      <c r="I6906" s="372">
        <v>365</v>
      </c>
    </row>
    <row r="6907" spans="1:9" ht="38.25" x14ac:dyDescent="0.2">
      <c r="A6907" s="902"/>
      <c r="B6907" s="372">
        <v>7001</v>
      </c>
      <c r="C6907" s="693" t="s">
        <v>5874</v>
      </c>
      <c r="D6907" s="372" t="s">
        <v>5902</v>
      </c>
      <c r="E6907" s="146">
        <v>23271714</v>
      </c>
      <c r="F6907" s="882"/>
      <c r="G6907" s="211" t="s">
        <v>2186</v>
      </c>
      <c r="H6907" s="683">
        <v>45261</v>
      </c>
      <c r="I6907" s="372">
        <v>365</v>
      </c>
    </row>
    <row r="6908" spans="1:9" ht="15" customHeight="1" x14ac:dyDescent="0.2">
      <c r="A6908" s="902"/>
      <c r="B6908" s="372">
        <v>7001</v>
      </c>
      <c r="C6908" s="693" t="s">
        <v>1970</v>
      </c>
      <c r="D6908" s="372" t="s">
        <v>5902</v>
      </c>
      <c r="E6908" s="146">
        <v>46181505</v>
      </c>
      <c r="F6908" s="882"/>
      <c r="G6908" s="211" t="s">
        <v>2186</v>
      </c>
      <c r="H6908" s="683">
        <v>45261</v>
      </c>
      <c r="I6908" s="372">
        <v>365</v>
      </c>
    </row>
    <row r="6909" spans="1:9" ht="15" customHeight="1" x14ac:dyDescent="0.2">
      <c r="A6909" s="902"/>
      <c r="B6909" s="372">
        <v>7001</v>
      </c>
      <c r="C6909" s="693" t="s">
        <v>5857</v>
      </c>
      <c r="D6909" s="372" t="s">
        <v>5902</v>
      </c>
      <c r="E6909" s="146" t="s">
        <v>5858</v>
      </c>
      <c r="F6909" s="882"/>
      <c r="G6909" s="211" t="s">
        <v>2186</v>
      </c>
      <c r="H6909" s="683">
        <v>45261</v>
      </c>
      <c r="I6909" s="372">
        <v>365</v>
      </c>
    </row>
    <row r="6910" spans="1:9" ht="15" customHeight="1" x14ac:dyDescent="0.2">
      <c r="A6910" s="902"/>
      <c r="B6910" s="372">
        <v>7001</v>
      </c>
      <c r="C6910" s="693" t="s">
        <v>5839</v>
      </c>
      <c r="D6910" s="372" t="s">
        <v>5902</v>
      </c>
      <c r="E6910" s="146" t="s">
        <v>5840</v>
      </c>
      <c r="F6910" s="882"/>
      <c r="G6910" s="211" t="s">
        <v>2186</v>
      </c>
      <c r="H6910" s="683">
        <v>45261</v>
      </c>
      <c r="I6910" s="372">
        <v>365</v>
      </c>
    </row>
    <row r="6911" spans="1:9" ht="25.5" x14ac:dyDescent="0.2">
      <c r="A6911" s="902"/>
      <c r="B6911" s="372">
        <v>7001</v>
      </c>
      <c r="C6911" s="693" t="s">
        <v>5842</v>
      </c>
      <c r="D6911" s="372" t="s">
        <v>5902</v>
      </c>
      <c r="E6911" s="146" t="s">
        <v>5843</v>
      </c>
      <c r="F6911" s="882"/>
      <c r="G6911" s="211" t="s">
        <v>2186</v>
      </c>
      <c r="H6911" s="683">
        <v>45261</v>
      </c>
      <c r="I6911" s="372">
        <v>365</v>
      </c>
    </row>
    <row r="6912" spans="1:9" ht="15" customHeight="1" x14ac:dyDescent="0.2">
      <c r="A6912" s="902"/>
      <c r="B6912" s="372">
        <v>7001</v>
      </c>
      <c r="C6912" s="693" t="s">
        <v>5848</v>
      </c>
      <c r="D6912" s="372" t="s">
        <v>5902</v>
      </c>
      <c r="E6912" s="146" t="s">
        <v>5849</v>
      </c>
      <c r="F6912" s="882"/>
      <c r="G6912" s="211" t="s">
        <v>2186</v>
      </c>
      <c r="H6912" s="683">
        <v>45261</v>
      </c>
      <c r="I6912" s="372">
        <v>365</v>
      </c>
    </row>
    <row r="6913" spans="1:9" ht="15" customHeight="1" x14ac:dyDescent="0.2">
      <c r="A6913" s="902"/>
      <c r="B6913" s="372">
        <v>7001</v>
      </c>
      <c r="C6913" s="693" t="s">
        <v>5872</v>
      </c>
      <c r="D6913" s="372" t="s">
        <v>5902</v>
      </c>
      <c r="E6913" s="146" t="s">
        <v>5858</v>
      </c>
      <c r="F6913" s="882"/>
      <c r="G6913" s="211" t="s">
        <v>2186</v>
      </c>
      <c r="H6913" s="683">
        <v>45261</v>
      </c>
      <c r="I6913" s="372">
        <v>365</v>
      </c>
    </row>
    <row r="6914" spans="1:9" ht="15" customHeight="1" x14ac:dyDescent="0.2">
      <c r="A6914" s="902"/>
      <c r="B6914" s="372">
        <v>7001</v>
      </c>
      <c r="C6914" s="693" t="s">
        <v>5866</v>
      </c>
      <c r="D6914" s="372" t="s">
        <v>5902</v>
      </c>
      <c r="E6914" s="146" t="s">
        <v>5867</v>
      </c>
      <c r="F6914" s="882"/>
      <c r="G6914" s="211" t="s">
        <v>2186</v>
      </c>
      <c r="H6914" s="683">
        <v>45261</v>
      </c>
      <c r="I6914" s="372">
        <v>365</v>
      </c>
    </row>
    <row r="6915" spans="1:9" ht="38.25" x14ac:dyDescent="0.2">
      <c r="A6915" s="902"/>
      <c r="B6915" s="372">
        <v>7001</v>
      </c>
      <c r="C6915" s="693" t="s">
        <v>5874</v>
      </c>
      <c r="D6915" s="372" t="s">
        <v>5902</v>
      </c>
      <c r="E6915" s="146">
        <v>23271714</v>
      </c>
      <c r="F6915" s="882"/>
      <c r="G6915" s="211" t="s">
        <v>2186</v>
      </c>
      <c r="H6915" s="683">
        <v>45261</v>
      </c>
      <c r="I6915" s="372">
        <v>365</v>
      </c>
    </row>
    <row r="6916" spans="1:9" ht="15" customHeight="1" x14ac:dyDescent="0.2">
      <c r="A6916" s="902"/>
      <c r="B6916" s="372">
        <v>7001</v>
      </c>
      <c r="C6916" s="693" t="s">
        <v>1970</v>
      </c>
      <c r="D6916" s="372" t="s">
        <v>5902</v>
      </c>
      <c r="E6916" s="146">
        <v>46181505</v>
      </c>
      <c r="F6916" s="882"/>
      <c r="G6916" s="211" t="s">
        <v>2186</v>
      </c>
      <c r="H6916" s="683">
        <v>45261</v>
      </c>
      <c r="I6916" s="372">
        <v>365</v>
      </c>
    </row>
    <row r="6917" spans="1:9" ht="15" customHeight="1" x14ac:dyDescent="0.2">
      <c r="A6917" s="902"/>
      <c r="B6917" s="372">
        <v>7001</v>
      </c>
      <c r="C6917" s="693" t="s">
        <v>5857</v>
      </c>
      <c r="D6917" s="372" t="s">
        <v>5902</v>
      </c>
      <c r="E6917" s="146" t="s">
        <v>5858</v>
      </c>
      <c r="F6917" s="882"/>
      <c r="G6917" s="211" t="s">
        <v>2186</v>
      </c>
      <c r="H6917" s="683">
        <v>45261</v>
      </c>
      <c r="I6917" s="372">
        <v>365</v>
      </c>
    </row>
    <row r="6918" spans="1:9" ht="15" customHeight="1" x14ac:dyDescent="0.2">
      <c r="A6918" s="902"/>
      <c r="B6918" s="372">
        <v>7001</v>
      </c>
      <c r="C6918" s="693" t="s">
        <v>5881</v>
      </c>
      <c r="D6918" s="372" t="s">
        <v>5902</v>
      </c>
      <c r="E6918" s="146" t="s">
        <v>5882</v>
      </c>
      <c r="F6918" s="882"/>
      <c r="G6918" s="211" t="s">
        <v>2186</v>
      </c>
      <c r="H6918" s="683">
        <v>45261</v>
      </c>
      <c r="I6918" s="372">
        <v>365</v>
      </c>
    </row>
    <row r="6919" spans="1:9" ht="15" customHeight="1" x14ac:dyDescent="0.2">
      <c r="A6919" s="902"/>
      <c r="B6919" s="372">
        <v>7001</v>
      </c>
      <c r="C6919" s="693" t="s">
        <v>5884</v>
      </c>
      <c r="D6919" s="372" t="s">
        <v>5902</v>
      </c>
      <c r="E6919" s="146" t="s">
        <v>5885</v>
      </c>
      <c r="F6919" s="882"/>
      <c r="G6919" s="211" t="s">
        <v>2186</v>
      </c>
      <c r="H6919" s="683">
        <v>45261</v>
      </c>
      <c r="I6919" s="372">
        <v>365</v>
      </c>
    </row>
    <row r="6920" spans="1:9" ht="15" customHeight="1" x14ac:dyDescent="0.2">
      <c r="A6920" s="902"/>
      <c r="B6920" s="372">
        <v>7001</v>
      </c>
      <c r="C6920" s="693" t="s">
        <v>5851</v>
      </c>
      <c r="D6920" s="372" t="s">
        <v>5902</v>
      </c>
      <c r="E6920" s="146" t="s">
        <v>5852</v>
      </c>
      <c r="F6920" s="882"/>
      <c r="G6920" s="211" t="s">
        <v>2186</v>
      </c>
      <c r="H6920" s="683">
        <v>45261</v>
      </c>
      <c r="I6920" s="372">
        <v>365</v>
      </c>
    </row>
    <row r="6921" spans="1:9" ht="15" customHeight="1" x14ac:dyDescent="0.2">
      <c r="A6921" s="902"/>
      <c r="B6921" s="372">
        <v>7001</v>
      </c>
      <c r="C6921" s="693" t="s">
        <v>5887</v>
      </c>
      <c r="D6921" s="372" t="s">
        <v>5902</v>
      </c>
      <c r="E6921" s="146" t="s">
        <v>5888</v>
      </c>
      <c r="F6921" s="882"/>
      <c r="G6921" s="211" t="s">
        <v>2186</v>
      </c>
      <c r="H6921" s="683">
        <v>45261</v>
      </c>
      <c r="I6921" s="372">
        <v>365</v>
      </c>
    </row>
    <row r="6922" spans="1:9" ht="15" customHeight="1" x14ac:dyDescent="0.2">
      <c r="A6922" s="902"/>
      <c r="B6922" s="372">
        <v>7001</v>
      </c>
      <c r="C6922" s="693" t="s">
        <v>5887</v>
      </c>
      <c r="D6922" s="372" t="s">
        <v>5902</v>
      </c>
      <c r="E6922" s="146" t="s">
        <v>5890</v>
      </c>
      <c r="F6922" s="882"/>
      <c r="G6922" s="211" t="s">
        <v>2186</v>
      </c>
      <c r="H6922" s="683">
        <v>45261</v>
      </c>
      <c r="I6922" s="372">
        <v>365</v>
      </c>
    </row>
    <row r="6923" spans="1:9" ht="15" customHeight="1" x14ac:dyDescent="0.2">
      <c r="A6923" s="902"/>
      <c r="B6923" s="372">
        <v>7001</v>
      </c>
      <c r="C6923" s="693" t="s">
        <v>5887</v>
      </c>
      <c r="D6923" s="372" t="s">
        <v>5902</v>
      </c>
      <c r="E6923" s="146" t="s">
        <v>5891</v>
      </c>
      <c r="F6923" s="882"/>
      <c r="G6923" s="211" t="s">
        <v>2186</v>
      </c>
      <c r="H6923" s="683">
        <v>45261</v>
      </c>
      <c r="I6923" s="372">
        <v>365</v>
      </c>
    </row>
    <row r="6924" spans="1:9" ht="15" customHeight="1" x14ac:dyDescent="0.2">
      <c r="A6924" s="902"/>
      <c r="B6924" s="372">
        <v>7001</v>
      </c>
      <c r="C6924" s="693" t="s">
        <v>5887</v>
      </c>
      <c r="D6924" s="372" t="s">
        <v>5902</v>
      </c>
      <c r="E6924" s="146" t="s">
        <v>5892</v>
      </c>
      <c r="F6924" s="882"/>
      <c r="G6924" s="211" t="s">
        <v>2186</v>
      </c>
      <c r="H6924" s="683">
        <v>45261</v>
      </c>
      <c r="I6924" s="372">
        <v>365</v>
      </c>
    </row>
    <row r="6925" spans="1:9" ht="15" customHeight="1" x14ac:dyDescent="0.2">
      <c r="A6925" s="902"/>
      <c r="B6925" s="372">
        <v>7001</v>
      </c>
      <c r="C6925" s="693" t="s">
        <v>5887</v>
      </c>
      <c r="D6925" s="372" t="s">
        <v>5902</v>
      </c>
      <c r="E6925" s="146" t="s">
        <v>5893</v>
      </c>
      <c r="F6925" s="882"/>
      <c r="G6925" s="211" t="s">
        <v>2186</v>
      </c>
      <c r="H6925" s="683">
        <v>45261</v>
      </c>
      <c r="I6925" s="372">
        <v>365</v>
      </c>
    </row>
    <row r="6926" spans="1:9" ht="191.25" x14ac:dyDescent="0.2">
      <c r="A6926" s="902"/>
      <c r="B6926" s="372">
        <v>7001</v>
      </c>
      <c r="C6926" s="693" t="s">
        <v>5894</v>
      </c>
      <c r="D6926" s="372" t="s">
        <v>5902</v>
      </c>
      <c r="E6926" s="146" t="s">
        <v>5895</v>
      </c>
      <c r="F6926" s="882"/>
      <c r="G6926" s="211" t="s">
        <v>2186</v>
      </c>
      <c r="H6926" s="683">
        <v>45261</v>
      </c>
      <c r="I6926" s="372">
        <v>365</v>
      </c>
    </row>
    <row r="6927" spans="1:9" ht="15" customHeight="1" x14ac:dyDescent="0.2">
      <c r="A6927" s="902"/>
      <c r="B6927" s="372">
        <v>7001</v>
      </c>
      <c r="C6927" s="693" t="s">
        <v>5884</v>
      </c>
      <c r="D6927" s="372" t="s">
        <v>5902</v>
      </c>
      <c r="E6927" s="146" t="s">
        <v>5885</v>
      </c>
      <c r="F6927" s="882"/>
      <c r="G6927" s="211" t="s">
        <v>2186</v>
      </c>
      <c r="H6927" s="683">
        <v>45261</v>
      </c>
      <c r="I6927" s="372">
        <v>365</v>
      </c>
    </row>
    <row r="6928" spans="1:9" ht="15" customHeight="1" x14ac:dyDescent="0.2">
      <c r="A6928" s="902"/>
      <c r="B6928" s="372">
        <v>7001</v>
      </c>
      <c r="C6928" s="693" t="s">
        <v>5851</v>
      </c>
      <c r="D6928" s="372" t="s">
        <v>5902</v>
      </c>
      <c r="E6928" s="146" t="s">
        <v>5852</v>
      </c>
      <c r="F6928" s="882"/>
      <c r="G6928" s="211" t="s">
        <v>2186</v>
      </c>
      <c r="H6928" s="683">
        <v>45261</v>
      </c>
      <c r="I6928" s="372">
        <v>365</v>
      </c>
    </row>
    <row r="6929" spans="1:9" ht="15" customHeight="1" x14ac:dyDescent="0.2">
      <c r="A6929" s="902"/>
      <c r="B6929" s="372">
        <v>7001</v>
      </c>
      <c r="C6929" s="693" t="s">
        <v>5887</v>
      </c>
      <c r="D6929" s="372" t="s">
        <v>5902</v>
      </c>
      <c r="E6929" s="146" t="s">
        <v>5888</v>
      </c>
      <c r="F6929" s="882"/>
      <c r="G6929" s="211" t="s">
        <v>2186</v>
      </c>
      <c r="H6929" s="683">
        <v>45261</v>
      </c>
      <c r="I6929" s="372">
        <v>365</v>
      </c>
    </row>
    <row r="6930" spans="1:9" ht="15" customHeight="1" x14ac:dyDescent="0.2">
      <c r="A6930" s="902"/>
      <c r="B6930" s="372">
        <v>7001</v>
      </c>
      <c r="C6930" s="693" t="s">
        <v>5887</v>
      </c>
      <c r="D6930" s="372" t="s">
        <v>5902</v>
      </c>
      <c r="E6930" s="146" t="s">
        <v>5890</v>
      </c>
      <c r="F6930" s="882"/>
      <c r="G6930" s="211" t="s">
        <v>2186</v>
      </c>
      <c r="H6930" s="683">
        <v>45261</v>
      </c>
      <c r="I6930" s="372">
        <v>365</v>
      </c>
    </row>
    <row r="6931" spans="1:9" ht="15" customHeight="1" x14ac:dyDescent="0.2">
      <c r="A6931" s="902"/>
      <c r="B6931" s="372">
        <v>7001</v>
      </c>
      <c r="C6931" s="693" t="s">
        <v>5887</v>
      </c>
      <c r="D6931" s="372" t="s">
        <v>5902</v>
      </c>
      <c r="E6931" s="146" t="s">
        <v>5891</v>
      </c>
      <c r="F6931" s="882"/>
      <c r="G6931" s="211" t="s">
        <v>2186</v>
      </c>
      <c r="H6931" s="683">
        <v>45261</v>
      </c>
      <c r="I6931" s="372">
        <v>365</v>
      </c>
    </row>
    <row r="6932" spans="1:9" ht="15" customHeight="1" x14ac:dyDescent="0.2">
      <c r="A6932" s="902"/>
      <c r="B6932" s="372">
        <v>7001</v>
      </c>
      <c r="C6932" s="693" t="s">
        <v>5887</v>
      </c>
      <c r="D6932" s="372" t="s">
        <v>5902</v>
      </c>
      <c r="E6932" s="146" t="s">
        <v>5892</v>
      </c>
      <c r="F6932" s="882"/>
      <c r="G6932" s="211" t="s">
        <v>2186</v>
      </c>
      <c r="H6932" s="683">
        <v>45261</v>
      </c>
      <c r="I6932" s="372">
        <v>365</v>
      </c>
    </row>
    <row r="6933" spans="1:9" ht="15" customHeight="1" x14ac:dyDescent="0.2">
      <c r="A6933" s="902"/>
      <c r="B6933" s="372">
        <v>7001</v>
      </c>
      <c r="C6933" s="693" t="s">
        <v>5887</v>
      </c>
      <c r="D6933" s="372" t="s">
        <v>5902</v>
      </c>
      <c r="E6933" s="146" t="s">
        <v>5893</v>
      </c>
      <c r="F6933" s="882"/>
      <c r="G6933" s="211" t="s">
        <v>2186</v>
      </c>
      <c r="H6933" s="683">
        <v>45261</v>
      </c>
      <c r="I6933" s="372">
        <v>365</v>
      </c>
    </row>
    <row r="6934" spans="1:9" ht="191.25" x14ac:dyDescent="0.2">
      <c r="A6934" s="902"/>
      <c r="B6934" s="372">
        <v>7001</v>
      </c>
      <c r="C6934" s="693" t="s">
        <v>5894</v>
      </c>
      <c r="D6934" s="372" t="s">
        <v>5902</v>
      </c>
      <c r="E6934" s="146" t="s">
        <v>5895</v>
      </c>
      <c r="F6934" s="882"/>
      <c r="G6934" s="211" t="s">
        <v>2186</v>
      </c>
      <c r="H6934" s="694">
        <v>45261</v>
      </c>
      <c r="I6934" s="372">
        <v>365</v>
      </c>
    </row>
    <row r="6935" spans="1:9" ht="25.5" x14ac:dyDescent="0.2">
      <c r="A6935" s="902"/>
      <c r="B6935" s="372">
        <v>7005</v>
      </c>
      <c r="C6935" s="373" t="s">
        <v>5906</v>
      </c>
      <c r="D6935" s="372" t="s">
        <v>5902</v>
      </c>
      <c r="E6935" s="146">
        <v>42172001</v>
      </c>
      <c r="F6935" s="882"/>
      <c r="G6935" s="211" t="s">
        <v>2186</v>
      </c>
      <c r="H6935" s="694">
        <v>44935</v>
      </c>
      <c r="I6935" s="146">
        <v>365</v>
      </c>
    </row>
    <row r="6936" spans="1:9" ht="51" x14ac:dyDescent="0.2">
      <c r="A6936" s="902"/>
      <c r="B6936" s="146">
        <v>7401</v>
      </c>
      <c r="C6936" s="373" t="s">
        <v>6057</v>
      </c>
      <c r="D6936" s="372" t="s">
        <v>5902</v>
      </c>
      <c r="E6936" s="146" t="s">
        <v>6058</v>
      </c>
      <c r="F6936" s="882"/>
      <c r="G6936" s="211" t="s">
        <v>2186</v>
      </c>
      <c r="H6936" s="159">
        <v>45261</v>
      </c>
      <c r="I6936" s="146">
        <v>365</v>
      </c>
    </row>
    <row r="6937" spans="1:9" ht="15" customHeight="1" x14ac:dyDescent="0.2">
      <c r="A6937" s="902"/>
      <c r="B6937" s="372">
        <v>7421</v>
      </c>
      <c r="C6937" s="127" t="s">
        <v>8253</v>
      </c>
      <c r="D6937" s="372" t="s">
        <v>5902</v>
      </c>
      <c r="E6937" s="131" t="s">
        <v>8254</v>
      </c>
      <c r="F6937" s="882"/>
      <c r="G6937" s="211" t="s">
        <v>2186</v>
      </c>
      <c r="H6937" s="683">
        <v>45261</v>
      </c>
      <c r="I6937" s="84">
        <v>365</v>
      </c>
    </row>
    <row r="6938" spans="1:9" ht="15" customHeight="1" x14ac:dyDescent="0.2">
      <c r="A6938" s="902"/>
      <c r="B6938" s="372">
        <v>7421</v>
      </c>
      <c r="C6938" s="127" t="s">
        <v>8256</v>
      </c>
      <c r="D6938" s="372" t="s">
        <v>5902</v>
      </c>
      <c r="E6938" s="211" t="s">
        <v>8257</v>
      </c>
      <c r="F6938" s="882"/>
      <c r="G6938" s="211" t="s">
        <v>2186</v>
      </c>
      <c r="H6938" s="683">
        <v>45261</v>
      </c>
      <c r="I6938" s="84">
        <v>365</v>
      </c>
    </row>
    <row r="6939" spans="1:9" ht="25.5" x14ac:dyDescent="0.2">
      <c r="A6939" s="902"/>
      <c r="B6939" s="372">
        <v>7421</v>
      </c>
      <c r="C6939" s="127" t="s">
        <v>8258</v>
      </c>
      <c r="D6939" s="372" t="s">
        <v>5902</v>
      </c>
      <c r="E6939" s="211" t="s">
        <v>8259</v>
      </c>
      <c r="F6939" s="882"/>
      <c r="G6939" s="211" t="s">
        <v>2186</v>
      </c>
      <c r="H6939" s="683">
        <v>45261</v>
      </c>
      <c r="I6939" s="84">
        <v>365</v>
      </c>
    </row>
    <row r="6940" spans="1:9" ht="15" customHeight="1" x14ac:dyDescent="0.2">
      <c r="A6940" s="902"/>
      <c r="B6940" s="372">
        <v>7421</v>
      </c>
      <c r="C6940" s="127" t="s">
        <v>8260</v>
      </c>
      <c r="D6940" s="372" t="s">
        <v>5902</v>
      </c>
      <c r="E6940" s="131" t="s">
        <v>4223</v>
      </c>
      <c r="F6940" s="882"/>
      <c r="G6940" s="211" t="s">
        <v>2186</v>
      </c>
      <c r="H6940" s="683">
        <v>45261</v>
      </c>
      <c r="I6940" s="84">
        <v>365</v>
      </c>
    </row>
    <row r="6941" spans="1:9" ht="25.5" x14ac:dyDescent="0.2">
      <c r="A6941" s="902"/>
      <c r="B6941" s="372">
        <v>7428</v>
      </c>
      <c r="C6941" s="127" t="s">
        <v>8620</v>
      </c>
      <c r="D6941" s="372" t="s">
        <v>5902</v>
      </c>
      <c r="E6941" s="131" t="s">
        <v>8254</v>
      </c>
      <c r="F6941" s="882"/>
      <c r="G6941" s="211" t="s">
        <v>2186</v>
      </c>
      <c r="H6941" s="159">
        <v>45261</v>
      </c>
      <c r="I6941" s="131">
        <v>365</v>
      </c>
    </row>
    <row r="6942" spans="1:9" ht="25.5" x14ac:dyDescent="0.2">
      <c r="A6942" s="902"/>
      <c r="B6942" s="372">
        <v>7428</v>
      </c>
      <c r="C6942" s="127" t="s">
        <v>8622</v>
      </c>
      <c r="D6942" s="372" t="s">
        <v>5902</v>
      </c>
      <c r="E6942" s="131" t="s">
        <v>8623</v>
      </c>
      <c r="F6942" s="882"/>
      <c r="G6942" s="211" t="s">
        <v>2186</v>
      </c>
      <c r="H6942" s="159">
        <v>45261</v>
      </c>
      <c r="I6942" s="131">
        <v>365</v>
      </c>
    </row>
    <row r="6943" spans="1:9" ht="15" customHeight="1" x14ac:dyDescent="0.2">
      <c r="A6943" s="902"/>
      <c r="B6943" s="372">
        <v>7428</v>
      </c>
      <c r="C6943" s="127" t="s">
        <v>8624</v>
      </c>
      <c r="D6943" s="372" t="s">
        <v>5902</v>
      </c>
      <c r="E6943" s="131" t="s">
        <v>8259</v>
      </c>
      <c r="F6943" s="882"/>
      <c r="G6943" s="211" t="s">
        <v>2186</v>
      </c>
      <c r="H6943" s="159">
        <v>45261</v>
      </c>
      <c r="I6943" s="131">
        <v>365</v>
      </c>
    </row>
    <row r="6944" spans="1:9" ht="15" customHeight="1" x14ac:dyDescent="0.2">
      <c r="A6944" s="902"/>
      <c r="B6944" s="372">
        <v>7428</v>
      </c>
      <c r="C6944" s="127" t="s">
        <v>8625</v>
      </c>
      <c r="D6944" s="372" t="s">
        <v>5902</v>
      </c>
      <c r="E6944" s="131" t="s">
        <v>6526</v>
      </c>
      <c r="F6944" s="882"/>
      <c r="G6944" s="211" t="s">
        <v>2186</v>
      </c>
      <c r="H6944" s="159">
        <v>45261</v>
      </c>
      <c r="I6944" s="131">
        <v>365</v>
      </c>
    </row>
    <row r="6945" spans="1:9" ht="25.5" x14ac:dyDescent="0.2">
      <c r="A6945" s="902"/>
      <c r="B6945" s="372">
        <v>7428</v>
      </c>
      <c r="C6945" s="127" t="s">
        <v>8626</v>
      </c>
      <c r="D6945" s="372" t="s">
        <v>5902</v>
      </c>
      <c r="E6945" s="131" t="s">
        <v>6796</v>
      </c>
      <c r="F6945" s="882"/>
      <c r="G6945" s="211" t="s">
        <v>2186</v>
      </c>
      <c r="H6945" s="159">
        <v>45261</v>
      </c>
      <c r="I6945" s="131">
        <v>365</v>
      </c>
    </row>
    <row r="6946" spans="1:9" ht="38.25" x14ac:dyDescent="0.2">
      <c r="A6946" s="902"/>
      <c r="B6946" s="372">
        <v>7428</v>
      </c>
      <c r="C6946" s="127" t="s">
        <v>8627</v>
      </c>
      <c r="D6946" s="372" t="s">
        <v>5902</v>
      </c>
      <c r="E6946" s="131" t="s">
        <v>6777</v>
      </c>
      <c r="F6946" s="882"/>
      <c r="G6946" s="211" t="s">
        <v>2186</v>
      </c>
      <c r="H6946" s="159">
        <v>45261</v>
      </c>
      <c r="I6946" s="131">
        <v>365</v>
      </c>
    </row>
    <row r="6947" spans="1:9" ht="51" x14ac:dyDescent="0.2">
      <c r="A6947" s="902"/>
      <c r="B6947" s="372">
        <v>7428</v>
      </c>
      <c r="C6947" s="127" t="s">
        <v>8628</v>
      </c>
      <c r="D6947" s="372" t="s">
        <v>5902</v>
      </c>
      <c r="E6947" s="131" t="s">
        <v>8327</v>
      </c>
      <c r="F6947" s="882"/>
      <c r="G6947" s="211" t="s">
        <v>2186</v>
      </c>
      <c r="H6947" s="159">
        <v>45261</v>
      </c>
      <c r="I6947" s="131">
        <v>365</v>
      </c>
    </row>
    <row r="6948" spans="1:9" ht="38.25" x14ac:dyDescent="0.2">
      <c r="A6948" s="902"/>
      <c r="B6948" s="372">
        <v>7428</v>
      </c>
      <c r="C6948" s="127" t="s">
        <v>8629</v>
      </c>
      <c r="D6948" s="372" t="s">
        <v>5902</v>
      </c>
      <c r="E6948" s="131" t="s">
        <v>8630</v>
      </c>
      <c r="F6948" s="882"/>
      <c r="G6948" s="211" t="s">
        <v>2186</v>
      </c>
      <c r="H6948" s="159">
        <v>45261</v>
      </c>
      <c r="I6948" s="131">
        <v>365</v>
      </c>
    </row>
    <row r="6949" spans="1:9" ht="51" x14ac:dyDescent="0.2">
      <c r="A6949" s="902"/>
      <c r="B6949" s="372">
        <v>7428</v>
      </c>
      <c r="C6949" s="127" t="s">
        <v>8631</v>
      </c>
      <c r="D6949" s="372" t="s">
        <v>5902</v>
      </c>
      <c r="E6949" s="131" t="s">
        <v>8632</v>
      </c>
      <c r="F6949" s="882"/>
      <c r="G6949" s="211" t="s">
        <v>2186</v>
      </c>
      <c r="H6949" s="159">
        <v>45261</v>
      </c>
      <c r="I6949" s="131">
        <v>365</v>
      </c>
    </row>
    <row r="6950" spans="1:9" ht="38.25" x14ac:dyDescent="0.2">
      <c r="A6950" s="902"/>
      <c r="B6950" s="372">
        <v>7428</v>
      </c>
      <c r="C6950" s="127" t="s">
        <v>8633</v>
      </c>
      <c r="D6950" s="372" t="s">
        <v>5902</v>
      </c>
      <c r="E6950" s="131" t="s">
        <v>8327</v>
      </c>
      <c r="F6950" s="882"/>
      <c r="G6950" s="211" t="s">
        <v>2186</v>
      </c>
      <c r="H6950" s="159">
        <v>45261</v>
      </c>
      <c r="I6950" s="131">
        <v>365</v>
      </c>
    </row>
    <row r="6951" spans="1:9" ht="38.25" x14ac:dyDescent="0.2">
      <c r="A6951" s="902"/>
      <c r="B6951" s="372">
        <v>7431</v>
      </c>
      <c r="C6951" s="373" t="s">
        <v>6292</v>
      </c>
      <c r="D6951" s="372" t="s">
        <v>5902</v>
      </c>
      <c r="E6951" s="146" t="s">
        <v>6293</v>
      </c>
      <c r="F6951" s="882"/>
      <c r="G6951" s="211" t="s">
        <v>2186</v>
      </c>
      <c r="H6951" s="159">
        <v>44927</v>
      </c>
      <c r="I6951" s="146">
        <v>365</v>
      </c>
    </row>
    <row r="6952" spans="1:9" ht="51" x14ac:dyDescent="0.2">
      <c r="A6952" s="902"/>
      <c r="B6952" s="372" t="s">
        <v>8661</v>
      </c>
      <c r="C6952" s="373" t="s">
        <v>6511</v>
      </c>
      <c r="D6952" s="372" t="s">
        <v>5902</v>
      </c>
      <c r="E6952" s="146" t="s">
        <v>6512</v>
      </c>
      <c r="F6952" s="882"/>
      <c r="G6952" s="211" t="s">
        <v>2186</v>
      </c>
      <c r="H6952" s="159">
        <v>45261</v>
      </c>
      <c r="I6952" s="146">
        <v>365</v>
      </c>
    </row>
    <row r="6953" spans="1:9" ht="293.25" x14ac:dyDescent="0.2">
      <c r="A6953" s="902"/>
      <c r="B6953" s="372" t="s">
        <v>8661</v>
      </c>
      <c r="C6953" s="373" t="s">
        <v>6514</v>
      </c>
      <c r="D6953" s="372" t="s">
        <v>5902</v>
      </c>
      <c r="E6953" s="146" t="s">
        <v>6515</v>
      </c>
      <c r="F6953" s="882"/>
      <c r="G6953" s="211" t="s">
        <v>2186</v>
      </c>
      <c r="H6953" s="159">
        <v>45261</v>
      </c>
      <c r="I6953" s="146">
        <v>365</v>
      </c>
    </row>
    <row r="6954" spans="1:9" ht="63.75" x14ac:dyDescent="0.2">
      <c r="A6954" s="902"/>
      <c r="B6954" s="372" t="s">
        <v>8661</v>
      </c>
      <c r="C6954" s="373" t="s">
        <v>6516</v>
      </c>
      <c r="D6954" s="372" t="s">
        <v>5902</v>
      </c>
      <c r="E6954" s="146" t="s">
        <v>6518</v>
      </c>
      <c r="F6954" s="882"/>
      <c r="G6954" s="211" t="s">
        <v>2186</v>
      </c>
      <c r="H6954" s="159">
        <v>45261</v>
      </c>
      <c r="I6954" s="146">
        <v>365</v>
      </c>
    </row>
    <row r="6955" spans="1:9" ht="267.75" x14ac:dyDescent="0.2">
      <c r="A6955" s="902"/>
      <c r="B6955" s="372" t="s">
        <v>8661</v>
      </c>
      <c r="C6955" s="373" t="s">
        <v>6519</v>
      </c>
      <c r="D6955" s="372" t="s">
        <v>5902</v>
      </c>
      <c r="E6955" s="146" t="s">
        <v>6520</v>
      </c>
      <c r="F6955" s="882"/>
      <c r="G6955" s="211" t="s">
        <v>2186</v>
      </c>
      <c r="H6955" s="159">
        <v>45261</v>
      </c>
      <c r="I6955" s="372">
        <v>365</v>
      </c>
    </row>
    <row r="6956" spans="1:9" ht="25.5" x14ac:dyDescent="0.2">
      <c r="A6956" s="902"/>
      <c r="B6956" s="372" t="s">
        <v>8661</v>
      </c>
      <c r="C6956" s="373" t="s">
        <v>6525</v>
      </c>
      <c r="D6956" s="372" t="s">
        <v>5902</v>
      </c>
      <c r="E6956" s="146" t="s">
        <v>6526</v>
      </c>
      <c r="F6956" s="882"/>
      <c r="G6956" s="211" t="s">
        <v>2186</v>
      </c>
      <c r="H6956" s="159">
        <v>45261</v>
      </c>
      <c r="I6956" s="146">
        <v>365</v>
      </c>
    </row>
    <row r="6957" spans="1:9" ht="25.5" x14ac:dyDescent="0.2">
      <c r="A6957" s="902"/>
      <c r="B6957" s="84" t="s">
        <v>8663</v>
      </c>
      <c r="C6957" s="127" t="s">
        <v>6525</v>
      </c>
      <c r="D6957" s="372" t="s">
        <v>5902</v>
      </c>
      <c r="E6957" s="131" t="s">
        <v>6526</v>
      </c>
      <c r="F6957" s="882"/>
      <c r="G6957" s="211" t="s">
        <v>2186</v>
      </c>
      <c r="H6957" s="72">
        <v>45261</v>
      </c>
      <c r="I6957" s="211">
        <v>365</v>
      </c>
    </row>
    <row r="6958" spans="1:9" ht="25.5" x14ac:dyDescent="0.2">
      <c r="A6958" s="902"/>
      <c r="B6958" s="372" t="s">
        <v>8675</v>
      </c>
      <c r="C6958" s="127" t="s">
        <v>6525</v>
      </c>
      <c r="D6958" s="372" t="s">
        <v>5902</v>
      </c>
      <c r="E6958" s="131" t="s">
        <v>6526</v>
      </c>
      <c r="F6958" s="882"/>
      <c r="G6958" s="211" t="s">
        <v>2186</v>
      </c>
      <c r="H6958" s="72">
        <v>45261</v>
      </c>
      <c r="I6958" s="211">
        <v>365</v>
      </c>
    </row>
    <row r="6959" spans="1:9" ht="25.5" x14ac:dyDescent="0.2">
      <c r="A6959" s="902"/>
      <c r="B6959" s="372" t="s">
        <v>8676</v>
      </c>
      <c r="C6959" s="373" t="s">
        <v>6525</v>
      </c>
      <c r="D6959" s="372" t="s">
        <v>5902</v>
      </c>
      <c r="E6959" s="146" t="s">
        <v>6526</v>
      </c>
      <c r="F6959" s="882"/>
      <c r="G6959" s="211" t="s">
        <v>2186</v>
      </c>
      <c r="H6959" s="159">
        <v>45261</v>
      </c>
      <c r="I6959" s="146">
        <v>365</v>
      </c>
    </row>
    <row r="6960" spans="1:9" ht="25.5" x14ac:dyDescent="0.2">
      <c r="A6960" s="902"/>
      <c r="B6960" s="372" t="s">
        <v>8676</v>
      </c>
      <c r="C6960" s="373" t="s">
        <v>6795</v>
      </c>
      <c r="D6960" s="372" t="s">
        <v>5902</v>
      </c>
      <c r="E6960" s="146" t="s">
        <v>6796</v>
      </c>
      <c r="F6960" s="882"/>
      <c r="G6960" s="211" t="s">
        <v>2186</v>
      </c>
      <c r="H6960" s="159">
        <v>45261</v>
      </c>
      <c r="I6960" s="146">
        <v>365</v>
      </c>
    </row>
    <row r="6961" spans="1:9" ht="38.25" x14ac:dyDescent="0.2">
      <c r="A6961" s="902"/>
      <c r="B6961" s="372" t="s">
        <v>8676</v>
      </c>
      <c r="C6961" s="373" t="s">
        <v>6798</v>
      </c>
      <c r="D6961" s="372" t="s">
        <v>5902</v>
      </c>
      <c r="E6961" s="146" t="s">
        <v>6799</v>
      </c>
      <c r="F6961" s="882"/>
      <c r="G6961" s="211" t="s">
        <v>2186</v>
      </c>
      <c r="H6961" s="159">
        <v>45261</v>
      </c>
      <c r="I6961" s="146">
        <v>365</v>
      </c>
    </row>
    <row r="6962" spans="1:9" ht="38.25" x14ac:dyDescent="0.2">
      <c r="A6962" s="902"/>
      <c r="B6962" s="372">
        <v>7410</v>
      </c>
      <c r="C6962" s="373" t="s">
        <v>8051</v>
      </c>
      <c r="D6962" s="372" t="s">
        <v>5902</v>
      </c>
      <c r="E6962" s="146">
        <v>46181901</v>
      </c>
      <c r="F6962" s="882"/>
      <c r="G6962" s="211" t="s">
        <v>2186</v>
      </c>
      <c r="H6962" s="159">
        <v>45078</v>
      </c>
      <c r="I6962" s="372">
        <v>365</v>
      </c>
    </row>
    <row r="6963" spans="1:9" ht="25.5" x14ac:dyDescent="0.2">
      <c r="A6963" s="902"/>
      <c r="B6963" s="372">
        <v>7410</v>
      </c>
      <c r="C6963" s="373" t="s">
        <v>8053</v>
      </c>
      <c r="D6963" s="372" t="s">
        <v>5902</v>
      </c>
      <c r="E6963" s="146">
        <v>46181548</v>
      </c>
      <c r="F6963" s="882"/>
      <c r="G6963" s="211" t="s">
        <v>2186</v>
      </c>
      <c r="H6963" s="159">
        <v>45170</v>
      </c>
      <c r="I6963" s="146">
        <v>365</v>
      </c>
    </row>
    <row r="6964" spans="1:9" ht="38.25" x14ac:dyDescent="0.2">
      <c r="A6964" s="902"/>
      <c r="B6964" s="372">
        <v>7410</v>
      </c>
      <c r="C6964" s="373" t="s">
        <v>8055</v>
      </c>
      <c r="D6964" s="372" t="s">
        <v>5902</v>
      </c>
      <c r="E6964" s="146">
        <v>46181540</v>
      </c>
      <c r="F6964" s="882"/>
      <c r="G6964" s="211" t="s">
        <v>2186</v>
      </c>
      <c r="H6964" s="159">
        <v>45170</v>
      </c>
      <c r="I6964" s="372">
        <v>365</v>
      </c>
    </row>
    <row r="6965" spans="1:9" ht="25.5" x14ac:dyDescent="0.2">
      <c r="A6965" s="902"/>
      <c r="B6965" s="372">
        <v>7410</v>
      </c>
      <c r="C6965" s="373" t="s">
        <v>8056</v>
      </c>
      <c r="D6965" s="372" t="s">
        <v>5902</v>
      </c>
      <c r="E6965" s="146">
        <v>46181703</v>
      </c>
      <c r="F6965" s="882"/>
      <c r="G6965" s="211" t="s">
        <v>2186</v>
      </c>
      <c r="H6965" s="159">
        <v>45078</v>
      </c>
      <c r="I6965" s="372">
        <v>365</v>
      </c>
    </row>
    <row r="6966" spans="1:9" ht="25.5" x14ac:dyDescent="0.2">
      <c r="A6966" s="902"/>
      <c r="B6966" s="372">
        <v>7410</v>
      </c>
      <c r="C6966" s="373" t="s">
        <v>8057</v>
      </c>
      <c r="D6966" s="372" t="s">
        <v>5902</v>
      </c>
      <c r="E6966" s="146">
        <v>46181703</v>
      </c>
      <c r="F6966" s="882"/>
      <c r="G6966" s="211" t="s">
        <v>2186</v>
      </c>
      <c r="H6966" s="159">
        <v>45078</v>
      </c>
      <c r="I6966" s="372">
        <v>365</v>
      </c>
    </row>
    <row r="6967" spans="1:9" ht="63.75" x14ac:dyDescent="0.2">
      <c r="A6967" s="902"/>
      <c r="B6967" s="372">
        <v>7410</v>
      </c>
      <c r="C6967" s="373" t="s">
        <v>8058</v>
      </c>
      <c r="D6967" s="372" t="s">
        <v>5902</v>
      </c>
      <c r="E6967" s="146">
        <v>43211902</v>
      </c>
      <c r="F6967" s="882"/>
      <c r="G6967" s="211" t="s">
        <v>2186</v>
      </c>
      <c r="H6967" s="159">
        <v>45078</v>
      </c>
      <c r="I6967" s="372">
        <v>365</v>
      </c>
    </row>
    <row r="6968" spans="1:9" ht="51" x14ac:dyDescent="0.2">
      <c r="A6968" s="902"/>
      <c r="B6968" s="372">
        <v>7410</v>
      </c>
      <c r="C6968" s="373" t="s">
        <v>8059</v>
      </c>
      <c r="D6968" s="372" t="s">
        <v>5902</v>
      </c>
      <c r="E6968" s="146">
        <v>43211902</v>
      </c>
      <c r="F6968" s="882"/>
      <c r="G6968" s="211" t="s">
        <v>2186</v>
      </c>
      <c r="H6968" s="159">
        <v>45078</v>
      </c>
      <c r="I6968" s="372">
        <v>365</v>
      </c>
    </row>
    <row r="6969" spans="1:9" ht="51" x14ac:dyDescent="0.2">
      <c r="A6969" s="902"/>
      <c r="B6969" s="372">
        <v>7410</v>
      </c>
      <c r="C6969" s="373" t="s">
        <v>8060</v>
      </c>
      <c r="D6969" s="372" t="s">
        <v>5902</v>
      </c>
      <c r="E6969" s="146">
        <v>46181811</v>
      </c>
      <c r="F6969" s="882"/>
      <c r="G6969" s="211" t="s">
        <v>2186</v>
      </c>
      <c r="H6969" s="159">
        <v>45078</v>
      </c>
      <c r="I6969" s="372">
        <v>365</v>
      </c>
    </row>
    <row r="6970" spans="1:9" ht="51" x14ac:dyDescent="0.2">
      <c r="A6970" s="902"/>
      <c r="B6970" s="372">
        <v>7410</v>
      </c>
      <c r="C6970" s="373" t="s">
        <v>8061</v>
      </c>
      <c r="D6970" s="372" t="s">
        <v>5902</v>
      </c>
      <c r="E6970" s="146">
        <v>46181811</v>
      </c>
      <c r="F6970" s="882"/>
      <c r="G6970" s="211" t="s">
        <v>2186</v>
      </c>
      <c r="H6970" s="159">
        <v>45078</v>
      </c>
      <c r="I6970" s="372">
        <v>365</v>
      </c>
    </row>
    <row r="6971" spans="1:9" ht="38.25" x14ac:dyDescent="0.2">
      <c r="A6971" s="902"/>
      <c r="B6971" s="372">
        <v>7410</v>
      </c>
      <c r="C6971" s="373" t="s">
        <v>8062</v>
      </c>
      <c r="D6971" s="372" t="s">
        <v>5902</v>
      </c>
      <c r="E6971" s="146">
        <v>46181901</v>
      </c>
      <c r="F6971" s="882"/>
      <c r="G6971" s="211" t="s">
        <v>2186</v>
      </c>
      <c r="H6971" s="159">
        <v>45078</v>
      </c>
      <c r="I6971" s="372">
        <v>365</v>
      </c>
    </row>
    <row r="6972" spans="1:9" ht="15" customHeight="1" x14ac:dyDescent="0.2">
      <c r="A6972" s="902"/>
      <c r="B6972" s="372" t="s">
        <v>9048</v>
      </c>
      <c r="C6972" s="127" t="s">
        <v>9083</v>
      </c>
      <c r="D6972" s="372" t="s">
        <v>5902</v>
      </c>
      <c r="E6972" s="131" t="s">
        <v>8257</v>
      </c>
      <c r="F6972" s="882"/>
      <c r="G6972" s="211" t="s">
        <v>2186</v>
      </c>
      <c r="H6972" s="683">
        <v>45261</v>
      </c>
      <c r="I6972" s="84">
        <v>365</v>
      </c>
    </row>
    <row r="6973" spans="1:9" ht="25.5" x14ac:dyDescent="0.2">
      <c r="A6973" s="902"/>
      <c r="B6973" s="372" t="s">
        <v>9048</v>
      </c>
      <c r="C6973" s="127" t="s">
        <v>8258</v>
      </c>
      <c r="D6973" s="372" t="s">
        <v>5902</v>
      </c>
      <c r="E6973" s="131" t="s">
        <v>8259</v>
      </c>
      <c r="F6973" s="882"/>
      <c r="G6973" s="211" t="s">
        <v>2186</v>
      </c>
      <c r="H6973" s="683">
        <v>45261</v>
      </c>
      <c r="I6973" s="84">
        <v>365</v>
      </c>
    </row>
    <row r="6974" spans="1:9" ht="25.5" x14ac:dyDescent="0.2">
      <c r="A6974" s="902"/>
      <c r="B6974" s="372" t="s">
        <v>9048</v>
      </c>
      <c r="C6974" s="127" t="s">
        <v>9084</v>
      </c>
      <c r="D6974" s="372" t="s">
        <v>5902</v>
      </c>
      <c r="E6974" s="131" t="s">
        <v>9085</v>
      </c>
      <c r="F6974" s="882"/>
      <c r="G6974" s="211" t="s">
        <v>2186</v>
      </c>
      <c r="H6974" s="683">
        <v>45261</v>
      </c>
      <c r="I6974" s="84">
        <v>365</v>
      </c>
    </row>
    <row r="6975" spans="1:9" ht="15" customHeight="1" x14ac:dyDescent="0.2">
      <c r="A6975" s="902"/>
      <c r="B6975" s="372" t="s">
        <v>9048</v>
      </c>
      <c r="C6975" s="127" t="s">
        <v>9086</v>
      </c>
      <c r="D6975" s="372" t="s">
        <v>5902</v>
      </c>
      <c r="E6975" s="131" t="s">
        <v>9087</v>
      </c>
      <c r="F6975" s="882"/>
      <c r="G6975" s="211" t="s">
        <v>2186</v>
      </c>
      <c r="H6975" s="683">
        <v>45261</v>
      </c>
      <c r="I6975" s="84">
        <v>365</v>
      </c>
    </row>
    <row r="6976" spans="1:9" ht="15" customHeight="1" x14ac:dyDescent="0.2">
      <c r="A6976" s="902"/>
      <c r="B6976" s="372" t="s">
        <v>9048</v>
      </c>
      <c r="C6976" s="127" t="s">
        <v>9088</v>
      </c>
      <c r="D6976" s="372" t="s">
        <v>5902</v>
      </c>
      <c r="E6976" s="131" t="s">
        <v>4223</v>
      </c>
      <c r="F6976" s="882"/>
      <c r="G6976" s="211" t="s">
        <v>2186</v>
      </c>
      <c r="H6976" s="683">
        <v>45261</v>
      </c>
      <c r="I6976" s="84">
        <v>365</v>
      </c>
    </row>
    <row r="6977" spans="1:9" ht="38.25" x14ac:dyDescent="0.2">
      <c r="A6977" s="902"/>
      <c r="B6977" s="372" t="s">
        <v>9048</v>
      </c>
      <c r="C6977" s="695" t="s">
        <v>6798</v>
      </c>
      <c r="D6977" s="372" t="s">
        <v>5902</v>
      </c>
      <c r="E6977" s="131" t="s">
        <v>6799</v>
      </c>
      <c r="F6977" s="882"/>
      <c r="G6977" s="211" t="s">
        <v>2186</v>
      </c>
      <c r="H6977" s="683">
        <v>45261</v>
      </c>
      <c r="I6977" s="84">
        <v>365</v>
      </c>
    </row>
    <row r="6978" spans="1:9" ht="25.5" x14ac:dyDescent="0.2">
      <c r="A6978" s="902"/>
      <c r="B6978" s="84">
        <v>6325</v>
      </c>
      <c r="C6978" s="127" t="s">
        <v>9789</v>
      </c>
      <c r="D6978" s="372" t="s">
        <v>5902</v>
      </c>
      <c r="E6978" s="131">
        <v>47131907</v>
      </c>
      <c r="F6978" s="882"/>
      <c r="G6978" s="211" t="s">
        <v>2186</v>
      </c>
      <c r="H6978" s="662">
        <v>44927</v>
      </c>
      <c r="I6978" s="84">
        <v>365</v>
      </c>
    </row>
    <row r="6979" spans="1:9" ht="25.5" x14ac:dyDescent="0.2">
      <c r="A6979" s="902"/>
      <c r="B6979" s="84">
        <v>6325</v>
      </c>
      <c r="C6979" s="127" t="s">
        <v>9791</v>
      </c>
      <c r="D6979" s="372" t="s">
        <v>5902</v>
      </c>
      <c r="E6979" s="131">
        <v>47131904</v>
      </c>
      <c r="F6979" s="882"/>
      <c r="G6979" s="211" t="s">
        <v>2186</v>
      </c>
      <c r="H6979" s="662">
        <v>44928</v>
      </c>
      <c r="I6979" s="84">
        <v>365</v>
      </c>
    </row>
    <row r="6980" spans="1:9" ht="25.5" x14ac:dyDescent="0.2">
      <c r="A6980" s="902"/>
      <c r="B6980" s="84">
        <v>6325</v>
      </c>
      <c r="C6980" s="127" t="s">
        <v>9792</v>
      </c>
      <c r="D6980" s="372" t="s">
        <v>5902</v>
      </c>
      <c r="E6980" s="131">
        <v>47131904</v>
      </c>
      <c r="F6980" s="882"/>
      <c r="G6980" s="211" t="s">
        <v>2186</v>
      </c>
      <c r="H6980" s="662">
        <v>44929</v>
      </c>
      <c r="I6980" s="84">
        <v>365</v>
      </c>
    </row>
    <row r="6981" spans="1:9" ht="25.5" x14ac:dyDescent="0.2">
      <c r="A6981" s="902"/>
      <c r="B6981" s="84">
        <v>6325</v>
      </c>
      <c r="C6981" s="127" t="s">
        <v>10113</v>
      </c>
      <c r="D6981" s="372" t="s">
        <v>5902</v>
      </c>
      <c r="E6981" s="131">
        <v>27111905</v>
      </c>
      <c r="F6981" s="882"/>
      <c r="G6981" s="211" t="s">
        <v>2186</v>
      </c>
      <c r="H6981" s="662">
        <v>44927</v>
      </c>
      <c r="I6981" s="84">
        <v>365</v>
      </c>
    </row>
    <row r="6982" spans="1:9" ht="38.25" x14ac:dyDescent="0.2">
      <c r="A6982" s="902"/>
      <c r="B6982" s="84">
        <v>6325</v>
      </c>
      <c r="C6982" s="127" t="s">
        <v>10237</v>
      </c>
      <c r="D6982" s="372" t="s">
        <v>5902</v>
      </c>
      <c r="E6982" s="131">
        <v>46181704</v>
      </c>
      <c r="F6982" s="882"/>
      <c r="G6982" s="211" t="s">
        <v>2186</v>
      </c>
      <c r="H6982" s="662">
        <v>44927</v>
      </c>
      <c r="I6982" s="84">
        <v>365</v>
      </c>
    </row>
    <row r="6983" spans="1:9" ht="25.5" x14ac:dyDescent="0.2">
      <c r="A6983" s="902"/>
      <c r="B6983" s="97">
        <v>7202</v>
      </c>
      <c r="C6983" s="508" t="s">
        <v>8780</v>
      </c>
      <c r="D6983" s="97" t="s">
        <v>5902</v>
      </c>
      <c r="E6983" s="39" t="s">
        <v>8781</v>
      </c>
      <c r="F6983" s="882"/>
      <c r="G6983" s="211" t="s">
        <v>2186</v>
      </c>
      <c r="H6983" s="682">
        <v>45108</v>
      </c>
      <c r="I6983" s="217">
        <v>366</v>
      </c>
    </row>
    <row r="6984" spans="1:9" ht="15" customHeight="1" x14ac:dyDescent="0.2">
      <c r="A6984" s="902"/>
      <c r="B6984" s="97">
        <v>7202</v>
      </c>
      <c r="C6984" s="508" t="s">
        <v>8820</v>
      </c>
      <c r="D6984" s="97" t="s">
        <v>5902</v>
      </c>
      <c r="E6984" s="39" t="s">
        <v>8821</v>
      </c>
      <c r="F6984" s="882"/>
      <c r="G6984" s="211" t="s">
        <v>2186</v>
      </c>
      <c r="H6984" s="682">
        <v>45200</v>
      </c>
      <c r="I6984" s="217">
        <v>366</v>
      </c>
    </row>
    <row r="6985" spans="1:9" ht="51" x14ac:dyDescent="0.2">
      <c r="A6985" s="902"/>
      <c r="B6985" s="97">
        <v>7202</v>
      </c>
      <c r="C6985" s="508" t="s">
        <v>8867</v>
      </c>
      <c r="D6985" s="97" t="s">
        <v>5902</v>
      </c>
      <c r="E6985" s="39" t="s">
        <v>8868</v>
      </c>
      <c r="F6985" s="882"/>
      <c r="G6985" s="211" t="s">
        <v>2186</v>
      </c>
      <c r="H6985" s="682">
        <v>44986</v>
      </c>
      <c r="I6985" s="217">
        <v>366</v>
      </c>
    </row>
    <row r="6986" spans="1:9" ht="25.5" x14ac:dyDescent="0.2">
      <c r="A6986" s="902"/>
      <c r="B6986" s="97">
        <v>7202</v>
      </c>
      <c r="C6986" s="520" t="s">
        <v>8962</v>
      </c>
      <c r="D6986" s="97" t="s">
        <v>5902</v>
      </c>
      <c r="E6986" s="39" t="s">
        <v>8454</v>
      </c>
      <c r="F6986" s="882"/>
      <c r="G6986" s="211" t="s">
        <v>2186</v>
      </c>
      <c r="H6986" s="682">
        <v>44986</v>
      </c>
      <c r="I6986" s="217">
        <v>366</v>
      </c>
    </row>
    <row r="6987" spans="1:9" ht="38.25" x14ac:dyDescent="0.2">
      <c r="A6987" s="903"/>
      <c r="B6987" s="97">
        <v>7202</v>
      </c>
      <c r="C6987" s="520" t="s">
        <v>8969</v>
      </c>
      <c r="D6987" s="97" t="s">
        <v>5902</v>
      </c>
      <c r="E6987" s="39" t="s">
        <v>8452</v>
      </c>
      <c r="F6987" s="883"/>
      <c r="G6987" s="211" t="s">
        <v>2186</v>
      </c>
      <c r="H6987" s="682">
        <v>45200</v>
      </c>
      <c r="I6987" s="217">
        <v>366</v>
      </c>
    </row>
    <row r="6988" spans="1:9" ht="25.5" x14ac:dyDescent="0.2">
      <c r="A6988" s="891">
        <v>385</v>
      </c>
      <c r="B6988" s="84">
        <v>2502</v>
      </c>
      <c r="C6988" s="508" t="s">
        <v>3740</v>
      </c>
      <c r="D6988" s="84" t="s">
        <v>34</v>
      </c>
      <c r="E6988" s="131" t="s">
        <v>3742</v>
      </c>
      <c r="F6988" s="910">
        <v>6500000</v>
      </c>
      <c r="G6988" s="131" t="s">
        <v>3743</v>
      </c>
      <c r="H6988" s="63">
        <v>45200</v>
      </c>
      <c r="I6988" s="382">
        <v>369</v>
      </c>
    </row>
    <row r="6989" spans="1:9" ht="38.25" x14ac:dyDescent="0.2">
      <c r="A6989" s="891"/>
      <c r="B6989" s="84">
        <v>2502</v>
      </c>
      <c r="C6989" s="127" t="s">
        <v>3953</v>
      </c>
      <c r="D6989" s="84" t="s">
        <v>34</v>
      </c>
      <c r="E6989" s="131">
        <v>101520</v>
      </c>
      <c r="F6989" s="910"/>
      <c r="G6989" s="131"/>
      <c r="H6989" s="63">
        <v>45170</v>
      </c>
      <c r="I6989" s="382">
        <v>369</v>
      </c>
    </row>
    <row r="6990" spans="1:9" ht="15" customHeight="1" x14ac:dyDescent="0.2">
      <c r="A6990" s="891"/>
      <c r="B6990" s="84">
        <v>2502</v>
      </c>
      <c r="C6990" s="127" t="s">
        <v>3955</v>
      </c>
      <c r="D6990" s="84" t="s">
        <v>34</v>
      </c>
      <c r="E6990" s="131" t="s">
        <v>3957</v>
      </c>
      <c r="F6990" s="910"/>
      <c r="G6990" s="131" t="s">
        <v>3958</v>
      </c>
      <c r="H6990" s="63">
        <v>45200</v>
      </c>
      <c r="I6990" s="382">
        <v>369</v>
      </c>
    </row>
    <row r="6991" spans="1:9" ht="38.25" x14ac:dyDescent="0.2">
      <c r="A6991" s="891"/>
      <c r="B6991" s="84">
        <v>2502</v>
      </c>
      <c r="C6991" s="127" t="s">
        <v>4069</v>
      </c>
      <c r="D6991" s="84" t="s">
        <v>3960</v>
      </c>
      <c r="E6991" s="131">
        <v>10152097</v>
      </c>
      <c r="F6991" s="910"/>
      <c r="G6991" s="131" t="s">
        <v>3958</v>
      </c>
      <c r="H6991" s="63">
        <v>45200</v>
      </c>
      <c r="I6991" s="211">
        <v>369</v>
      </c>
    </row>
    <row r="6992" spans="1:9" ht="51" x14ac:dyDescent="0.2">
      <c r="A6992" s="891"/>
      <c r="B6992" s="84">
        <v>2502</v>
      </c>
      <c r="C6992" s="127" t="s">
        <v>4072</v>
      </c>
      <c r="D6992" s="84" t="s">
        <v>3960</v>
      </c>
      <c r="E6992" s="131">
        <v>10121596</v>
      </c>
      <c r="F6992" s="910"/>
      <c r="G6992" s="131" t="s">
        <v>3958</v>
      </c>
      <c r="H6992" s="63">
        <v>45200</v>
      </c>
      <c r="I6992" s="211">
        <v>369</v>
      </c>
    </row>
    <row r="6993" spans="1:9" ht="51" x14ac:dyDescent="0.2">
      <c r="A6993" s="891"/>
      <c r="B6993" s="84">
        <v>2502</v>
      </c>
      <c r="C6993" s="127" t="s">
        <v>4075</v>
      </c>
      <c r="D6993" s="84" t="s">
        <v>3960</v>
      </c>
      <c r="E6993" s="131">
        <v>15101603</v>
      </c>
      <c r="F6993" s="910"/>
      <c r="G6993" s="131" t="s">
        <v>3958</v>
      </c>
      <c r="H6993" s="63">
        <v>45200</v>
      </c>
      <c r="I6993" s="211">
        <v>369</v>
      </c>
    </row>
    <row r="6994" spans="1:9" ht="38.25" x14ac:dyDescent="0.2">
      <c r="A6994" s="891"/>
      <c r="B6994" s="84">
        <v>2502</v>
      </c>
      <c r="C6994" s="127" t="s">
        <v>4077</v>
      </c>
      <c r="D6994" s="84" t="s">
        <v>3960</v>
      </c>
      <c r="E6994" s="131">
        <v>11121806</v>
      </c>
      <c r="F6994" s="910"/>
      <c r="G6994" s="131" t="s">
        <v>3958</v>
      </c>
      <c r="H6994" s="63">
        <v>45200</v>
      </c>
      <c r="I6994" s="211">
        <v>369</v>
      </c>
    </row>
    <row r="6995" spans="1:9" ht="38.25" x14ac:dyDescent="0.2">
      <c r="A6995" s="891"/>
      <c r="B6995" s="84">
        <v>2502</v>
      </c>
      <c r="C6995" s="127" t="s">
        <v>4080</v>
      </c>
      <c r="D6995" s="84" t="s">
        <v>3960</v>
      </c>
      <c r="E6995" s="131">
        <v>15101605</v>
      </c>
      <c r="F6995" s="910"/>
      <c r="G6995" s="131" t="s">
        <v>3958</v>
      </c>
      <c r="H6995" s="63">
        <v>45200</v>
      </c>
      <c r="I6995" s="211">
        <v>369</v>
      </c>
    </row>
    <row r="6996" spans="1:9" ht="51" x14ac:dyDescent="0.2">
      <c r="A6996" s="891"/>
      <c r="B6996" s="84">
        <v>2502</v>
      </c>
      <c r="C6996" s="127" t="s">
        <v>4082</v>
      </c>
      <c r="D6996" s="84" t="s">
        <v>3960</v>
      </c>
      <c r="E6996" s="131">
        <v>701115</v>
      </c>
      <c r="F6996" s="910"/>
      <c r="G6996" s="131" t="s">
        <v>3958</v>
      </c>
      <c r="H6996" s="63">
        <v>45200</v>
      </c>
      <c r="I6996" s="211">
        <v>369</v>
      </c>
    </row>
    <row r="6997" spans="1:9" ht="38.25" x14ac:dyDescent="0.2">
      <c r="A6997" s="891"/>
      <c r="B6997" s="84">
        <v>2502</v>
      </c>
      <c r="C6997" s="127" t="s">
        <v>4084</v>
      </c>
      <c r="D6997" s="84" t="s">
        <v>3960</v>
      </c>
      <c r="E6997" s="131">
        <v>21102503</v>
      </c>
      <c r="F6997" s="910"/>
      <c r="G6997" s="131" t="s">
        <v>3958</v>
      </c>
      <c r="H6997" s="63">
        <v>45200</v>
      </c>
      <c r="I6997" s="211">
        <v>369</v>
      </c>
    </row>
    <row r="6998" spans="1:9" ht="25.5" x14ac:dyDescent="0.2">
      <c r="A6998" s="891"/>
      <c r="B6998" s="84">
        <v>2502</v>
      </c>
      <c r="C6998" s="127" t="s">
        <v>4086</v>
      </c>
      <c r="D6998" s="84" t="s">
        <v>3960</v>
      </c>
      <c r="E6998" s="131">
        <v>21102503</v>
      </c>
      <c r="F6998" s="910"/>
      <c r="G6998" s="131" t="s">
        <v>3958</v>
      </c>
      <c r="H6998" s="63">
        <v>45200</v>
      </c>
      <c r="I6998" s="211">
        <v>369</v>
      </c>
    </row>
    <row r="6999" spans="1:9" ht="25.5" x14ac:dyDescent="0.2">
      <c r="A6999" s="891"/>
      <c r="B6999" s="84">
        <v>2502</v>
      </c>
      <c r="C6999" s="127" t="s">
        <v>4088</v>
      </c>
      <c r="D6999" s="84" t="s">
        <v>3960</v>
      </c>
      <c r="E6999" s="131">
        <v>21102503</v>
      </c>
      <c r="F6999" s="910"/>
      <c r="G6999" s="131" t="s">
        <v>3958</v>
      </c>
      <c r="H6999" s="63">
        <v>45200</v>
      </c>
      <c r="I6999" s="211">
        <v>369</v>
      </c>
    </row>
    <row r="7000" spans="1:9" ht="25.5" x14ac:dyDescent="0.2">
      <c r="A7000" s="891"/>
      <c r="B7000" s="84">
        <v>2502</v>
      </c>
      <c r="C7000" s="127" t="s">
        <v>4090</v>
      </c>
      <c r="D7000" s="84" t="s">
        <v>3960</v>
      </c>
      <c r="E7000" s="131">
        <v>27111708</v>
      </c>
      <c r="F7000" s="910"/>
      <c r="G7000" s="131" t="s">
        <v>3958</v>
      </c>
      <c r="H7000" s="63">
        <v>45200</v>
      </c>
      <c r="I7000" s="211">
        <v>369</v>
      </c>
    </row>
    <row r="7001" spans="1:9" ht="15" customHeight="1" x14ac:dyDescent="0.2">
      <c r="A7001" s="891"/>
      <c r="B7001" s="84">
        <v>2502</v>
      </c>
      <c r="C7001" s="127" t="s">
        <v>4092</v>
      </c>
      <c r="D7001" s="84" t="s">
        <v>3960</v>
      </c>
      <c r="E7001" s="131">
        <v>10139902</v>
      </c>
      <c r="F7001" s="910"/>
      <c r="G7001" s="131" t="s">
        <v>3958</v>
      </c>
      <c r="H7001" s="63">
        <v>45200</v>
      </c>
      <c r="I7001" s="211">
        <v>369</v>
      </c>
    </row>
    <row r="7002" spans="1:9" ht="15" customHeight="1" x14ac:dyDescent="0.2">
      <c r="A7002" s="891"/>
      <c r="B7002" s="84">
        <v>2502</v>
      </c>
      <c r="C7002" s="127" t="s">
        <v>4094</v>
      </c>
      <c r="D7002" s="84" t="s">
        <v>3960</v>
      </c>
      <c r="E7002" s="131">
        <v>10139902</v>
      </c>
      <c r="F7002" s="910"/>
      <c r="G7002" s="131" t="s">
        <v>3958</v>
      </c>
      <c r="H7002" s="63">
        <v>45200</v>
      </c>
      <c r="I7002" s="211">
        <v>369</v>
      </c>
    </row>
    <row r="7003" spans="1:9" ht="25.5" x14ac:dyDescent="0.2">
      <c r="A7003" s="891"/>
      <c r="B7003" s="84">
        <v>2502</v>
      </c>
      <c r="C7003" s="127" t="s">
        <v>4096</v>
      </c>
      <c r="D7003" s="84" t="s">
        <v>3960</v>
      </c>
      <c r="E7003" s="39">
        <v>701115</v>
      </c>
      <c r="F7003" s="910"/>
      <c r="G7003" s="131" t="s">
        <v>3958</v>
      </c>
      <c r="H7003" s="63">
        <v>45200</v>
      </c>
      <c r="I7003" s="211">
        <v>369</v>
      </c>
    </row>
    <row r="7004" spans="1:9" ht="15" customHeight="1" x14ac:dyDescent="0.2">
      <c r="A7004" s="891"/>
      <c r="B7004" s="84">
        <v>2502</v>
      </c>
      <c r="C7004" s="127" t="s">
        <v>4098</v>
      </c>
      <c r="D7004" s="84" t="s">
        <v>3960</v>
      </c>
      <c r="E7004" s="39">
        <v>701115</v>
      </c>
      <c r="F7004" s="910"/>
      <c r="G7004" s="131" t="s">
        <v>3958</v>
      </c>
      <c r="H7004" s="63">
        <v>45200</v>
      </c>
      <c r="I7004" s="211">
        <v>369</v>
      </c>
    </row>
    <row r="7005" spans="1:9" ht="15" customHeight="1" x14ac:dyDescent="0.2">
      <c r="A7005" s="891"/>
      <c r="B7005" s="84">
        <v>2501</v>
      </c>
      <c r="C7005" s="127" t="s">
        <v>4100</v>
      </c>
      <c r="D7005" s="84" t="s">
        <v>3960</v>
      </c>
      <c r="E7005" s="39">
        <v>701115</v>
      </c>
      <c r="F7005" s="910"/>
      <c r="G7005" s="131" t="s">
        <v>3958</v>
      </c>
      <c r="H7005" s="63">
        <v>45200</v>
      </c>
      <c r="I7005" s="211">
        <v>369</v>
      </c>
    </row>
    <row r="7006" spans="1:9" ht="15" customHeight="1" x14ac:dyDescent="0.2">
      <c r="A7006" s="891"/>
      <c r="B7006" s="84">
        <v>2501</v>
      </c>
      <c r="C7006" s="127" t="s">
        <v>4102</v>
      </c>
      <c r="D7006" s="84" t="s">
        <v>3960</v>
      </c>
      <c r="E7006" s="131">
        <v>1015</v>
      </c>
      <c r="F7006" s="910"/>
      <c r="G7006" s="131" t="s">
        <v>3958</v>
      </c>
      <c r="H7006" s="63">
        <v>45200</v>
      </c>
      <c r="I7006" s="211">
        <v>369</v>
      </c>
    </row>
    <row r="7007" spans="1:9" ht="38.25" x14ac:dyDescent="0.2">
      <c r="A7007" s="891"/>
      <c r="B7007" s="84">
        <v>2502</v>
      </c>
      <c r="C7007" s="127" t="s">
        <v>4103</v>
      </c>
      <c r="D7007" s="84" t="s">
        <v>3960</v>
      </c>
      <c r="E7007" s="39">
        <v>701115</v>
      </c>
      <c r="F7007" s="910"/>
      <c r="G7007" s="131" t="s">
        <v>3958</v>
      </c>
      <c r="H7007" s="63">
        <v>45200</v>
      </c>
      <c r="I7007" s="382">
        <v>369</v>
      </c>
    </row>
    <row r="7008" spans="1:9" ht="38.25" x14ac:dyDescent="0.2">
      <c r="A7008" s="891"/>
      <c r="B7008" s="84">
        <v>2502</v>
      </c>
      <c r="C7008" s="127" t="s">
        <v>4105</v>
      </c>
      <c r="D7008" s="84" t="s">
        <v>3960</v>
      </c>
      <c r="E7008" s="131">
        <v>10152001</v>
      </c>
      <c r="F7008" s="910"/>
      <c r="G7008" s="131" t="s">
        <v>3958</v>
      </c>
      <c r="H7008" s="63">
        <v>45200</v>
      </c>
      <c r="I7008" s="382">
        <v>369</v>
      </c>
    </row>
    <row r="7009" spans="1:9" ht="15" customHeight="1" x14ac:dyDescent="0.2">
      <c r="A7009" s="891"/>
      <c r="B7009" s="84">
        <v>2502</v>
      </c>
      <c r="C7009" s="127" t="s">
        <v>4107</v>
      </c>
      <c r="D7009" s="84" t="s">
        <v>3960</v>
      </c>
      <c r="E7009" s="131">
        <v>10151520</v>
      </c>
      <c r="F7009" s="910"/>
      <c r="G7009" s="131" t="s">
        <v>3958</v>
      </c>
      <c r="H7009" s="63">
        <v>45200</v>
      </c>
      <c r="I7009" s="47">
        <v>369</v>
      </c>
    </row>
    <row r="7010" spans="1:9" ht="15" customHeight="1" x14ac:dyDescent="0.2">
      <c r="A7010" s="891"/>
      <c r="B7010" s="84">
        <v>2502</v>
      </c>
      <c r="C7010" s="127" t="s">
        <v>4109</v>
      </c>
      <c r="D7010" s="84" t="s">
        <v>3960</v>
      </c>
      <c r="E7010" s="131">
        <v>10151816</v>
      </c>
      <c r="F7010" s="910"/>
      <c r="G7010" s="131" t="s">
        <v>3958</v>
      </c>
      <c r="H7010" s="63">
        <v>45200</v>
      </c>
      <c r="I7010" s="47">
        <v>369</v>
      </c>
    </row>
    <row r="7011" spans="1:9" ht="15" customHeight="1" x14ac:dyDescent="0.2">
      <c r="A7011" s="891"/>
      <c r="B7011" s="84">
        <v>2502</v>
      </c>
      <c r="C7011" s="127" t="s">
        <v>4110</v>
      </c>
      <c r="D7011" s="84" t="s">
        <v>3960</v>
      </c>
      <c r="E7011" s="131">
        <v>10151513</v>
      </c>
      <c r="F7011" s="910"/>
      <c r="G7011" s="131" t="s">
        <v>3958</v>
      </c>
      <c r="H7011" s="63">
        <v>45200</v>
      </c>
      <c r="I7011" s="47">
        <v>369</v>
      </c>
    </row>
    <row r="7012" spans="1:9" ht="15" customHeight="1" x14ac:dyDescent="0.2">
      <c r="A7012" s="891"/>
      <c r="B7012" s="84">
        <v>2502</v>
      </c>
      <c r="C7012" s="127" t="s">
        <v>4111</v>
      </c>
      <c r="D7012" s="84" t="s">
        <v>3960</v>
      </c>
      <c r="E7012" s="131">
        <v>1015805</v>
      </c>
      <c r="F7012" s="910"/>
      <c r="G7012" s="131" t="s">
        <v>3958</v>
      </c>
      <c r="H7012" s="63">
        <v>45200</v>
      </c>
      <c r="I7012" s="47">
        <v>369</v>
      </c>
    </row>
    <row r="7013" spans="1:9" ht="15" customHeight="1" x14ac:dyDescent="0.2">
      <c r="A7013" s="891"/>
      <c r="B7013" s="84">
        <v>2502</v>
      </c>
      <c r="C7013" s="127" t="s">
        <v>4112</v>
      </c>
      <c r="D7013" s="84" t="s">
        <v>3960</v>
      </c>
      <c r="E7013" s="131">
        <v>10151515</v>
      </c>
      <c r="F7013" s="910"/>
      <c r="G7013" s="131" t="s">
        <v>3958</v>
      </c>
      <c r="H7013" s="63">
        <v>45200</v>
      </c>
      <c r="I7013" s="47">
        <v>369</v>
      </c>
    </row>
    <row r="7014" spans="1:9" ht="15" customHeight="1" x14ac:dyDescent="0.2">
      <c r="A7014" s="891"/>
      <c r="B7014" s="84">
        <v>2502</v>
      </c>
      <c r="C7014" s="127" t="s">
        <v>4113</v>
      </c>
      <c r="D7014" s="84" t="s">
        <v>3960</v>
      </c>
      <c r="E7014" s="131">
        <v>10151599</v>
      </c>
      <c r="F7014" s="910"/>
      <c r="G7014" s="131" t="s">
        <v>3958</v>
      </c>
      <c r="H7014" s="63">
        <v>45200</v>
      </c>
      <c r="I7014" s="47">
        <v>369</v>
      </c>
    </row>
    <row r="7015" spans="1:9" ht="15" customHeight="1" x14ac:dyDescent="0.2">
      <c r="A7015" s="891"/>
      <c r="B7015" s="84">
        <v>2502</v>
      </c>
      <c r="C7015" s="127" t="s">
        <v>4114</v>
      </c>
      <c r="D7015" s="84" t="s">
        <v>3960</v>
      </c>
      <c r="E7015" s="131">
        <v>10151504</v>
      </c>
      <c r="F7015" s="910"/>
      <c r="G7015" s="131" t="s">
        <v>3958</v>
      </c>
      <c r="H7015" s="63">
        <v>45200</v>
      </c>
      <c r="I7015" s="47">
        <v>369</v>
      </c>
    </row>
    <row r="7016" spans="1:9" ht="15" customHeight="1" x14ac:dyDescent="0.2">
      <c r="A7016" s="891"/>
      <c r="B7016" s="84">
        <v>2502</v>
      </c>
      <c r="C7016" s="127" t="s">
        <v>4115</v>
      </c>
      <c r="D7016" s="84" t="s">
        <v>3960</v>
      </c>
      <c r="E7016" s="131">
        <v>10151504</v>
      </c>
      <c r="F7016" s="910"/>
      <c r="G7016" s="131" t="s">
        <v>3958</v>
      </c>
      <c r="H7016" s="63">
        <v>45200</v>
      </c>
      <c r="I7016" s="47">
        <v>369</v>
      </c>
    </row>
    <row r="7017" spans="1:9" ht="15" customHeight="1" x14ac:dyDescent="0.2">
      <c r="A7017" s="891"/>
      <c r="B7017" s="84">
        <v>2502</v>
      </c>
      <c r="C7017" s="127" t="s">
        <v>4116</v>
      </c>
      <c r="D7017" s="84" t="s">
        <v>3960</v>
      </c>
      <c r="E7017" s="131">
        <v>10151805</v>
      </c>
      <c r="F7017" s="910"/>
      <c r="G7017" s="131" t="s">
        <v>3958</v>
      </c>
      <c r="H7017" s="63">
        <v>45200</v>
      </c>
      <c r="I7017" s="47">
        <v>369</v>
      </c>
    </row>
    <row r="7018" spans="1:9" ht="15" customHeight="1" x14ac:dyDescent="0.2">
      <c r="A7018" s="891"/>
      <c r="B7018" s="84">
        <v>2502</v>
      </c>
      <c r="C7018" s="127" t="s">
        <v>4117</v>
      </c>
      <c r="D7018" s="84" t="s">
        <v>3960</v>
      </c>
      <c r="E7018" s="131">
        <v>10151805</v>
      </c>
      <c r="F7018" s="910"/>
      <c r="G7018" s="131" t="s">
        <v>3958</v>
      </c>
      <c r="H7018" s="63">
        <v>45200</v>
      </c>
      <c r="I7018" s="47">
        <v>369</v>
      </c>
    </row>
    <row r="7019" spans="1:9" ht="15" customHeight="1" x14ac:dyDescent="0.2">
      <c r="A7019" s="891"/>
      <c r="B7019" s="84">
        <v>2502</v>
      </c>
      <c r="C7019" s="127" t="s">
        <v>10559</v>
      </c>
      <c r="D7019" s="84" t="s">
        <v>3960</v>
      </c>
      <c r="E7019" s="131">
        <v>51461598</v>
      </c>
      <c r="F7019" s="910"/>
      <c r="G7019" s="131" t="s">
        <v>3958</v>
      </c>
      <c r="H7019" s="63">
        <v>45200</v>
      </c>
      <c r="I7019" s="47">
        <v>369</v>
      </c>
    </row>
    <row r="7020" spans="1:9" ht="15" customHeight="1" x14ac:dyDescent="0.2">
      <c r="A7020" s="891"/>
      <c r="B7020" s="84">
        <v>2502</v>
      </c>
      <c r="C7020" s="127" t="s">
        <v>4119</v>
      </c>
      <c r="D7020" s="84" t="s">
        <v>3960</v>
      </c>
      <c r="E7020" s="131">
        <v>10151512</v>
      </c>
      <c r="F7020" s="910"/>
      <c r="G7020" s="131" t="s">
        <v>3958</v>
      </c>
      <c r="H7020" s="63">
        <v>45200</v>
      </c>
      <c r="I7020" s="47">
        <v>369</v>
      </c>
    </row>
    <row r="7021" spans="1:9" ht="15" customHeight="1" x14ac:dyDescent="0.2">
      <c r="A7021" s="891"/>
      <c r="B7021" s="84">
        <v>2502</v>
      </c>
      <c r="C7021" s="127" t="s">
        <v>4120</v>
      </c>
      <c r="D7021" s="84" t="s">
        <v>3960</v>
      </c>
      <c r="E7021" s="131">
        <v>10151810</v>
      </c>
      <c r="F7021" s="910"/>
      <c r="G7021" s="131" t="s">
        <v>3958</v>
      </c>
      <c r="H7021" s="63">
        <v>45200</v>
      </c>
      <c r="I7021" s="47">
        <v>369</v>
      </c>
    </row>
    <row r="7022" spans="1:9" ht="15" customHeight="1" x14ac:dyDescent="0.2">
      <c r="A7022" s="891"/>
      <c r="B7022" s="84">
        <v>2502</v>
      </c>
      <c r="C7022" s="127" t="s">
        <v>4121</v>
      </c>
      <c r="D7022" s="84" t="s">
        <v>3960</v>
      </c>
      <c r="E7022" s="131">
        <v>10151810</v>
      </c>
      <c r="F7022" s="910"/>
      <c r="G7022" s="131" t="s">
        <v>3958</v>
      </c>
      <c r="H7022" s="63">
        <v>45200</v>
      </c>
      <c r="I7022" s="47">
        <v>369</v>
      </c>
    </row>
    <row r="7023" spans="1:9" ht="15" customHeight="1" x14ac:dyDescent="0.2">
      <c r="A7023" s="891"/>
      <c r="B7023" s="84">
        <v>2502</v>
      </c>
      <c r="C7023" s="127" t="s">
        <v>4122</v>
      </c>
      <c r="D7023" s="84" t="s">
        <v>3960</v>
      </c>
      <c r="E7023" s="131">
        <v>10151524</v>
      </c>
      <c r="F7023" s="910"/>
      <c r="G7023" s="131" t="s">
        <v>3958</v>
      </c>
      <c r="H7023" s="63">
        <v>45200</v>
      </c>
      <c r="I7023" s="47">
        <v>369</v>
      </c>
    </row>
    <row r="7024" spans="1:9" ht="15" customHeight="1" x14ac:dyDescent="0.2">
      <c r="A7024" s="891"/>
      <c r="B7024" s="84">
        <v>2502</v>
      </c>
      <c r="C7024" s="127" t="s">
        <v>4123</v>
      </c>
      <c r="D7024" s="84" t="s">
        <v>3960</v>
      </c>
      <c r="E7024" s="131">
        <v>10151522</v>
      </c>
      <c r="F7024" s="910"/>
      <c r="G7024" s="131" t="s">
        <v>3958</v>
      </c>
      <c r="H7024" s="63">
        <v>45200</v>
      </c>
      <c r="I7024" s="47">
        <v>369</v>
      </c>
    </row>
    <row r="7025" spans="1:9" ht="15" customHeight="1" x14ac:dyDescent="0.2">
      <c r="A7025" s="891"/>
      <c r="B7025" s="84">
        <v>2502</v>
      </c>
      <c r="C7025" s="127" t="s">
        <v>4124</v>
      </c>
      <c r="D7025" s="84" t="s">
        <v>3960</v>
      </c>
      <c r="E7025" s="131">
        <v>50402304</v>
      </c>
      <c r="F7025" s="910"/>
      <c r="G7025" s="131" t="s">
        <v>3958</v>
      </c>
      <c r="H7025" s="63">
        <v>45200</v>
      </c>
      <c r="I7025" s="47">
        <v>369</v>
      </c>
    </row>
    <row r="7026" spans="1:9" ht="15" customHeight="1" x14ac:dyDescent="0.2">
      <c r="A7026" s="891"/>
      <c r="B7026" s="84">
        <v>2502</v>
      </c>
      <c r="C7026" s="127" t="s">
        <v>4125</v>
      </c>
      <c r="D7026" s="84" t="s">
        <v>3960</v>
      </c>
      <c r="E7026" s="131">
        <v>10169211</v>
      </c>
      <c r="F7026" s="910"/>
      <c r="G7026" s="131" t="s">
        <v>3958</v>
      </c>
      <c r="H7026" s="63">
        <v>45200</v>
      </c>
      <c r="I7026" s="47">
        <v>369</v>
      </c>
    </row>
    <row r="7027" spans="1:9" ht="15" customHeight="1" x14ac:dyDescent="0.2">
      <c r="A7027" s="891"/>
      <c r="B7027" s="84">
        <v>2502</v>
      </c>
      <c r="C7027" s="127" t="s">
        <v>4126</v>
      </c>
      <c r="D7027" s="84" t="s">
        <v>3960</v>
      </c>
      <c r="E7027" s="131">
        <v>10151808</v>
      </c>
      <c r="F7027" s="910"/>
      <c r="G7027" s="131" t="s">
        <v>3958</v>
      </c>
      <c r="H7027" s="63">
        <v>45200</v>
      </c>
      <c r="I7027" s="47">
        <v>369</v>
      </c>
    </row>
    <row r="7028" spans="1:9" ht="15" customHeight="1" x14ac:dyDescent="0.2">
      <c r="A7028" s="891"/>
      <c r="B7028" s="84">
        <v>2502</v>
      </c>
      <c r="C7028" s="127" t="s">
        <v>4127</v>
      </c>
      <c r="D7028" s="84" t="s">
        <v>3960</v>
      </c>
      <c r="E7028" s="131">
        <v>15101601</v>
      </c>
      <c r="F7028" s="910"/>
      <c r="G7028" s="131" t="s">
        <v>3958</v>
      </c>
      <c r="H7028" s="63">
        <v>45200</v>
      </c>
      <c r="I7028" s="47">
        <v>369</v>
      </c>
    </row>
    <row r="7029" spans="1:9" ht="15" customHeight="1" x14ac:dyDescent="0.2">
      <c r="A7029" s="891"/>
      <c r="B7029" s="84">
        <v>2502</v>
      </c>
      <c r="C7029" s="127" t="s">
        <v>4128</v>
      </c>
      <c r="D7029" s="84" t="s">
        <v>3960</v>
      </c>
      <c r="E7029" s="131">
        <v>15101605</v>
      </c>
      <c r="F7029" s="910"/>
      <c r="G7029" s="131" t="s">
        <v>3958</v>
      </c>
      <c r="H7029" s="63">
        <v>45200</v>
      </c>
      <c r="I7029" s="47">
        <v>369</v>
      </c>
    </row>
    <row r="7030" spans="1:9" ht="51" x14ac:dyDescent="0.2">
      <c r="A7030" s="901">
        <v>386</v>
      </c>
      <c r="B7030" s="84">
        <v>2502</v>
      </c>
      <c r="C7030" s="127" t="s">
        <v>4039</v>
      </c>
      <c r="D7030" s="84" t="s">
        <v>3960</v>
      </c>
      <c r="E7030" s="131" t="s">
        <v>4041</v>
      </c>
      <c r="F7030" s="842">
        <v>8275000</v>
      </c>
      <c r="G7030" s="131" t="s">
        <v>693</v>
      </c>
      <c r="H7030" s="63">
        <v>45200</v>
      </c>
      <c r="I7030" s="211">
        <v>364</v>
      </c>
    </row>
    <row r="7031" spans="1:9" ht="51" x14ac:dyDescent="0.2">
      <c r="A7031" s="902"/>
      <c r="B7031" s="84">
        <v>2502</v>
      </c>
      <c r="C7031" s="127" t="s">
        <v>4043</v>
      </c>
      <c r="D7031" s="84" t="s">
        <v>3960</v>
      </c>
      <c r="E7031" s="131">
        <v>51192447</v>
      </c>
      <c r="F7031" s="904"/>
      <c r="G7031" s="131" t="s">
        <v>693</v>
      </c>
      <c r="H7031" s="63">
        <v>45200</v>
      </c>
      <c r="I7031" s="211">
        <v>364</v>
      </c>
    </row>
    <row r="7032" spans="1:9" ht="38.25" x14ac:dyDescent="0.2">
      <c r="A7032" s="902"/>
      <c r="B7032" s="84">
        <v>2502</v>
      </c>
      <c r="C7032" s="127" t="s">
        <v>4045</v>
      </c>
      <c r="D7032" s="84" t="s">
        <v>3960</v>
      </c>
      <c r="E7032" s="131">
        <v>10171504</v>
      </c>
      <c r="F7032" s="904"/>
      <c r="G7032" s="131" t="s">
        <v>693</v>
      </c>
      <c r="H7032" s="63">
        <v>45200</v>
      </c>
      <c r="I7032" s="211">
        <v>364</v>
      </c>
    </row>
    <row r="7033" spans="1:9" ht="15" customHeight="1" x14ac:dyDescent="0.2">
      <c r="A7033" s="902"/>
      <c r="B7033" s="84">
        <v>2501</v>
      </c>
      <c r="C7033" s="127" t="s">
        <v>4049</v>
      </c>
      <c r="D7033" s="84" t="s">
        <v>3960</v>
      </c>
      <c r="E7033" s="131">
        <v>11121806</v>
      </c>
      <c r="F7033" s="904"/>
      <c r="G7033" s="131" t="s">
        <v>693</v>
      </c>
      <c r="H7033" s="63">
        <v>45200</v>
      </c>
      <c r="I7033" s="211">
        <v>364</v>
      </c>
    </row>
    <row r="7034" spans="1:9" ht="102" x14ac:dyDescent="0.2">
      <c r="A7034" s="902"/>
      <c r="B7034" s="84">
        <v>2502</v>
      </c>
      <c r="C7034" s="127" t="s">
        <v>4060</v>
      </c>
      <c r="D7034" s="84" t="s">
        <v>3960</v>
      </c>
      <c r="E7034" s="131">
        <v>21102302</v>
      </c>
      <c r="F7034" s="904"/>
      <c r="G7034" s="131" t="s">
        <v>693</v>
      </c>
      <c r="H7034" s="63">
        <v>45200</v>
      </c>
      <c r="I7034" s="84">
        <v>364</v>
      </c>
    </row>
    <row r="7035" spans="1:9" ht="25.5" x14ac:dyDescent="0.2">
      <c r="A7035" s="902"/>
      <c r="B7035" s="84">
        <v>2502</v>
      </c>
      <c r="C7035" s="508" t="s">
        <v>3745</v>
      </c>
      <c r="D7035" s="84" t="s">
        <v>34</v>
      </c>
      <c r="E7035" s="131" t="s">
        <v>10513</v>
      </c>
      <c r="F7035" s="904"/>
      <c r="G7035" s="131" t="s">
        <v>693</v>
      </c>
      <c r="H7035" s="63">
        <v>45200</v>
      </c>
      <c r="I7035" s="382">
        <v>364</v>
      </c>
    </row>
    <row r="7036" spans="1:9" ht="15" customHeight="1" x14ac:dyDescent="0.2">
      <c r="A7036" s="902"/>
      <c r="B7036" s="84">
        <v>2501</v>
      </c>
      <c r="C7036" s="127" t="s">
        <v>4051</v>
      </c>
      <c r="D7036" s="84" t="s">
        <v>3960</v>
      </c>
      <c r="E7036" s="131" t="s">
        <v>3647</v>
      </c>
      <c r="F7036" s="904"/>
      <c r="G7036" s="131" t="s">
        <v>693</v>
      </c>
      <c r="H7036" s="63">
        <v>45200</v>
      </c>
      <c r="I7036" s="211">
        <v>364</v>
      </c>
    </row>
    <row r="7037" spans="1:9" ht="15" customHeight="1" x14ac:dyDescent="0.2">
      <c r="A7037" s="902"/>
      <c r="B7037" s="84">
        <v>2501</v>
      </c>
      <c r="C7037" s="127" t="s">
        <v>4052</v>
      </c>
      <c r="D7037" s="84" t="s">
        <v>3960</v>
      </c>
      <c r="E7037" s="131">
        <v>41122808</v>
      </c>
      <c r="F7037" s="904"/>
      <c r="G7037" s="131" t="s">
        <v>693</v>
      </c>
      <c r="H7037" s="63">
        <v>45200</v>
      </c>
      <c r="I7037" s="211">
        <v>364</v>
      </c>
    </row>
    <row r="7038" spans="1:9" ht="15" customHeight="1" x14ac:dyDescent="0.2">
      <c r="A7038" s="902"/>
      <c r="B7038" s="84">
        <v>2502</v>
      </c>
      <c r="C7038" s="127" t="s">
        <v>4057</v>
      </c>
      <c r="D7038" s="84" t="s">
        <v>3960</v>
      </c>
      <c r="E7038" s="131" t="s">
        <v>4058</v>
      </c>
      <c r="F7038" s="904"/>
      <c r="G7038" s="131" t="s">
        <v>693</v>
      </c>
      <c r="H7038" s="63">
        <v>45200</v>
      </c>
      <c r="I7038" s="382">
        <v>364</v>
      </c>
    </row>
    <row r="7039" spans="1:9" ht="15" customHeight="1" x14ac:dyDescent="0.2">
      <c r="A7039" s="902"/>
      <c r="B7039" s="84">
        <v>2502</v>
      </c>
      <c r="C7039" s="127" t="s">
        <v>4047</v>
      </c>
      <c r="D7039" s="84" t="s">
        <v>3960</v>
      </c>
      <c r="E7039" s="131">
        <v>15101601</v>
      </c>
      <c r="F7039" s="904"/>
      <c r="G7039" s="131" t="s">
        <v>693</v>
      </c>
      <c r="H7039" s="63">
        <v>45200</v>
      </c>
      <c r="I7039" s="211">
        <v>364</v>
      </c>
    </row>
    <row r="7040" spans="1:9" ht="15" customHeight="1" x14ac:dyDescent="0.2">
      <c r="A7040" s="902"/>
      <c r="B7040" s="84">
        <v>2502</v>
      </c>
      <c r="C7040" s="127" t="s">
        <v>3560</v>
      </c>
      <c r="D7040" s="84" t="s">
        <v>34</v>
      </c>
      <c r="E7040" s="131" t="s">
        <v>3562</v>
      </c>
      <c r="F7040" s="904"/>
      <c r="G7040" s="131" t="s">
        <v>693</v>
      </c>
      <c r="H7040" s="63">
        <v>45200</v>
      </c>
      <c r="I7040" s="382">
        <v>364</v>
      </c>
    </row>
    <row r="7041" spans="1:9" ht="25.5" x14ac:dyDescent="0.2">
      <c r="A7041" s="902"/>
      <c r="B7041" s="84">
        <v>2502</v>
      </c>
      <c r="C7041" s="127" t="s">
        <v>3564</v>
      </c>
      <c r="D7041" s="84" t="s">
        <v>34</v>
      </c>
      <c r="E7041" s="131" t="s">
        <v>3566</v>
      </c>
      <c r="F7041" s="904"/>
      <c r="G7041" s="131" t="s">
        <v>693</v>
      </c>
      <c r="H7041" s="63">
        <v>45200</v>
      </c>
      <c r="I7041" s="382">
        <v>364</v>
      </c>
    </row>
    <row r="7042" spans="1:9" ht="76.5" x14ac:dyDescent="0.2">
      <c r="A7042" s="902"/>
      <c r="B7042" s="84">
        <v>2502</v>
      </c>
      <c r="C7042" s="127" t="s">
        <v>3659</v>
      </c>
      <c r="D7042" s="84" t="s">
        <v>34</v>
      </c>
      <c r="E7042" s="131" t="s">
        <v>3660</v>
      </c>
      <c r="F7042" s="904"/>
      <c r="G7042" s="131" t="s">
        <v>693</v>
      </c>
      <c r="H7042" s="63">
        <v>45200</v>
      </c>
      <c r="I7042" s="382">
        <v>364</v>
      </c>
    </row>
    <row r="7043" spans="1:9" ht="89.25" x14ac:dyDescent="0.2">
      <c r="A7043" s="902"/>
      <c r="B7043" s="84">
        <v>2502</v>
      </c>
      <c r="C7043" s="508" t="s">
        <v>3662</v>
      </c>
      <c r="D7043" s="84" t="s">
        <v>34</v>
      </c>
      <c r="E7043" s="131" t="s">
        <v>3663</v>
      </c>
      <c r="F7043" s="904"/>
      <c r="G7043" s="160" t="s">
        <v>2186</v>
      </c>
      <c r="H7043" s="63">
        <v>45200</v>
      </c>
      <c r="I7043" s="382">
        <v>364</v>
      </c>
    </row>
    <row r="7044" spans="1:9" ht="38.25" x14ac:dyDescent="0.2">
      <c r="A7044" s="902"/>
      <c r="B7044" s="84">
        <v>2502</v>
      </c>
      <c r="C7044" s="127" t="s">
        <v>3704</v>
      </c>
      <c r="D7044" s="84" t="s">
        <v>34</v>
      </c>
      <c r="E7044" s="131" t="s">
        <v>3705</v>
      </c>
      <c r="F7044" s="904"/>
      <c r="G7044" s="160" t="s">
        <v>2186</v>
      </c>
      <c r="H7044" s="63">
        <v>45200</v>
      </c>
      <c r="I7044" s="382">
        <v>364</v>
      </c>
    </row>
    <row r="7045" spans="1:9" ht="25.5" x14ac:dyDescent="0.2">
      <c r="A7045" s="902"/>
      <c r="B7045" s="84">
        <v>2502</v>
      </c>
      <c r="C7045" s="127" t="s">
        <v>3724</v>
      </c>
      <c r="D7045" s="84" t="s">
        <v>34</v>
      </c>
      <c r="E7045" s="131" t="s">
        <v>3725</v>
      </c>
      <c r="F7045" s="904"/>
      <c r="G7045" s="160" t="s">
        <v>2186</v>
      </c>
      <c r="H7045" s="63">
        <v>45200</v>
      </c>
      <c r="I7045" s="382">
        <v>364</v>
      </c>
    </row>
    <row r="7046" spans="1:9" ht="15" customHeight="1" x14ac:dyDescent="0.2">
      <c r="A7046" s="902"/>
      <c r="B7046" s="84">
        <v>2502</v>
      </c>
      <c r="C7046" s="127" t="s">
        <v>3727</v>
      </c>
      <c r="D7046" s="84" t="s">
        <v>34</v>
      </c>
      <c r="E7046" s="131" t="s">
        <v>3728</v>
      </c>
      <c r="F7046" s="904"/>
      <c r="G7046" s="160" t="s">
        <v>2186</v>
      </c>
      <c r="H7046" s="63">
        <v>45200</v>
      </c>
      <c r="I7046" s="382">
        <v>364</v>
      </c>
    </row>
    <row r="7047" spans="1:9" ht="15" customHeight="1" x14ac:dyDescent="0.2">
      <c r="A7047" s="902"/>
      <c r="B7047" s="84">
        <v>2502</v>
      </c>
      <c r="C7047" s="127" t="s">
        <v>3730</v>
      </c>
      <c r="D7047" s="84" t="s">
        <v>34</v>
      </c>
      <c r="E7047" s="131" t="s">
        <v>3731</v>
      </c>
      <c r="F7047" s="904"/>
      <c r="G7047" s="160" t="s">
        <v>2186</v>
      </c>
      <c r="H7047" s="63">
        <v>45200</v>
      </c>
      <c r="I7047" s="382">
        <v>364</v>
      </c>
    </row>
    <row r="7048" spans="1:9" ht="15" customHeight="1" x14ac:dyDescent="0.2">
      <c r="A7048" s="902"/>
      <c r="B7048" s="84">
        <v>2502</v>
      </c>
      <c r="C7048" s="127" t="s">
        <v>3733</v>
      </c>
      <c r="D7048" s="84" t="s">
        <v>34</v>
      </c>
      <c r="E7048" s="131" t="s">
        <v>3734</v>
      </c>
      <c r="F7048" s="904"/>
      <c r="G7048" s="160" t="s">
        <v>2186</v>
      </c>
      <c r="H7048" s="63">
        <v>45200</v>
      </c>
      <c r="I7048" s="382">
        <v>364</v>
      </c>
    </row>
    <row r="7049" spans="1:9" ht="25.5" x14ac:dyDescent="0.2">
      <c r="A7049" s="902"/>
      <c r="B7049" s="84">
        <v>2502</v>
      </c>
      <c r="C7049" s="127" t="s">
        <v>3736</v>
      </c>
      <c r="D7049" s="84" t="s">
        <v>34</v>
      </c>
      <c r="E7049" s="39">
        <v>40141762</v>
      </c>
      <c r="F7049" s="904"/>
      <c r="G7049" s="160" t="s">
        <v>2186</v>
      </c>
      <c r="H7049" s="63">
        <v>45200</v>
      </c>
      <c r="I7049" s="382">
        <v>364</v>
      </c>
    </row>
    <row r="7050" spans="1:9" ht="25.5" x14ac:dyDescent="0.2">
      <c r="A7050" s="902"/>
      <c r="B7050" s="84">
        <v>2502</v>
      </c>
      <c r="C7050" s="127" t="s">
        <v>3904</v>
      </c>
      <c r="D7050" s="84" t="s">
        <v>34</v>
      </c>
      <c r="E7050" s="131">
        <v>1116</v>
      </c>
      <c r="F7050" s="904"/>
      <c r="G7050" s="160" t="s">
        <v>2186</v>
      </c>
      <c r="H7050" s="63">
        <v>45170</v>
      </c>
      <c r="I7050" s="382">
        <v>364</v>
      </c>
    </row>
    <row r="7051" spans="1:9" ht="15" customHeight="1" x14ac:dyDescent="0.2">
      <c r="A7051" s="902"/>
      <c r="B7051" s="84">
        <v>2502</v>
      </c>
      <c r="C7051" s="127" t="s">
        <v>3907</v>
      </c>
      <c r="D7051" s="84" t="s">
        <v>34</v>
      </c>
      <c r="E7051" s="131">
        <v>1116</v>
      </c>
      <c r="F7051" s="904"/>
      <c r="G7051" s="160" t="s">
        <v>2186</v>
      </c>
      <c r="H7051" s="63">
        <v>45170</v>
      </c>
      <c r="I7051" s="382">
        <v>364</v>
      </c>
    </row>
    <row r="7052" spans="1:9" ht="15" customHeight="1" x14ac:dyDescent="0.2">
      <c r="A7052" s="902"/>
      <c r="B7052" s="84">
        <v>2502</v>
      </c>
      <c r="C7052" s="127" t="s">
        <v>3911</v>
      </c>
      <c r="D7052" s="84" t="s">
        <v>34</v>
      </c>
      <c r="E7052" s="131">
        <v>1116</v>
      </c>
      <c r="F7052" s="904"/>
      <c r="G7052" s="160" t="s">
        <v>2186</v>
      </c>
      <c r="H7052" s="63">
        <v>45200</v>
      </c>
      <c r="I7052" s="382">
        <v>364</v>
      </c>
    </row>
    <row r="7053" spans="1:9" ht="15" customHeight="1" x14ac:dyDescent="0.2">
      <c r="A7053" s="902"/>
      <c r="B7053" s="84">
        <v>2502</v>
      </c>
      <c r="C7053" s="127" t="s">
        <v>3913</v>
      </c>
      <c r="D7053" s="84" t="s">
        <v>34</v>
      </c>
      <c r="E7053" s="131">
        <v>1116</v>
      </c>
      <c r="F7053" s="904"/>
      <c r="G7053" s="160" t="s">
        <v>2186</v>
      </c>
      <c r="H7053" s="63">
        <v>45200</v>
      </c>
      <c r="I7053" s="382">
        <v>364</v>
      </c>
    </row>
    <row r="7054" spans="1:9" ht="15" customHeight="1" x14ac:dyDescent="0.2">
      <c r="A7054" s="902"/>
      <c r="B7054" s="84">
        <v>2502</v>
      </c>
      <c r="C7054" s="127" t="s">
        <v>3914</v>
      </c>
      <c r="D7054" s="84" t="s">
        <v>34</v>
      </c>
      <c r="E7054" s="131">
        <v>1116</v>
      </c>
      <c r="F7054" s="904"/>
      <c r="G7054" s="160" t="s">
        <v>2186</v>
      </c>
      <c r="H7054" s="63">
        <v>45200</v>
      </c>
      <c r="I7054" s="382">
        <v>364</v>
      </c>
    </row>
    <row r="7055" spans="1:9" ht="15" customHeight="1" x14ac:dyDescent="0.2">
      <c r="A7055" s="902"/>
      <c r="B7055" s="84">
        <v>2502</v>
      </c>
      <c r="C7055" s="127" t="s">
        <v>3929</v>
      </c>
      <c r="D7055" s="84" t="s">
        <v>34</v>
      </c>
      <c r="E7055" s="131">
        <v>1116</v>
      </c>
      <c r="F7055" s="904"/>
      <c r="G7055" s="160" t="s">
        <v>2186</v>
      </c>
      <c r="H7055" s="63">
        <v>45200</v>
      </c>
      <c r="I7055" s="382">
        <v>364</v>
      </c>
    </row>
    <row r="7056" spans="1:9" ht="15" customHeight="1" x14ac:dyDescent="0.2">
      <c r="A7056" s="902"/>
      <c r="B7056" s="84">
        <v>2502</v>
      </c>
      <c r="C7056" s="127" t="s">
        <v>3932</v>
      </c>
      <c r="D7056" s="84" t="s">
        <v>34</v>
      </c>
      <c r="E7056" s="131">
        <v>1116</v>
      </c>
      <c r="F7056" s="904"/>
      <c r="G7056" s="160" t="s">
        <v>2186</v>
      </c>
      <c r="H7056" s="63">
        <v>45200</v>
      </c>
      <c r="I7056" s="382">
        <v>364</v>
      </c>
    </row>
    <row r="7057" spans="1:9" ht="25.5" x14ac:dyDescent="0.2">
      <c r="A7057" s="902"/>
      <c r="B7057" s="84">
        <v>2502</v>
      </c>
      <c r="C7057" s="127" t="s">
        <v>3938</v>
      </c>
      <c r="D7057" s="84" t="s">
        <v>34</v>
      </c>
      <c r="E7057" s="131">
        <v>46188005</v>
      </c>
      <c r="F7057" s="904"/>
      <c r="G7057" s="160" t="s">
        <v>2186</v>
      </c>
      <c r="H7057" s="63">
        <v>45200</v>
      </c>
      <c r="I7057" s="382">
        <v>364</v>
      </c>
    </row>
    <row r="7058" spans="1:9" ht="15" customHeight="1" x14ac:dyDescent="0.2">
      <c r="A7058" s="902"/>
      <c r="B7058" s="84">
        <v>2502</v>
      </c>
      <c r="C7058" s="127" t="s">
        <v>3941</v>
      </c>
      <c r="D7058" s="84" t="s">
        <v>34</v>
      </c>
      <c r="E7058" s="131">
        <v>11121703</v>
      </c>
      <c r="F7058" s="904"/>
      <c r="G7058" s="160" t="s">
        <v>2186</v>
      </c>
      <c r="H7058" s="63">
        <v>45200</v>
      </c>
      <c r="I7058" s="382">
        <v>364</v>
      </c>
    </row>
    <row r="7059" spans="1:9" ht="38.25" x14ac:dyDescent="0.2">
      <c r="A7059" s="902"/>
      <c r="B7059" s="84">
        <v>2502</v>
      </c>
      <c r="C7059" s="127" t="s">
        <v>3944</v>
      </c>
      <c r="D7059" s="84" t="s">
        <v>34</v>
      </c>
      <c r="E7059" s="131">
        <v>46182005</v>
      </c>
      <c r="F7059" s="904"/>
      <c r="G7059" s="160" t="s">
        <v>2186</v>
      </c>
      <c r="H7059" s="63">
        <v>45200</v>
      </c>
      <c r="I7059" s="382">
        <v>364</v>
      </c>
    </row>
    <row r="7060" spans="1:9" ht="38.25" x14ac:dyDescent="0.2">
      <c r="A7060" s="902"/>
      <c r="B7060" s="84">
        <v>2502</v>
      </c>
      <c r="C7060" s="127" t="s">
        <v>3923</v>
      </c>
      <c r="D7060" s="84" t="s">
        <v>34</v>
      </c>
      <c r="E7060" s="131">
        <v>21102601</v>
      </c>
      <c r="F7060" s="904"/>
      <c r="G7060" s="160" t="s">
        <v>2186</v>
      </c>
      <c r="H7060" s="63">
        <v>45200</v>
      </c>
      <c r="I7060" s="382">
        <v>364</v>
      </c>
    </row>
    <row r="7061" spans="1:9" ht="25.5" x14ac:dyDescent="0.2">
      <c r="A7061" s="902"/>
      <c r="B7061" s="84">
        <v>2502</v>
      </c>
      <c r="C7061" s="127" t="s">
        <v>3920</v>
      </c>
      <c r="D7061" s="84" t="s">
        <v>34</v>
      </c>
      <c r="E7061" s="131">
        <v>21102601</v>
      </c>
      <c r="F7061" s="904"/>
      <c r="G7061" s="160" t="s">
        <v>2186</v>
      </c>
      <c r="H7061" s="63">
        <v>45200</v>
      </c>
      <c r="I7061" s="382">
        <v>364</v>
      </c>
    </row>
    <row r="7062" spans="1:9" ht="25.5" x14ac:dyDescent="0.2">
      <c r="A7062" s="902"/>
      <c r="B7062" s="84">
        <v>2502</v>
      </c>
      <c r="C7062" s="127" t="s">
        <v>3925</v>
      </c>
      <c r="D7062" s="84" t="s">
        <v>34</v>
      </c>
      <c r="E7062" s="131">
        <v>21102601</v>
      </c>
      <c r="F7062" s="904"/>
      <c r="G7062" s="160" t="s">
        <v>2186</v>
      </c>
      <c r="H7062" s="63">
        <v>45200</v>
      </c>
      <c r="I7062" s="382">
        <v>364</v>
      </c>
    </row>
    <row r="7063" spans="1:9" ht="25.5" x14ac:dyDescent="0.2">
      <c r="A7063" s="902"/>
      <c r="B7063" s="84">
        <v>2502</v>
      </c>
      <c r="C7063" s="127" t="s">
        <v>3927</v>
      </c>
      <c r="D7063" s="84" t="s">
        <v>34</v>
      </c>
      <c r="E7063" s="131">
        <v>131110</v>
      </c>
      <c r="F7063" s="904"/>
      <c r="G7063" s="160" t="s">
        <v>2186</v>
      </c>
      <c r="H7063" s="63">
        <v>45200</v>
      </c>
      <c r="I7063" s="382">
        <v>364</v>
      </c>
    </row>
    <row r="7064" spans="1:9" ht="15" customHeight="1" x14ac:dyDescent="0.2">
      <c r="A7064" s="902"/>
      <c r="B7064" s="84">
        <v>2502</v>
      </c>
      <c r="C7064" s="127" t="s">
        <v>3935</v>
      </c>
      <c r="D7064" s="84" t="s">
        <v>34</v>
      </c>
      <c r="E7064" s="131">
        <v>46181503</v>
      </c>
      <c r="F7064" s="904"/>
      <c r="G7064" s="160" t="s">
        <v>2186</v>
      </c>
      <c r="H7064" s="63">
        <v>45200</v>
      </c>
      <c r="I7064" s="382">
        <v>364</v>
      </c>
    </row>
    <row r="7065" spans="1:9" ht="38.25" x14ac:dyDescent="0.2">
      <c r="A7065" s="903"/>
      <c r="B7065" s="84">
        <v>2502</v>
      </c>
      <c r="C7065" s="127" t="s">
        <v>3917</v>
      </c>
      <c r="D7065" s="84" t="s">
        <v>34</v>
      </c>
      <c r="E7065" s="131">
        <v>21101510</v>
      </c>
      <c r="F7065" s="843"/>
      <c r="G7065" s="160" t="s">
        <v>2186</v>
      </c>
      <c r="H7065" s="63">
        <v>45200</v>
      </c>
      <c r="I7065" s="382">
        <v>364</v>
      </c>
    </row>
    <row r="7066" spans="1:9" ht="15" customHeight="1" x14ac:dyDescent="0.2">
      <c r="A7066" s="901">
        <v>387</v>
      </c>
      <c r="B7066" s="61">
        <v>3001</v>
      </c>
      <c r="C7066" s="66" t="s">
        <v>37</v>
      </c>
      <c r="D7066" s="61" t="s">
        <v>39</v>
      </c>
      <c r="E7066" s="873">
        <v>50201706</v>
      </c>
      <c r="F7066" s="895">
        <v>30136896.359999999</v>
      </c>
      <c r="G7066" s="382" t="s">
        <v>720</v>
      </c>
      <c r="H7066" s="661" t="s">
        <v>41</v>
      </c>
      <c r="I7066" s="382">
        <v>374</v>
      </c>
    </row>
    <row r="7067" spans="1:9" ht="15" customHeight="1" x14ac:dyDescent="0.2">
      <c r="A7067" s="902"/>
      <c r="B7067" s="61">
        <v>3140</v>
      </c>
      <c r="C7067" s="66" t="s">
        <v>37</v>
      </c>
      <c r="D7067" s="61" t="s">
        <v>39</v>
      </c>
      <c r="E7067" s="873"/>
      <c r="F7067" s="896"/>
      <c r="G7067" s="382" t="s">
        <v>720</v>
      </c>
      <c r="H7067" s="661" t="s">
        <v>41</v>
      </c>
      <c r="I7067" s="382">
        <v>374</v>
      </c>
    </row>
    <row r="7068" spans="1:9" ht="15" customHeight="1" x14ac:dyDescent="0.2">
      <c r="A7068" s="902"/>
      <c r="B7068" s="61">
        <v>3301</v>
      </c>
      <c r="C7068" s="66" t="s">
        <v>37</v>
      </c>
      <c r="D7068" s="61" t="s">
        <v>39</v>
      </c>
      <c r="E7068" s="873"/>
      <c r="F7068" s="896"/>
      <c r="G7068" s="382" t="s">
        <v>720</v>
      </c>
      <c r="H7068" s="661" t="s">
        <v>41</v>
      </c>
      <c r="I7068" s="382">
        <v>374</v>
      </c>
    </row>
    <row r="7069" spans="1:9" ht="15" customHeight="1" x14ac:dyDescent="0.2">
      <c r="A7069" s="902"/>
      <c r="B7069" s="61">
        <v>3320</v>
      </c>
      <c r="C7069" s="66" t="s">
        <v>37</v>
      </c>
      <c r="D7069" s="61" t="s">
        <v>39</v>
      </c>
      <c r="E7069" s="873"/>
      <c r="F7069" s="896"/>
      <c r="G7069" s="382" t="s">
        <v>720</v>
      </c>
      <c r="H7069" s="661" t="s">
        <v>41</v>
      </c>
      <c r="I7069" s="382">
        <v>374</v>
      </c>
    </row>
    <row r="7070" spans="1:9" ht="15" customHeight="1" x14ac:dyDescent="0.2">
      <c r="A7070" s="902"/>
      <c r="B7070" s="3">
        <v>3101</v>
      </c>
      <c r="C7070" s="66" t="s">
        <v>37</v>
      </c>
      <c r="D7070" s="61" t="s">
        <v>39</v>
      </c>
      <c r="E7070" s="873"/>
      <c r="F7070" s="896"/>
      <c r="G7070" s="382" t="s">
        <v>720</v>
      </c>
      <c r="H7070" s="661" t="s">
        <v>41</v>
      </c>
      <c r="I7070" s="382">
        <v>374</v>
      </c>
    </row>
    <row r="7071" spans="1:9" ht="15" customHeight="1" x14ac:dyDescent="0.2">
      <c r="A7071" s="902"/>
      <c r="B7071" s="61">
        <v>3250</v>
      </c>
      <c r="C7071" s="197" t="s">
        <v>37</v>
      </c>
      <c r="D7071" s="3" t="s">
        <v>39</v>
      </c>
      <c r="E7071" s="873"/>
      <c r="F7071" s="896"/>
      <c r="G7071" s="382" t="s">
        <v>720</v>
      </c>
      <c r="H7071" s="63">
        <v>45261</v>
      </c>
      <c r="I7071" s="382">
        <v>374</v>
      </c>
    </row>
    <row r="7072" spans="1:9" ht="15" customHeight="1" x14ac:dyDescent="0.2">
      <c r="A7072" s="902"/>
      <c r="B7072" s="47">
        <v>3201</v>
      </c>
      <c r="C7072" s="46" t="s">
        <v>98</v>
      </c>
      <c r="D7072" s="3" t="s">
        <v>39</v>
      </c>
      <c r="E7072" s="873"/>
      <c r="F7072" s="896"/>
      <c r="G7072" s="382" t="s">
        <v>720</v>
      </c>
      <c r="H7072" s="661" t="s">
        <v>41</v>
      </c>
      <c r="I7072" s="47">
        <v>374</v>
      </c>
    </row>
    <row r="7073" spans="1:9" ht="15" customHeight="1" x14ac:dyDescent="0.2">
      <c r="A7073" s="902"/>
      <c r="B7073" s="51">
        <v>2030</v>
      </c>
      <c r="C7073" s="508" t="s">
        <v>37</v>
      </c>
      <c r="D7073" s="3" t="s">
        <v>39</v>
      </c>
      <c r="E7073" s="873"/>
      <c r="F7073" s="896"/>
      <c r="G7073" s="382" t="s">
        <v>720</v>
      </c>
      <c r="H7073" s="651" t="s">
        <v>128</v>
      </c>
      <c r="I7073" s="39">
        <v>374</v>
      </c>
    </row>
    <row r="7074" spans="1:9" ht="15" customHeight="1" x14ac:dyDescent="0.2">
      <c r="A7074" s="902"/>
      <c r="B7074" s="61">
        <v>3240</v>
      </c>
      <c r="C7074" s="66" t="s">
        <v>37</v>
      </c>
      <c r="D7074" s="3" t="s">
        <v>39</v>
      </c>
      <c r="E7074" s="873"/>
      <c r="F7074" s="896"/>
      <c r="G7074" s="382" t="s">
        <v>720</v>
      </c>
      <c r="H7074" s="651" t="s">
        <v>106</v>
      </c>
      <c r="I7074" s="382">
        <v>374</v>
      </c>
    </row>
    <row r="7075" spans="1:9" ht="15" customHeight="1" x14ac:dyDescent="0.2">
      <c r="A7075" s="902"/>
      <c r="B7075" s="47">
        <v>7203</v>
      </c>
      <c r="C7075" s="46" t="s">
        <v>718</v>
      </c>
      <c r="D7075" s="47" t="s">
        <v>39</v>
      </c>
      <c r="E7075" s="873"/>
      <c r="F7075" s="896"/>
      <c r="G7075" s="382" t="s">
        <v>720</v>
      </c>
      <c r="H7075" s="661" t="s">
        <v>41</v>
      </c>
      <c r="I7075" s="47">
        <v>374</v>
      </c>
    </row>
    <row r="7076" spans="1:9" ht="15" customHeight="1" x14ac:dyDescent="0.2">
      <c r="A7076" s="902"/>
      <c r="B7076" s="3">
        <v>3220</v>
      </c>
      <c r="C7076" s="66" t="s">
        <v>37</v>
      </c>
      <c r="D7076" s="3" t="s">
        <v>39</v>
      </c>
      <c r="E7076" s="873"/>
      <c r="F7076" s="896"/>
      <c r="G7076" s="382" t="s">
        <v>720</v>
      </c>
      <c r="H7076" s="661" t="s">
        <v>102</v>
      </c>
      <c r="I7076" s="382">
        <v>374</v>
      </c>
    </row>
    <row r="7077" spans="1:9" ht="15" customHeight="1" x14ac:dyDescent="0.2">
      <c r="A7077" s="902"/>
      <c r="B7077" s="61">
        <v>3210</v>
      </c>
      <c r="C7077" s="66" t="s">
        <v>1781</v>
      </c>
      <c r="D7077" s="3" t="s">
        <v>39</v>
      </c>
      <c r="E7077" s="873"/>
      <c r="F7077" s="896"/>
      <c r="G7077" s="382" t="s">
        <v>720</v>
      </c>
      <c r="H7077" s="661" t="s">
        <v>128</v>
      </c>
      <c r="I7077" s="382">
        <v>374</v>
      </c>
    </row>
    <row r="7078" spans="1:9" ht="15" customHeight="1" x14ac:dyDescent="0.2">
      <c r="A7078" s="902"/>
      <c r="B7078" s="61">
        <v>4170</v>
      </c>
      <c r="C7078" s="219" t="s">
        <v>37</v>
      </c>
      <c r="D7078" s="382" t="s">
        <v>2137</v>
      </c>
      <c r="E7078" s="873"/>
      <c r="F7078" s="896"/>
      <c r="G7078" s="382" t="s">
        <v>720</v>
      </c>
      <c r="H7078" s="63">
        <v>45200</v>
      </c>
      <c r="I7078" s="382">
        <v>374</v>
      </c>
    </row>
    <row r="7079" spans="1:9" ht="15" customHeight="1" x14ac:dyDescent="0.2">
      <c r="A7079" s="902"/>
      <c r="B7079" s="61">
        <v>4180</v>
      </c>
      <c r="C7079" s="219" t="s">
        <v>37</v>
      </c>
      <c r="D7079" s="382" t="s">
        <v>2137</v>
      </c>
      <c r="E7079" s="873"/>
      <c r="F7079" s="896"/>
      <c r="G7079" s="382" t="s">
        <v>720</v>
      </c>
      <c r="H7079" s="63">
        <v>45200</v>
      </c>
      <c r="I7079" s="382">
        <v>374</v>
      </c>
    </row>
    <row r="7080" spans="1:9" ht="15" customHeight="1" x14ac:dyDescent="0.2">
      <c r="A7080" s="902"/>
      <c r="B7080" s="61">
        <v>4160</v>
      </c>
      <c r="C7080" s="219" t="s">
        <v>37</v>
      </c>
      <c r="D7080" s="382" t="s">
        <v>2137</v>
      </c>
      <c r="E7080" s="873"/>
      <c r="F7080" s="896"/>
      <c r="G7080" s="382" t="s">
        <v>720</v>
      </c>
      <c r="H7080" s="63">
        <v>45200</v>
      </c>
      <c r="I7080" s="382">
        <v>374</v>
      </c>
    </row>
    <row r="7081" spans="1:9" ht="15" customHeight="1" x14ac:dyDescent="0.2">
      <c r="A7081" s="902"/>
      <c r="B7081" s="61">
        <v>4150</v>
      </c>
      <c r="C7081" s="219" t="s">
        <v>37</v>
      </c>
      <c r="D7081" s="382" t="s">
        <v>2137</v>
      </c>
      <c r="E7081" s="873"/>
      <c r="F7081" s="896"/>
      <c r="G7081" s="382" t="s">
        <v>720</v>
      </c>
      <c r="H7081" s="63">
        <v>45200</v>
      </c>
      <c r="I7081" s="382">
        <v>374</v>
      </c>
    </row>
    <row r="7082" spans="1:9" ht="38.25" x14ac:dyDescent="0.2">
      <c r="A7082" s="902"/>
      <c r="B7082" s="61">
        <v>4175</v>
      </c>
      <c r="C7082" s="219" t="s">
        <v>2058</v>
      </c>
      <c r="D7082" s="382" t="s">
        <v>2142</v>
      </c>
      <c r="E7082" s="873"/>
      <c r="F7082" s="896"/>
      <c r="G7082" s="382" t="s">
        <v>720</v>
      </c>
      <c r="H7082" s="63">
        <v>44927</v>
      </c>
      <c r="I7082" s="61">
        <v>374</v>
      </c>
    </row>
    <row r="7083" spans="1:9" ht="15" customHeight="1" x14ac:dyDescent="0.2">
      <c r="A7083" s="902"/>
      <c r="B7083" s="3">
        <v>6003</v>
      </c>
      <c r="C7083" s="230" t="s">
        <v>37</v>
      </c>
      <c r="D7083" s="3" t="s">
        <v>10514</v>
      </c>
      <c r="E7083" s="873"/>
      <c r="F7083" s="896"/>
      <c r="G7083" s="382" t="s">
        <v>720</v>
      </c>
      <c r="H7083" s="684">
        <v>45261</v>
      </c>
      <c r="I7083" s="77">
        <v>374</v>
      </c>
    </row>
    <row r="7084" spans="1:9" ht="25.5" x14ac:dyDescent="0.2">
      <c r="A7084" s="902"/>
      <c r="B7084" s="61">
        <v>7315</v>
      </c>
      <c r="C7084" s="234" t="s">
        <v>2314</v>
      </c>
      <c r="D7084" s="3" t="s">
        <v>10514</v>
      </c>
      <c r="E7084" s="873"/>
      <c r="F7084" s="896"/>
      <c r="G7084" s="382" t="s">
        <v>720</v>
      </c>
      <c r="H7084" s="227">
        <v>45261</v>
      </c>
      <c r="I7084" s="382">
        <v>374</v>
      </c>
    </row>
    <row r="7085" spans="1:9" ht="15" customHeight="1" x14ac:dyDescent="0.2">
      <c r="A7085" s="902"/>
      <c r="B7085" s="3">
        <v>6040</v>
      </c>
      <c r="C7085" s="78" t="s">
        <v>37</v>
      </c>
      <c r="D7085" s="3" t="s">
        <v>10514</v>
      </c>
      <c r="E7085" s="873"/>
      <c r="F7085" s="896"/>
      <c r="G7085" s="382" t="s">
        <v>720</v>
      </c>
      <c r="H7085" s="227">
        <v>45261</v>
      </c>
      <c r="I7085" s="84" t="s">
        <v>2159</v>
      </c>
    </row>
    <row r="7086" spans="1:9" ht="15" customHeight="1" x14ac:dyDescent="0.2">
      <c r="A7086" s="902"/>
      <c r="B7086" s="194">
        <v>6001</v>
      </c>
      <c r="C7086" s="230" t="s">
        <v>37</v>
      </c>
      <c r="D7086" s="61" t="s">
        <v>10514</v>
      </c>
      <c r="E7086" s="873"/>
      <c r="F7086" s="896"/>
      <c r="G7086" s="382" t="s">
        <v>720</v>
      </c>
      <c r="H7086" s="684">
        <v>44986</v>
      </c>
      <c r="I7086" s="194">
        <v>374</v>
      </c>
    </row>
    <row r="7087" spans="1:9" ht="15" customHeight="1" x14ac:dyDescent="0.2">
      <c r="A7087" s="902"/>
      <c r="B7087" s="3">
        <v>6220</v>
      </c>
      <c r="C7087" s="230" t="s">
        <v>2424</v>
      </c>
      <c r="D7087" s="3" t="s">
        <v>10515</v>
      </c>
      <c r="E7087" s="873"/>
      <c r="F7087" s="896"/>
      <c r="G7087" s="382" t="s">
        <v>720</v>
      </c>
      <c r="H7087" s="684">
        <v>44986</v>
      </c>
      <c r="I7087" s="382">
        <v>374</v>
      </c>
    </row>
    <row r="7088" spans="1:9" ht="15" customHeight="1" x14ac:dyDescent="0.2">
      <c r="A7088" s="902"/>
      <c r="B7088" s="3">
        <v>6223</v>
      </c>
      <c r="C7088" s="230" t="s">
        <v>2424</v>
      </c>
      <c r="D7088" s="3" t="s">
        <v>10515</v>
      </c>
      <c r="E7088" s="873"/>
      <c r="F7088" s="896"/>
      <c r="G7088" s="382" t="s">
        <v>720</v>
      </c>
      <c r="H7088" s="684">
        <v>44986</v>
      </c>
      <c r="I7088" s="3">
        <v>374</v>
      </c>
    </row>
    <row r="7089" spans="1:9" ht="15" customHeight="1" x14ac:dyDescent="0.2">
      <c r="A7089" s="902"/>
      <c r="B7089" s="3">
        <v>6224</v>
      </c>
      <c r="C7089" s="230" t="s">
        <v>2676</v>
      </c>
      <c r="D7089" s="3" t="s">
        <v>10515</v>
      </c>
      <c r="E7089" s="873"/>
      <c r="F7089" s="896"/>
      <c r="G7089" s="382" t="s">
        <v>720</v>
      </c>
      <c r="H7089" s="684">
        <v>45003</v>
      </c>
      <c r="I7089" s="382">
        <v>374</v>
      </c>
    </row>
    <row r="7090" spans="1:9" ht="15" customHeight="1" x14ac:dyDescent="0.2">
      <c r="A7090" s="902"/>
      <c r="B7090" s="211">
        <v>6101</v>
      </c>
      <c r="C7090" s="230" t="s">
        <v>37</v>
      </c>
      <c r="D7090" s="211" t="s">
        <v>10514</v>
      </c>
      <c r="E7090" s="873"/>
      <c r="F7090" s="896"/>
      <c r="G7090" s="382" t="s">
        <v>720</v>
      </c>
      <c r="H7090" s="684">
        <v>45078</v>
      </c>
      <c r="I7090" s="382">
        <v>374</v>
      </c>
    </row>
    <row r="7091" spans="1:9" ht="15" customHeight="1" x14ac:dyDescent="0.2">
      <c r="A7091" s="902"/>
      <c r="B7091" s="211">
        <v>6110</v>
      </c>
      <c r="C7091" s="230" t="s">
        <v>37</v>
      </c>
      <c r="D7091" s="211" t="s">
        <v>10514</v>
      </c>
      <c r="E7091" s="873"/>
      <c r="F7091" s="896"/>
      <c r="G7091" s="382" t="s">
        <v>720</v>
      </c>
      <c r="H7091" s="684">
        <v>45078</v>
      </c>
      <c r="I7091" s="382">
        <v>374</v>
      </c>
    </row>
    <row r="7092" spans="1:9" ht="15" customHeight="1" x14ac:dyDescent="0.2">
      <c r="A7092" s="902"/>
      <c r="B7092" s="211">
        <v>6120</v>
      </c>
      <c r="C7092" s="230" t="s">
        <v>37</v>
      </c>
      <c r="D7092" s="211" t="s">
        <v>10514</v>
      </c>
      <c r="E7092" s="873"/>
      <c r="F7092" s="896"/>
      <c r="G7092" s="382" t="s">
        <v>720</v>
      </c>
      <c r="H7092" s="684">
        <v>45078</v>
      </c>
      <c r="I7092" s="382">
        <v>374</v>
      </c>
    </row>
    <row r="7093" spans="1:9" ht="15" customHeight="1" x14ac:dyDescent="0.2">
      <c r="A7093" s="902"/>
      <c r="B7093" s="211">
        <v>6311</v>
      </c>
      <c r="C7093" s="230" t="s">
        <v>37</v>
      </c>
      <c r="D7093" s="211" t="s">
        <v>10514</v>
      </c>
      <c r="E7093" s="873"/>
      <c r="F7093" s="896"/>
      <c r="G7093" s="382" t="s">
        <v>720</v>
      </c>
      <c r="H7093" s="684">
        <v>45078</v>
      </c>
      <c r="I7093" s="382">
        <v>374</v>
      </c>
    </row>
    <row r="7094" spans="1:9" ht="15" customHeight="1" x14ac:dyDescent="0.2">
      <c r="A7094" s="902"/>
      <c r="B7094" s="3">
        <v>6226</v>
      </c>
      <c r="C7094" s="230" t="s">
        <v>2880</v>
      </c>
      <c r="D7094" s="3" t="s">
        <v>10514</v>
      </c>
      <c r="E7094" s="873"/>
      <c r="F7094" s="896"/>
      <c r="G7094" s="382" t="s">
        <v>720</v>
      </c>
      <c r="H7094" s="684">
        <v>45078</v>
      </c>
      <c r="I7094" s="382">
        <v>374</v>
      </c>
    </row>
    <row r="7095" spans="1:9" ht="15" customHeight="1" x14ac:dyDescent="0.2">
      <c r="A7095" s="902"/>
      <c r="B7095" s="3">
        <v>6229</v>
      </c>
      <c r="C7095" s="230" t="s">
        <v>1781</v>
      </c>
      <c r="D7095" s="3" t="s">
        <v>10514</v>
      </c>
      <c r="E7095" s="873"/>
      <c r="F7095" s="896"/>
      <c r="G7095" s="382" t="s">
        <v>720</v>
      </c>
      <c r="H7095" s="684">
        <v>45078</v>
      </c>
      <c r="I7095" s="382">
        <v>374</v>
      </c>
    </row>
    <row r="7096" spans="1:9" ht="15" customHeight="1" x14ac:dyDescent="0.2">
      <c r="A7096" s="902"/>
      <c r="B7096" s="3">
        <v>6320</v>
      </c>
      <c r="C7096" s="230" t="s">
        <v>3082</v>
      </c>
      <c r="D7096" s="3" t="s">
        <v>10514</v>
      </c>
      <c r="E7096" s="873"/>
      <c r="F7096" s="896"/>
      <c r="G7096" s="382" t="s">
        <v>720</v>
      </c>
      <c r="H7096" s="684">
        <v>45078</v>
      </c>
      <c r="I7096" s="382">
        <v>374</v>
      </c>
    </row>
    <row r="7097" spans="1:9" ht="15" customHeight="1" x14ac:dyDescent="0.2">
      <c r="A7097" s="902"/>
      <c r="B7097" s="3">
        <v>7020</v>
      </c>
      <c r="C7097" s="230" t="s">
        <v>37</v>
      </c>
      <c r="D7097" s="3" t="s">
        <v>10514</v>
      </c>
      <c r="E7097" s="873"/>
      <c r="F7097" s="896"/>
      <c r="G7097" s="382" t="s">
        <v>720</v>
      </c>
      <c r="H7097" s="661" t="s">
        <v>858</v>
      </c>
      <c r="I7097" s="382">
        <v>374</v>
      </c>
    </row>
    <row r="7098" spans="1:9" ht="15" customHeight="1" x14ac:dyDescent="0.2">
      <c r="A7098" s="902"/>
      <c r="B7098" s="3">
        <v>6202</v>
      </c>
      <c r="C7098" s="197" t="s">
        <v>37</v>
      </c>
      <c r="D7098" s="3" t="s">
        <v>10514</v>
      </c>
      <c r="E7098" s="873"/>
      <c r="F7098" s="896"/>
      <c r="G7098" s="382" t="s">
        <v>720</v>
      </c>
      <c r="H7098" s="661" t="s">
        <v>120</v>
      </c>
      <c r="I7098" s="211">
        <v>374</v>
      </c>
    </row>
    <row r="7099" spans="1:9" ht="15" customHeight="1" x14ac:dyDescent="0.2">
      <c r="A7099" s="902"/>
      <c r="B7099" s="61">
        <v>7301</v>
      </c>
      <c r="C7099" s="234" t="s">
        <v>37</v>
      </c>
      <c r="D7099" s="61" t="s">
        <v>10514</v>
      </c>
      <c r="E7099" s="873"/>
      <c r="F7099" s="896"/>
      <c r="G7099" s="382" t="s">
        <v>720</v>
      </c>
      <c r="H7099" s="661" t="s">
        <v>120</v>
      </c>
      <c r="I7099" s="61">
        <v>374</v>
      </c>
    </row>
    <row r="7100" spans="1:9" ht="15" customHeight="1" x14ac:dyDescent="0.2">
      <c r="A7100" s="902"/>
      <c r="B7100" s="258">
        <v>6030</v>
      </c>
      <c r="C7100" s="234" t="s">
        <v>37</v>
      </c>
      <c r="D7100" s="258" t="s">
        <v>10514</v>
      </c>
      <c r="E7100" s="873"/>
      <c r="F7100" s="896"/>
      <c r="G7100" s="382" t="s">
        <v>720</v>
      </c>
      <c r="H7100" s="661" t="s">
        <v>128</v>
      </c>
      <c r="I7100" s="258">
        <v>374</v>
      </c>
    </row>
    <row r="7101" spans="1:9" ht="15" customHeight="1" x14ac:dyDescent="0.2">
      <c r="A7101" s="902"/>
      <c r="B7101" s="3">
        <v>7002</v>
      </c>
      <c r="C7101" s="197" t="s">
        <v>3450</v>
      </c>
      <c r="D7101" s="3" t="s">
        <v>10514</v>
      </c>
      <c r="E7101" s="873"/>
      <c r="F7101" s="896"/>
      <c r="G7101" s="382" t="s">
        <v>720</v>
      </c>
      <c r="H7101" s="661" t="s">
        <v>120</v>
      </c>
      <c r="I7101" s="382">
        <v>374</v>
      </c>
    </row>
    <row r="7102" spans="1:9" ht="15" customHeight="1" x14ac:dyDescent="0.2">
      <c r="A7102" s="902"/>
      <c r="B7102" s="3">
        <v>7500</v>
      </c>
      <c r="C7102" s="197" t="s">
        <v>37</v>
      </c>
      <c r="D7102" s="3" t="s">
        <v>39</v>
      </c>
      <c r="E7102" s="873"/>
      <c r="F7102" s="896"/>
      <c r="G7102" s="382" t="s">
        <v>720</v>
      </c>
      <c r="H7102" s="699" t="s">
        <v>3479</v>
      </c>
      <c r="I7102" s="382">
        <v>374</v>
      </c>
    </row>
    <row r="7103" spans="1:9" ht="15" customHeight="1" x14ac:dyDescent="0.2">
      <c r="A7103" s="902"/>
      <c r="B7103" s="3">
        <v>2500</v>
      </c>
      <c r="C7103" s="197" t="s">
        <v>3510</v>
      </c>
      <c r="D7103" s="3" t="s">
        <v>34</v>
      </c>
      <c r="E7103" s="873"/>
      <c r="F7103" s="896"/>
      <c r="G7103" s="382" t="s">
        <v>720</v>
      </c>
      <c r="H7103" s="699">
        <v>45261</v>
      </c>
      <c r="I7103" s="382" t="s">
        <v>2159</v>
      </c>
    </row>
    <row r="7104" spans="1:9" ht="15" customHeight="1" x14ac:dyDescent="0.2">
      <c r="A7104" s="902"/>
      <c r="B7104" s="84">
        <v>2502</v>
      </c>
      <c r="C7104" s="127" t="s">
        <v>37</v>
      </c>
      <c r="D7104" s="84" t="s">
        <v>34</v>
      </c>
      <c r="E7104" s="873"/>
      <c r="F7104" s="896"/>
      <c r="G7104" s="382" t="s">
        <v>720</v>
      </c>
      <c r="H7104" s="63">
        <v>45261</v>
      </c>
      <c r="I7104" s="382">
        <v>374</v>
      </c>
    </row>
    <row r="7105" spans="1:9" ht="25.5" x14ac:dyDescent="0.2">
      <c r="A7105" s="902"/>
      <c r="B7105" s="211">
        <v>2801</v>
      </c>
      <c r="C7105" s="275" t="s">
        <v>37</v>
      </c>
      <c r="D7105" s="211" t="s">
        <v>39</v>
      </c>
      <c r="E7105" s="873"/>
      <c r="F7105" s="896"/>
      <c r="G7105" s="382" t="s">
        <v>720</v>
      </c>
      <c r="H7105" s="251" t="s">
        <v>4713</v>
      </c>
      <c r="I7105" s="382">
        <v>374</v>
      </c>
    </row>
    <row r="7106" spans="1:9" ht="15" customHeight="1" x14ac:dyDescent="0.2">
      <c r="A7106" s="902"/>
      <c r="B7106" s="211">
        <v>2820</v>
      </c>
      <c r="C7106" s="275" t="s">
        <v>37</v>
      </c>
      <c r="D7106" s="211" t="s">
        <v>5814</v>
      </c>
      <c r="E7106" s="873"/>
      <c r="F7106" s="896"/>
      <c r="G7106" s="382" t="s">
        <v>720</v>
      </c>
      <c r="H7106" s="72">
        <v>45108</v>
      </c>
      <c r="I7106" s="211">
        <v>374</v>
      </c>
    </row>
    <row r="7107" spans="1:9" ht="15" customHeight="1" x14ac:dyDescent="0.2">
      <c r="A7107" s="902"/>
      <c r="B7107" s="372">
        <v>2223</v>
      </c>
      <c r="C7107" s="373" t="s">
        <v>37</v>
      </c>
      <c r="D7107" s="372" t="s">
        <v>39</v>
      </c>
      <c r="E7107" s="873"/>
      <c r="F7107" s="896"/>
      <c r="G7107" s="382" t="s">
        <v>720</v>
      </c>
      <c r="H7107" s="159">
        <v>45078</v>
      </c>
      <c r="I7107" s="146" t="s">
        <v>2159</v>
      </c>
    </row>
    <row r="7108" spans="1:9" ht="25.5" x14ac:dyDescent="0.2">
      <c r="A7108" s="902"/>
      <c r="B7108" s="372">
        <v>2020</v>
      </c>
      <c r="C7108" s="373" t="s">
        <v>5595</v>
      </c>
      <c r="D7108" s="372" t="s">
        <v>39</v>
      </c>
      <c r="E7108" s="873"/>
      <c r="F7108" s="896"/>
      <c r="G7108" s="382" t="s">
        <v>720</v>
      </c>
      <c r="H7108" s="510">
        <v>45283</v>
      </c>
      <c r="I7108" s="160">
        <v>374</v>
      </c>
    </row>
    <row r="7109" spans="1:9" ht="25.5" x14ac:dyDescent="0.2">
      <c r="A7109" s="902"/>
      <c r="B7109" s="97">
        <v>2603</v>
      </c>
      <c r="C7109" s="98" t="s">
        <v>5778</v>
      </c>
      <c r="D7109" s="97" t="s">
        <v>39</v>
      </c>
      <c r="E7109" s="873"/>
      <c r="F7109" s="896"/>
      <c r="G7109" s="382" t="s">
        <v>720</v>
      </c>
      <c r="H7109" s="309">
        <v>45261</v>
      </c>
      <c r="I7109" s="342">
        <v>374</v>
      </c>
    </row>
    <row r="7110" spans="1:9" ht="15" customHeight="1" x14ac:dyDescent="0.2">
      <c r="A7110" s="902"/>
      <c r="B7110" s="97">
        <v>7001</v>
      </c>
      <c r="C7110" s="98" t="s">
        <v>5896</v>
      </c>
      <c r="D7110" s="97" t="s">
        <v>5902</v>
      </c>
      <c r="E7110" s="873"/>
      <c r="F7110" s="896"/>
      <c r="G7110" s="382" t="s">
        <v>720</v>
      </c>
      <c r="H7110" s="510">
        <v>45261</v>
      </c>
      <c r="I7110" s="160">
        <v>374</v>
      </c>
    </row>
    <row r="7111" spans="1:9" ht="15" customHeight="1" x14ac:dyDescent="0.2">
      <c r="A7111" s="902"/>
      <c r="B7111" s="97">
        <v>7005</v>
      </c>
      <c r="C7111" s="98" t="s">
        <v>37</v>
      </c>
      <c r="D7111" s="97" t="s">
        <v>5902</v>
      </c>
      <c r="E7111" s="873"/>
      <c r="F7111" s="896"/>
      <c r="G7111" s="382" t="s">
        <v>720</v>
      </c>
      <c r="H7111" s="510">
        <v>44935</v>
      </c>
      <c r="I7111" s="160">
        <v>374</v>
      </c>
    </row>
    <row r="7112" spans="1:9" ht="25.5" x14ac:dyDescent="0.2">
      <c r="A7112" s="902"/>
      <c r="B7112" s="97">
        <v>7401</v>
      </c>
      <c r="C7112" s="520" t="s">
        <v>6060</v>
      </c>
      <c r="D7112" s="97" t="s">
        <v>5902</v>
      </c>
      <c r="E7112" s="873"/>
      <c r="F7112" s="896"/>
      <c r="G7112" s="382" t="s">
        <v>720</v>
      </c>
      <c r="H7112" s="309">
        <v>45261</v>
      </c>
      <c r="I7112" s="160">
        <v>374</v>
      </c>
    </row>
    <row r="7113" spans="1:9" ht="15" customHeight="1" x14ac:dyDescent="0.2">
      <c r="A7113" s="902"/>
      <c r="B7113" s="97">
        <v>7421</v>
      </c>
      <c r="C7113" s="508" t="s">
        <v>37</v>
      </c>
      <c r="D7113" s="97" t="s">
        <v>5902</v>
      </c>
      <c r="E7113" s="873"/>
      <c r="F7113" s="896"/>
      <c r="G7113" s="382" t="s">
        <v>720</v>
      </c>
      <c r="H7113" s="536">
        <v>45261</v>
      </c>
      <c r="I7113" s="51">
        <v>374</v>
      </c>
    </row>
    <row r="7114" spans="1:9" ht="15" customHeight="1" x14ac:dyDescent="0.2">
      <c r="A7114" s="902"/>
      <c r="B7114" s="97">
        <v>7428</v>
      </c>
      <c r="C7114" s="508" t="s">
        <v>7435</v>
      </c>
      <c r="D7114" s="97" t="s">
        <v>5902</v>
      </c>
      <c r="E7114" s="873"/>
      <c r="F7114" s="896"/>
      <c r="G7114" s="382" t="s">
        <v>720</v>
      </c>
      <c r="H7114" s="251">
        <v>45261</v>
      </c>
      <c r="I7114" s="39">
        <v>374</v>
      </c>
    </row>
    <row r="7115" spans="1:9" ht="38.25" x14ac:dyDescent="0.2">
      <c r="A7115" s="902"/>
      <c r="B7115" s="97">
        <v>7431</v>
      </c>
      <c r="C7115" s="98" t="s">
        <v>6295</v>
      </c>
      <c r="D7115" s="97" t="s">
        <v>5902</v>
      </c>
      <c r="E7115" s="873"/>
      <c r="F7115" s="896"/>
      <c r="G7115" s="382" t="s">
        <v>720</v>
      </c>
      <c r="H7115" s="309">
        <v>45261</v>
      </c>
      <c r="I7115" s="160">
        <v>374</v>
      </c>
    </row>
    <row r="7116" spans="1:9" ht="25.5" x14ac:dyDescent="0.2">
      <c r="A7116" s="902"/>
      <c r="B7116" s="97" t="s">
        <v>8661</v>
      </c>
      <c r="C7116" s="98" t="s">
        <v>6060</v>
      </c>
      <c r="D7116" s="97" t="s">
        <v>5902</v>
      </c>
      <c r="E7116" s="873"/>
      <c r="F7116" s="896"/>
      <c r="G7116" s="382" t="s">
        <v>720</v>
      </c>
      <c r="H7116" s="309">
        <v>45261</v>
      </c>
      <c r="I7116" s="160">
        <v>374</v>
      </c>
    </row>
    <row r="7117" spans="1:9" ht="25.5" x14ac:dyDescent="0.2">
      <c r="A7117" s="902"/>
      <c r="B7117" s="97" t="s">
        <v>8662</v>
      </c>
      <c r="C7117" s="98" t="s">
        <v>6060</v>
      </c>
      <c r="D7117" s="97" t="s">
        <v>5902</v>
      </c>
      <c r="E7117" s="873"/>
      <c r="F7117" s="896"/>
      <c r="G7117" s="382" t="s">
        <v>720</v>
      </c>
      <c r="H7117" s="309">
        <v>45261</v>
      </c>
      <c r="I7117" s="160">
        <v>374</v>
      </c>
    </row>
    <row r="7118" spans="1:9" ht="15" customHeight="1" x14ac:dyDescent="0.2">
      <c r="A7118" s="902"/>
      <c r="B7118" s="51" t="s">
        <v>8663</v>
      </c>
      <c r="C7118" s="508" t="s">
        <v>6549</v>
      </c>
      <c r="D7118" s="97" t="s">
        <v>5902</v>
      </c>
      <c r="E7118" s="873"/>
      <c r="F7118" s="896"/>
      <c r="G7118" s="382" t="s">
        <v>720</v>
      </c>
      <c r="H7118" s="63">
        <v>45261</v>
      </c>
      <c r="I7118" s="382">
        <v>374</v>
      </c>
    </row>
    <row r="7119" spans="1:9" ht="15" customHeight="1" x14ac:dyDescent="0.2">
      <c r="A7119" s="902"/>
      <c r="B7119" s="97" t="s">
        <v>8675</v>
      </c>
      <c r="C7119" s="508" t="s">
        <v>6549</v>
      </c>
      <c r="D7119" s="97" t="s">
        <v>5902</v>
      </c>
      <c r="E7119" s="873"/>
      <c r="F7119" s="896"/>
      <c r="G7119" s="382" t="s">
        <v>720</v>
      </c>
      <c r="H7119" s="63">
        <v>45261</v>
      </c>
      <c r="I7119" s="382">
        <v>374</v>
      </c>
    </row>
    <row r="7120" spans="1:9" ht="15" customHeight="1" x14ac:dyDescent="0.2">
      <c r="A7120" s="902"/>
      <c r="B7120" s="97" t="s">
        <v>8676</v>
      </c>
      <c r="C7120" s="98" t="s">
        <v>6800</v>
      </c>
      <c r="D7120" s="97" t="s">
        <v>5902</v>
      </c>
      <c r="E7120" s="873"/>
      <c r="F7120" s="896"/>
      <c r="G7120" s="382" t="s">
        <v>720</v>
      </c>
      <c r="H7120" s="309">
        <v>45261</v>
      </c>
      <c r="I7120" s="160">
        <v>374</v>
      </c>
    </row>
    <row r="7121" spans="1:9" ht="15" customHeight="1" x14ac:dyDescent="0.2">
      <c r="A7121" s="902"/>
      <c r="B7121" s="97" t="s">
        <v>8677</v>
      </c>
      <c r="C7121" s="98" t="s">
        <v>6800</v>
      </c>
      <c r="D7121" s="97" t="s">
        <v>5902</v>
      </c>
      <c r="E7121" s="873"/>
      <c r="F7121" s="896"/>
      <c r="G7121" s="382" t="s">
        <v>720</v>
      </c>
      <c r="H7121" s="309">
        <v>45261</v>
      </c>
      <c r="I7121" s="160">
        <v>374</v>
      </c>
    </row>
    <row r="7122" spans="1:9" ht="15" customHeight="1" x14ac:dyDescent="0.2">
      <c r="A7122" s="902"/>
      <c r="B7122" s="97">
        <v>7003</v>
      </c>
      <c r="C7122" s="98" t="s">
        <v>37</v>
      </c>
      <c r="D7122" s="97" t="s">
        <v>5902</v>
      </c>
      <c r="E7122" s="873"/>
      <c r="F7122" s="896"/>
      <c r="G7122" s="382" t="s">
        <v>720</v>
      </c>
      <c r="H7122" s="309">
        <v>44927</v>
      </c>
      <c r="I7122" s="160">
        <v>374</v>
      </c>
    </row>
    <row r="7123" spans="1:9" ht="15" customHeight="1" x14ac:dyDescent="0.2">
      <c r="A7123" s="902"/>
      <c r="B7123" s="97">
        <v>7202</v>
      </c>
      <c r="C7123" s="508" t="s">
        <v>7435</v>
      </c>
      <c r="D7123" s="97" t="s">
        <v>5902</v>
      </c>
      <c r="E7123" s="873"/>
      <c r="F7123" s="896"/>
      <c r="G7123" s="382" t="s">
        <v>720</v>
      </c>
      <c r="H7123" s="682">
        <v>45261</v>
      </c>
      <c r="I7123" s="217">
        <v>374</v>
      </c>
    </row>
    <row r="7124" spans="1:9" ht="15" customHeight="1" x14ac:dyDescent="0.2">
      <c r="A7124" s="902"/>
      <c r="B7124" s="97">
        <v>7410</v>
      </c>
      <c r="C7124" s="98" t="s">
        <v>37</v>
      </c>
      <c r="D7124" s="97" t="s">
        <v>5902</v>
      </c>
      <c r="E7124" s="873"/>
      <c r="F7124" s="896"/>
      <c r="G7124" s="382" t="s">
        <v>720</v>
      </c>
      <c r="H7124" s="309">
        <v>45261</v>
      </c>
      <c r="I7124" s="97">
        <v>374</v>
      </c>
    </row>
    <row r="7125" spans="1:9" ht="15" customHeight="1" x14ac:dyDescent="0.2">
      <c r="A7125" s="902"/>
      <c r="B7125" s="97" t="s">
        <v>9029</v>
      </c>
      <c r="C7125" s="98" t="s">
        <v>6800</v>
      </c>
      <c r="D7125" s="97" t="s">
        <v>5902</v>
      </c>
      <c r="E7125" s="873"/>
      <c r="F7125" s="896"/>
      <c r="G7125" s="382" t="s">
        <v>720</v>
      </c>
      <c r="H7125" s="309">
        <v>45261</v>
      </c>
      <c r="I7125" s="160">
        <v>374</v>
      </c>
    </row>
    <row r="7126" spans="1:9" ht="15" customHeight="1" x14ac:dyDescent="0.2">
      <c r="A7126" s="902"/>
      <c r="B7126" s="97" t="s">
        <v>9048</v>
      </c>
      <c r="C7126" s="508" t="s">
        <v>37</v>
      </c>
      <c r="D7126" s="97" t="s">
        <v>5902</v>
      </c>
      <c r="E7126" s="873"/>
      <c r="F7126" s="896"/>
      <c r="G7126" s="382" t="s">
        <v>720</v>
      </c>
      <c r="H7126" s="536">
        <v>45261</v>
      </c>
      <c r="I7126" s="522">
        <v>374</v>
      </c>
    </row>
    <row r="7127" spans="1:9" ht="25.5" x14ac:dyDescent="0.2">
      <c r="A7127" s="902"/>
      <c r="B7127" s="51">
        <v>7413</v>
      </c>
      <c r="C7127" s="508" t="s">
        <v>9252</v>
      </c>
      <c r="D7127" s="97" t="s">
        <v>5902</v>
      </c>
      <c r="E7127" s="873"/>
      <c r="F7127" s="896"/>
      <c r="G7127" s="382" t="s">
        <v>720</v>
      </c>
      <c r="H7127" s="63">
        <v>44927</v>
      </c>
      <c r="I7127" s="382">
        <v>374</v>
      </c>
    </row>
    <row r="7128" spans="1:9" ht="15" customHeight="1" x14ac:dyDescent="0.2">
      <c r="A7128" s="902"/>
      <c r="B7128" s="51">
        <v>6326</v>
      </c>
      <c r="C7128" s="541" t="s">
        <v>37</v>
      </c>
      <c r="D7128" s="97" t="s">
        <v>5902</v>
      </c>
      <c r="E7128" s="873"/>
      <c r="F7128" s="896"/>
      <c r="G7128" s="382" t="s">
        <v>720</v>
      </c>
      <c r="H7128" s="63">
        <v>45261</v>
      </c>
      <c r="I7128" s="539">
        <v>374</v>
      </c>
    </row>
    <row r="7129" spans="1:9" ht="15" customHeight="1" x14ac:dyDescent="0.2">
      <c r="A7129" s="902"/>
      <c r="B7129" s="51">
        <v>6325</v>
      </c>
      <c r="C7129" s="548" t="s">
        <v>9866</v>
      </c>
      <c r="D7129" s="97" t="s">
        <v>5902</v>
      </c>
      <c r="E7129" s="873"/>
      <c r="F7129" s="896"/>
      <c r="G7129" s="382" t="s">
        <v>720</v>
      </c>
      <c r="H7129" s="538">
        <v>44927</v>
      </c>
      <c r="I7129" s="549">
        <v>374</v>
      </c>
    </row>
    <row r="7130" spans="1:9" ht="25.5" x14ac:dyDescent="0.2">
      <c r="A7130" s="902"/>
      <c r="B7130" s="61">
        <v>4170</v>
      </c>
      <c r="C7130" s="219" t="s">
        <v>1974</v>
      </c>
      <c r="D7130" s="382" t="s">
        <v>2137</v>
      </c>
      <c r="E7130" s="382">
        <v>50201706</v>
      </c>
      <c r="F7130" s="896"/>
      <c r="G7130" s="382" t="s">
        <v>720</v>
      </c>
      <c r="H7130" s="63">
        <v>45200</v>
      </c>
      <c r="I7130" s="382">
        <v>374</v>
      </c>
    </row>
    <row r="7131" spans="1:9" ht="25.5" x14ac:dyDescent="0.2">
      <c r="A7131" s="902"/>
      <c r="B7131" s="61">
        <v>4180</v>
      </c>
      <c r="C7131" s="219" t="s">
        <v>1974</v>
      </c>
      <c r="D7131" s="382" t="s">
        <v>2137</v>
      </c>
      <c r="E7131" s="382">
        <v>50201706</v>
      </c>
      <c r="F7131" s="896"/>
      <c r="G7131" s="382" t="s">
        <v>720</v>
      </c>
      <c r="H7131" s="63">
        <v>45200</v>
      </c>
      <c r="I7131" s="382">
        <v>374</v>
      </c>
    </row>
    <row r="7132" spans="1:9" ht="25.5" x14ac:dyDescent="0.2">
      <c r="A7132" s="902"/>
      <c r="B7132" s="61">
        <v>4150</v>
      </c>
      <c r="C7132" s="219" t="s">
        <v>1974</v>
      </c>
      <c r="D7132" s="382" t="s">
        <v>2137</v>
      </c>
      <c r="E7132" s="382">
        <v>50201706</v>
      </c>
      <c r="F7132" s="896"/>
      <c r="G7132" s="382" t="s">
        <v>720</v>
      </c>
      <c r="H7132" s="63">
        <v>45200</v>
      </c>
      <c r="I7132" s="382">
        <v>374</v>
      </c>
    </row>
    <row r="7133" spans="1:9" ht="25.5" x14ac:dyDescent="0.2">
      <c r="A7133" s="902"/>
      <c r="B7133" s="292">
        <v>2001</v>
      </c>
      <c r="C7133" s="145" t="s">
        <v>5038</v>
      </c>
      <c r="D7133" s="292" t="s">
        <v>39</v>
      </c>
      <c r="E7133" s="781" t="s">
        <v>5039</v>
      </c>
      <c r="F7133" s="896"/>
      <c r="G7133" s="382" t="s">
        <v>720</v>
      </c>
      <c r="H7133" s="698">
        <v>45272</v>
      </c>
      <c r="I7133" s="144">
        <v>374</v>
      </c>
    </row>
    <row r="7134" spans="1:9" ht="25.5" x14ac:dyDescent="0.2">
      <c r="A7134" s="902"/>
      <c r="B7134" s="372">
        <v>2020</v>
      </c>
      <c r="C7134" s="373" t="s">
        <v>5612</v>
      </c>
      <c r="D7134" s="372" t="s">
        <v>39</v>
      </c>
      <c r="E7134" s="146" t="s">
        <v>5048</v>
      </c>
      <c r="F7134" s="896"/>
      <c r="G7134" s="382" t="s">
        <v>720</v>
      </c>
      <c r="H7134" s="698">
        <v>45272</v>
      </c>
      <c r="I7134" s="160">
        <v>374</v>
      </c>
    </row>
    <row r="7135" spans="1:9" ht="25.5" x14ac:dyDescent="0.2">
      <c r="A7135" s="902"/>
      <c r="B7135" s="292">
        <v>2001</v>
      </c>
      <c r="C7135" s="145" t="s">
        <v>5041</v>
      </c>
      <c r="D7135" s="292" t="s">
        <v>39</v>
      </c>
      <c r="E7135" s="951" t="s">
        <v>10527</v>
      </c>
      <c r="F7135" s="896"/>
      <c r="G7135" s="382" t="s">
        <v>720</v>
      </c>
      <c r="H7135" s="698">
        <v>45272</v>
      </c>
      <c r="I7135" s="160">
        <v>374</v>
      </c>
    </row>
    <row r="7136" spans="1:9" ht="25.5" x14ac:dyDescent="0.2">
      <c r="A7136" s="902"/>
      <c r="B7136" s="292">
        <v>2001</v>
      </c>
      <c r="C7136" s="145" t="s">
        <v>5042</v>
      </c>
      <c r="D7136" s="292" t="s">
        <v>39</v>
      </c>
      <c r="E7136" s="951"/>
      <c r="F7136" s="896"/>
      <c r="G7136" s="382" t="s">
        <v>720</v>
      </c>
      <c r="H7136" s="698">
        <v>45272</v>
      </c>
      <c r="I7136" s="160">
        <v>374</v>
      </c>
    </row>
    <row r="7137" spans="1:9" ht="25.5" x14ac:dyDescent="0.2">
      <c r="A7137" s="902"/>
      <c r="B7137" s="292">
        <v>2001</v>
      </c>
      <c r="C7137" s="145" t="s">
        <v>5043</v>
      </c>
      <c r="D7137" s="292" t="s">
        <v>39</v>
      </c>
      <c r="E7137" s="951"/>
      <c r="F7137" s="896"/>
      <c r="G7137" s="382" t="s">
        <v>720</v>
      </c>
      <c r="H7137" s="698">
        <v>45272</v>
      </c>
      <c r="I7137" s="160">
        <v>374</v>
      </c>
    </row>
    <row r="7138" spans="1:9" ht="25.5" x14ac:dyDescent="0.2">
      <c r="A7138" s="902"/>
      <c r="B7138" s="292">
        <v>2001</v>
      </c>
      <c r="C7138" s="145" t="s">
        <v>5044</v>
      </c>
      <c r="D7138" s="292" t="s">
        <v>39</v>
      </c>
      <c r="E7138" s="951"/>
      <c r="F7138" s="896"/>
      <c r="G7138" s="382" t="s">
        <v>720</v>
      </c>
      <c r="H7138" s="698">
        <v>45272</v>
      </c>
      <c r="I7138" s="160">
        <v>374</v>
      </c>
    </row>
    <row r="7139" spans="1:9" ht="25.5" x14ac:dyDescent="0.2">
      <c r="A7139" s="902"/>
      <c r="B7139" s="292">
        <v>2001</v>
      </c>
      <c r="C7139" s="145" t="s">
        <v>5045</v>
      </c>
      <c r="D7139" s="292" t="s">
        <v>39</v>
      </c>
      <c r="E7139" s="145">
        <v>50201706</v>
      </c>
      <c r="F7139" s="896"/>
      <c r="G7139" s="382" t="s">
        <v>720</v>
      </c>
      <c r="H7139" s="698">
        <v>45272</v>
      </c>
      <c r="I7139" s="160">
        <v>374</v>
      </c>
    </row>
    <row r="7140" spans="1:9" ht="25.5" x14ac:dyDescent="0.2">
      <c r="A7140" s="902"/>
      <c r="B7140" s="292">
        <v>2001</v>
      </c>
      <c r="C7140" s="145" t="s">
        <v>5046</v>
      </c>
      <c r="D7140" s="292" t="s">
        <v>39</v>
      </c>
      <c r="E7140" s="145">
        <v>50161509</v>
      </c>
      <c r="F7140" s="896"/>
      <c r="G7140" s="382" t="s">
        <v>720</v>
      </c>
      <c r="H7140" s="698">
        <v>45272</v>
      </c>
      <c r="I7140" s="160">
        <v>374</v>
      </c>
    </row>
    <row r="7141" spans="1:9" ht="25.5" x14ac:dyDescent="0.2">
      <c r="A7141" s="902"/>
      <c r="B7141" s="292">
        <v>2001</v>
      </c>
      <c r="C7141" s="145" t="s">
        <v>5047</v>
      </c>
      <c r="D7141" s="292" t="s">
        <v>39</v>
      </c>
      <c r="E7141" s="950" t="s">
        <v>5048</v>
      </c>
      <c r="F7141" s="896"/>
      <c r="G7141" s="382" t="s">
        <v>720</v>
      </c>
      <c r="H7141" s="698">
        <v>45272</v>
      </c>
      <c r="I7141" s="160">
        <v>374</v>
      </c>
    </row>
    <row r="7142" spans="1:9" ht="25.5" x14ac:dyDescent="0.2">
      <c r="A7142" s="902"/>
      <c r="B7142" s="292">
        <v>2001</v>
      </c>
      <c r="C7142" s="145" t="s">
        <v>5049</v>
      </c>
      <c r="D7142" s="292" t="s">
        <v>39</v>
      </c>
      <c r="E7142" s="950"/>
      <c r="F7142" s="896"/>
      <c r="G7142" s="382" t="s">
        <v>720</v>
      </c>
      <c r="H7142" s="698">
        <v>45272</v>
      </c>
      <c r="I7142" s="160">
        <v>374</v>
      </c>
    </row>
    <row r="7143" spans="1:9" ht="25.5" x14ac:dyDescent="0.2">
      <c r="A7143" s="902"/>
      <c r="B7143" s="372">
        <v>2020</v>
      </c>
      <c r="C7143" s="373" t="s">
        <v>5602</v>
      </c>
      <c r="D7143" s="372" t="s">
        <v>39</v>
      </c>
      <c r="E7143" s="146">
        <v>50201706</v>
      </c>
      <c r="F7143" s="896"/>
      <c r="G7143" s="382" t="s">
        <v>720</v>
      </c>
      <c r="H7143" s="510">
        <v>45283</v>
      </c>
      <c r="I7143" s="160">
        <v>374</v>
      </c>
    </row>
    <row r="7144" spans="1:9" ht="25.5" x14ac:dyDescent="0.2">
      <c r="A7144" s="902"/>
      <c r="B7144" s="372">
        <v>2020</v>
      </c>
      <c r="C7144" s="373" t="s">
        <v>5604</v>
      </c>
      <c r="D7144" s="372" t="s">
        <v>39</v>
      </c>
      <c r="E7144" s="146">
        <v>50201706</v>
      </c>
      <c r="F7144" s="896"/>
      <c r="G7144" s="382" t="s">
        <v>720</v>
      </c>
      <c r="H7144" s="510">
        <v>45283</v>
      </c>
      <c r="I7144" s="160">
        <v>374</v>
      </c>
    </row>
    <row r="7145" spans="1:9" ht="25.5" x14ac:dyDescent="0.2">
      <c r="A7145" s="902"/>
      <c r="B7145" s="372">
        <v>2020</v>
      </c>
      <c r="C7145" s="373" t="s">
        <v>5606</v>
      </c>
      <c r="D7145" s="372" t="s">
        <v>39</v>
      </c>
      <c r="E7145" s="146" t="s">
        <v>5048</v>
      </c>
      <c r="F7145" s="896"/>
      <c r="G7145" s="382" t="s">
        <v>720</v>
      </c>
      <c r="H7145" s="510">
        <v>45283</v>
      </c>
      <c r="I7145" s="160">
        <v>374</v>
      </c>
    </row>
    <row r="7146" spans="1:9" ht="25.5" x14ac:dyDescent="0.2">
      <c r="A7146" s="902"/>
      <c r="B7146" s="372">
        <v>2020</v>
      </c>
      <c r="C7146" s="373" t="s">
        <v>5610</v>
      </c>
      <c r="D7146" s="372" t="s">
        <v>39</v>
      </c>
      <c r="E7146" s="146">
        <v>50201706</v>
      </c>
      <c r="F7146" s="896"/>
      <c r="G7146" s="382" t="s">
        <v>720</v>
      </c>
      <c r="H7146" s="510">
        <v>45283</v>
      </c>
      <c r="I7146" s="160">
        <v>374</v>
      </c>
    </row>
    <row r="7147" spans="1:9" ht="25.5" x14ac:dyDescent="0.2">
      <c r="A7147" s="902"/>
      <c r="B7147" s="51">
        <v>6325</v>
      </c>
      <c r="C7147" s="508" t="s">
        <v>9931</v>
      </c>
      <c r="D7147" s="97" t="s">
        <v>5902</v>
      </c>
      <c r="E7147" s="39">
        <v>50202301</v>
      </c>
      <c r="F7147" s="896"/>
      <c r="G7147" s="382" t="s">
        <v>720</v>
      </c>
      <c r="H7147" s="538">
        <v>44927</v>
      </c>
      <c r="I7147" s="51">
        <v>374</v>
      </c>
    </row>
    <row r="7148" spans="1:9" ht="15" customHeight="1" x14ac:dyDescent="0.2">
      <c r="A7148" s="902"/>
      <c r="B7148" s="3">
        <v>3001</v>
      </c>
      <c r="C7148" s="66" t="s">
        <v>42</v>
      </c>
      <c r="D7148" s="61" t="s">
        <v>39</v>
      </c>
      <c r="E7148" s="382">
        <v>501615</v>
      </c>
      <c r="F7148" s="896"/>
      <c r="G7148" s="382" t="s">
        <v>720</v>
      </c>
      <c r="H7148" s="661" t="s">
        <v>41</v>
      </c>
      <c r="I7148" s="382">
        <v>374</v>
      </c>
    </row>
    <row r="7149" spans="1:9" ht="15" customHeight="1" x14ac:dyDescent="0.2">
      <c r="A7149" s="902"/>
      <c r="B7149" s="3">
        <v>3140</v>
      </c>
      <c r="C7149" s="66" t="s">
        <v>42</v>
      </c>
      <c r="D7149" s="61" t="s">
        <v>39</v>
      </c>
      <c r="E7149" s="382">
        <v>501615</v>
      </c>
      <c r="F7149" s="896"/>
      <c r="G7149" s="382" t="s">
        <v>720</v>
      </c>
      <c r="H7149" s="661" t="s">
        <v>41</v>
      </c>
      <c r="I7149" s="382">
        <v>374</v>
      </c>
    </row>
    <row r="7150" spans="1:9" ht="15" customHeight="1" x14ac:dyDescent="0.2">
      <c r="A7150" s="902"/>
      <c r="B7150" s="3">
        <v>3301</v>
      </c>
      <c r="C7150" s="66" t="s">
        <v>42</v>
      </c>
      <c r="D7150" s="61" t="s">
        <v>39</v>
      </c>
      <c r="E7150" s="382">
        <v>501615</v>
      </c>
      <c r="F7150" s="896"/>
      <c r="G7150" s="382" t="s">
        <v>720</v>
      </c>
      <c r="H7150" s="661" t="s">
        <v>41</v>
      </c>
      <c r="I7150" s="382">
        <v>374</v>
      </c>
    </row>
    <row r="7151" spans="1:9" ht="15" customHeight="1" x14ac:dyDescent="0.2">
      <c r="A7151" s="902"/>
      <c r="B7151" s="3">
        <v>3320</v>
      </c>
      <c r="C7151" s="66" t="s">
        <v>42</v>
      </c>
      <c r="D7151" s="61" t="s">
        <v>39</v>
      </c>
      <c r="E7151" s="382">
        <v>501615</v>
      </c>
      <c r="F7151" s="896"/>
      <c r="G7151" s="382" t="s">
        <v>720</v>
      </c>
      <c r="H7151" s="661" t="s">
        <v>41</v>
      </c>
      <c r="I7151" s="382">
        <v>374</v>
      </c>
    </row>
    <row r="7152" spans="1:9" ht="15" customHeight="1" x14ac:dyDescent="0.2">
      <c r="A7152" s="902"/>
      <c r="B7152" s="3">
        <v>3320</v>
      </c>
      <c r="C7152" s="66" t="s">
        <v>59</v>
      </c>
      <c r="D7152" s="61" t="s">
        <v>39</v>
      </c>
      <c r="E7152" s="382">
        <v>52151698</v>
      </c>
      <c r="F7152" s="896"/>
      <c r="G7152" s="382" t="s">
        <v>720</v>
      </c>
      <c r="H7152" s="661" t="s">
        <v>41</v>
      </c>
      <c r="I7152" s="382">
        <v>374</v>
      </c>
    </row>
    <row r="7153" spans="1:9" ht="15" customHeight="1" x14ac:dyDescent="0.2">
      <c r="A7153" s="902"/>
      <c r="B7153" s="3">
        <v>3101</v>
      </c>
      <c r="C7153" s="66" t="s">
        <v>42</v>
      </c>
      <c r="D7153" s="61" t="s">
        <v>39</v>
      </c>
      <c r="E7153" s="382">
        <v>50161510</v>
      </c>
      <c r="F7153" s="896"/>
      <c r="G7153" s="382" t="s">
        <v>720</v>
      </c>
      <c r="H7153" s="661" t="s">
        <v>41</v>
      </c>
      <c r="I7153" s="382">
        <v>374</v>
      </c>
    </row>
    <row r="7154" spans="1:9" ht="15" customHeight="1" x14ac:dyDescent="0.2">
      <c r="A7154" s="902"/>
      <c r="B7154" s="3">
        <v>3250</v>
      </c>
      <c r="C7154" s="197" t="s">
        <v>42</v>
      </c>
      <c r="D7154" s="3" t="s">
        <v>39</v>
      </c>
      <c r="E7154" s="382">
        <v>50161510</v>
      </c>
      <c r="F7154" s="896"/>
      <c r="G7154" s="382" t="s">
        <v>720</v>
      </c>
      <c r="H7154" s="63">
        <v>45261</v>
      </c>
      <c r="I7154" s="382">
        <v>374</v>
      </c>
    </row>
    <row r="7155" spans="1:9" ht="15" customHeight="1" x14ac:dyDescent="0.2">
      <c r="A7155" s="902"/>
      <c r="B7155" s="47">
        <v>3201</v>
      </c>
      <c r="C7155" s="46" t="s">
        <v>100</v>
      </c>
      <c r="D7155" s="3" t="s">
        <v>39</v>
      </c>
      <c r="E7155" s="47">
        <v>50161509</v>
      </c>
      <c r="F7155" s="896"/>
      <c r="G7155" s="382" t="s">
        <v>720</v>
      </c>
      <c r="H7155" s="661" t="s">
        <v>41</v>
      </c>
      <c r="I7155" s="47">
        <v>374</v>
      </c>
    </row>
    <row r="7156" spans="1:9" ht="15" customHeight="1" x14ac:dyDescent="0.2">
      <c r="A7156" s="902"/>
      <c r="B7156" s="51">
        <v>2030</v>
      </c>
      <c r="C7156" s="508" t="s">
        <v>42</v>
      </c>
      <c r="D7156" s="3" t="s">
        <v>39</v>
      </c>
      <c r="E7156" s="39">
        <v>50161510</v>
      </c>
      <c r="F7156" s="896"/>
      <c r="G7156" s="382" t="s">
        <v>720</v>
      </c>
      <c r="H7156" s="651" t="s">
        <v>128</v>
      </c>
      <c r="I7156" s="39">
        <v>374</v>
      </c>
    </row>
    <row r="7157" spans="1:9" ht="15" customHeight="1" x14ac:dyDescent="0.2">
      <c r="A7157" s="902"/>
      <c r="B7157" s="61">
        <v>3240</v>
      </c>
      <c r="C7157" s="66" t="s">
        <v>42</v>
      </c>
      <c r="D7157" s="3" t="s">
        <v>39</v>
      </c>
      <c r="E7157" s="497" t="s">
        <v>202</v>
      </c>
      <c r="F7157" s="896"/>
      <c r="G7157" s="382" t="s">
        <v>720</v>
      </c>
      <c r="H7157" s="661" t="s">
        <v>106</v>
      </c>
      <c r="I7157" s="382">
        <v>374</v>
      </c>
    </row>
    <row r="7158" spans="1:9" ht="15" customHeight="1" x14ac:dyDescent="0.2">
      <c r="A7158" s="902"/>
      <c r="B7158" s="47">
        <v>7203</v>
      </c>
      <c r="C7158" s="46" t="s">
        <v>721</v>
      </c>
      <c r="D7158" s="47" t="s">
        <v>39</v>
      </c>
      <c r="E7158" s="47">
        <v>50161509</v>
      </c>
      <c r="F7158" s="896"/>
      <c r="G7158" s="382" t="s">
        <v>720</v>
      </c>
      <c r="H7158" s="661" t="s">
        <v>41</v>
      </c>
      <c r="I7158" s="47">
        <v>374</v>
      </c>
    </row>
    <row r="7159" spans="1:9" ht="15" customHeight="1" x14ac:dyDescent="0.2">
      <c r="A7159" s="902"/>
      <c r="B7159" s="3">
        <v>3220</v>
      </c>
      <c r="C7159" s="66" t="s">
        <v>100</v>
      </c>
      <c r="D7159" s="3" t="s">
        <v>39</v>
      </c>
      <c r="E7159" s="211">
        <v>50161509</v>
      </c>
      <c r="F7159" s="896"/>
      <c r="G7159" s="382" t="s">
        <v>720</v>
      </c>
      <c r="H7159" s="661" t="s">
        <v>102</v>
      </c>
      <c r="I7159" s="382">
        <v>374</v>
      </c>
    </row>
    <row r="7160" spans="1:9" ht="15" customHeight="1" x14ac:dyDescent="0.2">
      <c r="A7160" s="902"/>
      <c r="B7160" s="61">
        <v>3210</v>
      </c>
      <c r="C7160" s="66" t="s">
        <v>42</v>
      </c>
      <c r="D7160" s="3" t="s">
        <v>39</v>
      </c>
      <c r="E7160" s="382"/>
      <c r="F7160" s="896"/>
      <c r="G7160" s="382" t="s">
        <v>720</v>
      </c>
      <c r="H7160" s="661" t="s">
        <v>128</v>
      </c>
      <c r="I7160" s="382">
        <v>374</v>
      </c>
    </row>
    <row r="7161" spans="1:9" ht="51" x14ac:dyDescent="0.2">
      <c r="A7161" s="902"/>
      <c r="B7161" s="61">
        <v>4240</v>
      </c>
      <c r="C7161" s="219" t="s">
        <v>1947</v>
      </c>
      <c r="D7161" s="61" t="s">
        <v>2132</v>
      </c>
      <c r="E7161" s="382" t="s">
        <v>2134</v>
      </c>
      <c r="F7161" s="896"/>
      <c r="G7161" s="382" t="s">
        <v>720</v>
      </c>
      <c r="H7161" s="63">
        <v>45200</v>
      </c>
      <c r="I7161" s="382">
        <v>374</v>
      </c>
    </row>
    <row r="7162" spans="1:9" ht="15" customHeight="1" x14ac:dyDescent="0.2">
      <c r="A7162" s="902"/>
      <c r="B7162" s="61">
        <v>4170</v>
      </c>
      <c r="C7162" s="219" t="s">
        <v>42</v>
      </c>
      <c r="D7162" s="382" t="s">
        <v>2137</v>
      </c>
      <c r="E7162" s="382">
        <v>501615</v>
      </c>
      <c r="F7162" s="896"/>
      <c r="G7162" s="382" t="s">
        <v>720</v>
      </c>
      <c r="H7162" s="63">
        <v>45200</v>
      </c>
      <c r="I7162" s="382">
        <v>374</v>
      </c>
    </row>
    <row r="7163" spans="1:9" ht="15" customHeight="1" x14ac:dyDescent="0.2">
      <c r="A7163" s="902"/>
      <c r="B7163" s="61">
        <v>4180</v>
      </c>
      <c r="C7163" s="219" t="s">
        <v>42</v>
      </c>
      <c r="D7163" s="382" t="s">
        <v>2137</v>
      </c>
      <c r="E7163" s="382">
        <v>501615</v>
      </c>
      <c r="F7163" s="896"/>
      <c r="G7163" s="382" t="s">
        <v>720</v>
      </c>
      <c r="H7163" s="63">
        <v>45200</v>
      </c>
      <c r="I7163" s="382">
        <v>374</v>
      </c>
    </row>
    <row r="7164" spans="1:9" ht="25.5" x14ac:dyDescent="0.2">
      <c r="A7164" s="902"/>
      <c r="B7164" s="61">
        <v>4006</v>
      </c>
      <c r="C7164" s="219" t="s">
        <v>2028</v>
      </c>
      <c r="D7164" s="382" t="s">
        <v>2145</v>
      </c>
      <c r="E7164" s="382">
        <v>501619</v>
      </c>
      <c r="F7164" s="896"/>
      <c r="G7164" s="382" t="s">
        <v>720</v>
      </c>
      <c r="H7164" s="63">
        <v>45200</v>
      </c>
      <c r="I7164" s="382">
        <v>374</v>
      </c>
    </row>
    <row r="7165" spans="1:9" ht="89.25" x14ac:dyDescent="0.2">
      <c r="A7165" s="902"/>
      <c r="B7165" s="61" t="s">
        <v>1946</v>
      </c>
      <c r="C7165" s="219" t="s">
        <v>2038</v>
      </c>
      <c r="D7165" s="382" t="s">
        <v>2145</v>
      </c>
      <c r="E7165" s="382">
        <v>502017</v>
      </c>
      <c r="F7165" s="896"/>
      <c r="G7165" s="382" t="s">
        <v>720</v>
      </c>
      <c r="H7165" s="63">
        <v>45200</v>
      </c>
      <c r="I7165" s="61" t="s">
        <v>2159</v>
      </c>
    </row>
    <row r="7166" spans="1:9" ht="15" customHeight="1" x14ac:dyDescent="0.2">
      <c r="A7166" s="902"/>
      <c r="B7166" s="61" t="s">
        <v>1946</v>
      </c>
      <c r="C7166" s="219" t="s">
        <v>2039</v>
      </c>
      <c r="D7166" s="382" t="s">
        <v>2145</v>
      </c>
      <c r="E7166" s="382">
        <v>501615</v>
      </c>
      <c r="F7166" s="896"/>
      <c r="G7166" s="382" t="s">
        <v>720</v>
      </c>
      <c r="H7166" s="63">
        <v>45200</v>
      </c>
      <c r="I7166" s="61" t="s">
        <v>2159</v>
      </c>
    </row>
    <row r="7167" spans="1:9" ht="15" customHeight="1" x14ac:dyDescent="0.2">
      <c r="A7167" s="902"/>
      <c r="B7167" s="61">
        <v>4160</v>
      </c>
      <c r="C7167" s="219" t="s">
        <v>42</v>
      </c>
      <c r="D7167" s="382" t="s">
        <v>2137</v>
      </c>
      <c r="E7167" s="382">
        <v>501615</v>
      </c>
      <c r="F7167" s="896"/>
      <c r="G7167" s="382" t="s">
        <v>720</v>
      </c>
      <c r="H7167" s="63">
        <v>45200</v>
      </c>
      <c r="I7167" s="382">
        <v>374</v>
      </c>
    </row>
    <row r="7168" spans="1:9" ht="15" customHeight="1" x14ac:dyDescent="0.2">
      <c r="A7168" s="902"/>
      <c r="B7168" s="61">
        <v>4150</v>
      </c>
      <c r="C7168" s="219" t="s">
        <v>42</v>
      </c>
      <c r="D7168" s="382" t="s">
        <v>2137</v>
      </c>
      <c r="E7168" s="382">
        <v>501615</v>
      </c>
      <c r="F7168" s="896"/>
      <c r="G7168" s="382" t="s">
        <v>720</v>
      </c>
      <c r="H7168" s="63">
        <v>45200</v>
      </c>
      <c r="I7168" s="382">
        <v>374</v>
      </c>
    </row>
    <row r="7169" spans="1:9" ht="63.75" x14ac:dyDescent="0.2">
      <c r="A7169" s="902"/>
      <c r="B7169" s="61">
        <v>4175</v>
      </c>
      <c r="C7169" s="219" t="s">
        <v>2059</v>
      </c>
      <c r="D7169" s="3" t="s">
        <v>2142</v>
      </c>
      <c r="E7169" s="211" t="s">
        <v>2171</v>
      </c>
      <c r="F7169" s="896"/>
      <c r="G7169" s="382" t="s">
        <v>720</v>
      </c>
      <c r="H7169" s="63">
        <v>45200</v>
      </c>
      <c r="I7169" s="382">
        <v>374</v>
      </c>
    </row>
    <row r="7170" spans="1:9" ht="51" x14ac:dyDescent="0.2">
      <c r="A7170" s="902"/>
      <c r="B7170" s="61">
        <v>4040</v>
      </c>
      <c r="C7170" s="219" t="s">
        <v>2067</v>
      </c>
      <c r="D7170" s="3" t="s">
        <v>2132</v>
      </c>
      <c r="E7170" s="211">
        <v>50192701</v>
      </c>
      <c r="F7170" s="896"/>
      <c r="G7170" s="382" t="s">
        <v>720</v>
      </c>
      <c r="H7170" s="63">
        <v>45261</v>
      </c>
      <c r="I7170" s="382">
        <v>374</v>
      </c>
    </row>
    <row r="7171" spans="1:9" ht="15" customHeight="1" x14ac:dyDescent="0.2">
      <c r="A7171" s="902"/>
      <c r="B7171" s="3">
        <v>6003</v>
      </c>
      <c r="C7171" s="230" t="s">
        <v>42</v>
      </c>
      <c r="D7171" s="3" t="s">
        <v>10514</v>
      </c>
      <c r="E7171" s="211" t="s">
        <v>2304</v>
      </c>
      <c r="F7171" s="896"/>
      <c r="G7171" s="382" t="s">
        <v>720</v>
      </c>
      <c r="H7171" s="227">
        <v>45261</v>
      </c>
      <c r="I7171" s="77">
        <v>374</v>
      </c>
    </row>
    <row r="7172" spans="1:9" ht="15" customHeight="1" x14ac:dyDescent="0.2">
      <c r="A7172" s="902"/>
      <c r="B7172" s="61">
        <v>7315</v>
      </c>
      <c r="C7172" s="230" t="s">
        <v>2315</v>
      </c>
      <c r="D7172" s="3" t="s">
        <v>10514</v>
      </c>
      <c r="E7172" s="211" t="s">
        <v>2304</v>
      </c>
      <c r="F7172" s="896"/>
      <c r="G7172" s="382" t="s">
        <v>720</v>
      </c>
      <c r="H7172" s="227">
        <v>45261</v>
      </c>
      <c r="I7172" s="382">
        <v>374</v>
      </c>
    </row>
    <row r="7173" spans="1:9" ht="15" customHeight="1" x14ac:dyDescent="0.2">
      <c r="A7173" s="902"/>
      <c r="B7173" s="3">
        <v>6040</v>
      </c>
      <c r="C7173" s="78" t="s">
        <v>42</v>
      </c>
      <c r="D7173" s="3" t="s">
        <v>10514</v>
      </c>
      <c r="E7173" s="211" t="s">
        <v>2304</v>
      </c>
      <c r="F7173" s="896"/>
      <c r="G7173" s="382" t="s">
        <v>720</v>
      </c>
      <c r="H7173" s="227">
        <v>45261</v>
      </c>
      <c r="I7173" s="84" t="s">
        <v>2159</v>
      </c>
    </row>
    <row r="7174" spans="1:9" ht="15" customHeight="1" x14ac:dyDescent="0.2">
      <c r="A7174" s="902"/>
      <c r="B7174" s="194">
        <v>6001</v>
      </c>
      <c r="C7174" s="230" t="s">
        <v>2403</v>
      </c>
      <c r="D7174" s="61" t="s">
        <v>10514</v>
      </c>
      <c r="E7174" s="211" t="s">
        <v>2304</v>
      </c>
      <c r="F7174" s="896"/>
      <c r="G7174" s="382" t="s">
        <v>720</v>
      </c>
      <c r="H7174" s="684">
        <v>44986</v>
      </c>
      <c r="I7174" s="194">
        <v>374</v>
      </c>
    </row>
    <row r="7175" spans="1:9" ht="15" customHeight="1" x14ac:dyDescent="0.2">
      <c r="A7175" s="902"/>
      <c r="B7175" s="3">
        <v>6220</v>
      </c>
      <c r="C7175" s="230" t="s">
        <v>2425</v>
      </c>
      <c r="D7175" s="3" t="s">
        <v>10515</v>
      </c>
      <c r="E7175" s="463">
        <v>5016150992026850</v>
      </c>
      <c r="F7175" s="896"/>
      <c r="G7175" s="382" t="s">
        <v>720</v>
      </c>
      <c r="H7175" s="684">
        <v>44987</v>
      </c>
      <c r="I7175" s="382">
        <v>374</v>
      </c>
    </row>
    <row r="7176" spans="1:9" ht="15" customHeight="1" x14ac:dyDescent="0.2">
      <c r="A7176" s="902"/>
      <c r="B7176" s="3">
        <v>6223</v>
      </c>
      <c r="C7176" s="230" t="s">
        <v>2425</v>
      </c>
      <c r="D7176" s="3" t="s">
        <v>10515</v>
      </c>
      <c r="E7176" s="211" t="s">
        <v>2596</v>
      </c>
      <c r="F7176" s="896"/>
      <c r="G7176" s="382" t="s">
        <v>720</v>
      </c>
      <c r="H7176" s="684">
        <v>44987</v>
      </c>
      <c r="I7176" s="3">
        <v>374</v>
      </c>
    </row>
    <row r="7177" spans="1:9" ht="25.5" x14ac:dyDescent="0.2">
      <c r="A7177" s="902"/>
      <c r="B7177" s="3">
        <v>6224</v>
      </c>
      <c r="C7177" s="230" t="s">
        <v>2677</v>
      </c>
      <c r="D7177" s="3" t="s">
        <v>10515</v>
      </c>
      <c r="E7177" s="211" t="s">
        <v>2304</v>
      </c>
      <c r="F7177" s="896"/>
      <c r="G7177" s="382" t="s">
        <v>720</v>
      </c>
      <c r="H7177" s="684">
        <v>45004</v>
      </c>
      <c r="I7177" s="382">
        <v>374</v>
      </c>
    </row>
    <row r="7178" spans="1:9" ht="15" customHeight="1" x14ac:dyDescent="0.2">
      <c r="A7178" s="902"/>
      <c r="B7178" s="211">
        <v>6101</v>
      </c>
      <c r="C7178" s="230" t="s">
        <v>42</v>
      </c>
      <c r="D7178" s="211" t="s">
        <v>10514</v>
      </c>
      <c r="E7178" s="211" t="s">
        <v>2304</v>
      </c>
      <c r="F7178" s="896"/>
      <c r="G7178" s="382" t="s">
        <v>720</v>
      </c>
      <c r="H7178" s="684">
        <v>45078</v>
      </c>
      <c r="I7178" s="382">
        <v>374</v>
      </c>
    </row>
    <row r="7179" spans="1:9" ht="15" customHeight="1" x14ac:dyDescent="0.2">
      <c r="A7179" s="902"/>
      <c r="B7179" s="131">
        <v>6110</v>
      </c>
      <c r="C7179" s="230" t="s">
        <v>42</v>
      </c>
      <c r="D7179" s="211" t="s">
        <v>10514</v>
      </c>
      <c r="E7179" s="211" t="s">
        <v>2304</v>
      </c>
      <c r="F7179" s="896"/>
      <c r="G7179" s="382" t="s">
        <v>720</v>
      </c>
      <c r="H7179" s="684">
        <v>45078</v>
      </c>
      <c r="I7179" s="382">
        <v>374</v>
      </c>
    </row>
    <row r="7180" spans="1:9" ht="15" customHeight="1" x14ac:dyDescent="0.2">
      <c r="A7180" s="902"/>
      <c r="B7180" s="211">
        <v>6120</v>
      </c>
      <c r="C7180" s="230" t="s">
        <v>42</v>
      </c>
      <c r="D7180" s="211" t="s">
        <v>10514</v>
      </c>
      <c r="E7180" s="211" t="s">
        <v>2304</v>
      </c>
      <c r="F7180" s="896"/>
      <c r="G7180" s="382" t="s">
        <v>720</v>
      </c>
      <c r="H7180" s="684">
        <v>45078</v>
      </c>
      <c r="I7180" s="382">
        <v>374</v>
      </c>
    </row>
    <row r="7181" spans="1:9" ht="15" customHeight="1" x14ac:dyDescent="0.2">
      <c r="A7181" s="902"/>
      <c r="B7181" s="211">
        <v>6311</v>
      </c>
      <c r="C7181" s="230" t="s">
        <v>42</v>
      </c>
      <c r="D7181" s="211" t="s">
        <v>10514</v>
      </c>
      <c r="E7181" s="211" t="s">
        <v>2304</v>
      </c>
      <c r="F7181" s="896"/>
      <c r="G7181" s="382" t="s">
        <v>720</v>
      </c>
      <c r="H7181" s="684">
        <v>45078</v>
      </c>
      <c r="I7181" s="382">
        <v>374</v>
      </c>
    </row>
    <row r="7182" spans="1:9" ht="15" customHeight="1" x14ac:dyDescent="0.2">
      <c r="A7182" s="902"/>
      <c r="B7182" s="3">
        <v>6226</v>
      </c>
      <c r="C7182" s="230" t="s">
        <v>42</v>
      </c>
      <c r="D7182" s="3" t="s">
        <v>10514</v>
      </c>
      <c r="E7182" s="211" t="s">
        <v>2883</v>
      </c>
      <c r="F7182" s="896"/>
      <c r="G7182" s="382" t="s">
        <v>720</v>
      </c>
      <c r="H7182" s="684">
        <v>45078</v>
      </c>
      <c r="I7182" s="211">
        <v>374</v>
      </c>
    </row>
    <row r="7183" spans="1:9" ht="15" customHeight="1" x14ac:dyDescent="0.2">
      <c r="A7183" s="902"/>
      <c r="B7183" s="3">
        <v>6229</v>
      </c>
      <c r="C7183" s="230" t="s">
        <v>42</v>
      </c>
      <c r="D7183" s="3" t="s">
        <v>10514</v>
      </c>
      <c r="E7183" s="463" t="s">
        <v>2883</v>
      </c>
      <c r="F7183" s="896"/>
      <c r="G7183" s="382" t="s">
        <v>720</v>
      </c>
      <c r="H7183" s="684">
        <v>45078</v>
      </c>
      <c r="I7183" s="382">
        <v>374</v>
      </c>
    </row>
    <row r="7184" spans="1:9" ht="15" customHeight="1" x14ac:dyDescent="0.2">
      <c r="A7184" s="902"/>
      <c r="B7184" s="3">
        <v>6320</v>
      </c>
      <c r="C7184" s="230" t="s">
        <v>3083</v>
      </c>
      <c r="D7184" s="3" t="s">
        <v>10514</v>
      </c>
      <c r="E7184" s="211" t="s">
        <v>2883</v>
      </c>
      <c r="F7184" s="896"/>
      <c r="G7184" s="382" t="s">
        <v>720</v>
      </c>
      <c r="H7184" s="684">
        <v>45078</v>
      </c>
      <c r="I7184" s="382">
        <v>374</v>
      </c>
    </row>
    <row r="7185" spans="1:9" ht="15" customHeight="1" x14ac:dyDescent="0.2">
      <c r="A7185" s="902"/>
      <c r="B7185" s="3">
        <v>7020</v>
      </c>
      <c r="C7185" s="230" t="s">
        <v>42</v>
      </c>
      <c r="D7185" s="3" t="s">
        <v>10514</v>
      </c>
      <c r="E7185" s="211">
        <v>50161509</v>
      </c>
      <c r="F7185" s="896"/>
      <c r="G7185" s="382" t="s">
        <v>720</v>
      </c>
      <c r="H7185" s="661" t="s">
        <v>858</v>
      </c>
      <c r="I7185" s="382">
        <v>374</v>
      </c>
    </row>
    <row r="7186" spans="1:9" ht="15" customHeight="1" x14ac:dyDescent="0.2">
      <c r="A7186" s="902"/>
      <c r="B7186" s="3">
        <v>6202</v>
      </c>
      <c r="C7186" s="197" t="s">
        <v>42</v>
      </c>
      <c r="D7186" s="3" t="s">
        <v>10514</v>
      </c>
      <c r="E7186" s="211" t="s">
        <v>2883</v>
      </c>
      <c r="F7186" s="896"/>
      <c r="G7186" s="382" t="s">
        <v>720</v>
      </c>
      <c r="H7186" s="661" t="s">
        <v>120</v>
      </c>
      <c r="I7186" s="382">
        <v>374</v>
      </c>
    </row>
    <row r="7187" spans="1:9" ht="15" customHeight="1" x14ac:dyDescent="0.2">
      <c r="A7187" s="902"/>
      <c r="B7187" s="61">
        <v>7301</v>
      </c>
      <c r="C7187" s="234" t="s">
        <v>42</v>
      </c>
      <c r="D7187" s="61" t="s">
        <v>10514</v>
      </c>
      <c r="E7187" s="256" t="s">
        <v>2883</v>
      </c>
      <c r="F7187" s="896"/>
      <c r="G7187" s="382" t="s">
        <v>720</v>
      </c>
      <c r="H7187" s="661" t="s">
        <v>120</v>
      </c>
      <c r="I7187" s="61">
        <v>374</v>
      </c>
    </row>
    <row r="7188" spans="1:9" ht="15" customHeight="1" x14ac:dyDescent="0.2">
      <c r="A7188" s="902"/>
      <c r="B7188" s="258">
        <v>6030</v>
      </c>
      <c r="C7188" s="234" t="s">
        <v>42</v>
      </c>
      <c r="D7188" s="258" t="s">
        <v>10514</v>
      </c>
      <c r="E7188" s="382" t="s">
        <v>2883</v>
      </c>
      <c r="F7188" s="896"/>
      <c r="G7188" s="382" t="s">
        <v>720</v>
      </c>
      <c r="H7188" s="661" t="s">
        <v>128</v>
      </c>
      <c r="I7188" s="258">
        <v>374</v>
      </c>
    </row>
    <row r="7189" spans="1:9" ht="15" customHeight="1" x14ac:dyDescent="0.2">
      <c r="A7189" s="902"/>
      <c r="B7189" s="3">
        <v>7002</v>
      </c>
      <c r="C7189" s="197" t="s">
        <v>3452</v>
      </c>
      <c r="D7189" s="3" t="s">
        <v>10514</v>
      </c>
      <c r="E7189" s="211" t="s">
        <v>2883</v>
      </c>
      <c r="F7189" s="896"/>
      <c r="G7189" s="382" t="s">
        <v>720</v>
      </c>
      <c r="H7189" s="661" t="s">
        <v>120</v>
      </c>
      <c r="I7189" s="382">
        <v>374</v>
      </c>
    </row>
    <row r="7190" spans="1:9" ht="15" customHeight="1" x14ac:dyDescent="0.2">
      <c r="A7190" s="902"/>
      <c r="B7190" s="3">
        <v>7500</v>
      </c>
      <c r="C7190" s="197" t="s">
        <v>2403</v>
      </c>
      <c r="D7190" s="3" t="s">
        <v>39</v>
      </c>
      <c r="E7190" s="211">
        <v>50161509</v>
      </c>
      <c r="F7190" s="896"/>
      <c r="G7190" s="382" t="s">
        <v>720</v>
      </c>
      <c r="H7190" s="63">
        <v>45261</v>
      </c>
      <c r="I7190" s="382">
        <v>374</v>
      </c>
    </row>
    <row r="7191" spans="1:9" ht="25.5" x14ac:dyDescent="0.2">
      <c r="A7191" s="902"/>
      <c r="B7191" s="3">
        <v>7320</v>
      </c>
      <c r="C7191" s="197" t="s">
        <v>3501</v>
      </c>
      <c r="D7191" s="3" t="s">
        <v>39</v>
      </c>
      <c r="E7191" s="211">
        <v>90101603</v>
      </c>
      <c r="F7191" s="896"/>
      <c r="G7191" s="382" t="s">
        <v>720</v>
      </c>
      <c r="H7191" s="63">
        <v>45200</v>
      </c>
      <c r="I7191" s="382">
        <v>374</v>
      </c>
    </row>
    <row r="7192" spans="1:9" ht="25.5" x14ac:dyDescent="0.2">
      <c r="A7192" s="902"/>
      <c r="B7192" s="3">
        <v>2500</v>
      </c>
      <c r="C7192" s="197" t="s">
        <v>3513</v>
      </c>
      <c r="D7192" s="3" t="s">
        <v>34</v>
      </c>
      <c r="E7192" s="211" t="s">
        <v>3515</v>
      </c>
      <c r="F7192" s="896"/>
      <c r="G7192" s="382" t="s">
        <v>720</v>
      </c>
      <c r="H7192" s="699">
        <v>45261</v>
      </c>
      <c r="I7192" s="382" t="s">
        <v>2159</v>
      </c>
    </row>
    <row r="7193" spans="1:9" ht="15" customHeight="1" x14ac:dyDescent="0.2">
      <c r="A7193" s="902"/>
      <c r="B7193" s="84">
        <v>2502</v>
      </c>
      <c r="C7193" s="127" t="s">
        <v>42</v>
      </c>
      <c r="D7193" s="84" t="s">
        <v>34</v>
      </c>
      <c r="E7193" s="131" t="s">
        <v>2883</v>
      </c>
      <c r="F7193" s="896"/>
      <c r="G7193" s="382" t="s">
        <v>720</v>
      </c>
      <c r="H7193" s="63">
        <v>45261</v>
      </c>
      <c r="I7193" s="382">
        <v>374</v>
      </c>
    </row>
    <row r="7194" spans="1:9" ht="25.5" x14ac:dyDescent="0.2">
      <c r="A7194" s="902"/>
      <c r="B7194" s="211">
        <v>2801</v>
      </c>
      <c r="C7194" s="275" t="s">
        <v>2403</v>
      </c>
      <c r="D7194" s="211" t="s">
        <v>39</v>
      </c>
      <c r="E7194" s="791">
        <v>50161509</v>
      </c>
      <c r="F7194" s="896"/>
      <c r="G7194" s="382" t="s">
        <v>720</v>
      </c>
      <c r="H7194" s="382" t="s">
        <v>4714</v>
      </c>
      <c r="I7194" s="382">
        <v>374</v>
      </c>
    </row>
    <row r="7195" spans="1:9" ht="25.5" x14ac:dyDescent="0.2">
      <c r="A7195" s="902"/>
      <c r="B7195" s="146">
        <v>2810</v>
      </c>
      <c r="C7195" s="158" t="s">
        <v>4861</v>
      </c>
      <c r="D7195" s="146" t="s">
        <v>4510</v>
      </c>
      <c r="E7195" s="160">
        <v>50201706</v>
      </c>
      <c r="F7195" s="896"/>
      <c r="G7195" s="382" t="s">
        <v>720</v>
      </c>
      <c r="H7195" s="159">
        <v>45077</v>
      </c>
      <c r="I7195" s="160" t="s">
        <v>2159</v>
      </c>
    </row>
    <row r="7196" spans="1:9" ht="15" customHeight="1" x14ac:dyDescent="0.2">
      <c r="A7196" s="902"/>
      <c r="B7196" s="372">
        <v>4002</v>
      </c>
      <c r="C7196" s="146" t="s">
        <v>5218</v>
      </c>
      <c r="D7196" s="372" t="s">
        <v>39</v>
      </c>
      <c r="E7196" s="146" t="s">
        <v>2302</v>
      </c>
      <c r="F7196" s="896"/>
      <c r="G7196" s="382" t="s">
        <v>720</v>
      </c>
      <c r="H7196" s="309">
        <v>44927</v>
      </c>
      <c r="I7196" s="160">
        <v>374</v>
      </c>
    </row>
    <row r="7197" spans="1:9" ht="15" customHeight="1" x14ac:dyDescent="0.2">
      <c r="A7197" s="902"/>
      <c r="B7197" s="372">
        <v>4002</v>
      </c>
      <c r="C7197" s="146" t="s">
        <v>5218</v>
      </c>
      <c r="D7197" s="372" t="s">
        <v>39</v>
      </c>
      <c r="E7197" s="146" t="s">
        <v>2883</v>
      </c>
      <c r="F7197" s="896"/>
      <c r="G7197" s="382" t="s">
        <v>720</v>
      </c>
      <c r="H7197" s="309">
        <v>44927</v>
      </c>
      <c r="I7197" s="160">
        <v>374</v>
      </c>
    </row>
    <row r="7198" spans="1:9" ht="15" customHeight="1" x14ac:dyDescent="0.2">
      <c r="A7198" s="902"/>
      <c r="B7198" s="372">
        <v>2223</v>
      </c>
      <c r="C7198" s="373" t="s">
        <v>42</v>
      </c>
      <c r="D7198" s="372" t="s">
        <v>39</v>
      </c>
      <c r="E7198" s="146">
        <v>50161510</v>
      </c>
      <c r="F7198" s="896"/>
      <c r="G7198" s="382" t="s">
        <v>720</v>
      </c>
      <c r="H7198" s="159">
        <v>45078</v>
      </c>
      <c r="I7198" s="146" t="s">
        <v>2159</v>
      </c>
    </row>
    <row r="7199" spans="1:9" ht="25.5" x14ac:dyDescent="0.2">
      <c r="A7199" s="902"/>
      <c r="B7199" s="372">
        <v>2020</v>
      </c>
      <c r="C7199" s="373" t="s">
        <v>5598</v>
      </c>
      <c r="D7199" s="372" t="s">
        <v>39</v>
      </c>
      <c r="E7199" s="146" t="s">
        <v>5048</v>
      </c>
      <c r="F7199" s="896"/>
      <c r="G7199" s="382" t="s">
        <v>720</v>
      </c>
      <c r="H7199" s="510">
        <v>45283</v>
      </c>
      <c r="I7199" s="160">
        <v>374</v>
      </c>
    </row>
    <row r="7200" spans="1:9" ht="25.5" x14ac:dyDescent="0.2">
      <c r="A7200" s="902"/>
      <c r="B7200" s="372">
        <v>2020</v>
      </c>
      <c r="C7200" s="373" t="s">
        <v>5600</v>
      </c>
      <c r="D7200" s="372" t="s">
        <v>39</v>
      </c>
      <c r="E7200" s="146">
        <v>50201706</v>
      </c>
      <c r="F7200" s="896"/>
      <c r="G7200" s="382" t="s">
        <v>720</v>
      </c>
      <c r="H7200" s="510">
        <v>45283</v>
      </c>
      <c r="I7200" s="160">
        <v>374</v>
      </c>
    </row>
    <row r="7201" spans="1:9" ht="25.5" x14ac:dyDescent="0.2">
      <c r="A7201" s="902"/>
      <c r="B7201" s="97">
        <v>2603</v>
      </c>
      <c r="C7201" s="98" t="s">
        <v>5780</v>
      </c>
      <c r="D7201" s="97" t="s">
        <v>39</v>
      </c>
      <c r="E7201" s="343">
        <v>5016150990013450</v>
      </c>
      <c r="F7201" s="896"/>
      <c r="G7201" s="382" t="s">
        <v>720</v>
      </c>
      <c r="H7201" s="309">
        <v>45261</v>
      </c>
      <c r="I7201" s="342">
        <v>374</v>
      </c>
    </row>
    <row r="7202" spans="1:9" ht="25.5" x14ac:dyDescent="0.2">
      <c r="A7202" s="902"/>
      <c r="B7202" s="97">
        <v>7001</v>
      </c>
      <c r="C7202" s="98" t="s">
        <v>5898</v>
      </c>
      <c r="D7202" s="97" t="s">
        <v>5902</v>
      </c>
      <c r="E7202" s="160">
        <v>50161509</v>
      </c>
      <c r="F7202" s="896"/>
      <c r="G7202" s="382" t="s">
        <v>720</v>
      </c>
      <c r="H7202" s="510">
        <v>45261</v>
      </c>
      <c r="I7202" s="160">
        <v>374</v>
      </c>
    </row>
    <row r="7203" spans="1:9" ht="63.75" x14ac:dyDescent="0.2">
      <c r="A7203" s="902"/>
      <c r="B7203" s="97">
        <v>7001</v>
      </c>
      <c r="C7203" s="518" t="s">
        <v>5899</v>
      </c>
      <c r="D7203" s="97" t="s">
        <v>5902</v>
      </c>
      <c r="E7203" s="160">
        <v>40142501</v>
      </c>
      <c r="F7203" s="896"/>
      <c r="G7203" s="382" t="s">
        <v>720</v>
      </c>
      <c r="H7203" s="510">
        <v>45261</v>
      </c>
      <c r="I7203" s="97">
        <v>374</v>
      </c>
    </row>
    <row r="7204" spans="1:9" ht="15" customHeight="1" x14ac:dyDescent="0.2">
      <c r="A7204" s="902"/>
      <c r="B7204" s="97">
        <v>7005</v>
      </c>
      <c r="C7204" s="98" t="s">
        <v>42</v>
      </c>
      <c r="D7204" s="97" t="s">
        <v>5902</v>
      </c>
      <c r="E7204" s="160">
        <v>50161509</v>
      </c>
      <c r="F7204" s="896"/>
      <c r="G7204" s="382" t="s">
        <v>720</v>
      </c>
      <c r="H7204" s="510">
        <v>44935</v>
      </c>
      <c r="I7204" s="160">
        <v>374</v>
      </c>
    </row>
    <row r="7205" spans="1:9" ht="63.75" x14ac:dyDescent="0.2">
      <c r="A7205" s="902"/>
      <c r="B7205" s="97">
        <v>7401</v>
      </c>
      <c r="C7205" s="520" t="s">
        <v>6062</v>
      </c>
      <c r="D7205" s="97" t="s">
        <v>5902</v>
      </c>
      <c r="E7205" s="497" t="s">
        <v>3515</v>
      </c>
      <c r="F7205" s="896"/>
      <c r="G7205" s="382" t="s">
        <v>720</v>
      </c>
      <c r="H7205" s="309">
        <v>45261</v>
      </c>
      <c r="I7205" s="160">
        <v>374</v>
      </c>
    </row>
    <row r="7206" spans="1:9" ht="15" customHeight="1" x14ac:dyDescent="0.2">
      <c r="A7206" s="902"/>
      <c r="B7206" s="97">
        <v>7421</v>
      </c>
      <c r="C7206" s="508" t="s">
        <v>42</v>
      </c>
      <c r="D7206" s="97" t="s">
        <v>5902</v>
      </c>
      <c r="E7206" s="39" t="s">
        <v>3515</v>
      </c>
      <c r="F7206" s="896"/>
      <c r="G7206" s="382" t="s">
        <v>720</v>
      </c>
      <c r="H7206" s="536">
        <v>45261</v>
      </c>
      <c r="I7206" s="51">
        <v>374</v>
      </c>
    </row>
    <row r="7207" spans="1:9" ht="15" customHeight="1" x14ac:dyDescent="0.2">
      <c r="A7207" s="902"/>
      <c r="B7207" s="97">
        <v>7428</v>
      </c>
      <c r="C7207" s="508" t="s">
        <v>7439</v>
      </c>
      <c r="D7207" s="97" t="s">
        <v>5902</v>
      </c>
      <c r="E7207" s="39" t="s">
        <v>8417</v>
      </c>
      <c r="F7207" s="896"/>
      <c r="G7207" s="382" t="s">
        <v>720</v>
      </c>
      <c r="H7207" s="251">
        <v>45261</v>
      </c>
      <c r="I7207" s="39">
        <v>374</v>
      </c>
    </row>
    <row r="7208" spans="1:9" ht="51" x14ac:dyDescent="0.2">
      <c r="A7208" s="902"/>
      <c r="B7208" s="97">
        <v>7431</v>
      </c>
      <c r="C7208" s="98" t="s">
        <v>6297</v>
      </c>
      <c r="D7208" s="97" t="s">
        <v>5902</v>
      </c>
      <c r="E7208" s="160" t="s">
        <v>2883</v>
      </c>
      <c r="F7208" s="896"/>
      <c r="G7208" s="382" t="s">
        <v>720</v>
      </c>
      <c r="H7208" s="309">
        <v>45261</v>
      </c>
      <c r="I7208" s="160">
        <v>374</v>
      </c>
    </row>
    <row r="7209" spans="1:9" ht="89.25" x14ac:dyDescent="0.2">
      <c r="A7209" s="902"/>
      <c r="B7209" s="97" t="s">
        <v>8661</v>
      </c>
      <c r="C7209" s="518" t="s">
        <v>6529</v>
      </c>
      <c r="D7209" s="97" t="s">
        <v>5902</v>
      </c>
      <c r="E7209" s="163" t="s">
        <v>6530</v>
      </c>
      <c r="F7209" s="896"/>
      <c r="G7209" s="382" t="s">
        <v>720</v>
      </c>
      <c r="H7209" s="309">
        <v>45261</v>
      </c>
      <c r="I7209" s="160">
        <v>374</v>
      </c>
    </row>
    <row r="7210" spans="1:9" ht="15" customHeight="1" x14ac:dyDescent="0.2">
      <c r="A7210" s="902"/>
      <c r="B7210" s="51" t="s">
        <v>8663</v>
      </c>
      <c r="C7210" s="508" t="s">
        <v>6552</v>
      </c>
      <c r="D7210" s="97" t="s">
        <v>5902</v>
      </c>
      <c r="E7210" s="39" t="s">
        <v>6553</v>
      </c>
      <c r="F7210" s="896"/>
      <c r="G7210" s="382" t="s">
        <v>720</v>
      </c>
      <c r="H7210" s="63">
        <v>45261</v>
      </c>
      <c r="I7210" s="382">
        <v>374</v>
      </c>
    </row>
    <row r="7211" spans="1:9" ht="15" customHeight="1" x14ac:dyDescent="0.2">
      <c r="A7211" s="902"/>
      <c r="B7211" s="97" t="s">
        <v>8675</v>
      </c>
      <c r="C7211" s="508" t="s">
        <v>6552</v>
      </c>
      <c r="D7211" s="97" t="s">
        <v>5902</v>
      </c>
      <c r="E7211" s="39" t="s">
        <v>6553</v>
      </c>
      <c r="F7211" s="896"/>
      <c r="G7211" s="382" t="s">
        <v>720</v>
      </c>
      <c r="H7211" s="63">
        <v>45261</v>
      </c>
      <c r="I7211" s="382">
        <v>374</v>
      </c>
    </row>
    <row r="7212" spans="1:9" ht="15" customHeight="1" x14ac:dyDescent="0.2">
      <c r="A7212" s="902"/>
      <c r="B7212" s="97" t="s">
        <v>8676</v>
      </c>
      <c r="C7212" s="98" t="s">
        <v>6552</v>
      </c>
      <c r="D7212" s="97" t="s">
        <v>5902</v>
      </c>
      <c r="E7212" s="160" t="s">
        <v>6553</v>
      </c>
      <c r="F7212" s="896"/>
      <c r="G7212" s="382" t="s">
        <v>720</v>
      </c>
      <c r="H7212" s="309">
        <v>45261</v>
      </c>
      <c r="I7212" s="160">
        <v>374</v>
      </c>
    </row>
    <row r="7213" spans="1:9" ht="15" customHeight="1" x14ac:dyDescent="0.2">
      <c r="A7213" s="902"/>
      <c r="B7213" s="97">
        <v>7003</v>
      </c>
      <c r="C7213" s="98" t="s">
        <v>42</v>
      </c>
      <c r="D7213" s="97" t="s">
        <v>5902</v>
      </c>
      <c r="E7213" s="160">
        <v>50161509</v>
      </c>
      <c r="F7213" s="896"/>
      <c r="G7213" s="382" t="s">
        <v>720</v>
      </c>
      <c r="H7213" s="309">
        <v>44927</v>
      </c>
      <c r="I7213" s="160">
        <v>374</v>
      </c>
    </row>
    <row r="7214" spans="1:9" ht="15" customHeight="1" x14ac:dyDescent="0.2">
      <c r="A7214" s="902"/>
      <c r="B7214" s="97">
        <v>7202</v>
      </c>
      <c r="C7214" s="508" t="s">
        <v>7439</v>
      </c>
      <c r="D7214" s="97" t="s">
        <v>5902</v>
      </c>
      <c r="E7214" s="39">
        <v>50161509</v>
      </c>
      <c r="F7214" s="896"/>
      <c r="G7214" s="382" t="s">
        <v>720</v>
      </c>
      <c r="H7214" s="682">
        <v>45261</v>
      </c>
      <c r="I7214" s="217">
        <v>374</v>
      </c>
    </row>
    <row r="7215" spans="1:9" ht="15" customHeight="1" x14ac:dyDescent="0.2">
      <c r="A7215" s="902"/>
      <c r="B7215" s="97">
        <v>7410</v>
      </c>
      <c r="C7215" s="98" t="s">
        <v>42</v>
      </c>
      <c r="D7215" s="97" t="s">
        <v>5902</v>
      </c>
      <c r="E7215" s="160">
        <v>50161509</v>
      </c>
      <c r="F7215" s="896"/>
      <c r="G7215" s="382" t="s">
        <v>720</v>
      </c>
      <c r="H7215" s="309">
        <v>45261</v>
      </c>
      <c r="I7215" s="97">
        <v>374</v>
      </c>
    </row>
    <row r="7216" spans="1:9" ht="15" customHeight="1" x14ac:dyDescent="0.2">
      <c r="A7216" s="902"/>
      <c r="B7216" s="97" t="s">
        <v>9029</v>
      </c>
      <c r="C7216" s="98" t="s">
        <v>9047</v>
      </c>
      <c r="D7216" s="97" t="s">
        <v>5902</v>
      </c>
      <c r="E7216" s="160" t="s">
        <v>6553</v>
      </c>
      <c r="F7216" s="896"/>
      <c r="G7216" s="382" t="s">
        <v>720</v>
      </c>
      <c r="H7216" s="309">
        <v>45261</v>
      </c>
      <c r="I7216" s="160">
        <v>374</v>
      </c>
    </row>
    <row r="7217" spans="1:9" ht="15" customHeight="1" x14ac:dyDescent="0.2">
      <c r="A7217" s="902"/>
      <c r="B7217" s="97" t="s">
        <v>9048</v>
      </c>
      <c r="C7217" s="508" t="s">
        <v>2403</v>
      </c>
      <c r="D7217" s="97" t="s">
        <v>5902</v>
      </c>
      <c r="E7217" s="160" t="s">
        <v>6553</v>
      </c>
      <c r="F7217" s="896"/>
      <c r="G7217" s="382" t="s">
        <v>720</v>
      </c>
      <c r="H7217" s="536">
        <v>45261</v>
      </c>
      <c r="I7217" s="51">
        <v>374</v>
      </c>
    </row>
    <row r="7218" spans="1:9" ht="15" customHeight="1" x14ac:dyDescent="0.2">
      <c r="A7218" s="902"/>
      <c r="B7218" s="51">
        <v>7413</v>
      </c>
      <c r="C7218" s="508" t="s">
        <v>9257</v>
      </c>
      <c r="D7218" s="97" t="s">
        <v>5902</v>
      </c>
      <c r="E7218" s="39" t="s">
        <v>2883</v>
      </c>
      <c r="F7218" s="896"/>
      <c r="G7218" s="382" t="s">
        <v>720</v>
      </c>
      <c r="H7218" s="63">
        <v>44927</v>
      </c>
      <c r="I7218" s="382">
        <v>374</v>
      </c>
    </row>
    <row r="7219" spans="1:9" ht="15" customHeight="1" x14ac:dyDescent="0.2">
      <c r="A7219" s="902"/>
      <c r="B7219" s="51">
        <v>6326</v>
      </c>
      <c r="C7219" s="541" t="s">
        <v>42</v>
      </c>
      <c r="D7219" s="97" t="s">
        <v>5902</v>
      </c>
      <c r="E7219" s="39">
        <v>50161509</v>
      </c>
      <c r="F7219" s="896"/>
      <c r="G7219" s="382" t="s">
        <v>720</v>
      </c>
      <c r="H7219" s="63">
        <v>45261</v>
      </c>
      <c r="I7219" s="539">
        <v>374</v>
      </c>
    </row>
    <row r="7220" spans="1:9" ht="15" customHeight="1" x14ac:dyDescent="0.2">
      <c r="A7220" s="902"/>
      <c r="B7220" s="51">
        <v>6325</v>
      </c>
      <c r="C7220" s="508" t="s">
        <v>9865</v>
      </c>
      <c r="D7220" s="97" t="s">
        <v>5902</v>
      </c>
      <c r="E7220" s="39">
        <v>50161509</v>
      </c>
      <c r="F7220" s="896"/>
      <c r="G7220" s="382" t="s">
        <v>720</v>
      </c>
      <c r="H7220" s="538">
        <v>44927</v>
      </c>
      <c r="I7220" s="51">
        <v>374</v>
      </c>
    </row>
    <row r="7221" spans="1:9" ht="25.5" x14ac:dyDescent="0.2">
      <c r="A7221" s="902"/>
      <c r="B7221" s="211">
        <v>1001</v>
      </c>
      <c r="C7221" s="211" t="s">
        <v>2276</v>
      </c>
      <c r="D7221" s="382" t="s">
        <v>39</v>
      </c>
      <c r="E7221" s="39">
        <v>50201706</v>
      </c>
      <c r="F7221" s="896"/>
      <c r="G7221" s="382" t="s">
        <v>720</v>
      </c>
      <c r="H7221" s="382" t="s">
        <v>5821</v>
      </c>
      <c r="I7221" s="382">
        <v>374</v>
      </c>
    </row>
    <row r="7222" spans="1:9" ht="25.5" x14ac:dyDescent="0.2">
      <c r="A7222" s="902"/>
      <c r="B7222" s="372">
        <v>2602</v>
      </c>
      <c r="C7222" s="158" t="s">
        <v>5651</v>
      </c>
      <c r="D7222" s="372" t="s">
        <v>39</v>
      </c>
      <c r="E7222" s="146">
        <v>50161814</v>
      </c>
      <c r="F7222" s="896"/>
      <c r="G7222" s="146" t="s">
        <v>5635</v>
      </c>
      <c r="H7222" s="159">
        <v>45261</v>
      </c>
      <c r="I7222" s="146">
        <v>112</v>
      </c>
    </row>
    <row r="7223" spans="1:9" ht="25.5" x14ac:dyDescent="0.2">
      <c r="A7223" s="902"/>
      <c r="B7223" s="372">
        <v>2602</v>
      </c>
      <c r="C7223" s="158" t="s">
        <v>5652</v>
      </c>
      <c r="D7223" s="372" t="s">
        <v>39</v>
      </c>
      <c r="E7223" s="146">
        <v>50161814</v>
      </c>
      <c r="F7223" s="896"/>
      <c r="G7223" s="146" t="s">
        <v>5635</v>
      </c>
      <c r="H7223" s="159">
        <v>45261</v>
      </c>
      <c r="I7223" s="146">
        <v>112</v>
      </c>
    </row>
    <row r="7224" spans="1:9" ht="25.5" x14ac:dyDescent="0.2">
      <c r="A7224" s="902"/>
      <c r="B7224" s="372">
        <v>2602</v>
      </c>
      <c r="C7224" s="158" t="s">
        <v>5653</v>
      </c>
      <c r="D7224" s="372" t="s">
        <v>39</v>
      </c>
      <c r="E7224" s="146">
        <v>50161814</v>
      </c>
      <c r="F7224" s="896"/>
      <c r="G7224" s="146" t="s">
        <v>5635</v>
      </c>
      <c r="H7224" s="159">
        <v>45261</v>
      </c>
      <c r="I7224" s="146">
        <v>112</v>
      </c>
    </row>
    <row r="7225" spans="1:9" ht="25.5" x14ac:dyDescent="0.2">
      <c r="A7225" s="902"/>
      <c r="B7225" s="372">
        <v>2602</v>
      </c>
      <c r="C7225" s="158" t="s">
        <v>5654</v>
      </c>
      <c r="D7225" s="372" t="s">
        <v>39</v>
      </c>
      <c r="E7225" s="146">
        <v>50161814</v>
      </c>
      <c r="F7225" s="896"/>
      <c r="G7225" s="146" t="s">
        <v>4573</v>
      </c>
      <c r="H7225" s="159">
        <v>45261</v>
      </c>
      <c r="I7225" s="146">
        <v>112</v>
      </c>
    </row>
    <row r="7226" spans="1:9" ht="25.5" x14ac:dyDescent="0.2">
      <c r="A7226" s="902"/>
      <c r="B7226" s="372">
        <v>2602</v>
      </c>
      <c r="C7226" s="158" t="s">
        <v>5656</v>
      </c>
      <c r="D7226" s="372" t="s">
        <v>39</v>
      </c>
      <c r="E7226" s="146">
        <v>50161814</v>
      </c>
      <c r="F7226" s="896"/>
      <c r="G7226" s="146" t="s">
        <v>5635</v>
      </c>
      <c r="H7226" s="159">
        <v>45261</v>
      </c>
      <c r="I7226" s="146">
        <v>112</v>
      </c>
    </row>
    <row r="7227" spans="1:9" ht="38.25" x14ac:dyDescent="0.2">
      <c r="A7227" s="902"/>
      <c r="B7227" s="372">
        <v>2602</v>
      </c>
      <c r="C7227" s="158" t="s">
        <v>5657</v>
      </c>
      <c r="D7227" s="372" t="s">
        <v>39</v>
      </c>
      <c r="E7227" s="146">
        <v>50161511</v>
      </c>
      <c r="F7227" s="896"/>
      <c r="G7227" s="146" t="s">
        <v>5635</v>
      </c>
      <c r="H7227" s="159">
        <v>45261</v>
      </c>
      <c r="I7227" s="146">
        <v>112</v>
      </c>
    </row>
    <row r="7228" spans="1:9" ht="25.5" x14ac:dyDescent="0.2">
      <c r="A7228" s="902"/>
      <c r="B7228" s="372">
        <v>2602</v>
      </c>
      <c r="C7228" s="158" t="s">
        <v>5659</v>
      </c>
      <c r="D7228" s="372" t="s">
        <v>39</v>
      </c>
      <c r="E7228" s="146">
        <v>50161511</v>
      </c>
      <c r="F7228" s="896"/>
      <c r="G7228" s="146" t="s">
        <v>5635</v>
      </c>
      <c r="H7228" s="159">
        <v>45261</v>
      </c>
      <c r="I7228" s="146">
        <v>112</v>
      </c>
    </row>
    <row r="7229" spans="1:9" ht="25.5" x14ac:dyDescent="0.2">
      <c r="A7229" s="902"/>
      <c r="B7229" s="372">
        <v>2602</v>
      </c>
      <c r="C7229" s="158" t="s">
        <v>5661</v>
      </c>
      <c r="D7229" s="372" t="s">
        <v>39</v>
      </c>
      <c r="E7229" s="146">
        <v>50161511</v>
      </c>
      <c r="F7229" s="896"/>
      <c r="G7229" s="146" t="s">
        <v>5635</v>
      </c>
      <c r="H7229" s="159">
        <v>45261</v>
      </c>
      <c r="I7229" s="146">
        <v>112</v>
      </c>
    </row>
    <row r="7230" spans="1:9" ht="25.5" x14ac:dyDescent="0.2">
      <c r="A7230" s="902"/>
      <c r="B7230" s="372">
        <v>2602</v>
      </c>
      <c r="C7230" s="158" t="s">
        <v>5662</v>
      </c>
      <c r="D7230" s="372" t="s">
        <v>39</v>
      </c>
      <c r="E7230" s="146">
        <v>50161511</v>
      </c>
      <c r="F7230" s="896"/>
      <c r="G7230" s="146" t="s">
        <v>5635</v>
      </c>
      <c r="H7230" s="159">
        <v>45261</v>
      </c>
      <c r="I7230" s="146">
        <v>112</v>
      </c>
    </row>
    <row r="7231" spans="1:9" ht="25.5" x14ac:dyDescent="0.2">
      <c r="A7231" s="902"/>
      <c r="B7231" s="372">
        <v>2602</v>
      </c>
      <c r="C7231" s="158" t="s">
        <v>5664</v>
      </c>
      <c r="D7231" s="372" t="s">
        <v>39</v>
      </c>
      <c r="E7231" s="146">
        <v>50161511</v>
      </c>
      <c r="F7231" s="896"/>
      <c r="G7231" s="146" t="s">
        <v>5635</v>
      </c>
      <c r="H7231" s="159">
        <v>45261</v>
      </c>
      <c r="I7231" s="146">
        <v>112</v>
      </c>
    </row>
    <row r="7232" spans="1:9" ht="25.5" x14ac:dyDescent="0.2">
      <c r="A7232" s="902"/>
      <c r="B7232" s="372">
        <v>2602</v>
      </c>
      <c r="C7232" s="158" t="s">
        <v>5665</v>
      </c>
      <c r="D7232" s="372" t="s">
        <v>39</v>
      </c>
      <c r="E7232" s="146">
        <v>50161511</v>
      </c>
      <c r="F7232" s="896"/>
      <c r="G7232" s="146" t="s">
        <v>5635</v>
      </c>
      <c r="H7232" s="159">
        <v>45261</v>
      </c>
      <c r="I7232" s="146">
        <v>112</v>
      </c>
    </row>
    <row r="7233" spans="1:9" ht="25.5" x14ac:dyDescent="0.2">
      <c r="A7233" s="902"/>
      <c r="B7233" s="372">
        <v>2602</v>
      </c>
      <c r="C7233" s="158" t="s">
        <v>5666</v>
      </c>
      <c r="D7233" s="372" t="s">
        <v>39</v>
      </c>
      <c r="E7233" s="146">
        <v>50161511</v>
      </c>
      <c r="F7233" s="896"/>
      <c r="G7233" s="146" t="s">
        <v>5635</v>
      </c>
      <c r="H7233" s="159">
        <v>45261</v>
      </c>
      <c r="I7233" s="146">
        <v>112</v>
      </c>
    </row>
    <row r="7234" spans="1:9" ht="25.5" x14ac:dyDescent="0.2">
      <c r="A7234" s="902"/>
      <c r="B7234" s="372">
        <v>2602</v>
      </c>
      <c r="C7234" s="158" t="s">
        <v>5667</v>
      </c>
      <c r="D7234" s="372" t="s">
        <v>39</v>
      </c>
      <c r="E7234" s="146">
        <v>50161814</v>
      </c>
      <c r="F7234" s="896"/>
      <c r="G7234" s="146" t="s">
        <v>4573</v>
      </c>
      <c r="H7234" s="159">
        <v>45261</v>
      </c>
      <c r="I7234" s="146">
        <v>112</v>
      </c>
    </row>
    <row r="7235" spans="1:9" ht="38.25" x14ac:dyDescent="0.2">
      <c r="A7235" s="902"/>
      <c r="B7235" s="372">
        <v>2602</v>
      </c>
      <c r="C7235" s="158" t="s">
        <v>5668</v>
      </c>
      <c r="D7235" s="372" t="s">
        <v>39</v>
      </c>
      <c r="E7235" s="146">
        <v>50161511</v>
      </c>
      <c r="F7235" s="896"/>
      <c r="G7235" s="146" t="s">
        <v>5635</v>
      </c>
      <c r="H7235" s="159">
        <v>45261</v>
      </c>
      <c r="I7235" s="146">
        <v>112</v>
      </c>
    </row>
    <row r="7236" spans="1:9" ht="25.5" x14ac:dyDescent="0.2">
      <c r="A7236" s="902"/>
      <c r="B7236" s="372">
        <v>2602</v>
      </c>
      <c r="C7236" s="158" t="s">
        <v>5669</v>
      </c>
      <c r="D7236" s="372" t="s">
        <v>39</v>
      </c>
      <c r="E7236" s="146">
        <v>50161814</v>
      </c>
      <c r="F7236" s="896"/>
      <c r="G7236" s="146" t="s">
        <v>5635</v>
      </c>
      <c r="H7236" s="159">
        <v>45261</v>
      </c>
      <c r="I7236" s="146">
        <v>112</v>
      </c>
    </row>
    <row r="7237" spans="1:9" ht="25.5" x14ac:dyDescent="0.2">
      <c r="A7237" s="902"/>
      <c r="B7237" s="372">
        <v>2602</v>
      </c>
      <c r="C7237" s="158" t="s">
        <v>5670</v>
      </c>
      <c r="D7237" s="372" t="s">
        <v>39</v>
      </c>
      <c r="E7237" s="146">
        <v>50161814</v>
      </c>
      <c r="F7237" s="896"/>
      <c r="G7237" s="146" t="s">
        <v>5635</v>
      </c>
      <c r="H7237" s="159">
        <v>45261</v>
      </c>
      <c r="I7237" s="146">
        <v>112</v>
      </c>
    </row>
    <row r="7238" spans="1:9" ht="25.5" x14ac:dyDescent="0.2">
      <c r="A7238" s="902"/>
      <c r="B7238" s="372">
        <v>2602</v>
      </c>
      <c r="C7238" s="158" t="s">
        <v>5671</v>
      </c>
      <c r="D7238" s="372" t="s">
        <v>39</v>
      </c>
      <c r="E7238" s="146">
        <v>50161814</v>
      </c>
      <c r="F7238" s="896"/>
      <c r="G7238" s="146" t="s">
        <v>5635</v>
      </c>
      <c r="H7238" s="159">
        <v>45261</v>
      </c>
      <c r="I7238" s="146">
        <v>112</v>
      </c>
    </row>
    <row r="7239" spans="1:9" ht="25.5" x14ac:dyDescent="0.2">
      <c r="A7239" s="902"/>
      <c r="B7239" s="372">
        <v>2602</v>
      </c>
      <c r="C7239" s="158" t="s">
        <v>5672</v>
      </c>
      <c r="D7239" s="372" t="s">
        <v>39</v>
      </c>
      <c r="E7239" s="146">
        <v>50161814</v>
      </c>
      <c r="F7239" s="896"/>
      <c r="G7239" s="146" t="s">
        <v>5635</v>
      </c>
      <c r="H7239" s="159">
        <v>45261</v>
      </c>
      <c r="I7239" s="146">
        <v>112</v>
      </c>
    </row>
    <row r="7240" spans="1:9" ht="25.5" x14ac:dyDescent="0.2">
      <c r="A7240" s="902"/>
      <c r="B7240" s="372">
        <v>2602</v>
      </c>
      <c r="C7240" s="158" t="s">
        <v>5673</v>
      </c>
      <c r="D7240" s="372" t="s">
        <v>39</v>
      </c>
      <c r="E7240" s="146">
        <v>50161511</v>
      </c>
      <c r="F7240" s="896"/>
      <c r="G7240" s="146" t="s">
        <v>5635</v>
      </c>
      <c r="H7240" s="159">
        <v>45261</v>
      </c>
      <c r="I7240" s="146">
        <v>112</v>
      </c>
    </row>
    <row r="7241" spans="1:9" ht="25.5" x14ac:dyDescent="0.2">
      <c r="A7241" s="902"/>
      <c r="B7241" s="372">
        <v>2602</v>
      </c>
      <c r="C7241" s="158" t="s">
        <v>5674</v>
      </c>
      <c r="D7241" s="372" t="s">
        <v>39</v>
      </c>
      <c r="E7241" s="146">
        <v>50161814</v>
      </c>
      <c r="F7241" s="896"/>
      <c r="G7241" s="146" t="s">
        <v>5635</v>
      </c>
      <c r="H7241" s="159">
        <v>45261</v>
      </c>
      <c r="I7241" s="146">
        <v>112</v>
      </c>
    </row>
    <row r="7242" spans="1:9" ht="25.5" x14ac:dyDescent="0.2">
      <c r="A7242" s="902"/>
      <c r="B7242" s="372">
        <v>2602</v>
      </c>
      <c r="C7242" s="158" t="s">
        <v>5675</v>
      </c>
      <c r="D7242" s="372" t="s">
        <v>39</v>
      </c>
      <c r="E7242" s="146">
        <v>50161814</v>
      </c>
      <c r="F7242" s="896"/>
      <c r="G7242" s="146" t="s">
        <v>5635</v>
      </c>
      <c r="H7242" s="159">
        <v>45261</v>
      </c>
      <c r="I7242" s="146">
        <v>112</v>
      </c>
    </row>
    <row r="7243" spans="1:9" ht="25.5" x14ac:dyDescent="0.2">
      <c r="A7243" s="902"/>
      <c r="B7243" s="372">
        <v>2602</v>
      </c>
      <c r="C7243" s="158" t="s">
        <v>5677</v>
      </c>
      <c r="D7243" s="372" t="s">
        <v>39</v>
      </c>
      <c r="E7243" s="146">
        <v>50161814</v>
      </c>
      <c r="F7243" s="896"/>
      <c r="G7243" s="146" t="s">
        <v>4573</v>
      </c>
      <c r="H7243" s="159">
        <v>45261</v>
      </c>
      <c r="I7243" s="146">
        <v>112</v>
      </c>
    </row>
    <row r="7244" spans="1:9" ht="38.25" x14ac:dyDescent="0.2">
      <c r="A7244" s="902"/>
      <c r="B7244" s="372">
        <v>2602</v>
      </c>
      <c r="C7244" s="158" t="s">
        <v>5678</v>
      </c>
      <c r="D7244" s="372" t="s">
        <v>39</v>
      </c>
      <c r="E7244" s="146">
        <v>50161814</v>
      </c>
      <c r="F7244" s="896"/>
      <c r="G7244" s="146" t="s">
        <v>5635</v>
      </c>
      <c r="H7244" s="159">
        <v>45261</v>
      </c>
      <c r="I7244" s="146">
        <v>112</v>
      </c>
    </row>
    <row r="7245" spans="1:9" ht="25.5" x14ac:dyDescent="0.2">
      <c r="A7245" s="903"/>
      <c r="B7245" s="372">
        <v>2602</v>
      </c>
      <c r="C7245" s="158" t="s">
        <v>5683</v>
      </c>
      <c r="D7245" s="372" t="s">
        <v>39</v>
      </c>
      <c r="E7245" s="753">
        <v>5020231092066070</v>
      </c>
      <c r="F7245" s="897"/>
      <c r="G7245" s="146" t="s">
        <v>5635</v>
      </c>
      <c r="H7245" s="159">
        <v>45261</v>
      </c>
      <c r="I7245" s="146">
        <v>112</v>
      </c>
    </row>
    <row r="7246" spans="1:9" ht="51" x14ac:dyDescent="0.2">
      <c r="A7246" s="778">
        <v>388</v>
      </c>
      <c r="B7246" s="61">
        <v>2702</v>
      </c>
      <c r="C7246" s="219" t="s">
        <v>2095</v>
      </c>
      <c r="D7246" s="61" t="s">
        <v>2132</v>
      </c>
      <c r="E7246" s="516">
        <v>50192701</v>
      </c>
      <c r="F7246" s="577">
        <v>30000</v>
      </c>
      <c r="G7246" s="382" t="s">
        <v>720</v>
      </c>
      <c r="H7246" s="63">
        <v>45200</v>
      </c>
      <c r="I7246" s="382">
        <v>374</v>
      </c>
    </row>
    <row r="7247" spans="1:9" ht="63.75" x14ac:dyDescent="0.2">
      <c r="A7247" s="901">
        <v>389</v>
      </c>
      <c r="B7247" s="372">
        <v>2602</v>
      </c>
      <c r="C7247" s="158" t="s">
        <v>5696</v>
      </c>
      <c r="D7247" s="372" t="s">
        <v>39</v>
      </c>
      <c r="E7247" s="146" t="s">
        <v>5698</v>
      </c>
      <c r="F7247" s="881">
        <v>10510000</v>
      </c>
      <c r="G7247" s="146" t="s">
        <v>5635</v>
      </c>
      <c r="H7247" s="159">
        <v>45261</v>
      </c>
      <c r="I7247" s="146">
        <v>112</v>
      </c>
    </row>
    <row r="7248" spans="1:9" ht="63.75" x14ac:dyDescent="0.2">
      <c r="A7248" s="902"/>
      <c r="B7248" s="372">
        <v>2602</v>
      </c>
      <c r="C7248" s="158" t="s">
        <v>5699</v>
      </c>
      <c r="D7248" s="372" t="s">
        <v>39</v>
      </c>
      <c r="E7248" s="146" t="s">
        <v>5698</v>
      </c>
      <c r="F7248" s="882"/>
      <c r="G7248" s="146" t="s">
        <v>5635</v>
      </c>
      <c r="H7248" s="159">
        <v>45261</v>
      </c>
      <c r="I7248" s="146">
        <v>112</v>
      </c>
    </row>
    <row r="7249" spans="1:9" ht="63.75" x14ac:dyDescent="0.2">
      <c r="A7249" s="902"/>
      <c r="B7249" s="372">
        <v>2602</v>
      </c>
      <c r="C7249" s="158" t="s">
        <v>5701</v>
      </c>
      <c r="D7249" s="372" t="s">
        <v>39</v>
      </c>
      <c r="E7249" s="146" t="s">
        <v>5698</v>
      </c>
      <c r="F7249" s="882"/>
      <c r="G7249" s="146" t="s">
        <v>4573</v>
      </c>
      <c r="H7249" s="159">
        <v>45261</v>
      </c>
      <c r="I7249" s="146">
        <v>112</v>
      </c>
    </row>
    <row r="7250" spans="1:9" ht="63.75" x14ac:dyDescent="0.2">
      <c r="A7250" s="902"/>
      <c r="B7250" s="372">
        <v>2602</v>
      </c>
      <c r="C7250" s="158" t="s">
        <v>5702</v>
      </c>
      <c r="D7250" s="372" t="s">
        <v>39</v>
      </c>
      <c r="E7250" s="146" t="s">
        <v>5698</v>
      </c>
      <c r="F7250" s="882"/>
      <c r="G7250" s="146" t="s">
        <v>5635</v>
      </c>
      <c r="H7250" s="159">
        <v>45261</v>
      </c>
      <c r="I7250" s="146">
        <v>112</v>
      </c>
    </row>
    <row r="7251" spans="1:9" ht="63.75" x14ac:dyDescent="0.2">
      <c r="A7251" s="902"/>
      <c r="B7251" s="372">
        <v>2602</v>
      </c>
      <c r="C7251" s="158" t="s">
        <v>5703</v>
      </c>
      <c r="D7251" s="372" t="s">
        <v>39</v>
      </c>
      <c r="E7251" s="146" t="s">
        <v>5698</v>
      </c>
      <c r="F7251" s="882"/>
      <c r="G7251" s="146" t="s">
        <v>5635</v>
      </c>
      <c r="H7251" s="159">
        <v>45261</v>
      </c>
      <c r="I7251" s="146">
        <v>112</v>
      </c>
    </row>
    <row r="7252" spans="1:9" ht="63.75" x14ac:dyDescent="0.2">
      <c r="A7252" s="902"/>
      <c r="B7252" s="372">
        <v>2400</v>
      </c>
      <c r="C7252" s="98" t="s">
        <v>5103</v>
      </c>
      <c r="D7252" s="372" t="s">
        <v>39</v>
      </c>
      <c r="E7252" s="659" t="s">
        <v>5104</v>
      </c>
      <c r="F7252" s="882"/>
      <c r="G7252" s="382" t="s">
        <v>720</v>
      </c>
      <c r="H7252" s="309">
        <v>45231</v>
      </c>
      <c r="I7252" s="160">
        <v>374</v>
      </c>
    </row>
    <row r="7253" spans="1:9" ht="25.5" x14ac:dyDescent="0.2">
      <c r="A7253" s="902"/>
      <c r="B7253" s="372">
        <v>2020</v>
      </c>
      <c r="C7253" s="373" t="s">
        <v>5608</v>
      </c>
      <c r="D7253" s="372" t="s">
        <v>39</v>
      </c>
      <c r="E7253" s="146" t="s">
        <v>5048</v>
      </c>
      <c r="F7253" s="882"/>
      <c r="G7253" s="382" t="s">
        <v>720</v>
      </c>
      <c r="H7253" s="510">
        <v>45283</v>
      </c>
      <c r="I7253" s="160">
        <v>374</v>
      </c>
    </row>
    <row r="7254" spans="1:9" ht="51" x14ac:dyDescent="0.2">
      <c r="A7254" s="902"/>
      <c r="B7254" s="97">
        <v>2602</v>
      </c>
      <c r="C7254" s="161" t="s">
        <v>5765</v>
      </c>
      <c r="D7254" s="97" t="s">
        <v>39</v>
      </c>
      <c r="E7254" s="160" t="s">
        <v>5698</v>
      </c>
      <c r="F7254" s="882"/>
      <c r="G7254" s="382" t="s">
        <v>720</v>
      </c>
      <c r="H7254" s="309">
        <v>45261</v>
      </c>
      <c r="I7254" s="160">
        <v>374</v>
      </c>
    </row>
    <row r="7255" spans="1:9" ht="51" x14ac:dyDescent="0.2">
      <c r="A7255" s="902"/>
      <c r="B7255" s="372">
        <v>2602</v>
      </c>
      <c r="C7255" s="373" t="s">
        <v>5771</v>
      </c>
      <c r="D7255" s="372" t="s">
        <v>39</v>
      </c>
      <c r="E7255" s="146" t="s">
        <v>5772</v>
      </c>
      <c r="F7255" s="882"/>
      <c r="G7255" s="146" t="s">
        <v>4573</v>
      </c>
      <c r="H7255" s="159">
        <v>45261</v>
      </c>
      <c r="I7255" s="146">
        <v>385</v>
      </c>
    </row>
    <row r="7256" spans="1:9" ht="63.75" x14ac:dyDescent="0.2">
      <c r="A7256" s="903"/>
      <c r="B7256" s="372">
        <v>2602</v>
      </c>
      <c r="C7256" s="373" t="s">
        <v>5774</v>
      </c>
      <c r="D7256" s="372" t="s">
        <v>39</v>
      </c>
      <c r="E7256" s="146" t="s">
        <v>5772</v>
      </c>
      <c r="F7256" s="883"/>
      <c r="G7256" s="146" t="s">
        <v>4573</v>
      </c>
      <c r="H7256" s="159">
        <v>45261</v>
      </c>
      <c r="I7256" s="146">
        <v>385</v>
      </c>
    </row>
    <row r="7257" spans="1:9" ht="25.5" x14ac:dyDescent="0.2">
      <c r="A7257" s="892">
        <v>390</v>
      </c>
      <c r="B7257" s="865">
        <v>2400</v>
      </c>
      <c r="C7257" s="417" t="s">
        <v>10436</v>
      </c>
      <c r="D7257" s="372" t="s">
        <v>39</v>
      </c>
      <c r="E7257" s="659" t="s">
        <v>5119</v>
      </c>
      <c r="F7257" s="909">
        <v>450000</v>
      </c>
      <c r="G7257" s="311" t="s">
        <v>2187</v>
      </c>
      <c r="H7257" s="309">
        <v>45231</v>
      </c>
      <c r="I7257" s="160">
        <v>379</v>
      </c>
    </row>
    <row r="7258" spans="1:9" ht="25.5" x14ac:dyDescent="0.2">
      <c r="A7258" s="892"/>
      <c r="B7258" s="865"/>
      <c r="C7258" s="417" t="s">
        <v>5121</v>
      </c>
      <c r="D7258" s="372" t="s">
        <v>39</v>
      </c>
      <c r="E7258" s="659" t="s">
        <v>5122</v>
      </c>
      <c r="F7258" s="909"/>
      <c r="G7258" s="311" t="s">
        <v>2187</v>
      </c>
      <c r="H7258" s="309">
        <v>45231</v>
      </c>
      <c r="I7258" s="160">
        <v>379</v>
      </c>
    </row>
    <row r="7259" spans="1:9" ht="25.5" x14ac:dyDescent="0.2">
      <c r="A7259" s="892"/>
      <c r="B7259" s="865"/>
      <c r="C7259" s="417" t="s">
        <v>5123</v>
      </c>
      <c r="D7259" s="372" t="s">
        <v>39</v>
      </c>
      <c r="E7259" s="659" t="s">
        <v>5124</v>
      </c>
      <c r="F7259" s="909"/>
      <c r="G7259" s="311" t="s">
        <v>2187</v>
      </c>
      <c r="H7259" s="309">
        <v>45231</v>
      </c>
      <c r="I7259" s="160">
        <v>379</v>
      </c>
    </row>
    <row r="7260" spans="1:9" ht="25.5" x14ac:dyDescent="0.2">
      <c r="A7260" s="892"/>
      <c r="B7260" s="865"/>
      <c r="C7260" s="417" t="s">
        <v>5125</v>
      </c>
      <c r="D7260" s="372" t="s">
        <v>39</v>
      </c>
      <c r="E7260" s="659" t="s">
        <v>5126</v>
      </c>
      <c r="F7260" s="909"/>
      <c r="G7260" s="311" t="s">
        <v>2187</v>
      </c>
      <c r="H7260" s="309">
        <v>45231</v>
      </c>
      <c r="I7260" s="160">
        <v>379</v>
      </c>
    </row>
    <row r="7261" spans="1:9" ht="38.25" x14ac:dyDescent="0.2">
      <c r="A7261" s="892"/>
      <c r="B7261" s="310">
        <v>3230</v>
      </c>
      <c r="C7261" s="66" t="s">
        <v>5191</v>
      </c>
      <c r="D7261" s="310" t="s">
        <v>39</v>
      </c>
      <c r="E7261" s="211">
        <v>92054860</v>
      </c>
      <c r="F7261" s="909"/>
      <c r="G7261" s="311" t="s">
        <v>2187</v>
      </c>
      <c r="H7261" s="313">
        <v>45231</v>
      </c>
      <c r="I7261" s="310">
        <v>379</v>
      </c>
    </row>
    <row r="7262" spans="1:9" ht="25.5" x14ac:dyDescent="0.2">
      <c r="A7262" s="3">
        <v>391</v>
      </c>
      <c r="B7262" s="84">
        <v>3201</v>
      </c>
      <c r="C7262" s="41" t="s">
        <v>92</v>
      </c>
      <c r="D7262" s="3" t="s">
        <v>39</v>
      </c>
      <c r="E7262" s="131">
        <v>90141799</v>
      </c>
      <c r="F7262" s="668">
        <v>400000</v>
      </c>
      <c r="G7262" s="146" t="s">
        <v>4573</v>
      </c>
      <c r="H7262" s="651" t="s">
        <v>54</v>
      </c>
      <c r="I7262" s="39">
        <v>387</v>
      </c>
    </row>
    <row r="7263" spans="1:9" ht="38.25" x14ac:dyDescent="0.2">
      <c r="A7263" s="3">
        <v>392</v>
      </c>
      <c r="B7263" s="3">
        <v>7210</v>
      </c>
      <c r="C7263" s="197" t="s">
        <v>759</v>
      </c>
      <c r="D7263" s="211" t="s">
        <v>757</v>
      </c>
      <c r="E7263" s="211" t="s">
        <v>760</v>
      </c>
      <c r="F7263" s="578">
        <v>49750000</v>
      </c>
      <c r="G7263" s="211" t="s">
        <v>761</v>
      </c>
      <c r="H7263" s="661" t="s">
        <v>120</v>
      </c>
      <c r="I7263" s="382">
        <v>403</v>
      </c>
    </row>
    <row r="7264" spans="1:9" ht="15" customHeight="1" x14ac:dyDescent="0.2">
      <c r="A7264" s="891">
        <v>393</v>
      </c>
      <c r="B7264" s="3">
        <v>3202</v>
      </c>
      <c r="C7264" s="197" t="s">
        <v>1704</v>
      </c>
      <c r="D7264" s="3" t="s">
        <v>163</v>
      </c>
      <c r="E7264" s="211" t="s">
        <v>1705</v>
      </c>
      <c r="F7264" s="909">
        <v>10665840</v>
      </c>
      <c r="G7264" s="211" t="s">
        <v>761</v>
      </c>
      <c r="H7264" s="661" t="s">
        <v>858</v>
      </c>
      <c r="I7264" s="382">
        <v>403</v>
      </c>
    </row>
    <row r="7265" spans="1:9" ht="25.5" x14ac:dyDescent="0.2">
      <c r="A7265" s="891"/>
      <c r="B7265" s="61">
        <v>4001</v>
      </c>
      <c r="C7265" s="219" t="s">
        <v>2124</v>
      </c>
      <c r="D7265" s="382" t="s">
        <v>163</v>
      </c>
      <c r="E7265" s="382">
        <v>56112102</v>
      </c>
      <c r="F7265" s="909"/>
      <c r="G7265" s="211" t="s">
        <v>761</v>
      </c>
      <c r="H7265" s="63">
        <v>45200</v>
      </c>
      <c r="I7265" s="61">
        <v>403</v>
      </c>
    </row>
    <row r="7266" spans="1:9" ht="38.25" x14ac:dyDescent="0.2">
      <c r="A7266" s="891"/>
      <c r="B7266" s="61">
        <v>4001</v>
      </c>
      <c r="C7266" s="219" t="s">
        <v>2125</v>
      </c>
      <c r="D7266" s="382" t="s">
        <v>163</v>
      </c>
      <c r="E7266" s="382">
        <v>56112102</v>
      </c>
      <c r="F7266" s="909"/>
      <c r="G7266" s="211" t="s">
        <v>761</v>
      </c>
      <c r="H7266" s="63">
        <v>45200</v>
      </c>
      <c r="I7266" s="61">
        <v>403</v>
      </c>
    </row>
    <row r="7267" spans="1:9" ht="25.5" x14ac:dyDescent="0.2">
      <c r="A7267" s="891"/>
      <c r="B7267" s="61">
        <v>4001</v>
      </c>
      <c r="C7267" s="219" t="s">
        <v>2126</v>
      </c>
      <c r="D7267" s="382" t="s">
        <v>163</v>
      </c>
      <c r="E7267" s="382">
        <v>56112102</v>
      </c>
      <c r="F7267" s="909"/>
      <c r="G7267" s="211" t="s">
        <v>761</v>
      </c>
      <c r="H7267" s="63">
        <v>45200</v>
      </c>
      <c r="I7267" s="61">
        <v>403</v>
      </c>
    </row>
    <row r="7268" spans="1:9" ht="15" customHeight="1" x14ac:dyDescent="0.2">
      <c r="A7268" s="891"/>
      <c r="B7268" s="61">
        <v>4001</v>
      </c>
      <c r="C7268" s="219" t="s">
        <v>2127</v>
      </c>
      <c r="D7268" s="382" t="s">
        <v>163</v>
      </c>
      <c r="E7268" s="382">
        <v>56112102</v>
      </c>
      <c r="F7268" s="909"/>
      <c r="G7268" s="211" t="s">
        <v>761</v>
      </c>
      <c r="H7268" s="63">
        <v>45200</v>
      </c>
      <c r="I7268" s="61">
        <v>403</v>
      </c>
    </row>
    <row r="7269" spans="1:9" ht="25.5" x14ac:dyDescent="0.2">
      <c r="A7269" s="891"/>
      <c r="B7269" s="61">
        <v>4001</v>
      </c>
      <c r="C7269" s="219" t="s">
        <v>2128</v>
      </c>
      <c r="D7269" s="382" t="s">
        <v>163</v>
      </c>
      <c r="E7269" s="382">
        <v>56112102</v>
      </c>
      <c r="F7269" s="909"/>
      <c r="G7269" s="211" t="s">
        <v>761</v>
      </c>
      <c r="H7269" s="63">
        <v>45200</v>
      </c>
      <c r="I7269" s="61">
        <v>403</v>
      </c>
    </row>
    <row r="7270" spans="1:9" ht="25.5" x14ac:dyDescent="0.2">
      <c r="A7270" s="891"/>
      <c r="B7270" s="61">
        <v>4001</v>
      </c>
      <c r="C7270" s="219" t="s">
        <v>2129</v>
      </c>
      <c r="D7270" s="382" t="s">
        <v>163</v>
      </c>
      <c r="E7270" s="382">
        <v>56112102</v>
      </c>
      <c r="F7270" s="909"/>
      <c r="G7270" s="211" t="s">
        <v>761</v>
      </c>
      <c r="H7270" s="63">
        <v>45200</v>
      </c>
      <c r="I7270" s="61">
        <v>403</v>
      </c>
    </row>
    <row r="7271" spans="1:9" ht="25.5" x14ac:dyDescent="0.2">
      <c r="A7271" s="891"/>
      <c r="B7271" s="61">
        <v>4001</v>
      </c>
      <c r="C7271" s="219" t="s">
        <v>2130</v>
      </c>
      <c r="D7271" s="382" t="s">
        <v>163</v>
      </c>
      <c r="E7271" s="382">
        <v>56111503</v>
      </c>
      <c r="F7271" s="909"/>
      <c r="G7271" s="211" t="s">
        <v>761</v>
      </c>
      <c r="H7271" s="63">
        <v>45200</v>
      </c>
      <c r="I7271" s="61">
        <v>403</v>
      </c>
    </row>
    <row r="7272" spans="1:9" ht="15" customHeight="1" x14ac:dyDescent="0.2">
      <c r="A7272" s="891"/>
      <c r="B7272" s="97">
        <v>7005</v>
      </c>
      <c r="C7272" s="98" t="s">
        <v>5913</v>
      </c>
      <c r="D7272" s="97" t="s">
        <v>5902</v>
      </c>
      <c r="E7272" s="160">
        <v>24102004</v>
      </c>
      <c r="F7272" s="909"/>
      <c r="G7272" s="211" t="s">
        <v>761</v>
      </c>
      <c r="H7272" s="510">
        <v>44963</v>
      </c>
      <c r="I7272" s="160">
        <v>403</v>
      </c>
    </row>
    <row r="7273" spans="1:9" ht="12.75" x14ac:dyDescent="0.2">
      <c r="A7273" s="892">
        <v>394</v>
      </c>
      <c r="B7273" s="61">
        <v>4001</v>
      </c>
      <c r="C7273" s="219" t="s">
        <v>2101</v>
      </c>
      <c r="D7273" s="382" t="s">
        <v>163</v>
      </c>
      <c r="E7273" s="382">
        <v>48111402</v>
      </c>
      <c r="F7273" s="911">
        <v>1529780.15</v>
      </c>
      <c r="G7273" s="211" t="s">
        <v>761</v>
      </c>
      <c r="H7273" s="63">
        <v>45200</v>
      </c>
      <c r="I7273" s="61">
        <v>403</v>
      </c>
    </row>
    <row r="7274" spans="1:9" ht="25.5" x14ac:dyDescent="0.2">
      <c r="A7274" s="892"/>
      <c r="B7274" s="61">
        <v>4001</v>
      </c>
      <c r="C7274" s="219" t="s">
        <v>2102</v>
      </c>
      <c r="D7274" s="382" t="s">
        <v>163</v>
      </c>
      <c r="E7274" s="382">
        <v>48111402</v>
      </c>
      <c r="F7274" s="911"/>
      <c r="G7274" s="211" t="s">
        <v>761</v>
      </c>
      <c r="H7274" s="63">
        <v>45200</v>
      </c>
      <c r="I7274" s="61">
        <v>403</v>
      </c>
    </row>
    <row r="7275" spans="1:9" ht="12.75" x14ac:dyDescent="0.2">
      <c r="A7275" s="892"/>
      <c r="B7275" s="61">
        <v>4040</v>
      </c>
      <c r="C7275" s="219" t="s">
        <v>2117</v>
      </c>
      <c r="D7275" s="382" t="s">
        <v>163</v>
      </c>
      <c r="E7275" s="382">
        <v>44101802</v>
      </c>
      <c r="F7275" s="911"/>
      <c r="G7275" s="211" t="s">
        <v>761</v>
      </c>
      <c r="H7275" s="63">
        <v>45200</v>
      </c>
      <c r="I7275" s="61">
        <v>403</v>
      </c>
    </row>
    <row r="7276" spans="1:9" ht="25.5" x14ac:dyDescent="0.2">
      <c r="A7276" s="3">
        <v>395</v>
      </c>
      <c r="B7276" s="3">
        <v>6223</v>
      </c>
      <c r="C7276" s="230" t="s">
        <v>2459</v>
      </c>
      <c r="D7276" s="3" t="s">
        <v>10457</v>
      </c>
      <c r="E7276" s="211" t="s">
        <v>1224</v>
      </c>
      <c r="F7276" s="585">
        <v>1306240</v>
      </c>
      <c r="G7276" s="146" t="s">
        <v>364</v>
      </c>
      <c r="H7276" s="684">
        <v>45170</v>
      </c>
      <c r="I7276" s="3">
        <v>407</v>
      </c>
    </row>
    <row r="7277" spans="1:9" ht="51" x14ac:dyDescent="0.2">
      <c r="A7277" s="3">
        <v>396</v>
      </c>
      <c r="B7277" s="179">
        <v>7210</v>
      </c>
      <c r="C7277" s="188" t="s">
        <v>10546</v>
      </c>
      <c r="D7277" s="179" t="s">
        <v>757</v>
      </c>
      <c r="E7277" s="179" t="s">
        <v>760</v>
      </c>
      <c r="F7277" s="787">
        <v>5000000</v>
      </c>
      <c r="G7277" s="179" t="s">
        <v>761</v>
      </c>
      <c r="H7277" s="788">
        <v>44986</v>
      </c>
      <c r="I7277" s="673">
        <v>403</v>
      </c>
    </row>
    <row r="7278" spans="1:9" ht="51" x14ac:dyDescent="0.2">
      <c r="A7278" s="892">
        <v>397</v>
      </c>
      <c r="B7278" s="372">
        <v>4321</v>
      </c>
      <c r="C7278" s="332" t="s">
        <v>1030</v>
      </c>
      <c r="D7278" s="372" t="s">
        <v>5528</v>
      </c>
      <c r="E7278" s="146" t="s">
        <v>1031</v>
      </c>
      <c r="F7278" s="910">
        <v>127831.82</v>
      </c>
      <c r="G7278" s="146" t="s">
        <v>364</v>
      </c>
      <c r="H7278" s="309">
        <v>45231</v>
      </c>
      <c r="I7278" s="372">
        <v>407</v>
      </c>
    </row>
    <row r="7279" spans="1:9" ht="51" x14ac:dyDescent="0.2">
      <c r="A7279" s="892"/>
      <c r="B7279" s="372">
        <v>4321</v>
      </c>
      <c r="C7279" s="332" t="s">
        <v>1032</v>
      </c>
      <c r="D7279" s="372" t="s">
        <v>5528</v>
      </c>
      <c r="E7279" s="146" t="s">
        <v>1033</v>
      </c>
      <c r="F7279" s="910"/>
      <c r="G7279" s="146" t="s">
        <v>364</v>
      </c>
      <c r="H7279" s="309">
        <v>45231</v>
      </c>
      <c r="I7279" s="372">
        <v>407</v>
      </c>
    </row>
    <row r="7280" spans="1:9" ht="63.75" x14ac:dyDescent="0.2">
      <c r="A7280" s="891">
        <v>398</v>
      </c>
      <c r="B7280" s="3">
        <v>6223</v>
      </c>
      <c r="C7280" s="230" t="s">
        <v>2460</v>
      </c>
      <c r="D7280" s="3" t="s">
        <v>10457</v>
      </c>
      <c r="E7280" s="211" t="s">
        <v>2461</v>
      </c>
      <c r="F7280" s="909">
        <v>17278420</v>
      </c>
      <c r="G7280" s="146" t="s">
        <v>364</v>
      </c>
      <c r="H7280" s="684">
        <v>45170</v>
      </c>
      <c r="I7280" s="3">
        <v>407</v>
      </c>
    </row>
    <row r="7281" spans="1:9" ht="63.75" x14ac:dyDescent="0.2">
      <c r="A7281" s="891"/>
      <c r="B7281" s="3">
        <v>6223</v>
      </c>
      <c r="C7281" s="230" t="s">
        <v>2465</v>
      </c>
      <c r="D7281" s="3" t="s">
        <v>10524</v>
      </c>
      <c r="E7281" s="211" t="s">
        <v>1060</v>
      </c>
      <c r="F7281" s="909"/>
      <c r="G7281" s="146" t="s">
        <v>364</v>
      </c>
      <c r="H7281" s="684">
        <v>45170</v>
      </c>
      <c r="I7281" s="3">
        <v>407</v>
      </c>
    </row>
    <row r="7282" spans="1:9" ht="63.75" x14ac:dyDescent="0.2">
      <c r="A7282" s="891"/>
      <c r="B7282" s="3">
        <v>6223</v>
      </c>
      <c r="C7282" s="230" t="s">
        <v>2466</v>
      </c>
      <c r="D7282" s="3" t="s">
        <v>10457</v>
      </c>
      <c r="E7282" s="211" t="s">
        <v>1064</v>
      </c>
      <c r="F7282" s="909"/>
      <c r="G7282" s="146" t="s">
        <v>364</v>
      </c>
      <c r="H7282" s="684">
        <v>45170</v>
      </c>
      <c r="I7282" s="3">
        <v>407</v>
      </c>
    </row>
    <row r="7283" spans="1:9" ht="63.75" x14ac:dyDescent="0.2">
      <c r="A7283" s="891"/>
      <c r="B7283" s="3">
        <v>6223</v>
      </c>
      <c r="C7283" s="230" t="s">
        <v>2467</v>
      </c>
      <c r="D7283" s="3" t="s">
        <v>10457</v>
      </c>
      <c r="E7283" s="211" t="s">
        <v>1062</v>
      </c>
      <c r="F7283" s="909"/>
      <c r="G7283" s="146" t="s">
        <v>364</v>
      </c>
      <c r="H7283" s="684">
        <v>45170</v>
      </c>
      <c r="I7283" s="3">
        <v>407</v>
      </c>
    </row>
    <row r="7284" spans="1:9" ht="63.75" x14ac:dyDescent="0.2">
      <c r="A7284" s="891"/>
      <c r="B7284" s="3">
        <v>6223</v>
      </c>
      <c r="C7284" s="230" t="s">
        <v>2468</v>
      </c>
      <c r="D7284" s="3" t="s">
        <v>10457</v>
      </c>
      <c r="E7284" s="211" t="s">
        <v>1066</v>
      </c>
      <c r="F7284" s="909"/>
      <c r="G7284" s="146" t="s">
        <v>364</v>
      </c>
      <c r="H7284" s="684">
        <v>45170</v>
      </c>
      <c r="I7284" s="3">
        <v>407</v>
      </c>
    </row>
    <row r="7285" spans="1:9" ht="51" x14ac:dyDescent="0.2">
      <c r="A7285" s="891"/>
      <c r="B7285" s="3">
        <v>6223</v>
      </c>
      <c r="C7285" s="230" t="s">
        <v>2469</v>
      </c>
      <c r="D7285" s="3" t="s">
        <v>10457</v>
      </c>
      <c r="E7285" s="211" t="s">
        <v>1068</v>
      </c>
      <c r="F7285" s="909"/>
      <c r="G7285" s="146" t="s">
        <v>364</v>
      </c>
      <c r="H7285" s="684">
        <v>45170</v>
      </c>
      <c r="I7285" s="3">
        <v>407</v>
      </c>
    </row>
    <row r="7286" spans="1:9" ht="38.25" x14ac:dyDescent="0.2">
      <c r="A7286" s="891"/>
      <c r="B7286" s="3">
        <v>6223</v>
      </c>
      <c r="C7286" s="230" t="s">
        <v>2495</v>
      </c>
      <c r="D7286" s="3" t="s">
        <v>10459</v>
      </c>
      <c r="E7286" s="211" t="s">
        <v>1062</v>
      </c>
      <c r="F7286" s="909"/>
      <c r="G7286" s="146" t="s">
        <v>364</v>
      </c>
      <c r="H7286" s="684">
        <v>45170</v>
      </c>
      <c r="I7286" s="3">
        <v>407</v>
      </c>
    </row>
    <row r="7287" spans="1:9" ht="51" x14ac:dyDescent="0.2">
      <c r="A7287" s="891"/>
      <c r="B7287" s="3">
        <v>6223</v>
      </c>
      <c r="C7287" s="230" t="s">
        <v>2496</v>
      </c>
      <c r="D7287" s="3" t="s">
        <v>10459</v>
      </c>
      <c r="E7287" s="211" t="s">
        <v>1060</v>
      </c>
      <c r="F7287" s="909"/>
      <c r="G7287" s="146" t="s">
        <v>364</v>
      </c>
      <c r="H7287" s="684">
        <v>45170</v>
      </c>
      <c r="I7287" s="3">
        <v>407</v>
      </c>
    </row>
    <row r="7288" spans="1:9" ht="63.75" x14ac:dyDescent="0.2">
      <c r="A7288" s="891"/>
      <c r="B7288" s="372">
        <v>4321</v>
      </c>
      <c r="C7288" s="332" t="s">
        <v>1050</v>
      </c>
      <c r="D7288" s="372" t="s">
        <v>5528</v>
      </c>
      <c r="E7288" s="146" t="s">
        <v>1051</v>
      </c>
      <c r="F7288" s="909"/>
      <c r="G7288" s="146" t="s">
        <v>364</v>
      </c>
      <c r="H7288" s="309">
        <v>45231</v>
      </c>
      <c r="I7288" s="372">
        <v>407</v>
      </c>
    </row>
    <row r="7289" spans="1:9" ht="63.75" x14ac:dyDescent="0.2">
      <c r="A7289" s="891"/>
      <c r="B7289" s="372">
        <v>4321</v>
      </c>
      <c r="C7289" s="332" t="s">
        <v>1059</v>
      </c>
      <c r="D7289" s="372" t="s">
        <v>5528</v>
      </c>
      <c r="E7289" s="146" t="s">
        <v>1060</v>
      </c>
      <c r="F7289" s="909"/>
      <c r="G7289" s="146" t="s">
        <v>364</v>
      </c>
      <c r="H7289" s="309">
        <v>45231</v>
      </c>
      <c r="I7289" s="372">
        <v>407</v>
      </c>
    </row>
    <row r="7290" spans="1:9" ht="63.75" x14ac:dyDescent="0.2">
      <c r="A7290" s="891"/>
      <c r="B7290" s="372">
        <v>4321</v>
      </c>
      <c r="C7290" s="332" t="s">
        <v>1061</v>
      </c>
      <c r="D7290" s="372" t="s">
        <v>5528</v>
      </c>
      <c r="E7290" s="146" t="s">
        <v>1062</v>
      </c>
      <c r="F7290" s="909"/>
      <c r="G7290" s="146" t="s">
        <v>364</v>
      </c>
      <c r="H7290" s="309">
        <v>45231</v>
      </c>
      <c r="I7290" s="372">
        <v>407</v>
      </c>
    </row>
    <row r="7291" spans="1:9" ht="76.5" x14ac:dyDescent="0.2">
      <c r="A7291" s="891"/>
      <c r="B7291" s="372">
        <v>4321</v>
      </c>
      <c r="C7291" s="332" t="s">
        <v>1063</v>
      </c>
      <c r="D7291" s="372" t="s">
        <v>5528</v>
      </c>
      <c r="E7291" s="146" t="s">
        <v>1064</v>
      </c>
      <c r="F7291" s="909"/>
      <c r="G7291" s="146" t="s">
        <v>364</v>
      </c>
      <c r="H7291" s="309">
        <v>45231</v>
      </c>
      <c r="I7291" s="372">
        <v>407</v>
      </c>
    </row>
    <row r="7292" spans="1:9" ht="63.75" x14ac:dyDescent="0.2">
      <c r="A7292" s="891"/>
      <c r="B7292" s="372">
        <v>4321</v>
      </c>
      <c r="C7292" s="332" t="s">
        <v>1065</v>
      </c>
      <c r="D7292" s="372" t="s">
        <v>5528</v>
      </c>
      <c r="E7292" s="146" t="s">
        <v>1066</v>
      </c>
      <c r="F7292" s="909"/>
      <c r="G7292" s="146" t="s">
        <v>364</v>
      </c>
      <c r="H7292" s="309">
        <v>45231</v>
      </c>
      <c r="I7292" s="372">
        <v>407</v>
      </c>
    </row>
    <row r="7293" spans="1:9" ht="63.75" x14ac:dyDescent="0.2">
      <c r="A7293" s="891"/>
      <c r="B7293" s="372">
        <v>4321</v>
      </c>
      <c r="C7293" s="332" t="s">
        <v>1067</v>
      </c>
      <c r="D7293" s="372" t="s">
        <v>5528</v>
      </c>
      <c r="E7293" s="146" t="s">
        <v>1068</v>
      </c>
      <c r="F7293" s="909"/>
      <c r="G7293" s="146" t="s">
        <v>364</v>
      </c>
      <c r="H7293" s="309">
        <v>45231</v>
      </c>
      <c r="I7293" s="372">
        <v>407</v>
      </c>
    </row>
    <row r="7294" spans="1:9" ht="63.75" x14ac:dyDescent="0.2">
      <c r="A7294" s="891"/>
      <c r="B7294" s="372">
        <v>4321</v>
      </c>
      <c r="C7294" s="332" t="s">
        <v>1069</v>
      </c>
      <c r="D7294" s="372" t="s">
        <v>5528</v>
      </c>
      <c r="E7294" s="146" t="s">
        <v>1070</v>
      </c>
      <c r="F7294" s="909"/>
      <c r="G7294" s="146" t="s">
        <v>364</v>
      </c>
      <c r="H7294" s="309">
        <v>45231</v>
      </c>
      <c r="I7294" s="372">
        <v>407</v>
      </c>
    </row>
    <row r="7295" spans="1:9" ht="51" x14ac:dyDescent="0.2">
      <c r="A7295" s="891"/>
      <c r="B7295" s="372">
        <v>4321</v>
      </c>
      <c r="C7295" s="332" t="s">
        <v>1071</v>
      </c>
      <c r="D7295" s="372" t="s">
        <v>5528</v>
      </c>
      <c r="E7295" s="146" t="s">
        <v>1072</v>
      </c>
      <c r="F7295" s="909"/>
      <c r="G7295" s="146" t="s">
        <v>364</v>
      </c>
      <c r="H7295" s="309">
        <v>45231</v>
      </c>
      <c r="I7295" s="372">
        <v>407</v>
      </c>
    </row>
    <row r="7296" spans="1:9" ht="51" x14ac:dyDescent="0.2">
      <c r="A7296" s="891"/>
      <c r="B7296" s="372">
        <v>4321</v>
      </c>
      <c r="C7296" s="332" t="s">
        <v>1073</v>
      </c>
      <c r="D7296" s="372" t="s">
        <v>5528</v>
      </c>
      <c r="E7296" s="146" t="s">
        <v>1074</v>
      </c>
      <c r="F7296" s="909"/>
      <c r="G7296" s="146" t="s">
        <v>364</v>
      </c>
      <c r="H7296" s="309">
        <v>45231</v>
      </c>
      <c r="I7296" s="372">
        <v>407</v>
      </c>
    </row>
    <row r="7297" spans="1:9" ht="51" x14ac:dyDescent="0.2">
      <c r="A7297" s="891"/>
      <c r="B7297" s="372">
        <v>4321</v>
      </c>
      <c r="C7297" s="332" t="s">
        <v>1075</v>
      </c>
      <c r="D7297" s="372" t="s">
        <v>5528</v>
      </c>
      <c r="E7297" s="146" t="s">
        <v>1076</v>
      </c>
      <c r="F7297" s="909"/>
      <c r="G7297" s="146" t="s">
        <v>364</v>
      </c>
      <c r="H7297" s="309">
        <v>45231</v>
      </c>
      <c r="I7297" s="372">
        <v>407</v>
      </c>
    </row>
    <row r="7298" spans="1:9" ht="51" x14ac:dyDescent="0.2">
      <c r="A7298" s="891"/>
      <c r="B7298" s="372">
        <v>4321</v>
      </c>
      <c r="C7298" s="332" t="s">
        <v>5553</v>
      </c>
      <c r="D7298" s="372" t="s">
        <v>5528</v>
      </c>
      <c r="E7298" s="146" t="s">
        <v>5554</v>
      </c>
      <c r="F7298" s="909"/>
      <c r="G7298" s="146" t="s">
        <v>364</v>
      </c>
      <c r="H7298" s="309">
        <v>45231</v>
      </c>
      <c r="I7298" s="372">
        <v>407</v>
      </c>
    </row>
    <row r="7299" spans="1:9" ht="63.75" x14ac:dyDescent="0.2">
      <c r="A7299" s="3">
        <v>399</v>
      </c>
      <c r="B7299" s="3">
        <v>6223</v>
      </c>
      <c r="C7299" s="230" t="s">
        <v>2502</v>
      </c>
      <c r="D7299" s="3" t="s">
        <v>10459</v>
      </c>
      <c r="E7299" s="211" t="s">
        <v>2503</v>
      </c>
      <c r="F7299" s="585">
        <v>967000</v>
      </c>
      <c r="G7299" s="146" t="s">
        <v>364</v>
      </c>
      <c r="H7299" s="684">
        <v>45170</v>
      </c>
      <c r="I7299" s="3">
        <v>407</v>
      </c>
    </row>
    <row r="7300" spans="1:9" ht="38.25" x14ac:dyDescent="0.2">
      <c r="A7300" s="3">
        <v>400</v>
      </c>
      <c r="B7300" s="372">
        <v>4321</v>
      </c>
      <c r="C7300" s="332" t="s">
        <v>5557</v>
      </c>
      <c r="D7300" s="372" t="s">
        <v>5528</v>
      </c>
      <c r="E7300" s="146" t="s">
        <v>5558</v>
      </c>
      <c r="F7300" s="633">
        <v>205500</v>
      </c>
      <c r="G7300" s="146" t="s">
        <v>364</v>
      </c>
      <c r="H7300" s="309">
        <v>45231</v>
      </c>
      <c r="I7300" s="372">
        <v>407</v>
      </c>
    </row>
    <row r="7301" spans="1:9" ht="12.75" x14ac:dyDescent="0.2">
      <c r="A7301" s="3">
        <v>401</v>
      </c>
      <c r="B7301" s="211">
        <v>6110</v>
      </c>
      <c r="C7301" s="230" t="s">
        <v>2737</v>
      </c>
      <c r="D7301" s="211" t="s">
        <v>5809</v>
      </c>
      <c r="E7301" s="211" t="s">
        <v>2739</v>
      </c>
      <c r="F7301" s="703">
        <v>100000000</v>
      </c>
      <c r="G7301" s="146" t="s">
        <v>364</v>
      </c>
      <c r="H7301" s="684">
        <v>44958</v>
      </c>
      <c r="I7301" s="382">
        <v>407</v>
      </c>
    </row>
    <row r="7302" spans="1:9" ht="12.75" x14ac:dyDescent="0.2">
      <c r="A7302" s="3">
        <v>402</v>
      </c>
      <c r="B7302" s="211">
        <v>6311</v>
      </c>
      <c r="C7302" s="230" t="s">
        <v>2856</v>
      </c>
      <c r="D7302" s="211" t="s">
        <v>10523</v>
      </c>
      <c r="E7302" s="211" t="s">
        <v>2858</v>
      </c>
      <c r="F7302" s="703">
        <v>40320000</v>
      </c>
      <c r="G7302" s="146" t="s">
        <v>364</v>
      </c>
      <c r="H7302" s="684">
        <v>45078</v>
      </c>
      <c r="I7302" s="382">
        <v>407</v>
      </c>
    </row>
    <row r="7303" spans="1:9" ht="38.25" x14ac:dyDescent="0.2">
      <c r="A7303" s="892">
        <v>403</v>
      </c>
      <c r="B7303" s="372">
        <v>4321</v>
      </c>
      <c r="C7303" s="332" t="s">
        <v>5555</v>
      </c>
      <c r="D7303" s="372" t="s">
        <v>5528</v>
      </c>
      <c r="E7303" s="146" t="s">
        <v>5335</v>
      </c>
      <c r="F7303" s="910">
        <v>5480</v>
      </c>
      <c r="G7303" s="146" t="s">
        <v>364</v>
      </c>
      <c r="H7303" s="309">
        <v>45231</v>
      </c>
      <c r="I7303" s="372">
        <v>407</v>
      </c>
    </row>
    <row r="7304" spans="1:9" ht="51" x14ac:dyDescent="0.2">
      <c r="A7304" s="892"/>
      <c r="B7304" s="372">
        <v>4321</v>
      </c>
      <c r="C7304" s="332" t="s">
        <v>5556</v>
      </c>
      <c r="D7304" s="372" t="s">
        <v>5528</v>
      </c>
      <c r="E7304" s="146" t="s">
        <v>5337</v>
      </c>
      <c r="F7304" s="910"/>
      <c r="G7304" s="146" t="s">
        <v>364</v>
      </c>
      <c r="H7304" s="309">
        <v>45231</v>
      </c>
      <c r="I7304" s="372">
        <v>407</v>
      </c>
    </row>
    <row r="7305" spans="1:9" ht="12.75" x14ac:dyDescent="0.2">
      <c r="A7305" s="3">
        <v>404</v>
      </c>
      <c r="B7305" s="211">
        <v>6110</v>
      </c>
      <c r="C7305" s="230" t="s">
        <v>2748</v>
      </c>
      <c r="D7305" s="211" t="s">
        <v>5810</v>
      </c>
      <c r="E7305" s="211" t="s">
        <v>2750</v>
      </c>
      <c r="F7305" s="703">
        <v>82000000</v>
      </c>
      <c r="G7305" s="146" t="s">
        <v>364</v>
      </c>
      <c r="H7305" s="684">
        <v>45078</v>
      </c>
      <c r="I7305" s="382">
        <v>407</v>
      </c>
    </row>
    <row r="7306" spans="1:9" ht="15" customHeight="1" x14ac:dyDescent="0.2">
      <c r="A7306" s="891">
        <v>405</v>
      </c>
      <c r="B7306" s="211">
        <v>6110</v>
      </c>
      <c r="C7306" s="230" t="s">
        <v>2746</v>
      </c>
      <c r="D7306" s="211" t="s">
        <v>5809</v>
      </c>
      <c r="E7306" s="211">
        <v>39121001</v>
      </c>
      <c r="F7306" s="898">
        <v>180074482.16999999</v>
      </c>
      <c r="G7306" s="211" t="s">
        <v>669</v>
      </c>
      <c r="H7306" s="684">
        <v>45078</v>
      </c>
      <c r="I7306" s="382">
        <v>410</v>
      </c>
    </row>
    <row r="7307" spans="1:9" ht="15" customHeight="1" x14ac:dyDescent="0.2">
      <c r="A7307" s="891"/>
      <c r="B7307" s="211">
        <v>6110</v>
      </c>
      <c r="C7307" s="230" t="s">
        <v>2746</v>
      </c>
      <c r="D7307" s="211" t="s">
        <v>5810</v>
      </c>
      <c r="E7307" s="211">
        <v>39121001</v>
      </c>
      <c r="F7307" s="899"/>
      <c r="G7307" s="211" t="s">
        <v>669</v>
      </c>
      <c r="H7307" s="684">
        <v>45078</v>
      </c>
      <c r="I7307" s="382">
        <v>410</v>
      </c>
    </row>
    <row r="7308" spans="1:9" ht="51" x14ac:dyDescent="0.2">
      <c r="A7308" s="891"/>
      <c r="B7308" s="3">
        <v>7002</v>
      </c>
      <c r="C7308" s="197" t="s">
        <v>3455</v>
      </c>
      <c r="D7308" s="211" t="s">
        <v>5810</v>
      </c>
      <c r="E7308" s="211" t="s">
        <v>3457</v>
      </c>
      <c r="F7308" s="899"/>
      <c r="G7308" s="211" t="s">
        <v>669</v>
      </c>
      <c r="H7308" s="661" t="s">
        <v>120</v>
      </c>
      <c r="I7308" s="211">
        <v>410</v>
      </c>
    </row>
    <row r="7309" spans="1:9" ht="63.75" x14ac:dyDescent="0.2">
      <c r="A7309" s="891"/>
      <c r="B7309" s="3">
        <v>7002</v>
      </c>
      <c r="C7309" s="197" t="s">
        <v>3458</v>
      </c>
      <c r="D7309" s="211" t="s">
        <v>5810</v>
      </c>
      <c r="E7309" s="211" t="s">
        <v>3459</v>
      </c>
      <c r="F7309" s="899"/>
      <c r="G7309" s="211" t="s">
        <v>669</v>
      </c>
      <c r="H7309" s="661" t="s">
        <v>120</v>
      </c>
      <c r="I7309" s="211">
        <v>410</v>
      </c>
    </row>
    <row r="7310" spans="1:9" ht="63.75" x14ac:dyDescent="0.2">
      <c r="A7310" s="891"/>
      <c r="B7310" s="3">
        <v>7002</v>
      </c>
      <c r="C7310" s="197" t="s">
        <v>3460</v>
      </c>
      <c r="D7310" s="211" t="s">
        <v>5810</v>
      </c>
      <c r="E7310" s="211" t="s">
        <v>3461</v>
      </c>
      <c r="F7310" s="899"/>
      <c r="G7310" s="211" t="s">
        <v>669</v>
      </c>
      <c r="H7310" s="661" t="s">
        <v>120</v>
      </c>
      <c r="I7310" s="211">
        <v>410</v>
      </c>
    </row>
    <row r="7311" spans="1:9" ht="38.25" x14ac:dyDescent="0.2">
      <c r="A7311" s="892">
        <v>406</v>
      </c>
      <c r="B7311" s="61">
        <v>7002</v>
      </c>
      <c r="C7311" s="197" t="s">
        <v>3473</v>
      </c>
      <c r="D7311" s="61" t="s">
        <v>10458</v>
      </c>
      <c r="E7311" s="382">
        <v>39121032</v>
      </c>
      <c r="F7311" s="899"/>
      <c r="G7311" s="160" t="s">
        <v>364</v>
      </c>
      <c r="H7311" s="661" t="s">
        <v>120</v>
      </c>
      <c r="I7311" s="382">
        <v>411</v>
      </c>
    </row>
    <row r="7312" spans="1:9" ht="38.25" x14ac:dyDescent="0.2">
      <c r="A7312" s="892"/>
      <c r="B7312" s="97">
        <v>4321</v>
      </c>
      <c r="C7312" s="98" t="s">
        <v>5530</v>
      </c>
      <c r="D7312" s="97" t="s">
        <v>5528</v>
      </c>
      <c r="E7312" s="160">
        <v>39121032</v>
      </c>
      <c r="F7312" s="900"/>
      <c r="G7312" s="160" t="s">
        <v>364</v>
      </c>
      <c r="H7312" s="309">
        <v>45261</v>
      </c>
      <c r="I7312" s="160">
        <v>411</v>
      </c>
    </row>
    <row r="7313" spans="1:9" ht="51" x14ac:dyDescent="0.2">
      <c r="A7313" s="3">
        <v>407</v>
      </c>
      <c r="B7313" s="372">
        <v>4011</v>
      </c>
      <c r="C7313" s="373" t="s">
        <v>5474</v>
      </c>
      <c r="D7313" s="372" t="s">
        <v>1667</v>
      </c>
      <c r="E7313" s="146">
        <v>43221733</v>
      </c>
      <c r="F7313" s="585">
        <v>3025575</v>
      </c>
      <c r="G7313" s="146" t="s">
        <v>724</v>
      </c>
      <c r="H7313" s="159">
        <v>45261</v>
      </c>
      <c r="I7313" s="146">
        <v>413</v>
      </c>
    </row>
    <row r="7314" spans="1:9" ht="38.25" x14ac:dyDescent="0.2">
      <c r="A7314" s="3">
        <v>408</v>
      </c>
      <c r="B7314" s="211">
        <v>2830</v>
      </c>
      <c r="C7314" s="167" t="s">
        <v>4918</v>
      </c>
      <c r="D7314" s="382" t="s">
        <v>4900</v>
      </c>
      <c r="E7314" s="382">
        <v>45121516</v>
      </c>
      <c r="F7314" s="623">
        <v>44500000</v>
      </c>
      <c r="G7314" s="382" t="s">
        <v>4806</v>
      </c>
      <c r="H7314" s="159">
        <v>45047</v>
      </c>
      <c r="I7314" s="382">
        <v>413</v>
      </c>
    </row>
    <row r="7315" spans="1:9" ht="25.5" x14ac:dyDescent="0.2">
      <c r="A7315" s="891">
        <v>409</v>
      </c>
      <c r="B7315" s="61">
        <v>4001</v>
      </c>
      <c r="C7315" s="219" t="s">
        <v>2119</v>
      </c>
      <c r="D7315" s="382" t="s">
        <v>163</v>
      </c>
      <c r="E7315" s="382">
        <v>41113601</v>
      </c>
      <c r="F7315" s="911">
        <v>4537500</v>
      </c>
      <c r="G7315" s="382" t="s">
        <v>4806</v>
      </c>
      <c r="H7315" s="63">
        <v>45200</v>
      </c>
      <c r="I7315" s="61">
        <v>413</v>
      </c>
    </row>
    <row r="7316" spans="1:9" ht="15" customHeight="1" x14ac:dyDescent="0.2">
      <c r="A7316" s="891"/>
      <c r="B7316" s="211">
        <v>6311</v>
      </c>
      <c r="C7316" s="230" t="s">
        <v>2852</v>
      </c>
      <c r="D7316" s="382" t="s">
        <v>163</v>
      </c>
      <c r="E7316" s="211">
        <v>41113601</v>
      </c>
      <c r="F7316" s="911"/>
      <c r="G7316" s="382" t="s">
        <v>4806</v>
      </c>
      <c r="H7316" s="684">
        <v>44986</v>
      </c>
      <c r="I7316" s="382">
        <v>413</v>
      </c>
    </row>
    <row r="7317" spans="1:9" ht="25.5" x14ac:dyDescent="0.2">
      <c r="A7317" s="891"/>
      <c r="B7317" s="97">
        <v>6226</v>
      </c>
      <c r="C7317" s="98" t="s">
        <v>2932</v>
      </c>
      <c r="D7317" s="382" t="s">
        <v>163</v>
      </c>
      <c r="E7317" s="782" t="s">
        <v>2933</v>
      </c>
      <c r="F7317" s="911"/>
      <c r="G7317" s="382" t="s">
        <v>4806</v>
      </c>
      <c r="H7317" s="684">
        <v>45078</v>
      </c>
      <c r="I7317" s="382">
        <v>413</v>
      </c>
    </row>
    <row r="7318" spans="1:9" ht="38.25" x14ac:dyDescent="0.2">
      <c r="A7318" s="3">
        <v>410</v>
      </c>
      <c r="B7318" s="61">
        <v>3240</v>
      </c>
      <c r="C7318" s="66" t="s">
        <v>228</v>
      </c>
      <c r="D7318" s="3" t="s">
        <v>39</v>
      </c>
      <c r="E7318" s="382">
        <v>52161547</v>
      </c>
      <c r="F7318" s="577">
        <v>347226.39999999997</v>
      </c>
      <c r="G7318" s="382" t="s">
        <v>4806</v>
      </c>
      <c r="H7318" s="661" t="s">
        <v>106</v>
      </c>
      <c r="I7318" s="382">
        <v>413</v>
      </c>
    </row>
    <row r="7319" spans="1:9" ht="51" x14ac:dyDescent="0.2">
      <c r="A7319" s="892">
        <v>411</v>
      </c>
      <c r="B7319" s="3">
        <v>3202</v>
      </c>
      <c r="C7319" s="197" t="s">
        <v>1666</v>
      </c>
      <c r="D7319" s="3" t="s">
        <v>1667</v>
      </c>
      <c r="E7319" s="211">
        <v>41113637</v>
      </c>
      <c r="F7319" s="909">
        <v>79800000</v>
      </c>
      <c r="G7319" s="211" t="s">
        <v>724</v>
      </c>
      <c r="H7319" s="661" t="s">
        <v>858</v>
      </c>
      <c r="I7319" s="382">
        <v>413</v>
      </c>
    </row>
    <row r="7320" spans="1:9" ht="38.25" x14ac:dyDescent="0.2">
      <c r="A7320" s="892"/>
      <c r="B7320" s="3">
        <v>3202</v>
      </c>
      <c r="C7320" s="197" t="s">
        <v>1668</v>
      </c>
      <c r="D7320" s="3" t="s">
        <v>163</v>
      </c>
      <c r="E7320" s="211">
        <v>41113637</v>
      </c>
      <c r="F7320" s="909"/>
      <c r="G7320" s="211" t="s">
        <v>724</v>
      </c>
      <c r="H7320" s="661" t="s">
        <v>858</v>
      </c>
      <c r="I7320" s="382">
        <v>413</v>
      </c>
    </row>
    <row r="7321" spans="1:9" ht="25.5" x14ac:dyDescent="0.2">
      <c r="A7321" s="3">
        <v>412</v>
      </c>
      <c r="B7321" s="51">
        <v>2030</v>
      </c>
      <c r="C7321" s="54" t="s">
        <v>166</v>
      </c>
      <c r="D7321" s="39" t="s">
        <v>163</v>
      </c>
      <c r="E7321" s="39" t="s">
        <v>167</v>
      </c>
      <c r="F7321" s="563">
        <v>6000000</v>
      </c>
      <c r="G7321" s="211" t="s">
        <v>724</v>
      </c>
      <c r="H7321" s="651" t="s">
        <v>41</v>
      </c>
      <c r="I7321" s="51">
        <v>413</v>
      </c>
    </row>
    <row r="7322" spans="1:9" ht="25.5" x14ac:dyDescent="0.2">
      <c r="A7322" s="892">
        <v>413</v>
      </c>
      <c r="B7322" s="372">
        <v>4011</v>
      </c>
      <c r="C7322" s="373" t="s">
        <v>5463</v>
      </c>
      <c r="D7322" s="39" t="s">
        <v>163</v>
      </c>
      <c r="E7322" s="146" t="s">
        <v>5464</v>
      </c>
      <c r="F7322" s="909">
        <v>570000</v>
      </c>
      <c r="G7322" s="146" t="s">
        <v>724</v>
      </c>
      <c r="H7322" s="159">
        <v>45261</v>
      </c>
      <c r="I7322" s="146">
        <v>413</v>
      </c>
    </row>
    <row r="7323" spans="1:9" ht="25.5" x14ac:dyDescent="0.2">
      <c r="A7323" s="892"/>
      <c r="B7323" s="211">
        <v>6311</v>
      </c>
      <c r="C7323" s="230" t="s">
        <v>2854</v>
      </c>
      <c r="D7323" s="39" t="s">
        <v>163</v>
      </c>
      <c r="E7323" s="211">
        <v>27111737</v>
      </c>
      <c r="F7323" s="909"/>
      <c r="G7323" s="146" t="s">
        <v>724</v>
      </c>
      <c r="H7323" s="684">
        <v>45078</v>
      </c>
      <c r="I7323" s="382">
        <v>413</v>
      </c>
    </row>
    <row r="7324" spans="1:9" ht="15" customHeight="1" x14ac:dyDescent="0.2">
      <c r="A7324" s="891">
        <v>414</v>
      </c>
      <c r="B7324" s="47">
        <v>7203</v>
      </c>
      <c r="C7324" s="46" t="s">
        <v>743</v>
      </c>
      <c r="D7324" s="47" t="s">
        <v>163</v>
      </c>
      <c r="E7324" s="47">
        <v>39121011</v>
      </c>
      <c r="F7324" s="949">
        <v>115462906.73999999</v>
      </c>
      <c r="G7324" s="47" t="s">
        <v>724</v>
      </c>
      <c r="H7324" s="661" t="s">
        <v>41</v>
      </c>
      <c r="I7324" s="47">
        <v>413</v>
      </c>
    </row>
    <row r="7325" spans="1:9" ht="25.5" x14ac:dyDescent="0.2">
      <c r="A7325" s="891"/>
      <c r="B7325" s="47">
        <v>7203</v>
      </c>
      <c r="C7325" s="46" t="s">
        <v>744</v>
      </c>
      <c r="D7325" s="47" t="s">
        <v>163</v>
      </c>
      <c r="E7325" s="47">
        <v>39121011</v>
      </c>
      <c r="F7325" s="949"/>
      <c r="G7325" s="47" t="s">
        <v>724</v>
      </c>
      <c r="H7325" s="661" t="s">
        <v>41</v>
      </c>
      <c r="I7325" s="47">
        <v>413</v>
      </c>
    </row>
    <row r="7326" spans="1:9" ht="25.5" x14ac:dyDescent="0.2">
      <c r="A7326" s="891"/>
      <c r="B7326" s="47">
        <v>7203</v>
      </c>
      <c r="C7326" s="46" t="s">
        <v>744</v>
      </c>
      <c r="D7326" s="47" t="s">
        <v>163</v>
      </c>
      <c r="E7326" s="47">
        <v>39121011</v>
      </c>
      <c r="F7326" s="949"/>
      <c r="G7326" s="47" t="s">
        <v>724</v>
      </c>
      <c r="H7326" s="661" t="s">
        <v>41</v>
      </c>
      <c r="I7326" s="47">
        <v>413</v>
      </c>
    </row>
    <row r="7327" spans="1:9" ht="15" customHeight="1" x14ac:dyDescent="0.2">
      <c r="A7327" s="891"/>
      <c r="B7327" s="47">
        <v>7203</v>
      </c>
      <c r="C7327" s="46" t="s">
        <v>745</v>
      </c>
      <c r="D7327" s="47" t="s">
        <v>163</v>
      </c>
      <c r="E7327" s="47">
        <v>39121011</v>
      </c>
      <c r="F7327" s="949"/>
      <c r="G7327" s="47" t="s">
        <v>724</v>
      </c>
      <c r="H7327" s="661" t="s">
        <v>41</v>
      </c>
      <c r="I7327" s="47">
        <v>413</v>
      </c>
    </row>
    <row r="7328" spans="1:9" ht="15" customHeight="1" x14ac:dyDescent="0.2">
      <c r="A7328" s="891"/>
      <c r="B7328" s="47">
        <v>7203</v>
      </c>
      <c r="C7328" s="46" t="s">
        <v>746</v>
      </c>
      <c r="D7328" s="47" t="s">
        <v>163</v>
      </c>
      <c r="E7328" s="47">
        <v>39121011</v>
      </c>
      <c r="F7328" s="949"/>
      <c r="G7328" s="47" t="s">
        <v>724</v>
      </c>
      <c r="H7328" s="661" t="s">
        <v>41</v>
      </c>
      <c r="I7328" s="47">
        <v>413</v>
      </c>
    </row>
    <row r="7329" spans="1:9" ht="25.5" x14ac:dyDescent="0.2">
      <c r="A7329" s="891"/>
      <c r="B7329" s="47">
        <v>7203</v>
      </c>
      <c r="C7329" s="46" t="s">
        <v>747</v>
      </c>
      <c r="D7329" s="47" t="s">
        <v>163</v>
      </c>
      <c r="E7329" s="47">
        <v>39121011</v>
      </c>
      <c r="F7329" s="949"/>
      <c r="G7329" s="47" t="s">
        <v>724</v>
      </c>
      <c r="H7329" s="661" t="s">
        <v>41</v>
      </c>
      <c r="I7329" s="47">
        <v>413</v>
      </c>
    </row>
    <row r="7330" spans="1:9" ht="15" customHeight="1" x14ac:dyDescent="0.2">
      <c r="A7330" s="891"/>
      <c r="B7330" s="47">
        <v>7203</v>
      </c>
      <c r="C7330" s="46" t="s">
        <v>748</v>
      </c>
      <c r="D7330" s="47" t="s">
        <v>163</v>
      </c>
      <c r="E7330" s="47">
        <v>39121011</v>
      </c>
      <c r="F7330" s="949"/>
      <c r="G7330" s="47" t="s">
        <v>724</v>
      </c>
      <c r="H7330" s="661" t="s">
        <v>41</v>
      </c>
      <c r="I7330" s="47">
        <v>413</v>
      </c>
    </row>
    <row r="7331" spans="1:9" ht="25.5" x14ac:dyDescent="0.2">
      <c r="A7331" s="891"/>
      <c r="B7331" s="47">
        <v>7203</v>
      </c>
      <c r="C7331" s="46" t="s">
        <v>749</v>
      </c>
      <c r="D7331" s="47" t="s">
        <v>163</v>
      </c>
      <c r="E7331" s="47">
        <v>39121011</v>
      </c>
      <c r="F7331" s="949"/>
      <c r="G7331" s="47" t="s">
        <v>724</v>
      </c>
      <c r="H7331" s="661" t="s">
        <v>41</v>
      </c>
      <c r="I7331" s="47">
        <v>413</v>
      </c>
    </row>
    <row r="7332" spans="1:9" ht="25.5" x14ac:dyDescent="0.2">
      <c r="A7332" s="891"/>
      <c r="B7332" s="47">
        <v>7203</v>
      </c>
      <c r="C7332" s="46" t="s">
        <v>750</v>
      </c>
      <c r="D7332" s="47" t="s">
        <v>163</v>
      </c>
      <c r="E7332" s="47">
        <v>39121011</v>
      </c>
      <c r="F7332" s="949"/>
      <c r="G7332" s="47" t="s">
        <v>724</v>
      </c>
      <c r="H7332" s="661" t="s">
        <v>41</v>
      </c>
      <c r="I7332" s="47">
        <v>413</v>
      </c>
    </row>
    <row r="7333" spans="1:9" ht="25.5" x14ac:dyDescent="0.2">
      <c r="A7333" s="891"/>
      <c r="B7333" s="47">
        <v>7203</v>
      </c>
      <c r="C7333" s="46" t="s">
        <v>751</v>
      </c>
      <c r="D7333" s="47" t="s">
        <v>163</v>
      </c>
      <c r="E7333" s="47">
        <v>39121011</v>
      </c>
      <c r="F7333" s="949"/>
      <c r="G7333" s="47" t="s">
        <v>724</v>
      </c>
      <c r="H7333" s="661" t="s">
        <v>41</v>
      </c>
      <c r="I7333" s="47">
        <v>413</v>
      </c>
    </row>
    <row r="7334" spans="1:9" ht="25.5" x14ac:dyDescent="0.2">
      <c r="A7334" s="891"/>
      <c r="B7334" s="47">
        <v>7203</v>
      </c>
      <c r="C7334" s="46" t="s">
        <v>752</v>
      </c>
      <c r="D7334" s="47" t="s">
        <v>163</v>
      </c>
      <c r="E7334" s="47">
        <v>39121011</v>
      </c>
      <c r="F7334" s="949"/>
      <c r="G7334" s="47" t="s">
        <v>724</v>
      </c>
      <c r="H7334" s="661" t="s">
        <v>41</v>
      </c>
      <c r="I7334" s="47">
        <v>413</v>
      </c>
    </row>
    <row r="7335" spans="1:9" ht="25.5" x14ac:dyDescent="0.2">
      <c r="A7335" s="891"/>
      <c r="B7335" s="47">
        <v>7203</v>
      </c>
      <c r="C7335" s="46" t="s">
        <v>752</v>
      </c>
      <c r="D7335" s="47" t="s">
        <v>163</v>
      </c>
      <c r="E7335" s="47">
        <v>39121011</v>
      </c>
      <c r="F7335" s="949"/>
      <c r="G7335" s="47" t="s">
        <v>724</v>
      </c>
      <c r="H7335" s="661" t="s">
        <v>41</v>
      </c>
      <c r="I7335" s="47">
        <v>413</v>
      </c>
    </row>
    <row r="7336" spans="1:9" ht="89.25" x14ac:dyDescent="0.2">
      <c r="A7336" s="891">
        <v>415</v>
      </c>
      <c r="B7336" s="3">
        <v>3202</v>
      </c>
      <c r="C7336" s="197" t="s">
        <v>1692</v>
      </c>
      <c r="D7336" s="3" t="s">
        <v>163</v>
      </c>
      <c r="E7336" s="211" t="s">
        <v>1693</v>
      </c>
      <c r="F7336" s="909">
        <v>19150000</v>
      </c>
      <c r="G7336" s="211" t="s">
        <v>724</v>
      </c>
      <c r="H7336" s="661" t="s">
        <v>858</v>
      </c>
      <c r="I7336" s="382">
        <v>413</v>
      </c>
    </row>
    <row r="7337" spans="1:9" ht="25.5" x14ac:dyDescent="0.2">
      <c r="A7337" s="891"/>
      <c r="B7337" s="3">
        <v>3202</v>
      </c>
      <c r="C7337" s="197" t="s">
        <v>1694</v>
      </c>
      <c r="D7337" s="3" t="s">
        <v>163</v>
      </c>
      <c r="E7337" s="211" t="s">
        <v>1695</v>
      </c>
      <c r="F7337" s="909"/>
      <c r="G7337" s="211" t="s">
        <v>724</v>
      </c>
      <c r="H7337" s="661" t="s">
        <v>858</v>
      </c>
      <c r="I7337" s="382">
        <v>413</v>
      </c>
    </row>
    <row r="7338" spans="1:9" ht="25.5" x14ac:dyDescent="0.2">
      <c r="A7338" s="891"/>
      <c r="B7338" s="372">
        <v>6226</v>
      </c>
      <c r="C7338" s="373" t="s">
        <v>2928</v>
      </c>
      <c r="D7338" s="3" t="s">
        <v>163</v>
      </c>
      <c r="E7338" s="60" t="s">
        <v>2929</v>
      </c>
      <c r="F7338" s="909"/>
      <c r="G7338" s="211" t="s">
        <v>724</v>
      </c>
      <c r="H7338" s="684">
        <v>45078</v>
      </c>
      <c r="I7338" s="382">
        <v>413</v>
      </c>
    </row>
    <row r="7339" spans="1:9" ht="51" x14ac:dyDescent="0.2">
      <c r="A7339" s="891">
        <v>416</v>
      </c>
      <c r="B7339" s="192">
        <v>7203</v>
      </c>
      <c r="C7339" s="674" t="s">
        <v>723</v>
      </c>
      <c r="D7339" s="192" t="s">
        <v>163</v>
      </c>
      <c r="E7339" s="192">
        <v>72151207</v>
      </c>
      <c r="F7339" s="949">
        <v>229300000</v>
      </c>
      <c r="G7339" s="192" t="s">
        <v>724</v>
      </c>
      <c r="H7339" s="692" t="s">
        <v>41</v>
      </c>
      <c r="I7339" s="192">
        <v>413</v>
      </c>
    </row>
    <row r="7340" spans="1:9" ht="38.25" x14ac:dyDescent="0.2">
      <c r="A7340" s="891"/>
      <c r="B7340" s="192">
        <v>7203</v>
      </c>
      <c r="C7340" s="674" t="s">
        <v>726</v>
      </c>
      <c r="D7340" s="192" t="s">
        <v>163</v>
      </c>
      <c r="E7340" s="192">
        <v>72151207</v>
      </c>
      <c r="F7340" s="949"/>
      <c r="G7340" s="192" t="s">
        <v>724</v>
      </c>
      <c r="H7340" s="692" t="s">
        <v>41</v>
      </c>
      <c r="I7340" s="192">
        <v>413</v>
      </c>
    </row>
    <row r="7341" spans="1:9" ht="38.25" x14ac:dyDescent="0.2">
      <c r="A7341" s="891"/>
      <c r="B7341" s="192">
        <v>7203</v>
      </c>
      <c r="C7341" s="674" t="s">
        <v>727</v>
      </c>
      <c r="D7341" s="192" t="s">
        <v>163</v>
      </c>
      <c r="E7341" s="192">
        <v>72151207</v>
      </c>
      <c r="F7341" s="949"/>
      <c r="G7341" s="192" t="s">
        <v>724</v>
      </c>
      <c r="H7341" s="692" t="s">
        <v>41</v>
      </c>
      <c r="I7341" s="192">
        <v>413</v>
      </c>
    </row>
    <row r="7342" spans="1:9" ht="38.25" x14ac:dyDescent="0.2">
      <c r="A7342" s="891"/>
      <c r="B7342" s="192">
        <v>7203</v>
      </c>
      <c r="C7342" s="674" t="s">
        <v>728</v>
      </c>
      <c r="D7342" s="192" t="s">
        <v>163</v>
      </c>
      <c r="E7342" s="192">
        <v>72151207</v>
      </c>
      <c r="F7342" s="949"/>
      <c r="G7342" s="192" t="s">
        <v>724</v>
      </c>
      <c r="H7342" s="692" t="s">
        <v>41</v>
      </c>
      <c r="I7342" s="192">
        <v>413</v>
      </c>
    </row>
    <row r="7343" spans="1:9" ht="38.25" x14ac:dyDescent="0.2">
      <c r="A7343" s="891"/>
      <c r="B7343" s="192">
        <v>7203</v>
      </c>
      <c r="C7343" s="674" t="s">
        <v>729</v>
      </c>
      <c r="D7343" s="192" t="s">
        <v>163</v>
      </c>
      <c r="E7343" s="192">
        <v>72151207</v>
      </c>
      <c r="F7343" s="949"/>
      <c r="G7343" s="192" t="s">
        <v>724</v>
      </c>
      <c r="H7343" s="692" t="s">
        <v>41</v>
      </c>
      <c r="I7343" s="192">
        <v>413</v>
      </c>
    </row>
    <row r="7344" spans="1:9" ht="38.25" x14ac:dyDescent="0.2">
      <c r="A7344" s="891"/>
      <c r="B7344" s="192">
        <v>7203</v>
      </c>
      <c r="C7344" s="674" t="s">
        <v>730</v>
      </c>
      <c r="D7344" s="192" t="s">
        <v>163</v>
      </c>
      <c r="E7344" s="192">
        <v>72151207</v>
      </c>
      <c r="F7344" s="949"/>
      <c r="G7344" s="192" t="s">
        <v>724</v>
      </c>
      <c r="H7344" s="692" t="s">
        <v>41</v>
      </c>
      <c r="I7344" s="192">
        <v>413</v>
      </c>
    </row>
    <row r="7345" spans="1:9" ht="38.25" x14ac:dyDescent="0.2">
      <c r="A7345" s="891"/>
      <c r="B7345" s="192">
        <v>7203</v>
      </c>
      <c r="C7345" s="674" t="s">
        <v>731</v>
      </c>
      <c r="D7345" s="192" t="s">
        <v>163</v>
      </c>
      <c r="E7345" s="192">
        <v>72151207</v>
      </c>
      <c r="F7345" s="949"/>
      <c r="G7345" s="192" t="s">
        <v>724</v>
      </c>
      <c r="H7345" s="692" t="s">
        <v>41</v>
      </c>
      <c r="I7345" s="192">
        <v>413</v>
      </c>
    </row>
    <row r="7346" spans="1:9" ht="51" x14ac:dyDescent="0.2">
      <c r="A7346" s="891"/>
      <c r="B7346" s="192">
        <v>7203</v>
      </c>
      <c r="C7346" s="674" t="s">
        <v>732</v>
      </c>
      <c r="D7346" s="192" t="s">
        <v>163</v>
      </c>
      <c r="E7346" s="192">
        <v>72151207</v>
      </c>
      <c r="F7346" s="949"/>
      <c r="G7346" s="192" t="s">
        <v>724</v>
      </c>
      <c r="H7346" s="692" t="s">
        <v>41</v>
      </c>
      <c r="I7346" s="192">
        <v>413</v>
      </c>
    </row>
    <row r="7347" spans="1:9" ht="38.25" x14ac:dyDescent="0.2">
      <c r="A7347" s="891"/>
      <c r="B7347" s="192">
        <v>7203</v>
      </c>
      <c r="C7347" s="674" t="s">
        <v>733</v>
      </c>
      <c r="D7347" s="192" t="s">
        <v>163</v>
      </c>
      <c r="E7347" s="192">
        <v>72151207</v>
      </c>
      <c r="F7347" s="949"/>
      <c r="G7347" s="192" t="s">
        <v>724</v>
      </c>
      <c r="H7347" s="692" t="s">
        <v>41</v>
      </c>
      <c r="I7347" s="192">
        <v>413</v>
      </c>
    </row>
    <row r="7348" spans="1:9" ht="51" x14ac:dyDescent="0.2">
      <c r="A7348" s="891"/>
      <c r="B7348" s="192">
        <v>7203</v>
      </c>
      <c r="C7348" s="674" t="s">
        <v>734</v>
      </c>
      <c r="D7348" s="192" t="s">
        <v>163</v>
      </c>
      <c r="E7348" s="192">
        <v>72151207</v>
      </c>
      <c r="F7348" s="949"/>
      <c r="G7348" s="192" t="s">
        <v>724</v>
      </c>
      <c r="H7348" s="692" t="s">
        <v>41</v>
      </c>
      <c r="I7348" s="192">
        <v>413</v>
      </c>
    </row>
    <row r="7349" spans="1:9" ht="38.25" x14ac:dyDescent="0.2">
      <c r="A7349" s="891"/>
      <c r="B7349" s="192">
        <v>7203</v>
      </c>
      <c r="C7349" s="674" t="s">
        <v>735</v>
      </c>
      <c r="D7349" s="192" t="s">
        <v>163</v>
      </c>
      <c r="E7349" s="192">
        <v>72151207</v>
      </c>
      <c r="F7349" s="949"/>
      <c r="G7349" s="192" t="s">
        <v>724</v>
      </c>
      <c r="H7349" s="692" t="s">
        <v>41</v>
      </c>
      <c r="I7349" s="192">
        <v>413</v>
      </c>
    </row>
    <row r="7350" spans="1:9" ht="51" x14ac:dyDescent="0.2">
      <c r="A7350" s="891"/>
      <c r="B7350" s="192">
        <v>7203</v>
      </c>
      <c r="C7350" s="674" t="s">
        <v>736</v>
      </c>
      <c r="D7350" s="192" t="s">
        <v>163</v>
      </c>
      <c r="E7350" s="192">
        <v>72151207</v>
      </c>
      <c r="F7350" s="949"/>
      <c r="G7350" s="192" t="s">
        <v>724</v>
      </c>
      <c r="H7350" s="692" t="s">
        <v>41</v>
      </c>
      <c r="I7350" s="192">
        <v>413</v>
      </c>
    </row>
    <row r="7351" spans="1:9" ht="51" x14ac:dyDescent="0.2">
      <c r="A7351" s="891"/>
      <c r="B7351" s="192">
        <v>7203</v>
      </c>
      <c r="C7351" s="674" t="s">
        <v>737</v>
      </c>
      <c r="D7351" s="192" t="s">
        <v>163</v>
      </c>
      <c r="E7351" s="192">
        <v>72151207</v>
      </c>
      <c r="F7351" s="949"/>
      <c r="G7351" s="192" t="s">
        <v>724</v>
      </c>
      <c r="H7351" s="692" t="s">
        <v>41</v>
      </c>
      <c r="I7351" s="192">
        <v>413</v>
      </c>
    </row>
    <row r="7352" spans="1:9" ht="51" x14ac:dyDescent="0.2">
      <c r="A7352" s="891"/>
      <c r="B7352" s="192">
        <v>7203</v>
      </c>
      <c r="C7352" s="674" t="s">
        <v>738</v>
      </c>
      <c r="D7352" s="192" t="s">
        <v>163</v>
      </c>
      <c r="E7352" s="192">
        <v>72151207</v>
      </c>
      <c r="F7352" s="949"/>
      <c r="G7352" s="192" t="s">
        <v>724</v>
      </c>
      <c r="H7352" s="692" t="s">
        <v>41</v>
      </c>
      <c r="I7352" s="192">
        <v>413</v>
      </c>
    </row>
    <row r="7353" spans="1:9" ht="51" x14ac:dyDescent="0.2">
      <c r="A7353" s="891"/>
      <c r="B7353" s="192">
        <v>7203</v>
      </c>
      <c r="C7353" s="674" t="s">
        <v>739</v>
      </c>
      <c r="D7353" s="192" t="s">
        <v>163</v>
      </c>
      <c r="E7353" s="192">
        <v>72151207</v>
      </c>
      <c r="F7353" s="949"/>
      <c r="G7353" s="192" t="s">
        <v>724</v>
      </c>
      <c r="H7353" s="692" t="s">
        <v>41</v>
      </c>
      <c r="I7353" s="192">
        <v>413</v>
      </c>
    </row>
    <row r="7354" spans="1:9" ht="38.25" x14ac:dyDescent="0.2">
      <c r="A7354" s="891"/>
      <c r="B7354" s="192">
        <v>7203</v>
      </c>
      <c r="C7354" s="674" t="s">
        <v>740</v>
      </c>
      <c r="D7354" s="192" t="s">
        <v>163</v>
      </c>
      <c r="E7354" s="192">
        <v>72151207</v>
      </c>
      <c r="F7354" s="949"/>
      <c r="G7354" s="192" t="s">
        <v>724</v>
      </c>
      <c r="H7354" s="692" t="s">
        <v>41</v>
      </c>
      <c r="I7354" s="192">
        <v>413</v>
      </c>
    </row>
    <row r="7355" spans="1:9" ht="38.25" x14ac:dyDescent="0.2">
      <c r="A7355" s="891"/>
      <c r="B7355" s="192">
        <v>7203</v>
      </c>
      <c r="C7355" s="674" t="s">
        <v>741</v>
      </c>
      <c r="D7355" s="192" t="s">
        <v>163</v>
      </c>
      <c r="E7355" s="192">
        <v>72151207</v>
      </c>
      <c r="F7355" s="949"/>
      <c r="G7355" s="192" t="s">
        <v>724</v>
      </c>
      <c r="H7355" s="692" t="s">
        <v>41</v>
      </c>
      <c r="I7355" s="192">
        <v>413</v>
      </c>
    </row>
    <row r="7356" spans="1:9" ht="38.25" x14ac:dyDescent="0.2">
      <c r="A7356" s="891"/>
      <c r="B7356" s="192">
        <v>7203</v>
      </c>
      <c r="C7356" s="674" t="s">
        <v>742</v>
      </c>
      <c r="D7356" s="192" t="s">
        <v>163</v>
      </c>
      <c r="E7356" s="192">
        <v>72151207</v>
      </c>
      <c r="F7356" s="949"/>
      <c r="G7356" s="192" t="s">
        <v>724</v>
      </c>
      <c r="H7356" s="692" t="s">
        <v>41</v>
      </c>
      <c r="I7356" s="192">
        <v>413</v>
      </c>
    </row>
    <row r="7357" spans="1:9" ht="25.5" x14ac:dyDescent="0.2">
      <c r="A7357" s="891"/>
      <c r="B7357" s="3">
        <v>7210</v>
      </c>
      <c r="C7357" s="197" t="s">
        <v>763</v>
      </c>
      <c r="D7357" s="211" t="s">
        <v>757</v>
      </c>
      <c r="E7357" s="211">
        <v>72151207</v>
      </c>
      <c r="F7357" s="949"/>
      <c r="G7357" s="211" t="s">
        <v>724</v>
      </c>
      <c r="H7357" s="661" t="s">
        <v>120</v>
      </c>
      <c r="I7357" s="382">
        <v>413</v>
      </c>
    </row>
    <row r="7358" spans="1:9" ht="38.25" x14ac:dyDescent="0.2">
      <c r="A7358" s="3">
        <v>417</v>
      </c>
      <c r="B7358" s="51">
        <v>2030</v>
      </c>
      <c r="C7358" s="54" t="s">
        <v>162</v>
      </c>
      <c r="D7358" s="39" t="s">
        <v>163</v>
      </c>
      <c r="E7358" s="39" t="s">
        <v>164</v>
      </c>
      <c r="F7358" s="668">
        <v>60500000</v>
      </c>
      <c r="G7358" s="192" t="s">
        <v>724</v>
      </c>
      <c r="H7358" s="651" t="s">
        <v>41</v>
      </c>
      <c r="I7358" s="39">
        <v>413</v>
      </c>
    </row>
    <row r="7359" spans="1:9" ht="38.25" x14ac:dyDescent="0.2">
      <c r="A7359" s="891">
        <v>418</v>
      </c>
      <c r="B7359" s="3">
        <v>3202</v>
      </c>
      <c r="C7359" s="197" t="s">
        <v>1672</v>
      </c>
      <c r="D7359" s="3" t="s">
        <v>163</v>
      </c>
      <c r="E7359" s="211" t="s">
        <v>1673</v>
      </c>
      <c r="F7359" s="909">
        <v>78800000</v>
      </c>
      <c r="G7359" s="211" t="s">
        <v>724</v>
      </c>
      <c r="H7359" s="661" t="s">
        <v>858</v>
      </c>
      <c r="I7359" s="382">
        <v>413</v>
      </c>
    </row>
    <row r="7360" spans="1:9" ht="38.25" x14ac:dyDescent="0.2">
      <c r="A7360" s="891"/>
      <c r="B7360" s="3">
        <v>3202</v>
      </c>
      <c r="C7360" s="197" t="s">
        <v>1674</v>
      </c>
      <c r="D7360" s="3" t="s">
        <v>163</v>
      </c>
      <c r="E7360" s="211" t="s">
        <v>1675</v>
      </c>
      <c r="F7360" s="909"/>
      <c r="G7360" s="211" t="s">
        <v>724</v>
      </c>
      <c r="H7360" s="661" t="s">
        <v>858</v>
      </c>
      <c r="I7360" s="382">
        <v>413</v>
      </c>
    </row>
    <row r="7361" spans="1:9" ht="38.25" x14ac:dyDescent="0.2">
      <c r="A7361" s="891"/>
      <c r="B7361" s="3">
        <v>3202</v>
      </c>
      <c r="C7361" s="197" t="s">
        <v>1676</v>
      </c>
      <c r="D7361" s="3" t="s">
        <v>163</v>
      </c>
      <c r="E7361" s="211" t="s">
        <v>1677</v>
      </c>
      <c r="F7361" s="909"/>
      <c r="G7361" s="211" t="s">
        <v>724</v>
      </c>
      <c r="H7361" s="661" t="s">
        <v>858</v>
      </c>
      <c r="I7361" s="382">
        <v>413</v>
      </c>
    </row>
    <row r="7362" spans="1:9" ht="38.25" x14ac:dyDescent="0.2">
      <c r="A7362" s="891"/>
      <c r="B7362" s="3">
        <v>3202</v>
      </c>
      <c r="C7362" s="197" t="s">
        <v>1678</v>
      </c>
      <c r="D7362" s="3" t="s">
        <v>163</v>
      </c>
      <c r="E7362" s="211" t="s">
        <v>1679</v>
      </c>
      <c r="F7362" s="909"/>
      <c r="G7362" s="211" t="s">
        <v>724</v>
      </c>
      <c r="H7362" s="661" t="s">
        <v>858</v>
      </c>
      <c r="I7362" s="382">
        <v>413</v>
      </c>
    </row>
    <row r="7363" spans="1:9" ht="38.25" x14ac:dyDescent="0.2">
      <c r="A7363" s="891"/>
      <c r="B7363" s="3">
        <v>3202</v>
      </c>
      <c r="C7363" s="197" t="s">
        <v>1680</v>
      </c>
      <c r="D7363" s="3" t="s">
        <v>163</v>
      </c>
      <c r="E7363" s="211" t="s">
        <v>1681</v>
      </c>
      <c r="F7363" s="909"/>
      <c r="G7363" s="211" t="s">
        <v>724</v>
      </c>
      <c r="H7363" s="661" t="s">
        <v>858</v>
      </c>
      <c r="I7363" s="382">
        <v>413</v>
      </c>
    </row>
    <row r="7364" spans="1:9" ht="38.25" x14ac:dyDescent="0.2">
      <c r="A7364" s="891"/>
      <c r="B7364" s="3">
        <v>3202</v>
      </c>
      <c r="C7364" s="197" t="s">
        <v>1682</v>
      </c>
      <c r="D7364" s="3" t="s">
        <v>163</v>
      </c>
      <c r="E7364" s="211" t="s">
        <v>1683</v>
      </c>
      <c r="F7364" s="909"/>
      <c r="G7364" s="211" t="s">
        <v>724</v>
      </c>
      <c r="H7364" s="661" t="s">
        <v>858</v>
      </c>
      <c r="I7364" s="382">
        <v>413</v>
      </c>
    </row>
    <row r="7365" spans="1:9" ht="51" x14ac:dyDescent="0.2">
      <c r="A7365" s="891"/>
      <c r="B7365" s="3">
        <v>3202</v>
      </c>
      <c r="C7365" s="197" t="s">
        <v>1684</v>
      </c>
      <c r="D7365" s="3" t="s">
        <v>163</v>
      </c>
      <c r="E7365" s="211" t="s">
        <v>1685</v>
      </c>
      <c r="F7365" s="909"/>
      <c r="G7365" s="211" t="s">
        <v>724</v>
      </c>
      <c r="H7365" s="661" t="s">
        <v>858</v>
      </c>
      <c r="I7365" s="382">
        <v>413</v>
      </c>
    </row>
    <row r="7366" spans="1:9" ht="12.75" x14ac:dyDescent="0.2">
      <c r="A7366" s="3">
        <v>419</v>
      </c>
      <c r="B7366" s="97">
        <v>6226</v>
      </c>
      <c r="C7366" s="98" t="s">
        <v>2934</v>
      </c>
      <c r="D7366" s="61" t="s">
        <v>5817</v>
      </c>
      <c r="E7366" s="783" t="s">
        <v>2935</v>
      </c>
      <c r="F7366" s="595">
        <v>3600000</v>
      </c>
      <c r="G7366" s="211" t="s">
        <v>724</v>
      </c>
      <c r="H7366" s="684">
        <v>45078</v>
      </c>
      <c r="I7366" s="382">
        <v>413</v>
      </c>
    </row>
    <row r="7367" spans="1:9" ht="12.75" x14ac:dyDescent="0.2">
      <c r="A7367" s="3">
        <v>420</v>
      </c>
      <c r="B7367" s="211">
        <v>2820</v>
      </c>
      <c r="C7367" s="275" t="s">
        <v>4804</v>
      </c>
      <c r="D7367" s="211" t="s">
        <v>4805</v>
      </c>
      <c r="E7367" s="211">
        <v>41113725</v>
      </c>
      <c r="F7367" s="619">
        <v>6900000</v>
      </c>
      <c r="G7367" s="211" t="s">
        <v>4806</v>
      </c>
      <c r="H7367" s="63">
        <v>45078</v>
      </c>
      <c r="I7367" s="382">
        <v>413</v>
      </c>
    </row>
    <row r="7368" spans="1:9" ht="38.25" x14ac:dyDescent="0.2">
      <c r="A7368" s="892">
        <v>421</v>
      </c>
      <c r="B7368" s="372">
        <v>7020</v>
      </c>
      <c r="C7368" s="373" t="s">
        <v>3193</v>
      </c>
      <c r="D7368" s="61" t="s">
        <v>5817</v>
      </c>
      <c r="E7368" s="211">
        <v>40151513</v>
      </c>
      <c r="F7368" s="909">
        <v>2900000</v>
      </c>
      <c r="G7368" s="211" t="s">
        <v>4806</v>
      </c>
      <c r="H7368" s="661" t="s">
        <v>120</v>
      </c>
      <c r="I7368" s="382">
        <v>413</v>
      </c>
    </row>
    <row r="7369" spans="1:9" ht="38.25" x14ac:dyDescent="0.2">
      <c r="A7369" s="892"/>
      <c r="B7369" s="372">
        <v>7020</v>
      </c>
      <c r="C7369" s="373" t="s">
        <v>3194</v>
      </c>
      <c r="D7369" s="61" t="s">
        <v>5817</v>
      </c>
      <c r="E7369" s="211">
        <v>40151513</v>
      </c>
      <c r="F7369" s="909"/>
      <c r="G7369" s="211" t="s">
        <v>4806</v>
      </c>
      <c r="H7369" s="661" t="s">
        <v>120</v>
      </c>
      <c r="I7369" s="382">
        <v>413</v>
      </c>
    </row>
    <row r="7370" spans="1:9" ht="38.25" x14ac:dyDescent="0.2">
      <c r="A7370" s="892">
        <v>422</v>
      </c>
      <c r="B7370" s="3">
        <v>3202</v>
      </c>
      <c r="C7370" s="197" t="s">
        <v>1698</v>
      </c>
      <c r="D7370" s="3" t="s">
        <v>163</v>
      </c>
      <c r="E7370" s="211" t="s">
        <v>1699</v>
      </c>
      <c r="F7370" s="909">
        <v>4755000</v>
      </c>
      <c r="G7370" s="211" t="s">
        <v>724</v>
      </c>
      <c r="H7370" s="661" t="s">
        <v>858</v>
      </c>
      <c r="I7370" s="382">
        <v>413</v>
      </c>
    </row>
    <row r="7371" spans="1:9" ht="38.25" x14ac:dyDescent="0.2">
      <c r="A7371" s="892"/>
      <c r="B7371" s="3">
        <v>3202</v>
      </c>
      <c r="C7371" s="197" t="s">
        <v>1700</v>
      </c>
      <c r="D7371" s="3" t="s">
        <v>163</v>
      </c>
      <c r="E7371" s="211" t="s">
        <v>1701</v>
      </c>
      <c r="F7371" s="909"/>
      <c r="G7371" s="211" t="s">
        <v>724</v>
      </c>
      <c r="H7371" s="661" t="s">
        <v>858</v>
      </c>
      <c r="I7371" s="382">
        <v>413</v>
      </c>
    </row>
    <row r="7372" spans="1:9" ht="12.75" x14ac:dyDescent="0.2">
      <c r="A7372" s="3">
        <v>423</v>
      </c>
      <c r="B7372" s="61">
        <v>4001</v>
      </c>
      <c r="C7372" s="219" t="s">
        <v>2113</v>
      </c>
      <c r="D7372" s="382" t="s">
        <v>163</v>
      </c>
      <c r="E7372" s="382">
        <v>41111717</v>
      </c>
      <c r="F7372" s="577">
        <v>285000</v>
      </c>
      <c r="G7372" s="211" t="s">
        <v>724</v>
      </c>
      <c r="H7372" s="63">
        <v>45200</v>
      </c>
      <c r="I7372" s="61">
        <v>413</v>
      </c>
    </row>
    <row r="7373" spans="1:9" ht="12.75" x14ac:dyDescent="0.2">
      <c r="A7373" s="3">
        <v>424</v>
      </c>
      <c r="B7373" s="61">
        <v>4180</v>
      </c>
      <c r="C7373" s="219" t="s">
        <v>2118</v>
      </c>
      <c r="D7373" s="382" t="s">
        <v>163</v>
      </c>
      <c r="E7373" s="382">
        <v>41115325</v>
      </c>
      <c r="F7373" s="577">
        <v>5700000</v>
      </c>
      <c r="G7373" s="211" t="s">
        <v>724</v>
      </c>
      <c r="H7373" s="63">
        <v>45200</v>
      </c>
      <c r="I7373" s="61">
        <v>413</v>
      </c>
    </row>
    <row r="7374" spans="1:9" ht="25.5" x14ac:dyDescent="0.2">
      <c r="A7374" s="3">
        <v>425</v>
      </c>
      <c r="B7374" s="61">
        <v>4001</v>
      </c>
      <c r="C7374" s="219" t="s">
        <v>2099</v>
      </c>
      <c r="D7374" s="382" t="s">
        <v>163</v>
      </c>
      <c r="E7374" s="382">
        <v>24101514</v>
      </c>
      <c r="F7374" s="577">
        <v>4750000</v>
      </c>
      <c r="G7374" s="211" t="s">
        <v>724</v>
      </c>
      <c r="H7374" s="63">
        <v>45200</v>
      </c>
      <c r="I7374" s="61">
        <v>413</v>
      </c>
    </row>
    <row r="7375" spans="1:9" ht="25.5" x14ac:dyDescent="0.2">
      <c r="A7375" s="3">
        <v>426</v>
      </c>
      <c r="B7375" s="61">
        <v>4040</v>
      </c>
      <c r="C7375" s="219" t="s">
        <v>2116</v>
      </c>
      <c r="D7375" s="61" t="s">
        <v>2190</v>
      </c>
      <c r="E7375" s="382">
        <v>26111701</v>
      </c>
      <c r="F7375" s="577">
        <v>100000</v>
      </c>
      <c r="G7375" s="211" t="s">
        <v>724</v>
      </c>
      <c r="H7375" s="63">
        <v>45200</v>
      </c>
      <c r="I7375" s="61">
        <v>413</v>
      </c>
    </row>
    <row r="7376" spans="1:9" ht="25.5" x14ac:dyDescent="0.2">
      <c r="A7376" s="3">
        <v>427</v>
      </c>
      <c r="B7376" s="61">
        <v>4001</v>
      </c>
      <c r="C7376" s="219" t="s">
        <v>2115</v>
      </c>
      <c r="D7376" s="61" t="s">
        <v>2190</v>
      </c>
      <c r="E7376" s="382">
        <v>26111701</v>
      </c>
      <c r="F7376" s="578">
        <v>95000000</v>
      </c>
      <c r="G7376" s="211" t="s">
        <v>724</v>
      </c>
      <c r="H7376" s="63">
        <v>45200</v>
      </c>
      <c r="I7376" s="61">
        <v>413</v>
      </c>
    </row>
    <row r="7377" spans="1:9" ht="38.25" x14ac:dyDescent="0.2">
      <c r="A7377" s="3">
        <v>428</v>
      </c>
      <c r="B7377" s="61">
        <v>4001</v>
      </c>
      <c r="C7377" s="219" t="s">
        <v>2100</v>
      </c>
      <c r="D7377" s="382" t="s">
        <v>163</v>
      </c>
      <c r="E7377" s="382">
        <v>401516</v>
      </c>
      <c r="F7377" s="577">
        <v>8074999.9999999991</v>
      </c>
      <c r="G7377" s="211" t="s">
        <v>724</v>
      </c>
      <c r="H7377" s="63">
        <v>45200</v>
      </c>
      <c r="I7377" s="61">
        <v>413</v>
      </c>
    </row>
    <row r="7378" spans="1:9" ht="25.5" x14ac:dyDescent="0.2">
      <c r="A7378" s="3">
        <v>429</v>
      </c>
      <c r="B7378" s="3">
        <v>3202</v>
      </c>
      <c r="C7378" s="197" t="s">
        <v>1670</v>
      </c>
      <c r="D7378" s="3" t="s">
        <v>163</v>
      </c>
      <c r="E7378" s="211" t="s">
        <v>1671</v>
      </c>
      <c r="F7378" s="574">
        <v>6575000</v>
      </c>
      <c r="G7378" s="211" t="s">
        <v>724</v>
      </c>
      <c r="H7378" s="661" t="s">
        <v>858</v>
      </c>
      <c r="I7378" s="382">
        <v>413</v>
      </c>
    </row>
    <row r="7379" spans="1:9" ht="25.5" x14ac:dyDescent="0.2">
      <c r="A7379" s="3">
        <v>430</v>
      </c>
      <c r="B7379" s="3">
        <v>3202</v>
      </c>
      <c r="C7379" s="197" t="s">
        <v>1690</v>
      </c>
      <c r="D7379" s="382" t="s">
        <v>163</v>
      </c>
      <c r="E7379" s="211" t="s">
        <v>1691</v>
      </c>
      <c r="F7379" s="574">
        <v>7670000</v>
      </c>
      <c r="G7379" s="211" t="s">
        <v>724</v>
      </c>
      <c r="H7379" s="661" t="s">
        <v>858</v>
      </c>
      <c r="I7379" s="382">
        <v>413</v>
      </c>
    </row>
    <row r="7380" spans="1:9" ht="25.5" x14ac:dyDescent="0.2">
      <c r="A7380" s="3">
        <v>431</v>
      </c>
      <c r="B7380" s="97">
        <v>6226</v>
      </c>
      <c r="C7380" s="98" t="s">
        <v>2930</v>
      </c>
      <c r="D7380" s="382" t="s">
        <v>163</v>
      </c>
      <c r="E7380" s="782" t="s">
        <v>2931</v>
      </c>
      <c r="F7380" s="595">
        <v>1000000</v>
      </c>
      <c r="G7380" s="211" t="s">
        <v>724</v>
      </c>
      <c r="H7380" s="684">
        <v>45078</v>
      </c>
      <c r="I7380" s="382">
        <v>413</v>
      </c>
    </row>
    <row r="7381" spans="1:9" ht="38.25" x14ac:dyDescent="0.2">
      <c r="A7381" s="3">
        <v>432</v>
      </c>
      <c r="B7381" s="61">
        <v>4001</v>
      </c>
      <c r="C7381" s="219" t="s">
        <v>2120</v>
      </c>
      <c r="D7381" s="382" t="s">
        <v>163</v>
      </c>
      <c r="E7381" s="382">
        <v>411136</v>
      </c>
      <c r="F7381" s="577">
        <v>12350000</v>
      </c>
      <c r="G7381" s="211" t="s">
        <v>724</v>
      </c>
      <c r="H7381" s="63">
        <v>45200</v>
      </c>
      <c r="I7381" s="61">
        <v>413</v>
      </c>
    </row>
    <row r="7382" spans="1:9" ht="25.5" x14ac:dyDescent="0.2">
      <c r="A7382" s="3">
        <v>433</v>
      </c>
      <c r="B7382" s="372">
        <v>7020</v>
      </c>
      <c r="C7382" s="373" t="s">
        <v>3195</v>
      </c>
      <c r="D7382" s="382" t="s">
        <v>163</v>
      </c>
      <c r="E7382" s="784" t="s">
        <v>2925</v>
      </c>
      <c r="F7382" s="585">
        <v>6300000</v>
      </c>
      <c r="G7382" s="211" t="s">
        <v>724</v>
      </c>
      <c r="H7382" s="661" t="s">
        <v>120</v>
      </c>
      <c r="I7382" s="382">
        <v>413</v>
      </c>
    </row>
    <row r="7383" spans="1:9" ht="51" x14ac:dyDescent="0.2">
      <c r="A7383" s="901">
        <v>434</v>
      </c>
      <c r="B7383" s="61">
        <v>4001</v>
      </c>
      <c r="C7383" s="219" t="s">
        <v>2109</v>
      </c>
      <c r="D7383" s="382" t="s">
        <v>163</v>
      </c>
      <c r="E7383" s="382">
        <v>201117</v>
      </c>
      <c r="F7383" s="895">
        <v>3025000</v>
      </c>
      <c r="G7383" s="211" t="s">
        <v>724</v>
      </c>
      <c r="H7383" s="63">
        <v>45200</v>
      </c>
      <c r="I7383" s="61">
        <v>413</v>
      </c>
    </row>
    <row r="7384" spans="1:9" ht="15" customHeight="1" x14ac:dyDescent="0.2">
      <c r="A7384" s="902"/>
      <c r="B7384" s="211">
        <v>6311</v>
      </c>
      <c r="C7384" s="230" t="s">
        <v>2851</v>
      </c>
      <c r="D7384" s="382" t="s">
        <v>163</v>
      </c>
      <c r="E7384" s="211">
        <v>20121523</v>
      </c>
      <c r="F7384" s="896"/>
      <c r="G7384" s="211" t="s">
        <v>724</v>
      </c>
      <c r="H7384" s="684">
        <v>44986</v>
      </c>
      <c r="I7384" s="382">
        <v>413</v>
      </c>
    </row>
    <row r="7385" spans="1:9" ht="38.25" x14ac:dyDescent="0.2">
      <c r="A7385" s="903"/>
      <c r="B7385" s="97">
        <v>7020</v>
      </c>
      <c r="C7385" s="98" t="s">
        <v>3196</v>
      </c>
      <c r="D7385" s="382" t="s">
        <v>163</v>
      </c>
      <c r="E7385" s="782" t="s">
        <v>3197</v>
      </c>
      <c r="F7385" s="897"/>
      <c r="G7385" s="211" t="s">
        <v>724</v>
      </c>
      <c r="H7385" s="661" t="s">
        <v>120</v>
      </c>
      <c r="I7385" s="382">
        <v>413</v>
      </c>
    </row>
    <row r="7386" spans="1:9" ht="38.25" x14ac:dyDescent="0.2">
      <c r="A7386" s="892">
        <v>435</v>
      </c>
      <c r="B7386" s="61">
        <v>4001</v>
      </c>
      <c r="C7386" s="219" t="s">
        <v>2111</v>
      </c>
      <c r="D7386" s="382" t="s">
        <v>163</v>
      </c>
      <c r="E7386" s="382">
        <v>232418</v>
      </c>
      <c r="F7386" s="911">
        <v>1250000</v>
      </c>
      <c r="G7386" s="211" t="s">
        <v>724</v>
      </c>
      <c r="H7386" s="63">
        <v>45200</v>
      </c>
      <c r="I7386" s="61">
        <v>413</v>
      </c>
    </row>
    <row r="7387" spans="1:9" ht="12.75" x14ac:dyDescent="0.2">
      <c r="A7387" s="892"/>
      <c r="B7387" s="211">
        <v>6311</v>
      </c>
      <c r="C7387" s="230" t="s">
        <v>2855</v>
      </c>
      <c r="D7387" s="382" t="s">
        <v>163</v>
      </c>
      <c r="E7387" s="211">
        <v>23241804</v>
      </c>
      <c r="F7387" s="911"/>
      <c r="G7387" s="211" t="s">
        <v>724</v>
      </c>
      <c r="H7387" s="684">
        <v>45078</v>
      </c>
      <c r="I7387" s="382">
        <v>413</v>
      </c>
    </row>
    <row r="7388" spans="1:9" ht="25.5" x14ac:dyDescent="0.2">
      <c r="A7388" s="891">
        <v>436</v>
      </c>
      <c r="B7388" s="61">
        <v>4001</v>
      </c>
      <c r="C7388" s="219" t="s">
        <v>2105</v>
      </c>
      <c r="D7388" s="382" t="s">
        <v>163</v>
      </c>
      <c r="E7388" s="382">
        <v>43221707</v>
      </c>
      <c r="F7388" s="911">
        <v>1231500</v>
      </c>
      <c r="G7388" s="211" t="s">
        <v>724</v>
      </c>
      <c r="H7388" s="63">
        <v>45200</v>
      </c>
      <c r="I7388" s="61">
        <v>413</v>
      </c>
    </row>
    <row r="7389" spans="1:9" ht="25.5" x14ac:dyDescent="0.2">
      <c r="A7389" s="891"/>
      <c r="B7389" s="372">
        <v>6226</v>
      </c>
      <c r="C7389" s="373" t="s">
        <v>2926</v>
      </c>
      <c r="D7389" s="382" t="s">
        <v>163</v>
      </c>
      <c r="E7389" s="60" t="s">
        <v>2927</v>
      </c>
      <c r="F7389" s="911"/>
      <c r="G7389" s="211" t="s">
        <v>724</v>
      </c>
      <c r="H7389" s="684">
        <v>45078</v>
      </c>
      <c r="I7389" s="382">
        <v>413</v>
      </c>
    </row>
    <row r="7390" spans="1:9" ht="12.75" x14ac:dyDescent="0.2">
      <c r="A7390" s="3">
        <v>437</v>
      </c>
      <c r="B7390" s="61">
        <v>4001</v>
      </c>
      <c r="C7390" s="219" t="s">
        <v>2106</v>
      </c>
      <c r="D7390" s="382" t="s">
        <v>163</v>
      </c>
      <c r="E7390" s="382">
        <v>32121705</v>
      </c>
      <c r="F7390" s="577">
        <v>6650000</v>
      </c>
      <c r="G7390" s="211" t="s">
        <v>724</v>
      </c>
      <c r="H7390" s="63">
        <v>45200</v>
      </c>
      <c r="I7390" s="61">
        <v>413</v>
      </c>
    </row>
    <row r="7391" spans="1:9" ht="25.5" x14ac:dyDescent="0.2">
      <c r="A7391" s="3">
        <v>438</v>
      </c>
      <c r="B7391" s="61">
        <v>4001</v>
      </c>
      <c r="C7391" s="219" t="s">
        <v>2103</v>
      </c>
      <c r="D7391" s="3" t="s">
        <v>163</v>
      </c>
      <c r="E7391" s="382">
        <v>39101601</v>
      </c>
      <c r="F7391" s="577">
        <v>1615000</v>
      </c>
      <c r="G7391" s="211" t="s">
        <v>724</v>
      </c>
      <c r="H7391" s="63">
        <v>45200</v>
      </c>
      <c r="I7391" s="61">
        <v>413</v>
      </c>
    </row>
    <row r="7392" spans="1:9" ht="25.5" x14ac:dyDescent="0.2">
      <c r="A7392" s="3">
        <v>439</v>
      </c>
      <c r="B7392" s="61">
        <v>4001</v>
      </c>
      <c r="C7392" s="219" t="s">
        <v>2104</v>
      </c>
      <c r="D7392" s="3" t="s">
        <v>163</v>
      </c>
      <c r="E7392" s="382">
        <v>39101699</v>
      </c>
      <c r="F7392" s="577">
        <v>1567500</v>
      </c>
      <c r="G7392" s="211" t="s">
        <v>724</v>
      </c>
      <c r="H7392" s="63">
        <v>45200</v>
      </c>
      <c r="I7392" s="61">
        <v>413</v>
      </c>
    </row>
    <row r="7393" spans="1:9" ht="25.5" x14ac:dyDescent="0.2">
      <c r="A7393" s="892">
        <v>440</v>
      </c>
      <c r="B7393" s="3">
        <v>3202</v>
      </c>
      <c r="C7393" s="197" t="s">
        <v>1686</v>
      </c>
      <c r="D7393" s="3" t="s">
        <v>163</v>
      </c>
      <c r="E7393" s="211" t="s">
        <v>1687</v>
      </c>
      <c r="F7393" s="909">
        <v>13900000</v>
      </c>
      <c r="G7393" s="211" t="s">
        <v>724</v>
      </c>
      <c r="H7393" s="661" t="s">
        <v>858</v>
      </c>
      <c r="I7393" s="382">
        <v>413</v>
      </c>
    </row>
    <row r="7394" spans="1:9" ht="25.5" x14ac:dyDescent="0.2">
      <c r="A7394" s="892"/>
      <c r="B7394" s="3">
        <v>3202</v>
      </c>
      <c r="C7394" s="197" t="s">
        <v>1688</v>
      </c>
      <c r="D7394" s="3" t="s">
        <v>163</v>
      </c>
      <c r="E7394" s="211" t="s">
        <v>1689</v>
      </c>
      <c r="F7394" s="909"/>
      <c r="G7394" s="211" t="s">
        <v>724</v>
      </c>
      <c r="H7394" s="661" t="s">
        <v>858</v>
      </c>
      <c r="I7394" s="382">
        <v>413</v>
      </c>
    </row>
    <row r="7395" spans="1:9" ht="38.25" x14ac:dyDescent="0.2">
      <c r="A7395" s="892">
        <v>441</v>
      </c>
      <c r="B7395" s="372">
        <v>6229</v>
      </c>
      <c r="C7395" s="373" t="s">
        <v>2980</v>
      </c>
      <c r="D7395" s="3" t="s">
        <v>163</v>
      </c>
      <c r="E7395" s="60" t="s">
        <v>2981</v>
      </c>
      <c r="F7395" s="894">
        <v>2616000</v>
      </c>
      <c r="G7395" s="211" t="s">
        <v>724</v>
      </c>
      <c r="H7395" s="684">
        <v>45079</v>
      </c>
      <c r="I7395" s="382">
        <v>413</v>
      </c>
    </row>
    <row r="7396" spans="1:9" ht="25.5" x14ac:dyDescent="0.2">
      <c r="A7396" s="892"/>
      <c r="B7396" s="372">
        <v>6229</v>
      </c>
      <c r="C7396" s="373" t="s">
        <v>2983</v>
      </c>
      <c r="D7396" s="3" t="s">
        <v>163</v>
      </c>
      <c r="E7396" s="60">
        <v>27112746</v>
      </c>
      <c r="F7396" s="894"/>
      <c r="G7396" s="211" t="s">
        <v>724</v>
      </c>
      <c r="H7396" s="684">
        <v>45079</v>
      </c>
      <c r="I7396" s="382">
        <v>413</v>
      </c>
    </row>
    <row r="7397" spans="1:9" ht="25.5" x14ac:dyDescent="0.2">
      <c r="A7397" s="891">
        <v>442</v>
      </c>
      <c r="B7397" s="3">
        <v>3202</v>
      </c>
      <c r="C7397" s="197" t="s">
        <v>1669</v>
      </c>
      <c r="D7397" s="3" t="s">
        <v>163</v>
      </c>
      <c r="E7397" s="211">
        <v>41113601</v>
      </c>
      <c r="F7397" s="909">
        <v>5400000</v>
      </c>
      <c r="G7397" s="211" t="s">
        <v>724</v>
      </c>
      <c r="H7397" s="661" t="s">
        <v>858</v>
      </c>
      <c r="I7397" s="382">
        <v>413</v>
      </c>
    </row>
    <row r="7398" spans="1:9" ht="38.25" x14ac:dyDescent="0.2">
      <c r="A7398" s="891"/>
      <c r="B7398" s="211">
        <v>6120</v>
      </c>
      <c r="C7398" s="230" t="s">
        <v>2771</v>
      </c>
      <c r="D7398" s="3" t="s">
        <v>163</v>
      </c>
      <c r="E7398" s="211">
        <v>41113601</v>
      </c>
      <c r="F7398" s="909"/>
      <c r="G7398" s="211" t="s">
        <v>724</v>
      </c>
      <c r="H7398" s="684">
        <v>44986</v>
      </c>
      <c r="I7398" s="382">
        <v>413</v>
      </c>
    </row>
    <row r="7399" spans="1:9" ht="38.25" x14ac:dyDescent="0.2">
      <c r="A7399" s="891"/>
      <c r="B7399" s="372">
        <v>4011</v>
      </c>
      <c r="C7399" s="373" t="s">
        <v>5469</v>
      </c>
      <c r="D7399" s="3" t="s">
        <v>163</v>
      </c>
      <c r="E7399" s="146" t="s">
        <v>5470</v>
      </c>
      <c r="F7399" s="909"/>
      <c r="G7399" s="146" t="s">
        <v>724</v>
      </c>
      <c r="H7399" s="159">
        <v>45261</v>
      </c>
      <c r="I7399" s="146">
        <v>413</v>
      </c>
    </row>
    <row r="7400" spans="1:9" ht="51" x14ac:dyDescent="0.2">
      <c r="A7400" s="3">
        <v>443</v>
      </c>
      <c r="B7400" s="3">
        <v>3202</v>
      </c>
      <c r="C7400" s="197" t="s">
        <v>1702</v>
      </c>
      <c r="D7400" s="3" t="s">
        <v>163</v>
      </c>
      <c r="E7400" s="211" t="s">
        <v>1703</v>
      </c>
      <c r="F7400" s="574">
        <v>45000000</v>
      </c>
      <c r="G7400" s="211" t="s">
        <v>724</v>
      </c>
      <c r="H7400" s="661" t="s">
        <v>858</v>
      </c>
      <c r="I7400" s="382">
        <v>413</v>
      </c>
    </row>
    <row r="7401" spans="1:9" ht="12.75" x14ac:dyDescent="0.2">
      <c r="A7401" s="3">
        <v>444</v>
      </c>
      <c r="B7401" s="372">
        <v>6229</v>
      </c>
      <c r="C7401" s="373" t="s">
        <v>2982</v>
      </c>
      <c r="D7401" s="3" t="s">
        <v>163</v>
      </c>
      <c r="E7401" s="60">
        <v>25191839</v>
      </c>
      <c r="F7401" s="595">
        <v>140000</v>
      </c>
      <c r="G7401" s="211" t="s">
        <v>724</v>
      </c>
      <c r="H7401" s="684">
        <v>45079</v>
      </c>
      <c r="I7401" s="382">
        <v>413</v>
      </c>
    </row>
    <row r="7402" spans="1:9" ht="38.25" x14ac:dyDescent="0.2">
      <c r="A7402" s="3">
        <v>445</v>
      </c>
      <c r="B7402" s="372">
        <v>4011</v>
      </c>
      <c r="C7402" s="373" t="s">
        <v>5472</v>
      </c>
      <c r="D7402" s="372" t="s">
        <v>1667</v>
      </c>
      <c r="E7402" s="146">
        <v>27111510</v>
      </c>
      <c r="F7402" s="585">
        <v>350000</v>
      </c>
      <c r="G7402" s="146" t="s">
        <v>724</v>
      </c>
      <c r="H7402" s="159">
        <v>45261</v>
      </c>
      <c r="I7402" s="146">
        <v>413</v>
      </c>
    </row>
    <row r="7403" spans="1:9" ht="25.5" x14ac:dyDescent="0.2">
      <c r="A7403" s="3">
        <v>446</v>
      </c>
      <c r="B7403" s="3">
        <v>3202</v>
      </c>
      <c r="C7403" s="197" t="s">
        <v>1696</v>
      </c>
      <c r="D7403" s="3" t="s">
        <v>163</v>
      </c>
      <c r="E7403" s="211" t="s">
        <v>1697</v>
      </c>
      <c r="F7403" s="574">
        <v>15500000</v>
      </c>
      <c r="G7403" s="211" t="s">
        <v>724</v>
      </c>
      <c r="H7403" s="661" t="s">
        <v>858</v>
      </c>
      <c r="I7403" s="382">
        <v>413</v>
      </c>
    </row>
    <row r="7404" spans="1:9" ht="25.5" x14ac:dyDescent="0.2">
      <c r="A7404" s="3">
        <v>447</v>
      </c>
      <c r="B7404" s="61">
        <v>4001</v>
      </c>
      <c r="C7404" s="219" t="s">
        <v>2107</v>
      </c>
      <c r="D7404" s="382" t="s">
        <v>163</v>
      </c>
      <c r="E7404" s="382">
        <v>23153145</v>
      </c>
      <c r="F7404" s="577">
        <v>76000</v>
      </c>
      <c r="G7404" s="211" t="s">
        <v>724</v>
      </c>
      <c r="H7404" s="63">
        <v>45200</v>
      </c>
      <c r="I7404" s="61">
        <v>413</v>
      </c>
    </row>
    <row r="7405" spans="1:9" ht="12.75" x14ac:dyDescent="0.2">
      <c r="A7405" s="3">
        <v>448</v>
      </c>
      <c r="B7405" s="372">
        <v>6226</v>
      </c>
      <c r="C7405" s="373" t="s">
        <v>2924</v>
      </c>
      <c r="D7405" s="382" t="s">
        <v>163</v>
      </c>
      <c r="E7405" s="784" t="s">
        <v>2925</v>
      </c>
      <c r="F7405" s="585">
        <v>4000000</v>
      </c>
      <c r="G7405" s="211" t="s">
        <v>724</v>
      </c>
      <c r="H7405" s="684">
        <v>45078</v>
      </c>
      <c r="I7405" s="382">
        <v>413</v>
      </c>
    </row>
    <row r="7406" spans="1:9" ht="12.75" x14ac:dyDescent="0.2">
      <c r="A7406" s="3">
        <v>449</v>
      </c>
      <c r="B7406" s="372">
        <v>6229</v>
      </c>
      <c r="C7406" s="373" t="s">
        <v>2978</v>
      </c>
      <c r="D7406" s="382" t="s">
        <v>163</v>
      </c>
      <c r="E7406" s="103" t="s">
        <v>2979</v>
      </c>
      <c r="F7406" s="595">
        <v>1800000</v>
      </c>
      <c r="G7406" s="211" t="s">
        <v>724</v>
      </c>
      <c r="H7406" s="684">
        <v>45079</v>
      </c>
      <c r="I7406" s="382">
        <v>413</v>
      </c>
    </row>
    <row r="7407" spans="1:9" ht="25.5" x14ac:dyDescent="0.2">
      <c r="A7407" s="3">
        <v>450</v>
      </c>
      <c r="B7407" s="211">
        <v>6311</v>
      </c>
      <c r="C7407" s="230" t="s">
        <v>2853</v>
      </c>
      <c r="D7407" s="382" t="s">
        <v>163</v>
      </c>
      <c r="E7407" s="211">
        <v>41111917</v>
      </c>
      <c r="F7407" s="685">
        <v>500000</v>
      </c>
      <c r="G7407" s="211" t="s">
        <v>724</v>
      </c>
      <c r="H7407" s="684">
        <v>45078</v>
      </c>
      <c r="I7407" s="382">
        <v>413</v>
      </c>
    </row>
    <row r="7408" spans="1:9" ht="38.25" x14ac:dyDescent="0.2">
      <c r="A7408" s="3">
        <v>451</v>
      </c>
      <c r="B7408" s="372">
        <v>4011</v>
      </c>
      <c r="C7408" s="373" t="s">
        <v>5466</v>
      </c>
      <c r="D7408" s="382" t="s">
        <v>163</v>
      </c>
      <c r="E7408" s="146" t="s">
        <v>5467</v>
      </c>
      <c r="F7408" s="585">
        <v>9000000</v>
      </c>
      <c r="G7408" s="146" t="s">
        <v>724</v>
      </c>
      <c r="H7408" s="159">
        <v>45261</v>
      </c>
      <c r="I7408" s="146">
        <v>413</v>
      </c>
    </row>
    <row r="7409" spans="1:9" ht="25.5" x14ac:dyDescent="0.2">
      <c r="A7409" s="891">
        <v>452</v>
      </c>
      <c r="B7409" s="61">
        <v>4050</v>
      </c>
      <c r="C7409" s="219" t="s">
        <v>2098</v>
      </c>
      <c r="D7409" s="382" t="s">
        <v>163</v>
      </c>
      <c r="E7409" s="382">
        <v>39111811</v>
      </c>
      <c r="F7409" s="911">
        <v>1398895.2</v>
      </c>
      <c r="G7409" s="146" t="s">
        <v>724</v>
      </c>
      <c r="H7409" s="63">
        <v>45200</v>
      </c>
      <c r="I7409" s="61">
        <v>413</v>
      </c>
    </row>
    <row r="7410" spans="1:9" ht="25.5" x14ac:dyDescent="0.2">
      <c r="A7410" s="891"/>
      <c r="B7410" s="61">
        <v>4001</v>
      </c>
      <c r="C7410" s="219" t="s">
        <v>2098</v>
      </c>
      <c r="D7410" s="382" t="s">
        <v>163</v>
      </c>
      <c r="E7410" s="382">
        <v>201422</v>
      </c>
      <c r="F7410" s="911"/>
      <c r="G7410" s="146" t="s">
        <v>724</v>
      </c>
      <c r="H7410" s="63">
        <v>45200</v>
      </c>
      <c r="I7410" s="61">
        <v>413</v>
      </c>
    </row>
    <row r="7411" spans="1:9" ht="12.75" x14ac:dyDescent="0.2">
      <c r="A7411" s="3">
        <v>453</v>
      </c>
      <c r="B7411" s="61">
        <v>4001</v>
      </c>
      <c r="C7411" s="219" t="s">
        <v>2108</v>
      </c>
      <c r="D7411" s="382" t="s">
        <v>163</v>
      </c>
      <c r="E7411" s="382">
        <v>241315</v>
      </c>
      <c r="F7411" s="577">
        <v>522500.00000000006</v>
      </c>
      <c r="G7411" s="146" t="s">
        <v>724</v>
      </c>
      <c r="H7411" s="63">
        <v>45200</v>
      </c>
      <c r="I7411" s="61">
        <v>413</v>
      </c>
    </row>
    <row r="7412" spans="1:9" ht="25.5" x14ac:dyDescent="0.2">
      <c r="A7412" s="3">
        <v>454</v>
      </c>
      <c r="B7412" s="372">
        <v>6229</v>
      </c>
      <c r="C7412" s="373" t="s">
        <v>2984</v>
      </c>
      <c r="D7412" s="382" t="s">
        <v>163</v>
      </c>
      <c r="E7412" s="60">
        <v>27112043</v>
      </c>
      <c r="F7412" s="595">
        <v>10000000</v>
      </c>
      <c r="G7412" s="146" t="s">
        <v>724</v>
      </c>
      <c r="H7412" s="684">
        <v>45079</v>
      </c>
      <c r="I7412" s="382">
        <v>413</v>
      </c>
    </row>
    <row r="7413" spans="1:9" ht="12.75" x14ac:dyDescent="0.2">
      <c r="A7413" s="3">
        <v>455</v>
      </c>
      <c r="B7413" s="61">
        <v>4001</v>
      </c>
      <c r="C7413" s="219" t="s">
        <v>2110</v>
      </c>
      <c r="D7413" s="382" t="s">
        <v>163</v>
      </c>
      <c r="E7413" s="382">
        <v>60121504</v>
      </c>
      <c r="F7413" s="577">
        <v>950000</v>
      </c>
      <c r="G7413" s="146" t="s">
        <v>724</v>
      </c>
      <c r="H7413" s="63">
        <v>45200</v>
      </c>
      <c r="I7413" s="61">
        <v>413</v>
      </c>
    </row>
    <row r="7414" spans="1:9" ht="12.75" x14ac:dyDescent="0.2">
      <c r="A7414" s="3">
        <v>456</v>
      </c>
      <c r="B7414" s="211">
        <v>6120</v>
      </c>
      <c r="C7414" s="230" t="s">
        <v>2774</v>
      </c>
      <c r="D7414" s="382" t="s">
        <v>163</v>
      </c>
      <c r="E7414" s="211">
        <v>27112746</v>
      </c>
      <c r="F7414" s="685">
        <v>950000</v>
      </c>
      <c r="G7414" s="146" t="s">
        <v>724</v>
      </c>
      <c r="H7414" s="684">
        <v>44986</v>
      </c>
      <c r="I7414" s="382">
        <v>413</v>
      </c>
    </row>
    <row r="7415" spans="1:9" ht="102" x14ac:dyDescent="0.2">
      <c r="A7415" s="3">
        <v>457</v>
      </c>
      <c r="B7415" s="372">
        <v>6320</v>
      </c>
      <c r="C7415" s="373" t="s">
        <v>3110</v>
      </c>
      <c r="D7415" s="382" t="s">
        <v>163</v>
      </c>
      <c r="E7415" s="211">
        <v>60104704</v>
      </c>
      <c r="F7415" s="595">
        <v>86601000</v>
      </c>
      <c r="G7415" s="146" t="s">
        <v>724</v>
      </c>
      <c r="H7415" s="251">
        <v>44958</v>
      </c>
      <c r="I7415" s="382">
        <v>413</v>
      </c>
    </row>
    <row r="7416" spans="1:9" ht="12.75" x14ac:dyDescent="0.2">
      <c r="A7416" s="3">
        <v>458</v>
      </c>
      <c r="B7416" s="372">
        <v>7020</v>
      </c>
      <c r="C7416" s="373" t="s">
        <v>3192</v>
      </c>
      <c r="D7416" s="382" t="s">
        <v>163</v>
      </c>
      <c r="E7416" s="211">
        <v>23271406</v>
      </c>
      <c r="F7416" s="585">
        <v>780000</v>
      </c>
      <c r="G7416" s="146" t="s">
        <v>724</v>
      </c>
      <c r="H7416" s="661" t="s">
        <v>120</v>
      </c>
      <c r="I7416" s="382">
        <v>413</v>
      </c>
    </row>
    <row r="7417" spans="1:9" ht="12.75" x14ac:dyDescent="0.2">
      <c r="A7417" s="3">
        <v>459</v>
      </c>
      <c r="B7417" s="61">
        <v>4001</v>
      </c>
      <c r="C7417" s="219" t="s">
        <v>2121</v>
      </c>
      <c r="D7417" s="382" t="s">
        <v>163</v>
      </c>
      <c r="E7417" s="382">
        <v>41112301</v>
      </c>
      <c r="F7417" s="577">
        <v>712500</v>
      </c>
      <c r="G7417" s="146" t="s">
        <v>724</v>
      </c>
      <c r="H7417" s="63">
        <v>45200</v>
      </c>
      <c r="I7417" s="61">
        <v>413</v>
      </c>
    </row>
    <row r="7418" spans="1:9" ht="12.75" x14ac:dyDescent="0.2">
      <c r="A7418" s="3">
        <v>460</v>
      </c>
      <c r="B7418" s="61">
        <v>4001</v>
      </c>
      <c r="C7418" s="219" t="s">
        <v>2112</v>
      </c>
      <c r="D7418" s="382" t="s">
        <v>163</v>
      </c>
      <c r="E7418" s="382">
        <v>26111513</v>
      </c>
      <c r="F7418" s="577">
        <v>950000</v>
      </c>
      <c r="G7418" s="146" t="s">
        <v>724</v>
      </c>
      <c r="H7418" s="63">
        <v>45200</v>
      </c>
      <c r="I7418" s="61">
        <v>413</v>
      </c>
    </row>
    <row r="7419" spans="1:9" ht="12.75" x14ac:dyDescent="0.2">
      <c r="A7419" s="3">
        <v>461</v>
      </c>
      <c r="B7419" s="61">
        <v>4001</v>
      </c>
      <c r="C7419" s="219" t="s">
        <v>2114</v>
      </c>
      <c r="D7419" s="382" t="s">
        <v>163</v>
      </c>
      <c r="E7419" s="382">
        <v>20101705</v>
      </c>
      <c r="F7419" s="577">
        <v>213750</v>
      </c>
      <c r="G7419" s="146" t="s">
        <v>724</v>
      </c>
      <c r="H7419" s="63">
        <v>45200</v>
      </c>
      <c r="I7419" s="61">
        <v>413</v>
      </c>
    </row>
    <row r="7420" spans="1:9" ht="12.75" x14ac:dyDescent="0.2">
      <c r="A7420" s="3">
        <v>462</v>
      </c>
      <c r="B7420" s="61">
        <v>4001</v>
      </c>
      <c r="C7420" s="219" t="s">
        <v>2123</v>
      </c>
      <c r="D7420" s="382" t="s">
        <v>163</v>
      </c>
      <c r="E7420" s="382">
        <v>41113704</v>
      </c>
      <c r="F7420" s="577">
        <v>5700000</v>
      </c>
      <c r="G7420" s="146" t="s">
        <v>724</v>
      </c>
      <c r="H7420" s="63">
        <v>45200</v>
      </c>
      <c r="I7420" s="61">
        <v>413</v>
      </c>
    </row>
    <row r="7421" spans="1:9" ht="38.25" x14ac:dyDescent="0.2">
      <c r="A7421" s="3">
        <v>463</v>
      </c>
      <c r="B7421" s="61">
        <v>4001</v>
      </c>
      <c r="C7421" s="219" t="s">
        <v>2122</v>
      </c>
      <c r="D7421" s="382" t="s">
        <v>163</v>
      </c>
      <c r="E7421" s="382">
        <v>41113704</v>
      </c>
      <c r="F7421" s="577">
        <v>3420000</v>
      </c>
      <c r="G7421" s="146" t="s">
        <v>724</v>
      </c>
      <c r="H7421" s="63">
        <v>45200</v>
      </c>
      <c r="I7421" s="61">
        <v>413</v>
      </c>
    </row>
    <row r="7422" spans="1:9" ht="51" x14ac:dyDescent="0.2">
      <c r="A7422" s="891">
        <v>464</v>
      </c>
      <c r="B7422" s="372">
        <v>2400</v>
      </c>
      <c r="C7422" s="373" t="s">
        <v>5090</v>
      </c>
      <c r="D7422" s="372" t="s">
        <v>39</v>
      </c>
      <c r="E7422" s="659" t="s">
        <v>5091</v>
      </c>
      <c r="F7422" s="909">
        <v>1200000</v>
      </c>
      <c r="G7422" s="146" t="s">
        <v>2186</v>
      </c>
      <c r="H7422" s="63">
        <v>45231</v>
      </c>
      <c r="I7422" s="61">
        <v>413</v>
      </c>
    </row>
    <row r="7423" spans="1:9" ht="51" x14ac:dyDescent="0.2">
      <c r="A7423" s="891"/>
      <c r="B7423" s="372">
        <v>2400</v>
      </c>
      <c r="C7423" s="373" t="s">
        <v>5092</v>
      </c>
      <c r="D7423" s="372" t="s">
        <v>39</v>
      </c>
      <c r="E7423" s="659" t="s">
        <v>5091</v>
      </c>
      <c r="F7423" s="909"/>
      <c r="G7423" s="146" t="s">
        <v>2186</v>
      </c>
      <c r="H7423" s="63">
        <v>45231</v>
      </c>
      <c r="I7423" s="61">
        <v>413</v>
      </c>
    </row>
    <row r="7424" spans="1:9" ht="38.25" x14ac:dyDescent="0.2">
      <c r="A7424" s="891"/>
      <c r="B7424" s="372">
        <v>2400</v>
      </c>
      <c r="C7424" s="373" t="s">
        <v>5094</v>
      </c>
      <c r="D7424" s="372" t="s">
        <v>39</v>
      </c>
      <c r="E7424" s="659" t="s">
        <v>5095</v>
      </c>
      <c r="F7424" s="909"/>
      <c r="G7424" s="146" t="s">
        <v>2186</v>
      </c>
      <c r="H7424" s="63">
        <v>45231</v>
      </c>
      <c r="I7424" s="61">
        <v>413</v>
      </c>
    </row>
    <row r="7425" spans="1:9" ht="12.75" x14ac:dyDescent="0.2">
      <c r="A7425" s="3">
        <v>465</v>
      </c>
      <c r="B7425" s="3">
        <v>6223</v>
      </c>
      <c r="C7425" s="230" t="s">
        <v>2636</v>
      </c>
      <c r="D7425" s="382" t="s">
        <v>163</v>
      </c>
      <c r="E7425" s="211">
        <v>23271712</v>
      </c>
      <c r="F7425" s="585">
        <v>1500000</v>
      </c>
      <c r="G7425" s="211" t="s">
        <v>10526</v>
      </c>
      <c r="H7425" s="684">
        <v>45078</v>
      </c>
      <c r="I7425" s="3">
        <v>418</v>
      </c>
    </row>
    <row r="7426" spans="1:9" ht="12.75" x14ac:dyDescent="0.2">
      <c r="A7426" s="3">
        <v>466</v>
      </c>
      <c r="B7426" s="3">
        <v>6223</v>
      </c>
      <c r="C7426" s="230" t="s">
        <v>2640</v>
      </c>
      <c r="D7426" s="382" t="s">
        <v>163</v>
      </c>
      <c r="E7426" s="211">
        <v>27112704</v>
      </c>
      <c r="F7426" s="585">
        <v>250000</v>
      </c>
      <c r="G7426" s="211" t="s">
        <v>10526</v>
      </c>
      <c r="H7426" s="684">
        <v>45078</v>
      </c>
      <c r="I7426" s="3">
        <v>418</v>
      </c>
    </row>
    <row r="7427" spans="1:9" ht="12.75" x14ac:dyDescent="0.2">
      <c r="A7427" s="3">
        <v>467</v>
      </c>
      <c r="B7427" s="3">
        <v>6223</v>
      </c>
      <c r="C7427" s="230" t="s">
        <v>2642</v>
      </c>
      <c r="D7427" s="382" t="s">
        <v>163</v>
      </c>
      <c r="E7427" s="211">
        <v>27112704</v>
      </c>
      <c r="F7427" s="585">
        <v>400000</v>
      </c>
      <c r="G7427" s="211" t="s">
        <v>10526</v>
      </c>
      <c r="H7427" s="684">
        <v>45078</v>
      </c>
      <c r="I7427" s="3">
        <v>418</v>
      </c>
    </row>
    <row r="7428" spans="1:9" ht="12.75" x14ac:dyDescent="0.2">
      <c r="A7428" s="3">
        <v>468</v>
      </c>
      <c r="B7428" s="3">
        <v>6223</v>
      </c>
      <c r="C7428" s="230" t="s">
        <v>2644</v>
      </c>
      <c r="D7428" s="382" t="s">
        <v>163</v>
      </c>
      <c r="E7428" s="211">
        <v>27111506</v>
      </c>
      <c r="F7428" s="585">
        <v>250000</v>
      </c>
      <c r="G7428" s="211" t="s">
        <v>10526</v>
      </c>
      <c r="H7428" s="684">
        <v>45078</v>
      </c>
      <c r="I7428" s="3">
        <v>418</v>
      </c>
    </row>
    <row r="7429" spans="1:9" ht="38.25" x14ac:dyDescent="0.2">
      <c r="A7429" s="3">
        <v>469</v>
      </c>
      <c r="B7429" s="211">
        <v>2830</v>
      </c>
      <c r="C7429" s="41" t="s">
        <v>4899</v>
      </c>
      <c r="D7429" s="211" t="s">
        <v>4900</v>
      </c>
      <c r="E7429" s="211">
        <v>43211501</v>
      </c>
      <c r="F7429" s="696">
        <v>536500000</v>
      </c>
      <c r="G7429" s="211" t="s">
        <v>4901</v>
      </c>
      <c r="H7429" s="159">
        <v>45078</v>
      </c>
      <c r="I7429" s="382">
        <v>428</v>
      </c>
    </row>
    <row r="7430" spans="1:9" ht="76.5" x14ac:dyDescent="0.2">
      <c r="A7430" s="3">
        <v>470</v>
      </c>
      <c r="B7430" s="211">
        <v>2830</v>
      </c>
      <c r="C7430" s="167" t="s">
        <v>4916</v>
      </c>
      <c r="D7430" s="382" t="s">
        <v>4900</v>
      </c>
      <c r="E7430" s="382">
        <v>43201802</v>
      </c>
      <c r="F7430" s="623">
        <v>19000000</v>
      </c>
      <c r="G7430" s="382" t="s">
        <v>4901</v>
      </c>
      <c r="H7430" s="159">
        <v>45047</v>
      </c>
      <c r="I7430" s="382">
        <v>428</v>
      </c>
    </row>
    <row r="7431" spans="1:9" ht="25.5" x14ac:dyDescent="0.2">
      <c r="A7431" s="3">
        <v>471</v>
      </c>
      <c r="B7431" s="211">
        <v>2820</v>
      </c>
      <c r="C7431" s="275" t="s">
        <v>4807</v>
      </c>
      <c r="D7431" s="211" t="s">
        <v>4808</v>
      </c>
      <c r="E7431" s="211">
        <v>52161511</v>
      </c>
      <c r="F7431" s="898">
        <v>4228439</v>
      </c>
      <c r="G7431" s="211" t="s">
        <v>4809</v>
      </c>
      <c r="H7431" s="63">
        <v>45078</v>
      </c>
      <c r="I7431" s="211">
        <v>448</v>
      </c>
    </row>
    <row r="7432" spans="1:9" ht="38.25" x14ac:dyDescent="0.2">
      <c r="A7432" s="3">
        <v>472</v>
      </c>
      <c r="B7432" s="211">
        <v>2820</v>
      </c>
      <c r="C7432" s="275" t="s">
        <v>4810</v>
      </c>
      <c r="D7432" s="211" t="s">
        <v>4805</v>
      </c>
      <c r="E7432" s="211">
        <v>52161511</v>
      </c>
      <c r="F7432" s="899"/>
      <c r="G7432" s="211" t="s">
        <v>4809</v>
      </c>
      <c r="H7432" s="63">
        <v>45078</v>
      </c>
      <c r="I7432" s="211">
        <v>448</v>
      </c>
    </row>
    <row r="7433" spans="1:9" ht="38.25" x14ac:dyDescent="0.2">
      <c r="A7433" s="3">
        <v>473</v>
      </c>
      <c r="B7433" s="211">
        <v>2820</v>
      </c>
      <c r="C7433" s="275" t="s">
        <v>4811</v>
      </c>
      <c r="D7433" s="211" t="s">
        <v>4805</v>
      </c>
      <c r="E7433" s="211">
        <v>52161511</v>
      </c>
      <c r="F7433" s="900"/>
      <c r="G7433" s="211" t="s">
        <v>4809</v>
      </c>
      <c r="H7433" s="63">
        <v>45078</v>
      </c>
      <c r="I7433" s="211">
        <v>448</v>
      </c>
    </row>
    <row r="7434" spans="1:9" ht="25.5" x14ac:dyDescent="0.2">
      <c r="A7434" s="891">
        <v>474</v>
      </c>
      <c r="B7434" s="211">
        <v>2820</v>
      </c>
      <c r="C7434" s="275" t="s">
        <v>4812</v>
      </c>
      <c r="D7434" s="146" t="s">
        <v>4813</v>
      </c>
      <c r="E7434" s="211">
        <v>43222612</v>
      </c>
      <c r="F7434" s="919">
        <v>64500000</v>
      </c>
      <c r="G7434" s="211" t="s">
        <v>4809</v>
      </c>
      <c r="H7434" s="63">
        <v>45078</v>
      </c>
      <c r="I7434" s="211">
        <v>448</v>
      </c>
    </row>
    <row r="7435" spans="1:9" ht="25.5" x14ac:dyDescent="0.2">
      <c r="A7435" s="891"/>
      <c r="B7435" s="211">
        <v>2820</v>
      </c>
      <c r="C7435" s="275" t="s">
        <v>4814</v>
      </c>
      <c r="D7435" s="146" t="s">
        <v>4813</v>
      </c>
      <c r="E7435" s="211">
        <v>43222612</v>
      </c>
      <c r="F7435" s="919"/>
      <c r="G7435" s="211" t="s">
        <v>4809</v>
      </c>
      <c r="H7435" s="63">
        <v>45078</v>
      </c>
      <c r="I7435" s="211">
        <v>448</v>
      </c>
    </row>
    <row r="7436" spans="1:9" ht="25.5" x14ac:dyDescent="0.2">
      <c r="A7436" s="891"/>
      <c r="B7436" s="211">
        <v>2820</v>
      </c>
      <c r="C7436" s="275" t="s">
        <v>4815</v>
      </c>
      <c r="D7436" s="146" t="s">
        <v>4813</v>
      </c>
      <c r="E7436" s="211">
        <v>43222612</v>
      </c>
      <c r="F7436" s="919"/>
      <c r="G7436" s="211" t="s">
        <v>4816</v>
      </c>
      <c r="H7436" s="63">
        <v>45078</v>
      </c>
      <c r="I7436" s="211">
        <v>448</v>
      </c>
    </row>
    <row r="7437" spans="1:9" ht="25.5" x14ac:dyDescent="0.2">
      <c r="A7437" s="891"/>
      <c r="B7437" s="211">
        <v>2820</v>
      </c>
      <c r="C7437" s="275" t="s">
        <v>4814</v>
      </c>
      <c r="D7437" s="146" t="s">
        <v>4813</v>
      </c>
      <c r="E7437" s="211">
        <v>43222612</v>
      </c>
      <c r="F7437" s="919"/>
      <c r="G7437" s="211" t="s">
        <v>4809</v>
      </c>
      <c r="H7437" s="63">
        <v>45078</v>
      </c>
      <c r="I7437" s="211">
        <v>448</v>
      </c>
    </row>
    <row r="7438" spans="1:9" ht="25.5" x14ac:dyDescent="0.2">
      <c r="A7438" s="3">
        <v>475</v>
      </c>
      <c r="B7438" s="3">
        <v>3101</v>
      </c>
      <c r="C7438" s="66" t="s">
        <v>77</v>
      </c>
      <c r="D7438" s="61" t="s">
        <v>36</v>
      </c>
      <c r="E7438" s="382">
        <v>43231512</v>
      </c>
      <c r="F7438" s="557">
        <v>35000000</v>
      </c>
      <c r="G7438" s="382" t="s">
        <v>79</v>
      </c>
      <c r="H7438" s="63">
        <v>45261</v>
      </c>
      <c r="I7438" s="382">
        <v>480</v>
      </c>
    </row>
    <row r="7439" spans="1:9" ht="25.5" x14ac:dyDescent="0.2">
      <c r="A7439" s="3">
        <v>476</v>
      </c>
      <c r="B7439" s="61">
        <v>2702</v>
      </c>
      <c r="C7439" s="219" t="s">
        <v>2097</v>
      </c>
      <c r="D7439" s="61" t="s">
        <v>36</v>
      </c>
      <c r="E7439" s="382">
        <v>43231512</v>
      </c>
      <c r="F7439" s="697">
        <v>114522198</v>
      </c>
      <c r="G7439" s="382" t="s">
        <v>79</v>
      </c>
      <c r="H7439" s="63">
        <v>45200</v>
      </c>
      <c r="I7439" s="382">
        <v>480</v>
      </c>
    </row>
    <row r="7440" spans="1:9" ht="25.5" x14ac:dyDescent="0.2">
      <c r="A7440" s="3">
        <v>477</v>
      </c>
      <c r="B7440" s="211">
        <v>2830</v>
      </c>
      <c r="C7440" s="167" t="s">
        <v>4894</v>
      </c>
      <c r="D7440" s="382" t="s">
        <v>36</v>
      </c>
      <c r="E7440" s="382">
        <v>43231512</v>
      </c>
      <c r="F7440" s="623">
        <v>25100000</v>
      </c>
      <c r="G7440" s="382" t="s">
        <v>4895</v>
      </c>
      <c r="H7440" s="159">
        <v>45078</v>
      </c>
      <c r="I7440" s="382">
        <v>480</v>
      </c>
    </row>
    <row r="7441" spans="1:9" ht="25.5" x14ac:dyDescent="0.2">
      <c r="A7441" s="3">
        <v>478</v>
      </c>
      <c r="B7441" s="211">
        <v>2830</v>
      </c>
      <c r="C7441" s="167" t="s">
        <v>4896</v>
      </c>
      <c r="D7441" s="382" t="s">
        <v>36</v>
      </c>
      <c r="E7441" s="382">
        <v>43231512</v>
      </c>
      <c r="F7441" s="623">
        <v>42000000</v>
      </c>
      <c r="G7441" s="382" t="s">
        <v>4895</v>
      </c>
      <c r="H7441" s="159">
        <v>45078</v>
      </c>
      <c r="I7441" s="382">
        <v>480</v>
      </c>
    </row>
    <row r="7442" spans="1:9" ht="38.25" x14ac:dyDescent="0.2">
      <c r="A7442" s="3">
        <v>479</v>
      </c>
      <c r="B7442" s="211">
        <v>2830</v>
      </c>
      <c r="C7442" s="167" t="s">
        <v>4897</v>
      </c>
      <c r="D7442" s="382" t="s">
        <v>36</v>
      </c>
      <c r="E7442" s="382">
        <v>43231512</v>
      </c>
      <c r="F7442" s="623">
        <v>29500000</v>
      </c>
      <c r="G7442" s="382" t="s">
        <v>4895</v>
      </c>
      <c r="H7442" s="159">
        <v>45078</v>
      </c>
      <c r="I7442" s="382">
        <v>480</v>
      </c>
    </row>
    <row r="7443" spans="1:9" ht="25.5" x14ac:dyDescent="0.2">
      <c r="A7443" s="3">
        <v>480</v>
      </c>
      <c r="B7443" s="211">
        <v>2830</v>
      </c>
      <c r="C7443" s="167" t="s">
        <v>4898</v>
      </c>
      <c r="D7443" s="382" t="s">
        <v>36</v>
      </c>
      <c r="E7443" s="382">
        <v>43231512</v>
      </c>
      <c r="F7443" s="623">
        <v>5500000</v>
      </c>
      <c r="G7443" s="382" t="s">
        <v>4895</v>
      </c>
      <c r="H7443" s="159">
        <v>45078</v>
      </c>
      <c r="I7443" s="382">
        <v>480</v>
      </c>
    </row>
    <row r="7444" spans="1:9" ht="38.25" x14ac:dyDescent="0.2">
      <c r="A7444" s="3">
        <v>481</v>
      </c>
      <c r="B7444" s="211">
        <v>2830</v>
      </c>
      <c r="C7444" s="167" t="s">
        <v>4919</v>
      </c>
      <c r="D7444" s="382" t="s">
        <v>36</v>
      </c>
      <c r="E7444" s="382">
        <v>43231512</v>
      </c>
      <c r="F7444" s="623">
        <v>14000000</v>
      </c>
      <c r="G7444" s="382" t="s">
        <v>4895</v>
      </c>
      <c r="H7444" s="159">
        <v>45047</v>
      </c>
      <c r="I7444" s="382">
        <v>480</v>
      </c>
    </row>
    <row r="7445" spans="1:9" ht="63.75" x14ac:dyDescent="0.2">
      <c r="A7445" s="3">
        <v>482</v>
      </c>
      <c r="B7445" s="382">
        <v>2830</v>
      </c>
      <c r="C7445" s="167" t="s">
        <v>4920</v>
      </c>
      <c r="D7445" s="39" t="s">
        <v>36</v>
      </c>
      <c r="E7445" s="382">
        <v>43231512</v>
      </c>
      <c r="F7445" s="623">
        <v>15000000</v>
      </c>
      <c r="G7445" s="382" t="s">
        <v>79</v>
      </c>
      <c r="H7445" s="159">
        <v>45139</v>
      </c>
      <c r="I7445" s="39">
        <v>480</v>
      </c>
    </row>
    <row r="7446" spans="1:9" ht="51" x14ac:dyDescent="0.2">
      <c r="A7446" s="3">
        <v>483</v>
      </c>
      <c r="B7446" s="382">
        <v>2830</v>
      </c>
      <c r="C7446" s="167" t="s">
        <v>4922</v>
      </c>
      <c r="D7446" s="382" t="s">
        <v>36</v>
      </c>
      <c r="E7446" s="382">
        <v>43231512</v>
      </c>
      <c r="F7446" s="623">
        <v>4700000</v>
      </c>
      <c r="G7446" s="382" t="s">
        <v>4895</v>
      </c>
      <c r="H7446" s="159">
        <v>45140</v>
      </c>
      <c r="I7446" s="382">
        <v>480</v>
      </c>
    </row>
    <row r="7447" spans="1:9" ht="76.5" x14ac:dyDescent="0.2">
      <c r="A7447" s="3">
        <v>484</v>
      </c>
      <c r="B7447" s="382">
        <v>2830</v>
      </c>
      <c r="C7447" s="167" t="s">
        <v>4924</v>
      </c>
      <c r="D7447" s="382" t="s">
        <v>36</v>
      </c>
      <c r="E7447" s="382">
        <v>43231512</v>
      </c>
      <c r="F7447" s="623">
        <v>5000000</v>
      </c>
      <c r="G7447" s="382" t="s">
        <v>4895</v>
      </c>
      <c r="H7447" s="159">
        <v>45141</v>
      </c>
      <c r="I7447" s="382">
        <v>480</v>
      </c>
    </row>
    <row r="7448" spans="1:9" ht="76.5" x14ac:dyDescent="0.2">
      <c r="A7448" s="3">
        <v>485</v>
      </c>
      <c r="B7448" s="211">
        <v>2830</v>
      </c>
      <c r="C7448" s="41" t="s">
        <v>4925</v>
      </c>
      <c r="D7448" s="211" t="s">
        <v>36</v>
      </c>
      <c r="E7448" s="382">
        <v>43231512</v>
      </c>
      <c r="F7448" s="625">
        <v>32400000</v>
      </c>
      <c r="G7448" s="211" t="s">
        <v>4895</v>
      </c>
      <c r="H7448" s="159">
        <v>45017</v>
      </c>
      <c r="I7448" s="382">
        <v>480</v>
      </c>
    </row>
    <row r="7449" spans="1:9" ht="12.75" x14ac:dyDescent="0.2">
      <c r="A7449" s="3">
        <v>486</v>
      </c>
      <c r="B7449" s="211">
        <v>2830</v>
      </c>
      <c r="C7449" s="41" t="s">
        <v>4927</v>
      </c>
      <c r="D7449" s="211" t="s">
        <v>36</v>
      </c>
      <c r="E7449" s="382">
        <v>43231512</v>
      </c>
      <c r="F7449" s="625">
        <v>2500000</v>
      </c>
      <c r="G7449" s="211" t="s">
        <v>4895</v>
      </c>
      <c r="H7449" s="159">
        <v>44986</v>
      </c>
      <c r="I7449" s="211">
        <v>480</v>
      </c>
    </row>
    <row r="7450" spans="1:9" ht="38.25" x14ac:dyDescent="0.2">
      <c r="A7450" s="3">
        <v>487</v>
      </c>
      <c r="B7450" s="211">
        <v>2830</v>
      </c>
      <c r="C7450" s="41" t="s">
        <v>4929</v>
      </c>
      <c r="D7450" s="211" t="s">
        <v>36</v>
      </c>
      <c r="E7450" s="382">
        <v>43231512</v>
      </c>
      <c r="F7450" s="625">
        <v>48800000</v>
      </c>
      <c r="G7450" s="211" t="s">
        <v>4895</v>
      </c>
      <c r="H7450" s="159">
        <v>45108</v>
      </c>
      <c r="I7450" s="211">
        <v>480</v>
      </c>
    </row>
    <row r="7451" spans="1:9" ht="25.5" x14ac:dyDescent="0.2">
      <c r="A7451" s="3">
        <v>488</v>
      </c>
      <c r="B7451" s="211">
        <v>2830</v>
      </c>
      <c r="C7451" s="41" t="s">
        <v>4931</v>
      </c>
      <c r="D7451" s="211" t="s">
        <v>36</v>
      </c>
      <c r="E7451" s="382">
        <v>43231512</v>
      </c>
      <c r="F7451" s="625">
        <v>5000000</v>
      </c>
      <c r="G7451" s="211" t="s">
        <v>4895</v>
      </c>
      <c r="H7451" s="159">
        <v>45078</v>
      </c>
      <c r="I7451" s="211">
        <v>480</v>
      </c>
    </row>
    <row r="7452" spans="1:9" ht="25.5" x14ac:dyDescent="0.2">
      <c r="A7452" s="3">
        <v>489</v>
      </c>
      <c r="B7452" s="211">
        <v>2830</v>
      </c>
      <c r="C7452" s="41" t="s">
        <v>4933</v>
      </c>
      <c r="D7452" s="211" t="s">
        <v>36</v>
      </c>
      <c r="E7452" s="211">
        <v>43231512</v>
      </c>
      <c r="F7452" s="625">
        <v>80000000</v>
      </c>
      <c r="G7452" s="211" t="s">
        <v>4895</v>
      </c>
      <c r="H7452" s="159">
        <v>45017</v>
      </c>
      <c r="I7452" s="211">
        <v>480</v>
      </c>
    </row>
    <row r="7453" spans="1:9" ht="51" x14ac:dyDescent="0.2">
      <c r="A7453" s="3">
        <v>490</v>
      </c>
      <c r="B7453" s="211">
        <v>2830</v>
      </c>
      <c r="C7453" s="41" t="s">
        <v>4935</v>
      </c>
      <c r="D7453" s="211" t="s">
        <v>36</v>
      </c>
      <c r="E7453" s="211">
        <v>43231512</v>
      </c>
      <c r="F7453" s="625">
        <v>18000000</v>
      </c>
      <c r="G7453" s="211" t="s">
        <v>4895</v>
      </c>
      <c r="H7453" s="159">
        <v>45017</v>
      </c>
      <c r="I7453" s="211">
        <v>480</v>
      </c>
    </row>
    <row r="7454" spans="1:9" ht="25.5" x14ac:dyDescent="0.2">
      <c r="A7454" s="3">
        <v>491</v>
      </c>
      <c r="B7454" s="211">
        <v>2830</v>
      </c>
      <c r="C7454" s="41" t="s">
        <v>4937</v>
      </c>
      <c r="D7454" s="211" t="s">
        <v>36</v>
      </c>
      <c r="E7454" s="211">
        <v>43231512</v>
      </c>
      <c r="F7454" s="625">
        <v>57635100</v>
      </c>
      <c r="G7454" s="211" t="s">
        <v>4938</v>
      </c>
      <c r="H7454" s="159">
        <v>45200</v>
      </c>
      <c r="I7454" s="211">
        <v>480</v>
      </c>
    </row>
    <row r="7455" spans="1:9" ht="25.5" x14ac:dyDescent="0.2">
      <c r="A7455" s="3">
        <v>492</v>
      </c>
      <c r="B7455" s="211">
        <v>2830</v>
      </c>
      <c r="C7455" s="41" t="s">
        <v>4940</v>
      </c>
      <c r="D7455" s="211" t="s">
        <v>36</v>
      </c>
      <c r="E7455" s="211">
        <v>43231512</v>
      </c>
      <c r="F7455" s="625">
        <v>55374900</v>
      </c>
      <c r="G7455" s="211" t="s">
        <v>4895</v>
      </c>
      <c r="H7455" s="159">
        <v>45200</v>
      </c>
      <c r="I7455" s="211">
        <v>480</v>
      </c>
    </row>
    <row r="7456" spans="1:9" ht="51" x14ac:dyDescent="0.2">
      <c r="A7456" s="3">
        <v>493</v>
      </c>
      <c r="B7456" s="211">
        <v>2830</v>
      </c>
      <c r="C7456" s="41" t="s">
        <v>4941</v>
      </c>
      <c r="D7456" s="211" t="s">
        <v>36</v>
      </c>
      <c r="E7456" s="211">
        <v>43231512</v>
      </c>
      <c r="F7456" s="625">
        <v>4000000</v>
      </c>
      <c r="G7456" s="211" t="s">
        <v>4895</v>
      </c>
      <c r="H7456" s="159">
        <v>45139</v>
      </c>
      <c r="I7456" s="211">
        <v>480</v>
      </c>
    </row>
    <row r="7457" spans="1:9" ht="12.75" x14ac:dyDescent="0.2">
      <c r="A7457" s="3">
        <v>494</v>
      </c>
      <c r="B7457" s="211">
        <v>2830</v>
      </c>
      <c r="C7457" s="41" t="s">
        <v>4943</v>
      </c>
      <c r="D7457" s="211" t="s">
        <v>36</v>
      </c>
      <c r="E7457" s="211">
        <v>43231512</v>
      </c>
      <c r="F7457" s="625">
        <v>15900000</v>
      </c>
      <c r="G7457" s="211" t="s">
        <v>4895</v>
      </c>
      <c r="H7457" s="159">
        <v>45108</v>
      </c>
      <c r="I7457" s="211">
        <v>480</v>
      </c>
    </row>
    <row r="7458" spans="1:9" ht="63.75" x14ac:dyDescent="0.2">
      <c r="A7458" s="3">
        <v>495</v>
      </c>
      <c r="B7458" s="211">
        <v>2830</v>
      </c>
      <c r="C7458" s="167" t="s">
        <v>4945</v>
      </c>
      <c r="D7458" s="382" t="s">
        <v>36</v>
      </c>
      <c r="E7458" s="211">
        <v>43231512</v>
      </c>
      <c r="F7458" s="623">
        <v>10100000</v>
      </c>
      <c r="G7458" s="382" t="s">
        <v>4895</v>
      </c>
      <c r="H7458" s="159">
        <v>45108</v>
      </c>
      <c r="I7458" s="382">
        <v>480</v>
      </c>
    </row>
    <row r="7459" spans="1:9" ht="51" x14ac:dyDescent="0.2">
      <c r="A7459" s="3">
        <v>496</v>
      </c>
      <c r="B7459" s="211">
        <v>2830</v>
      </c>
      <c r="C7459" s="41" t="s">
        <v>4947</v>
      </c>
      <c r="D7459" s="211" t="s">
        <v>36</v>
      </c>
      <c r="E7459" s="211">
        <v>43231512</v>
      </c>
      <c r="F7459" s="696">
        <v>2982000000</v>
      </c>
      <c r="G7459" s="211" t="s">
        <v>79</v>
      </c>
      <c r="H7459" s="159">
        <v>45200</v>
      </c>
      <c r="I7459" s="211">
        <v>480</v>
      </c>
    </row>
    <row r="7460" spans="1:9" ht="178.5" x14ac:dyDescent="0.2">
      <c r="A7460" s="3">
        <v>497</v>
      </c>
      <c r="B7460" s="146">
        <v>2810</v>
      </c>
      <c r="C7460" s="158" t="s">
        <v>4834</v>
      </c>
      <c r="D7460" s="146" t="s">
        <v>36</v>
      </c>
      <c r="E7460" s="146" t="s">
        <v>4835</v>
      </c>
      <c r="F7460" s="697">
        <v>95000000</v>
      </c>
      <c r="G7460" s="146" t="s">
        <v>79</v>
      </c>
      <c r="H7460" s="309">
        <v>45077</v>
      </c>
      <c r="I7460" s="160" t="s">
        <v>4836</v>
      </c>
    </row>
    <row r="7461" spans="1:9" ht="318.75" x14ac:dyDescent="0.2">
      <c r="A7461" s="3">
        <v>498</v>
      </c>
      <c r="B7461" s="146">
        <v>2810</v>
      </c>
      <c r="C7461" s="158" t="s">
        <v>4842</v>
      </c>
      <c r="D7461" s="146" t="s">
        <v>36</v>
      </c>
      <c r="E7461" s="146" t="s">
        <v>4835</v>
      </c>
      <c r="F7461" s="619">
        <v>6500000</v>
      </c>
      <c r="G7461" s="146" t="s">
        <v>79</v>
      </c>
      <c r="H7461" s="309">
        <v>45107</v>
      </c>
      <c r="I7461" s="160" t="s">
        <v>4836</v>
      </c>
    </row>
    <row r="7462" spans="1:9" ht="38.25" x14ac:dyDescent="0.2">
      <c r="A7462" s="3">
        <v>499</v>
      </c>
      <c r="B7462" s="3">
        <v>7210</v>
      </c>
      <c r="C7462" s="197" t="s">
        <v>753</v>
      </c>
      <c r="D7462" s="211" t="s">
        <v>757</v>
      </c>
      <c r="E7462" s="197" t="s">
        <v>755</v>
      </c>
      <c r="F7462" s="578">
        <v>193000000</v>
      </c>
      <c r="G7462" s="211" t="s">
        <v>290</v>
      </c>
      <c r="H7462" s="661" t="s">
        <v>120</v>
      </c>
      <c r="I7462" s="382">
        <v>495</v>
      </c>
    </row>
    <row r="7463" spans="1:9" ht="12.75" x14ac:dyDescent="0.2">
      <c r="F7463" s="704">
        <f>SUM(F2:F7462)</f>
        <v>17900440341.790001</v>
      </c>
    </row>
  </sheetData>
  <sheetProtection algorithmName="SHA-512" hashValue="MPjnyig3z07uOz4Po1h/lmozT7IW/GCSrI+duDDj6XbmeS8zl/zpBctSD6fPQHUrWzaMAfkBzJIchm8s4vfa6A==" saltValue="jETB7aQGglaARGQlKPX9IA==" spinCount="100000" sheet="1" formatCells="0" formatColumns="0" formatRows="0" insertColumns="0" insertRows="0" insertHyperlinks="0" deleteColumns="0" deleteRows="0" sort="0" autoFilter="0" pivotTables="0"/>
  <autoFilter ref="A1:I7463" xr:uid="{5890FDD3-FA6E-43C3-8764-3527EF58B709}"/>
  <mergeCells count="286">
    <mergeCell ref="A285:A304"/>
    <mergeCell ref="F394:F397"/>
    <mergeCell ref="A6537:A6551"/>
    <mergeCell ref="F6537:F6551"/>
    <mergeCell ref="A669:A4689"/>
    <mergeCell ref="F669:F4689"/>
    <mergeCell ref="A6729:A6987"/>
    <mergeCell ref="A12:A13"/>
    <mergeCell ref="F12:F13"/>
    <mergeCell ref="F34:F51"/>
    <mergeCell ref="A4733:A4741"/>
    <mergeCell ref="F4733:F4741"/>
    <mergeCell ref="A4768:A4770"/>
    <mergeCell ref="F52:F60"/>
    <mergeCell ref="A52:A60"/>
    <mergeCell ref="A34:A51"/>
    <mergeCell ref="A169:A174"/>
    <mergeCell ref="F169:F174"/>
    <mergeCell ref="F179:F181"/>
    <mergeCell ref="A179:A181"/>
    <mergeCell ref="A82:A87"/>
    <mergeCell ref="A14:A26"/>
    <mergeCell ref="F14:F26"/>
    <mergeCell ref="F4764:F4765"/>
    <mergeCell ref="A4764:A4765"/>
    <mergeCell ref="A7409:A7410"/>
    <mergeCell ref="F7409:F7410"/>
    <mergeCell ref="A7434:A7437"/>
    <mergeCell ref="F7434:F7437"/>
    <mergeCell ref="E7141:E7142"/>
    <mergeCell ref="E7135:E7138"/>
    <mergeCell ref="A7422:A7424"/>
    <mergeCell ref="F7422:F7424"/>
    <mergeCell ref="A7383:A7385"/>
    <mergeCell ref="A7386:A7387"/>
    <mergeCell ref="F7386:F7387"/>
    <mergeCell ref="A7388:A7389"/>
    <mergeCell ref="F7388:F7389"/>
    <mergeCell ref="A7393:A7394"/>
    <mergeCell ref="F7393:F7394"/>
    <mergeCell ref="A7395:A7396"/>
    <mergeCell ref="A7397:A7399"/>
    <mergeCell ref="F7397:F7399"/>
    <mergeCell ref="F7395:F7396"/>
    <mergeCell ref="A7359:A7365"/>
    <mergeCell ref="F7359:F7365"/>
    <mergeCell ref="A7339:A7357"/>
    <mergeCell ref="F7339:F7357"/>
    <mergeCell ref="A7370:A7371"/>
    <mergeCell ref="F7370:F7371"/>
    <mergeCell ref="A7319:A7320"/>
    <mergeCell ref="F7319:F7320"/>
    <mergeCell ref="A7322:A7323"/>
    <mergeCell ref="F7322:F7323"/>
    <mergeCell ref="A7324:A7335"/>
    <mergeCell ref="F7324:F7335"/>
    <mergeCell ref="A7336:A7338"/>
    <mergeCell ref="F7336:F7338"/>
    <mergeCell ref="F6284:F6382"/>
    <mergeCell ref="A6556:A6569"/>
    <mergeCell ref="F6556:F6569"/>
    <mergeCell ref="A7303:A7304"/>
    <mergeCell ref="F7303:F7304"/>
    <mergeCell ref="A7273:A7275"/>
    <mergeCell ref="F7273:F7275"/>
    <mergeCell ref="A7264:A7272"/>
    <mergeCell ref="F7264:F7272"/>
    <mergeCell ref="A6553:A6555"/>
    <mergeCell ref="F6553:F6555"/>
    <mergeCell ref="A6504:A6507"/>
    <mergeCell ref="A6518:A6527"/>
    <mergeCell ref="F6518:F6527"/>
    <mergeCell ref="A6642:A6709"/>
    <mergeCell ref="F6642:F6709"/>
    <mergeCell ref="A6628:A6637"/>
    <mergeCell ref="F6628:F6637"/>
    <mergeCell ref="A6496:A6503"/>
    <mergeCell ref="F6496:F6503"/>
    <mergeCell ref="F7280:F7298"/>
    <mergeCell ref="A6718:A6728"/>
    <mergeCell ref="F6718:F6728"/>
    <mergeCell ref="A4965:A4973"/>
    <mergeCell ref="A5324:A5373"/>
    <mergeCell ref="F5324:F5373"/>
    <mergeCell ref="A6392:A6495"/>
    <mergeCell ref="F6392:F6495"/>
    <mergeCell ref="A5480:A6137"/>
    <mergeCell ref="F5480:F6137"/>
    <mergeCell ref="A6284:A6385"/>
    <mergeCell ref="A5141:A5194"/>
    <mergeCell ref="F5141:F5194"/>
    <mergeCell ref="A5195:A5213"/>
    <mergeCell ref="F5195:F5213"/>
    <mergeCell ref="A5216:A5232"/>
    <mergeCell ref="F5216:F5232"/>
    <mergeCell ref="A5236:A5238"/>
    <mergeCell ref="F5236:F5238"/>
    <mergeCell ref="A4974:A5140"/>
    <mergeCell ref="F4974:F5140"/>
    <mergeCell ref="F4965:F4973"/>
    <mergeCell ref="A5239:A5243"/>
    <mergeCell ref="F5239:F5243"/>
    <mergeCell ref="A5249:A5251"/>
    <mergeCell ref="F5249:F5251"/>
    <mergeCell ref="A5252:A5253"/>
    <mergeCell ref="F4768:F4770"/>
    <mergeCell ref="A4784:A4905"/>
    <mergeCell ref="F4784:F4905"/>
    <mergeCell ref="A4952:A4964"/>
    <mergeCell ref="F4952:F4964"/>
    <mergeCell ref="A4948:A4951"/>
    <mergeCell ref="F4948:F4951"/>
    <mergeCell ref="A4773:A4783"/>
    <mergeCell ref="F4773:F4783"/>
    <mergeCell ref="A4906:A4907"/>
    <mergeCell ref="F4906:F4907"/>
    <mergeCell ref="A4941:A4947"/>
    <mergeCell ref="F4941:F4947"/>
    <mergeCell ref="A4923:A4940"/>
    <mergeCell ref="F4923:F4940"/>
    <mergeCell ref="F4917:F4918"/>
    <mergeCell ref="F4908:F4916"/>
    <mergeCell ref="A4908:A4916"/>
    <mergeCell ref="H863:H1138"/>
    <mergeCell ref="A4720:A4722"/>
    <mergeCell ref="B4720:B4722"/>
    <mergeCell ref="C4720:C4722"/>
    <mergeCell ref="D4720:D4722"/>
    <mergeCell ref="F4720:F4722"/>
    <mergeCell ref="H4720:H4722"/>
    <mergeCell ref="H341:H368"/>
    <mergeCell ref="A374:A376"/>
    <mergeCell ref="H669:H862"/>
    <mergeCell ref="A398:A401"/>
    <mergeCell ref="F398:F401"/>
    <mergeCell ref="A402:A403"/>
    <mergeCell ref="F402:F403"/>
    <mergeCell ref="A407:A512"/>
    <mergeCell ref="F407:F512"/>
    <mergeCell ref="H407:H512"/>
    <mergeCell ref="G513:G646"/>
    <mergeCell ref="H513:H646"/>
    <mergeCell ref="F372:F373"/>
    <mergeCell ref="A4695:A4696"/>
    <mergeCell ref="F4695:F4696"/>
    <mergeCell ref="A4692:A4693"/>
    <mergeCell ref="F4692:F4693"/>
    <mergeCell ref="F5252:F5253"/>
    <mergeCell ref="A5288:A5289"/>
    <mergeCell ref="F5288:F5289"/>
    <mergeCell ref="A5292:A5293"/>
    <mergeCell ref="F5292:F5293"/>
    <mergeCell ref="A5295:A5315"/>
    <mergeCell ref="F5295:F5315"/>
    <mergeCell ref="A5256:A5257"/>
    <mergeCell ref="F5256:F5257"/>
    <mergeCell ref="A5261:A5265"/>
    <mergeCell ref="F5261:F5265"/>
    <mergeCell ref="A5268:A5272"/>
    <mergeCell ref="F5268:F5272"/>
    <mergeCell ref="A5281:A5284"/>
    <mergeCell ref="F5281:F5284"/>
    <mergeCell ref="A5285:A5286"/>
    <mergeCell ref="F5285:F5286"/>
    <mergeCell ref="A5435:A5439"/>
    <mergeCell ref="F5435:F5439"/>
    <mergeCell ref="A5396:A5413"/>
    <mergeCell ref="F5396:F5413"/>
    <mergeCell ref="A5414:A5415"/>
    <mergeCell ref="F5414:F5415"/>
    <mergeCell ref="A5416:A5418"/>
    <mergeCell ref="F5416:F5418"/>
    <mergeCell ref="A5419:A5420"/>
    <mergeCell ref="F5419:F5420"/>
    <mergeCell ref="F5421:F5422"/>
    <mergeCell ref="A5423:A5424"/>
    <mergeCell ref="F5423:F5424"/>
    <mergeCell ref="A5425:A5427"/>
    <mergeCell ref="F5425:F5427"/>
    <mergeCell ref="A5428:A5431"/>
    <mergeCell ref="F5428:F5431"/>
    <mergeCell ref="A5376:A5383"/>
    <mergeCell ref="F5376:F5383"/>
    <mergeCell ref="A5388:A5389"/>
    <mergeCell ref="F5388:F5389"/>
    <mergeCell ref="A5390:A5395"/>
    <mergeCell ref="F5390:F5395"/>
    <mergeCell ref="F82:F87"/>
    <mergeCell ref="A65:A81"/>
    <mergeCell ref="F65:F81"/>
    <mergeCell ref="A111:A116"/>
    <mergeCell ref="F111:F116"/>
    <mergeCell ref="A160:A161"/>
    <mergeCell ref="F160:F161"/>
    <mergeCell ref="A4724:A4732"/>
    <mergeCell ref="F4724:F4732"/>
    <mergeCell ref="F374:F376"/>
    <mergeCell ref="A93:A95"/>
    <mergeCell ref="F93:F95"/>
    <mergeCell ref="A195:A273"/>
    <mergeCell ref="F195:F273"/>
    <mergeCell ref="A341:A368"/>
    <mergeCell ref="F341:F368"/>
    <mergeCell ref="F285:F304"/>
    <mergeCell ref="A307:A308"/>
    <mergeCell ref="F307:F308"/>
    <mergeCell ref="A318:A321"/>
    <mergeCell ref="F318:F321"/>
    <mergeCell ref="A513:A668"/>
    <mergeCell ref="F513:F668"/>
    <mergeCell ref="A394:A397"/>
    <mergeCell ref="A6386:A6387"/>
    <mergeCell ref="F6386:F6387"/>
    <mergeCell ref="F4742:F4763"/>
    <mergeCell ref="A4742:A4763"/>
    <mergeCell ref="A4702:A4707"/>
    <mergeCell ref="F4702:F4707"/>
    <mergeCell ref="A4708:A4710"/>
    <mergeCell ref="F4708:F4710"/>
    <mergeCell ref="A4711:A4714"/>
    <mergeCell ref="F4711:F4714"/>
    <mergeCell ref="F4715:F4716"/>
    <mergeCell ref="A4715:A4716"/>
    <mergeCell ref="A6138:A6219"/>
    <mergeCell ref="F6138:F6219"/>
    <mergeCell ref="A6221:A6269"/>
    <mergeCell ref="F6221:F6269"/>
    <mergeCell ref="A5443:A5450"/>
    <mergeCell ref="F5443:F5450"/>
    <mergeCell ref="A5451:A5453"/>
    <mergeCell ref="A5454:A5457"/>
    <mergeCell ref="A5458:A5477"/>
    <mergeCell ref="F5451:F5453"/>
    <mergeCell ref="F5454:F5477"/>
    <mergeCell ref="A5421:A5422"/>
    <mergeCell ref="F6504:F6507"/>
    <mergeCell ref="F6594:F6606"/>
    <mergeCell ref="A6624:A6625"/>
    <mergeCell ref="F6624:F6625"/>
    <mergeCell ref="A6388:A6390"/>
    <mergeCell ref="F6388:F6390"/>
    <mergeCell ref="A6607:A6617"/>
    <mergeCell ref="F6607:F6617"/>
    <mergeCell ref="A6618:A6622"/>
    <mergeCell ref="F6618:F6622"/>
    <mergeCell ref="A6583:A6593"/>
    <mergeCell ref="F6583:F6593"/>
    <mergeCell ref="A6594:A6606"/>
    <mergeCell ref="A6530:A6536"/>
    <mergeCell ref="F6530:F6536"/>
    <mergeCell ref="A6570:A6578"/>
    <mergeCell ref="F6570:F6578"/>
    <mergeCell ref="A6579:A6582"/>
    <mergeCell ref="F7383:F7385"/>
    <mergeCell ref="F7431:F7433"/>
    <mergeCell ref="A7030:A7065"/>
    <mergeCell ref="F7030:F7065"/>
    <mergeCell ref="F6716:F6717"/>
    <mergeCell ref="A6716:A6717"/>
    <mergeCell ref="F6729:F6987"/>
    <mergeCell ref="A7066:A7245"/>
    <mergeCell ref="F7066:F7245"/>
    <mergeCell ref="B7257:B7260"/>
    <mergeCell ref="A7257:A7261"/>
    <mergeCell ref="F7257:F7261"/>
    <mergeCell ref="A6988:A7029"/>
    <mergeCell ref="F6988:F7029"/>
    <mergeCell ref="E7066:E7129"/>
    <mergeCell ref="A7278:A7279"/>
    <mergeCell ref="F7278:F7279"/>
    <mergeCell ref="A7280:A7298"/>
    <mergeCell ref="F7315:F7317"/>
    <mergeCell ref="F7306:F7312"/>
    <mergeCell ref="A7247:A7256"/>
    <mergeCell ref="F7247:F7256"/>
    <mergeCell ref="A7368:A7369"/>
    <mergeCell ref="F7368:F7369"/>
    <mergeCell ref="A7306:A7310"/>
    <mergeCell ref="A7311:A7312"/>
    <mergeCell ref="A7315:A7317"/>
    <mergeCell ref="F6579:F6582"/>
    <mergeCell ref="A6528:A6529"/>
    <mergeCell ref="A6509:A6511"/>
    <mergeCell ref="F6509:F6511"/>
    <mergeCell ref="A6512:A6517"/>
    <mergeCell ref="F6512:F6517"/>
  </mergeCells>
  <conditionalFormatting sqref="I524 I2132">
    <cfRule type="expression" dxfId="7" priority="27" stopIfTrue="1">
      <formula>AND(COUNTIF($G$743:$G$743, I524)+COUNTIF($G$699:$G$705, I524)+COUNTIF($G$707:$G$718, I524)+COUNTIF($G$720:$G$724, I524)+COUNTIF($G$726:$G$741, I524)+COUNTIF($G$745:$G$745, I524)+COUNTIF($G$747:$G$752, I524)&gt;1,NOT(ISBLANK(I524)))</formula>
    </cfRule>
  </conditionalFormatting>
  <conditionalFormatting sqref="F28">
    <cfRule type="cellIs" dxfId="6" priority="25" operator="lessThan">
      <formula>0</formula>
    </cfRule>
  </conditionalFormatting>
  <conditionalFormatting sqref="F406">
    <cfRule type="cellIs" dxfId="5" priority="24" operator="lessThan">
      <formula>0</formula>
    </cfRule>
  </conditionalFormatting>
  <conditionalFormatting sqref="F5141">
    <cfRule type="cellIs" dxfId="4" priority="19" operator="lessThan">
      <formula>0</formula>
    </cfRule>
  </conditionalFormatting>
  <conditionalFormatting sqref="I6426">
    <cfRule type="expression" dxfId="3" priority="13" stopIfTrue="1">
      <formula>AND(COUNTIF($G$742:$G$742, I6426)+COUNTIF($G$698:$G$704, I6426)+COUNTIF($G$706:$G$717, I6426)+COUNTIF($G$719:$G$723, I6426)+COUNTIF($G$725:$G$740, I6426)+COUNTIF($G$744:$G$744, I6426)+COUNTIF($G$746:$G$751, I6426)&gt;1,NOT(ISBLANK(I6426)))</formula>
    </cfRule>
  </conditionalFormatting>
  <conditionalFormatting sqref="F6618">
    <cfRule type="cellIs" dxfId="2" priority="9" operator="lessThan">
      <formula>0</formula>
    </cfRule>
  </conditionalFormatting>
  <conditionalFormatting sqref="I6787">
    <cfRule type="expression" dxfId="1" priority="5" stopIfTrue="1">
      <formula>AND(COUNTIF($G$742:$G$742, I6787)+COUNTIF($G$698:$G$704, I6787)+COUNTIF($G$706:$G$717, I6787)+COUNTIF($G$719:$G$723, I6787)+COUNTIF($G$725:$G$740, I6787)+COUNTIF($G$744:$G$744, I6787)+COUNTIF($G$746:$G$751, I6787)&gt;1,NOT(ISBLANK(I6787)))</formula>
    </cfRule>
  </conditionalFormatting>
  <conditionalFormatting sqref="I7082">
    <cfRule type="expression" dxfId="0" priority="3" stopIfTrue="1">
      <formula>AND(COUNTIF($G$742:$G$742, I7082)+COUNTIF($G$698:$G$704, I7082)+COUNTIF($G$706:$G$717, I7082)+COUNTIF($G$719:$G$723, I7082)+COUNTIF($G$725:$G$740, I7082)+COUNTIF($G$744:$G$744, I7082)+COUNTIF($G$746:$G$751, I7082)&gt;1,NOT(ISBLANK(I7082)))</formula>
    </cfRule>
  </conditionalFormatting>
  <dataValidations disablePrompts="1" count="1">
    <dataValidation type="list" allowBlank="1" showDropDown="1" showInputMessage="1" showErrorMessage="1" error="# O.G. No Existe" prompt="# O.G. según tipo presupuesto" sqref="I5451:I5453 I7109 I7201" xr:uid="{2C35C2B4-0094-41CB-A031-ABC425549A99}">
      <formula1>IF(F5451="OPERACIÓN",OGOPERACION,IF(F5451="INVERSIÓN",OGINVERSION))</formula1>
    </dataValidation>
  </dataValidations>
  <hyperlinks>
    <hyperlink ref="C79" r:id="rId1" display="https://www.sicop.go.cr/moduloTcata/cata/ct/IM_CTJ_CSQ101.jsp" xr:uid="{C79735B1-2FEE-4FAC-9666-5EA1372BED1B}"/>
    <hyperlink ref="E109" r:id="rId2" display="javascript:fn_prodDetail('84121703','92212125');" xr:uid="{3DF8DC42-21EB-4E7D-AA27-2286025627C4}"/>
    <hyperlink ref="E125" r:id="rId3" display="https://www.sicop.go.cr/moduloTcata/cata/ct/IM_CTJ_CSQ101.jsp?orderBy=&amp;radioSelect=service&amp;cateNmEn=&amp;cateNm=&amp;pageSize=10&amp;cateId=811123&amp;page_no=1" xr:uid="{E2E491E4-69CE-4239-AC5A-8620C9CF95FA}"/>
    <hyperlink ref="E150" r:id="rId4" display="https://www.sicop.go.cr/moduloTcata/cata/ct/IM_CTJ_CSQ101.jsp" xr:uid="{5FD3642B-1D85-480A-AC39-71C856450541}"/>
    <hyperlink ref="E1196" r:id="rId5" display="https://www.sicop.go.cr/moduloTcata/cata/ct/IM_CTJ_CSQ101.jsp" xr:uid="{1B48FE48-FEB2-4576-85B0-5DD437F484F1}"/>
    <hyperlink ref="E3307" r:id="rId6" display="https://www.sicop.go.cr/moduloTcata/cata/ct/IM_CTJ_CSQ101.jsp" xr:uid="{0D396934-6E86-454F-BB98-829DEF93B4A0}"/>
    <hyperlink ref="E5017" r:id="rId7" display="20111707" xr:uid="{A8DA076D-25E6-4539-B8CA-C33FA08134B9}"/>
    <hyperlink ref="E5125" r:id="rId8" display="27111544" xr:uid="{1BFB3B83-007C-4520-850A-E3AB6511600F}"/>
    <hyperlink ref="E5039" r:id="rId9" display="24112204" xr:uid="{3CF26601-61D5-4F9E-B68B-ED36E972F372}"/>
    <hyperlink ref="E5043" r:id="rId10" display="46181548" xr:uid="{2320698A-4E14-46C3-8CBA-441260453265}"/>
    <hyperlink ref="E5044" r:id="rId11" display="41114501" xr:uid="{0AF3D782-FB98-4AB0-8545-0EB81B7A300E}"/>
    <hyperlink ref="E5045" r:id="rId12" display="23251503" xr:uid="{36967E96-6E22-4A46-880F-ADCD61BD64A4}"/>
    <hyperlink ref="E5083" r:id="rId13" display="27111713" xr:uid="{53848DD9-34C7-4EFF-806B-6235C9C3187B}"/>
    <hyperlink ref="E5320" r:id="rId14" display="javascript:js_prodDetail('2611171192117991')" xr:uid="{CB3D253C-8181-48B6-9676-0E3A6F824349}"/>
    <hyperlink ref="E5892" r:id="rId15" display="https://www.sicop.go.cr/moduloTcata/cata/gc/IM_GCJ_GIQ004.jsp?cateId=&amp;listSize=100&amp;centralProdNm=&amp;expendObj=2.99.01&amp;page_no=2" xr:uid="{4B1A2219-D704-4FDA-96F1-24F923A9011E}"/>
    <hyperlink ref="E5879" r:id="rId16" display="https://www.sicop.go.cr/moduloTcata/cata/gc/IM_GCJ_GIQ004.jsp?cateId=&amp;listSize=100&amp;centralProdNm=&amp;expendObj=2.99.01&amp;page_no=2" xr:uid="{21CDAA1C-0ADF-4A57-AEF1-F79EF9BA4637}"/>
    <hyperlink ref="E5871" r:id="rId17" display="https://www.sicop.go.cr/moduloTcata/cata/gc/IM_GCJ_GIQ004.jsp?cateId=&amp;listSize=100&amp;centralProdNm=&amp;expendObj=2.99.01&amp;page_no=2" xr:uid="{6F8F2C35-3DEF-47E9-ACCF-D5937844DC4B}"/>
    <hyperlink ref="E5872" r:id="rId18" display="https://www.sicop.go.cr/moduloTcata/cata/gc/IM_GCJ_GIQ004.jsp?cateId=&amp;listSize=100&amp;centralProdNm=&amp;expendObj=2.99.01&amp;page_no=2" xr:uid="{F4B7EB41-353B-4CF0-B26E-A45965FC77B0}"/>
    <hyperlink ref="E5873" r:id="rId19" display="https://www.sicop.go.cr/moduloTcata/cata/gc/IM_GCJ_GIQ004.jsp?cateId=&amp;listSize=100&amp;centralProdNm=&amp;expendObj=2.99.01&amp;page_no=2" xr:uid="{27E9D658-31A5-4F41-9B8E-6D2866E61FDA}"/>
    <hyperlink ref="E5878" r:id="rId20" display="https://www.sicop.go.cr/moduloTcata/cata/gc/IM_GCJ_GIQ004.jsp?cateId=&amp;listSize=100&amp;centralProdNm=&amp;expendObj=2.99.01&amp;page_no=2" xr:uid="{6CEECEE3-E135-4509-8EBB-EE59EF2DEB69}"/>
    <hyperlink ref="E5874" r:id="rId21" display="https://www.sicop.go.cr/moduloTcata/cata/gc/IM_GCJ_GIQ004.jsp?cateId=&amp;listSize=100&amp;centralProdNm=&amp;expendObj=2.99.01&amp;page_no=3" xr:uid="{F27E9359-8727-4FAD-A767-81F17D300359}"/>
    <hyperlink ref="E5888" r:id="rId22" display="https://www.sicop.go.cr/moduloTcata/cata/gc/IM_GCJ_GIQ004.jsp?cateId=&amp;listSize=100&amp;centralProdNm=&amp;expendObj=2.99.01&amp;page_no=3" xr:uid="{9450D6D1-CC47-4102-816B-08BFC9B16E85}"/>
    <hyperlink ref="E5884" r:id="rId23" display="https://www.sicop.go.cr/moduloTcata/cata/gc/IM_GCJ_GIQ004.jsp?cateId=&amp;listSize=100&amp;centralProdNm=&amp;expendObj=2.99.01&amp;page_no=3" xr:uid="{24E9A963-5E17-43E3-936F-AA9CDDA67220}"/>
    <hyperlink ref="E5890" r:id="rId24" display="https://www.sicop.go.cr/moduloTcata/cata/gc/IM_GCJ_GIQ004.jsp?cateId=&amp;listSize=100&amp;centralProdNm=&amp;expendObj=2.99.01&amp;page_no=3" xr:uid="{FE2332AC-916B-4C26-92F2-EE2430A92DD3}"/>
    <hyperlink ref="E5881" r:id="rId25" display="https://www.sicop.go.cr/moduloTcata/cata/gc/IM_GCJ_GIQ004.jsp?cateId=&amp;listSize=100&amp;centralProdNm=&amp;expendObj=2.99.01&amp;page_no=3" xr:uid="{644DD9FD-2E40-4BBC-9497-018B2E323D66}"/>
    <hyperlink ref="E5883" r:id="rId26" display="https://www.sicop.go.cr/moduloTcata/cata/gc/IM_GCJ_GIQ004.jsp?cateId=&amp;listSize=100&amp;centralProdNm=&amp;expendObj=2.99.01&amp;page_no=3" xr:uid="{3F97ACD3-32D3-439E-8117-CC8F0F22D720}"/>
    <hyperlink ref="E5877" r:id="rId27" display="https://www.sicop.go.cr/moduloTcata/cata/gc/IM_GCJ_GIQ004.jsp?cateId=&amp;listSize=100&amp;centralProdNm=&amp;expendObj=2.99.01&amp;page_no=4" xr:uid="{D998CA7F-8697-4033-AF31-1462EC2973FF}"/>
    <hyperlink ref="E5891" r:id="rId28" display="https://www.sicop.go.cr/moduloTcata/cata/gc/IM_GCJ_GIQ004.jsp?cateId=&amp;listSize=100&amp;centralProdNm=&amp;expendObj=2.99.01&amp;page_no=2" xr:uid="{7DB0CD1C-C564-4490-9510-34934C74E35A}"/>
    <hyperlink ref="E5882" r:id="rId29" display="https://www.sicop.go.cr/moduloTcata/cata/gc/IM_GCJ_GIQ004.jsp?listSize=100&amp;expendObj=2.99.01&amp;centralProdNm=&amp;cateId=&amp;page_no=1" xr:uid="{A833CCF5-97E2-4690-8F65-958AE8317AFA}"/>
    <hyperlink ref="E5875" r:id="rId30" display="https://www.sicop.go.cr/moduloTcata/cata/ct/IM_CTJ_GSQ101.jsp" xr:uid="{87FBDE8D-141F-425B-8D49-9DDE813E976D}"/>
    <hyperlink ref="E6515" r:id="rId31" display="https://www.sicop.go.cr/moduloTcata/cata/ct/IM_CTJ_CSQ101.jsp" xr:uid="{23BEA22A-C597-4779-8942-AB96224C23B1}"/>
    <hyperlink ref="E6516" r:id="rId32" display="https://www.sicop.go.cr/moduloTcata/cata/ct/IM_CTJ_CSQ101.jsp" xr:uid="{9847A796-09AF-4115-96BF-1DA6348C87B6}"/>
    <hyperlink ref="E4547" r:id="rId33" display="https://www.sicop.go.cr/moduloTcata/cata/ct/IM_CTJ_CSQ101.jsp?orderBy=&amp;radioSelect=product&amp;cateNmEn=tape&amp;cateNm=&amp;pageSize=10&amp;cateId=&amp;page_no=3" xr:uid="{993C87B3-10B1-45F2-BAB8-561EA08A0B37}"/>
    <hyperlink ref="E6655" r:id="rId34" display="https://www.sicop.go.cr/moduloTcata/cata/ct/IM_CTJ_CSQ101.jsp" xr:uid="{D3F13B55-9FB0-4C9A-94CC-BD6CC200A503}"/>
    <hyperlink ref="E7246" r:id="rId35" display="https://www.sicop.go.cr/moduloTcata/cata/ct/IM_CTJ_CSQ101.jsp?orderBy=&amp;radioSelect=product&amp;cateNmEn=&amp;cateNm=comida&amp;pageSize=10&amp;cateId=&amp;page_no=3" xr:uid="{86A700F9-E131-414A-AAA5-E29263219DAA}"/>
    <hyperlink ref="E7311" r:id="rId36" display="https://www.sicop.go.cr/moduloTcata/cata/ct/IM_CTJ_CSQ101.jsp" xr:uid="{370BEA5A-C84E-493B-9359-5BF1DE1DB9F6}"/>
    <hyperlink ref="E7312" r:id="rId37" display="https://www.sicop.go.cr/moduloTcata/cata/ct/IM_CTJ_CSQ101.jsp" xr:uid="{17A40F4A-9AEA-4F0A-A1CC-03C99C749D8F}"/>
  </hyperlinks>
  <pageMargins left="0.7" right="0.7" top="0.75" bottom="0.75" header="0.3" footer="0.3"/>
  <pageSetup paperSize="9" orientation="portrait" horizontalDpi="1200" verticalDpi="1200" r:id="rId38"/>
  <ignoredErrors>
    <ignoredError sqref="B7165:B7166 I7195 I7198 I7192 I7173 I7165:I7166 E7422:E7424 I7460:I7461 I7103 I7107 I7085 E6710 E80 E109 I132:I134 I274:I276 E10:E11 E7257:E7260 B6276:B6282 I529:I531 E33 E146:E147 E330 E337 B2115 I2115 E7252 I6282 I6275 E120:E121 E6195:E619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73971-9786-4C93-A261-84693191D210}">
  <sheetPr codeName="Hoja8">
    <pageSetUpPr fitToPage="1"/>
  </sheetPr>
  <dimension ref="A1:H23"/>
  <sheetViews>
    <sheetView zoomScale="85" zoomScaleNormal="85" workbookViewId="0">
      <selection activeCell="B9" sqref="B9:H9"/>
    </sheetView>
  </sheetViews>
  <sheetFormatPr baseColWidth="10" defaultRowHeight="12.75" x14ac:dyDescent="0.2"/>
  <cols>
    <col min="2" max="3" width="15.42578125" style="16" customWidth="1"/>
    <col min="4" max="4" width="59.5703125" customWidth="1"/>
    <col min="5" max="5" width="10.85546875" customWidth="1"/>
    <col min="6" max="6" width="16.85546875" style="8" customWidth="1"/>
    <col min="7" max="7" width="14.140625" style="8" customWidth="1"/>
    <col min="8" max="8" width="59.85546875" style="8" customWidth="1"/>
  </cols>
  <sheetData>
    <row r="1" spans="1:8" x14ac:dyDescent="0.2">
      <c r="B1" s="17"/>
      <c r="C1" s="17"/>
      <c r="D1" s="7"/>
      <c r="E1" s="7"/>
      <c r="F1" s="10"/>
      <c r="G1" s="11"/>
      <c r="H1" s="9"/>
    </row>
    <row r="2" spans="1:8" x14ac:dyDescent="0.2">
      <c r="A2" s="798" t="s">
        <v>0</v>
      </c>
      <c r="B2" s="798"/>
      <c r="C2" s="798"/>
      <c r="D2" s="798"/>
      <c r="E2" s="798"/>
      <c r="F2" s="798"/>
      <c r="G2" s="798"/>
      <c r="H2" s="798"/>
    </row>
    <row r="3" spans="1:8" x14ac:dyDescent="0.2">
      <c r="A3" s="798" t="s">
        <v>3</v>
      </c>
      <c r="B3" s="798"/>
      <c r="C3" s="798"/>
      <c r="D3" s="798"/>
      <c r="E3" s="798"/>
      <c r="F3" s="798"/>
      <c r="G3" s="798"/>
      <c r="H3" s="798"/>
    </row>
    <row r="4" spans="1:8" x14ac:dyDescent="0.2">
      <c r="A4" s="798" t="s">
        <v>6</v>
      </c>
      <c r="B4" s="798"/>
      <c r="C4" s="798"/>
      <c r="D4" s="798"/>
      <c r="E4" s="798"/>
      <c r="F4" s="798"/>
      <c r="G4" s="798"/>
      <c r="H4" s="798"/>
    </row>
    <row r="5" spans="1:8" x14ac:dyDescent="0.2">
      <c r="A5" s="798">
        <v>2023</v>
      </c>
      <c r="B5" s="798"/>
      <c r="C5" s="798"/>
      <c r="D5" s="798"/>
      <c r="E5" s="798"/>
      <c r="F5" s="798"/>
      <c r="G5" s="798"/>
      <c r="H5" s="798"/>
    </row>
    <row r="6" spans="1:8" x14ac:dyDescent="0.2">
      <c r="B6" s="18"/>
      <c r="C6" s="18"/>
      <c r="D6" s="1"/>
      <c r="E6" s="1"/>
      <c r="F6" s="12"/>
      <c r="G6" s="12"/>
      <c r="H6" s="13"/>
    </row>
    <row r="7" spans="1:8" ht="38.25" x14ac:dyDescent="0.2">
      <c r="A7" s="2" t="s">
        <v>9</v>
      </c>
      <c r="B7" s="2" t="s">
        <v>1</v>
      </c>
      <c r="C7" s="2" t="s">
        <v>19</v>
      </c>
      <c r="D7" s="2" t="s">
        <v>10</v>
      </c>
      <c r="E7" s="2" t="s">
        <v>4</v>
      </c>
      <c r="F7" s="2" t="s">
        <v>8</v>
      </c>
      <c r="G7" s="2" t="s">
        <v>11</v>
      </c>
      <c r="H7" s="25" t="s">
        <v>5</v>
      </c>
    </row>
    <row r="8" spans="1:8" ht="24.95" customHeight="1" x14ac:dyDescent="0.2">
      <c r="A8" s="3">
        <v>1</v>
      </c>
      <c r="B8" s="27"/>
      <c r="C8" s="27"/>
      <c r="D8" s="24"/>
      <c r="E8" s="28"/>
      <c r="F8" s="22"/>
      <c r="G8" s="23"/>
      <c r="H8" s="26"/>
    </row>
    <row r="9" spans="1:8" ht="24.95" customHeight="1" x14ac:dyDescent="0.2">
      <c r="A9" s="3">
        <v>2</v>
      </c>
      <c r="B9" s="27"/>
      <c r="C9" s="27"/>
      <c r="D9" s="24"/>
      <c r="E9" s="28"/>
      <c r="F9" s="22"/>
      <c r="G9" s="23"/>
      <c r="H9" s="26"/>
    </row>
    <row r="10" spans="1:8" ht="24.95" customHeight="1" x14ac:dyDescent="0.2">
      <c r="A10" s="3">
        <v>3</v>
      </c>
      <c r="B10" s="27"/>
      <c r="C10" s="27"/>
      <c r="D10" s="24"/>
      <c r="E10" s="28"/>
      <c r="F10" s="22"/>
      <c r="G10" s="23"/>
      <c r="H10" s="26"/>
    </row>
    <row r="11" spans="1:8" ht="24.95" customHeight="1" x14ac:dyDescent="0.2">
      <c r="A11" s="3">
        <v>4</v>
      </c>
      <c r="B11" s="27"/>
      <c r="C11" s="27"/>
      <c r="D11" s="24"/>
      <c r="E11" s="28"/>
      <c r="F11" s="22"/>
      <c r="G11" s="23"/>
      <c r="H11" s="26"/>
    </row>
    <row r="12" spans="1:8" ht="24.95" customHeight="1" x14ac:dyDescent="0.2">
      <c r="A12" s="3">
        <v>5</v>
      </c>
      <c r="B12" s="27"/>
      <c r="C12" s="27"/>
      <c r="D12" s="24"/>
      <c r="E12" s="28"/>
      <c r="F12" s="22"/>
      <c r="G12" s="23"/>
      <c r="H12" s="26"/>
    </row>
    <row r="13" spans="1:8" ht="24.95" customHeight="1" x14ac:dyDescent="0.2">
      <c r="A13" s="3">
        <v>6</v>
      </c>
      <c r="B13" s="27"/>
      <c r="C13" s="27"/>
      <c r="D13" s="24"/>
      <c r="E13" s="28"/>
      <c r="F13" s="22"/>
      <c r="G13" s="23"/>
      <c r="H13" s="26"/>
    </row>
    <row r="14" spans="1:8" ht="24.95" customHeight="1" x14ac:dyDescent="0.2">
      <c r="A14" s="3">
        <v>7</v>
      </c>
      <c r="B14" s="27"/>
      <c r="C14" s="27"/>
      <c r="D14" s="24"/>
      <c r="E14" s="28"/>
      <c r="F14" s="22"/>
      <c r="G14" s="23"/>
      <c r="H14" s="26"/>
    </row>
    <row r="15" spans="1:8" ht="24.95" customHeight="1" x14ac:dyDescent="0.2">
      <c r="A15" s="3">
        <v>8</v>
      </c>
      <c r="B15" s="27"/>
      <c r="C15" s="27"/>
      <c r="D15" s="24"/>
      <c r="E15" s="28"/>
      <c r="F15" s="22"/>
      <c r="G15" s="23"/>
      <c r="H15" s="26"/>
    </row>
    <row r="16" spans="1:8" ht="24.95" customHeight="1" x14ac:dyDescent="0.2">
      <c r="A16" s="3">
        <v>9</v>
      </c>
      <c r="B16" s="27"/>
      <c r="C16" s="27"/>
      <c r="D16" s="24"/>
      <c r="E16" s="28"/>
      <c r="F16" s="22"/>
      <c r="G16" s="23"/>
      <c r="H16" s="26"/>
    </row>
    <row r="17" spans="1:8" ht="24.95" customHeight="1" x14ac:dyDescent="0.2">
      <c r="A17" s="3">
        <v>10</v>
      </c>
      <c r="B17" s="27"/>
      <c r="C17" s="27"/>
      <c r="D17" s="24"/>
      <c r="E17" s="28"/>
      <c r="F17" s="22"/>
      <c r="G17" s="23"/>
      <c r="H17" s="26"/>
    </row>
    <row r="18" spans="1:8" x14ac:dyDescent="0.2">
      <c r="A18" s="20"/>
      <c r="B18" s="21"/>
      <c r="C18" s="21"/>
      <c r="D18" s="21"/>
      <c r="E18" s="21"/>
      <c r="F18" s="22"/>
      <c r="G18" s="20"/>
      <c r="H18" s="20"/>
    </row>
    <row r="19" spans="1:8" x14ac:dyDescent="0.2">
      <c r="E19" s="4" t="s">
        <v>2</v>
      </c>
      <c r="F19" s="5">
        <f>SUM(F8:F18)</f>
        <v>0</v>
      </c>
      <c r="G19" s="14"/>
    </row>
    <row r="20" spans="1:8" x14ac:dyDescent="0.2">
      <c r="B20" s="19"/>
      <c r="C20" s="19"/>
      <c r="D20" s="6"/>
      <c r="E20" s="6"/>
      <c r="F20" s="15"/>
    </row>
    <row r="21" spans="1:8" x14ac:dyDescent="0.2">
      <c r="B21" s="19"/>
      <c r="C21" s="19"/>
      <c r="D21" s="6"/>
      <c r="E21" s="6"/>
    </row>
    <row r="22" spans="1:8" x14ac:dyDescent="0.2">
      <c r="B22" s="19"/>
      <c r="C22" s="19"/>
      <c r="D22" s="6"/>
      <c r="E22" s="6"/>
      <c r="F22" s="15"/>
    </row>
    <row r="23" spans="1:8" x14ac:dyDescent="0.2">
      <c r="B23" s="19"/>
      <c r="C23" s="19"/>
      <c r="D23" s="6"/>
      <c r="E23" s="6"/>
      <c r="F23" s="15"/>
    </row>
  </sheetData>
  <dataConsolidate/>
  <mergeCells count="4">
    <mergeCell ref="A2:H2"/>
    <mergeCell ref="A3:H3"/>
    <mergeCell ref="A4:H4"/>
    <mergeCell ref="A5:H5"/>
  </mergeCells>
  <pageMargins left="0.74803149606299213" right="0.74803149606299213" top="0.62992125984251968" bottom="0.27559055118110237" header="0" footer="0"/>
  <pageSetup paperSize="9" scale="6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AE8A-5ADF-426C-A957-EAD95A59A86B}">
  <sheetPr codeName="Hoja9">
    <pageSetUpPr fitToPage="1"/>
  </sheetPr>
  <dimension ref="A1:F23"/>
  <sheetViews>
    <sheetView zoomScale="85" zoomScaleNormal="85" workbookViewId="0">
      <selection activeCell="B8" sqref="B8:F8"/>
    </sheetView>
  </sheetViews>
  <sheetFormatPr baseColWidth="10" defaultRowHeight="12.75" x14ac:dyDescent="0.2"/>
  <cols>
    <col min="2" max="2" width="15.42578125" style="16" customWidth="1"/>
    <col min="3" max="3" width="59.5703125" customWidth="1"/>
    <col min="4" max="4" width="10.85546875" customWidth="1"/>
    <col min="5" max="5" width="16.85546875" style="8" customWidth="1"/>
    <col min="6" max="6" width="59.85546875" style="8" customWidth="1"/>
  </cols>
  <sheetData>
    <row r="1" spans="1:6" x14ac:dyDescent="0.2">
      <c r="B1" s="17"/>
      <c r="C1" s="7"/>
      <c r="D1" s="7"/>
      <c r="E1" s="10"/>
      <c r="F1" s="9"/>
    </row>
    <row r="2" spans="1:6" x14ac:dyDescent="0.2">
      <c r="A2" s="798" t="s">
        <v>0</v>
      </c>
      <c r="B2" s="798"/>
      <c r="C2" s="798"/>
      <c r="D2" s="798"/>
      <c r="E2" s="798"/>
      <c r="F2" s="798"/>
    </row>
    <row r="3" spans="1:6" x14ac:dyDescent="0.2">
      <c r="A3" s="798" t="s">
        <v>3</v>
      </c>
      <c r="B3" s="798"/>
      <c r="C3" s="798"/>
      <c r="D3" s="798"/>
      <c r="E3" s="798"/>
      <c r="F3" s="798"/>
    </row>
    <row r="4" spans="1:6" x14ac:dyDescent="0.2">
      <c r="A4" s="798" t="s">
        <v>20</v>
      </c>
      <c r="B4" s="798"/>
      <c r="C4" s="798"/>
      <c r="D4" s="798"/>
      <c r="E4" s="798"/>
      <c r="F4" s="798"/>
    </row>
    <row r="5" spans="1:6" x14ac:dyDescent="0.2">
      <c r="A5" s="798">
        <v>2023</v>
      </c>
      <c r="B5" s="798"/>
      <c r="C5" s="798"/>
      <c r="D5" s="798"/>
      <c r="E5" s="798"/>
      <c r="F5" s="798"/>
    </row>
    <row r="6" spans="1:6" x14ac:dyDescent="0.2">
      <c r="B6" s="18"/>
      <c r="C6" s="1"/>
      <c r="D6" s="1"/>
      <c r="E6" s="12"/>
      <c r="F6" s="13"/>
    </row>
    <row r="7" spans="1:6" ht="38.25" x14ac:dyDescent="0.2">
      <c r="A7" s="2" t="s">
        <v>21</v>
      </c>
      <c r="B7" s="2" t="s">
        <v>1</v>
      </c>
      <c r="C7" s="2" t="s">
        <v>10</v>
      </c>
      <c r="D7" s="2" t="s">
        <v>4</v>
      </c>
      <c r="E7" s="2" t="s">
        <v>12</v>
      </c>
      <c r="F7" s="25" t="s">
        <v>5</v>
      </c>
    </row>
    <row r="8" spans="1:6" ht="24.95" customHeight="1" x14ac:dyDescent="0.2">
      <c r="A8" s="3">
        <v>1</v>
      </c>
      <c r="B8" s="27"/>
      <c r="C8" s="24"/>
      <c r="D8" s="28"/>
      <c r="E8" s="22"/>
      <c r="F8" s="26"/>
    </row>
    <row r="9" spans="1:6" ht="24.95" customHeight="1" x14ac:dyDescent="0.2">
      <c r="A9" s="3">
        <v>2</v>
      </c>
      <c r="B9" s="27"/>
      <c r="C9" s="24"/>
      <c r="D9" s="28"/>
      <c r="E9" s="22"/>
      <c r="F9" s="26"/>
    </row>
    <row r="10" spans="1:6" ht="24.95" customHeight="1" x14ac:dyDescent="0.2">
      <c r="A10" s="3">
        <v>3</v>
      </c>
      <c r="B10" s="27"/>
      <c r="C10" s="24"/>
      <c r="D10" s="28"/>
      <c r="E10" s="22"/>
      <c r="F10" s="26"/>
    </row>
    <row r="11" spans="1:6" ht="24.95" customHeight="1" x14ac:dyDescent="0.2">
      <c r="A11" s="3">
        <v>4</v>
      </c>
      <c r="B11" s="27"/>
      <c r="C11" s="24"/>
      <c r="D11" s="28"/>
      <c r="E11" s="22"/>
      <c r="F11" s="26"/>
    </row>
    <row r="12" spans="1:6" ht="24.95" customHeight="1" x14ac:dyDescent="0.2">
      <c r="A12" s="3">
        <v>5</v>
      </c>
      <c r="B12" s="27"/>
      <c r="C12" s="24"/>
      <c r="D12" s="28"/>
      <c r="E12" s="22"/>
      <c r="F12" s="26"/>
    </row>
    <row r="13" spans="1:6" ht="24.95" customHeight="1" x14ac:dyDescent="0.2">
      <c r="A13" s="3">
        <v>6</v>
      </c>
      <c r="B13" s="27"/>
      <c r="C13" s="24"/>
      <c r="D13" s="28"/>
      <c r="E13" s="22"/>
      <c r="F13" s="26"/>
    </row>
    <row r="14" spans="1:6" ht="24.95" customHeight="1" x14ac:dyDescent="0.2">
      <c r="A14" s="3">
        <v>7</v>
      </c>
      <c r="B14" s="27"/>
      <c r="C14" s="24"/>
      <c r="D14" s="28"/>
      <c r="E14" s="22"/>
      <c r="F14" s="26"/>
    </row>
    <row r="15" spans="1:6" ht="24.95" customHeight="1" x14ac:dyDescent="0.2">
      <c r="A15" s="3">
        <v>8</v>
      </c>
      <c r="B15" s="27"/>
      <c r="C15" s="24"/>
      <c r="D15" s="28"/>
      <c r="E15" s="22"/>
      <c r="F15" s="26"/>
    </row>
    <row r="16" spans="1:6" ht="24.95" customHeight="1" x14ac:dyDescent="0.2">
      <c r="A16" s="3">
        <v>9</v>
      </c>
      <c r="B16" s="27"/>
      <c r="C16" s="24"/>
      <c r="D16" s="28"/>
      <c r="E16" s="22"/>
      <c r="F16" s="26"/>
    </row>
    <row r="17" spans="1:6" ht="24.95" customHeight="1" x14ac:dyDescent="0.2">
      <c r="A17" s="3">
        <v>10</v>
      </c>
      <c r="B17" s="27"/>
      <c r="C17" s="24"/>
      <c r="D17" s="28"/>
      <c r="E17" s="22"/>
      <c r="F17" s="26"/>
    </row>
    <row r="18" spans="1:6" x14ac:dyDescent="0.2">
      <c r="A18" s="20"/>
      <c r="B18" s="21"/>
      <c r="C18" s="21"/>
      <c r="D18" s="21"/>
      <c r="E18" s="22"/>
      <c r="F18" s="20"/>
    </row>
    <row r="19" spans="1:6" x14ac:dyDescent="0.2">
      <c r="D19" s="4" t="s">
        <v>2</v>
      </c>
      <c r="E19" s="5">
        <f>SUM(E8:E18)</f>
        <v>0</v>
      </c>
    </row>
    <row r="20" spans="1:6" x14ac:dyDescent="0.2">
      <c r="B20" s="19"/>
      <c r="C20" s="6"/>
      <c r="D20" s="6"/>
      <c r="E20" s="15"/>
    </row>
    <row r="21" spans="1:6" x14ac:dyDescent="0.2">
      <c r="B21" s="19"/>
      <c r="C21" s="6"/>
      <c r="D21" s="6"/>
    </row>
    <row r="22" spans="1:6" x14ac:dyDescent="0.2">
      <c r="B22" s="19"/>
      <c r="C22" s="6"/>
      <c r="D22" s="6"/>
      <c r="E22" s="15"/>
    </row>
    <row r="23" spans="1:6" x14ac:dyDescent="0.2">
      <c r="B23" s="19"/>
      <c r="C23" s="6"/>
      <c r="D23" s="6"/>
      <c r="E23" s="15"/>
    </row>
  </sheetData>
  <dataConsolidate/>
  <mergeCells count="4">
    <mergeCell ref="A2:F2"/>
    <mergeCell ref="A3:F3"/>
    <mergeCell ref="A4:F4"/>
    <mergeCell ref="A5:F5"/>
  </mergeCells>
  <pageMargins left="0.74803149606299213" right="0.74803149606299213" top="0.62992125984251968" bottom="0.27559055118110237" header="0" footer="0"/>
  <pageSetup paperSize="9" scale="6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Resumen</vt:lpstr>
      <vt:lpstr>Adquisiciones Nuevas</vt:lpstr>
      <vt:lpstr>AGRUPADO</vt:lpstr>
      <vt:lpstr>Programa de Adq. 2023</vt:lpstr>
      <vt:lpstr>Agrupamiento Contrataciones</vt:lpstr>
      <vt:lpstr>Adquisiciones en Curso</vt:lpstr>
      <vt:lpstr>Otro Presupuesto</vt:lpstr>
      <vt:lpstr>'Adquisiciones en Curso'!Área_de_impresión</vt:lpstr>
      <vt:lpstr>'Adquisiciones Nuevas'!Área_de_impresión</vt:lpstr>
      <vt:lpstr>'Otro Presupuesto'!Área_de_impresión</vt:lpstr>
      <vt:lpstr>'Programa de Adq. 2023'!Área_de_impresión</vt:lpstr>
      <vt:lpstr>Resumen!Área_de_impresión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Valverde Esquivel Dunia</dc:creator>
  <cp:lastModifiedBy>Cortés Porras Cristian</cp:lastModifiedBy>
  <dcterms:created xsi:type="dcterms:W3CDTF">2022-02-03T19:16:50Z</dcterms:created>
  <dcterms:modified xsi:type="dcterms:W3CDTF">2023-01-30T20:47:02Z</dcterms:modified>
</cp:coreProperties>
</file>